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slicers/slicer2.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4.xml" ContentType="application/vnd.openxmlformats-officedocument.spreadsheetml.table+xml"/>
  <Override PartName="/xl/slicers/slicer3.xml" ContentType="application/vnd.ms-excel.slicer+xml"/>
  <Override PartName="/xl/slicers/slicer4.xml" ContentType="application/vnd.ms-excel.slicer+xml"/>
  <Override PartName="/xl/charts/chartEx2.xml" ContentType="application/vnd.ms-office.chartex+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ml.chartshapes+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8.xml" ContentType="application/vnd.openxmlformats-officedocument.drawing+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C:\Users\HARI\Desktop\Besant\Excel\Project Ideas\Excel FInal Project\Power Usage\"/>
    </mc:Choice>
  </mc:AlternateContent>
  <xr:revisionPtr revIDLastSave="0" documentId="13_ncr:1_{0FDA9CCF-D1F1-4BB1-BCC8-EB1A576FA2FD}" xr6:coauthVersionLast="47" xr6:coauthVersionMax="47" xr10:uidLastSave="{00000000-0000-0000-0000-000000000000}"/>
  <bookViews>
    <workbookView xWindow="-108" yWindow="-108" windowWidth="23256" windowHeight="12456" firstSheet="3" activeTab="4" xr2:uid="{2467ECE4-7650-437D-A011-1B8A934B3AF7}"/>
  </bookViews>
  <sheets>
    <sheet name="Tools" sheetId="3" state="hidden" r:id="rId1"/>
    <sheet name="Pivot Analysis" sheetId="2" state="hidden" r:id="rId2"/>
    <sheet name="Data Analysis" sheetId="17" state="hidden" r:id="rId3"/>
    <sheet name="Source" sheetId="1" r:id="rId4"/>
    <sheet name="Summary" sheetId="4" r:id="rId5"/>
    <sheet name="Year Wise" sheetId="20" r:id="rId6"/>
    <sheet name="Payment " sheetId="21" r:id="rId7"/>
  </sheets>
  <definedNames>
    <definedName name="_xlnm._FilterDatabase" localSheetId="2" hidden="1">'Data Analysis'!$K$16:$L$16</definedName>
    <definedName name="_xlnm._FilterDatabase" localSheetId="1" hidden="1">'Pivot Analysis'!$K$16:$L$16</definedName>
    <definedName name="_xlnm._FilterDatabase" localSheetId="3" hidden="1">Source!$C$2:$AB$3</definedName>
    <definedName name="_xlchart.v1.0" hidden="1">'Pivot Analysis'!$H$9:$I$29</definedName>
    <definedName name="_xlchart.v1.1" hidden="1">'Pivot Analysis'!$J$8</definedName>
    <definedName name="_xlchart.v1.2" hidden="1">'Pivot Analysis'!$J$9:$J$29</definedName>
    <definedName name="_xlchart.v1.3" hidden="1">'Pivot Analysis'!$H$9:$I$29</definedName>
    <definedName name="_xlchart.v1.4" hidden="1">'Pivot Analysis'!$J$8</definedName>
    <definedName name="_xlchart.v1.5" hidden="1">'Pivot Analysis'!$J$9:$J$29</definedName>
    <definedName name="Slicer_Customer_Type">#N/A</definedName>
    <definedName name="Slicer_Quarters__Billing_Date">#N/A</definedName>
    <definedName name="Slicer_State">#N/A</definedName>
    <definedName name="Slicer_Traffic_Plan">#N/A</definedName>
    <definedName name="Slicer_Year">#N/A</definedName>
    <definedName name="Slicer_Years__Billing_Date">#N/A</definedName>
  </definedNames>
  <calcPr calcId="191029"/>
  <pivotCaches>
    <pivotCache cacheId="0"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 i="21" l="1"/>
  <c r="O6" i="21"/>
  <c r="O7" i="21"/>
  <c r="O8" i="21"/>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10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2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3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4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5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6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7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808" i="21"/>
  <c r="O809" i="21"/>
  <c r="O810" i="21"/>
  <c r="O811" i="21"/>
  <c r="O812" i="21"/>
  <c r="O813" i="21"/>
  <c r="O814" i="21"/>
  <c r="O815" i="21"/>
  <c r="O816" i="21"/>
  <c r="O817" i="21"/>
  <c r="O818" i="21"/>
  <c r="O819" i="21"/>
  <c r="O820" i="21"/>
  <c r="O821" i="21"/>
  <c r="O822" i="21"/>
  <c r="O823" i="21"/>
  <c r="O824" i="21"/>
  <c r="O825" i="21"/>
  <c r="O826" i="21"/>
  <c r="O827" i="21"/>
  <c r="O828" i="21"/>
  <c r="O829" i="21"/>
  <c r="O830" i="21"/>
  <c r="O831" i="21"/>
  <c r="O832" i="21"/>
  <c r="O833" i="21"/>
  <c r="O834" i="21"/>
  <c r="O835" i="21"/>
  <c r="O836" i="21"/>
  <c r="O837" i="21"/>
  <c r="O838" i="21"/>
  <c r="O839" i="21"/>
  <c r="O840" i="21"/>
  <c r="O841" i="21"/>
  <c r="O842" i="21"/>
  <c r="O843" i="21"/>
  <c r="O844" i="21"/>
  <c r="O845" i="21"/>
  <c r="O846" i="21"/>
  <c r="O847" i="21"/>
  <c r="O848" i="21"/>
  <c r="O849" i="21"/>
  <c r="O850" i="21"/>
  <c r="O851" i="21"/>
  <c r="O852" i="21"/>
  <c r="O853" i="21"/>
  <c r="O854" i="21"/>
  <c r="O855" i="21"/>
  <c r="O856" i="21"/>
  <c r="O857" i="21"/>
  <c r="O858" i="21"/>
  <c r="O859" i="21"/>
  <c r="O860" i="21"/>
  <c r="O861" i="21"/>
  <c r="O862" i="21"/>
  <c r="O863" i="21"/>
  <c r="O864" i="21"/>
  <c r="O865" i="21"/>
  <c r="O866" i="21"/>
  <c r="O867" i="21"/>
  <c r="O868" i="21"/>
  <c r="O869" i="21"/>
  <c r="O870" i="21"/>
  <c r="O871" i="21"/>
  <c r="O872" i="21"/>
  <c r="O873" i="21"/>
  <c r="O874" i="21"/>
  <c r="O875" i="21"/>
  <c r="O876" i="21"/>
  <c r="O877" i="21"/>
  <c r="O878" i="21"/>
  <c r="O879" i="21"/>
  <c r="O880" i="21"/>
  <c r="O881" i="21"/>
  <c r="O882" i="21"/>
  <c r="O883" i="21"/>
  <c r="O884" i="21"/>
  <c r="O885" i="21"/>
  <c r="O886" i="21"/>
  <c r="O887" i="21"/>
  <c r="O888" i="21"/>
  <c r="O889" i="21"/>
  <c r="O890" i="21"/>
  <c r="O891" i="21"/>
  <c r="O892" i="21"/>
  <c r="O893" i="21"/>
  <c r="O894" i="21"/>
  <c r="O895" i="21"/>
  <c r="O896" i="21"/>
  <c r="O897" i="21"/>
  <c r="O898" i="21"/>
  <c r="O899" i="21"/>
  <c r="O900" i="21"/>
  <c r="O901" i="21"/>
  <c r="O902" i="21"/>
  <c r="O903" i="21"/>
  <c r="O904" i="21"/>
  <c r="O905" i="21"/>
  <c r="O906" i="21"/>
  <c r="O907" i="21"/>
  <c r="O908" i="21"/>
  <c r="O909" i="21"/>
  <c r="O910" i="21"/>
  <c r="O911" i="21"/>
  <c r="O912" i="21"/>
  <c r="O913" i="21"/>
  <c r="O914" i="21"/>
  <c r="O915" i="21"/>
  <c r="O916" i="21"/>
  <c r="O917" i="21"/>
  <c r="O918" i="21"/>
  <c r="O919" i="21"/>
  <c r="O920" i="21"/>
  <c r="O921" i="21"/>
  <c r="O922" i="21"/>
  <c r="O923" i="21"/>
  <c r="O924" i="21"/>
  <c r="O925" i="21"/>
  <c r="O926" i="21"/>
  <c r="O927" i="21"/>
  <c r="O928" i="21"/>
  <c r="O929" i="21"/>
  <c r="O930" i="21"/>
  <c r="O931" i="21"/>
  <c r="O932" i="21"/>
  <c r="O933" i="21"/>
  <c r="O934" i="21"/>
  <c r="O935" i="21"/>
  <c r="O936" i="21"/>
  <c r="O937" i="21"/>
  <c r="O938" i="21"/>
  <c r="O939" i="21"/>
  <c r="O940" i="21"/>
  <c r="O941" i="21"/>
  <c r="O942" i="21"/>
  <c r="O943" i="21"/>
  <c r="O944" i="21"/>
  <c r="O945" i="21"/>
  <c r="O946" i="21"/>
  <c r="O947" i="21"/>
  <c r="O948" i="21"/>
  <c r="O949" i="21"/>
  <c r="O950" i="21"/>
  <c r="O951" i="21"/>
  <c r="O952" i="21"/>
  <c r="O953" i="21"/>
  <c r="O954" i="21"/>
  <c r="O955" i="21"/>
  <c r="O956" i="21"/>
  <c r="O957" i="21"/>
  <c r="O958" i="21"/>
  <c r="O959" i="21"/>
  <c r="O960" i="21"/>
  <c r="O961" i="21"/>
  <c r="O962" i="21"/>
  <c r="O963" i="21"/>
  <c r="O964" i="21"/>
  <c r="O965" i="21"/>
  <c r="O966" i="21"/>
  <c r="O967" i="21"/>
  <c r="O968" i="21"/>
  <c r="O969" i="21"/>
  <c r="O970" i="21"/>
  <c r="O971" i="21"/>
  <c r="O972" i="21"/>
  <c r="O973" i="21"/>
  <c r="O974" i="21"/>
  <c r="O975" i="21"/>
  <c r="O976" i="21"/>
  <c r="O977" i="21"/>
  <c r="O978" i="21"/>
  <c r="O979" i="21"/>
  <c r="O980" i="21"/>
  <c r="O981" i="21"/>
  <c r="O982" i="21"/>
  <c r="O983" i="21"/>
  <c r="O984" i="21"/>
  <c r="O985" i="21"/>
  <c r="O986" i="21"/>
  <c r="O987" i="21"/>
  <c r="O988" i="21"/>
  <c r="O989" i="21"/>
  <c r="O990" i="21"/>
  <c r="O991" i="21"/>
  <c r="O992" i="21"/>
  <c r="O993" i="21"/>
  <c r="O994" i="21"/>
  <c r="O995" i="21"/>
  <c r="O996" i="21"/>
  <c r="O997" i="21"/>
  <c r="O998" i="21"/>
  <c r="O999" i="21"/>
  <c r="O1000" i="21"/>
  <c r="O1001" i="21"/>
  <c r="O1002" i="21"/>
  <c r="O1003" i="21"/>
  <c r="O1004" i="21"/>
  <c r="O1005" i="21"/>
  <c r="O1006" i="21"/>
  <c r="O1007" i="21"/>
  <c r="O1008" i="21"/>
  <c r="O1009" i="21"/>
  <c r="O1010" i="21"/>
  <c r="O1011" i="21"/>
  <c r="O1012" i="21"/>
  <c r="O1013" i="21"/>
  <c r="O1014" i="21"/>
  <c r="O1015" i="21"/>
  <c r="O1016" i="21"/>
  <c r="O1017" i="21"/>
  <c r="O1018" i="21"/>
  <c r="O1019" i="21"/>
  <c r="O1020" i="21"/>
  <c r="O1021" i="21"/>
  <c r="O1022" i="21"/>
  <c r="O1023" i="21"/>
  <c r="O1024" i="21"/>
  <c r="O1025" i="21"/>
  <c r="O1026" i="21"/>
  <c r="O1027" i="21"/>
  <c r="O1028" i="21"/>
  <c r="O1029" i="21"/>
  <c r="O1030" i="21"/>
  <c r="O1031" i="21"/>
  <c r="O1032" i="21"/>
  <c r="O1033" i="21"/>
  <c r="O1034" i="21"/>
  <c r="O1035" i="21"/>
  <c r="O1036" i="21"/>
  <c r="O1037" i="21"/>
  <c r="O1038" i="21"/>
  <c r="O1039" i="21"/>
  <c r="O1040" i="21"/>
  <c r="O1041" i="21"/>
  <c r="O1042" i="21"/>
  <c r="O1043" i="21"/>
  <c r="O1044" i="21"/>
  <c r="O1045" i="21"/>
  <c r="O1046" i="21"/>
  <c r="O1047" i="21"/>
  <c r="O1048" i="21"/>
  <c r="O1049" i="21"/>
  <c r="O1050" i="21"/>
  <c r="O1051" i="21"/>
  <c r="O1052" i="21"/>
  <c r="O1053" i="21"/>
  <c r="O1054" i="21"/>
  <c r="O1055" i="21"/>
  <c r="O1056" i="21"/>
  <c r="O1057" i="21"/>
  <c r="O1058" i="21"/>
  <c r="O1059" i="21"/>
  <c r="O1060" i="21"/>
  <c r="O1061" i="21"/>
  <c r="O1062" i="21"/>
  <c r="O1063" i="21"/>
  <c r="O1064" i="21"/>
  <c r="O1065" i="21"/>
  <c r="O1066" i="21"/>
  <c r="O1067" i="21"/>
  <c r="O1068" i="21"/>
  <c r="O1069" i="21"/>
  <c r="O1070" i="21"/>
  <c r="O1071" i="21"/>
  <c r="O1072" i="21"/>
  <c r="O1073" i="21"/>
  <c r="O1074" i="21"/>
  <c r="O1075" i="21"/>
  <c r="O1076" i="21"/>
  <c r="O1077" i="21"/>
  <c r="O1078" i="21"/>
  <c r="O1079" i="21"/>
  <c r="O1080" i="21"/>
  <c r="O1081" i="21"/>
  <c r="O1082" i="21"/>
  <c r="O1083" i="21"/>
  <c r="O1084" i="21"/>
  <c r="O1085" i="21"/>
  <c r="O1086" i="21"/>
  <c r="O1087" i="21"/>
  <c r="O1088" i="21"/>
  <c r="O1089" i="21"/>
  <c r="O1090" i="21"/>
  <c r="O1091" i="21"/>
  <c r="O1092" i="21"/>
  <c r="O1093" i="21"/>
  <c r="O1094" i="21"/>
  <c r="O1095" i="21"/>
  <c r="O1096" i="21"/>
  <c r="O1097" i="21"/>
  <c r="O1098" i="21"/>
  <c r="O1099" i="21"/>
  <c r="O1100" i="21"/>
  <c r="O1101" i="21"/>
  <c r="O1102" i="21"/>
  <c r="O1103" i="21"/>
  <c r="O1104" i="21"/>
  <c r="O1105" i="21"/>
  <c r="O1106" i="21"/>
  <c r="O1107" i="21"/>
  <c r="O1108" i="21"/>
  <c r="O1109" i="21"/>
  <c r="O1110" i="21"/>
  <c r="O1111" i="21"/>
  <c r="O1112" i="21"/>
  <c r="O1113" i="21"/>
  <c r="O1114" i="21"/>
  <c r="O1115" i="21"/>
  <c r="O1116" i="21"/>
  <c r="O1117" i="21"/>
  <c r="O1118" i="21"/>
  <c r="O1119" i="21"/>
  <c r="O1120" i="21"/>
  <c r="O1121" i="21"/>
  <c r="O1122" i="21"/>
  <c r="O1123" i="21"/>
  <c r="O1124" i="21"/>
  <c r="O1125" i="21"/>
  <c r="O1126" i="21"/>
  <c r="O1127" i="21"/>
  <c r="O1128" i="21"/>
  <c r="O1129" i="21"/>
  <c r="O1130" i="21"/>
  <c r="O1131" i="21"/>
  <c r="O1132" i="21"/>
  <c r="O1133" i="21"/>
  <c r="O1134" i="21"/>
  <c r="O1135" i="21"/>
  <c r="O1136" i="21"/>
  <c r="O1137" i="21"/>
  <c r="O1138" i="21"/>
  <c r="O1139" i="21"/>
  <c r="O1140" i="21"/>
  <c r="O1141" i="21"/>
  <c r="O1142" i="21"/>
  <c r="O1143" i="21"/>
  <c r="O1144" i="21"/>
  <c r="O1145" i="21"/>
  <c r="O1146" i="21"/>
  <c r="O1147" i="21"/>
  <c r="O1148" i="21"/>
  <c r="O1149" i="21"/>
  <c r="O1150" i="21"/>
  <c r="O1151" i="21"/>
  <c r="O1152" i="21"/>
  <c r="O1153" i="21"/>
  <c r="O1154" i="21"/>
  <c r="O1155" i="21"/>
  <c r="O1156" i="21"/>
  <c r="O1157" i="21"/>
  <c r="O1158" i="21"/>
  <c r="O1159" i="21"/>
  <c r="O1160" i="21"/>
  <c r="O1161" i="21"/>
  <c r="O1162" i="21"/>
  <c r="O1163" i="21"/>
  <c r="O1164" i="21"/>
  <c r="O1165" i="21"/>
  <c r="O1166" i="21"/>
  <c r="O1167" i="21"/>
  <c r="O1168" i="21"/>
  <c r="O1169" i="21"/>
  <c r="O1170" i="21"/>
  <c r="O1171" i="21"/>
  <c r="O1172" i="21"/>
  <c r="O1173" i="21"/>
  <c r="O1174" i="21"/>
  <c r="O1175" i="21"/>
  <c r="O1176" i="21"/>
  <c r="O1177" i="21"/>
  <c r="O1178" i="21"/>
  <c r="O1179" i="21"/>
  <c r="O1180" i="21"/>
  <c r="O1181" i="21"/>
  <c r="O1182" i="21"/>
  <c r="O1183" i="21"/>
  <c r="O1184" i="21"/>
  <c r="O1185" i="21"/>
  <c r="O1186" i="21"/>
  <c r="O1187" i="21"/>
  <c r="O1188" i="21"/>
  <c r="O1189" i="21"/>
  <c r="O1190" i="21"/>
  <c r="O1191" i="21"/>
  <c r="O1192" i="21"/>
  <c r="O1193" i="21"/>
  <c r="O1194" i="21"/>
  <c r="O1195" i="21"/>
  <c r="O1196" i="21"/>
  <c r="O1197" i="21"/>
  <c r="O1198" i="21"/>
  <c r="O1199" i="21"/>
  <c r="O1200" i="21"/>
  <c r="O1201" i="21"/>
  <c r="O1202" i="21"/>
  <c r="O1203" i="21"/>
  <c r="O1204" i="21"/>
  <c r="O1205" i="21"/>
  <c r="O1206" i="21"/>
  <c r="O1207" i="21"/>
  <c r="O1208" i="21"/>
  <c r="O1209" i="21"/>
  <c r="O1210" i="21"/>
  <c r="O1211" i="21"/>
  <c r="O1212" i="21"/>
  <c r="O1213" i="21"/>
  <c r="O1214" i="21"/>
  <c r="O1215" i="21"/>
  <c r="O1216" i="21"/>
  <c r="O1217" i="21"/>
  <c r="O1218" i="21"/>
  <c r="O1219" i="21"/>
  <c r="O1220" i="21"/>
  <c r="O1221" i="21"/>
  <c r="O1222" i="21"/>
  <c r="O1223" i="21"/>
  <c r="O1224" i="21"/>
  <c r="O1225" i="21"/>
  <c r="O1226" i="21"/>
  <c r="O1227" i="21"/>
  <c r="O1228" i="21"/>
  <c r="O1229" i="21"/>
  <c r="O1230" i="21"/>
  <c r="O1231" i="21"/>
  <c r="O1232" i="21"/>
  <c r="O1233" i="21"/>
  <c r="O1234" i="21"/>
  <c r="O1235" i="21"/>
  <c r="O1236" i="21"/>
  <c r="O1237" i="21"/>
  <c r="O1238" i="21"/>
  <c r="O1239" i="21"/>
  <c r="O1240" i="21"/>
  <c r="O1241" i="21"/>
  <c r="O1242" i="21"/>
  <c r="O1243" i="21"/>
  <c r="O1244" i="21"/>
  <c r="O1245" i="21"/>
  <c r="O1246" i="21"/>
  <c r="O1247" i="21"/>
  <c r="O1248" i="21"/>
  <c r="O1249" i="21"/>
  <c r="O1250" i="21"/>
  <c r="O1251" i="21"/>
  <c r="O1252" i="21"/>
  <c r="O1253" i="21"/>
  <c r="O1254" i="21"/>
  <c r="O1255" i="21"/>
  <c r="O1256" i="21"/>
  <c r="O1257" i="21"/>
  <c r="O1258" i="21"/>
  <c r="O1259" i="21"/>
  <c r="O1260" i="21"/>
  <c r="O1261" i="21"/>
  <c r="O1262" i="21"/>
  <c r="O1263" i="21"/>
  <c r="O1264" i="21"/>
  <c r="O1265" i="21"/>
  <c r="O1266" i="21"/>
  <c r="O1267" i="21"/>
  <c r="O1268" i="21"/>
  <c r="O1269" i="21"/>
  <c r="O1270" i="21"/>
  <c r="O1271" i="21"/>
  <c r="O1272" i="21"/>
  <c r="O1273" i="21"/>
  <c r="O1274" i="21"/>
  <c r="O1275" i="21"/>
  <c r="O1276" i="21"/>
  <c r="O1277" i="21"/>
  <c r="O1278" i="21"/>
  <c r="O1279" i="21"/>
  <c r="O1280" i="21"/>
  <c r="O1281" i="21"/>
  <c r="O1282" i="21"/>
  <c r="O1283" i="21"/>
  <c r="O1284" i="21"/>
  <c r="O1285" i="21"/>
  <c r="O1286" i="21"/>
  <c r="O1287" i="21"/>
  <c r="O1288" i="21"/>
  <c r="O1289" i="21"/>
  <c r="O1290" i="21"/>
  <c r="O1291" i="21"/>
  <c r="O1292" i="21"/>
  <c r="O1293" i="21"/>
  <c r="O1294" i="21"/>
  <c r="O1295" i="21"/>
  <c r="O1296" i="21"/>
  <c r="O1297" i="21"/>
  <c r="O1298" i="21"/>
  <c r="O1299" i="21"/>
  <c r="O1300" i="21"/>
  <c r="O1301" i="21"/>
  <c r="O1302" i="21"/>
  <c r="O1303" i="21"/>
  <c r="O1304" i="21"/>
  <c r="O1305" i="21"/>
  <c r="O1306" i="21"/>
  <c r="O1307" i="21"/>
  <c r="O1308" i="21"/>
  <c r="O1309" i="21"/>
  <c r="O1310" i="21"/>
  <c r="O1311" i="21"/>
  <c r="O1312" i="21"/>
  <c r="O1313" i="21"/>
  <c r="O1314" i="21"/>
  <c r="O1315" i="21"/>
  <c r="O1316" i="21"/>
  <c r="O1317" i="21"/>
  <c r="O1318" i="21"/>
  <c r="O1319" i="21"/>
  <c r="O1320" i="21"/>
  <c r="O1321" i="21"/>
  <c r="O1322" i="21"/>
  <c r="O1323" i="21"/>
  <c r="O1324" i="21"/>
  <c r="O1325" i="21"/>
  <c r="O1326" i="21"/>
  <c r="O1327" i="21"/>
  <c r="O1328" i="21"/>
  <c r="O1329" i="21"/>
  <c r="O1330" i="21"/>
  <c r="O1331" i="21"/>
  <c r="O1332" i="21"/>
  <c r="O1333" i="21"/>
  <c r="O1334" i="21"/>
  <c r="O1335" i="21"/>
  <c r="O1336" i="21"/>
  <c r="O1337" i="21"/>
  <c r="O1338" i="21"/>
  <c r="O1339" i="21"/>
  <c r="O1340" i="21"/>
  <c r="O1341" i="21"/>
  <c r="O1342" i="21"/>
  <c r="O1343" i="21"/>
  <c r="O1344" i="21"/>
  <c r="O1345" i="21"/>
  <c r="O1346" i="21"/>
  <c r="O1347" i="21"/>
  <c r="O1348" i="21"/>
  <c r="O1349" i="21"/>
  <c r="O1350" i="21"/>
  <c r="O1351" i="21"/>
  <c r="O1352" i="21"/>
  <c r="O1353" i="21"/>
  <c r="O1354" i="21"/>
  <c r="O1355" i="21"/>
  <c r="O1356" i="21"/>
  <c r="O1357" i="21"/>
  <c r="O1358" i="21"/>
  <c r="O1359" i="21"/>
  <c r="O1360" i="21"/>
  <c r="O1361" i="21"/>
  <c r="O1362" i="21"/>
  <c r="O1363" i="21"/>
  <c r="O1364" i="21"/>
  <c r="O1365" i="21"/>
  <c r="O1366" i="21"/>
  <c r="O1367" i="21"/>
  <c r="O1368" i="21"/>
  <c r="O1369" i="21"/>
  <c r="O1370" i="21"/>
  <c r="O1371" i="21"/>
  <c r="O1372" i="21"/>
  <c r="O1373" i="21"/>
  <c r="O1374" i="21"/>
  <c r="O1375" i="21"/>
  <c r="O1376" i="21"/>
  <c r="O1377" i="21"/>
  <c r="O1378" i="21"/>
  <c r="O1379" i="21"/>
  <c r="O1380" i="21"/>
  <c r="O1381" i="21"/>
  <c r="O1382" i="21"/>
  <c r="O1383" i="21"/>
  <c r="O1384" i="21"/>
  <c r="O1385" i="21"/>
  <c r="O1386" i="21"/>
  <c r="O1387" i="21"/>
  <c r="O1388" i="21"/>
  <c r="O1389" i="21"/>
  <c r="O1390" i="21"/>
  <c r="O1391" i="21"/>
  <c r="O1392" i="21"/>
  <c r="O1393" i="21"/>
  <c r="O1394" i="21"/>
  <c r="O1395" i="21"/>
  <c r="O1396" i="21"/>
  <c r="O1397" i="21"/>
  <c r="O1398" i="21"/>
  <c r="O1399" i="21"/>
  <c r="O1400" i="21"/>
  <c r="O1401" i="21"/>
  <c r="O1402" i="21"/>
  <c r="O1403" i="21"/>
  <c r="O1404" i="21"/>
  <c r="O1405" i="21"/>
  <c r="O1406" i="21"/>
  <c r="O1407" i="21"/>
  <c r="O1408" i="21"/>
  <c r="O1409" i="21"/>
  <c r="O1410" i="21"/>
  <c r="O1411" i="21"/>
  <c r="O1412" i="21"/>
  <c r="O1413" i="21"/>
  <c r="O1414" i="21"/>
  <c r="O1415" i="21"/>
  <c r="O1416" i="21"/>
  <c r="O1417" i="21"/>
  <c r="O1418" i="21"/>
  <c r="O1419" i="21"/>
  <c r="O1420" i="21"/>
  <c r="O1421" i="21"/>
  <c r="O1422" i="21"/>
  <c r="O1423" i="21"/>
  <c r="O1424" i="21"/>
  <c r="O1425" i="21"/>
  <c r="O1426" i="21"/>
  <c r="O1427" i="21"/>
  <c r="O1428" i="21"/>
  <c r="O1429" i="21"/>
  <c r="O1430" i="21"/>
  <c r="O1431" i="21"/>
  <c r="O1432" i="21"/>
  <c r="O1433" i="21"/>
  <c r="O1434" i="21"/>
  <c r="O1435" i="21"/>
  <c r="O1436" i="21"/>
  <c r="O1437" i="21"/>
  <c r="O1438" i="21"/>
  <c r="O1439" i="21"/>
  <c r="O1440" i="21"/>
  <c r="O1441" i="21"/>
  <c r="O1442" i="21"/>
  <c r="O1443" i="21"/>
  <c r="O1444" i="21"/>
  <c r="O1445" i="21"/>
  <c r="O1446" i="21"/>
  <c r="O1447" i="21"/>
  <c r="O1448" i="21"/>
  <c r="O1449" i="21"/>
  <c r="O1450" i="21"/>
  <c r="O1451" i="21"/>
  <c r="O1452" i="21"/>
  <c r="O1453" i="21"/>
  <c r="O1454" i="21"/>
  <c r="O1455" i="21"/>
  <c r="O1456" i="21"/>
  <c r="O1457" i="21"/>
  <c r="O1458" i="21"/>
  <c r="O1459" i="21"/>
  <c r="O1460" i="21"/>
  <c r="O1461" i="21"/>
  <c r="O1462" i="21"/>
  <c r="O1463" i="21"/>
  <c r="O1464" i="21"/>
  <c r="O1465" i="21"/>
  <c r="O1466" i="21"/>
  <c r="O1467" i="21"/>
  <c r="O1468" i="21"/>
  <c r="O1469" i="21"/>
  <c r="O1470" i="21"/>
  <c r="O1471" i="21"/>
  <c r="O1472" i="21"/>
  <c r="O1473" i="21"/>
  <c r="O1474" i="21"/>
  <c r="O1475" i="21"/>
  <c r="O1476" i="21"/>
  <c r="O1477" i="21"/>
  <c r="O1478" i="21"/>
  <c r="O1479" i="21"/>
  <c r="O1480" i="21"/>
  <c r="O1481" i="21"/>
  <c r="O1482" i="21"/>
  <c r="O1483" i="21"/>
  <c r="O1484" i="21"/>
  <c r="O1485" i="21"/>
  <c r="O1486" i="21"/>
  <c r="O1487" i="21"/>
  <c r="O1488" i="21"/>
  <c r="O1489" i="21"/>
  <c r="O1490" i="21"/>
  <c r="O1491" i="21"/>
  <c r="O1492" i="21"/>
  <c r="O1493" i="21"/>
  <c r="O1494" i="21"/>
  <c r="O1495" i="21"/>
  <c r="O1496" i="21"/>
  <c r="O1497" i="21"/>
  <c r="O1498" i="21"/>
  <c r="O1499" i="21"/>
  <c r="O1500" i="21"/>
  <c r="O1501" i="21"/>
  <c r="O1502" i="21"/>
  <c r="O1503" i="21"/>
  <c r="O1504" i="21"/>
  <c r="O1505" i="21"/>
  <c r="O1506" i="21"/>
  <c r="O1507" i="21"/>
  <c r="O1508" i="21"/>
  <c r="O1509" i="21"/>
  <c r="O1510" i="21"/>
  <c r="O1511" i="21"/>
  <c r="O1512" i="21"/>
  <c r="O1513" i="21"/>
  <c r="O1514" i="21"/>
  <c r="O1515" i="21"/>
  <c r="O1516" i="21"/>
  <c r="O1517" i="21"/>
  <c r="O1518" i="21"/>
  <c r="O1519" i="21"/>
  <c r="O1520" i="21"/>
  <c r="O1521" i="21"/>
  <c r="O1522" i="21"/>
  <c r="O1523" i="21"/>
  <c r="O1524" i="21"/>
  <c r="O1525" i="21"/>
  <c r="O1526" i="21"/>
  <c r="O1527" i="21"/>
  <c r="O1528" i="21"/>
  <c r="O1529" i="21"/>
  <c r="O1530" i="21"/>
  <c r="O1531" i="21"/>
  <c r="O1532" i="21"/>
  <c r="O1533" i="21"/>
  <c r="O1534" i="21"/>
  <c r="O1535" i="21"/>
  <c r="O1536" i="21"/>
  <c r="O1537" i="21"/>
  <c r="O1538" i="21"/>
  <c r="O1539" i="21"/>
  <c r="O1540" i="21"/>
  <c r="O1541" i="21"/>
  <c r="O1542" i="21"/>
  <c r="O1543" i="21"/>
  <c r="O1544" i="21"/>
  <c r="O1545" i="21"/>
  <c r="O1546" i="21"/>
  <c r="O1547" i="21"/>
  <c r="O1548" i="21"/>
  <c r="O1549" i="21"/>
  <c r="O1550" i="21"/>
  <c r="O1551" i="21"/>
  <c r="O1552" i="21"/>
  <c r="O1553" i="21"/>
  <c r="O1554" i="21"/>
  <c r="O1555" i="21"/>
  <c r="O1556" i="21"/>
  <c r="O1557" i="21"/>
  <c r="O1558" i="21"/>
  <c r="O1559" i="21"/>
  <c r="O1560" i="21"/>
  <c r="O1561" i="21"/>
  <c r="O1562" i="21"/>
  <c r="O1563" i="21"/>
  <c r="O1564" i="21"/>
  <c r="O1565" i="21"/>
  <c r="O1566" i="21"/>
  <c r="O1567" i="21"/>
  <c r="O1568" i="21"/>
  <c r="O1569" i="21"/>
  <c r="O1570" i="21"/>
  <c r="O1571" i="21"/>
  <c r="O1572" i="21"/>
  <c r="O1573" i="21"/>
  <c r="O1574" i="21"/>
  <c r="O1575" i="21"/>
  <c r="O1576" i="21"/>
  <c r="O1577" i="21"/>
  <c r="O1578" i="21"/>
  <c r="O1579" i="21"/>
  <c r="O1580" i="21"/>
  <c r="O1581" i="21"/>
  <c r="O1582" i="21"/>
  <c r="O1583" i="21"/>
  <c r="O1584" i="21"/>
  <c r="O1585" i="21"/>
  <c r="O1586" i="21"/>
  <c r="O1587" i="21"/>
  <c r="O1588" i="21"/>
  <c r="O1589" i="21"/>
  <c r="O1590" i="21"/>
  <c r="O1591" i="21"/>
  <c r="O1592" i="21"/>
  <c r="O1593" i="21"/>
  <c r="O1594" i="21"/>
  <c r="O1595" i="21"/>
  <c r="O1596" i="21"/>
  <c r="O1597" i="21"/>
  <c r="O1598" i="21"/>
  <c r="O1599" i="21"/>
  <c r="O1600" i="21"/>
  <c r="O1601" i="21"/>
  <c r="O1602" i="21"/>
  <c r="O1603" i="21"/>
  <c r="O1604" i="21"/>
  <c r="O1605" i="21"/>
  <c r="O1606" i="21"/>
  <c r="O1607" i="21"/>
  <c r="O1608" i="21"/>
  <c r="O1609" i="21"/>
  <c r="O1610" i="21"/>
  <c r="O1611" i="21"/>
  <c r="O1612" i="21"/>
  <c r="O1613" i="21"/>
  <c r="O1614" i="21"/>
  <c r="O1615" i="21"/>
  <c r="O1616" i="21"/>
  <c r="O1617" i="21"/>
  <c r="O1618" i="21"/>
  <c r="O1619" i="21"/>
  <c r="O1620" i="21"/>
  <c r="O1621" i="21"/>
  <c r="O1622" i="21"/>
  <c r="O1623" i="21"/>
  <c r="O1624" i="21"/>
  <c r="O1625" i="21"/>
  <c r="O1626" i="21"/>
  <c r="O1627" i="21"/>
  <c r="O1628" i="21"/>
  <c r="O1629" i="21"/>
  <c r="O1630" i="21"/>
  <c r="O1631" i="21"/>
  <c r="O1632" i="21"/>
  <c r="O1633" i="21"/>
  <c r="O1634" i="21"/>
  <c r="O1635" i="21"/>
  <c r="O1636" i="21"/>
  <c r="O1637" i="21"/>
  <c r="O1638" i="21"/>
  <c r="O1639" i="21"/>
  <c r="O1640" i="21"/>
  <c r="O1641" i="21"/>
  <c r="O1642" i="21"/>
  <c r="O1643" i="21"/>
  <c r="O1644" i="21"/>
  <c r="O1645" i="21"/>
  <c r="O1646" i="21"/>
  <c r="O1647" i="21"/>
  <c r="O1648" i="21"/>
  <c r="O1649" i="21"/>
  <c r="O1650" i="21"/>
  <c r="O1651" i="21"/>
  <c r="O1652" i="21"/>
  <c r="O1653" i="21"/>
  <c r="O1654" i="21"/>
  <c r="O1655" i="21"/>
  <c r="O1656" i="21"/>
  <c r="O1657" i="21"/>
  <c r="O1658" i="21"/>
  <c r="O1659" i="21"/>
  <c r="O1660" i="21"/>
  <c r="O1661" i="21"/>
  <c r="O1662" i="21"/>
  <c r="O1663" i="21"/>
  <c r="O1664" i="21"/>
  <c r="O1665" i="21"/>
  <c r="O1666" i="21"/>
  <c r="O1667" i="21"/>
  <c r="O1668" i="21"/>
  <c r="O1669" i="21"/>
  <c r="O1670" i="21"/>
  <c r="O1671" i="21"/>
  <c r="O1672" i="21"/>
  <c r="O1673" i="21"/>
  <c r="O1674" i="21"/>
  <c r="O1675" i="21"/>
  <c r="O1676" i="21"/>
  <c r="O1677" i="21"/>
  <c r="O1678" i="21"/>
  <c r="O1679" i="21"/>
  <c r="O1680" i="21"/>
  <c r="O1681" i="21"/>
  <c r="O1682" i="21"/>
  <c r="O1683" i="21"/>
  <c r="O1684" i="21"/>
  <c r="O1685" i="21"/>
  <c r="O1686" i="21"/>
  <c r="O1687" i="21"/>
  <c r="O1688" i="21"/>
  <c r="O1689" i="21"/>
  <c r="O1690" i="21"/>
  <c r="O1691" i="21"/>
  <c r="O1692" i="21"/>
  <c r="O1693" i="21"/>
  <c r="O1694" i="21"/>
  <c r="O1695" i="21"/>
  <c r="O1696" i="21"/>
  <c r="O1697" i="21"/>
  <c r="O1698" i="21"/>
  <c r="O1699" i="21"/>
  <c r="O1700" i="21"/>
  <c r="O1701" i="21"/>
  <c r="O1702" i="21"/>
  <c r="O1703" i="21"/>
  <c r="O1704" i="21"/>
  <c r="O1705" i="21"/>
  <c r="O1706" i="21"/>
  <c r="O1707" i="21"/>
  <c r="O1708" i="21"/>
  <c r="O1709" i="21"/>
  <c r="O1710" i="21"/>
  <c r="O1711" i="21"/>
  <c r="O1712" i="21"/>
  <c r="O1713" i="21"/>
  <c r="O1714" i="21"/>
  <c r="O1715" i="21"/>
  <c r="O1716" i="21"/>
  <c r="O1717" i="21"/>
  <c r="O1718" i="21"/>
  <c r="O1719" i="21"/>
  <c r="O1720" i="21"/>
  <c r="O1721" i="21"/>
  <c r="O1722" i="21"/>
  <c r="O1723" i="21"/>
  <c r="O1724" i="21"/>
  <c r="O1725" i="21"/>
  <c r="O1726" i="21"/>
  <c r="O1727" i="21"/>
  <c r="O1728" i="21"/>
  <c r="O1729" i="21"/>
  <c r="O1730" i="21"/>
  <c r="O1731" i="21"/>
  <c r="O1732" i="21"/>
  <c r="O1733" i="21"/>
  <c r="O1734" i="21"/>
  <c r="O1735" i="21"/>
  <c r="O1736" i="21"/>
  <c r="O1737" i="21"/>
  <c r="O1738" i="21"/>
  <c r="O1739" i="21"/>
  <c r="O1740" i="21"/>
  <c r="O1741" i="21"/>
  <c r="O1742" i="21"/>
  <c r="O1743" i="21"/>
  <c r="O1744" i="21"/>
  <c r="O1745" i="21"/>
  <c r="O1746" i="21"/>
  <c r="O1747" i="21"/>
  <c r="O1748" i="21"/>
  <c r="O1749" i="21"/>
  <c r="O1750" i="21"/>
  <c r="O1751" i="21"/>
  <c r="O1752" i="21"/>
  <c r="O1753" i="21"/>
  <c r="O1754" i="21"/>
  <c r="O1755" i="21"/>
  <c r="O1756" i="21"/>
  <c r="O1757" i="21"/>
  <c r="O1758" i="21"/>
  <c r="O1759" i="21"/>
  <c r="O1760" i="21"/>
  <c r="O1761" i="21"/>
  <c r="O1762" i="21"/>
  <c r="O1763" i="21"/>
  <c r="O1764" i="21"/>
  <c r="O1765" i="21"/>
  <c r="O1766" i="21"/>
  <c r="O1767" i="21"/>
  <c r="O1768" i="21"/>
  <c r="O1769" i="21"/>
  <c r="O1770" i="21"/>
  <c r="O1771" i="21"/>
  <c r="O1772" i="21"/>
  <c r="O1773" i="21"/>
  <c r="O1774" i="21"/>
  <c r="O1775" i="21"/>
  <c r="O1776" i="21"/>
  <c r="O1777" i="21"/>
  <c r="O1778" i="21"/>
  <c r="O1779" i="21"/>
  <c r="O1780" i="21"/>
  <c r="O1781" i="21"/>
  <c r="O1782" i="21"/>
  <c r="O1783" i="21"/>
  <c r="O1784" i="21"/>
  <c r="O1785" i="21"/>
  <c r="O1786" i="21"/>
  <c r="O1787" i="21"/>
  <c r="O1788" i="21"/>
  <c r="O1789" i="21"/>
  <c r="O1790" i="21"/>
  <c r="O1791" i="21"/>
  <c r="O1792" i="21"/>
  <c r="O1793" i="21"/>
  <c r="O1794" i="21"/>
  <c r="O1795" i="21"/>
  <c r="O1796" i="21"/>
  <c r="O1797" i="21"/>
  <c r="O1798" i="21"/>
  <c r="O1799" i="21"/>
  <c r="O1800" i="21"/>
  <c r="O1801" i="21"/>
  <c r="O1802" i="21"/>
  <c r="O1803" i="21"/>
  <c r="O1804" i="21"/>
  <c r="O1805" i="21"/>
  <c r="O1806" i="21"/>
  <c r="O1807" i="21"/>
  <c r="O1808" i="21"/>
  <c r="O1809" i="21"/>
  <c r="O1810" i="21"/>
  <c r="O1811" i="21"/>
  <c r="O1812" i="21"/>
  <c r="O1813" i="21"/>
  <c r="O1814" i="21"/>
  <c r="O1815" i="21"/>
  <c r="O1816" i="21"/>
  <c r="O1817" i="21"/>
  <c r="O1818" i="21"/>
  <c r="O1819" i="21"/>
  <c r="O1820" i="21"/>
  <c r="O1821" i="21"/>
  <c r="O1822" i="21"/>
  <c r="O1823" i="21"/>
  <c r="O1824" i="21"/>
  <c r="O1825" i="21"/>
  <c r="O1826" i="21"/>
  <c r="O1827" i="21"/>
  <c r="O1828" i="21"/>
  <c r="O1829" i="21"/>
  <c r="O1830" i="21"/>
  <c r="O1831" i="21"/>
  <c r="O1832" i="21"/>
  <c r="O1833" i="21"/>
  <c r="O1834" i="21"/>
  <c r="O1835" i="21"/>
  <c r="O1836" i="21"/>
  <c r="O1837" i="21"/>
  <c r="O1838" i="21"/>
  <c r="O1839" i="21"/>
  <c r="O1840" i="21"/>
  <c r="O1841" i="21"/>
  <c r="O1842" i="21"/>
  <c r="O1843" i="21"/>
  <c r="O1844" i="21"/>
  <c r="O1845" i="21"/>
  <c r="O1846" i="21"/>
  <c r="O1847" i="21"/>
  <c r="O1848" i="21"/>
  <c r="O1849" i="21"/>
  <c r="O1850" i="21"/>
  <c r="O1851" i="21"/>
  <c r="O1852" i="21"/>
  <c r="O1853" i="21"/>
  <c r="O1854" i="21"/>
  <c r="O1855" i="21"/>
  <c r="O1856" i="21"/>
  <c r="O1857" i="21"/>
  <c r="O1858" i="21"/>
  <c r="O1859" i="21"/>
  <c r="O1860" i="21"/>
  <c r="O1861" i="21"/>
  <c r="O1862" i="21"/>
  <c r="O1863" i="21"/>
  <c r="O1864" i="21"/>
  <c r="O1865" i="21"/>
  <c r="O1866" i="21"/>
  <c r="O1867" i="21"/>
  <c r="O1868" i="21"/>
  <c r="O1869" i="21"/>
  <c r="O1870" i="21"/>
  <c r="O1871" i="21"/>
  <c r="O1872" i="21"/>
  <c r="O1873" i="21"/>
  <c r="O1874" i="21"/>
  <c r="O1875" i="21"/>
  <c r="O1876" i="21"/>
  <c r="O1877" i="21"/>
  <c r="O1878" i="21"/>
  <c r="O1879" i="21"/>
  <c r="O1880" i="21"/>
  <c r="O1881" i="21"/>
  <c r="O1882" i="21"/>
  <c r="O1883" i="21"/>
  <c r="O1884" i="21"/>
  <c r="O1885" i="21"/>
  <c r="O1886" i="21"/>
  <c r="O1887" i="21"/>
  <c r="O1888" i="21"/>
  <c r="O1889" i="21"/>
  <c r="O1890" i="21"/>
  <c r="O1891" i="21"/>
  <c r="O1892" i="21"/>
  <c r="O1893" i="21"/>
  <c r="O1894" i="21"/>
  <c r="O1895" i="21"/>
  <c r="O1896" i="21"/>
  <c r="O1897" i="21"/>
  <c r="O1898" i="21"/>
  <c r="O1899" i="21"/>
  <c r="O1900" i="21"/>
  <c r="O1901" i="21"/>
  <c r="O1902" i="21"/>
  <c r="O1903" i="21"/>
  <c r="O1904" i="21"/>
  <c r="O1905" i="21"/>
  <c r="O1906" i="21"/>
  <c r="O1907" i="21"/>
  <c r="O1908" i="21"/>
  <c r="O1909" i="21"/>
  <c r="O1910" i="21"/>
  <c r="O1911" i="21"/>
  <c r="O1912" i="21"/>
  <c r="O1913" i="21"/>
  <c r="O1914" i="21"/>
  <c r="O1915" i="21"/>
  <c r="O1916" i="21"/>
  <c r="O1917" i="21"/>
  <c r="O1918" i="21"/>
  <c r="O1919" i="21"/>
  <c r="O1920" i="21"/>
  <c r="O1921" i="21"/>
  <c r="O1922" i="21"/>
  <c r="O1923" i="21"/>
  <c r="O1924" i="21"/>
  <c r="O1925" i="21"/>
  <c r="O1926" i="21"/>
  <c r="O1927" i="21"/>
  <c r="O1928" i="21"/>
  <c r="O1929" i="21"/>
  <c r="O1930" i="21"/>
  <c r="O1931" i="21"/>
  <c r="O1932" i="21"/>
  <c r="O1933" i="21"/>
  <c r="O1934" i="21"/>
  <c r="O1935" i="21"/>
  <c r="O1936" i="21"/>
  <c r="O1937" i="21"/>
  <c r="O1938" i="21"/>
  <c r="O1939" i="21"/>
  <c r="O1940" i="21"/>
  <c r="O1941" i="21"/>
  <c r="O1942" i="21"/>
  <c r="O1943" i="21"/>
  <c r="O1944" i="21"/>
  <c r="O1945" i="21"/>
  <c r="O1946" i="21"/>
  <c r="O1947" i="21"/>
  <c r="O1948" i="21"/>
  <c r="O1949" i="21"/>
  <c r="O1950" i="21"/>
  <c r="O1951" i="21"/>
  <c r="O1952" i="21"/>
  <c r="O1953" i="21"/>
  <c r="O1954" i="21"/>
  <c r="O1955" i="21"/>
  <c r="O1956" i="21"/>
  <c r="O1957" i="21"/>
  <c r="O1958" i="21"/>
  <c r="O1959" i="21"/>
  <c r="O1960" i="21"/>
  <c r="O1961" i="21"/>
  <c r="O1962" i="21"/>
  <c r="O1963" i="21"/>
  <c r="O1964" i="21"/>
  <c r="O1965" i="21"/>
  <c r="O1966" i="21"/>
  <c r="O1967" i="21"/>
  <c r="O1968" i="21"/>
  <c r="O1969" i="21"/>
  <c r="O1970" i="21"/>
  <c r="O1971" i="21"/>
  <c r="O1972" i="21"/>
  <c r="O1973" i="21"/>
  <c r="O1974" i="21"/>
  <c r="O1975" i="21"/>
  <c r="O1976" i="21"/>
  <c r="O1977" i="21"/>
  <c r="O1978" i="21"/>
  <c r="O1979" i="21"/>
  <c r="O1980" i="21"/>
  <c r="O1981" i="21"/>
  <c r="O1982" i="21"/>
  <c r="O1983" i="21"/>
  <c r="O1984" i="21"/>
  <c r="O1985" i="21"/>
  <c r="O1986" i="21"/>
  <c r="O1987" i="21"/>
  <c r="O1988" i="21"/>
  <c r="O1989" i="21"/>
  <c r="O1990" i="21"/>
  <c r="O1991" i="21"/>
  <c r="O1992" i="21"/>
  <c r="O1993" i="21"/>
  <c r="O1994" i="21"/>
  <c r="O1995" i="21"/>
  <c r="O1996" i="21"/>
  <c r="O1997" i="21"/>
  <c r="O1998" i="21"/>
  <c r="O1999" i="21"/>
  <c r="O2000" i="21"/>
  <c r="O2001" i="21"/>
  <c r="O2002" i="21"/>
  <c r="O2003" i="21"/>
  <c r="O2004" i="21"/>
  <c r="Q2004" i="21"/>
  <c r="P2004" i="21"/>
  <c r="M2004" i="21"/>
  <c r="Q2003" i="21"/>
  <c r="P2003" i="21"/>
  <c r="M2003" i="21"/>
  <c r="Q2002" i="21"/>
  <c r="P2002" i="21"/>
  <c r="M2002" i="21"/>
  <c r="Q2001" i="21"/>
  <c r="P2001" i="21"/>
  <c r="M2001" i="21"/>
  <c r="Q2000" i="21"/>
  <c r="P2000" i="21"/>
  <c r="M2000" i="21"/>
  <c r="Q1999" i="21"/>
  <c r="P1999" i="21"/>
  <c r="M1999" i="21"/>
  <c r="Q1998" i="21"/>
  <c r="P1998" i="21"/>
  <c r="M1998" i="21"/>
  <c r="Q1997" i="21"/>
  <c r="P1997" i="21"/>
  <c r="M1997" i="21"/>
  <c r="Q1996" i="21"/>
  <c r="P1996" i="21"/>
  <c r="M1996" i="21"/>
  <c r="Q1995" i="21"/>
  <c r="P1995" i="21"/>
  <c r="M1995" i="21"/>
  <c r="Q1994" i="21"/>
  <c r="P1994" i="21"/>
  <c r="M1994" i="21"/>
  <c r="Q1993" i="21"/>
  <c r="P1993" i="21"/>
  <c r="M1993" i="21"/>
  <c r="Q1992" i="21"/>
  <c r="P1992" i="21"/>
  <c r="M1992" i="21"/>
  <c r="Q1991" i="21"/>
  <c r="P1991" i="21"/>
  <c r="M1991" i="21"/>
  <c r="Q1990" i="21"/>
  <c r="P1990" i="21"/>
  <c r="M1990" i="21"/>
  <c r="Q1989" i="21"/>
  <c r="P1989" i="21"/>
  <c r="M1989" i="21"/>
  <c r="Q1988" i="21"/>
  <c r="P1988" i="21"/>
  <c r="M1988" i="21"/>
  <c r="Q1987" i="21"/>
  <c r="P1987" i="21"/>
  <c r="M1987" i="21"/>
  <c r="Q1986" i="21"/>
  <c r="P1986" i="21"/>
  <c r="M1986" i="21"/>
  <c r="Q1985" i="21"/>
  <c r="P1985" i="21"/>
  <c r="M1985" i="21"/>
  <c r="Q1984" i="21"/>
  <c r="P1984" i="21"/>
  <c r="M1984" i="21"/>
  <c r="Q1983" i="21"/>
  <c r="P1983" i="21"/>
  <c r="M1983" i="21"/>
  <c r="Q1982" i="21"/>
  <c r="P1982" i="21"/>
  <c r="M1982" i="21"/>
  <c r="Q1981" i="21"/>
  <c r="P1981" i="21"/>
  <c r="M1981" i="21"/>
  <c r="Q1980" i="21"/>
  <c r="P1980" i="21"/>
  <c r="M1980" i="21"/>
  <c r="Q1979" i="21"/>
  <c r="P1979" i="21"/>
  <c r="M1979" i="21"/>
  <c r="Q1978" i="21"/>
  <c r="P1978" i="21"/>
  <c r="M1978" i="21"/>
  <c r="Q1977" i="21"/>
  <c r="P1977" i="21"/>
  <c r="M1977" i="21"/>
  <c r="Q1976" i="21"/>
  <c r="P1976" i="21"/>
  <c r="M1976" i="21"/>
  <c r="Q1975" i="21"/>
  <c r="P1975" i="21"/>
  <c r="M1975" i="21"/>
  <c r="Q1974" i="21"/>
  <c r="P1974" i="21"/>
  <c r="M1974" i="21"/>
  <c r="Q1973" i="21"/>
  <c r="P1973" i="21"/>
  <c r="M1973" i="21"/>
  <c r="Q1972" i="21"/>
  <c r="P1972" i="21"/>
  <c r="M1972" i="21"/>
  <c r="Q1971" i="21"/>
  <c r="P1971" i="21"/>
  <c r="M1971" i="21"/>
  <c r="Q1970" i="21"/>
  <c r="P1970" i="21"/>
  <c r="M1970" i="21"/>
  <c r="Q1969" i="21"/>
  <c r="P1969" i="21"/>
  <c r="M1969" i="21"/>
  <c r="Q1968" i="21"/>
  <c r="P1968" i="21"/>
  <c r="M1968" i="21"/>
  <c r="Q1967" i="21"/>
  <c r="P1967" i="21"/>
  <c r="M1967" i="21"/>
  <c r="Q1966" i="21"/>
  <c r="P1966" i="21"/>
  <c r="M1966" i="21"/>
  <c r="Q1965" i="21"/>
  <c r="P1965" i="21"/>
  <c r="M1965" i="21"/>
  <c r="Q1964" i="21"/>
  <c r="P1964" i="21"/>
  <c r="M1964" i="21"/>
  <c r="Q1963" i="21"/>
  <c r="P1963" i="21"/>
  <c r="M1963" i="21"/>
  <c r="Q1962" i="21"/>
  <c r="P1962" i="21"/>
  <c r="M1962" i="21"/>
  <c r="Q1961" i="21"/>
  <c r="P1961" i="21"/>
  <c r="M1961" i="21"/>
  <c r="Q1960" i="21"/>
  <c r="P1960" i="21"/>
  <c r="M1960" i="21"/>
  <c r="Q1959" i="21"/>
  <c r="P1959" i="21"/>
  <c r="M1959" i="21"/>
  <c r="Q1958" i="21"/>
  <c r="P1958" i="21"/>
  <c r="M1958" i="21"/>
  <c r="Q1957" i="21"/>
  <c r="P1957" i="21"/>
  <c r="M1957" i="21"/>
  <c r="Q1956" i="21"/>
  <c r="P1956" i="21"/>
  <c r="M1956" i="21"/>
  <c r="Q1955" i="21"/>
  <c r="P1955" i="21"/>
  <c r="M1955" i="21"/>
  <c r="Q1954" i="21"/>
  <c r="P1954" i="21"/>
  <c r="M1954" i="21"/>
  <c r="Q1953" i="21"/>
  <c r="P1953" i="21"/>
  <c r="M1953" i="21"/>
  <c r="Q1952" i="21"/>
  <c r="P1952" i="21"/>
  <c r="M1952" i="21"/>
  <c r="Q1951" i="21"/>
  <c r="P1951" i="21"/>
  <c r="M1951" i="21"/>
  <c r="Q1950" i="21"/>
  <c r="P1950" i="21"/>
  <c r="M1950" i="21"/>
  <c r="Q1949" i="21"/>
  <c r="P1949" i="21"/>
  <c r="M1949" i="21"/>
  <c r="Q1948" i="21"/>
  <c r="P1948" i="21"/>
  <c r="M1948" i="21"/>
  <c r="Q1947" i="21"/>
  <c r="P1947" i="21"/>
  <c r="M1947" i="21"/>
  <c r="Q1946" i="21"/>
  <c r="P1946" i="21"/>
  <c r="M1946" i="21"/>
  <c r="Q1945" i="21"/>
  <c r="P1945" i="21"/>
  <c r="M1945" i="21"/>
  <c r="Q1944" i="21"/>
  <c r="P1944" i="21"/>
  <c r="M1944" i="21"/>
  <c r="Q1943" i="21"/>
  <c r="P1943" i="21"/>
  <c r="M1943" i="21"/>
  <c r="Q1942" i="21"/>
  <c r="P1942" i="21"/>
  <c r="M1942" i="21"/>
  <c r="Q1941" i="21"/>
  <c r="P1941" i="21"/>
  <c r="M1941" i="21"/>
  <c r="Q1940" i="21"/>
  <c r="P1940" i="21"/>
  <c r="M1940" i="21"/>
  <c r="Q1939" i="21"/>
  <c r="P1939" i="21"/>
  <c r="M1939" i="21"/>
  <c r="Q1938" i="21"/>
  <c r="P1938" i="21"/>
  <c r="M1938" i="21"/>
  <c r="Q1937" i="21"/>
  <c r="P1937" i="21"/>
  <c r="M1937" i="21"/>
  <c r="Q1936" i="21"/>
  <c r="P1936" i="21"/>
  <c r="M1936" i="21"/>
  <c r="Q1935" i="21"/>
  <c r="P1935" i="21"/>
  <c r="M1935" i="21"/>
  <c r="Q1934" i="21"/>
  <c r="P1934" i="21"/>
  <c r="M1934" i="21"/>
  <c r="Q1933" i="21"/>
  <c r="P1933" i="21"/>
  <c r="M1933" i="21"/>
  <c r="Q1932" i="21"/>
  <c r="P1932" i="21"/>
  <c r="M1932" i="21"/>
  <c r="Q1931" i="21"/>
  <c r="P1931" i="21"/>
  <c r="M1931" i="21"/>
  <c r="Q1930" i="21"/>
  <c r="P1930" i="21"/>
  <c r="M1930" i="21"/>
  <c r="Q1929" i="21"/>
  <c r="P1929" i="21"/>
  <c r="M1929" i="21"/>
  <c r="Q1928" i="21"/>
  <c r="P1928" i="21"/>
  <c r="M1928" i="21"/>
  <c r="Q1927" i="21"/>
  <c r="P1927" i="21"/>
  <c r="M1927" i="21"/>
  <c r="Q1926" i="21"/>
  <c r="P1926" i="21"/>
  <c r="M1926" i="21"/>
  <c r="Q1925" i="21"/>
  <c r="P1925" i="21"/>
  <c r="M1925" i="21"/>
  <c r="Q1924" i="21"/>
  <c r="P1924" i="21"/>
  <c r="M1924" i="21"/>
  <c r="Q1923" i="21"/>
  <c r="P1923" i="21"/>
  <c r="M1923" i="21"/>
  <c r="Q1922" i="21"/>
  <c r="P1922" i="21"/>
  <c r="M1922" i="21"/>
  <c r="Q1921" i="21"/>
  <c r="P1921" i="21"/>
  <c r="M1921" i="21"/>
  <c r="Q1920" i="21"/>
  <c r="P1920" i="21"/>
  <c r="M1920" i="21"/>
  <c r="Q1919" i="21"/>
  <c r="P1919" i="21"/>
  <c r="M1919" i="21"/>
  <c r="Q1918" i="21"/>
  <c r="P1918" i="21"/>
  <c r="M1918" i="21"/>
  <c r="Q1917" i="21"/>
  <c r="P1917" i="21"/>
  <c r="M1917" i="21"/>
  <c r="Q1916" i="21"/>
  <c r="P1916" i="21"/>
  <c r="M1916" i="21"/>
  <c r="Q1915" i="21"/>
  <c r="P1915" i="21"/>
  <c r="M1915" i="21"/>
  <c r="Q1914" i="21"/>
  <c r="P1914" i="21"/>
  <c r="M1914" i="21"/>
  <c r="Q1913" i="21"/>
  <c r="P1913" i="21"/>
  <c r="M1913" i="21"/>
  <c r="Q1912" i="21"/>
  <c r="P1912" i="21"/>
  <c r="M1912" i="21"/>
  <c r="Q1911" i="21"/>
  <c r="P1911" i="21"/>
  <c r="M1911" i="21"/>
  <c r="Q1910" i="21"/>
  <c r="P1910" i="21"/>
  <c r="M1910" i="21"/>
  <c r="Q1909" i="21"/>
  <c r="P1909" i="21"/>
  <c r="M1909" i="21"/>
  <c r="Q1908" i="21"/>
  <c r="P1908" i="21"/>
  <c r="M1908" i="21"/>
  <c r="Q1907" i="21"/>
  <c r="P1907" i="21"/>
  <c r="M1907" i="21"/>
  <c r="Q1906" i="21"/>
  <c r="P1906" i="21"/>
  <c r="M1906" i="21"/>
  <c r="Q1905" i="21"/>
  <c r="P1905" i="21"/>
  <c r="M1905" i="21"/>
  <c r="Q1904" i="21"/>
  <c r="P1904" i="21"/>
  <c r="M1904" i="21"/>
  <c r="Q1903" i="21"/>
  <c r="P1903" i="21"/>
  <c r="M1903" i="21"/>
  <c r="Q1902" i="21"/>
  <c r="P1902" i="21"/>
  <c r="M1902" i="21"/>
  <c r="Q1901" i="21"/>
  <c r="P1901" i="21"/>
  <c r="M1901" i="21"/>
  <c r="Q1900" i="21"/>
  <c r="P1900" i="21"/>
  <c r="M1900" i="21"/>
  <c r="Q1899" i="21"/>
  <c r="P1899" i="21"/>
  <c r="M1899" i="21"/>
  <c r="Q1898" i="21"/>
  <c r="P1898" i="21"/>
  <c r="M1898" i="21"/>
  <c r="Q1897" i="21"/>
  <c r="P1897" i="21"/>
  <c r="M1897" i="21"/>
  <c r="Q1896" i="21"/>
  <c r="P1896" i="21"/>
  <c r="M1896" i="21"/>
  <c r="Q1895" i="21"/>
  <c r="P1895" i="21"/>
  <c r="M1895" i="21"/>
  <c r="Q1894" i="21"/>
  <c r="P1894" i="21"/>
  <c r="M1894" i="21"/>
  <c r="Q1893" i="21"/>
  <c r="P1893" i="21"/>
  <c r="M1893" i="21"/>
  <c r="Q1892" i="21"/>
  <c r="P1892" i="21"/>
  <c r="M1892" i="21"/>
  <c r="Q1891" i="21"/>
  <c r="P1891" i="21"/>
  <c r="M1891" i="21"/>
  <c r="Q1890" i="21"/>
  <c r="P1890" i="21"/>
  <c r="M1890" i="21"/>
  <c r="Q1889" i="21"/>
  <c r="P1889" i="21"/>
  <c r="M1889" i="21"/>
  <c r="Q1888" i="21"/>
  <c r="P1888" i="21"/>
  <c r="M1888" i="21"/>
  <c r="Q1887" i="21"/>
  <c r="P1887" i="21"/>
  <c r="M1887" i="21"/>
  <c r="Q1886" i="21"/>
  <c r="P1886" i="21"/>
  <c r="M1886" i="21"/>
  <c r="Q1885" i="21"/>
  <c r="P1885" i="21"/>
  <c r="M1885" i="21"/>
  <c r="Q1884" i="21"/>
  <c r="P1884" i="21"/>
  <c r="M1884" i="21"/>
  <c r="Q1883" i="21"/>
  <c r="P1883" i="21"/>
  <c r="M1883" i="21"/>
  <c r="Q1882" i="21"/>
  <c r="P1882" i="21"/>
  <c r="M1882" i="21"/>
  <c r="Q1881" i="21"/>
  <c r="P1881" i="21"/>
  <c r="M1881" i="21"/>
  <c r="Q1880" i="21"/>
  <c r="P1880" i="21"/>
  <c r="M1880" i="21"/>
  <c r="Q1879" i="21"/>
  <c r="P1879" i="21"/>
  <c r="M1879" i="21"/>
  <c r="Q1878" i="21"/>
  <c r="P1878" i="21"/>
  <c r="M1878" i="21"/>
  <c r="Q1877" i="21"/>
  <c r="P1877" i="21"/>
  <c r="M1877" i="21"/>
  <c r="Q1876" i="21"/>
  <c r="P1876" i="21"/>
  <c r="M1876" i="21"/>
  <c r="Q1875" i="21"/>
  <c r="P1875" i="21"/>
  <c r="M1875" i="21"/>
  <c r="Q1874" i="21"/>
  <c r="P1874" i="21"/>
  <c r="M1874" i="21"/>
  <c r="Q1873" i="21"/>
  <c r="P1873" i="21"/>
  <c r="M1873" i="21"/>
  <c r="Q1872" i="21"/>
  <c r="P1872" i="21"/>
  <c r="M1872" i="21"/>
  <c r="Q1871" i="21"/>
  <c r="P1871" i="21"/>
  <c r="M1871" i="21"/>
  <c r="Q1870" i="21"/>
  <c r="P1870" i="21"/>
  <c r="M1870" i="21"/>
  <c r="Q1869" i="21"/>
  <c r="P1869" i="21"/>
  <c r="M1869" i="21"/>
  <c r="Q1868" i="21"/>
  <c r="P1868" i="21"/>
  <c r="M1868" i="21"/>
  <c r="Q1867" i="21"/>
  <c r="P1867" i="21"/>
  <c r="M1867" i="21"/>
  <c r="Q1866" i="21"/>
  <c r="P1866" i="21"/>
  <c r="M1866" i="21"/>
  <c r="Q1865" i="21"/>
  <c r="P1865" i="21"/>
  <c r="M1865" i="21"/>
  <c r="Q1864" i="21"/>
  <c r="P1864" i="21"/>
  <c r="M1864" i="21"/>
  <c r="Q1863" i="21"/>
  <c r="P1863" i="21"/>
  <c r="M1863" i="21"/>
  <c r="Q1862" i="21"/>
  <c r="P1862" i="21"/>
  <c r="M1862" i="21"/>
  <c r="Q1861" i="21"/>
  <c r="P1861" i="21"/>
  <c r="M1861" i="21"/>
  <c r="Q1860" i="21"/>
  <c r="P1860" i="21"/>
  <c r="M1860" i="21"/>
  <c r="Q1859" i="21"/>
  <c r="P1859" i="21"/>
  <c r="M1859" i="21"/>
  <c r="Q1858" i="21"/>
  <c r="P1858" i="21"/>
  <c r="M1858" i="21"/>
  <c r="Q1857" i="21"/>
  <c r="P1857" i="21"/>
  <c r="M1857" i="21"/>
  <c r="Q1856" i="21"/>
  <c r="P1856" i="21"/>
  <c r="M1856" i="21"/>
  <c r="Q1855" i="21"/>
  <c r="P1855" i="21"/>
  <c r="M1855" i="21"/>
  <c r="Q1854" i="21"/>
  <c r="P1854" i="21"/>
  <c r="M1854" i="21"/>
  <c r="Q1853" i="21"/>
  <c r="P1853" i="21"/>
  <c r="M1853" i="21"/>
  <c r="Q1852" i="21"/>
  <c r="P1852" i="21"/>
  <c r="M1852" i="21"/>
  <c r="Q1851" i="21"/>
  <c r="P1851" i="21"/>
  <c r="M1851" i="21"/>
  <c r="Q1850" i="21"/>
  <c r="P1850" i="21"/>
  <c r="M1850" i="21"/>
  <c r="Q1849" i="21"/>
  <c r="P1849" i="21"/>
  <c r="M1849" i="21"/>
  <c r="Q1848" i="21"/>
  <c r="P1848" i="21"/>
  <c r="M1848" i="21"/>
  <c r="Q1847" i="21"/>
  <c r="P1847" i="21"/>
  <c r="M1847" i="21"/>
  <c r="Q1846" i="21"/>
  <c r="P1846" i="21"/>
  <c r="M1846" i="21"/>
  <c r="Q1845" i="21"/>
  <c r="P1845" i="21"/>
  <c r="M1845" i="21"/>
  <c r="Q1844" i="21"/>
  <c r="P1844" i="21"/>
  <c r="M1844" i="21"/>
  <c r="Q1843" i="21"/>
  <c r="P1843" i="21"/>
  <c r="M1843" i="21"/>
  <c r="Q1842" i="21"/>
  <c r="P1842" i="21"/>
  <c r="M1842" i="21"/>
  <c r="Q1841" i="21"/>
  <c r="P1841" i="21"/>
  <c r="M1841" i="21"/>
  <c r="Q1840" i="21"/>
  <c r="P1840" i="21"/>
  <c r="M1840" i="21"/>
  <c r="Q1839" i="21"/>
  <c r="P1839" i="21"/>
  <c r="M1839" i="21"/>
  <c r="Q1838" i="21"/>
  <c r="P1838" i="21"/>
  <c r="M1838" i="21"/>
  <c r="Q1837" i="21"/>
  <c r="P1837" i="21"/>
  <c r="M1837" i="21"/>
  <c r="Q1836" i="21"/>
  <c r="P1836" i="21"/>
  <c r="M1836" i="21"/>
  <c r="Q1835" i="21"/>
  <c r="P1835" i="21"/>
  <c r="M1835" i="21"/>
  <c r="Q1834" i="21"/>
  <c r="P1834" i="21"/>
  <c r="M1834" i="21"/>
  <c r="Q1833" i="21"/>
  <c r="P1833" i="21"/>
  <c r="M1833" i="21"/>
  <c r="Q1832" i="21"/>
  <c r="P1832" i="21"/>
  <c r="M1832" i="21"/>
  <c r="Q1831" i="21"/>
  <c r="P1831" i="21"/>
  <c r="M1831" i="21"/>
  <c r="Q1830" i="21"/>
  <c r="P1830" i="21"/>
  <c r="M1830" i="21"/>
  <c r="Q1829" i="21"/>
  <c r="P1829" i="21"/>
  <c r="M1829" i="21"/>
  <c r="Q1828" i="21"/>
  <c r="P1828" i="21"/>
  <c r="M1828" i="21"/>
  <c r="Q1827" i="21"/>
  <c r="P1827" i="21"/>
  <c r="M1827" i="21"/>
  <c r="Q1826" i="21"/>
  <c r="P1826" i="21"/>
  <c r="M1826" i="21"/>
  <c r="Q1825" i="21"/>
  <c r="P1825" i="21"/>
  <c r="M1825" i="21"/>
  <c r="Q1824" i="21"/>
  <c r="P1824" i="21"/>
  <c r="M1824" i="21"/>
  <c r="Q1823" i="21"/>
  <c r="P1823" i="21"/>
  <c r="M1823" i="21"/>
  <c r="Q1822" i="21"/>
  <c r="P1822" i="21"/>
  <c r="M1822" i="21"/>
  <c r="Q1821" i="21"/>
  <c r="P1821" i="21"/>
  <c r="M1821" i="21"/>
  <c r="Q1820" i="21"/>
  <c r="P1820" i="21"/>
  <c r="M1820" i="21"/>
  <c r="Q1819" i="21"/>
  <c r="P1819" i="21"/>
  <c r="M1819" i="21"/>
  <c r="Q1818" i="21"/>
  <c r="P1818" i="21"/>
  <c r="M1818" i="21"/>
  <c r="Q1817" i="21"/>
  <c r="P1817" i="21"/>
  <c r="M1817" i="21"/>
  <c r="Q1816" i="21"/>
  <c r="P1816" i="21"/>
  <c r="M1816" i="21"/>
  <c r="Q1815" i="21"/>
  <c r="P1815" i="21"/>
  <c r="M1815" i="21"/>
  <c r="Q1814" i="21"/>
  <c r="P1814" i="21"/>
  <c r="M1814" i="21"/>
  <c r="Q1813" i="21"/>
  <c r="P1813" i="21"/>
  <c r="M1813" i="21"/>
  <c r="Q1812" i="21"/>
  <c r="P1812" i="21"/>
  <c r="M1812" i="21"/>
  <c r="Q1811" i="21"/>
  <c r="P1811" i="21"/>
  <c r="M1811" i="21"/>
  <c r="Q1810" i="21"/>
  <c r="P1810" i="21"/>
  <c r="M1810" i="21"/>
  <c r="Q1809" i="21"/>
  <c r="P1809" i="21"/>
  <c r="M1809" i="21"/>
  <c r="Q1808" i="21"/>
  <c r="P1808" i="21"/>
  <c r="M1808" i="21"/>
  <c r="Q1807" i="21"/>
  <c r="P1807" i="21"/>
  <c r="M1807" i="21"/>
  <c r="Q1806" i="21"/>
  <c r="P1806" i="21"/>
  <c r="M1806" i="21"/>
  <c r="Q1805" i="21"/>
  <c r="P1805" i="21"/>
  <c r="M1805" i="21"/>
  <c r="Q1804" i="21"/>
  <c r="P1804" i="21"/>
  <c r="M1804" i="21"/>
  <c r="Q1803" i="21"/>
  <c r="P1803" i="21"/>
  <c r="M1803" i="21"/>
  <c r="Q1802" i="21"/>
  <c r="P1802" i="21"/>
  <c r="M1802" i="21"/>
  <c r="Q1801" i="21"/>
  <c r="P1801" i="21"/>
  <c r="M1801" i="21"/>
  <c r="Q1800" i="21"/>
  <c r="P1800" i="21"/>
  <c r="M1800" i="21"/>
  <c r="Q1799" i="21"/>
  <c r="P1799" i="21"/>
  <c r="M1799" i="21"/>
  <c r="Q1798" i="21"/>
  <c r="P1798" i="21"/>
  <c r="M1798" i="21"/>
  <c r="Q1797" i="21"/>
  <c r="P1797" i="21"/>
  <c r="M1797" i="21"/>
  <c r="Q1796" i="21"/>
  <c r="P1796" i="21"/>
  <c r="M1796" i="21"/>
  <c r="Q1795" i="21"/>
  <c r="P1795" i="21"/>
  <c r="M1795" i="21"/>
  <c r="Q1794" i="21"/>
  <c r="P1794" i="21"/>
  <c r="M1794" i="21"/>
  <c r="Q1793" i="21"/>
  <c r="P1793" i="21"/>
  <c r="M1793" i="21"/>
  <c r="Q1792" i="21"/>
  <c r="P1792" i="21"/>
  <c r="M1792" i="21"/>
  <c r="Q1791" i="21"/>
  <c r="P1791" i="21"/>
  <c r="M1791" i="21"/>
  <c r="Q1790" i="21"/>
  <c r="P1790" i="21"/>
  <c r="M1790" i="21"/>
  <c r="Q1789" i="21"/>
  <c r="P1789" i="21"/>
  <c r="M1789" i="21"/>
  <c r="Q1788" i="21"/>
  <c r="P1788" i="21"/>
  <c r="M1788" i="21"/>
  <c r="Q1787" i="21"/>
  <c r="P1787" i="21"/>
  <c r="M1787" i="21"/>
  <c r="Q1786" i="21"/>
  <c r="P1786" i="21"/>
  <c r="M1786" i="21"/>
  <c r="Q1785" i="21"/>
  <c r="P1785" i="21"/>
  <c r="M1785" i="21"/>
  <c r="Q1784" i="21"/>
  <c r="P1784" i="21"/>
  <c r="M1784" i="21"/>
  <c r="Q1783" i="21"/>
  <c r="P1783" i="21"/>
  <c r="M1783" i="21"/>
  <c r="Q1782" i="21"/>
  <c r="P1782" i="21"/>
  <c r="M1782" i="21"/>
  <c r="Q1781" i="21"/>
  <c r="P1781" i="21"/>
  <c r="M1781" i="21"/>
  <c r="Q1780" i="21"/>
  <c r="P1780" i="21"/>
  <c r="M1780" i="21"/>
  <c r="Q1779" i="21"/>
  <c r="P1779" i="21"/>
  <c r="M1779" i="21"/>
  <c r="Q1778" i="21"/>
  <c r="P1778" i="21"/>
  <c r="M1778" i="21"/>
  <c r="Q1777" i="21"/>
  <c r="P1777" i="21"/>
  <c r="M1777" i="21"/>
  <c r="Q1776" i="21"/>
  <c r="P1776" i="21"/>
  <c r="M1776" i="21"/>
  <c r="Q1775" i="21"/>
  <c r="P1775" i="21"/>
  <c r="M1775" i="21"/>
  <c r="Q1774" i="21"/>
  <c r="P1774" i="21"/>
  <c r="M1774" i="21"/>
  <c r="Q1773" i="21"/>
  <c r="P1773" i="21"/>
  <c r="M1773" i="21"/>
  <c r="Q1772" i="21"/>
  <c r="P1772" i="21"/>
  <c r="M1772" i="21"/>
  <c r="Q1771" i="21"/>
  <c r="P1771" i="21"/>
  <c r="M1771" i="21"/>
  <c r="Q1770" i="21"/>
  <c r="P1770" i="21"/>
  <c r="M1770" i="21"/>
  <c r="Q1769" i="21"/>
  <c r="P1769" i="21"/>
  <c r="M1769" i="21"/>
  <c r="Q1768" i="21"/>
  <c r="P1768" i="21"/>
  <c r="M1768" i="21"/>
  <c r="Q1767" i="21"/>
  <c r="P1767" i="21"/>
  <c r="M1767" i="21"/>
  <c r="Q1766" i="21"/>
  <c r="P1766" i="21"/>
  <c r="M1766" i="21"/>
  <c r="Q1765" i="21"/>
  <c r="P1765" i="21"/>
  <c r="M1765" i="21"/>
  <c r="Q1764" i="21"/>
  <c r="P1764" i="21"/>
  <c r="M1764" i="21"/>
  <c r="Q1763" i="21"/>
  <c r="P1763" i="21"/>
  <c r="M1763" i="21"/>
  <c r="Q1762" i="21"/>
  <c r="P1762" i="21"/>
  <c r="M1762" i="21"/>
  <c r="Q1761" i="21"/>
  <c r="P1761" i="21"/>
  <c r="M1761" i="21"/>
  <c r="Q1760" i="21"/>
  <c r="P1760" i="21"/>
  <c r="M1760" i="21"/>
  <c r="Q1759" i="21"/>
  <c r="P1759" i="21"/>
  <c r="M1759" i="21"/>
  <c r="Q1758" i="21"/>
  <c r="P1758" i="21"/>
  <c r="M1758" i="21"/>
  <c r="Q1757" i="21"/>
  <c r="P1757" i="21"/>
  <c r="M1757" i="21"/>
  <c r="Q1756" i="21"/>
  <c r="P1756" i="21"/>
  <c r="M1756" i="21"/>
  <c r="Q1755" i="21"/>
  <c r="P1755" i="21"/>
  <c r="M1755" i="21"/>
  <c r="Q1754" i="21"/>
  <c r="P1754" i="21"/>
  <c r="M1754" i="21"/>
  <c r="Q1753" i="21"/>
  <c r="P1753" i="21"/>
  <c r="M1753" i="21"/>
  <c r="Q1752" i="21"/>
  <c r="P1752" i="21"/>
  <c r="M1752" i="21"/>
  <c r="Q1751" i="21"/>
  <c r="P1751" i="21"/>
  <c r="M1751" i="21"/>
  <c r="Q1750" i="21"/>
  <c r="P1750" i="21"/>
  <c r="M1750" i="21"/>
  <c r="Q1749" i="21"/>
  <c r="P1749" i="21"/>
  <c r="M1749" i="21"/>
  <c r="Q1748" i="21"/>
  <c r="P1748" i="21"/>
  <c r="M1748" i="21"/>
  <c r="Q1747" i="21"/>
  <c r="P1747" i="21"/>
  <c r="M1747" i="21"/>
  <c r="Q1746" i="21"/>
  <c r="P1746" i="21"/>
  <c r="M1746" i="21"/>
  <c r="Q1745" i="21"/>
  <c r="P1745" i="21"/>
  <c r="M1745" i="21"/>
  <c r="Q1744" i="21"/>
  <c r="P1744" i="21"/>
  <c r="M1744" i="21"/>
  <c r="Q1743" i="21"/>
  <c r="P1743" i="21"/>
  <c r="M1743" i="21"/>
  <c r="Q1742" i="21"/>
  <c r="P1742" i="21"/>
  <c r="M1742" i="21"/>
  <c r="Q1741" i="21"/>
  <c r="P1741" i="21"/>
  <c r="M1741" i="21"/>
  <c r="Q1740" i="21"/>
  <c r="P1740" i="21"/>
  <c r="M1740" i="21"/>
  <c r="Q1739" i="21"/>
  <c r="P1739" i="21"/>
  <c r="M1739" i="21"/>
  <c r="Q1738" i="21"/>
  <c r="P1738" i="21"/>
  <c r="M1738" i="21"/>
  <c r="Q1737" i="21"/>
  <c r="P1737" i="21"/>
  <c r="M1737" i="21"/>
  <c r="Q1736" i="21"/>
  <c r="P1736" i="21"/>
  <c r="M1736" i="21"/>
  <c r="Q1735" i="21"/>
  <c r="P1735" i="21"/>
  <c r="M1735" i="21"/>
  <c r="Q1734" i="21"/>
  <c r="P1734" i="21"/>
  <c r="M1734" i="21"/>
  <c r="Q1733" i="21"/>
  <c r="P1733" i="21"/>
  <c r="M1733" i="21"/>
  <c r="Q1732" i="21"/>
  <c r="P1732" i="21"/>
  <c r="M1732" i="21"/>
  <c r="Q1731" i="21"/>
  <c r="P1731" i="21"/>
  <c r="M1731" i="21"/>
  <c r="Q1730" i="21"/>
  <c r="P1730" i="21"/>
  <c r="M1730" i="21"/>
  <c r="Q1729" i="21"/>
  <c r="P1729" i="21"/>
  <c r="M1729" i="21"/>
  <c r="Q1728" i="21"/>
  <c r="P1728" i="21"/>
  <c r="M1728" i="21"/>
  <c r="Q1727" i="21"/>
  <c r="P1727" i="21"/>
  <c r="M1727" i="21"/>
  <c r="Q1726" i="21"/>
  <c r="P1726" i="21"/>
  <c r="M1726" i="21"/>
  <c r="Q1725" i="21"/>
  <c r="P1725" i="21"/>
  <c r="M1725" i="21"/>
  <c r="Q1724" i="21"/>
  <c r="P1724" i="21"/>
  <c r="M1724" i="21"/>
  <c r="Q1723" i="21"/>
  <c r="P1723" i="21"/>
  <c r="M1723" i="21"/>
  <c r="Q1722" i="21"/>
  <c r="P1722" i="21"/>
  <c r="M1722" i="21"/>
  <c r="Q1721" i="21"/>
  <c r="P1721" i="21"/>
  <c r="M1721" i="21"/>
  <c r="Q1720" i="21"/>
  <c r="P1720" i="21"/>
  <c r="M1720" i="21"/>
  <c r="Q1719" i="21"/>
  <c r="P1719" i="21"/>
  <c r="M1719" i="21"/>
  <c r="Q1718" i="21"/>
  <c r="P1718" i="21"/>
  <c r="M1718" i="21"/>
  <c r="Q1717" i="21"/>
  <c r="P1717" i="21"/>
  <c r="M1717" i="21"/>
  <c r="Q1716" i="21"/>
  <c r="P1716" i="21"/>
  <c r="M1716" i="21"/>
  <c r="Q1715" i="21"/>
  <c r="P1715" i="21"/>
  <c r="M1715" i="21"/>
  <c r="Q1714" i="21"/>
  <c r="P1714" i="21"/>
  <c r="M1714" i="21"/>
  <c r="Q1713" i="21"/>
  <c r="P1713" i="21"/>
  <c r="M1713" i="21"/>
  <c r="Q1712" i="21"/>
  <c r="P1712" i="21"/>
  <c r="M1712" i="21"/>
  <c r="Q1711" i="21"/>
  <c r="P1711" i="21"/>
  <c r="M1711" i="21"/>
  <c r="Q1710" i="21"/>
  <c r="P1710" i="21"/>
  <c r="M1710" i="21"/>
  <c r="Q1709" i="21"/>
  <c r="P1709" i="21"/>
  <c r="M1709" i="21"/>
  <c r="Q1708" i="21"/>
  <c r="P1708" i="21"/>
  <c r="M1708" i="21"/>
  <c r="Q1707" i="21"/>
  <c r="P1707" i="21"/>
  <c r="M1707" i="21"/>
  <c r="Q1706" i="21"/>
  <c r="P1706" i="21"/>
  <c r="M1706" i="21"/>
  <c r="Q1705" i="21"/>
  <c r="P1705" i="21"/>
  <c r="M1705" i="21"/>
  <c r="Q1704" i="21"/>
  <c r="P1704" i="21"/>
  <c r="M1704" i="21"/>
  <c r="Q1703" i="21"/>
  <c r="P1703" i="21"/>
  <c r="M1703" i="21"/>
  <c r="Q1702" i="21"/>
  <c r="P1702" i="21"/>
  <c r="M1702" i="21"/>
  <c r="Q1701" i="21"/>
  <c r="P1701" i="21"/>
  <c r="M1701" i="21"/>
  <c r="Q1700" i="21"/>
  <c r="P1700" i="21"/>
  <c r="M1700" i="21"/>
  <c r="Q1699" i="21"/>
  <c r="P1699" i="21"/>
  <c r="M1699" i="21"/>
  <c r="Q1698" i="21"/>
  <c r="P1698" i="21"/>
  <c r="M1698" i="21"/>
  <c r="Q1697" i="21"/>
  <c r="P1697" i="21"/>
  <c r="M1697" i="21"/>
  <c r="Q1696" i="21"/>
  <c r="P1696" i="21"/>
  <c r="M1696" i="21"/>
  <c r="Q1695" i="21"/>
  <c r="P1695" i="21"/>
  <c r="M1695" i="21"/>
  <c r="Q1694" i="21"/>
  <c r="P1694" i="21"/>
  <c r="M1694" i="21"/>
  <c r="Q1693" i="21"/>
  <c r="P1693" i="21"/>
  <c r="M1693" i="21"/>
  <c r="Q1692" i="21"/>
  <c r="P1692" i="21"/>
  <c r="M1692" i="21"/>
  <c r="Q1691" i="21"/>
  <c r="P1691" i="21"/>
  <c r="M1691" i="21"/>
  <c r="Q1690" i="21"/>
  <c r="P1690" i="21"/>
  <c r="M1690" i="21"/>
  <c r="Q1689" i="21"/>
  <c r="P1689" i="21"/>
  <c r="M1689" i="21"/>
  <c r="Q1688" i="21"/>
  <c r="P1688" i="21"/>
  <c r="M1688" i="21"/>
  <c r="Q1687" i="21"/>
  <c r="P1687" i="21"/>
  <c r="M1687" i="21"/>
  <c r="Q1686" i="21"/>
  <c r="P1686" i="21"/>
  <c r="M1686" i="21"/>
  <c r="Q1685" i="21"/>
  <c r="P1685" i="21"/>
  <c r="M1685" i="21"/>
  <c r="Q1684" i="21"/>
  <c r="P1684" i="21"/>
  <c r="M1684" i="21"/>
  <c r="Q1683" i="21"/>
  <c r="P1683" i="21"/>
  <c r="M1683" i="21"/>
  <c r="Q1682" i="21"/>
  <c r="P1682" i="21"/>
  <c r="M1682" i="21"/>
  <c r="Q1681" i="21"/>
  <c r="P1681" i="21"/>
  <c r="M1681" i="21"/>
  <c r="Q1680" i="21"/>
  <c r="P1680" i="21"/>
  <c r="M1680" i="21"/>
  <c r="Q1679" i="21"/>
  <c r="P1679" i="21"/>
  <c r="M1679" i="21"/>
  <c r="Q1678" i="21"/>
  <c r="P1678" i="21"/>
  <c r="M1678" i="21"/>
  <c r="Q1677" i="21"/>
  <c r="P1677" i="21"/>
  <c r="M1677" i="21"/>
  <c r="Q1676" i="21"/>
  <c r="P1676" i="21"/>
  <c r="M1676" i="21"/>
  <c r="Q1675" i="21"/>
  <c r="P1675" i="21"/>
  <c r="M1675" i="21"/>
  <c r="Q1674" i="21"/>
  <c r="P1674" i="21"/>
  <c r="M1674" i="21"/>
  <c r="Q1673" i="21"/>
  <c r="P1673" i="21"/>
  <c r="M1673" i="21"/>
  <c r="Q1672" i="21"/>
  <c r="P1672" i="21"/>
  <c r="M1672" i="21"/>
  <c r="Q1671" i="21"/>
  <c r="P1671" i="21"/>
  <c r="M1671" i="21"/>
  <c r="Q1670" i="21"/>
  <c r="P1670" i="21"/>
  <c r="M1670" i="21"/>
  <c r="Q1669" i="21"/>
  <c r="P1669" i="21"/>
  <c r="M1669" i="21"/>
  <c r="Q1668" i="21"/>
  <c r="P1668" i="21"/>
  <c r="M1668" i="21"/>
  <c r="Q1667" i="21"/>
  <c r="P1667" i="21"/>
  <c r="M1667" i="21"/>
  <c r="Q1666" i="21"/>
  <c r="P1666" i="21"/>
  <c r="M1666" i="21"/>
  <c r="Q1665" i="21"/>
  <c r="P1665" i="21"/>
  <c r="M1665" i="21"/>
  <c r="Q1664" i="21"/>
  <c r="P1664" i="21"/>
  <c r="M1664" i="21"/>
  <c r="Q1663" i="21"/>
  <c r="P1663" i="21"/>
  <c r="M1663" i="21"/>
  <c r="Q1662" i="21"/>
  <c r="P1662" i="21"/>
  <c r="M1662" i="21"/>
  <c r="Q1661" i="21"/>
  <c r="P1661" i="21"/>
  <c r="M1661" i="21"/>
  <c r="Q1660" i="21"/>
  <c r="P1660" i="21"/>
  <c r="M1660" i="21"/>
  <c r="Q1659" i="21"/>
  <c r="P1659" i="21"/>
  <c r="M1659" i="21"/>
  <c r="Q1658" i="21"/>
  <c r="P1658" i="21"/>
  <c r="M1658" i="21"/>
  <c r="Q1657" i="21"/>
  <c r="P1657" i="21"/>
  <c r="M1657" i="21"/>
  <c r="Q1656" i="21"/>
  <c r="P1656" i="21"/>
  <c r="M1656" i="21"/>
  <c r="Q1655" i="21"/>
  <c r="P1655" i="21"/>
  <c r="M1655" i="21"/>
  <c r="Q1654" i="21"/>
  <c r="P1654" i="21"/>
  <c r="M1654" i="21"/>
  <c r="Q1653" i="21"/>
  <c r="P1653" i="21"/>
  <c r="M1653" i="21"/>
  <c r="Q1652" i="21"/>
  <c r="P1652" i="21"/>
  <c r="M1652" i="21"/>
  <c r="Q1651" i="21"/>
  <c r="P1651" i="21"/>
  <c r="M1651" i="21"/>
  <c r="Q1650" i="21"/>
  <c r="P1650" i="21"/>
  <c r="M1650" i="21"/>
  <c r="Q1649" i="21"/>
  <c r="P1649" i="21"/>
  <c r="M1649" i="21"/>
  <c r="Q1648" i="21"/>
  <c r="P1648" i="21"/>
  <c r="M1648" i="21"/>
  <c r="Q1647" i="21"/>
  <c r="P1647" i="21"/>
  <c r="M1647" i="21"/>
  <c r="Q1646" i="21"/>
  <c r="P1646" i="21"/>
  <c r="M1646" i="21"/>
  <c r="Q1645" i="21"/>
  <c r="P1645" i="21"/>
  <c r="M1645" i="21"/>
  <c r="Q1644" i="21"/>
  <c r="P1644" i="21"/>
  <c r="M1644" i="21"/>
  <c r="Q1643" i="21"/>
  <c r="P1643" i="21"/>
  <c r="M1643" i="21"/>
  <c r="Q1642" i="21"/>
  <c r="P1642" i="21"/>
  <c r="M1642" i="21"/>
  <c r="Q1641" i="21"/>
  <c r="P1641" i="21"/>
  <c r="M1641" i="21"/>
  <c r="Q1640" i="21"/>
  <c r="P1640" i="21"/>
  <c r="M1640" i="21"/>
  <c r="Q1639" i="21"/>
  <c r="P1639" i="21"/>
  <c r="M1639" i="21"/>
  <c r="Q1638" i="21"/>
  <c r="P1638" i="21"/>
  <c r="M1638" i="21"/>
  <c r="Q1637" i="21"/>
  <c r="P1637" i="21"/>
  <c r="M1637" i="21"/>
  <c r="Q1636" i="21"/>
  <c r="P1636" i="21"/>
  <c r="M1636" i="21"/>
  <c r="Q1635" i="21"/>
  <c r="P1635" i="21"/>
  <c r="M1635" i="21"/>
  <c r="Q1634" i="21"/>
  <c r="P1634" i="21"/>
  <c r="M1634" i="21"/>
  <c r="Q1633" i="21"/>
  <c r="P1633" i="21"/>
  <c r="M1633" i="21"/>
  <c r="Q1632" i="21"/>
  <c r="P1632" i="21"/>
  <c r="M1632" i="21"/>
  <c r="Q1631" i="21"/>
  <c r="P1631" i="21"/>
  <c r="M1631" i="21"/>
  <c r="Q1630" i="21"/>
  <c r="P1630" i="21"/>
  <c r="M1630" i="21"/>
  <c r="Q1629" i="21"/>
  <c r="P1629" i="21"/>
  <c r="M1629" i="21"/>
  <c r="Q1628" i="21"/>
  <c r="P1628" i="21"/>
  <c r="M1628" i="21"/>
  <c r="Q1627" i="21"/>
  <c r="P1627" i="21"/>
  <c r="M1627" i="21"/>
  <c r="Q1626" i="21"/>
  <c r="P1626" i="21"/>
  <c r="M1626" i="21"/>
  <c r="Q1625" i="21"/>
  <c r="P1625" i="21"/>
  <c r="M1625" i="21"/>
  <c r="Q1624" i="21"/>
  <c r="P1624" i="21"/>
  <c r="M1624" i="21"/>
  <c r="Q1623" i="21"/>
  <c r="P1623" i="21"/>
  <c r="M1623" i="21"/>
  <c r="Q1622" i="21"/>
  <c r="P1622" i="21"/>
  <c r="M1622" i="21"/>
  <c r="Q1621" i="21"/>
  <c r="P1621" i="21"/>
  <c r="M1621" i="21"/>
  <c r="Q1620" i="21"/>
  <c r="P1620" i="21"/>
  <c r="M1620" i="21"/>
  <c r="Q1619" i="21"/>
  <c r="P1619" i="21"/>
  <c r="M1619" i="21"/>
  <c r="Q1618" i="21"/>
  <c r="P1618" i="21"/>
  <c r="M1618" i="21"/>
  <c r="Q1617" i="21"/>
  <c r="P1617" i="21"/>
  <c r="M1617" i="21"/>
  <c r="Q1616" i="21"/>
  <c r="P1616" i="21"/>
  <c r="M1616" i="21"/>
  <c r="Q1615" i="21"/>
  <c r="P1615" i="21"/>
  <c r="M1615" i="21"/>
  <c r="Q1614" i="21"/>
  <c r="P1614" i="21"/>
  <c r="M1614" i="21"/>
  <c r="Q1613" i="21"/>
  <c r="P1613" i="21"/>
  <c r="M1613" i="21"/>
  <c r="Q1612" i="21"/>
  <c r="P1612" i="21"/>
  <c r="M1612" i="21"/>
  <c r="Q1611" i="21"/>
  <c r="P1611" i="21"/>
  <c r="M1611" i="21"/>
  <c r="Q1610" i="21"/>
  <c r="P1610" i="21"/>
  <c r="M1610" i="21"/>
  <c r="Q1609" i="21"/>
  <c r="P1609" i="21"/>
  <c r="M1609" i="21"/>
  <c r="Q1608" i="21"/>
  <c r="P1608" i="21"/>
  <c r="M1608" i="21"/>
  <c r="Q1607" i="21"/>
  <c r="P1607" i="21"/>
  <c r="M1607" i="21"/>
  <c r="Q1606" i="21"/>
  <c r="P1606" i="21"/>
  <c r="M1606" i="21"/>
  <c r="Q1605" i="21"/>
  <c r="P1605" i="21"/>
  <c r="M1605" i="21"/>
  <c r="Q1604" i="21"/>
  <c r="P1604" i="21"/>
  <c r="M1604" i="21"/>
  <c r="Q1603" i="21"/>
  <c r="P1603" i="21"/>
  <c r="M1603" i="21"/>
  <c r="Q1602" i="21"/>
  <c r="P1602" i="21"/>
  <c r="M1602" i="21"/>
  <c r="Q1601" i="21"/>
  <c r="P1601" i="21"/>
  <c r="M1601" i="21"/>
  <c r="Q1600" i="21"/>
  <c r="P1600" i="21"/>
  <c r="M1600" i="21"/>
  <c r="Q1599" i="21"/>
  <c r="P1599" i="21"/>
  <c r="M1599" i="21"/>
  <c r="Q1598" i="21"/>
  <c r="P1598" i="21"/>
  <c r="M1598" i="21"/>
  <c r="Q1597" i="21"/>
  <c r="P1597" i="21"/>
  <c r="M1597" i="21"/>
  <c r="Q1596" i="21"/>
  <c r="P1596" i="21"/>
  <c r="M1596" i="21"/>
  <c r="Q1595" i="21"/>
  <c r="P1595" i="21"/>
  <c r="M1595" i="21"/>
  <c r="Q1594" i="21"/>
  <c r="P1594" i="21"/>
  <c r="M1594" i="21"/>
  <c r="Q1593" i="21"/>
  <c r="P1593" i="21"/>
  <c r="M1593" i="21"/>
  <c r="Q1592" i="21"/>
  <c r="P1592" i="21"/>
  <c r="M1592" i="21"/>
  <c r="Q1591" i="21"/>
  <c r="P1591" i="21"/>
  <c r="M1591" i="21"/>
  <c r="Q1590" i="21"/>
  <c r="P1590" i="21"/>
  <c r="M1590" i="21"/>
  <c r="Q1589" i="21"/>
  <c r="P1589" i="21"/>
  <c r="M1589" i="21"/>
  <c r="Q1588" i="21"/>
  <c r="P1588" i="21"/>
  <c r="M1588" i="21"/>
  <c r="Q1587" i="21"/>
  <c r="P1587" i="21"/>
  <c r="M1587" i="21"/>
  <c r="Q1586" i="21"/>
  <c r="P1586" i="21"/>
  <c r="M1586" i="21"/>
  <c r="Q1585" i="21"/>
  <c r="P1585" i="21"/>
  <c r="M1585" i="21"/>
  <c r="Q1584" i="21"/>
  <c r="P1584" i="21"/>
  <c r="M1584" i="21"/>
  <c r="Q1583" i="21"/>
  <c r="P1583" i="21"/>
  <c r="M1583" i="21"/>
  <c r="Q1582" i="21"/>
  <c r="P1582" i="21"/>
  <c r="M1582" i="21"/>
  <c r="Q1581" i="21"/>
  <c r="P1581" i="21"/>
  <c r="M1581" i="21"/>
  <c r="Q1580" i="21"/>
  <c r="P1580" i="21"/>
  <c r="M1580" i="21"/>
  <c r="Q1579" i="21"/>
  <c r="P1579" i="21"/>
  <c r="M1579" i="21"/>
  <c r="Q1578" i="21"/>
  <c r="P1578" i="21"/>
  <c r="M1578" i="21"/>
  <c r="Q1577" i="21"/>
  <c r="P1577" i="21"/>
  <c r="M1577" i="21"/>
  <c r="Q1576" i="21"/>
  <c r="P1576" i="21"/>
  <c r="M1576" i="21"/>
  <c r="Q1575" i="21"/>
  <c r="P1575" i="21"/>
  <c r="M1575" i="21"/>
  <c r="Q1574" i="21"/>
  <c r="P1574" i="21"/>
  <c r="M1574" i="21"/>
  <c r="Q1573" i="21"/>
  <c r="P1573" i="21"/>
  <c r="M1573" i="21"/>
  <c r="Q1572" i="21"/>
  <c r="P1572" i="21"/>
  <c r="M1572" i="21"/>
  <c r="Q1571" i="21"/>
  <c r="P1571" i="21"/>
  <c r="M1571" i="21"/>
  <c r="Q1570" i="21"/>
  <c r="P1570" i="21"/>
  <c r="M1570" i="21"/>
  <c r="Q1569" i="21"/>
  <c r="P1569" i="21"/>
  <c r="M1569" i="21"/>
  <c r="Q1568" i="21"/>
  <c r="P1568" i="21"/>
  <c r="M1568" i="21"/>
  <c r="Q1567" i="21"/>
  <c r="P1567" i="21"/>
  <c r="M1567" i="21"/>
  <c r="Q1566" i="21"/>
  <c r="P1566" i="21"/>
  <c r="M1566" i="21"/>
  <c r="Q1565" i="21"/>
  <c r="P1565" i="21"/>
  <c r="M1565" i="21"/>
  <c r="Q1564" i="21"/>
  <c r="P1564" i="21"/>
  <c r="M1564" i="21"/>
  <c r="Q1563" i="21"/>
  <c r="P1563" i="21"/>
  <c r="M1563" i="21"/>
  <c r="Q1562" i="21"/>
  <c r="P1562" i="21"/>
  <c r="M1562" i="21"/>
  <c r="Q1561" i="21"/>
  <c r="P1561" i="21"/>
  <c r="M1561" i="21"/>
  <c r="Q1560" i="21"/>
  <c r="P1560" i="21"/>
  <c r="M1560" i="21"/>
  <c r="Q1559" i="21"/>
  <c r="P1559" i="21"/>
  <c r="M1559" i="21"/>
  <c r="Q1558" i="21"/>
  <c r="P1558" i="21"/>
  <c r="M1558" i="21"/>
  <c r="Q1557" i="21"/>
  <c r="P1557" i="21"/>
  <c r="M1557" i="21"/>
  <c r="Q1556" i="21"/>
  <c r="P1556" i="21"/>
  <c r="M1556" i="21"/>
  <c r="Q1555" i="21"/>
  <c r="P1555" i="21"/>
  <c r="M1555" i="21"/>
  <c r="Q1554" i="21"/>
  <c r="P1554" i="21"/>
  <c r="M1554" i="21"/>
  <c r="Q1553" i="21"/>
  <c r="P1553" i="21"/>
  <c r="M1553" i="21"/>
  <c r="Q1552" i="21"/>
  <c r="P1552" i="21"/>
  <c r="M1552" i="21"/>
  <c r="Q1551" i="21"/>
  <c r="P1551" i="21"/>
  <c r="M1551" i="21"/>
  <c r="Q1550" i="21"/>
  <c r="P1550" i="21"/>
  <c r="M1550" i="21"/>
  <c r="Q1549" i="21"/>
  <c r="P1549" i="21"/>
  <c r="M1549" i="21"/>
  <c r="Q1548" i="21"/>
  <c r="P1548" i="21"/>
  <c r="M1548" i="21"/>
  <c r="Q1547" i="21"/>
  <c r="P1547" i="21"/>
  <c r="M1547" i="21"/>
  <c r="Q1546" i="21"/>
  <c r="P1546" i="21"/>
  <c r="M1546" i="21"/>
  <c r="Q1545" i="21"/>
  <c r="P1545" i="21"/>
  <c r="M1545" i="21"/>
  <c r="Q1544" i="21"/>
  <c r="P1544" i="21"/>
  <c r="M1544" i="21"/>
  <c r="Q1543" i="21"/>
  <c r="P1543" i="21"/>
  <c r="M1543" i="21"/>
  <c r="Q1542" i="21"/>
  <c r="P1542" i="21"/>
  <c r="M1542" i="21"/>
  <c r="Q1541" i="21"/>
  <c r="P1541" i="21"/>
  <c r="M1541" i="21"/>
  <c r="Q1540" i="21"/>
  <c r="P1540" i="21"/>
  <c r="M1540" i="21"/>
  <c r="Q1539" i="21"/>
  <c r="P1539" i="21"/>
  <c r="M1539" i="21"/>
  <c r="Q1538" i="21"/>
  <c r="P1538" i="21"/>
  <c r="M1538" i="21"/>
  <c r="Q1537" i="21"/>
  <c r="P1537" i="21"/>
  <c r="M1537" i="21"/>
  <c r="Q1536" i="21"/>
  <c r="P1536" i="21"/>
  <c r="M1536" i="21"/>
  <c r="Q1535" i="21"/>
  <c r="P1535" i="21"/>
  <c r="M1535" i="21"/>
  <c r="Q1534" i="21"/>
  <c r="P1534" i="21"/>
  <c r="M1534" i="21"/>
  <c r="Q1533" i="21"/>
  <c r="P1533" i="21"/>
  <c r="M1533" i="21"/>
  <c r="Q1532" i="21"/>
  <c r="P1532" i="21"/>
  <c r="M1532" i="21"/>
  <c r="Q1531" i="21"/>
  <c r="P1531" i="21"/>
  <c r="M1531" i="21"/>
  <c r="Q1530" i="21"/>
  <c r="P1530" i="21"/>
  <c r="M1530" i="21"/>
  <c r="Q1529" i="21"/>
  <c r="P1529" i="21"/>
  <c r="M1529" i="21"/>
  <c r="Q1528" i="21"/>
  <c r="P1528" i="21"/>
  <c r="M1528" i="21"/>
  <c r="Q1527" i="21"/>
  <c r="P1527" i="21"/>
  <c r="M1527" i="21"/>
  <c r="Q1526" i="21"/>
  <c r="P1526" i="21"/>
  <c r="M1526" i="21"/>
  <c r="Q1525" i="21"/>
  <c r="P1525" i="21"/>
  <c r="M1525" i="21"/>
  <c r="Q1524" i="21"/>
  <c r="P1524" i="21"/>
  <c r="M1524" i="21"/>
  <c r="Q1523" i="21"/>
  <c r="P1523" i="21"/>
  <c r="M1523" i="21"/>
  <c r="Q1522" i="21"/>
  <c r="P1522" i="21"/>
  <c r="M1522" i="21"/>
  <c r="Q1521" i="21"/>
  <c r="P1521" i="21"/>
  <c r="M1521" i="21"/>
  <c r="Q1520" i="21"/>
  <c r="P1520" i="21"/>
  <c r="M1520" i="21"/>
  <c r="Q1519" i="21"/>
  <c r="P1519" i="21"/>
  <c r="M1519" i="21"/>
  <c r="Q1518" i="21"/>
  <c r="P1518" i="21"/>
  <c r="M1518" i="21"/>
  <c r="Q1517" i="21"/>
  <c r="P1517" i="21"/>
  <c r="M1517" i="21"/>
  <c r="Q1516" i="21"/>
  <c r="P1516" i="21"/>
  <c r="M1516" i="21"/>
  <c r="Q1515" i="21"/>
  <c r="P1515" i="21"/>
  <c r="M1515" i="21"/>
  <c r="Q1514" i="21"/>
  <c r="P1514" i="21"/>
  <c r="M1514" i="21"/>
  <c r="Q1513" i="21"/>
  <c r="P1513" i="21"/>
  <c r="M1513" i="21"/>
  <c r="Q1512" i="21"/>
  <c r="P1512" i="21"/>
  <c r="M1512" i="21"/>
  <c r="Q1511" i="21"/>
  <c r="P1511" i="21"/>
  <c r="M1511" i="21"/>
  <c r="Q1510" i="21"/>
  <c r="P1510" i="21"/>
  <c r="M1510" i="21"/>
  <c r="Q1509" i="21"/>
  <c r="P1509" i="21"/>
  <c r="M1509" i="21"/>
  <c r="Q1508" i="21"/>
  <c r="P1508" i="21"/>
  <c r="M1508" i="21"/>
  <c r="Q1507" i="21"/>
  <c r="P1507" i="21"/>
  <c r="M1507" i="21"/>
  <c r="Q1506" i="21"/>
  <c r="P1506" i="21"/>
  <c r="M1506" i="21"/>
  <c r="Q1505" i="21"/>
  <c r="P1505" i="21"/>
  <c r="M1505" i="21"/>
  <c r="Q1504" i="21"/>
  <c r="P1504" i="21"/>
  <c r="M1504" i="21"/>
  <c r="Q1503" i="21"/>
  <c r="P1503" i="21"/>
  <c r="M1503" i="21"/>
  <c r="Q1502" i="21"/>
  <c r="P1502" i="21"/>
  <c r="M1502" i="21"/>
  <c r="Q1501" i="21"/>
  <c r="P1501" i="21"/>
  <c r="M1501" i="21"/>
  <c r="Q1500" i="21"/>
  <c r="P1500" i="21"/>
  <c r="M1500" i="21"/>
  <c r="Q1499" i="21"/>
  <c r="P1499" i="21"/>
  <c r="M1499" i="21"/>
  <c r="Q1498" i="21"/>
  <c r="P1498" i="21"/>
  <c r="M1498" i="21"/>
  <c r="Q1497" i="21"/>
  <c r="P1497" i="21"/>
  <c r="M1497" i="21"/>
  <c r="Q1496" i="21"/>
  <c r="P1496" i="21"/>
  <c r="M1496" i="21"/>
  <c r="Q1495" i="21"/>
  <c r="P1495" i="21"/>
  <c r="M1495" i="21"/>
  <c r="Q1494" i="21"/>
  <c r="P1494" i="21"/>
  <c r="M1494" i="21"/>
  <c r="Q1493" i="21"/>
  <c r="P1493" i="21"/>
  <c r="M1493" i="21"/>
  <c r="Q1492" i="21"/>
  <c r="P1492" i="21"/>
  <c r="M1492" i="21"/>
  <c r="Q1491" i="21"/>
  <c r="P1491" i="21"/>
  <c r="M1491" i="21"/>
  <c r="Q1490" i="21"/>
  <c r="P1490" i="21"/>
  <c r="M1490" i="21"/>
  <c r="Q1489" i="21"/>
  <c r="P1489" i="21"/>
  <c r="M1489" i="21"/>
  <c r="Q1488" i="21"/>
  <c r="P1488" i="21"/>
  <c r="M1488" i="21"/>
  <c r="Q1487" i="21"/>
  <c r="P1487" i="21"/>
  <c r="M1487" i="21"/>
  <c r="Q1486" i="21"/>
  <c r="P1486" i="21"/>
  <c r="M1486" i="21"/>
  <c r="Q1485" i="21"/>
  <c r="P1485" i="21"/>
  <c r="M1485" i="21"/>
  <c r="Q1484" i="21"/>
  <c r="P1484" i="21"/>
  <c r="M1484" i="21"/>
  <c r="Q1483" i="21"/>
  <c r="P1483" i="21"/>
  <c r="M1483" i="21"/>
  <c r="Q1482" i="21"/>
  <c r="P1482" i="21"/>
  <c r="M1482" i="21"/>
  <c r="Q1481" i="21"/>
  <c r="P1481" i="21"/>
  <c r="M1481" i="21"/>
  <c r="Q1480" i="21"/>
  <c r="P1480" i="21"/>
  <c r="M1480" i="21"/>
  <c r="Q1479" i="21"/>
  <c r="P1479" i="21"/>
  <c r="M1479" i="21"/>
  <c r="Q1478" i="21"/>
  <c r="P1478" i="21"/>
  <c r="M1478" i="21"/>
  <c r="Q1477" i="21"/>
  <c r="P1477" i="21"/>
  <c r="M1477" i="21"/>
  <c r="Q1476" i="21"/>
  <c r="P1476" i="21"/>
  <c r="M1476" i="21"/>
  <c r="Q1475" i="21"/>
  <c r="P1475" i="21"/>
  <c r="M1475" i="21"/>
  <c r="Q1474" i="21"/>
  <c r="P1474" i="21"/>
  <c r="M1474" i="21"/>
  <c r="Q1473" i="21"/>
  <c r="P1473" i="21"/>
  <c r="M1473" i="21"/>
  <c r="Q1472" i="21"/>
  <c r="P1472" i="21"/>
  <c r="M1472" i="21"/>
  <c r="Q1471" i="21"/>
  <c r="P1471" i="21"/>
  <c r="M1471" i="21"/>
  <c r="Q1470" i="21"/>
  <c r="P1470" i="21"/>
  <c r="M1470" i="21"/>
  <c r="Q1469" i="21"/>
  <c r="P1469" i="21"/>
  <c r="M1469" i="21"/>
  <c r="Q1468" i="21"/>
  <c r="P1468" i="21"/>
  <c r="M1468" i="21"/>
  <c r="Q1467" i="21"/>
  <c r="P1467" i="21"/>
  <c r="M1467" i="21"/>
  <c r="Q1466" i="21"/>
  <c r="P1466" i="21"/>
  <c r="M1466" i="21"/>
  <c r="Q1465" i="21"/>
  <c r="P1465" i="21"/>
  <c r="M1465" i="21"/>
  <c r="Q1464" i="21"/>
  <c r="P1464" i="21"/>
  <c r="M1464" i="21"/>
  <c r="Q1463" i="21"/>
  <c r="P1463" i="21"/>
  <c r="M1463" i="21"/>
  <c r="Q1462" i="21"/>
  <c r="P1462" i="21"/>
  <c r="M1462" i="21"/>
  <c r="Q1461" i="21"/>
  <c r="P1461" i="21"/>
  <c r="M1461" i="21"/>
  <c r="Q1460" i="21"/>
  <c r="P1460" i="21"/>
  <c r="M1460" i="21"/>
  <c r="Q1459" i="21"/>
  <c r="P1459" i="21"/>
  <c r="M1459" i="21"/>
  <c r="Q1458" i="21"/>
  <c r="P1458" i="21"/>
  <c r="M1458" i="21"/>
  <c r="Q1457" i="21"/>
  <c r="P1457" i="21"/>
  <c r="M1457" i="21"/>
  <c r="Q1456" i="21"/>
  <c r="P1456" i="21"/>
  <c r="M1456" i="21"/>
  <c r="Q1455" i="21"/>
  <c r="P1455" i="21"/>
  <c r="M1455" i="21"/>
  <c r="Q1454" i="21"/>
  <c r="P1454" i="21"/>
  <c r="M1454" i="21"/>
  <c r="Q1453" i="21"/>
  <c r="P1453" i="21"/>
  <c r="M1453" i="21"/>
  <c r="Q1452" i="21"/>
  <c r="P1452" i="21"/>
  <c r="M1452" i="21"/>
  <c r="Q1451" i="21"/>
  <c r="P1451" i="21"/>
  <c r="M1451" i="21"/>
  <c r="Q1450" i="21"/>
  <c r="P1450" i="21"/>
  <c r="M1450" i="21"/>
  <c r="Q1449" i="21"/>
  <c r="P1449" i="21"/>
  <c r="M1449" i="21"/>
  <c r="Q1448" i="21"/>
  <c r="P1448" i="21"/>
  <c r="M1448" i="21"/>
  <c r="Q1447" i="21"/>
  <c r="P1447" i="21"/>
  <c r="M1447" i="21"/>
  <c r="Q1446" i="21"/>
  <c r="P1446" i="21"/>
  <c r="M1446" i="21"/>
  <c r="Q1445" i="21"/>
  <c r="P1445" i="21"/>
  <c r="M1445" i="21"/>
  <c r="Q1444" i="21"/>
  <c r="P1444" i="21"/>
  <c r="M1444" i="21"/>
  <c r="Q1443" i="21"/>
  <c r="P1443" i="21"/>
  <c r="M1443" i="21"/>
  <c r="Q1442" i="21"/>
  <c r="P1442" i="21"/>
  <c r="M1442" i="21"/>
  <c r="Q1441" i="21"/>
  <c r="P1441" i="21"/>
  <c r="M1441" i="21"/>
  <c r="Q1440" i="21"/>
  <c r="P1440" i="21"/>
  <c r="M1440" i="21"/>
  <c r="Q1439" i="21"/>
  <c r="P1439" i="21"/>
  <c r="M1439" i="21"/>
  <c r="Q1438" i="21"/>
  <c r="P1438" i="21"/>
  <c r="M1438" i="21"/>
  <c r="Q1437" i="21"/>
  <c r="P1437" i="21"/>
  <c r="M1437" i="21"/>
  <c r="Q1436" i="21"/>
  <c r="P1436" i="21"/>
  <c r="M1436" i="21"/>
  <c r="Q1435" i="21"/>
  <c r="P1435" i="21"/>
  <c r="M1435" i="21"/>
  <c r="Q1434" i="21"/>
  <c r="P1434" i="21"/>
  <c r="M1434" i="21"/>
  <c r="Q1433" i="21"/>
  <c r="P1433" i="21"/>
  <c r="M1433" i="21"/>
  <c r="Q1432" i="21"/>
  <c r="P1432" i="21"/>
  <c r="M1432" i="21"/>
  <c r="Q1431" i="21"/>
  <c r="P1431" i="21"/>
  <c r="M1431" i="21"/>
  <c r="Q1430" i="21"/>
  <c r="P1430" i="21"/>
  <c r="M1430" i="21"/>
  <c r="Q1429" i="21"/>
  <c r="P1429" i="21"/>
  <c r="M1429" i="21"/>
  <c r="Q1428" i="21"/>
  <c r="P1428" i="21"/>
  <c r="M1428" i="21"/>
  <c r="Q1427" i="21"/>
  <c r="P1427" i="21"/>
  <c r="M1427" i="21"/>
  <c r="Q1426" i="21"/>
  <c r="P1426" i="21"/>
  <c r="M1426" i="21"/>
  <c r="Q1425" i="21"/>
  <c r="P1425" i="21"/>
  <c r="M1425" i="21"/>
  <c r="Q1424" i="21"/>
  <c r="P1424" i="21"/>
  <c r="M1424" i="21"/>
  <c r="Q1423" i="21"/>
  <c r="P1423" i="21"/>
  <c r="M1423" i="21"/>
  <c r="Q1422" i="21"/>
  <c r="P1422" i="21"/>
  <c r="M1422" i="21"/>
  <c r="Q1421" i="21"/>
  <c r="P1421" i="21"/>
  <c r="M1421" i="21"/>
  <c r="Q1420" i="21"/>
  <c r="P1420" i="21"/>
  <c r="M1420" i="21"/>
  <c r="Q1419" i="21"/>
  <c r="P1419" i="21"/>
  <c r="M1419" i="21"/>
  <c r="Q1418" i="21"/>
  <c r="P1418" i="21"/>
  <c r="M1418" i="21"/>
  <c r="Q1417" i="21"/>
  <c r="P1417" i="21"/>
  <c r="M1417" i="21"/>
  <c r="Q1416" i="21"/>
  <c r="P1416" i="21"/>
  <c r="M1416" i="21"/>
  <c r="Q1415" i="21"/>
  <c r="P1415" i="21"/>
  <c r="M1415" i="21"/>
  <c r="Q1414" i="21"/>
  <c r="P1414" i="21"/>
  <c r="M1414" i="21"/>
  <c r="Q1413" i="21"/>
  <c r="P1413" i="21"/>
  <c r="M1413" i="21"/>
  <c r="Q1412" i="21"/>
  <c r="P1412" i="21"/>
  <c r="M1412" i="21"/>
  <c r="Q1411" i="21"/>
  <c r="P1411" i="21"/>
  <c r="M1411" i="21"/>
  <c r="Q1410" i="21"/>
  <c r="P1410" i="21"/>
  <c r="M1410" i="21"/>
  <c r="Q1409" i="21"/>
  <c r="P1409" i="21"/>
  <c r="M1409" i="21"/>
  <c r="Q1408" i="21"/>
  <c r="P1408" i="21"/>
  <c r="M1408" i="21"/>
  <c r="Q1407" i="21"/>
  <c r="P1407" i="21"/>
  <c r="M1407" i="21"/>
  <c r="Q1406" i="21"/>
  <c r="P1406" i="21"/>
  <c r="M1406" i="21"/>
  <c r="Q1405" i="21"/>
  <c r="P1405" i="21"/>
  <c r="M1405" i="21"/>
  <c r="Q1404" i="21"/>
  <c r="P1404" i="21"/>
  <c r="M1404" i="21"/>
  <c r="Q1403" i="21"/>
  <c r="P1403" i="21"/>
  <c r="M1403" i="21"/>
  <c r="Q1402" i="21"/>
  <c r="P1402" i="21"/>
  <c r="M1402" i="21"/>
  <c r="Q1401" i="21"/>
  <c r="P1401" i="21"/>
  <c r="M1401" i="21"/>
  <c r="Q1400" i="21"/>
  <c r="P1400" i="21"/>
  <c r="M1400" i="21"/>
  <c r="Q1399" i="21"/>
  <c r="P1399" i="21"/>
  <c r="M1399" i="21"/>
  <c r="Q1398" i="21"/>
  <c r="P1398" i="21"/>
  <c r="M1398" i="21"/>
  <c r="Q1397" i="21"/>
  <c r="P1397" i="21"/>
  <c r="M1397" i="21"/>
  <c r="Q1396" i="21"/>
  <c r="P1396" i="21"/>
  <c r="M1396" i="21"/>
  <c r="Q1395" i="21"/>
  <c r="P1395" i="21"/>
  <c r="M1395" i="21"/>
  <c r="Q1394" i="21"/>
  <c r="P1394" i="21"/>
  <c r="M1394" i="21"/>
  <c r="Q1393" i="21"/>
  <c r="P1393" i="21"/>
  <c r="M1393" i="21"/>
  <c r="Q1392" i="21"/>
  <c r="P1392" i="21"/>
  <c r="M1392" i="21"/>
  <c r="Q1391" i="21"/>
  <c r="P1391" i="21"/>
  <c r="M1391" i="21"/>
  <c r="Q1390" i="21"/>
  <c r="P1390" i="21"/>
  <c r="M1390" i="21"/>
  <c r="Q1389" i="21"/>
  <c r="P1389" i="21"/>
  <c r="M1389" i="21"/>
  <c r="Q1388" i="21"/>
  <c r="P1388" i="21"/>
  <c r="M1388" i="21"/>
  <c r="Q1387" i="21"/>
  <c r="P1387" i="21"/>
  <c r="M1387" i="21"/>
  <c r="Q1386" i="21"/>
  <c r="P1386" i="21"/>
  <c r="M1386" i="21"/>
  <c r="Q1385" i="21"/>
  <c r="P1385" i="21"/>
  <c r="M1385" i="21"/>
  <c r="Q1384" i="21"/>
  <c r="P1384" i="21"/>
  <c r="M1384" i="21"/>
  <c r="Q1383" i="21"/>
  <c r="P1383" i="21"/>
  <c r="M1383" i="21"/>
  <c r="Q1382" i="21"/>
  <c r="P1382" i="21"/>
  <c r="M1382" i="21"/>
  <c r="Q1381" i="21"/>
  <c r="P1381" i="21"/>
  <c r="M1381" i="21"/>
  <c r="Q1380" i="21"/>
  <c r="P1380" i="21"/>
  <c r="M1380" i="21"/>
  <c r="Q1379" i="21"/>
  <c r="P1379" i="21"/>
  <c r="M1379" i="21"/>
  <c r="Q1378" i="21"/>
  <c r="P1378" i="21"/>
  <c r="M1378" i="21"/>
  <c r="Q1377" i="21"/>
  <c r="P1377" i="21"/>
  <c r="M1377" i="21"/>
  <c r="Q1376" i="21"/>
  <c r="P1376" i="21"/>
  <c r="M1376" i="21"/>
  <c r="Q1375" i="21"/>
  <c r="P1375" i="21"/>
  <c r="M1375" i="21"/>
  <c r="Q1374" i="21"/>
  <c r="P1374" i="21"/>
  <c r="M1374" i="21"/>
  <c r="Q1373" i="21"/>
  <c r="P1373" i="21"/>
  <c r="M1373" i="21"/>
  <c r="Q1372" i="21"/>
  <c r="P1372" i="21"/>
  <c r="M1372" i="21"/>
  <c r="Q1371" i="21"/>
  <c r="P1371" i="21"/>
  <c r="M1371" i="21"/>
  <c r="Q1370" i="21"/>
  <c r="P1370" i="21"/>
  <c r="M1370" i="21"/>
  <c r="Q1369" i="21"/>
  <c r="P1369" i="21"/>
  <c r="M1369" i="21"/>
  <c r="Q1368" i="21"/>
  <c r="P1368" i="21"/>
  <c r="M1368" i="21"/>
  <c r="Q1367" i="21"/>
  <c r="P1367" i="21"/>
  <c r="M1367" i="21"/>
  <c r="Q1366" i="21"/>
  <c r="P1366" i="21"/>
  <c r="M1366" i="21"/>
  <c r="Q1365" i="21"/>
  <c r="P1365" i="21"/>
  <c r="M1365" i="21"/>
  <c r="Q1364" i="21"/>
  <c r="P1364" i="21"/>
  <c r="M1364" i="21"/>
  <c r="Q1363" i="21"/>
  <c r="P1363" i="21"/>
  <c r="M1363" i="21"/>
  <c r="Q1362" i="21"/>
  <c r="P1362" i="21"/>
  <c r="M1362" i="21"/>
  <c r="Q1361" i="21"/>
  <c r="P1361" i="21"/>
  <c r="M1361" i="21"/>
  <c r="Q1360" i="21"/>
  <c r="P1360" i="21"/>
  <c r="M1360" i="21"/>
  <c r="Q1359" i="21"/>
  <c r="P1359" i="21"/>
  <c r="M1359" i="21"/>
  <c r="Q1358" i="21"/>
  <c r="P1358" i="21"/>
  <c r="M1358" i="21"/>
  <c r="Q1357" i="21"/>
  <c r="P1357" i="21"/>
  <c r="M1357" i="21"/>
  <c r="Q1356" i="21"/>
  <c r="P1356" i="21"/>
  <c r="M1356" i="21"/>
  <c r="Q1355" i="21"/>
  <c r="P1355" i="21"/>
  <c r="M1355" i="21"/>
  <c r="Q1354" i="21"/>
  <c r="P1354" i="21"/>
  <c r="M1354" i="21"/>
  <c r="Q1353" i="21"/>
  <c r="P1353" i="21"/>
  <c r="M1353" i="21"/>
  <c r="Q1352" i="21"/>
  <c r="P1352" i="21"/>
  <c r="M1352" i="21"/>
  <c r="Q1351" i="21"/>
  <c r="P1351" i="21"/>
  <c r="M1351" i="21"/>
  <c r="Q1350" i="21"/>
  <c r="P1350" i="21"/>
  <c r="M1350" i="21"/>
  <c r="Q1349" i="21"/>
  <c r="P1349" i="21"/>
  <c r="M1349" i="21"/>
  <c r="Q1348" i="21"/>
  <c r="P1348" i="21"/>
  <c r="M1348" i="21"/>
  <c r="Q1347" i="21"/>
  <c r="P1347" i="21"/>
  <c r="M1347" i="21"/>
  <c r="Q1346" i="21"/>
  <c r="P1346" i="21"/>
  <c r="M1346" i="21"/>
  <c r="Q1345" i="21"/>
  <c r="P1345" i="21"/>
  <c r="M1345" i="21"/>
  <c r="Q1344" i="21"/>
  <c r="P1344" i="21"/>
  <c r="M1344" i="21"/>
  <c r="Q1343" i="21"/>
  <c r="P1343" i="21"/>
  <c r="M1343" i="21"/>
  <c r="Q1342" i="21"/>
  <c r="P1342" i="21"/>
  <c r="M1342" i="21"/>
  <c r="Q1341" i="21"/>
  <c r="P1341" i="21"/>
  <c r="M1341" i="21"/>
  <c r="Q1340" i="21"/>
  <c r="P1340" i="21"/>
  <c r="M1340" i="21"/>
  <c r="Q1339" i="21"/>
  <c r="P1339" i="21"/>
  <c r="M1339" i="21"/>
  <c r="Q1338" i="21"/>
  <c r="P1338" i="21"/>
  <c r="M1338" i="21"/>
  <c r="Q1337" i="21"/>
  <c r="P1337" i="21"/>
  <c r="M1337" i="21"/>
  <c r="Q1336" i="21"/>
  <c r="P1336" i="21"/>
  <c r="M1336" i="21"/>
  <c r="Q1335" i="21"/>
  <c r="P1335" i="21"/>
  <c r="M1335" i="21"/>
  <c r="Q1334" i="21"/>
  <c r="P1334" i="21"/>
  <c r="M1334" i="21"/>
  <c r="Q1333" i="21"/>
  <c r="P1333" i="21"/>
  <c r="M1333" i="21"/>
  <c r="Q1332" i="21"/>
  <c r="P1332" i="21"/>
  <c r="M1332" i="21"/>
  <c r="Q1331" i="21"/>
  <c r="P1331" i="21"/>
  <c r="M1331" i="21"/>
  <c r="Q1330" i="21"/>
  <c r="P1330" i="21"/>
  <c r="M1330" i="21"/>
  <c r="Q1329" i="21"/>
  <c r="P1329" i="21"/>
  <c r="M1329" i="21"/>
  <c r="Q1328" i="21"/>
  <c r="P1328" i="21"/>
  <c r="M1328" i="21"/>
  <c r="Q1327" i="21"/>
  <c r="P1327" i="21"/>
  <c r="M1327" i="21"/>
  <c r="Q1326" i="21"/>
  <c r="P1326" i="21"/>
  <c r="M1326" i="21"/>
  <c r="Q1325" i="21"/>
  <c r="P1325" i="21"/>
  <c r="M1325" i="21"/>
  <c r="Q1324" i="21"/>
  <c r="P1324" i="21"/>
  <c r="M1324" i="21"/>
  <c r="Q1323" i="21"/>
  <c r="P1323" i="21"/>
  <c r="M1323" i="21"/>
  <c r="Q1322" i="21"/>
  <c r="P1322" i="21"/>
  <c r="M1322" i="21"/>
  <c r="Q1321" i="21"/>
  <c r="P1321" i="21"/>
  <c r="M1321" i="21"/>
  <c r="Q1320" i="21"/>
  <c r="P1320" i="21"/>
  <c r="M1320" i="21"/>
  <c r="Q1319" i="21"/>
  <c r="P1319" i="21"/>
  <c r="M1319" i="21"/>
  <c r="Q1318" i="21"/>
  <c r="P1318" i="21"/>
  <c r="M1318" i="21"/>
  <c r="Q1317" i="21"/>
  <c r="P1317" i="21"/>
  <c r="M1317" i="21"/>
  <c r="Q1316" i="21"/>
  <c r="P1316" i="21"/>
  <c r="M1316" i="21"/>
  <c r="Q1315" i="21"/>
  <c r="P1315" i="21"/>
  <c r="M1315" i="21"/>
  <c r="Q1314" i="21"/>
  <c r="P1314" i="21"/>
  <c r="M1314" i="21"/>
  <c r="Q1313" i="21"/>
  <c r="P1313" i="21"/>
  <c r="M1313" i="21"/>
  <c r="Q1312" i="21"/>
  <c r="P1312" i="21"/>
  <c r="M1312" i="21"/>
  <c r="Q1311" i="21"/>
  <c r="P1311" i="21"/>
  <c r="M1311" i="21"/>
  <c r="Q1310" i="21"/>
  <c r="P1310" i="21"/>
  <c r="M1310" i="21"/>
  <c r="Q1309" i="21"/>
  <c r="P1309" i="21"/>
  <c r="M1309" i="21"/>
  <c r="Q1308" i="21"/>
  <c r="P1308" i="21"/>
  <c r="M1308" i="21"/>
  <c r="Q1307" i="21"/>
  <c r="P1307" i="21"/>
  <c r="M1307" i="21"/>
  <c r="Q1306" i="21"/>
  <c r="P1306" i="21"/>
  <c r="M1306" i="21"/>
  <c r="Q1305" i="21"/>
  <c r="P1305" i="21"/>
  <c r="M1305" i="21"/>
  <c r="Q1304" i="21"/>
  <c r="P1304" i="21"/>
  <c r="M1304" i="21"/>
  <c r="Q1303" i="21"/>
  <c r="P1303" i="21"/>
  <c r="M1303" i="21"/>
  <c r="Q1302" i="21"/>
  <c r="P1302" i="21"/>
  <c r="M1302" i="21"/>
  <c r="Q1301" i="21"/>
  <c r="P1301" i="21"/>
  <c r="M1301" i="21"/>
  <c r="Q1300" i="21"/>
  <c r="P1300" i="21"/>
  <c r="M1300" i="21"/>
  <c r="Q1299" i="21"/>
  <c r="P1299" i="21"/>
  <c r="M1299" i="21"/>
  <c r="Q1298" i="21"/>
  <c r="P1298" i="21"/>
  <c r="M1298" i="21"/>
  <c r="Q1297" i="21"/>
  <c r="P1297" i="21"/>
  <c r="M1297" i="21"/>
  <c r="Q1296" i="21"/>
  <c r="P1296" i="21"/>
  <c r="M1296" i="21"/>
  <c r="Q1295" i="21"/>
  <c r="P1295" i="21"/>
  <c r="M1295" i="21"/>
  <c r="Q1294" i="21"/>
  <c r="P1294" i="21"/>
  <c r="M1294" i="21"/>
  <c r="Q1293" i="21"/>
  <c r="P1293" i="21"/>
  <c r="M1293" i="21"/>
  <c r="Q1292" i="21"/>
  <c r="P1292" i="21"/>
  <c r="M1292" i="21"/>
  <c r="Q1291" i="21"/>
  <c r="P1291" i="21"/>
  <c r="M1291" i="21"/>
  <c r="Q1290" i="21"/>
  <c r="P1290" i="21"/>
  <c r="M1290" i="21"/>
  <c r="Q1289" i="21"/>
  <c r="P1289" i="21"/>
  <c r="M1289" i="21"/>
  <c r="Q1288" i="21"/>
  <c r="P1288" i="21"/>
  <c r="M1288" i="21"/>
  <c r="Q1287" i="21"/>
  <c r="P1287" i="21"/>
  <c r="M1287" i="21"/>
  <c r="Q1286" i="21"/>
  <c r="P1286" i="21"/>
  <c r="M1286" i="21"/>
  <c r="Q1285" i="21"/>
  <c r="P1285" i="21"/>
  <c r="M1285" i="21"/>
  <c r="Q1284" i="21"/>
  <c r="P1284" i="21"/>
  <c r="M1284" i="21"/>
  <c r="Q1283" i="21"/>
  <c r="P1283" i="21"/>
  <c r="M1283" i="21"/>
  <c r="Q1282" i="21"/>
  <c r="P1282" i="21"/>
  <c r="M1282" i="21"/>
  <c r="Q1281" i="21"/>
  <c r="P1281" i="21"/>
  <c r="M1281" i="21"/>
  <c r="Q1280" i="21"/>
  <c r="P1280" i="21"/>
  <c r="M1280" i="21"/>
  <c r="Q1279" i="21"/>
  <c r="P1279" i="21"/>
  <c r="M1279" i="21"/>
  <c r="Q1278" i="21"/>
  <c r="P1278" i="21"/>
  <c r="M1278" i="21"/>
  <c r="Q1277" i="21"/>
  <c r="P1277" i="21"/>
  <c r="M1277" i="21"/>
  <c r="Q1276" i="21"/>
  <c r="P1276" i="21"/>
  <c r="M1276" i="21"/>
  <c r="Q1275" i="21"/>
  <c r="P1275" i="21"/>
  <c r="M1275" i="21"/>
  <c r="Q1274" i="21"/>
  <c r="P1274" i="21"/>
  <c r="M1274" i="21"/>
  <c r="Q1273" i="21"/>
  <c r="P1273" i="21"/>
  <c r="M1273" i="21"/>
  <c r="Q1272" i="21"/>
  <c r="P1272" i="21"/>
  <c r="M1272" i="21"/>
  <c r="Q1271" i="21"/>
  <c r="P1271" i="21"/>
  <c r="M1271" i="21"/>
  <c r="Q1270" i="21"/>
  <c r="P1270" i="21"/>
  <c r="M1270" i="21"/>
  <c r="Q1269" i="21"/>
  <c r="P1269" i="21"/>
  <c r="M1269" i="21"/>
  <c r="Q1268" i="21"/>
  <c r="P1268" i="21"/>
  <c r="M1268" i="21"/>
  <c r="Q1267" i="21"/>
  <c r="P1267" i="21"/>
  <c r="M1267" i="21"/>
  <c r="Q1266" i="21"/>
  <c r="P1266" i="21"/>
  <c r="M1266" i="21"/>
  <c r="Q1265" i="21"/>
  <c r="P1265" i="21"/>
  <c r="M1265" i="21"/>
  <c r="Q1264" i="21"/>
  <c r="P1264" i="21"/>
  <c r="M1264" i="21"/>
  <c r="Q1263" i="21"/>
  <c r="P1263" i="21"/>
  <c r="M1263" i="21"/>
  <c r="Q1262" i="21"/>
  <c r="P1262" i="21"/>
  <c r="M1262" i="21"/>
  <c r="Q1261" i="21"/>
  <c r="P1261" i="21"/>
  <c r="M1261" i="21"/>
  <c r="Q1260" i="21"/>
  <c r="P1260" i="21"/>
  <c r="M1260" i="21"/>
  <c r="Q1259" i="21"/>
  <c r="P1259" i="21"/>
  <c r="M1259" i="21"/>
  <c r="Q1258" i="21"/>
  <c r="P1258" i="21"/>
  <c r="M1258" i="21"/>
  <c r="Q1257" i="21"/>
  <c r="P1257" i="21"/>
  <c r="M1257" i="21"/>
  <c r="Q1256" i="21"/>
  <c r="P1256" i="21"/>
  <c r="M1256" i="21"/>
  <c r="Q1255" i="21"/>
  <c r="P1255" i="21"/>
  <c r="M1255" i="21"/>
  <c r="Q1254" i="21"/>
  <c r="P1254" i="21"/>
  <c r="M1254" i="21"/>
  <c r="Q1253" i="21"/>
  <c r="P1253" i="21"/>
  <c r="M1253" i="21"/>
  <c r="Q1252" i="21"/>
  <c r="P1252" i="21"/>
  <c r="M1252" i="21"/>
  <c r="Q1251" i="21"/>
  <c r="P1251" i="21"/>
  <c r="M1251" i="21"/>
  <c r="Q1250" i="21"/>
  <c r="P1250" i="21"/>
  <c r="M1250" i="21"/>
  <c r="Q1249" i="21"/>
  <c r="P1249" i="21"/>
  <c r="M1249" i="21"/>
  <c r="Q1248" i="21"/>
  <c r="P1248" i="21"/>
  <c r="M1248" i="21"/>
  <c r="Q1247" i="21"/>
  <c r="P1247" i="21"/>
  <c r="M1247" i="21"/>
  <c r="Q1246" i="21"/>
  <c r="P1246" i="21"/>
  <c r="M1246" i="21"/>
  <c r="Q1245" i="21"/>
  <c r="P1245" i="21"/>
  <c r="M1245" i="21"/>
  <c r="Q1244" i="21"/>
  <c r="P1244" i="21"/>
  <c r="M1244" i="21"/>
  <c r="Q1243" i="21"/>
  <c r="P1243" i="21"/>
  <c r="M1243" i="21"/>
  <c r="Q1242" i="21"/>
  <c r="P1242" i="21"/>
  <c r="M1242" i="21"/>
  <c r="Q1241" i="21"/>
  <c r="P1241" i="21"/>
  <c r="M1241" i="21"/>
  <c r="Q1240" i="21"/>
  <c r="P1240" i="21"/>
  <c r="M1240" i="21"/>
  <c r="Q1239" i="21"/>
  <c r="P1239" i="21"/>
  <c r="M1239" i="21"/>
  <c r="Q1238" i="21"/>
  <c r="P1238" i="21"/>
  <c r="M1238" i="21"/>
  <c r="Q1237" i="21"/>
  <c r="P1237" i="21"/>
  <c r="M1237" i="21"/>
  <c r="Q1236" i="21"/>
  <c r="P1236" i="21"/>
  <c r="M1236" i="21"/>
  <c r="Q1235" i="21"/>
  <c r="P1235" i="21"/>
  <c r="M1235" i="21"/>
  <c r="Q1234" i="21"/>
  <c r="P1234" i="21"/>
  <c r="M1234" i="21"/>
  <c r="Q1233" i="21"/>
  <c r="P1233" i="21"/>
  <c r="M1233" i="21"/>
  <c r="Q1232" i="21"/>
  <c r="P1232" i="21"/>
  <c r="M1232" i="21"/>
  <c r="Q1231" i="21"/>
  <c r="P1231" i="21"/>
  <c r="M1231" i="21"/>
  <c r="Q1230" i="21"/>
  <c r="P1230" i="21"/>
  <c r="M1230" i="21"/>
  <c r="Q1229" i="21"/>
  <c r="P1229" i="21"/>
  <c r="M1229" i="21"/>
  <c r="Q1228" i="21"/>
  <c r="P1228" i="21"/>
  <c r="M1228" i="21"/>
  <c r="Q1227" i="21"/>
  <c r="P1227" i="21"/>
  <c r="M1227" i="21"/>
  <c r="Q1226" i="21"/>
  <c r="P1226" i="21"/>
  <c r="M1226" i="21"/>
  <c r="Q1225" i="21"/>
  <c r="P1225" i="21"/>
  <c r="M1225" i="21"/>
  <c r="Q1224" i="21"/>
  <c r="P1224" i="21"/>
  <c r="M1224" i="21"/>
  <c r="Q1223" i="21"/>
  <c r="P1223" i="21"/>
  <c r="M1223" i="21"/>
  <c r="Q1222" i="21"/>
  <c r="P1222" i="21"/>
  <c r="M1222" i="21"/>
  <c r="Q1221" i="21"/>
  <c r="P1221" i="21"/>
  <c r="M1221" i="21"/>
  <c r="Q1220" i="21"/>
  <c r="P1220" i="21"/>
  <c r="M1220" i="21"/>
  <c r="Q1219" i="21"/>
  <c r="P1219" i="21"/>
  <c r="M1219" i="21"/>
  <c r="Q1218" i="21"/>
  <c r="P1218" i="21"/>
  <c r="M1218" i="21"/>
  <c r="Q1217" i="21"/>
  <c r="P1217" i="21"/>
  <c r="M1217" i="21"/>
  <c r="Q1216" i="21"/>
  <c r="P1216" i="21"/>
  <c r="M1216" i="21"/>
  <c r="Q1215" i="21"/>
  <c r="P1215" i="21"/>
  <c r="M1215" i="21"/>
  <c r="Q1214" i="21"/>
  <c r="P1214" i="21"/>
  <c r="M1214" i="21"/>
  <c r="Q1213" i="21"/>
  <c r="P1213" i="21"/>
  <c r="M1213" i="21"/>
  <c r="Q1212" i="21"/>
  <c r="P1212" i="21"/>
  <c r="M1212" i="21"/>
  <c r="Q1211" i="21"/>
  <c r="P1211" i="21"/>
  <c r="M1211" i="21"/>
  <c r="Q1210" i="21"/>
  <c r="P1210" i="21"/>
  <c r="M1210" i="21"/>
  <c r="Q1209" i="21"/>
  <c r="P1209" i="21"/>
  <c r="M1209" i="21"/>
  <c r="Q1208" i="21"/>
  <c r="P1208" i="21"/>
  <c r="M1208" i="21"/>
  <c r="Q1207" i="21"/>
  <c r="P1207" i="21"/>
  <c r="M1207" i="21"/>
  <c r="Q1206" i="21"/>
  <c r="P1206" i="21"/>
  <c r="M1206" i="21"/>
  <c r="Q1205" i="21"/>
  <c r="P1205" i="21"/>
  <c r="M1205" i="21"/>
  <c r="Q1204" i="21"/>
  <c r="P1204" i="21"/>
  <c r="M1204" i="21"/>
  <c r="Q1203" i="21"/>
  <c r="P1203" i="21"/>
  <c r="M1203" i="21"/>
  <c r="Q1202" i="21"/>
  <c r="P1202" i="21"/>
  <c r="M1202" i="21"/>
  <c r="Q1201" i="21"/>
  <c r="P1201" i="21"/>
  <c r="M1201" i="21"/>
  <c r="Q1200" i="21"/>
  <c r="P1200" i="21"/>
  <c r="M1200" i="21"/>
  <c r="Q1199" i="21"/>
  <c r="P1199" i="21"/>
  <c r="M1199" i="21"/>
  <c r="Q1198" i="21"/>
  <c r="P1198" i="21"/>
  <c r="M1198" i="21"/>
  <c r="Q1197" i="21"/>
  <c r="P1197" i="21"/>
  <c r="M1197" i="21"/>
  <c r="Q1196" i="21"/>
  <c r="P1196" i="21"/>
  <c r="M1196" i="21"/>
  <c r="Q1195" i="21"/>
  <c r="P1195" i="21"/>
  <c r="M1195" i="21"/>
  <c r="Q1194" i="21"/>
  <c r="P1194" i="21"/>
  <c r="M1194" i="21"/>
  <c r="Q1193" i="21"/>
  <c r="P1193" i="21"/>
  <c r="M1193" i="21"/>
  <c r="Q1192" i="21"/>
  <c r="P1192" i="21"/>
  <c r="M1192" i="21"/>
  <c r="Q1191" i="21"/>
  <c r="P1191" i="21"/>
  <c r="M1191" i="21"/>
  <c r="Q1190" i="21"/>
  <c r="P1190" i="21"/>
  <c r="M1190" i="21"/>
  <c r="Q1189" i="21"/>
  <c r="P1189" i="21"/>
  <c r="M1189" i="21"/>
  <c r="Q1188" i="21"/>
  <c r="P1188" i="21"/>
  <c r="M1188" i="21"/>
  <c r="Q1187" i="21"/>
  <c r="P1187" i="21"/>
  <c r="M1187" i="21"/>
  <c r="Q1186" i="21"/>
  <c r="P1186" i="21"/>
  <c r="M1186" i="21"/>
  <c r="Q1185" i="21"/>
  <c r="P1185" i="21"/>
  <c r="M1185" i="21"/>
  <c r="Q1184" i="21"/>
  <c r="P1184" i="21"/>
  <c r="M1184" i="21"/>
  <c r="Q1183" i="21"/>
  <c r="P1183" i="21"/>
  <c r="M1183" i="21"/>
  <c r="Q1182" i="21"/>
  <c r="P1182" i="21"/>
  <c r="M1182" i="21"/>
  <c r="Q1181" i="21"/>
  <c r="P1181" i="21"/>
  <c r="M1181" i="21"/>
  <c r="Q1180" i="21"/>
  <c r="P1180" i="21"/>
  <c r="M1180" i="21"/>
  <c r="Q1179" i="21"/>
  <c r="P1179" i="21"/>
  <c r="M1179" i="21"/>
  <c r="Q1178" i="21"/>
  <c r="P1178" i="21"/>
  <c r="M1178" i="21"/>
  <c r="Q1177" i="21"/>
  <c r="P1177" i="21"/>
  <c r="M1177" i="21"/>
  <c r="Q1176" i="21"/>
  <c r="P1176" i="21"/>
  <c r="M1176" i="21"/>
  <c r="Q1175" i="21"/>
  <c r="P1175" i="21"/>
  <c r="M1175" i="21"/>
  <c r="Q1174" i="21"/>
  <c r="P1174" i="21"/>
  <c r="M1174" i="21"/>
  <c r="Q1173" i="21"/>
  <c r="P1173" i="21"/>
  <c r="M1173" i="21"/>
  <c r="Q1172" i="21"/>
  <c r="P1172" i="21"/>
  <c r="M1172" i="21"/>
  <c r="Q1171" i="21"/>
  <c r="P1171" i="21"/>
  <c r="M1171" i="21"/>
  <c r="Q1170" i="21"/>
  <c r="P1170" i="21"/>
  <c r="M1170" i="21"/>
  <c r="Q1169" i="21"/>
  <c r="P1169" i="21"/>
  <c r="M1169" i="21"/>
  <c r="Q1168" i="21"/>
  <c r="P1168" i="21"/>
  <c r="M1168" i="21"/>
  <c r="Q1167" i="21"/>
  <c r="P1167" i="21"/>
  <c r="M1167" i="21"/>
  <c r="Q1166" i="21"/>
  <c r="P1166" i="21"/>
  <c r="M1166" i="21"/>
  <c r="Q1165" i="21"/>
  <c r="P1165" i="21"/>
  <c r="M1165" i="21"/>
  <c r="Q1164" i="21"/>
  <c r="P1164" i="21"/>
  <c r="M1164" i="21"/>
  <c r="Q1163" i="21"/>
  <c r="P1163" i="21"/>
  <c r="M1163" i="21"/>
  <c r="Q1162" i="21"/>
  <c r="P1162" i="21"/>
  <c r="M1162" i="21"/>
  <c r="Q1161" i="21"/>
  <c r="P1161" i="21"/>
  <c r="M1161" i="21"/>
  <c r="Q1160" i="21"/>
  <c r="P1160" i="21"/>
  <c r="M1160" i="21"/>
  <c r="Q1159" i="21"/>
  <c r="P1159" i="21"/>
  <c r="M1159" i="21"/>
  <c r="Q1158" i="21"/>
  <c r="P1158" i="21"/>
  <c r="M1158" i="21"/>
  <c r="Q1157" i="21"/>
  <c r="P1157" i="21"/>
  <c r="M1157" i="21"/>
  <c r="Q1156" i="21"/>
  <c r="P1156" i="21"/>
  <c r="M1156" i="21"/>
  <c r="Q1155" i="21"/>
  <c r="P1155" i="21"/>
  <c r="M1155" i="21"/>
  <c r="Q1154" i="21"/>
  <c r="P1154" i="21"/>
  <c r="M1154" i="21"/>
  <c r="Q1153" i="21"/>
  <c r="P1153" i="21"/>
  <c r="M1153" i="21"/>
  <c r="Q1152" i="21"/>
  <c r="P1152" i="21"/>
  <c r="M1152" i="21"/>
  <c r="Q1151" i="21"/>
  <c r="P1151" i="21"/>
  <c r="M1151" i="21"/>
  <c r="Q1150" i="21"/>
  <c r="P1150" i="21"/>
  <c r="M1150" i="21"/>
  <c r="Q1149" i="21"/>
  <c r="P1149" i="21"/>
  <c r="M1149" i="21"/>
  <c r="Q1148" i="21"/>
  <c r="P1148" i="21"/>
  <c r="M1148" i="21"/>
  <c r="Q1147" i="21"/>
  <c r="P1147" i="21"/>
  <c r="M1147" i="21"/>
  <c r="Q1146" i="21"/>
  <c r="P1146" i="21"/>
  <c r="M1146" i="21"/>
  <c r="Q1145" i="21"/>
  <c r="P1145" i="21"/>
  <c r="M1145" i="21"/>
  <c r="Q1144" i="21"/>
  <c r="P1144" i="21"/>
  <c r="M1144" i="21"/>
  <c r="Q1143" i="21"/>
  <c r="P1143" i="21"/>
  <c r="M1143" i="21"/>
  <c r="Q1142" i="21"/>
  <c r="P1142" i="21"/>
  <c r="M1142" i="21"/>
  <c r="Q1141" i="21"/>
  <c r="P1141" i="21"/>
  <c r="M1141" i="21"/>
  <c r="Q1140" i="21"/>
  <c r="P1140" i="21"/>
  <c r="M1140" i="21"/>
  <c r="Q1139" i="21"/>
  <c r="P1139" i="21"/>
  <c r="M1139" i="21"/>
  <c r="Q1138" i="21"/>
  <c r="P1138" i="21"/>
  <c r="M1138" i="21"/>
  <c r="Q1137" i="21"/>
  <c r="P1137" i="21"/>
  <c r="M1137" i="21"/>
  <c r="Q1136" i="21"/>
  <c r="P1136" i="21"/>
  <c r="M1136" i="21"/>
  <c r="Q1135" i="21"/>
  <c r="P1135" i="21"/>
  <c r="M1135" i="21"/>
  <c r="Q1134" i="21"/>
  <c r="P1134" i="21"/>
  <c r="M1134" i="21"/>
  <c r="Q1133" i="21"/>
  <c r="P1133" i="21"/>
  <c r="M1133" i="21"/>
  <c r="Q1132" i="21"/>
  <c r="P1132" i="21"/>
  <c r="M1132" i="21"/>
  <c r="Q1131" i="21"/>
  <c r="P1131" i="21"/>
  <c r="M1131" i="21"/>
  <c r="Q1130" i="21"/>
  <c r="P1130" i="21"/>
  <c r="M1130" i="21"/>
  <c r="Q1129" i="21"/>
  <c r="P1129" i="21"/>
  <c r="M1129" i="21"/>
  <c r="Q1128" i="21"/>
  <c r="P1128" i="21"/>
  <c r="M1128" i="21"/>
  <c r="Q1127" i="21"/>
  <c r="P1127" i="21"/>
  <c r="M1127" i="21"/>
  <c r="Q1126" i="21"/>
  <c r="P1126" i="21"/>
  <c r="M1126" i="21"/>
  <c r="Q1125" i="21"/>
  <c r="P1125" i="21"/>
  <c r="M1125" i="21"/>
  <c r="Q1124" i="21"/>
  <c r="P1124" i="21"/>
  <c r="M1124" i="21"/>
  <c r="Q1123" i="21"/>
  <c r="P1123" i="21"/>
  <c r="M1123" i="21"/>
  <c r="Q1122" i="21"/>
  <c r="P1122" i="21"/>
  <c r="M1122" i="21"/>
  <c r="Q1121" i="21"/>
  <c r="P1121" i="21"/>
  <c r="M1121" i="21"/>
  <c r="Q1120" i="21"/>
  <c r="P1120" i="21"/>
  <c r="M1120" i="21"/>
  <c r="Q1119" i="21"/>
  <c r="P1119" i="21"/>
  <c r="M1119" i="21"/>
  <c r="Q1118" i="21"/>
  <c r="P1118" i="21"/>
  <c r="M1118" i="21"/>
  <c r="Q1117" i="21"/>
  <c r="P1117" i="21"/>
  <c r="M1117" i="21"/>
  <c r="Q1116" i="21"/>
  <c r="P1116" i="21"/>
  <c r="M1116" i="21"/>
  <c r="Q1115" i="21"/>
  <c r="P1115" i="21"/>
  <c r="M1115" i="21"/>
  <c r="Q1114" i="21"/>
  <c r="P1114" i="21"/>
  <c r="M1114" i="21"/>
  <c r="Q1113" i="21"/>
  <c r="P1113" i="21"/>
  <c r="M1113" i="21"/>
  <c r="Q1112" i="21"/>
  <c r="P1112" i="21"/>
  <c r="M1112" i="21"/>
  <c r="Q1111" i="21"/>
  <c r="P1111" i="21"/>
  <c r="M1111" i="21"/>
  <c r="Q1110" i="21"/>
  <c r="P1110" i="21"/>
  <c r="M1110" i="21"/>
  <c r="Q1109" i="21"/>
  <c r="P1109" i="21"/>
  <c r="M1109" i="21"/>
  <c r="Q1108" i="21"/>
  <c r="P1108" i="21"/>
  <c r="M1108" i="21"/>
  <c r="Q1107" i="21"/>
  <c r="P1107" i="21"/>
  <c r="M1107" i="21"/>
  <c r="Q1106" i="21"/>
  <c r="P1106" i="21"/>
  <c r="M1106" i="21"/>
  <c r="Q1105" i="21"/>
  <c r="P1105" i="21"/>
  <c r="M1105" i="21"/>
  <c r="Q1104" i="21"/>
  <c r="P1104" i="21"/>
  <c r="M1104" i="21"/>
  <c r="Q1103" i="21"/>
  <c r="P1103" i="21"/>
  <c r="M1103" i="21"/>
  <c r="Q1102" i="21"/>
  <c r="P1102" i="21"/>
  <c r="M1102" i="21"/>
  <c r="Q1101" i="21"/>
  <c r="P1101" i="21"/>
  <c r="M1101" i="21"/>
  <c r="Q1100" i="21"/>
  <c r="P1100" i="21"/>
  <c r="M1100" i="21"/>
  <c r="Q1099" i="21"/>
  <c r="P1099" i="21"/>
  <c r="M1099" i="21"/>
  <c r="Q1098" i="21"/>
  <c r="P1098" i="21"/>
  <c r="M1098" i="21"/>
  <c r="Q1097" i="21"/>
  <c r="P1097" i="21"/>
  <c r="M1097" i="21"/>
  <c r="Q1096" i="21"/>
  <c r="P1096" i="21"/>
  <c r="M1096" i="21"/>
  <c r="Q1095" i="21"/>
  <c r="P1095" i="21"/>
  <c r="M1095" i="21"/>
  <c r="Q1094" i="21"/>
  <c r="P1094" i="21"/>
  <c r="M1094" i="21"/>
  <c r="Q1093" i="21"/>
  <c r="P1093" i="21"/>
  <c r="M1093" i="21"/>
  <c r="Q1092" i="21"/>
  <c r="P1092" i="21"/>
  <c r="M1092" i="21"/>
  <c r="Q1091" i="21"/>
  <c r="P1091" i="21"/>
  <c r="M1091" i="21"/>
  <c r="Q1090" i="21"/>
  <c r="P1090" i="21"/>
  <c r="M1090" i="21"/>
  <c r="Q1089" i="21"/>
  <c r="P1089" i="21"/>
  <c r="M1089" i="21"/>
  <c r="Q1088" i="21"/>
  <c r="P1088" i="21"/>
  <c r="M1088" i="21"/>
  <c r="Q1087" i="21"/>
  <c r="P1087" i="21"/>
  <c r="M1087" i="21"/>
  <c r="Q1086" i="21"/>
  <c r="P1086" i="21"/>
  <c r="M1086" i="21"/>
  <c r="Q1085" i="21"/>
  <c r="P1085" i="21"/>
  <c r="M1085" i="21"/>
  <c r="Q1084" i="21"/>
  <c r="P1084" i="21"/>
  <c r="M1084" i="21"/>
  <c r="Q1083" i="21"/>
  <c r="P1083" i="21"/>
  <c r="M1083" i="21"/>
  <c r="Q1082" i="21"/>
  <c r="P1082" i="21"/>
  <c r="M1082" i="21"/>
  <c r="Q1081" i="21"/>
  <c r="P1081" i="21"/>
  <c r="M1081" i="21"/>
  <c r="Q1080" i="21"/>
  <c r="P1080" i="21"/>
  <c r="M1080" i="21"/>
  <c r="Q1079" i="21"/>
  <c r="P1079" i="21"/>
  <c r="M1079" i="21"/>
  <c r="Q1078" i="21"/>
  <c r="P1078" i="21"/>
  <c r="M1078" i="21"/>
  <c r="Q1077" i="21"/>
  <c r="P1077" i="21"/>
  <c r="M1077" i="21"/>
  <c r="Q1076" i="21"/>
  <c r="P1076" i="21"/>
  <c r="M1076" i="21"/>
  <c r="Q1075" i="21"/>
  <c r="P1075" i="21"/>
  <c r="M1075" i="21"/>
  <c r="Q1074" i="21"/>
  <c r="P1074" i="21"/>
  <c r="M1074" i="21"/>
  <c r="Q1073" i="21"/>
  <c r="P1073" i="21"/>
  <c r="M1073" i="21"/>
  <c r="Q1072" i="21"/>
  <c r="P1072" i="21"/>
  <c r="M1072" i="21"/>
  <c r="Q1071" i="21"/>
  <c r="P1071" i="21"/>
  <c r="M1071" i="21"/>
  <c r="Q1070" i="21"/>
  <c r="P1070" i="21"/>
  <c r="M1070" i="21"/>
  <c r="Q1069" i="21"/>
  <c r="P1069" i="21"/>
  <c r="M1069" i="21"/>
  <c r="Q1068" i="21"/>
  <c r="P1068" i="21"/>
  <c r="M1068" i="21"/>
  <c r="Q1067" i="21"/>
  <c r="P1067" i="21"/>
  <c r="M1067" i="21"/>
  <c r="Q1066" i="21"/>
  <c r="P1066" i="21"/>
  <c r="M1066" i="21"/>
  <c r="Q1065" i="21"/>
  <c r="P1065" i="21"/>
  <c r="M1065" i="21"/>
  <c r="Q1064" i="21"/>
  <c r="P1064" i="21"/>
  <c r="M1064" i="21"/>
  <c r="Q1063" i="21"/>
  <c r="P1063" i="21"/>
  <c r="M1063" i="21"/>
  <c r="Q1062" i="21"/>
  <c r="P1062" i="21"/>
  <c r="M1062" i="21"/>
  <c r="Q1061" i="21"/>
  <c r="P1061" i="21"/>
  <c r="M1061" i="21"/>
  <c r="Q1060" i="21"/>
  <c r="P1060" i="21"/>
  <c r="M1060" i="21"/>
  <c r="Q1059" i="21"/>
  <c r="P1059" i="21"/>
  <c r="M1059" i="21"/>
  <c r="Q1058" i="21"/>
  <c r="P1058" i="21"/>
  <c r="M1058" i="21"/>
  <c r="Q1057" i="21"/>
  <c r="P1057" i="21"/>
  <c r="M1057" i="21"/>
  <c r="Q1056" i="21"/>
  <c r="P1056" i="21"/>
  <c r="M1056" i="21"/>
  <c r="Q1055" i="21"/>
  <c r="P1055" i="21"/>
  <c r="M1055" i="21"/>
  <c r="Q1054" i="21"/>
  <c r="P1054" i="21"/>
  <c r="M1054" i="21"/>
  <c r="Q1053" i="21"/>
  <c r="P1053" i="21"/>
  <c r="M1053" i="21"/>
  <c r="Q1052" i="21"/>
  <c r="P1052" i="21"/>
  <c r="M1052" i="21"/>
  <c r="Q1051" i="21"/>
  <c r="P1051" i="21"/>
  <c r="M1051" i="21"/>
  <c r="Q1050" i="21"/>
  <c r="P1050" i="21"/>
  <c r="M1050" i="21"/>
  <c r="Q1049" i="21"/>
  <c r="P1049" i="21"/>
  <c r="M1049" i="21"/>
  <c r="Q1048" i="21"/>
  <c r="P1048" i="21"/>
  <c r="M1048" i="21"/>
  <c r="Q1047" i="21"/>
  <c r="P1047" i="21"/>
  <c r="M1047" i="21"/>
  <c r="Q1046" i="21"/>
  <c r="P1046" i="21"/>
  <c r="M1046" i="21"/>
  <c r="Q1045" i="21"/>
  <c r="P1045" i="21"/>
  <c r="M1045" i="21"/>
  <c r="Q1044" i="21"/>
  <c r="P1044" i="21"/>
  <c r="M1044" i="21"/>
  <c r="Q1043" i="21"/>
  <c r="P1043" i="21"/>
  <c r="M1043" i="21"/>
  <c r="Q1042" i="21"/>
  <c r="P1042" i="21"/>
  <c r="M1042" i="21"/>
  <c r="Q1041" i="21"/>
  <c r="P1041" i="21"/>
  <c r="M1041" i="21"/>
  <c r="Q1040" i="21"/>
  <c r="P1040" i="21"/>
  <c r="M1040" i="21"/>
  <c r="Q1039" i="21"/>
  <c r="P1039" i="21"/>
  <c r="M1039" i="21"/>
  <c r="Q1038" i="21"/>
  <c r="P1038" i="21"/>
  <c r="M1038" i="21"/>
  <c r="Q1037" i="21"/>
  <c r="P1037" i="21"/>
  <c r="M1037" i="21"/>
  <c r="Q1036" i="21"/>
  <c r="P1036" i="21"/>
  <c r="M1036" i="21"/>
  <c r="Q1035" i="21"/>
  <c r="P1035" i="21"/>
  <c r="M1035" i="21"/>
  <c r="Q1034" i="21"/>
  <c r="P1034" i="21"/>
  <c r="M1034" i="21"/>
  <c r="Q1033" i="21"/>
  <c r="P1033" i="21"/>
  <c r="M1033" i="21"/>
  <c r="Q1032" i="21"/>
  <c r="P1032" i="21"/>
  <c r="M1032" i="21"/>
  <c r="Q1031" i="21"/>
  <c r="P1031" i="21"/>
  <c r="M1031" i="21"/>
  <c r="Q1030" i="21"/>
  <c r="P1030" i="21"/>
  <c r="M1030" i="21"/>
  <c r="Q1029" i="21"/>
  <c r="P1029" i="21"/>
  <c r="M1029" i="21"/>
  <c r="Q1028" i="21"/>
  <c r="P1028" i="21"/>
  <c r="M1028" i="21"/>
  <c r="Q1027" i="21"/>
  <c r="P1027" i="21"/>
  <c r="M1027" i="21"/>
  <c r="Q1026" i="21"/>
  <c r="P1026" i="21"/>
  <c r="M1026" i="21"/>
  <c r="Q1025" i="21"/>
  <c r="P1025" i="21"/>
  <c r="M1025" i="21"/>
  <c r="Q1024" i="21"/>
  <c r="P1024" i="21"/>
  <c r="M1024" i="21"/>
  <c r="Q1023" i="21"/>
  <c r="P1023" i="21"/>
  <c r="M1023" i="21"/>
  <c r="Q1022" i="21"/>
  <c r="P1022" i="21"/>
  <c r="M1022" i="21"/>
  <c r="Q1021" i="21"/>
  <c r="P1021" i="21"/>
  <c r="M1021" i="21"/>
  <c r="Q1020" i="21"/>
  <c r="P1020" i="21"/>
  <c r="M1020" i="21"/>
  <c r="Q1019" i="21"/>
  <c r="P1019" i="21"/>
  <c r="M1019" i="21"/>
  <c r="Q1018" i="21"/>
  <c r="P1018" i="21"/>
  <c r="M1018" i="21"/>
  <c r="Q1017" i="21"/>
  <c r="P1017" i="21"/>
  <c r="M1017" i="21"/>
  <c r="Q1016" i="21"/>
  <c r="P1016" i="21"/>
  <c r="M1016" i="21"/>
  <c r="Q1015" i="21"/>
  <c r="P1015" i="21"/>
  <c r="M1015" i="21"/>
  <c r="Q1014" i="21"/>
  <c r="P1014" i="21"/>
  <c r="M1014" i="21"/>
  <c r="Q1013" i="21"/>
  <c r="P1013" i="21"/>
  <c r="M1013" i="21"/>
  <c r="Q1012" i="21"/>
  <c r="P1012" i="21"/>
  <c r="M1012" i="21"/>
  <c r="Q1011" i="21"/>
  <c r="P1011" i="21"/>
  <c r="M1011" i="21"/>
  <c r="Q1010" i="21"/>
  <c r="P1010" i="21"/>
  <c r="M1010" i="21"/>
  <c r="Q1009" i="21"/>
  <c r="P1009" i="21"/>
  <c r="M1009" i="21"/>
  <c r="Q1008" i="21"/>
  <c r="P1008" i="21"/>
  <c r="M1008" i="21"/>
  <c r="Q1007" i="21"/>
  <c r="P1007" i="21"/>
  <c r="M1007" i="21"/>
  <c r="Q1006" i="21"/>
  <c r="P1006" i="21"/>
  <c r="M1006" i="21"/>
  <c r="Q1005" i="21"/>
  <c r="P1005" i="21"/>
  <c r="M1005" i="21"/>
  <c r="Q1004" i="21"/>
  <c r="P1004" i="21"/>
  <c r="M1004" i="21"/>
  <c r="Q1003" i="21"/>
  <c r="P1003" i="21"/>
  <c r="M1003" i="21"/>
  <c r="Q1002" i="21"/>
  <c r="P1002" i="21"/>
  <c r="M1002" i="21"/>
  <c r="Q1001" i="21"/>
  <c r="P1001" i="21"/>
  <c r="M1001" i="21"/>
  <c r="Q1000" i="21"/>
  <c r="P1000" i="21"/>
  <c r="M1000" i="21"/>
  <c r="Q999" i="21"/>
  <c r="P999" i="21"/>
  <c r="M999" i="21"/>
  <c r="Q998" i="21"/>
  <c r="P998" i="21"/>
  <c r="M998" i="21"/>
  <c r="Q997" i="21"/>
  <c r="P997" i="21"/>
  <c r="M997" i="21"/>
  <c r="Q996" i="21"/>
  <c r="P996" i="21"/>
  <c r="M996" i="21"/>
  <c r="Q995" i="21"/>
  <c r="P995" i="21"/>
  <c r="M995" i="21"/>
  <c r="Q994" i="21"/>
  <c r="P994" i="21"/>
  <c r="M994" i="21"/>
  <c r="Q993" i="21"/>
  <c r="P993" i="21"/>
  <c r="M993" i="21"/>
  <c r="Q992" i="21"/>
  <c r="P992" i="21"/>
  <c r="M992" i="21"/>
  <c r="Q991" i="21"/>
  <c r="P991" i="21"/>
  <c r="M991" i="21"/>
  <c r="Q990" i="21"/>
  <c r="P990" i="21"/>
  <c r="M990" i="21"/>
  <c r="Q989" i="21"/>
  <c r="P989" i="21"/>
  <c r="M989" i="21"/>
  <c r="Q988" i="21"/>
  <c r="P988" i="21"/>
  <c r="M988" i="21"/>
  <c r="Q987" i="21"/>
  <c r="P987" i="21"/>
  <c r="M987" i="21"/>
  <c r="Q986" i="21"/>
  <c r="P986" i="21"/>
  <c r="M986" i="21"/>
  <c r="Q985" i="21"/>
  <c r="P985" i="21"/>
  <c r="M985" i="21"/>
  <c r="Q984" i="21"/>
  <c r="P984" i="21"/>
  <c r="M984" i="21"/>
  <c r="Q983" i="21"/>
  <c r="P983" i="21"/>
  <c r="M983" i="21"/>
  <c r="Q982" i="21"/>
  <c r="P982" i="21"/>
  <c r="M982" i="21"/>
  <c r="Q981" i="21"/>
  <c r="P981" i="21"/>
  <c r="M981" i="21"/>
  <c r="Q980" i="21"/>
  <c r="P980" i="21"/>
  <c r="M980" i="21"/>
  <c r="Q979" i="21"/>
  <c r="P979" i="21"/>
  <c r="M979" i="21"/>
  <c r="Q978" i="21"/>
  <c r="P978" i="21"/>
  <c r="M978" i="21"/>
  <c r="Q977" i="21"/>
  <c r="P977" i="21"/>
  <c r="M977" i="21"/>
  <c r="Q976" i="21"/>
  <c r="P976" i="21"/>
  <c r="M976" i="21"/>
  <c r="Q975" i="21"/>
  <c r="P975" i="21"/>
  <c r="M975" i="21"/>
  <c r="Q974" i="21"/>
  <c r="P974" i="21"/>
  <c r="M974" i="21"/>
  <c r="Q973" i="21"/>
  <c r="P973" i="21"/>
  <c r="M973" i="21"/>
  <c r="Q972" i="21"/>
  <c r="P972" i="21"/>
  <c r="M972" i="21"/>
  <c r="Q971" i="21"/>
  <c r="P971" i="21"/>
  <c r="M971" i="21"/>
  <c r="Q970" i="21"/>
  <c r="P970" i="21"/>
  <c r="M970" i="21"/>
  <c r="Q969" i="21"/>
  <c r="P969" i="21"/>
  <c r="M969" i="21"/>
  <c r="Q968" i="21"/>
  <c r="P968" i="21"/>
  <c r="M968" i="21"/>
  <c r="Q967" i="21"/>
  <c r="P967" i="21"/>
  <c r="M967" i="21"/>
  <c r="Q966" i="21"/>
  <c r="P966" i="21"/>
  <c r="M966" i="21"/>
  <c r="Q965" i="21"/>
  <c r="P965" i="21"/>
  <c r="M965" i="21"/>
  <c r="Q964" i="21"/>
  <c r="P964" i="21"/>
  <c r="M964" i="21"/>
  <c r="Q963" i="21"/>
  <c r="P963" i="21"/>
  <c r="M963" i="21"/>
  <c r="Q962" i="21"/>
  <c r="P962" i="21"/>
  <c r="M962" i="21"/>
  <c r="Q961" i="21"/>
  <c r="P961" i="21"/>
  <c r="M961" i="21"/>
  <c r="Q960" i="21"/>
  <c r="P960" i="21"/>
  <c r="M960" i="21"/>
  <c r="Q959" i="21"/>
  <c r="P959" i="21"/>
  <c r="M959" i="21"/>
  <c r="Q958" i="21"/>
  <c r="P958" i="21"/>
  <c r="M958" i="21"/>
  <c r="Q957" i="21"/>
  <c r="P957" i="21"/>
  <c r="M957" i="21"/>
  <c r="Q956" i="21"/>
  <c r="P956" i="21"/>
  <c r="M956" i="21"/>
  <c r="Q955" i="21"/>
  <c r="P955" i="21"/>
  <c r="M955" i="21"/>
  <c r="Q954" i="21"/>
  <c r="P954" i="21"/>
  <c r="M954" i="21"/>
  <c r="Q953" i="21"/>
  <c r="P953" i="21"/>
  <c r="M953" i="21"/>
  <c r="Q952" i="21"/>
  <c r="P952" i="21"/>
  <c r="M952" i="21"/>
  <c r="Q951" i="21"/>
  <c r="P951" i="21"/>
  <c r="M951" i="21"/>
  <c r="Q950" i="21"/>
  <c r="P950" i="21"/>
  <c r="M950" i="21"/>
  <c r="Q949" i="21"/>
  <c r="P949" i="21"/>
  <c r="M949" i="21"/>
  <c r="Q948" i="21"/>
  <c r="P948" i="21"/>
  <c r="M948" i="21"/>
  <c r="Q947" i="21"/>
  <c r="P947" i="21"/>
  <c r="M947" i="21"/>
  <c r="Q946" i="21"/>
  <c r="P946" i="21"/>
  <c r="M946" i="21"/>
  <c r="Q945" i="21"/>
  <c r="P945" i="21"/>
  <c r="M945" i="21"/>
  <c r="Q944" i="21"/>
  <c r="P944" i="21"/>
  <c r="M944" i="21"/>
  <c r="Q943" i="21"/>
  <c r="P943" i="21"/>
  <c r="M943" i="21"/>
  <c r="Q942" i="21"/>
  <c r="P942" i="21"/>
  <c r="M942" i="21"/>
  <c r="Q941" i="21"/>
  <c r="P941" i="21"/>
  <c r="M941" i="21"/>
  <c r="Q940" i="21"/>
  <c r="P940" i="21"/>
  <c r="M940" i="21"/>
  <c r="Q939" i="21"/>
  <c r="P939" i="21"/>
  <c r="M939" i="21"/>
  <c r="Q938" i="21"/>
  <c r="P938" i="21"/>
  <c r="M938" i="21"/>
  <c r="Q937" i="21"/>
  <c r="P937" i="21"/>
  <c r="M937" i="21"/>
  <c r="Q936" i="21"/>
  <c r="P936" i="21"/>
  <c r="M936" i="21"/>
  <c r="Q935" i="21"/>
  <c r="P935" i="21"/>
  <c r="M935" i="21"/>
  <c r="Q934" i="21"/>
  <c r="P934" i="21"/>
  <c r="M934" i="21"/>
  <c r="Q933" i="21"/>
  <c r="P933" i="21"/>
  <c r="M933" i="21"/>
  <c r="Q932" i="21"/>
  <c r="P932" i="21"/>
  <c r="M932" i="21"/>
  <c r="Q931" i="21"/>
  <c r="P931" i="21"/>
  <c r="M931" i="21"/>
  <c r="Q930" i="21"/>
  <c r="P930" i="21"/>
  <c r="M930" i="21"/>
  <c r="Q929" i="21"/>
  <c r="P929" i="21"/>
  <c r="M929" i="21"/>
  <c r="Q928" i="21"/>
  <c r="P928" i="21"/>
  <c r="M928" i="21"/>
  <c r="Q927" i="21"/>
  <c r="P927" i="21"/>
  <c r="M927" i="21"/>
  <c r="Q926" i="21"/>
  <c r="P926" i="21"/>
  <c r="M926" i="21"/>
  <c r="Q925" i="21"/>
  <c r="P925" i="21"/>
  <c r="M925" i="21"/>
  <c r="Q924" i="21"/>
  <c r="P924" i="21"/>
  <c r="M924" i="21"/>
  <c r="Q923" i="21"/>
  <c r="P923" i="21"/>
  <c r="M923" i="21"/>
  <c r="Q922" i="21"/>
  <c r="P922" i="21"/>
  <c r="M922" i="21"/>
  <c r="Q921" i="21"/>
  <c r="P921" i="21"/>
  <c r="M921" i="21"/>
  <c r="Q920" i="21"/>
  <c r="P920" i="21"/>
  <c r="M920" i="21"/>
  <c r="Q919" i="21"/>
  <c r="P919" i="21"/>
  <c r="M919" i="21"/>
  <c r="Q918" i="21"/>
  <c r="P918" i="21"/>
  <c r="M918" i="21"/>
  <c r="Q917" i="21"/>
  <c r="P917" i="21"/>
  <c r="M917" i="21"/>
  <c r="Q916" i="21"/>
  <c r="P916" i="21"/>
  <c r="M916" i="21"/>
  <c r="Q915" i="21"/>
  <c r="P915" i="21"/>
  <c r="M915" i="21"/>
  <c r="Q914" i="21"/>
  <c r="P914" i="21"/>
  <c r="M914" i="21"/>
  <c r="Q913" i="21"/>
  <c r="P913" i="21"/>
  <c r="M913" i="21"/>
  <c r="Q912" i="21"/>
  <c r="P912" i="21"/>
  <c r="M912" i="21"/>
  <c r="Q911" i="21"/>
  <c r="P911" i="21"/>
  <c r="M911" i="21"/>
  <c r="Q910" i="21"/>
  <c r="P910" i="21"/>
  <c r="M910" i="21"/>
  <c r="Q909" i="21"/>
  <c r="P909" i="21"/>
  <c r="M909" i="21"/>
  <c r="Q908" i="21"/>
  <c r="P908" i="21"/>
  <c r="M908" i="21"/>
  <c r="Q907" i="21"/>
  <c r="P907" i="21"/>
  <c r="M907" i="21"/>
  <c r="Q906" i="21"/>
  <c r="P906" i="21"/>
  <c r="M906" i="21"/>
  <c r="Q905" i="21"/>
  <c r="P905" i="21"/>
  <c r="M905" i="21"/>
  <c r="Q904" i="21"/>
  <c r="P904" i="21"/>
  <c r="M904" i="21"/>
  <c r="Q903" i="21"/>
  <c r="P903" i="21"/>
  <c r="M903" i="21"/>
  <c r="Q902" i="21"/>
  <c r="P902" i="21"/>
  <c r="M902" i="21"/>
  <c r="Q901" i="21"/>
  <c r="P901" i="21"/>
  <c r="M901" i="21"/>
  <c r="Q900" i="21"/>
  <c r="P900" i="21"/>
  <c r="M900" i="21"/>
  <c r="Q899" i="21"/>
  <c r="P899" i="21"/>
  <c r="M899" i="21"/>
  <c r="Q898" i="21"/>
  <c r="P898" i="21"/>
  <c r="M898" i="21"/>
  <c r="Q897" i="21"/>
  <c r="P897" i="21"/>
  <c r="M897" i="21"/>
  <c r="Q896" i="21"/>
  <c r="P896" i="21"/>
  <c r="M896" i="21"/>
  <c r="Q895" i="21"/>
  <c r="P895" i="21"/>
  <c r="M895" i="21"/>
  <c r="Q894" i="21"/>
  <c r="P894" i="21"/>
  <c r="M894" i="21"/>
  <c r="Q893" i="21"/>
  <c r="P893" i="21"/>
  <c r="M893" i="21"/>
  <c r="Q892" i="21"/>
  <c r="P892" i="21"/>
  <c r="M892" i="21"/>
  <c r="Q891" i="21"/>
  <c r="P891" i="21"/>
  <c r="M891" i="21"/>
  <c r="Q890" i="21"/>
  <c r="P890" i="21"/>
  <c r="M890" i="21"/>
  <c r="Q889" i="21"/>
  <c r="P889" i="21"/>
  <c r="M889" i="21"/>
  <c r="Q888" i="21"/>
  <c r="P888" i="21"/>
  <c r="M888" i="21"/>
  <c r="Q887" i="21"/>
  <c r="P887" i="21"/>
  <c r="M887" i="21"/>
  <c r="Q886" i="21"/>
  <c r="P886" i="21"/>
  <c r="M886" i="21"/>
  <c r="Q885" i="21"/>
  <c r="P885" i="21"/>
  <c r="M885" i="21"/>
  <c r="Q884" i="21"/>
  <c r="P884" i="21"/>
  <c r="M884" i="21"/>
  <c r="Q883" i="21"/>
  <c r="P883" i="21"/>
  <c r="M883" i="21"/>
  <c r="Q882" i="21"/>
  <c r="P882" i="21"/>
  <c r="M882" i="21"/>
  <c r="Q881" i="21"/>
  <c r="P881" i="21"/>
  <c r="M881" i="21"/>
  <c r="Q880" i="21"/>
  <c r="P880" i="21"/>
  <c r="M880" i="21"/>
  <c r="Q879" i="21"/>
  <c r="P879" i="21"/>
  <c r="M879" i="21"/>
  <c r="Q878" i="21"/>
  <c r="P878" i="21"/>
  <c r="M878" i="21"/>
  <c r="Q877" i="21"/>
  <c r="P877" i="21"/>
  <c r="M877" i="21"/>
  <c r="Q876" i="21"/>
  <c r="P876" i="21"/>
  <c r="M876" i="21"/>
  <c r="Q875" i="21"/>
  <c r="P875" i="21"/>
  <c r="M875" i="21"/>
  <c r="Q874" i="21"/>
  <c r="P874" i="21"/>
  <c r="M874" i="21"/>
  <c r="Q873" i="21"/>
  <c r="P873" i="21"/>
  <c r="M873" i="21"/>
  <c r="Q872" i="21"/>
  <c r="P872" i="21"/>
  <c r="M872" i="21"/>
  <c r="Q871" i="21"/>
  <c r="P871" i="21"/>
  <c r="M871" i="21"/>
  <c r="Q870" i="21"/>
  <c r="P870" i="21"/>
  <c r="M870" i="21"/>
  <c r="Q869" i="21"/>
  <c r="P869" i="21"/>
  <c r="M869" i="21"/>
  <c r="Q868" i="21"/>
  <c r="P868" i="21"/>
  <c r="M868" i="21"/>
  <c r="Q867" i="21"/>
  <c r="P867" i="21"/>
  <c r="M867" i="21"/>
  <c r="Q866" i="21"/>
  <c r="P866" i="21"/>
  <c r="M866" i="21"/>
  <c r="Q865" i="21"/>
  <c r="P865" i="21"/>
  <c r="M865" i="21"/>
  <c r="Q864" i="21"/>
  <c r="P864" i="21"/>
  <c r="M864" i="21"/>
  <c r="Q863" i="21"/>
  <c r="P863" i="21"/>
  <c r="M863" i="21"/>
  <c r="Q862" i="21"/>
  <c r="P862" i="21"/>
  <c r="M862" i="21"/>
  <c r="Q861" i="21"/>
  <c r="P861" i="21"/>
  <c r="M861" i="21"/>
  <c r="Q860" i="21"/>
  <c r="P860" i="21"/>
  <c r="M860" i="21"/>
  <c r="Q859" i="21"/>
  <c r="P859" i="21"/>
  <c r="M859" i="21"/>
  <c r="Q858" i="21"/>
  <c r="P858" i="21"/>
  <c r="M858" i="21"/>
  <c r="Q857" i="21"/>
  <c r="P857" i="21"/>
  <c r="M857" i="21"/>
  <c r="Q856" i="21"/>
  <c r="P856" i="21"/>
  <c r="M856" i="21"/>
  <c r="Q855" i="21"/>
  <c r="P855" i="21"/>
  <c r="M855" i="21"/>
  <c r="Q854" i="21"/>
  <c r="P854" i="21"/>
  <c r="M854" i="21"/>
  <c r="Q853" i="21"/>
  <c r="P853" i="21"/>
  <c r="M853" i="21"/>
  <c r="Q852" i="21"/>
  <c r="P852" i="21"/>
  <c r="M852" i="21"/>
  <c r="Q851" i="21"/>
  <c r="P851" i="21"/>
  <c r="M851" i="21"/>
  <c r="Q850" i="21"/>
  <c r="P850" i="21"/>
  <c r="M850" i="21"/>
  <c r="Q849" i="21"/>
  <c r="P849" i="21"/>
  <c r="M849" i="21"/>
  <c r="Q848" i="21"/>
  <c r="P848" i="21"/>
  <c r="M848" i="21"/>
  <c r="Q847" i="21"/>
  <c r="P847" i="21"/>
  <c r="M847" i="21"/>
  <c r="Q846" i="21"/>
  <c r="P846" i="21"/>
  <c r="M846" i="21"/>
  <c r="Q845" i="21"/>
  <c r="P845" i="21"/>
  <c r="M845" i="21"/>
  <c r="Q844" i="21"/>
  <c r="P844" i="21"/>
  <c r="M844" i="21"/>
  <c r="Q843" i="21"/>
  <c r="P843" i="21"/>
  <c r="M843" i="21"/>
  <c r="Q842" i="21"/>
  <c r="P842" i="21"/>
  <c r="M842" i="21"/>
  <c r="Q841" i="21"/>
  <c r="P841" i="21"/>
  <c r="M841" i="21"/>
  <c r="Q840" i="21"/>
  <c r="P840" i="21"/>
  <c r="M840" i="21"/>
  <c r="Q839" i="21"/>
  <c r="P839" i="21"/>
  <c r="M839" i="21"/>
  <c r="Q838" i="21"/>
  <c r="P838" i="21"/>
  <c r="M838" i="21"/>
  <c r="Q837" i="21"/>
  <c r="P837" i="21"/>
  <c r="M837" i="21"/>
  <c r="Q836" i="21"/>
  <c r="P836" i="21"/>
  <c r="M836" i="21"/>
  <c r="Q835" i="21"/>
  <c r="P835" i="21"/>
  <c r="M835" i="21"/>
  <c r="Q834" i="21"/>
  <c r="P834" i="21"/>
  <c r="M834" i="21"/>
  <c r="Q833" i="21"/>
  <c r="P833" i="21"/>
  <c r="M833" i="21"/>
  <c r="Q832" i="21"/>
  <c r="P832" i="21"/>
  <c r="M832" i="21"/>
  <c r="Q831" i="21"/>
  <c r="P831" i="21"/>
  <c r="M831" i="21"/>
  <c r="Q830" i="21"/>
  <c r="P830" i="21"/>
  <c r="M830" i="21"/>
  <c r="Q829" i="21"/>
  <c r="P829" i="21"/>
  <c r="M829" i="21"/>
  <c r="Q828" i="21"/>
  <c r="P828" i="21"/>
  <c r="M828" i="21"/>
  <c r="Q827" i="21"/>
  <c r="P827" i="21"/>
  <c r="M827" i="21"/>
  <c r="Q826" i="21"/>
  <c r="P826" i="21"/>
  <c r="M826" i="21"/>
  <c r="Q825" i="21"/>
  <c r="P825" i="21"/>
  <c r="M825" i="21"/>
  <c r="Q824" i="21"/>
  <c r="P824" i="21"/>
  <c r="M824" i="21"/>
  <c r="Q823" i="21"/>
  <c r="P823" i="21"/>
  <c r="M823" i="21"/>
  <c r="Q822" i="21"/>
  <c r="P822" i="21"/>
  <c r="M822" i="21"/>
  <c r="Q821" i="21"/>
  <c r="P821" i="21"/>
  <c r="M821" i="21"/>
  <c r="Q820" i="21"/>
  <c r="P820" i="21"/>
  <c r="M820" i="21"/>
  <c r="Q819" i="21"/>
  <c r="P819" i="21"/>
  <c r="M819" i="21"/>
  <c r="Q818" i="21"/>
  <c r="P818" i="21"/>
  <c r="M818" i="21"/>
  <c r="Q817" i="21"/>
  <c r="P817" i="21"/>
  <c r="M817" i="21"/>
  <c r="Q816" i="21"/>
  <c r="P816" i="21"/>
  <c r="M816" i="21"/>
  <c r="Q815" i="21"/>
  <c r="P815" i="21"/>
  <c r="M815" i="21"/>
  <c r="Q814" i="21"/>
  <c r="P814" i="21"/>
  <c r="M814" i="21"/>
  <c r="Q813" i="21"/>
  <c r="P813" i="21"/>
  <c r="M813" i="21"/>
  <c r="Q812" i="21"/>
  <c r="P812" i="21"/>
  <c r="M812" i="21"/>
  <c r="Q811" i="21"/>
  <c r="P811" i="21"/>
  <c r="M811" i="21"/>
  <c r="Q810" i="21"/>
  <c r="P810" i="21"/>
  <c r="M810" i="21"/>
  <c r="Q809" i="21"/>
  <c r="P809" i="21"/>
  <c r="M809" i="21"/>
  <c r="Q808" i="21"/>
  <c r="P808" i="21"/>
  <c r="M808" i="21"/>
  <c r="Q807" i="21"/>
  <c r="P807" i="21"/>
  <c r="M807" i="21"/>
  <c r="Q806" i="21"/>
  <c r="P806" i="21"/>
  <c r="M806" i="21"/>
  <c r="Q805" i="21"/>
  <c r="P805" i="21"/>
  <c r="M805" i="21"/>
  <c r="Q804" i="21"/>
  <c r="P804" i="21"/>
  <c r="M804" i="21"/>
  <c r="Q803" i="21"/>
  <c r="P803" i="21"/>
  <c r="M803" i="21"/>
  <c r="Q802" i="21"/>
  <c r="P802" i="21"/>
  <c r="M802" i="21"/>
  <c r="Q801" i="21"/>
  <c r="P801" i="21"/>
  <c r="M801" i="21"/>
  <c r="Q800" i="21"/>
  <c r="P800" i="21"/>
  <c r="M800" i="21"/>
  <c r="Q799" i="21"/>
  <c r="P799" i="21"/>
  <c r="M799" i="21"/>
  <c r="Q798" i="21"/>
  <c r="P798" i="21"/>
  <c r="M798" i="21"/>
  <c r="Q797" i="21"/>
  <c r="P797" i="21"/>
  <c r="M797" i="21"/>
  <c r="Q796" i="21"/>
  <c r="P796" i="21"/>
  <c r="M796" i="21"/>
  <c r="Q795" i="21"/>
  <c r="P795" i="21"/>
  <c r="M795" i="21"/>
  <c r="Q794" i="21"/>
  <c r="P794" i="21"/>
  <c r="M794" i="21"/>
  <c r="Q793" i="21"/>
  <c r="P793" i="21"/>
  <c r="M793" i="21"/>
  <c r="Q792" i="21"/>
  <c r="P792" i="21"/>
  <c r="M792" i="21"/>
  <c r="Q791" i="21"/>
  <c r="P791" i="21"/>
  <c r="M791" i="21"/>
  <c r="Q790" i="21"/>
  <c r="P790" i="21"/>
  <c r="M790" i="21"/>
  <c r="Q789" i="21"/>
  <c r="P789" i="21"/>
  <c r="M789" i="21"/>
  <c r="Q788" i="21"/>
  <c r="P788" i="21"/>
  <c r="M788" i="21"/>
  <c r="Q787" i="21"/>
  <c r="P787" i="21"/>
  <c r="M787" i="21"/>
  <c r="Q786" i="21"/>
  <c r="P786" i="21"/>
  <c r="M786" i="21"/>
  <c r="Q785" i="21"/>
  <c r="P785" i="21"/>
  <c r="M785" i="21"/>
  <c r="Q784" i="21"/>
  <c r="P784" i="21"/>
  <c r="M784" i="21"/>
  <c r="Q783" i="21"/>
  <c r="P783" i="21"/>
  <c r="M783" i="21"/>
  <c r="Q782" i="21"/>
  <c r="P782" i="21"/>
  <c r="M782" i="21"/>
  <c r="Q781" i="21"/>
  <c r="P781" i="21"/>
  <c r="M781" i="21"/>
  <c r="Q780" i="21"/>
  <c r="P780" i="21"/>
  <c r="M780" i="21"/>
  <c r="Q779" i="21"/>
  <c r="P779" i="21"/>
  <c r="M779" i="21"/>
  <c r="Q778" i="21"/>
  <c r="P778" i="21"/>
  <c r="M778" i="21"/>
  <c r="Q777" i="21"/>
  <c r="P777" i="21"/>
  <c r="M777" i="21"/>
  <c r="Q776" i="21"/>
  <c r="P776" i="21"/>
  <c r="M776" i="21"/>
  <c r="Q775" i="21"/>
  <c r="P775" i="21"/>
  <c r="M775" i="21"/>
  <c r="Q774" i="21"/>
  <c r="P774" i="21"/>
  <c r="M774" i="21"/>
  <c r="Q773" i="21"/>
  <c r="P773" i="21"/>
  <c r="M773" i="21"/>
  <c r="Q772" i="21"/>
  <c r="P772" i="21"/>
  <c r="M772" i="21"/>
  <c r="Q771" i="21"/>
  <c r="P771" i="21"/>
  <c r="M771" i="21"/>
  <c r="Q770" i="21"/>
  <c r="P770" i="21"/>
  <c r="M770" i="21"/>
  <c r="Q769" i="21"/>
  <c r="P769" i="21"/>
  <c r="M769" i="21"/>
  <c r="Q768" i="21"/>
  <c r="P768" i="21"/>
  <c r="M768" i="21"/>
  <c r="Q767" i="21"/>
  <c r="P767" i="21"/>
  <c r="M767" i="21"/>
  <c r="Q766" i="21"/>
  <c r="P766" i="21"/>
  <c r="M766" i="21"/>
  <c r="Q765" i="21"/>
  <c r="P765" i="21"/>
  <c r="M765" i="21"/>
  <c r="Q764" i="21"/>
  <c r="P764" i="21"/>
  <c r="M764" i="21"/>
  <c r="Q763" i="21"/>
  <c r="P763" i="21"/>
  <c r="M763" i="21"/>
  <c r="Q762" i="21"/>
  <c r="P762" i="21"/>
  <c r="M762" i="21"/>
  <c r="Q761" i="21"/>
  <c r="P761" i="21"/>
  <c r="M761" i="21"/>
  <c r="Q760" i="21"/>
  <c r="P760" i="21"/>
  <c r="M760" i="21"/>
  <c r="Q759" i="21"/>
  <c r="P759" i="21"/>
  <c r="M759" i="21"/>
  <c r="Q758" i="21"/>
  <c r="P758" i="21"/>
  <c r="M758" i="21"/>
  <c r="Q757" i="21"/>
  <c r="P757" i="21"/>
  <c r="M757" i="21"/>
  <c r="Q756" i="21"/>
  <c r="P756" i="21"/>
  <c r="M756" i="21"/>
  <c r="Q755" i="21"/>
  <c r="P755" i="21"/>
  <c r="M755" i="21"/>
  <c r="Q754" i="21"/>
  <c r="P754" i="21"/>
  <c r="M754" i="21"/>
  <c r="Q753" i="21"/>
  <c r="P753" i="21"/>
  <c r="M753" i="21"/>
  <c r="Q752" i="21"/>
  <c r="P752" i="21"/>
  <c r="M752" i="21"/>
  <c r="Q751" i="21"/>
  <c r="P751" i="21"/>
  <c r="M751" i="21"/>
  <c r="Q750" i="21"/>
  <c r="P750" i="21"/>
  <c r="M750" i="21"/>
  <c r="Q749" i="21"/>
  <c r="P749" i="21"/>
  <c r="M749" i="21"/>
  <c r="Q748" i="21"/>
  <c r="P748" i="21"/>
  <c r="M748" i="21"/>
  <c r="Q747" i="21"/>
  <c r="P747" i="21"/>
  <c r="M747" i="21"/>
  <c r="Q746" i="21"/>
  <c r="P746" i="21"/>
  <c r="M746" i="21"/>
  <c r="Q745" i="21"/>
  <c r="P745" i="21"/>
  <c r="M745" i="21"/>
  <c r="Q744" i="21"/>
  <c r="P744" i="21"/>
  <c r="M744" i="21"/>
  <c r="Q743" i="21"/>
  <c r="P743" i="21"/>
  <c r="M743" i="21"/>
  <c r="Q742" i="21"/>
  <c r="P742" i="21"/>
  <c r="M742" i="21"/>
  <c r="Q741" i="21"/>
  <c r="P741" i="21"/>
  <c r="M741" i="21"/>
  <c r="Q740" i="21"/>
  <c r="P740" i="21"/>
  <c r="M740" i="21"/>
  <c r="Q739" i="21"/>
  <c r="P739" i="21"/>
  <c r="M739" i="21"/>
  <c r="Q738" i="21"/>
  <c r="P738" i="21"/>
  <c r="M738" i="21"/>
  <c r="Q737" i="21"/>
  <c r="P737" i="21"/>
  <c r="M737" i="21"/>
  <c r="Q736" i="21"/>
  <c r="P736" i="21"/>
  <c r="M736" i="21"/>
  <c r="Q735" i="21"/>
  <c r="P735" i="21"/>
  <c r="M735" i="21"/>
  <c r="Q734" i="21"/>
  <c r="P734" i="21"/>
  <c r="M734" i="21"/>
  <c r="Q733" i="21"/>
  <c r="P733" i="21"/>
  <c r="M733" i="21"/>
  <c r="Q732" i="21"/>
  <c r="P732" i="21"/>
  <c r="M732" i="21"/>
  <c r="Q731" i="21"/>
  <c r="P731" i="21"/>
  <c r="M731" i="21"/>
  <c r="Q730" i="21"/>
  <c r="P730" i="21"/>
  <c r="M730" i="21"/>
  <c r="Q729" i="21"/>
  <c r="P729" i="21"/>
  <c r="M729" i="21"/>
  <c r="Q728" i="21"/>
  <c r="P728" i="21"/>
  <c r="M728" i="21"/>
  <c r="Q727" i="21"/>
  <c r="P727" i="21"/>
  <c r="M727" i="21"/>
  <c r="Q726" i="21"/>
  <c r="P726" i="21"/>
  <c r="M726" i="21"/>
  <c r="Q725" i="21"/>
  <c r="P725" i="21"/>
  <c r="M725" i="21"/>
  <c r="Q724" i="21"/>
  <c r="P724" i="21"/>
  <c r="M724" i="21"/>
  <c r="Q723" i="21"/>
  <c r="P723" i="21"/>
  <c r="M723" i="21"/>
  <c r="Q722" i="21"/>
  <c r="P722" i="21"/>
  <c r="M722" i="21"/>
  <c r="Q721" i="21"/>
  <c r="P721" i="21"/>
  <c r="M721" i="21"/>
  <c r="Q720" i="21"/>
  <c r="P720" i="21"/>
  <c r="M720" i="21"/>
  <c r="Q719" i="21"/>
  <c r="P719" i="21"/>
  <c r="M719" i="21"/>
  <c r="Q718" i="21"/>
  <c r="P718" i="21"/>
  <c r="M718" i="21"/>
  <c r="Q717" i="21"/>
  <c r="P717" i="21"/>
  <c r="M717" i="21"/>
  <c r="Q716" i="21"/>
  <c r="P716" i="21"/>
  <c r="M716" i="21"/>
  <c r="Q715" i="21"/>
  <c r="P715" i="21"/>
  <c r="M715" i="21"/>
  <c r="Q714" i="21"/>
  <c r="P714" i="21"/>
  <c r="M714" i="21"/>
  <c r="Q713" i="21"/>
  <c r="P713" i="21"/>
  <c r="M713" i="21"/>
  <c r="Q712" i="21"/>
  <c r="P712" i="21"/>
  <c r="M712" i="21"/>
  <c r="Q711" i="21"/>
  <c r="P711" i="21"/>
  <c r="M711" i="21"/>
  <c r="Q710" i="21"/>
  <c r="P710" i="21"/>
  <c r="M710" i="21"/>
  <c r="Q709" i="21"/>
  <c r="P709" i="21"/>
  <c r="M709" i="21"/>
  <c r="Q708" i="21"/>
  <c r="P708" i="21"/>
  <c r="M708" i="21"/>
  <c r="Q707" i="21"/>
  <c r="P707" i="21"/>
  <c r="M707" i="21"/>
  <c r="Q706" i="21"/>
  <c r="P706" i="21"/>
  <c r="M706" i="21"/>
  <c r="Q705" i="21"/>
  <c r="P705" i="21"/>
  <c r="M705" i="21"/>
  <c r="Q704" i="21"/>
  <c r="P704" i="21"/>
  <c r="M704" i="21"/>
  <c r="Q703" i="21"/>
  <c r="P703" i="21"/>
  <c r="M703" i="21"/>
  <c r="Q702" i="21"/>
  <c r="P702" i="21"/>
  <c r="M702" i="21"/>
  <c r="Q701" i="21"/>
  <c r="P701" i="21"/>
  <c r="M701" i="21"/>
  <c r="Q700" i="21"/>
  <c r="P700" i="21"/>
  <c r="M700" i="21"/>
  <c r="Q699" i="21"/>
  <c r="P699" i="21"/>
  <c r="M699" i="21"/>
  <c r="Q698" i="21"/>
  <c r="P698" i="21"/>
  <c r="M698" i="21"/>
  <c r="Q697" i="21"/>
  <c r="P697" i="21"/>
  <c r="M697" i="21"/>
  <c r="Q696" i="21"/>
  <c r="P696" i="21"/>
  <c r="M696" i="21"/>
  <c r="Q695" i="21"/>
  <c r="P695" i="21"/>
  <c r="M695" i="21"/>
  <c r="Q694" i="21"/>
  <c r="P694" i="21"/>
  <c r="M694" i="21"/>
  <c r="Q693" i="21"/>
  <c r="P693" i="21"/>
  <c r="M693" i="21"/>
  <c r="Q692" i="21"/>
  <c r="P692" i="21"/>
  <c r="M692" i="21"/>
  <c r="Q691" i="21"/>
  <c r="P691" i="21"/>
  <c r="M691" i="21"/>
  <c r="Q690" i="21"/>
  <c r="P690" i="21"/>
  <c r="M690" i="21"/>
  <c r="Q689" i="21"/>
  <c r="P689" i="21"/>
  <c r="M689" i="21"/>
  <c r="Q688" i="21"/>
  <c r="P688" i="21"/>
  <c r="M688" i="21"/>
  <c r="Q687" i="21"/>
  <c r="P687" i="21"/>
  <c r="M687" i="21"/>
  <c r="Q686" i="21"/>
  <c r="P686" i="21"/>
  <c r="M686" i="21"/>
  <c r="Q685" i="21"/>
  <c r="P685" i="21"/>
  <c r="M685" i="21"/>
  <c r="Q684" i="21"/>
  <c r="P684" i="21"/>
  <c r="M684" i="21"/>
  <c r="Q683" i="21"/>
  <c r="P683" i="21"/>
  <c r="M683" i="21"/>
  <c r="Q682" i="21"/>
  <c r="P682" i="21"/>
  <c r="M682" i="21"/>
  <c r="Q681" i="21"/>
  <c r="P681" i="21"/>
  <c r="M681" i="21"/>
  <c r="Q680" i="21"/>
  <c r="P680" i="21"/>
  <c r="M680" i="21"/>
  <c r="Q679" i="21"/>
  <c r="P679" i="21"/>
  <c r="M679" i="21"/>
  <c r="Q678" i="21"/>
  <c r="P678" i="21"/>
  <c r="M678" i="21"/>
  <c r="Q677" i="21"/>
  <c r="P677" i="21"/>
  <c r="M677" i="21"/>
  <c r="Q676" i="21"/>
  <c r="P676" i="21"/>
  <c r="M676" i="21"/>
  <c r="Q675" i="21"/>
  <c r="P675" i="21"/>
  <c r="M675" i="21"/>
  <c r="Q674" i="21"/>
  <c r="P674" i="21"/>
  <c r="M674" i="21"/>
  <c r="Q673" i="21"/>
  <c r="P673" i="21"/>
  <c r="M673" i="21"/>
  <c r="Q672" i="21"/>
  <c r="P672" i="21"/>
  <c r="M672" i="21"/>
  <c r="Q671" i="21"/>
  <c r="P671" i="21"/>
  <c r="M671" i="21"/>
  <c r="Q670" i="21"/>
  <c r="P670" i="21"/>
  <c r="M670" i="21"/>
  <c r="Q669" i="21"/>
  <c r="P669" i="21"/>
  <c r="M669" i="21"/>
  <c r="Q668" i="21"/>
  <c r="P668" i="21"/>
  <c r="M668" i="21"/>
  <c r="Q667" i="21"/>
  <c r="P667" i="21"/>
  <c r="M667" i="21"/>
  <c r="Q666" i="21"/>
  <c r="P666" i="21"/>
  <c r="M666" i="21"/>
  <c r="Q665" i="21"/>
  <c r="P665" i="21"/>
  <c r="M665" i="21"/>
  <c r="Q664" i="21"/>
  <c r="P664" i="21"/>
  <c r="M664" i="21"/>
  <c r="Q663" i="21"/>
  <c r="P663" i="21"/>
  <c r="M663" i="21"/>
  <c r="Q662" i="21"/>
  <c r="P662" i="21"/>
  <c r="M662" i="21"/>
  <c r="Q661" i="21"/>
  <c r="P661" i="21"/>
  <c r="M661" i="21"/>
  <c r="Q660" i="21"/>
  <c r="P660" i="21"/>
  <c r="M660" i="21"/>
  <c r="Q659" i="21"/>
  <c r="P659" i="21"/>
  <c r="M659" i="21"/>
  <c r="Q658" i="21"/>
  <c r="P658" i="21"/>
  <c r="M658" i="21"/>
  <c r="Q657" i="21"/>
  <c r="P657" i="21"/>
  <c r="M657" i="21"/>
  <c r="Q656" i="21"/>
  <c r="P656" i="21"/>
  <c r="M656" i="21"/>
  <c r="Q655" i="21"/>
  <c r="P655" i="21"/>
  <c r="M655" i="21"/>
  <c r="Q654" i="21"/>
  <c r="P654" i="21"/>
  <c r="M654" i="21"/>
  <c r="Q653" i="21"/>
  <c r="P653" i="21"/>
  <c r="M653" i="21"/>
  <c r="Q652" i="21"/>
  <c r="P652" i="21"/>
  <c r="M652" i="21"/>
  <c r="Q651" i="21"/>
  <c r="P651" i="21"/>
  <c r="M651" i="21"/>
  <c r="Q650" i="21"/>
  <c r="P650" i="21"/>
  <c r="M650" i="21"/>
  <c r="Q649" i="21"/>
  <c r="P649" i="21"/>
  <c r="M649" i="21"/>
  <c r="Q648" i="21"/>
  <c r="P648" i="21"/>
  <c r="M648" i="21"/>
  <c r="Q647" i="21"/>
  <c r="P647" i="21"/>
  <c r="M647" i="21"/>
  <c r="Q646" i="21"/>
  <c r="P646" i="21"/>
  <c r="M646" i="21"/>
  <c r="Q645" i="21"/>
  <c r="P645" i="21"/>
  <c r="M645" i="21"/>
  <c r="Q644" i="21"/>
  <c r="P644" i="21"/>
  <c r="M644" i="21"/>
  <c r="Q643" i="21"/>
  <c r="P643" i="21"/>
  <c r="M643" i="21"/>
  <c r="Q642" i="21"/>
  <c r="P642" i="21"/>
  <c r="M642" i="21"/>
  <c r="Q641" i="21"/>
  <c r="P641" i="21"/>
  <c r="M641" i="21"/>
  <c r="Q640" i="21"/>
  <c r="P640" i="21"/>
  <c r="M640" i="21"/>
  <c r="Q639" i="21"/>
  <c r="P639" i="21"/>
  <c r="M639" i="21"/>
  <c r="Q638" i="21"/>
  <c r="P638" i="21"/>
  <c r="M638" i="21"/>
  <c r="Q637" i="21"/>
  <c r="P637" i="21"/>
  <c r="M637" i="21"/>
  <c r="Q636" i="21"/>
  <c r="P636" i="21"/>
  <c r="M636" i="21"/>
  <c r="Q635" i="21"/>
  <c r="P635" i="21"/>
  <c r="M635" i="21"/>
  <c r="Q634" i="21"/>
  <c r="P634" i="21"/>
  <c r="M634" i="21"/>
  <c r="Q633" i="21"/>
  <c r="P633" i="21"/>
  <c r="M633" i="21"/>
  <c r="Q632" i="21"/>
  <c r="P632" i="21"/>
  <c r="M632" i="21"/>
  <c r="Q631" i="21"/>
  <c r="P631" i="21"/>
  <c r="M631" i="21"/>
  <c r="Q630" i="21"/>
  <c r="P630" i="21"/>
  <c r="M630" i="21"/>
  <c r="Q629" i="21"/>
  <c r="P629" i="21"/>
  <c r="M629" i="21"/>
  <c r="Q628" i="21"/>
  <c r="P628" i="21"/>
  <c r="M628" i="21"/>
  <c r="Q627" i="21"/>
  <c r="P627" i="21"/>
  <c r="M627" i="21"/>
  <c r="Q626" i="21"/>
  <c r="P626" i="21"/>
  <c r="M626" i="21"/>
  <c r="Q625" i="21"/>
  <c r="P625" i="21"/>
  <c r="M625" i="21"/>
  <c r="Q624" i="21"/>
  <c r="P624" i="21"/>
  <c r="M624" i="21"/>
  <c r="Q623" i="21"/>
  <c r="P623" i="21"/>
  <c r="M623" i="21"/>
  <c r="Q622" i="21"/>
  <c r="P622" i="21"/>
  <c r="M622" i="21"/>
  <c r="Q621" i="21"/>
  <c r="P621" i="21"/>
  <c r="M621" i="21"/>
  <c r="Q620" i="21"/>
  <c r="P620" i="21"/>
  <c r="M620" i="21"/>
  <c r="Q619" i="21"/>
  <c r="P619" i="21"/>
  <c r="M619" i="21"/>
  <c r="Q618" i="21"/>
  <c r="P618" i="21"/>
  <c r="M618" i="21"/>
  <c r="Q617" i="21"/>
  <c r="P617" i="21"/>
  <c r="M617" i="21"/>
  <c r="Q616" i="21"/>
  <c r="P616" i="21"/>
  <c r="M616" i="21"/>
  <c r="Q615" i="21"/>
  <c r="P615" i="21"/>
  <c r="M615" i="21"/>
  <c r="Q614" i="21"/>
  <c r="P614" i="21"/>
  <c r="M614" i="21"/>
  <c r="Q613" i="21"/>
  <c r="P613" i="21"/>
  <c r="M613" i="21"/>
  <c r="Q612" i="21"/>
  <c r="P612" i="21"/>
  <c r="M612" i="21"/>
  <c r="Q611" i="21"/>
  <c r="P611" i="21"/>
  <c r="M611" i="21"/>
  <c r="Q610" i="21"/>
  <c r="P610" i="21"/>
  <c r="M610" i="21"/>
  <c r="Q609" i="21"/>
  <c r="P609" i="21"/>
  <c r="M609" i="21"/>
  <c r="Q608" i="21"/>
  <c r="P608" i="21"/>
  <c r="M608" i="21"/>
  <c r="Q607" i="21"/>
  <c r="P607" i="21"/>
  <c r="M607" i="21"/>
  <c r="Q606" i="21"/>
  <c r="P606" i="21"/>
  <c r="M606" i="21"/>
  <c r="Q605" i="21"/>
  <c r="P605" i="21"/>
  <c r="M605" i="21"/>
  <c r="Q604" i="21"/>
  <c r="P604" i="21"/>
  <c r="M604" i="21"/>
  <c r="Q603" i="21"/>
  <c r="P603" i="21"/>
  <c r="M603" i="21"/>
  <c r="Q602" i="21"/>
  <c r="P602" i="21"/>
  <c r="M602" i="21"/>
  <c r="Q601" i="21"/>
  <c r="P601" i="21"/>
  <c r="M601" i="21"/>
  <c r="Q600" i="21"/>
  <c r="P600" i="21"/>
  <c r="M600" i="21"/>
  <c r="Q599" i="21"/>
  <c r="P599" i="21"/>
  <c r="M599" i="21"/>
  <c r="Q598" i="21"/>
  <c r="P598" i="21"/>
  <c r="M598" i="21"/>
  <c r="Q597" i="21"/>
  <c r="P597" i="21"/>
  <c r="M597" i="21"/>
  <c r="Q596" i="21"/>
  <c r="P596" i="21"/>
  <c r="M596" i="21"/>
  <c r="Q595" i="21"/>
  <c r="P595" i="21"/>
  <c r="M595" i="21"/>
  <c r="Q594" i="21"/>
  <c r="P594" i="21"/>
  <c r="M594" i="21"/>
  <c r="Q593" i="21"/>
  <c r="P593" i="21"/>
  <c r="M593" i="21"/>
  <c r="Q592" i="21"/>
  <c r="P592" i="21"/>
  <c r="M592" i="21"/>
  <c r="Q591" i="21"/>
  <c r="P591" i="21"/>
  <c r="M591" i="21"/>
  <c r="Q590" i="21"/>
  <c r="P590" i="21"/>
  <c r="M590" i="21"/>
  <c r="Q589" i="21"/>
  <c r="P589" i="21"/>
  <c r="M589" i="21"/>
  <c r="Q588" i="21"/>
  <c r="P588" i="21"/>
  <c r="M588" i="21"/>
  <c r="Q587" i="21"/>
  <c r="P587" i="21"/>
  <c r="M587" i="21"/>
  <c r="Q586" i="21"/>
  <c r="P586" i="21"/>
  <c r="M586" i="21"/>
  <c r="Q585" i="21"/>
  <c r="P585" i="21"/>
  <c r="M585" i="21"/>
  <c r="Q584" i="21"/>
  <c r="P584" i="21"/>
  <c r="M584" i="21"/>
  <c r="Q583" i="21"/>
  <c r="P583" i="21"/>
  <c r="M583" i="21"/>
  <c r="Q582" i="21"/>
  <c r="P582" i="21"/>
  <c r="M582" i="21"/>
  <c r="Q581" i="21"/>
  <c r="P581" i="21"/>
  <c r="M581" i="21"/>
  <c r="Q580" i="21"/>
  <c r="P580" i="21"/>
  <c r="M580" i="21"/>
  <c r="Q579" i="21"/>
  <c r="P579" i="21"/>
  <c r="M579" i="21"/>
  <c r="Q578" i="21"/>
  <c r="P578" i="21"/>
  <c r="M578" i="21"/>
  <c r="Q577" i="21"/>
  <c r="P577" i="21"/>
  <c r="M577" i="21"/>
  <c r="Q576" i="21"/>
  <c r="P576" i="21"/>
  <c r="M576" i="21"/>
  <c r="Q575" i="21"/>
  <c r="P575" i="21"/>
  <c r="M575" i="21"/>
  <c r="Q574" i="21"/>
  <c r="P574" i="21"/>
  <c r="M574" i="21"/>
  <c r="Q573" i="21"/>
  <c r="P573" i="21"/>
  <c r="M573" i="21"/>
  <c r="Q572" i="21"/>
  <c r="P572" i="21"/>
  <c r="M572" i="21"/>
  <c r="Q571" i="21"/>
  <c r="P571" i="21"/>
  <c r="M571" i="21"/>
  <c r="Q570" i="21"/>
  <c r="P570" i="21"/>
  <c r="M570" i="21"/>
  <c r="Q569" i="21"/>
  <c r="P569" i="21"/>
  <c r="M569" i="21"/>
  <c r="Q568" i="21"/>
  <c r="P568" i="21"/>
  <c r="M568" i="21"/>
  <c r="Q567" i="21"/>
  <c r="P567" i="21"/>
  <c r="M567" i="21"/>
  <c r="Q566" i="21"/>
  <c r="P566" i="21"/>
  <c r="M566" i="21"/>
  <c r="Q565" i="21"/>
  <c r="P565" i="21"/>
  <c r="M565" i="21"/>
  <c r="Q564" i="21"/>
  <c r="P564" i="21"/>
  <c r="M564" i="21"/>
  <c r="Q563" i="21"/>
  <c r="P563" i="21"/>
  <c r="M563" i="21"/>
  <c r="Q562" i="21"/>
  <c r="P562" i="21"/>
  <c r="M562" i="21"/>
  <c r="Q561" i="21"/>
  <c r="P561" i="21"/>
  <c r="M561" i="21"/>
  <c r="Q560" i="21"/>
  <c r="P560" i="21"/>
  <c r="M560" i="21"/>
  <c r="Q559" i="21"/>
  <c r="P559" i="21"/>
  <c r="M559" i="21"/>
  <c r="Q558" i="21"/>
  <c r="P558" i="21"/>
  <c r="M558" i="21"/>
  <c r="Q557" i="21"/>
  <c r="P557" i="21"/>
  <c r="M557" i="21"/>
  <c r="Q556" i="21"/>
  <c r="P556" i="21"/>
  <c r="M556" i="21"/>
  <c r="Q555" i="21"/>
  <c r="P555" i="21"/>
  <c r="M555" i="21"/>
  <c r="Q554" i="21"/>
  <c r="P554" i="21"/>
  <c r="M554" i="21"/>
  <c r="Q553" i="21"/>
  <c r="P553" i="21"/>
  <c r="M553" i="21"/>
  <c r="Q552" i="21"/>
  <c r="P552" i="21"/>
  <c r="M552" i="21"/>
  <c r="Q551" i="21"/>
  <c r="P551" i="21"/>
  <c r="M551" i="21"/>
  <c r="Q550" i="21"/>
  <c r="P550" i="21"/>
  <c r="M550" i="21"/>
  <c r="Q549" i="21"/>
  <c r="P549" i="21"/>
  <c r="M549" i="21"/>
  <c r="Q548" i="21"/>
  <c r="P548" i="21"/>
  <c r="M548" i="21"/>
  <c r="Q547" i="21"/>
  <c r="P547" i="21"/>
  <c r="M547" i="21"/>
  <c r="Q546" i="21"/>
  <c r="P546" i="21"/>
  <c r="M546" i="21"/>
  <c r="Q545" i="21"/>
  <c r="P545" i="21"/>
  <c r="M545" i="21"/>
  <c r="Q544" i="21"/>
  <c r="P544" i="21"/>
  <c r="M544" i="21"/>
  <c r="Q543" i="21"/>
  <c r="P543" i="21"/>
  <c r="M543" i="21"/>
  <c r="Q542" i="21"/>
  <c r="P542" i="21"/>
  <c r="M542" i="21"/>
  <c r="Q541" i="21"/>
  <c r="P541" i="21"/>
  <c r="M541" i="21"/>
  <c r="Q540" i="21"/>
  <c r="P540" i="21"/>
  <c r="M540" i="21"/>
  <c r="Q539" i="21"/>
  <c r="P539" i="21"/>
  <c r="M539" i="21"/>
  <c r="Q538" i="21"/>
  <c r="P538" i="21"/>
  <c r="M538" i="21"/>
  <c r="Q537" i="21"/>
  <c r="P537" i="21"/>
  <c r="M537" i="21"/>
  <c r="Q536" i="21"/>
  <c r="P536" i="21"/>
  <c r="M536" i="21"/>
  <c r="Q535" i="21"/>
  <c r="P535" i="21"/>
  <c r="M535" i="21"/>
  <c r="Q534" i="21"/>
  <c r="P534" i="21"/>
  <c r="M534" i="21"/>
  <c r="Q533" i="21"/>
  <c r="P533" i="21"/>
  <c r="M533" i="21"/>
  <c r="Q532" i="21"/>
  <c r="P532" i="21"/>
  <c r="M532" i="21"/>
  <c r="Q531" i="21"/>
  <c r="P531" i="21"/>
  <c r="M531" i="21"/>
  <c r="Q530" i="21"/>
  <c r="P530" i="21"/>
  <c r="M530" i="21"/>
  <c r="Q529" i="21"/>
  <c r="P529" i="21"/>
  <c r="M529" i="21"/>
  <c r="Q528" i="21"/>
  <c r="P528" i="21"/>
  <c r="M528" i="21"/>
  <c r="Q527" i="21"/>
  <c r="P527" i="21"/>
  <c r="M527" i="21"/>
  <c r="Q526" i="21"/>
  <c r="P526" i="21"/>
  <c r="M526" i="21"/>
  <c r="Q525" i="21"/>
  <c r="P525" i="21"/>
  <c r="M525" i="21"/>
  <c r="Q524" i="21"/>
  <c r="P524" i="21"/>
  <c r="M524" i="21"/>
  <c r="Q523" i="21"/>
  <c r="P523" i="21"/>
  <c r="M523" i="21"/>
  <c r="Q522" i="21"/>
  <c r="P522" i="21"/>
  <c r="M522" i="21"/>
  <c r="Q521" i="21"/>
  <c r="P521" i="21"/>
  <c r="M521" i="21"/>
  <c r="Q520" i="21"/>
  <c r="P520" i="21"/>
  <c r="M520" i="21"/>
  <c r="Q519" i="21"/>
  <c r="P519" i="21"/>
  <c r="M519" i="21"/>
  <c r="Q518" i="21"/>
  <c r="P518" i="21"/>
  <c r="M518" i="21"/>
  <c r="Q517" i="21"/>
  <c r="P517" i="21"/>
  <c r="M517" i="21"/>
  <c r="Q516" i="21"/>
  <c r="P516" i="21"/>
  <c r="M516" i="21"/>
  <c r="Q515" i="21"/>
  <c r="P515" i="21"/>
  <c r="M515" i="21"/>
  <c r="Q514" i="21"/>
  <c r="P514" i="21"/>
  <c r="M514" i="21"/>
  <c r="Q513" i="21"/>
  <c r="P513" i="21"/>
  <c r="M513" i="21"/>
  <c r="Q512" i="21"/>
  <c r="P512" i="21"/>
  <c r="M512" i="21"/>
  <c r="Q511" i="21"/>
  <c r="P511" i="21"/>
  <c r="M511" i="21"/>
  <c r="Q510" i="21"/>
  <c r="P510" i="21"/>
  <c r="M510" i="21"/>
  <c r="Q509" i="21"/>
  <c r="P509" i="21"/>
  <c r="M509" i="21"/>
  <c r="Q508" i="21"/>
  <c r="P508" i="21"/>
  <c r="M508" i="21"/>
  <c r="Q507" i="21"/>
  <c r="P507" i="21"/>
  <c r="M507" i="21"/>
  <c r="Q506" i="21"/>
  <c r="P506" i="21"/>
  <c r="M506" i="21"/>
  <c r="Q505" i="21"/>
  <c r="P505" i="21"/>
  <c r="M505" i="21"/>
  <c r="Q504" i="21"/>
  <c r="P504" i="21"/>
  <c r="M504" i="21"/>
  <c r="Q503" i="21"/>
  <c r="P503" i="21"/>
  <c r="M503" i="21"/>
  <c r="Q502" i="21"/>
  <c r="P502" i="21"/>
  <c r="M502" i="21"/>
  <c r="Q501" i="21"/>
  <c r="P501" i="21"/>
  <c r="M501" i="21"/>
  <c r="Q500" i="21"/>
  <c r="P500" i="21"/>
  <c r="M500" i="21"/>
  <c r="Q499" i="21"/>
  <c r="P499" i="21"/>
  <c r="M499" i="21"/>
  <c r="Q498" i="21"/>
  <c r="P498" i="21"/>
  <c r="M498" i="21"/>
  <c r="Q497" i="21"/>
  <c r="P497" i="21"/>
  <c r="M497" i="21"/>
  <c r="Q496" i="21"/>
  <c r="P496" i="21"/>
  <c r="M496" i="21"/>
  <c r="Q495" i="21"/>
  <c r="P495" i="21"/>
  <c r="M495" i="21"/>
  <c r="Q494" i="21"/>
  <c r="P494" i="21"/>
  <c r="M494" i="21"/>
  <c r="Q493" i="21"/>
  <c r="P493" i="21"/>
  <c r="M493" i="21"/>
  <c r="Q492" i="21"/>
  <c r="P492" i="21"/>
  <c r="M492" i="21"/>
  <c r="Q491" i="21"/>
  <c r="P491" i="21"/>
  <c r="M491" i="21"/>
  <c r="Q490" i="21"/>
  <c r="P490" i="21"/>
  <c r="M490" i="21"/>
  <c r="Q489" i="21"/>
  <c r="P489" i="21"/>
  <c r="M489" i="21"/>
  <c r="Q488" i="21"/>
  <c r="P488" i="21"/>
  <c r="M488" i="21"/>
  <c r="Q487" i="21"/>
  <c r="P487" i="21"/>
  <c r="M487" i="21"/>
  <c r="Q486" i="21"/>
  <c r="P486" i="21"/>
  <c r="M486" i="21"/>
  <c r="Q485" i="21"/>
  <c r="P485" i="21"/>
  <c r="M485" i="21"/>
  <c r="Q484" i="21"/>
  <c r="P484" i="21"/>
  <c r="M484" i="21"/>
  <c r="Q483" i="21"/>
  <c r="P483" i="21"/>
  <c r="M483" i="21"/>
  <c r="Q482" i="21"/>
  <c r="P482" i="21"/>
  <c r="M482" i="21"/>
  <c r="Q481" i="21"/>
  <c r="P481" i="21"/>
  <c r="M481" i="21"/>
  <c r="Q480" i="21"/>
  <c r="P480" i="21"/>
  <c r="M480" i="21"/>
  <c r="Q479" i="21"/>
  <c r="P479" i="21"/>
  <c r="M479" i="21"/>
  <c r="Q478" i="21"/>
  <c r="P478" i="21"/>
  <c r="M478" i="21"/>
  <c r="Q477" i="21"/>
  <c r="P477" i="21"/>
  <c r="M477" i="21"/>
  <c r="Q476" i="21"/>
  <c r="P476" i="21"/>
  <c r="M476" i="21"/>
  <c r="Q475" i="21"/>
  <c r="P475" i="21"/>
  <c r="M475" i="21"/>
  <c r="Q474" i="21"/>
  <c r="P474" i="21"/>
  <c r="M474" i="21"/>
  <c r="Q473" i="21"/>
  <c r="P473" i="21"/>
  <c r="M473" i="21"/>
  <c r="Q472" i="21"/>
  <c r="P472" i="21"/>
  <c r="M472" i="21"/>
  <c r="Q471" i="21"/>
  <c r="P471" i="21"/>
  <c r="M471" i="21"/>
  <c r="Q470" i="21"/>
  <c r="P470" i="21"/>
  <c r="M470" i="21"/>
  <c r="Q469" i="21"/>
  <c r="P469" i="21"/>
  <c r="M469" i="21"/>
  <c r="Q468" i="21"/>
  <c r="P468" i="21"/>
  <c r="M468" i="21"/>
  <c r="Q467" i="21"/>
  <c r="P467" i="21"/>
  <c r="M467" i="21"/>
  <c r="Q466" i="21"/>
  <c r="P466" i="21"/>
  <c r="M466" i="21"/>
  <c r="Q465" i="21"/>
  <c r="P465" i="21"/>
  <c r="M465" i="21"/>
  <c r="Q464" i="21"/>
  <c r="P464" i="21"/>
  <c r="M464" i="21"/>
  <c r="Q463" i="21"/>
  <c r="P463" i="21"/>
  <c r="M463" i="21"/>
  <c r="Q462" i="21"/>
  <c r="P462" i="21"/>
  <c r="M462" i="21"/>
  <c r="Q461" i="21"/>
  <c r="P461" i="21"/>
  <c r="M461" i="21"/>
  <c r="Q460" i="21"/>
  <c r="P460" i="21"/>
  <c r="M460" i="21"/>
  <c r="Q459" i="21"/>
  <c r="P459" i="21"/>
  <c r="M459" i="21"/>
  <c r="Q458" i="21"/>
  <c r="P458" i="21"/>
  <c r="M458" i="21"/>
  <c r="Q457" i="21"/>
  <c r="P457" i="21"/>
  <c r="M457" i="21"/>
  <c r="Q456" i="21"/>
  <c r="P456" i="21"/>
  <c r="M456" i="21"/>
  <c r="Q455" i="21"/>
  <c r="P455" i="21"/>
  <c r="M455" i="21"/>
  <c r="Q454" i="21"/>
  <c r="P454" i="21"/>
  <c r="M454" i="21"/>
  <c r="Q453" i="21"/>
  <c r="P453" i="21"/>
  <c r="M453" i="21"/>
  <c r="Q452" i="21"/>
  <c r="P452" i="21"/>
  <c r="M452" i="21"/>
  <c r="Q451" i="21"/>
  <c r="P451" i="21"/>
  <c r="M451" i="21"/>
  <c r="Q450" i="21"/>
  <c r="P450" i="21"/>
  <c r="M450" i="21"/>
  <c r="Q449" i="21"/>
  <c r="P449" i="21"/>
  <c r="M449" i="21"/>
  <c r="Q448" i="21"/>
  <c r="P448" i="21"/>
  <c r="M448" i="21"/>
  <c r="Q447" i="21"/>
  <c r="P447" i="21"/>
  <c r="M447" i="21"/>
  <c r="Q446" i="21"/>
  <c r="P446" i="21"/>
  <c r="M446" i="21"/>
  <c r="Q445" i="21"/>
  <c r="P445" i="21"/>
  <c r="M445" i="21"/>
  <c r="Q444" i="21"/>
  <c r="P444" i="21"/>
  <c r="M444" i="21"/>
  <c r="Q443" i="21"/>
  <c r="P443" i="21"/>
  <c r="M443" i="21"/>
  <c r="Q442" i="21"/>
  <c r="P442" i="21"/>
  <c r="M442" i="21"/>
  <c r="Q441" i="21"/>
  <c r="P441" i="21"/>
  <c r="M441" i="21"/>
  <c r="Q440" i="21"/>
  <c r="P440" i="21"/>
  <c r="M440" i="21"/>
  <c r="Q439" i="21"/>
  <c r="P439" i="21"/>
  <c r="M439" i="21"/>
  <c r="Q438" i="21"/>
  <c r="P438" i="21"/>
  <c r="M438" i="21"/>
  <c r="Q437" i="21"/>
  <c r="P437" i="21"/>
  <c r="M437" i="21"/>
  <c r="Q436" i="21"/>
  <c r="P436" i="21"/>
  <c r="M436" i="21"/>
  <c r="Q435" i="21"/>
  <c r="P435" i="21"/>
  <c r="M435" i="21"/>
  <c r="Q434" i="21"/>
  <c r="P434" i="21"/>
  <c r="M434" i="21"/>
  <c r="Q433" i="21"/>
  <c r="P433" i="21"/>
  <c r="M433" i="21"/>
  <c r="Q432" i="21"/>
  <c r="P432" i="21"/>
  <c r="M432" i="21"/>
  <c r="Q431" i="21"/>
  <c r="P431" i="21"/>
  <c r="M431" i="21"/>
  <c r="Q430" i="21"/>
  <c r="P430" i="21"/>
  <c r="M430" i="21"/>
  <c r="Q429" i="21"/>
  <c r="P429" i="21"/>
  <c r="M429" i="21"/>
  <c r="Q428" i="21"/>
  <c r="P428" i="21"/>
  <c r="M428" i="21"/>
  <c r="Q427" i="21"/>
  <c r="P427" i="21"/>
  <c r="M427" i="21"/>
  <c r="Q426" i="21"/>
  <c r="P426" i="21"/>
  <c r="M426" i="21"/>
  <c r="Q425" i="21"/>
  <c r="P425" i="21"/>
  <c r="M425" i="21"/>
  <c r="Q424" i="21"/>
  <c r="P424" i="21"/>
  <c r="M424" i="21"/>
  <c r="Q423" i="21"/>
  <c r="P423" i="21"/>
  <c r="M423" i="21"/>
  <c r="Q422" i="21"/>
  <c r="P422" i="21"/>
  <c r="M422" i="21"/>
  <c r="Q421" i="21"/>
  <c r="P421" i="21"/>
  <c r="M421" i="21"/>
  <c r="Q420" i="21"/>
  <c r="P420" i="21"/>
  <c r="M420" i="21"/>
  <c r="Q419" i="21"/>
  <c r="P419" i="21"/>
  <c r="M419" i="21"/>
  <c r="Q418" i="21"/>
  <c r="P418" i="21"/>
  <c r="M418" i="21"/>
  <c r="Q417" i="21"/>
  <c r="P417" i="21"/>
  <c r="M417" i="21"/>
  <c r="Q416" i="21"/>
  <c r="P416" i="21"/>
  <c r="M416" i="21"/>
  <c r="Q415" i="21"/>
  <c r="P415" i="21"/>
  <c r="M415" i="21"/>
  <c r="Q414" i="21"/>
  <c r="P414" i="21"/>
  <c r="M414" i="21"/>
  <c r="Q413" i="21"/>
  <c r="P413" i="21"/>
  <c r="M413" i="21"/>
  <c r="Q412" i="21"/>
  <c r="P412" i="21"/>
  <c r="M412" i="21"/>
  <c r="Q411" i="21"/>
  <c r="P411" i="21"/>
  <c r="M411" i="21"/>
  <c r="Q410" i="21"/>
  <c r="P410" i="21"/>
  <c r="M410" i="21"/>
  <c r="Q409" i="21"/>
  <c r="P409" i="21"/>
  <c r="M409" i="21"/>
  <c r="Q408" i="21"/>
  <c r="P408" i="21"/>
  <c r="M408" i="21"/>
  <c r="Q407" i="21"/>
  <c r="P407" i="21"/>
  <c r="M407" i="21"/>
  <c r="Q406" i="21"/>
  <c r="P406" i="21"/>
  <c r="M406" i="21"/>
  <c r="Q405" i="21"/>
  <c r="P405" i="21"/>
  <c r="M405" i="21"/>
  <c r="Q404" i="21"/>
  <c r="P404" i="21"/>
  <c r="M404" i="21"/>
  <c r="Q403" i="21"/>
  <c r="P403" i="21"/>
  <c r="M403" i="21"/>
  <c r="Q402" i="21"/>
  <c r="P402" i="21"/>
  <c r="M402" i="21"/>
  <c r="Q401" i="21"/>
  <c r="P401" i="21"/>
  <c r="M401" i="21"/>
  <c r="Q400" i="21"/>
  <c r="P400" i="21"/>
  <c r="M400" i="21"/>
  <c r="Q399" i="21"/>
  <c r="P399" i="21"/>
  <c r="M399" i="21"/>
  <c r="Q398" i="21"/>
  <c r="P398" i="21"/>
  <c r="M398" i="21"/>
  <c r="Q397" i="21"/>
  <c r="P397" i="21"/>
  <c r="M397" i="21"/>
  <c r="Q396" i="21"/>
  <c r="P396" i="21"/>
  <c r="M396" i="21"/>
  <c r="Q395" i="21"/>
  <c r="P395" i="21"/>
  <c r="M395" i="21"/>
  <c r="Q394" i="21"/>
  <c r="P394" i="21"/>
  <c r="M394" i="21"/>
  <c r="Q393" i="21"/>
  <c r="P393" i="21"/>
  <c r="M393" i="21"/>
  <c r="Q392" i="21"/>
  <c r="P392" i="21"/>
  <c r="M392" i="21"/>
  <c r="Q391" i="21"/>
  <c r="P391" i="21"/>
  <c r="M391" i="21"/>
  <c r="Q390" i="21"/>
  <c r="P390" i="21"/>
  <c r="M390" i="21"/>
  <c r="Q389" i="21"/>
  <c r="P389" i="21"/>
  <c r="M389" i="21"/>
  <c r="Q388" i="21"/>
  <c r="P388" i="21"/>
  <c r="M388" i="21"/>
  <c r="Q387" i="21"/>
  <c r="P387" i="21"/>
  <c r="M387" i="21"/>
  <c r="Q386" i="21"/>
  <c r="P386" i="21"/>
  <c r="M386" i="21"/>
  <c r="Q385" i="21"/>
  <c r="P385" i="21"/>
  <c r="M385" i="21"/>
  <c r="Q384" i="21"/>
  <c r="P384" i="21"/>
  <c r="M384" i="21"/>
  <c r="Q383" i="21"/>
  <c r="P383" i="21"/>
  <c r="M383" i="21"/>
  <c r="Q382" i="21"/>
  <c r="P382" i="21"/>
  <c r="M382" i="21"/>
  <c r="Q381" i="21"/>
  <c r="P381" i="21"/>
  <c r="M381" i="21"/>
  <c r="Q380" i="21"/>
  <c r="P380" i="21"/>
  <c r="M380" i="21"/>
  <c r="Q379" i="21"/>
  <c r="P379" i="21"/>
  <c r="M379" i="21"/>
  <c r="Q378" i="21"/>
  <c r="P378" i="21"/>
  <c r="M378" i="21"/>
  <c r="Q377" i="21"/>
  <c r="P377" i="21"/>
  <c r="M377" i="21"/>
  <c r="Q376" i="21"/>
  <c r="P376" i="21"/>
  <c r="M376" i="21"/>
  <c r="Q375" i="21"/>
  <c r="P375" i="21"/>
  <c r="M375" i="21"/>
  <c r="Q374" i="21"/>
  <c r="P374" i="21"/>
  <c r="M374" i="21"/>
  <c r="Q373" i="21"/>
  <c r="P373" i="21"/>
  <c r="M373" i="21"/>
  <c r="Q372" i="21"/>
  <c r="P372" i="21"/>
  <c r="M372" i="21"/>
  <c r="Q371" i="21"/>
  <c r="P371" i="21"/>
  <c r="M371" i="21"/>
  <c r="Q370" i="21"/>
  <c r="P370" i="21"/>
  <c r="M370" i="21"/>
  <c r="Q369" i="21"/>
  <c r="P369" i="21"/>
  <c r="M369" i="21"/>
  <c r="Q368" i="21"/>
  <c r="P368" i="21"/>
  <c r="M368" i="21"/>
  <c r="Q367" i="21"/>
  <c r="P367" i="21"/>
  <c r="M367" i="21"/>
  <c r="Q366" i="21"/>
  <c r="P366" i="21"/>
  <c r="M366" i="21"/>
  <c r="Q365" i="21"/>
  <c r="P365" i="21"/>
  <c r="M365" i="21"/>
  <c r="Q364" i="21"/>
  <c r="P364" i="21"/>
  <c r="M364" i="21"/>
  <c r="Q363" i="21"/>
  <c r="P363" i="21"/>
  <c r="M363" i="21"/>
  <c r="Q362" i="21"/>
  <c r="P362" i="21"/>
  <c r="M362" i="21"/>
  <c r="Q361" i="21"/>
  <c r="P361" i="21"/>
  <c r="M361" i="21"/>
  <c r="Q360" i="21"/>
  <c r="P360" i="21"/>
  <c r="M360" i="21"/>
  <c r="Q359" i="21"/>
  <c r="P359" i="21"/>
  <c r="M359" i="21"/>
  <c r="Q358" i="21"/>
  <c r="P358" i="21"/>
  <c r="M358" i="21"/>
  <c r="Q357" i="21"/>
  <c r="P357" i="21"/>
  <c r="M357" i="21"/>
  <c r="Q356" i="21"/>
  <c r="P356" i="21"/>
  <c r="M356" i="21"/>
  <c r="Q355" i="21"/>
  <c r="P355" i="21"/>
  <c r="M355" i="21"/>
  <c r="Q354" i="21"/>
  <c r="P354" i="21"/>
  <c r="M354" i="21"/>
  <c r="Q353" i="21"/>
  <c r="P353" i="21"/>
  <c r="M353" i="21"/>
  <c r="Q352" i="21"/>
  <c r="P352" i="21"/>
  <c r="M352" i="21"/>
  <c r="Q351" i="21"/>
  <c r="P351" i="21"/>
  <c r="M351" i="21"/>
  <c r="Q350" i="21"/>
  <c r="P350" i="21"/>
  <c r="M350" i="21"/>
  <c r="Q349" i="21"/>
  <c r="P349" i="21"/>
  <c r="M349" i="21"/>
  <c r="Q348" i="21"/>
  <c r="P348" i="21"/>
  <c r="M348" i="21"/>
  <c r="Q347" i="21"/>
  <c r="P347" i="21"/>
  <c r="M347" i="21"/>
  <c r="Q346" i="21"/>
  <c r="P346" i="21"/>
  <c r="M346" i="21"/>
  <c r="Q345" i="21"/>
  <c r="P345" i="21"/>
  <c r="M345" i="21"/>
  <c r="Q344" i="21"/>
  <c r="P344" i="21"/>
  <c r="M344" i="21"/>
  <c r="Q343" i="21"/>
  <c r="P343" i="21"/>
  <c r="M343" i="21"/>
  <c r="Q342" i="21"/>
  <c r="P342" i="21"/>
  <c r="M342" i="21"/>
  <c r="Q341" i="21"/>
  <c r="P341" i="21"/>
  <c r="M341" i="21"/>
  <c r="Q340" i="21"/>
  <c r="P340" i="21"/>
  <c r="M340" i="21"/>
  <c r="Q339" i="21"/>
  <c r="P339" i="21"/>
  <c r="M339" i="21"/>
  <c r="Q338" i="21"/>
  <c r="P338" i="21"/>
  <c r="M338" i="21"/>
  <c r="Q337" i="21"/>
  <c r="P337" i="21"/>
  <c r="M337" i="21"/>
  <c r="Q336" i="21"/>
  <c r="P336" i="21"/>
  <c r="M336" i="21"/>
  <c r="Q335" i="21"/>
  <c r="P335" i="21"/>
  <c r="M335" i="21"/>
  <c r="Q334" i="21"/>
  <c r="P334" i="21"/>
  <c r="M334" i="21"/>
  <c r="Q333" i="21"/>
  <c r="P333" i="21"/>
  <c r="M333" i="21"/>
  <c r="Q332" i="21"/>
  <c r="P332" i="21"/>
  <c r="M332" i="21"/>
  <c r="Q331" i="21"/>
  <c r="P331" i="21"/>
  <c r="M331" i="21"/>
  <c r="Q330" i="21"/>
  <c r="P330" i="21"/>
  <c r="M330" i="21"/>
  <c r="Q329" i="21"/>
  <c r="P329" i="21"/>
  <c r="M329" i="21"/>
  <c r="Q328" i="21"/>
  <c r="P328" i="21"/>
  <c r="M328" i="21"/>
  <c r="Q327" i="21"/>
  <c r="P327" i="21"/>
  <c r="M327" i="21"/>
  <c r="Q326" i="21"/>
  <c r="P326" i="21"/>
  <c r="M326" i="21"/>
  <c r="Q325" i="21"/>
  <c r="P325" i="21"/>
  <c r="M325" i="21"/>
  <c r="Q324" i="21"/>
  <c r="P324" i="21"/>
  <c r="M324" i="21"/>
  <c r="Q323" i="21"/>
  <c r="P323" i="21"/>
  <c r="M323" i="21"/>
  <c r="Q322" i="21"/>
  <c r="P322" i="21"/>
  <c r="M322" i="21"/>
  <c r="Q321" i="21"/>
  <c r="P321" i="21"/>
  <c r="M321" i="21"/>
  <c r="Q320" i="21"/>
  <c r="P320" i="21"/>
  <c r="M320" i="21"/>
  <c r="Q319" i="21"/>
  <c r="P319" i="21"/>
  <c r="M319" i="21"/>
  <c r="Q318" i="21"/>
  <c r="P318" i="21"/>
  <c r="M318" i="21"/>
  <c r="Q317" i="21"/>
  <c r="P317" i="21"/>
  <c r="M317" i="21"/>
  <c r="Q316" i="21"/>
  <c r="P316" i="21"/>
  <c r="M316" i="21"/>
  <c r="Q315" i="21"/>
  <c r="P315" i="21"/>
  <c r="M315" i="21"/>
  <c r="Q314" i="21"/>
  <c r="P314" i="21"/>
  <c r="M314" i="21"/>
  <c r="Q313" i="21"/>
  <c r="P313" i="21"/>
  <c r="M313" i="21"/>
  <c r="Q312" i="21"/>
  <c r="P312" i="21"/>
  <c r="M312" i="21"/>
  <c r="Q311" i="21"/>
  <c r="P311" i="21"/>
  <c r="M311" i="21"/>
  <c r="Q310" i="21"/>
  <c r="P310" i="21"/>
  <c r="M310" i="21"/>
  <c r="Q309" i="21"/>
  <c r="P309" i="21"/>
  <c r="M309" i="21"/>
  <c r="Q308" i="21"/>
  <c r="P308" i="21"/>
  <c r="M308" i="21"/>
  <c r="Q307" i="21"/>
  <c r="P307" i="21"/>
  <c r="M307" i="21"/>
  <c r="Q306" i="21"/>
  <c r="P306" i="21"/>
  <c r="M306" i="21"/>
  <c r="Q305" i="21"/>
  <c r="P305" i="21"/>
  <c r="M305" i="21"/>
  <c r="Q304" i="21"/>
  <c r="P304" i="21"/>
  <c r="M304" i="21"/>
  <c r="Q303" i="21"/>
  <c r="P303" i="21"/>
  <c r="M303" i="21"/>
  <c r="Q302" i="21"/>
  <c r="P302" i="21"/>
  <c r="M302" i="21"/>
  <c r="Q301" i="21"/>
  <c r="P301" i="21"/>
  <c r="M301" i="21"/>
  <c r="Q300" i="21"/>
  <c r="P300" i="21"/>
  <c r="M300" i="21"/>
  <c r="Q299" i="21"/>
  <c r="P299" i="21"/>
  <c r="M299" i="21"/>
  <c r="Q298" i="21"/>
  <c r="P298" i="21"/>
  <c r="M298" i="21"/>
  <c r="Q297" i="21"/>
  <c r="P297" i="21"/>
  <c r="M297" i="21"/>
  <c r="Q296" i="21"/>
  <c r="P296" i="21"/>
  <c r="M296" i="21"/>
  <c r="Q295" i="21"/>
  <c r="P295" i="21"/>
  <c r="M295" i="21"/>
  <c r="Q294" i="21"/>
  <c r="P294" i="21"/>
  <c r="M294" i="21"/>
  <c r="Q293" i="21"/>
  <c r="P293" i="21"/>
  <c r="M293" i="21"/>
  <c r="Q292" i="21"/>
  <c r="P292" i="21"/>
  <c r="M292" i="21"/>
  <c r="Q291" i="21"/>
  <c r="P291" i="21"/>
  <c r="M291" i="21"/>
  <c r="Q290" i="21"/>
  <c r="P290" i="21"/>
  <c r="M290" i="21"/>
  <c r="Q289" i="21"/>
  <c r="P289" i="21"/>
  <c r="M289" i="21"/>
  <c r="Q288" i="21"/>
  <c r="P288" i="21"/>
  <c r="M288" i="21"/>
  <c r="Q287" i="21"/>
  <c r="P287" i="21"/>
  <c r="M287" i="21"/>
  <c r="Q286" i="21"/>
  <c r="P286" i="21"/>
  <c r="M286" i="21"/>
  <c r="Q285" i="21"/>
  <c r="P285" i="21"/>
  <c r="M285" i="21"/>
  <c r="Q284" i="21"/>
  <c r="P284" i="21"/>
  <c r="M284" i="21"/>
  <c r="Q283" i="21"/>
  <c r="P283" i="21"/>
  <c r="M283" i="21"/>
  <c r="Q282" i="21"/>
  <c r="P282" i="21"/>
  <c r="M282" i="21"/>
  <c r="Q281" i="21"/>
  <c r="P281" i="21"/>
  <c r="M281" i="21"/>
  <c r="Q280" i="21"/>
  <c r="P280" i="21"/>
  <c r="M280" i="21"/>
  <c r="Q279" i="21"/>
  <c r="P279" i="21"/>
  <c r="M279" i="21"/>
  <c r="Q278" i="21"/>
  <c r="P278" i="21"/>
  <c r="M278" i="21"/>
  <c r="Q277" i="21"/>
  <c r="P277" i="21"/>
  <c r="M277" i="21"/>
  <c r="Q276" i="21"/>
  <c r="P276" i="21"/>
  <c r="M276" i="21"/>
  <c r="Q275" i="21"/>
  <c r="P275" i="21"/>
  <c r="M275" i="21"/>
  <c r="Q274" i="21"/>
  <c r="P274" i="21"/>
  <c r="M274" i="21"/>
  <c r="Q273" i="21"/>
  <c r="P273" i="21"/>
  <c r="M273" i="21"/>
  <c r="Q272" i="21"/>
  <c r="P272" i="21"/>
  <c r="M272" i="21"/>
  <c r="Q271" i="21"/>
  <c r="P271" i="21"/>
  <c r="M271" i="21"/>
  <c r="Q270" i="21"/>
  <c r="P270" i="21"/>
  <c r="M270" i="21"/>
  <c r="Q269" i="21"/>
  <c r="P269" i="21"/>
  <c r="M269" i="21"/>
  <c r="Q268" i="21"/>
  <c r="P268" i="21"/>
  <c r="M268" i="21"/>
  <c r="Q267" i="21"/>
  <c r="P267" i="21"/>
  <c r="M267" i="21"/>
  <c r="Q266" i="21"/>
  <c r="P266" i="21"/>
  <c r="M266" i="21"/>
  <c r="Q265" i="21"/>
  <c r="P265" i="21"/>
  <c r="M265" i="21"/>
  <c r="Q264" i="21"/>
  <c r="P264" i="21"/>
  <c r="M264" i="21"/>
  <c r="Q263" i="21"/>
  <c r="P263" i="21"/>
  <c r="M263" i="21"/>
  <c r="Q262" i="21"/>
  <c r="P262" i="21"/>
  <c r="M262" i="21"/>
  <c r="Q261" i="21"/>
  <c r="P261" i="21"/>
  <c r="M261" i="21"/>
  <c r="Q260" i="21"/>
  <c r="P260" i="21"/>
  <c r="M260" i="21"/>
  <c r="Q259" i="21"/>
  <c r="P259" i="21"/>
  <c r="M259" i="21"/>
  <c r="Q258" i="21"/>
  <c r="P258" i="21"/>
  <c r="M258" i="21"/>
  <c r="Q257" i="21"/>
  <c r="P257" i="21"/>
  <c r="M257" i="21"/>
  <c r="Q256" i="21"/>
  <c r="P256" i="21"/>
  <c r="M256" i="21"/>
  <c r="Q255" i="21"/>
  <c r="P255" i="21"/>
  <c r="M255" i="21"/>
  <c r="Q254" i="21"/>
  <c r="P254" i="21"/>
  <c r="M254" i="21"/>
  <c r="Q253" i="21"/>
  <c r="P253" i="21"/>
  <c r="M253" i="21"/>
  <c r="Q252" i="21"/>
  <c r="P252" i="21"/>
  <c r="M252" i="21"/>
  <c r="Q251" i="21"/>
  <c r="P251" i="21"/>
  <c r="M251" i="21"/>
  <c r="Q250" i="21"/>
  <c r="P250" i="21"/>
  <c r="M250" i="21"/>
  <c r="Q249" i="21"/>
  <c r="P249" i="21"/>
  <c r="M249" i="21"/>
  <c r="Q248" i="21"/>
  <c r="P248" i="21"/>
  <c r="M248" i="21"/>
  <c r="Q247" i="21"/>
  <c r="P247" i="21"/>
  <c r="M247" i="21"/>
  <c r="Q246" i="21"/>
  <c r="P246" i="21"/>
  <c r="M246" i="21"/>
  <c r="Q245" i="21"/>
  <c r="P245" i="21"/>
  <c r="M245" i="21"/>
  <c r="Q244" i="21"/>
  <c r="P244" i="21"/>
  <c r="M244" i="21"/>
  <c r="Q243" i="21"/>
  <c r="P243" i="21"/>
  <c r="M243" i="21"/>
  <c r="Q242" i="21"/>
  <c r="P242" i="21"/>
  <c r="M242" i="21"/>
  <c r="Q241" i="21"/>
  <c r="P241" i="21"/>
  <c r="M241" i="21"/>
  <c r="Q240" i="21"/>
  <c r="P240" i="21"/>
  <c r="M240" i="21"/>
  <c r="Q239" i="21"/>
  <c r="P239" i="21"/>
  <c r="M239" i="21"/>
  <c r="Q238" i="21"/>
  <c r="P238" i="21"/>
  <c r="M238" i="21"/>
  <c r="Q237" i="21"/>
  <c r="P237" i="21"/>
  <c r="M237" i="21"/>
  <c r="Q236" i="21"/>
  <c r="P236" i="21"/>
  <c r="M236" i="21"/>
  <c r="Q235" i="21"/>
  <c r="P235" i="21"/>
  <c r="M235" i="21"/>
  <c r="Q234" i="21"/>
  <c r="P234" i="21"/>
  <c r="M234" i="21"/>
  <c r="Q233" i="21"/>
  <c r="P233" i="21"/>
  <c r="M233" i="21"/>
  <c r="Q232" i="21"/>
  <c r="P232" i="21"/>
  <c r="M232" i="21"/>
  <c r="Q231" i="21"/>
  <c r="P231" i="21"/>
  <c r="M231" i="21"/>
  <c r="Q230" i="21"/>
  <c r="P230" i="21"/>
  <c r="M230" i="21"/>
  <c r="Q229" i="21"/>
  <c r="P229" i="21"/>
  <c r="M229" i="21"/>
  <c r="Q228" i="21"/>
  <c r="P228" i="21"/>
  <c r="M228" i="21"/>
  <c r="Q227" i="21"/>
  <c r="P227" i="21"/>
  <c r="M227" i="21"/>
  <c r="Q226" i="21"/>
  <c r="P226" i="21"/>
  <c r="M226" i="21"/>
  <c r="Q225" i="21"/>
  <c r="P225" i="21"/>
  <c r="M225" i="21"/>
  <c r="Q224" i="21"/>
  <c r="P224" i="21"/>
  <c r="M224" i="21"/>
  <c r="Q223" i="21"/>
  <c r="P223" i="21"/>
  <c r="M223" i="21"/>
  <c r="Q222" i="21"/>
  <c r="P222" i="21"/>
  <c r="M222" i="21"/>
  <c r="Q221" i="21"/>
  <c r="P221" i="21"/>
  <c r="M221" i="21"/>
  <c r="Q220" i="21"/>
  <c r="P220" i="21"/>
  <c r="M220" i="21"/>
  <c r="Q219" i="21"/>
  <c r="P219" i="21"/>
  <c r="M219" i="21"/>
  <c r="Q218" i="21"/>
  <c r="P218" i="21"/>
  <c r="M218" i="21"/>
  <c r="Q217" i="21"/>
  <c r="P217" i="21"/>
  <c r="M217" i="21"/>
  <c r="Q216" i="21"/>
  <c r="P216" i="21"/>
  <c r="M216" i="21"/>
  <c r="Q215" i="21"/>
  <c r="P215" i="21"/>
  <c r="M215" i="21"/>
  <c r="Q214" i="21"/>
  <c r="P214" i="21"/>
  <c r="M214" i="21"/>
  <c r="Q213" i="21"/>
  <c r="P213" i="21"/>
  <c r="M213" i="21"/>
  <c r="Q212" i="21"/>
  <c r="P212" i="21"/>
  <c r="M212" i="21"/>
  <c r="Q211" i="21"/>
  <c r="P211" i="21"/>
  <c r="M211" i="21"/>
  <c r="Q210" i="21"/>
  <c r="P210" i="21"/>
  <c r="M210" i="21"/>
  <c r="Q209" i="21"/>
  <c r="P209" i="21"/>
  <c r="M209" i="21"/>
  <c r="Q208" i="21"/>
  <c r="P208" i="21"/>
  <c r="M208" i="21"/>
  <c r="Q207" i="21"/>
  <c r="P207" i="21"/>
  <c r="M207" i="21"/>
  <c r="Q206" i="21"/>
  <c r="P206" i="21"/>
  <c r="M206" i="21"/>
  <c r="Q205" i="21"/>
  <c r="P205" i="21"/>
  <c r="M205" i="21"/>
  <c r="Q204" i="21"/>
  <c r="P204" i="21"/>
  <c r="M204" i="21"/>
  <c r="Q203" i="21"/>
  <c r="P203" i="21"/>
  <c r="M203" i="21"/>
  <c r="Q202" i="21"/>
  <c r="P202" i="21"/>
  <c r="M202" i="21"/>
  <c r="Q201" i="21"/>
  <c r="P201" i="21"/>
  <c r="M201" i="21"/>
  <c r="Q200" i="21"/>
  <c r="P200" i="21"/>
  <c r="M200" i="21"/>
  <c r="Q199" i="21"/>
  <c r="P199" i="21"/>
  <c r="M199" i="21"/>
  <c r="Q198" i="21"/>
  <c r="P198" i="21"/>
  <c r="M198" i="21"/>
  <c r="Q197" i="21"/>
  <c r="P197" i="21"/>
  <c r="M197" i="21"/>
  <c r="Q196" i="21"/>
  <c r="P196" i="21"/>
  <c r="M196" i="21"/>
  <c r="Q195" i="21"/>
  <c r="P195" i="21"/>
  <c r="M195" i="21"/>
  <c r="Q194" i="21"/>
  <c r="P194" i="21"/>
  <c r="M194" i="21"/>
  <c r="Q193" i="21"/>
  <c r="P193" i="21"/>
  <c r="M193" i="21"/>
  <c r="Q192" i="21"/>
  <c r="P192" i="21"/>
  <c r="M192" i="21"/>
  <c r="Q191" i="21"/>
  <c r="P191" i="21"/>
  <c r="M191" i="21"/>
  <c r="Q190" i="21"/>
  <c r="P190" i="21"/>
  <c r="M190" i="21"/>
  <c r="Q189" i="21"/>
  <c r="P189" i="21"/>
  <c r="M189" i="21"/>
  <c r="Q188" i="21"/>
  <c r="P188" i="21"/>
  <c r="M188" i="21"/>
  <c r="Q187" i="21"/>
  <c r="P187" i="21"/>
  <c r="M187" i="21"/>
  <c r="Q186" i="21"/>
  <c r="P186" i="21"/>
  <c r="M186" i="21"/>
  <c r="Q185" i="21"/>
  <c r="P185" i="21"/>
  <c r="M185" i="21"/>
  <c r="Q184" i="21"/>
  <c r="P184" i="21"/>
  <c r="M184" i="21"/>
  <c r="Q183" i="21"/>
  <c r="P183" i="21"/>
  <c r="M183" i="21"/>
  <c r="Q182" i="21"/>
  <c r="P182" i="21"/>
  <c r="M182" i="21"/>
  <c r="Q181" i="21"/>
  <c r="P181" i="21"/>
  <c r="M181" i="21"/>
  <c r="Q180" i="21"/>
  <c r="P180" i="21"/>
  <c r="M180" i="21"/>
  <c r="Q179" i="21"/>
  <c r="P179" i="21"/>
  <c r="M179" i="21"/>
  <c r="Q178" i="21"/>
  <c r="P178" i="21"/>
  <c r="M178" i="21"/>
  <c r="Q177" i="21"/>
  <c r="P177" i="21"/>
  <c r="M177" i="21"/>
  <c r="Q176" i="21"/>
  <c r="P176" i="21"/>
  <c r="M176" i="21"/>
  <c r="Q175" i="21"/>
  <c r="P175" i="21"/>
  <c r="M175" i="21"/>
  <c r="Q174" i="21"/>
  <c r="P174" i="21"/>
  <c r="M174" i="21"/>
  <c r="Q173" i="21"/>
  <c r="P173" i="21"/>
  <c r="M173" i="21"/>
  <c r="Q172" i="21"/>
  <c r="P172" i="21"/>
  <c r="M172" i="21"/>
  <c r="Q171" i="21"/>
  <c r="P171" i="21"/>
  <c r="M171" i="21"/>
  <c r="Q170" i="21"/>
  <c r="P170" i="21"/>
  <c r="M170" i="21"/>
  <c r="Q169" i="21"/>
  <c r="P169" i="21"/>
  <c r="M169" i="21"/>
  <c r="Q168" i="21"/>
  <c r="P168" i="21"/>
  <c r="M168" i="21"/>
  <c r="Q167" i="21"/>
  <c r="P167" i="21"/>
  <c r="M167" i="21"/>
  <c r="Q166" i="21"/>
  <c r="P166" i="21"/>
  <c r="M166" i="21"/>
  <c r="Q165" i="21"/>
  <c r="P165" i="21"/>
  <c r="M165" i="21"/>
  <c r="Q164" i="21"/>
  <c r="P164" i="21"/>
  <c r="M164" i="21"/>
  <c r="Q163" i="21"/>
  <c r="P163" i="21"/>
  <c r="M163" i="21"/>
  <c r="Q162" i="21"/>
  <c r="P162" i="21"/>
  <c r="M162" i="21"/>
  <c r="Q161" i="21"/>
  <c r="P161" i="21"/>
  <c r="M161" i="21"/>
  <c r="Q160" i="21"/>
  <c r="P160" i="21"/>
  <c r="M160" i="21"/>
  <c r="Q159" i="21"/>
  <c r="P159" i="21"/>
  <c r="M159" i="21"/>
  <c r="Q158" i="21"/>
  <c r="P158" i="21"/>
  <c r="M158" i="21"/>
  <c r="Q157" i="21"/>
  <c r="P157" i="21"/>
  <c r="M157" i="21"/>
  <c r="Q156" i="21"/>
  <c r="P156" i="21"/>
  <c r="M156" i="21"/>
  <c r="Q155" i="21"/>
  <c r="P155" i="21"/>
  <c r="M155" i="21"/>
  <c r="Q154" i="21"/>
  <c r="P154" i="21"/>
  <c r="M154" i="21"/>
  <c r="Q153" i="21"/>
  <c r="P153" i="21"/>
  <c r="M153" i="21"/>
  <c r="Q152" i="21"/>
  <c r="P152" i="21"/>
  <c r="M152" i="21"/>
  <c r="Q151" i="21"/>
  <c r="P151" i="21"/>
  <c r="M151" i="21"/>
  <c r="Q150" i="21"/>
  <c r="P150" i="21"/>
  <c r="M150" i="21"/>
  <c r="Q149" i="21"/>
  <c r="P149" i="21"/>
  <c r="M149" i="21"/>
  <c r="Q148" i="21"/>
  <c r="P148" i="21"/>
  <c r="M148" i="21"/>
  <c r="Q147" i="21"/>
  <c r="P147" i="21"/>
  <c r="M147" i="21"/>
  <c r="Q146" i="21"/>
  <c r="P146" i="21"/>
  <c r="M146" i="21"/>
  <c r="Q145" i="21"/>
  <c r="P145" i="21"/>
  <c r="M145" i="21"/>
  <c r="Q144" i="21"/>
  <c r="P144" i="21"/>
  <c r="M144" i="21"/>
  <c r="Q143" i="21"/>
  <c r="P143" i="21"/>
  <c r="M143" i="21"/>
  <c r="Q142" i="21"/>
  <c r="P142" i="21"/>
  <c r="M142" i="21"/>
  <c r="Q141" i="21"/>
  <c r="P141" i="21"/>
  <c r="M141" i="21"/>
  <c r="Q140" i="21"/>
  <c r="P140" i="21"/>
  <c r="M140" i="21"/>
  <c r="Q139" i="21"/>
  <c r="P139" i="21"/>
  <c r="M139" i="21"/>
  <c r="Q138" i="21"/>
  <c r="P138" i="21"/>
  <c r="M138" i="21"/>
  <c r="Q137" i="21"/>
  <c r="P137" i="21"/>
  <c r="M137" i="21"/>
  <c r="Q136" i="21"/>
  <c r="P136" i="21"/>
  <c r="M136" i="21"/>
  <c r="Q135" i="21"/>
  <c r="P135" i="21"/>
  <c r="M135" i="21"/>
  <c r="Q134" i="21"/>
  <c r="P134" i="21"/>
  <c r="M134" i="21"/>
  <c r="Q133" i="21"/>
  <c r="P133" i="21"/>
  <c r="M133" i="21"/>
  <c r="Q132" i="21"/>
  <c r="P132" i="21"/>
  <c r="M132" i="21"/>
  <c r="Q131" i="21"/>
  <c r="P131" i="21"/>
  <c r="M131" i="21"/>
  <c r="Q130" i="21"/>
  <c r="P130" i="21"/>
  <c r="M130" i="21"/>
  <c r="Q129" i="21"/>
  <c r="P129" i="21"/>
  <c r="M129" i="21"/>
  <c r="Q128" i="21"/>
  <c r="P128" i="21"/>
  <c r="M128" i="21"/>
  <c r="Q127" i="21"/>
  <c r="P127" i="21"/>
  <c r="M127" i="21"/>
  <c r="Q126" i="21"/>
  <c r="P126" i="21"/>
  <c r="M126" i="21"/>
  <c r="Q125" i="21"/>
  <c r="P125" i="21"/>
  <c r="M125" i="21"/>
  <c r="Q124" i="21"/>
  <c r="P124" i="21"/>
  <c r="M124" i="21"/>
  <c r="Q123" i="21"/>
  <c r="P123" i="21"/>
  <c r="M123" i="21"/>
  <c r="Q122" i="21"/>
  <c r="P122" i="21"/>
  <c r="M122" i="21"/>
  <c r="Q121" i="21"/>
  <c r="P121" i="21"/>
  <c r="M121" i="21"/>
  <c r="Q120" i="21"/>
  <c r="P120" i="21"/>
  <c r="M120" i="21"/>
  <c r="Q119" i="21"/>
  <c r="P119" i="21"/>
  <c r="M119" i="21"/>
  <c r="Q118" i="21"/>
  <c r="P118" i="21"/>
  <c r="M118" i="21"/>
  <c r="Q117" i="21"/>
  <c r="P117" i="21"/>
  <c r="M117" i="21"/>
  <c r="Q116" i="21"/>
  <c r="P116" i="21"/>
  <c r="M116" i="21"/>
  <c r="Q115" i="21"/>
  <c r="P115" i="21"/>
  <c r="M115" i="21"/>
  <c r="Q114" i="21"/>
  <c r="P114" i="21"/>
  <c r="M114" i="21"/>
  <c r="Q113" i="21"/>
  <c r="P113" i="21"/>
  <c r="M113" i="21"/>
  <c r="Q112" i="21"/>
  <c r="P112" i="21"/>
  <c r="M112" i="21"/>
  <c r="Q111" i="21"/>
  <c r="P111" i="21"/>
  <c r="M111" i="21"/>
  <c r="Q110" i="21"/>
  <c r="P110" i="21"/>
  <c r="M110" i="21"/>
  <c r="Q109" i="21"/>
  <c r="P109" i="21"/>
  <c r="M109" i="21"/>
  <c r="Q108" i="21"/>
  <c r="P108" i="21"/>
  <c r="M108" i="21"/>
  <c r="Q107" i="21"/>
  <c r="P107" i="21"/>
  <c r="M107" i="21"/>
  <c r="Q106" i="21"/>
  <c r="P106" i="21"/>
  <c r="M106" i="21"/>
  <c r="Q105" i="21"/>
  <c r="P105" i="21"/>
  <c r="M105" i="21"/>
  <c r="Q104" i="21"/>
  <c r="P104" i="21"/>
  <c r="M104" i="21"/>
  <c r="Q103" i="21"/>
  <c r="P103" i="21"/>
  <c r="M103" i="21"/>
  <c r="Q102" i="21"/>
  <c r="P102" i="21"/>
  <c r="M102" i="21"/>
  <c r="Q101" i="21"/>
  <c r="P101" i="21"/>
  <c r="M101" i="21"/>
  <c r="Q100" i="21"/>
  <c r="P100" i="21"/>
  <c r="M100" i="21"/>
  <c r="Q99" i="21"/>
  <c r="P99" i="21"/>
  <c r="M99" i="21"/>
  <c r="Q98" i="21"/>
  <c r="P98" i="21"/>
  <c r="M98" i="21"/>
  <c r="Q97" i="21"/>
  <c r="P97" i="21"/>
  <c r="M97" i="21"/>
  <c r="Q96" i="21"/>
  <c r="P96" i="21"/>
  <c r="M96" i="21"/>
  <c r="Q95" i="21"/>
  <c r="P95" i="21"/>
  <c r="M95" i="21"/>
  <c r="Q94" i="21"/>
  <c r="P94" i="21"/>
  <c r="M94" i="21"/>
  <c r="Q93" i="21"/>
  <c r="P93" i="21"/>
  <c r="M93" i="21"/>
  <c r="Q92" i="21"/>
  <c r="P92" i="21"/>
  <c r="M92" i="21"/>
  <c r="Q91" i="21"/>
  <c r="P91" i="21"/>
  <c r="M91" i="21"/>
  <c r="Q90" i="21"/>
  <c r="P90" i="21"/>
  <c r="M90" i="21"/>
  <c r="Q89" i="21"/>
  <c r="P89" i="21"/>
  <c r="M89" i="21"/>
  <c r="Q88" i="21"/>
  <c r="P88" i="21"/>
  <c r="M88" i="21"/>
  <c r="Q87" i="21"/>
  <c r="P87" i="21"/>
  <c r="M87" i="21"/>
  <c r="Q86" i="21"/>
  <c r="P86" i="21"/>
  <c r="M86" i="21"/>
  <c r="Q85" i="21"/>
  <c r="P85" i="21"/>
  <c r="M85" i="21"/>
  <c r="Q84" i="21"/>
  <c r="P84" i="21"/>
  <c r="M84" i="21"/>
  <c r="Q83" i="21"/>
  <c r="P83" i="21"/>
  <c r="M83" i="21"/>
  <c r="Q82" i="21"/>
  <c r="P82" i="21"/>
  <c r="M82" i="21"/>
  <c r="Q81" i="21"/>
  <c r="P81" i="21"/>
  <c r="M81" i="21"/>
  <c r="Q80" i="21"/>
  <c r="P80" i="21"/>
  <c r="M80" i="21"/>
  <c r="Q79" i="21"/>
  <c r="P79" i="21"/>
  <c r="M79" i="21"/>
  <c r="Q78" i="21"/>
  <c r="P78" i="21"/>
  <c r="M78" i="21"/>
  <c r="Q77" i="21"/>
  <c r="P77" i="21"/>
  <c r="M77" i="21"/>
  <c r="Q76" i="21"/>
  <c r="P76" i="21"/>
  <c r="M76" i="21"/>
  <c r="Q75" i="21"/>
  <c r="P75" i="21"/>
  <c r="M75" i="21"/>
  <c r="Q74" i="21"/>
  <c r="P74" i="21"/>
  <c r="M74" i="21"/>
  <c r="Q73" i="21"/>
  <c r="P73" i="21"/>
  <c r="M73" i="21"/>
  <c r="Q72" i="21"/>
  <c r="P72" i="21"/>
  <c r="M72" i="21"/>
  <c r="Q71" i="21"/>
  <c r="P71" i="21"/>
  <c r="M71" i="21"/>
  <c r="Q70" i="21"/>
  <c r="P70" i="21"/>
  <c r="M70" i="21"/>
  <c r="Q69" i="21"/>
  <c r="P69" i="21"/>
  <c r="M69" i="21"/>
  <c r="Q68" i="21"/>
  <c r="P68" i="21"/>
  <c r="M68" i="21"/>
  <c r="Q67" i="21"/>
  <c r="P67" i="21"/>
  <c r="M67" i="21"/>
  <c r="Q66" i="21"/>
  <c r="P66" i="21"/>
  <c r="M66" i="21"/>
  <c r="Q65" i="21"/>
  <c r="P65" i="21"/>
  <c r="M65" i="21"/>
  <c r="Q64" i="21"/>
  <c r="P64" i="21"/>
  <c r="M64" i="21"/>
  <c r="Q63" i="21"/>
  <c r="P63" i="21"/>
  <c r="M63" i="21"/>
  <c r="Q62" i="21"/>
  <c r="P62" i="21"/>
  <c r="M62" i="21"/>
  <c r="Q61" i="21"/>
  <c r="P61" i="21"/>
  <c r="M61" i="21"/>
  <c r="Q60" i="21"/>
  <c r="P60" i="21"/>
  <c r="M60" i="21"/>
  <c r="Q59" i="21"/>
  <c r="P59" i="21"/>
  <c r="M59" i="21"/>
  <c r="Q58" i="21"/>
  <c r="P58" i="21"/>
  <c r="M58" i="21"/>
  <c r="Q57" i="21"/>
  <c r="P57" i="21"/>
  <c r="M57" i="21"/>
  <c r="Q56" i="21"/>
  <c r="P56" i="21"/>
  <c r="M56" i="21"/>
  <c r="Q55" i="21"/>
  <c r="P55" i="21"/>
  <c r="M55" i="21"/>
  <c r="Q54" i="21"/>
  <c r="P54" i="21"/>
  <c r="M54" i="21"/>
  <c r="Q53" i="21"/>
  <c r="P53" i="21"/>
  <c r="M53" i="21"/>
  <c r="Q52" i="21"/>
  <c r="P52" i="21"/>
  <c r="M52" i="21"/>
  <c r="Q51" i="21"/>
  <c r="P51" i="21"/>
  <c r="M51" i="21"/>
  <c r="Q50" i="21"/>
  <c r="P50" i="21"/>
  <c r="M50" i="21"/>
  <c r="Q49" i="21"/>
  <c r="P49" i="21"/>
  <c r="M49" i="21"/>
  <c r="Q48" i="21"/>
  <c r="P48" i="21"/>
  <c r="M48" i="21"/>
  <c r="Q47" i="21"/>
  <c r="P47" i="21"/>
  <c r="M47" i="21"/>
  <c r="Q46" i="21"/>
  <c r="P46" i="21"/>
  <c r="M46" i="21"/>
  <c r="Q45" i="21"/>
  <c r="P45" i="21"/>
  <c r="M45" i="21"/>
  <c r="Q44" i="21"/>
  <c r="P44" i="21"/>
  <c r="M44" i="21"/>
  <c r="Q43" i="21"/>
  <c r="P43" i="21"/>
  <c r="M43" i="21"/>
  <c r="Q42" i="21"/>
  <c r="P42" i="21"/>
  <c r="M42" i="21"/>
  <c r="Q41" i="21"/>
  <c r="P41" i="21"/>
  <c r="M41" i="21"/>
  <c r="Q40" i="21"/>
  <c r="P40" i="21"/>
  <c r="M40" i="21"/>
  <c r="Q39" i="21"/>
  <c r="P39" i="21"/>
  <c r="M39" i="21"/>
  <c r="Q38" i="21"/>
  <c r="P38" i="21"/>
  <c r="M38" i="21"/>
  <c r="Q37" i="21"/>
  <c r="P37" i="21"/>
  <c r="M37" i="21"/>
  <c r="Q36" i="21"/>
  <c r="P36" i="21"/>
  <c r="M36" i="21"/>
  <c r="Q35" i="21"/>
  <c r="P35" i="21"/>
  <c r="M35" i="21"/>
  <c r="Q34" i="21"/>
  <c r="P34" i="21"/>
  <c r="M34" i="21"/>
  <c r="Q33" i="21"/>
  <c r="P33" i="21"/>
  <c r="M33" i="21"/>
  <c r="Q32" i="21"/>
  <c r="P32" i="21"/>
  <c r="M32" i="21"/>
  <c r="Q31" i="21"/>
  <c r="P31" i="21"/>
  <c r="M31" i="21"/>
  <c r="Q30" i="21"/>
  <c r="P30" i="21"/>
  <c r="M30" i="21"/>
  <c r="Q29" i="21"/>
  <c r="P29" i="21"/>
  <c r="M29" i="21"/>
  <c r="Q28" i="21"/>
  <c r="P28" i="21"/>
  <c r="M28" i="21"/>
  <c r="Q27" i="21"/>
  <c r="P27" i="21"/>
  <c r="M27" i="21"/>
  <c r="Q26" i="21"/>
  <c r="P26" i="21"/>
  <c r="M26" i="21"/>
  <c r="Q25" i="21"/>
  <c r="P25" i="21"/>
  <c r="M25" i="21"/>
  <c r="Q24" i="21"/>
  <c r="P24" i="21"/>
  <c r="M24" i="21"/>
  <c r="Q23" i="21"/>
  <c r="P23" i="21"/>
  <c r="M23" i="21"/>
  <c r="Q22" i="21"/>
  <c r="P22" i="21"/>
  <c r="M22" i="21"/>
  <c r="Q21" i="21"/>
  <c r="P21" i="21"/>
  <c r="M21" i="21"/>
  <c r="Q20" i="21"/>
  <c r="P20" i="21"/>
  <c r="M20" i="21"/>
  <c r="Q19" i="21"/>
  <c r="P19" i="21"/>
  <c r="M19" i="21"/>
  <c r="Q18" i="21"/>
  <c r="P18" i="21"/>
  <c r="M18" i="21"/>
  <c r="Q17" i="21"/>
  <c r="P17" i="21"/>
  <c r="M17" i="21"/>
  <c r="Q16" i="21"/>
  <c r="P16" i="21"/>
  <c r="M16" i="21"/>
  <c r="Q15" i="21"/>
  <c r="P15" i="21"/>
  <c r="M15" i="21"/>
  <c r="Q14" i="21"/>
  <c r="P14" i="21"/>
  <c r="M14" i="21"/>
  <c r="Q13" i="21"/>
  <c r="P13" i="21"/>
  <c r="M13" i="21"/>
  <c r="Q12" i="21"/>
  <c r="P12" i="21"/>
  <c r="M12" i="21"/>
  <c r="Q11" i="21"/>
  <c r="P11" i="21"/>
  <c r="M11" i="21"/>
  <c r="Q10" i="21"/>
  <c r="P10" i="21"/>
  <c r="M10" i="21"/>
  <c r="Q9" i="21"/>
  <c r="P9" i="21"/>
  <c r="M9" i="21"/>
  <c r="Q8" i="21"/>
  <c r="P8" i="21"/>
  <c r="M8" i="21"/>
  <c r="Q7" i="21"/>
  <c r="P7" i="21"/>
  <c r="M7" i="21"/>
  <c r="Q6" i="21"/>
  <c r="P6" i="21"/>
  <c r="M6" i="21"/>
  <c r="Q5" i="21"/>
  <c r="P5" i="21"/>
  <c r="M5" i="21"/>
  <c r="X2004" i="20"/>
  <c r="W2004" i="20"/>
  <c r="V2004" i="20"/>
  <c r="S2004" i="20"/>
  <c r="X2003" i="20"/>
  <c r="W2003" i="20"/>
  <c r="V2003" i="20"/>
  <c r="S2003" i="20"/>
  <c r="X2002" i="20"/>
  <c r="W2002" i="20"/>
  <c r="V2002" i="20"/>
  <c r="S2002" i="20"/>
  <c r="X2001" i="20"/>
  <c r="W2001" i="20"/>
  <c r="V2001" i="20"/>
  <c r="S2001" i="20"/>
  <c r="X2000" i="20"/>
  <c r="W2000" i="20"/>
  <c r="V2000" i="20"/>
  <c r="S2000" i="20"/>
  <c r="X1999" i="20"/>
  <c r="W1999" i="20"/>
  <c r="V1999" i="20"/>
  <c r="S1999" i="20"/>
  <c r="X1998" i="20"/>
  <c r="W1998" i="20"/>
  <c r="V1998" i="20"/>
  <c r="S1998" i="20"/>
  <c r="X1997" i="20"/>
  <c r="W1997" i="20"/>
  <c r="V1997" i="20"/>
  <c r="S1997" i="20"/>
  <c r="X1996" i="20"/>
  <c r="W1996" i="20"/>
  <c r="V1996" i="20"/>
  <c r="S1996" i="20"/>
  <c r="X1995" i="20"/>
  <c r="W1995" i="20"/>
  <c r="V1995" i="20"/>
  <c r="S1995" i="20"/>
  <c r="X1994" i="20"/>
  <c r="W1994" i="20"/>
  <c r="V1994" i="20"/>
  <c r="S1994" i="20"/>
  <c r="X1993" i="20"/>
  <c r="W1993" i="20"/>
  <c r="V1993" i="20"/>
  <c r="S1993" i="20"/>
  <c r="X1992" i="20"/>
  <c r="W1992" i="20"/>
  <c r="V1992" i="20"/>
  <c r="S1992" i="20"/>
  <c r="X1991" i="20"/>
  <c r="W1991" i="20"/>
  <c r="V1991" i="20"/>
  <c r="S1991" i="20"/>
  <c r="X1990" i="20"/>
  <c r="W1990" i="20"/>
  <c r="V1990" i="20"/>
  <c r="S1990" i="20"/>
  <c r="X1989" i="20"/>
  <c r="W1989" i="20"/>
  <c r="V1989" i="20"/>
  <c r="S1989" i="20"/>
  <c r="X1988" i="20"/>
  <c r="W1988" i="20"/>
  <c r="V1988" i="20"/>
  <c r="S1988" i="20"/>
  <c r="X1987" i="20"/>
  <c r="W1987" i="20"/>
  <c r="V1987" i="20"/>
  <c r="S1987" i="20"/>
  <c r="X1986" i="20"/>
  <c r="W1986" i="20"/>
  <c r="V1986" i="20"/>
  <c r="S1986" i="20"/>
  <c r="X1985" i="20"/>
  <c r="W1985" i="20"/>
  <c r="V1985" i="20"/>
  <c r="S1985" i="20"/>
  <c r="X1984" i="20"/>
  <c r="W1984" i="20"/>
  <c r="V1984" i="20"/>
  <c r="S1984" i="20"/>
  <c r="X1983" i="20"/>
  <c r="W1983" i="20"/>
  <c r="V1983" i="20"/>
  <c r="S1983" i="20"/>
  <c r="X1982" i="20"/>
  <c r="W1982" i="20"/>
  <c r="V1982" i="20"/>
  <c r="S1982" i="20"/>
  <c r="X1981" i="20"/>
  <c r="W1981" i="20"/>
  <c r="V1981" i="20"/>
  <c r="S1981" i="20"/>
  <c r="X1980" i="20"/>
  <c r="W1980" i="20"/>
  <c r="V1980" i="20"/>
  <c r="S1980" i="20"/>
  <c r="X1979" i="20"/>
  <c r="W1979" i="20"/>
  <c r="V1979" i="20"/>
  <c r="S1979" i="20"/>
  <c r="X1978" i="20"/>
  <c r="W1978" i="20"/>
  <c r="V1978" i="20"/>
  <c r="S1978" i="20"/>
  <c r="X1977" i="20"/>
  <c r="W1977" i="20"/>
  <c r="V1977" i="20"/>
  <c r="S1977" i="20"/>
  <c r="X1976" i="20"/>
  <c r="W1976" i="20"/>
  <c r="V1976" i="20"/>
  <c r="S1976" i="20"/>
  <c r="X1975" i="20"/>
  <c r="W1975" i="20"/>
  <c r="V1975" i="20"/>
  <c r="S1975" i="20"/>
  <c r="X1974" i="20"/>
  <c r="W1974" i="20"/>
  <c r="V1974" i="20"/>
  <c r="S1974" i="20"/>
  <c r="X1973" i="20"/>
  <c r="W1973" i="20"/>
  <c r="V1973" i="20"/>
  <c r="S1973" i="20"/>
  <c r="X1972" i="20"/>
  <c r="W1972" i="20"/>
  <c r="V1972" i="20"/>
  <c r="S1972" i="20"/>
  <c r="X1971" i="20"/>
  <c r="W1971" i="20"/>
  <c r="V1971" i="20"/>
  <c r="S1971" i="20"/>
  <c r="X1970" i="20"/>
  <c r="W1970" i="20"/>
  <c r="V1970" i="20"/>
  <c r="S1970" i="20"/>
  <c r="X1969" i="20"/>
  <c r="W1969" i="20"/>
  <c r="V1969" i="20"/>
  <c r="S1969" i="20"/>
  <c r="X1968" i="20"/>
  <c r="W1968" i="20"/>
  <c r="V1968" i="20"/>
  <c r="S1968" i="20"/>
  <c r="X1967" i="20"/>
  <c r="W1967" i="20"/>
  <c r="V1967" i="20"/>
  <c r="S1967" i="20"/>
  <c r="X1966" i="20"/>
  <c r="W1966" i="20"/>
  <c r="V1966" i="20"/>
  <c r="S1966" i="20"/>
  <c r="X1965" i="20"/>
  <c r="W1965" i="20"/>
  <c r="V1965" i="20"/>
  <c r="S1965" i="20"/>
  <c r="X1964" i="20"/>
  <c r="W1964" i="20"/>
  <c r="V1964" i="20"/>
  <c r="S1964" i="20"/>
  <c r="X1963" i="20"/>
  <c r="W1963" i="20"/>
  <c r="V1963" i="20"/>
  <c r="S1963" i="20"/>
  <c r="X1962" i="20"/>
  <c r="W1962" i="20"/>
  <c r="V1962" i="20"/>
  <c r="S1962" i="20"/>
  <c r="X1961" i="20"/>
  <c r="W1961" i="20"/>
  <c r="V1961" i="20"/>
  <c r="S1961" i="20"/>
  <c r="X1960" i="20"/>
  <c r="W1960" i="20"/>
  <c r="V1960" i="20"/>
  <c r="S1960" i="20"/>
  <c r="X1959" i="20"/>
  <c r="W1959" i="20"/>
  <c r="V1959" i="20"/>
  <c r="S1959" i="20"/>
  <c r="X1958" i="20"/>
  <c r="W1958" i="20"/>
  <c r="V1958" i="20"/>
  <c r="S1958" i="20"/>
  <c r="X1957" i="20"/>
  <c r="W1957" i="20"/>
  <c r="V1957" i="20"/>
  <c r="S1957" i="20"/>
  <c r="X1956" i="20"/>
  <c r="W1956" i="20"/>
  <c r="V1956" i="20"/>
  <c r="S1956" i="20"/>
  <c r="X1955" i="20"/>
  <c r="W1955" i="20"/>
  <c r="V1955" i="20"/>
  <c r="S1955" i="20"/>
  <c r="X1954" i="20"/>
  <c r="W1954" i="20"/>
  <c r="V1954" i="20"/>
  <c r="S1954" i="20"/>
  <c r="X1953" i="20"/>
  <c r="W1953" i="20"/>
  <c r="V1953" i="20"/>
  <c r="S1953" i="20"/>
  <c r="X1952" i="20"/>
  <c r="W1952" i="20"/>
  <c r="V1952" i="20"/>
  <c r="S1952" i="20"/>
  <c r="X1951" i="20"/>
  <c r="W1951" i="20"/>
  <c r="V1951" i="20"/>
  <c r="S1951" i="20"/>
  <c r="X1950" i="20"/>
  <c r="W1950" i="20"/>
  <c r="V1950" i="20"/>
  <c r="S1950" i="20"/>
  <c r="X1949" i="20"/>
  <c r="W1949" i="20"/>
  <c r="V1949" i="20"/>
  <c r="S1949" i="20"/>
  <c r="X1948" i="20"/>
  <c r="W1948" i="20"/>
  <c r="V1948" i="20"/>
  <c r="S1948" i="20"/>
  <c r="X1947" i="20"/>
  <c r="W1947" i="20"/>
  <c r="V1947" i="20"/>
  <c r="S1947" i="20"/>
  <c r="X1946" i="20"/>
  <c r="W1946" i="20"/>
  <c r="V1946" i="20"/>
  <c r="S1946" i="20"/>
  <c r="X1945" i="20"/>
  <c r="W1945" i="20"/>
  <c r="V1945" i="20"/>
  <c r="S1945" i="20"/>
  <c r="X1944" i="20"/>
  <c r="W1944" i="20"/>
  <c r="V1944" i="20"/>
  <c r="S1944" i="20"/>
  <c r="X1943" i="20"/>
  <c r="W1943" i="20"/>
  <c r="V1943" i="20"/>
  <c r="S1943" i="20"/>
  <c r="X1942" i="20"/>
  <c r="W1942" i="20"/>
  <c r="V1942" i="20"/>
  <c r="S1942" i="20"/>
  <c r="X1941" i="20"/>
  <c r="W1941" i="20"/>
  <c r="V1941" i="20"/>
  <c r="S1941" i="20"/>
  <c r="X1940" i="20"/>
  <c r="W1940" i="20"/>
  <c r="V1940" i="20"/>
  <c r="S1940" i="20"/>
  <c r="X1939" i="20"/>
  <c r="W1939" i="20"/>
  <c r="V1939" i="20"/>
  <c r="S1939" i="20"/>
  <c r="X1938" i="20"/>
  <c r="W1938" i="20"/>
  <c r="V1938" i="20"/>
  <c r="S1938" i="20"/>
  <c r="X1937" i="20"/>
  <c r="W1937" i="20"/>
  <c r="V1937" i="20"/>
  <c r="S1937" i="20"/>
  <c r="X1936" i="20"/>
  <c r="W1936" i="20"/>
  <c r="V1936" i="20"/>
  <c r="S1936" i="20"/>
  <c r="X1935" i="20"/>
  <c r="W1935" i="20"/>
  <c r="V1935" i="20"/>
  <c r="S1935" i="20"/>
  <c r="X1934" i="20"/>
  <c r="W1934" i="20"/>
  <c r="V1934" i="20"/>
  <c r="S1934" i="20"/>
  <c r="X1933" i="20"/>
  <c r="W1933" i="20"/>
  <c r="V1933" i="20"/>
  <c r="S1933" i="20"/>
  <c r="X1932" i="20"/>
  <c r="W1932" i="20"/>
  <c r="V1932" i="20"/>
  <c r="S1932" i="20"/>
  <c r="X1931" i="20"/>
  <c r="W1931" i="20"/>
  <c r="V1931" i="20"/>
  <c r="S1931" i="20"/>
  <c r="X1930" i="20"/>
  <c r="W1930" i="20"/>
  <c r="V1930" i="20"/>
  <c r="S1930" i="20"/>
  <c r="X1929" i="20"/>
  <c r="W1929" i="20"/>
  <c r="V1929" i="20"/>
  <c r="S1929" i="20"/>
  <c r="X1928" i="20"/>
  <c r="W1928" i="20"/>
  <c r="V1928" i="20"/>
  <c r="S1928" i="20"/>
  <c r="X1927" i="20"/>
  <c r="W1927" i="20"/>
  <c r="V1927" i="20"/>
  <c r="S1927" i="20"/>
  <c r="X1926" i="20"/>
  <c r="W1926" i="20"/>
  <c r="V1926" i="20"/>
  <c r="S1926" i="20"/>
  <c r="X1925" i="20"/>
  <c r="W1925" i="20"/>
  <c r="V1925" i="20"/>
  <c r="S1925" i="20"/>
  <c r="X1924" i="20"/>
  <c r="W1924" i="20"/>
  <c r="V1924" i="20"/>
  <c r="S1924" i="20"/>
  <c r="X1923" i="20"/>
  <c r="W1923" i="20"/>
  <c r="V1923" i="20"/>
  <c r="S1923" i="20"/>
  <c r="X1922" i="20"/>
  <c r="W1922" i="20"/>
  <c r="V1922" i="20"/>
  <c r="S1922" i="20"/>
  <c r="X1921" i="20"/>
  <c r="W1921" i="20"/>
  <c r="V1921" i="20"/>
  <c r="S1921" i="20"/>
  <c r="X1920" i="20"/>
  <c r="W1920" i="20"/>
  <c r="V1920" i="20"/>
  <c r="S1920" i="20"/>
  <c r="X1919" i="20"/>
  <c r="W1919" i="20"/>
  <c r="V1919" i="20"/>
  <c r="S1919" i="20"/>
  <c r="X1918" i="20"/>
  <c r="W1918" i="20"/>
  <c r="V1918" i="20"/>
  <c r="S1918" i="20"/>
  <c r="X1917" i="20"/>
  <c r="W1917" i="20"/>
  <c r="V1917" i="20"/>
  <c r="S1917" i="20"/>
  <c r="X1916" i="20"/>
  <c r="W1916" i="20"/>
  <c r="V1916" i="20"/>
  <c r="S1916" i="20"/>
  <c r="X1915" i="20"/>
  <c r="W1915" i="20"/>
  <c r="V1915" i="20"/>
  <c r="S1915" i="20"/>
  <c r="X1914" i="20"/>
  <c r="W1914" i="20"/>
  <c r="V1914" i="20"/>
  <c r="S1914" i="20"/>
  <c r="X1913" i="20"/>
  <c r="W1913" i="20"/>
  <c r="V1913" i="20"/>
  <c r="S1913" i="20"/>
  <c r="X1912" i="20"/>
  <c r="W1912" i="20"/>
  <c r="V1912" i="20"/>
  <c r="S1912" i="20"/>
  <c r="X1911" i="20"/>
  <c r="W1911" i="20"/>
  <c r="V1911" i="20"/>
  <c r="S1911" i="20"/>
  <c r="X1910" i="20"/>
  <c r="W1910" i="20"/>
  <c r="V1910" i="20"/>
  <c r="S1910" i="20"/>
  <c r="X1909" i="20"/>
  <c r="W1909" i="20"/>
  <c r="V1909" i="20"/>
  <c r="S1909" i="20"/>
  <c r="X1908" i="20"/>
  <c r="W1908" i="20"/>
  <c r="V1908" i="20"/>
  <c r="S1908" i="20"/>
  <c r="X1907" i="20"/>
  <c r="W1907" i="20"/>
  <c r="V1907" i="20"/>
  <c r="S1907" i="20"/>
  <c r="X1906" i="20"/>
  <c r="W1906" i="20"/>
  <c r="V1906" i="20"/>
  <c r="S1906" i="20"/>
  <c r="X1905" i="20"/>
  <c r="W1905" i="20"/>
  <c r="V1905" i="20"/>
  <c r="S1905" i="20"/>
  <c r="X1904" i="20"/>
  <c r="W1904" i="20"/>
  <c r="V1904" i="20"/>
  <c r="S1904" i="20"/>
  <c r="X1903" i="20"/>
  <c r="W1903" i="20"/>
  <c r="V1903" i="20"/>
  <c r="S1903" i="20"/>
  <c r="X1902" i="20"/>
  <c r="W1902" i="20"/>
  <c r="V1902" i="20"/>
  <c r="S1902" i="20"/>
  <c r="X1901" i="20"/>
  <c r="W1901" i="20"/>
  <c r="V1901" i="20"/>
  <c r="S1901" i="20"/>
  <c r="X1900" i="20"/>
  <c r="W1900" i="20"/>
  <c r="V1900" i="20"/>
  <c r="S1900" i="20"/>
  <c r="X1899" i="20"/>
  <c r="W1899" i="20"/>
  <c r="V1899" i="20"/>
  <c r="S1899" i="20"/>
  <c r="X1898" i="20"/>
  <c r="W1898" i="20"/>
  <c r="V1898" i="20"/>
  <c r="S1898" i="20"/>
  <c r="X1897" i="20"/>
  <c r="W1897" i="20"/>
  <c r="V1897" i="20"/>
  <c r="S1897" i="20"/>
  <c r="X1896" i="20"/>
  <c r="W1896" i="20"/>
  <c r="V1896" i="20"/>
  <c r="S1896" i="20"/>
  <c r="X1895" i="20"/>
  <c r="W1895" i="20"/>
  <c r="V1895" i="20"/>
  <c r="S1895" i="20"/>
  <c r="X1894" i="20"/>
  <c r="W1894" i="20"/>
  <c r="V1894" i="20"/>
  <c r="S1894" i="20"/>
  <c r="X1893" i="20"/>
  <c r="W1893" i="20"/>
  <c r="V1893" i="20"/>
  <c r="S1893" i="20"/>
  <c r="X1892" i="20"/>
  <c r="W1892" i="20"/>
  <c r="V1892" i="20"/>
  <c r="S1892" i="20"/>
  <c r="X1891" i="20"/>
  <c r="W1891" i="20"/>
  <c r="V1891" i="20"/>
  <c r="S1891" i="20"/>
  <c r="X1890" i="20"/>
  <c r="W1890" i="20"/>
  <c r="V1890" i="20"/>
  <c r="S1890" i="20"/>
  <c r="X1889" i="20"/>
  <c r="W1889" i="20"/>
  <c r="V1889" i="20"/>
  <c r="S1889" i="20"/>
  <c r="X1888" i="20"/>
  <c r="W1888" i="20"/>
  <c r="V1888" i="20"/>
  <c r="S1888" i="20"/>
  <c r="X1887" i="20"/>
  <c r="W1887" i="20"/>
  <c r="V1887" i="20"/>
  <c r="S1887" i="20"/>
  <c r="X1886" i="20"/>
  <c r="W1886" i="20"/>
  <c r="V1886" i="20"/>
  <c r="S1886" i="20"/>
  <c r="X1885" i="20"/>
  <c r="W1885" i="20"/>
  <c r="V1885" i="20"/>
  <c r="S1885" i="20"/>
  <c r="X1884" i="20"/>
  <c r="W1884" i="20"/>
  <c r="V1884" i="20"/>
  <c r="S1884" i="20"/>
  <c r="X1883" i="20"/>
  <c r="W1883" i="20"/>
  <c r="V1883" i="20"/>
  <c r="S1883" i="20"/>
  <c r="X1882" i="20"/>
  <c r="W1882" i="20"/>
  <c r="V1882" i="20"/>
  <c r="S1882" i="20"/>
  <c r="X1881" i="20"/>
  <c r="W1881" i="20"/>
  <c r="V1881" i="20"/>
  <c r="S1881" i="20"/>
  <c r="X1880" i="20"/>
  <c r="W1880" i="20"/>
  <c r="V1880" i="20"/>
  <c r="S1880" i="20"/>
  <c r="X1879" i="20"/>
  <c r="W1879" i="20"/>
  <c r="V1879" i="20"/>
  <c r="S1879" i="20"/>
  <c r="X1878" i="20"/>
  <c r="W1878" i="20"/>
  <c r="V1878" i="20"/>
  <c r="S1878" i="20"/>
  <c r="X1877" i="20"/>
  <c r="W1877" i="20"/>
  <c r="V1877" i="20"/>
  <c r="S1877" i="20"/>
  <c r="X1876" i="20"/>
  <c r="W1876" i="20"/>
  <c r="V1876" i="20"/>
  <c r="S1876" i="20"/>
  <c r="X1875" i="20"/>
  <c r="W1875" i="20"/>
  <c r="V1875" i="20"/>
  <c r="S1875" i="20"/>
  <c r="X1874" i="20"/>
  <c r="W1874" i="20"/>
  <c r="V1874" i="20"/>
  <c r="S1874" i="20"/>
  <c r="X1873" i="20"/>
  <c r="W1873" i="20"/>
  <c r="V1873" i="20"/>
  <c r="S1873" i="20"/>
  <c r="X1872" i="20"/>
  <c r="W1872" i="20"/>
  <c r="V1872" i="20"/>
  <c r="S1872" i="20"/>
  <c r="X1871" i="20"/>
  <c r="W1871" i="20"/>
  <c r="V1871" i="20"/>
  <c r="S1871" i="20"/>
  <c r="X1870" i="20"/>
  <c r="W1870" i="20"/>
  <c r="V1870" i="20"/>
  <c r="S1870" i="20"/>
  <c r="X1869" i="20"/>
  <c r="W1869" i="20"/>
  <c r="V1869" i="20"/>
  <c r="S1869" i="20"/>
  <c r="X1868" i="20"/>
  <c r="W1868" i="20"/>
  <c r="V1868" i="20"/>
  <c r="S1868" i="20"/>
  <c r="X1867" i="20"/>
  <c r="W1867" i="20"/>
  <c r="V1867" i="20"/>
  <c r="S1867" i="20"/>
  <c r="X1866" i="20"/>
  <c r="W1866" i="20"/>
  <c r="V1866" i="20"/>
  <c r="S1866" i="20"/>
  <c r="X1865" i="20"/>
  <c r="W1865" i="20"/>
  <c r="V1865" i="20"/>
  <c r="S1865" i="20"/>
  <c r="X1864" i="20"/>
  <c r="W1864" i="20"/>
  <c r="V1864" i="20"/>
  <c r="S1864" i="20"/>
  <c r="X1863" i="20"/>
  <c r="W1863" i="20"/>
  <c r="V1863" i="20"/>
  <c r="S1863" i="20"/>
  <c r="X1862" i="20"/>
  <c r="W1862" i="20"/>
  <c r="V1862" i="20"/>
  <c r="S1862" i="20"/>
  <c r="X1861" i="20"/>
  <c r="W1861" i="20"/>
  <c r="V1861" i="20"/>
  <c r="S1861" i="20"/>
  <c r="X1860" i="20"/>
  <c r="W1860" i="20"/>
  <c r="V1860" i="20"/>
  <c r="S1860" i="20"/>
  <c r="X1859" i="20"/>
  <c r="W1859" i="20"/>
  <c r="V1859" i="20"/>
  <c r="S1859" i="20"/>
  <c r="X1858" i="20"/>
  <c r="W1858" i="20"/>
  <c r="V1858" i="20"/>
  <c r="S1858" i="20"/>
  <c r="X1857" i="20"/>
  <c r="W1857" i="20"/>
  <c r="V1857" i="20"/>
  <c r="S1857" i="20"/>
  <c r="X1856" i="20"/>
  <c r="W1856" i="20"/>
  <c r="V1856" i="20"/>
  <c r="S1856" i="20"/>
  <c r="X1855" i="20"/>
  <c r="W1855" i="20"/>
  <c r="V1855" i="20"/>
  <c r="S1855" i="20"/>
  <c r="X1854" i="20"/>
  <c r="W1854" i="20"/>
  <c r="V1854" i="20"/>
  <c r="S1854" i="20"/>
  <c r="X1853" i="20"/>
  <c r="W1853" i="20"/>
  <c r="V1853" i="20"/>
  <c r="S1853" i="20"/>
  <c r="X1852" i="20"/>
  <c r="W1852" i="20"/>
  <c r="V1852" i="20"/>
  <c r="S1852" i="20"/>
  <c r="X1851" i="20"/>
  <c r="W1851" i="20"/>
  <c r="V1851" i="20"/>
  <c r="S1851" i="20"/>
  <c r="X1850" i="20"/>
  <c r="W1850" i="20"/>
  <c r="V1850" i="20"/>
  <c r="S1850" i="20"/>
  <c r="X1849" i="20"/>
  <c r="W1849" i="20"/>
  <c r="V1849" i="20"/>
  <c r="S1849" i="20"/>
  <c r="X1848" i="20"/>
  <c r="W1848" i="20"/>
  <c r="V1848" i="20"/>
  <c r="S1848" i="20"/>
  <c r="X1847" i="20"/>
  <c r="W1847" i="20"/>
  <c r="V1847" i="20"/>
  <c r="S1847" i="20"/>
  <c r="X1846" i="20"/>
  <c r="W1846" i="20"/>
  <c r="V1846" i="20"/>
  <c r="S1846" i="20"/>
  <c r="X1845" i="20"/>
  <c r="W1845" i="20"/>
  <c r="V1845" i="20"/>
  <c r="S1845" i="20"/>
  <c r="X1844" i="20"/>
  <c r="W1844" i="20"/>
  <c r="V1844" i="20"/>
  <c r="S1844" i="20"/>
  <c r="X1843" i="20"/>
  <c r="W1843" i="20"/>
  <c r="V1843" i="20"/>
  <c r="S1843" i="20"/>
  <c r="X1842" i="20"/>
  <c r="W1842" i="20"/>
  <c r="V1842" i="20"/>
  <c r="S1842" i="20"/>
  <c r="X1841" i="20"/>
  <c r="W1841" i="20"/>
  <c r="V1841" i="20"/>
  <c r="S1841" i="20"/>
  <c r="X1840" i="20"/>
  <c r="W1840" i="20"/>
  <c r="V1840" i="20"/>
  <c r="S1840" i="20"/>
  <c r="X1839" i="20"/>
  <c r="W1839" i="20"/>
  <c r="V1839" i="20"/>
  <c r="S1839" i="20"/>
  <c r="X1838" i="20"/>
  <c r="W1838" i="20"/>
  <c r="V1838" i="20"/>
  <c r="S1838" i="20"/>
  <c r="X1837" i="20"/>
  <c r="W1837" i="20"/>
  <c r="V1837" i="20"/>
  <c r="S1837" i="20"/>
  <c r="X1836" i="20"/>
  <c r="W1836" i="20"/>
  <c r="V1836" i="20"/>
  <c r="S1836" i="20"/>
  <c r="X1835" i="20"/>
  <c r="W1835" i="20"/>
  <c r="V1835" i="20"/>
  <c r="S1835" i="20"/>
  <c r="X1834" i="20"/>
  <c r="W1834" i="20"/>
  <c r="V1834" i="20"/>
  <c r="S1834" i="20"/>
  <c r="X1833" i="20"/>
  <c r="W1833" i="20"/>
  <c r="V1833" i="20"/>
  <c r="S1833" i="20"/>
  <c r="X1832" i="20"/>
  <c r="W1832" i="20"/>
  <c r="V1832" i="20"/>
  <c r="S1832" i="20"/>
  <c r="X1831" i="20"/>
  <c r="W1831" i="20"/>
  <c r="V1831" i="20"/>
  <c r="S1831" i="20"/>
  <c r="X1830" i="20"/>
  <c r="W1830" i="20"/>
  <c r="V1830" i="20"/>
  <c r="S1830" i="20"/>
  <c r="X1829" i="20"/>
  <c r="W1829" i="20"/>
  <c r="V1829" i="20"/>
  <c r="S1829" i="20"/>
  <c r="X1828" i="20"/>
  <c r="W1828" i="20"/>
  <c r="V1828" i="20"/>
  <c r="S1828" i="20"/>
  <c r="X1827" i="20"/>
  <c r="W1827" i="20"/>
  <c r="V1827" i="20"/>
  <c r="S1827" i="20"/>
  <c r="X1826" i="20"/>
  <c r="W1826" i="20"/>
  <c r="V1826" i="20"/>
  <c r="S1826" i="20"/>
  <c r="X1825" i="20"/>
  <c r="W1825" i="20"/>
  <c r="V1825" i="20"/>
  <c r="S1825" i="20"/>
  <c r="X1824" i="20"/>
  <c r="W1824" i="20"/>
  <c r="V1824" i="20"/>
  <c r="S1824" i="20"/>
  <c r="X1823" i="20"/>
  <c r="W1823" i="20"/>
  <c r="V1823" i="20"/>
  <c r="S1823" i="20"/>
  <c r="X1822" i="20"/>
  <c r="W1822" i="20"/>
  <c r="V1822" i="20"/>
  <c r="S1822" i="20"/>
  <c r="X1821" i="20"/>
  <c r="W1821" i="20"/>
  <c r="V1821" i="20"/>
  <c r="S1821" i="20"/>
  <c r="X1820" i="20"/>
  <c r="W1820" i="20"/>
  <c r="V1820" i="20"/>
  <c r="S1820" i="20"/>
  <c r="X1819" i="20"/>
  <c r="W1819" i="20"/>
  <c r="V1819" i="20"/>
  <c r="S1819" i="20"/>
  <c r="X1818" i="20"/>
  <c r="W1818" i="20"/>
  <c r="V1818" i="20"/>
  <c r="S1818" i="20"/>
  <c r="X1817" i="20"/>
  <c r="W1817" i="20"/>
  <c r="V1817" i="20"/>
  <c r="S1817" i="20"/>
  <c r="X1816" i="20"/>
  <c r="W1816" i="20"/>
  <c r="V1816" i="20"/>
  <c r="S1816" i="20"/>
  <c r="X1815" i="20"/>
  <c r="W1815" i="20"/>
  <c r="V1815" i="20"/>
  <c r="S1815" i="20"/>
  <c r="X1814" i="20"/>
  <c r="W1814" i="20"/>
  <c r="V1814" i="20"/>
  <c r="S1814" i="20"/>
  <c r="X1813" i="20"/>
  <c r="W1813" i="20"/>
  <c r="V1813" i="20"/>
  <c r="S1813" i="20"/>
  <c r="X1812" i="20"/>
  <c r="W1812" i="20"/>
  <c r="V1812" i="20"/>
  <c r="S1812" i="20"/>
  <c r="X1811" i="20"/>
  <c r="W1811" i="20"/>
  <c r="V1811" i="20"/>
  <c r="S1811" i="20"/>
  <c r="X1810" i="20"/>
  <c r="W1810" i="20"/>
  <c r="V1810" i="20"/>
  <c r="S1810" i="20"/>
  <c r="X1809" i="20"/>
  <c r="W1809" i="20"/>
  <c r="V1809" i="20"/>
  <c r="S1809" i="20"/>
  <c r="X1808" i="20"/>
  <c r="W1808" i="20"/>
  <c r="V1808" i="20"/>
  <c r="S1808" i="20"/>
  <c r="X1807" i="20"/>
  <c r="W1807" i="20"/>
  <c r="V1807" i="20"/>
  <c r="S1807" i="20"/>
  <c r="X1806" i="20"/>
  <c r="W1806" i="20"/>
  <c r="V1806" i="20"/>
  <c r="S1806" i="20"/>
  <c r="X1805" i="20"/>
  <c r="W1805" i="20"/>
  <c r="V1805" i="20"/>
  <c r="S1805" i="20"/>
  <c r="X1804" i="20"/>
  <c r="W1804" i="20"/>
  <c r="V1804" i="20"/>
  <c r="S1804" i="20"/>
  <c r="X1803" i="20"/>
  <c r="W1803" i="20"/>
  <c r="V1803" i="20"/>
  <c r="S1803" i="20"/>
  <c r="X1802" i="20"/>
  <c r="W1802" i="20"/>
  <c r="V1802" i="20"/>
  <c r="S1802" i="20"/>
  <c r="X1801" i="20"/>
  <c r="W1801" i="20"/>
  <c r="V1801" i="20"/>
  <c r="S1801" i="20"/>
  <c r="X1800" i="20"/>
  <c r="W1800" i="20"/>
  <c r="V1800" i="20"/>
  <c r="S1800" i="20"/>
  <c r="X1799" i="20"/>
  <c r="W1799" i="20"/>
  <c r="V1799" i="20"/>
  <c r="S1799" i="20"/>
  <c r="X1798" i="20"/>
  <c r="W1798" i="20"/>
  <c r="V1798" i="20"/>
  <c r="S1798" i="20"/>
  <c r="X1797" i="20"/>
  <c r="W1797" i="20"/>
  <c r="V1797" i="20"/>
  <c r="S1797" i="20"/>
  <c r="X1796" i="20"/>
  <c r="W1796" i="20"/>
  <c r="V1796" i="20"/>
  <c r="S1796" i="20"/>
  <c r="X1795" i="20"/>
  <c r="W1795" i="20"/>
  <c r="V1795" i="20"/>
  <c r="S1795" i="20"/>
  <c r="X1794" i="20"/>
  <c r="W1794" i="20"/>
  <c r="V1794" i="20"/>
  <c r="S1794" i="20"/>
  <c r="X1793" i="20"/>
  <c r="W1793" i="20"/>
  <c r="V1793" i="20"/>
  <c r="S1793" i="20"/>
  <c r="X1792" i="20"/>
  <c r="W1792" i="20"/>
  <c r="V1792" i="20"/>
  <c r="S1792" i="20"/>
  <c r="X1791" i="20"/>
  <c r="W1791" i="20"/>
  <c r="V1791" i="20"/>
  <c r="S1791" i="20"/>
  <c r="X1790" i="20"/>
  <c r="W1790" i="20"/>
  <c r="V1790" i="20"/>
  <c r="S1790" i="20"/>
  <c r="X1789" i="20"/>
  <c r="W1789" i="20"/>
  <c r="V1789" i="20"/>
  <c r="S1789" i="20"/>
  <c r="X1788" i="20"/>
  <c r="W1788" i="20"/>
  <c r="V1788" i="20"/>
  <c r="S1788" i="20"/>
  <c r="X1787" i="20"/>
  <c r="W1787" i="20"/>
  <c r="V1787" i="20"/>
  <c r="S1787" i="20"/>
  <c r="X1786" i="20"/>
  <c r="W1786" i="20"/>
  <c r="V1786" i="20"/>
  <c r="S1786" i="20"/>
  <c r="X1785" i="20"/>
  <c r="W1785" i="20"/>
  <c r="V1785" i="20"/>
  <c r="S1785" i="20"/>
  <c r="X1784" i="20"/>
  <c r="W1784" i="20"/>
  <c r="V1784" i="20"/>
  <c r="S1784" i="20"/>
  <c r="X1783" i="20"/>
  <c r="W1783" i="20"/>
  <c r="V1783" i="20"/>
  <c r="S1783" i="20"/>
  <c r="X1782" i="20"/>
  <c r="W1782" i="20"/>
  <c r="V1782" i="20"/>
  <c r="S1782" i="20"/>
  <c r="X1781" i="20"/>
  <c r="W1781" i="20"/>
  <c r="V1781" i="20"/>
  <c r="S1781" i="20"/>
  <c r="X1780" i="20"/>
  <c r="W1780" i="20"/>
  <c r="V1780" i="20"/>
  <c r="S1780" i="20"/>
  <c r="X1779" i="20"/>
  <c r="W1779" i="20"/>
  <c r="V1779" i="20"/>
  <c r="S1779" i="20"/>
  <c r="X1778" i="20"/>
  <c r="W1778" i="20"/>
  <c r="V1778" i="20"/>
  <c r="S1778" i="20"/>
  <c r="X1777" i="20"/>
  <c r="W1777" i="20"/>
  <c r="V1777" i="20"/>
  <c r="S1777" i="20"/>
  <c r="X1776" i="20"/>
  <c r="W1776" i="20"/>
  <c r="V1776" i="20"/>
  <c r="S1776" i="20"/>
  <c r="X1775" i="20"/>
  <c r="W1775" i="20"/>
  <c r="V1775" i="20"/>
  <c r="S1775" i="20"/>
  <c r="X1774" i="20"/>
  <c r="W1774" i="20"/>
  <c r="V1774" i="20"/>
  <c r="S1774" i="20"/>
  <c r="X1773" i="20"/>
  <c r="W1773" i="20"/>
  <c r="V1773" i="20"/>
  <c r="S1773" i="20"/>
  <c r="X1772" i="20"/>
  <c r="W1772" i="20"/>
  <c r="V1772" i="20"/>
  <c r="S1772" i="20"/>
  <c r="X1771" i="20"/>
  <c r="W1771" i="20"/>
  <c r="V1771" i="20"/>
  <c r="S1771" i="20"/>
  <c r="X1770" i="20"/>
  <c r="W1770" i="20"/>
  <c r="V1770" i="20"/>
  <c r="S1770" i="20"/>
  <c r="X1769" i="20"/>
  <c r="W1769" i="20"/>
  <c r="V1769" i="20"/>
  <c r="S1769" i="20"/>
  <c r="X1768" i="20"/>
  <c r="W1768" i="20"/>
  <c r="V1768" i="20"/>
  <c r="S1768" i="20"/>
  <c r="X1767" i="20"/>
  <c r="W1767" i="20"/>
  <c r="V1767" i="20"/>
  <c r="S1767" i="20"/>
  <c r="X1766" i="20"/>
  <c r="W1766" i="20"/>
  <c r="V1766" i="20"/>
  <c r="S1766" i="20"/>
  <c r="X1765" i="20"/>
  <c r="W1765" i="20"/>
  <c r="V1765" i="20"/>
  <c r="S1765" i="20"/>
  <c r="X1764" i="20"/>
  <c r="W1764" i="20"/>
  <c r="V1764" i="20"/>
  <c r="S1764" i="20"/>
  <c r="X1763" i="20"/>
  <c r="W1763" i="20"/>
  <c r="V1763" i="20"/>
  <c r="S1763" i="20"/>
  <c r="X1762" i="20"/>
  <c r="W1762" i="20"/>
  <c r="V1762" i="20"/>
  <c r="S1762" i="20"/>
  <c r="X1761" i="20"/>
  <c r="W1761" i="20"/>
  <c r="V1761" i="20"/>
  <c r="S1761" i="20"/>
  <c r="X1760" i="20"/>
  <c r="W1760" i="20"/>
  <c r="V1760" i="20"/>
  <c r="S1760" i="20"/>
  <c r="X1759" i="20"/>
  <c r="W1759" i="20"/>
  <c r="V1759" i="20"/>
  <c r="S1759" i="20"/>
  <c r="X1758" i="20"/>
  <c r="W1758" i="20"/>
  <c r="V1758" i="20"/>
  <c r="S1758" i="20"/>
  <c r="X1757" i="20"/>
  <c r="W1757" i="20"/>
  <c r="V1757" i="20"/>
  <c r="S1757" i="20"/>
  <c r="X1756" i="20"/>
  <c r="W1756" i="20"/>
  <c r="V1756" i="20"/>
  <c r="S1756" i="20"/>
  <c r="X1755" i="20"/>
  <c r="W1755" i="20"/>
  <c r="V1755" i="20"/>
  <c r="S1755" i="20"/>
  <c r="X1754" i="20"/>
  <c r="W1754" i="20"/>
  <c r="V1754" i="20"/>
  <c r="S1754" i="20"/>
  <c r="X1753" i="20"/>
  <c r="W1753" i="20"/>
  <c r="V1753" i="20"/>
  <c r="S1753" i="20"/>
  <c r="X1752" i="20"/>
  <c r="W1752" i="20"/>
  <c r="V1752" i="20"/>
  <c r="S1752" i="20"/>
  <c r="X1751" i="20"/>
  <c r="W1751" i="20"/>
  <c r="V1751" i="20"/>
  <c r="S1751" i="20"/>
  <c r="X1750" i="20"/>
  <c r="W1750" i="20"/>
  <c r="V1750" i="20"/>
  <c r="S1750" i="20"/>
  <c r="X1749" i="20"/>
  <c r="W1749" i="20"/>
  <c r="V1749" i="20"/>
  <c r="S1749" i="20"/>
  <c r="X1748" i="20"/>
  <c r="W1748" i="20"/>
  <c r="V1748" i="20"/>
  <c r="S1748" i="20"/>
  <c r="X1747" i="20"/>
  <c r="W1747" i="20"/>
  <c r="V1747" i="20"/>
  <c r="S1747" i="20"/>
  <c r="X1746" i="20"/>
  <c r="W1746" i="20"/>
  <c r="V1746" i="20"/>
  <c r="S1746" i="20"/>
  <c r="X1745" i="20"/>
  <c r="W1745" i="20"/>
  <c r="V1745" i="20"/>
  <c r="S1745" i="20"/>
  <c r="X1744" i="20"/>
  <c r="W1744" i="20"/>
  <c r="V1744" i="20"/>
  <c r="S1744" i="20"/>
  <c r="X1743" i="20"/>
  <c r="W1743" i="20"/>
  <c r="V1743" i="20"/>
  <c r="S1743" i="20"/>
  <c r="X1742" i="20"/>
  <c r="W1742" i="20"/>
  <c r="V1742" i="20"/>
  <c r="S1742" i="20"/>
  <c r="X1741" i="20"/>
  <c r="W1741" i="20"/>
  <c r="V1741" i="20"/>
  <c r="S1741" i="20"/>
  <c r="X1740" i="20"/>
  <c r="W1740" i="20"/>
  <c r="V1740" i="20"/>
  <c r="S1740" i="20"/>
  <c r="X1739" i="20"/>
  <c r="W1739" i="20"/>
  <c r="V1739" i="20"/>
  <c r="S1739" i="20"/>
  <c r="X1738" i="20"/>
  <c r="W1738" i="20"/>
  <c r="V1738" i="20"/>
  <c r="S1738" i="20"/>
  <c r="X1737" i="20"/>
  <c r="W1737" i="20"/>
  <c r="V1737" i="20"/>
  <c r="S1737" i="20"/>
  <c r="X1736" i="20"/>
  <c r="W1736" i="20"/>
  <c r="V1736" i="20"/>
  <c r="S1736" i="20"/>
  <c r="X1735" i="20"/>
  <c r="W1735" i="20"/>
  <c r="V1735" i="20"/>
  <c r="S1735" i="20"/>
  <c r="X1734" i="20"/>
  <c r="W1734" i="20"/>
  <c r="V1734" i="20"/>
  <c r="S1734" i="20"/>
  <c r="X1733" i="20"/>
  <c r="W1733" i="20"/>
  <c r="V1733" i="20"/>
  <c r="S1733" i="20"/>
  <c r="X1732" i="20"/>
  <c r="W1732" i="20"/>
  <c r="V1732" i="20"/>
  <c r="S1732" i="20"/>
  <c r="X1731" i="20"/>
  <c r="W1731" i="20"/>
  <c r="V1731" i="20"/>
  <c r="S1731" i="20"/>
  <c r="X1730" i="20"/>
  <c r="W1730" i="20"/>
  <c r="V1730" i="20"/>
  <c r="S1730" i="20"/>
  <c r="X1729" i="20"/>
  <c r="W1729" i="20"/>
  <c r="V1729" i="20"/>
  <c r="S1729" i="20"/>
  <c r="X1728" i="20"/>
  <c r="W1728" i="20"/>
  <c r="V1728" i="20"/>
  <c r="S1728" i="20"/>
  <c r="X1727" i="20"/>
  <c r="W1727" i="20"/>
  <c r="V1727" i="20"/>
  <c r="S1727" i="20"/>
  <c r="X1726" i="20"/>
  <c r="W1726" i="20"/>
  <c r="V1726" i="20"/>
  <c r="S1726" i="20"/>
  <c r="X1725" i="20"/>
  <c r="W1725" i="20"/>
  <c r="V1725" i="20"/>
  <c r="S1725" i="20"/>
  <c r="X1724" i="20"/>
  <c r="W1724" i="20"/>
  <c r="V1724" i="20"/>
  <c r="S1724" i="20"/>
  <c r="X1723" i="20"/>
  <c r="W1723" i="20"/>
  <c r="V1723" i="20"/>
  <c r="S1723" i="20"/>
  <c r="X1722" i="20"/>
  <c r="W1722" i="20"/>
  <c r="V1722" i="20"/>
  <c r="S1722" i="20"/>
  <c r="X1721" i="20"/>
  <c r="W1721" i="20"/>
  <c r="V1721" i="20"/>
  <c r="S1721" i="20"/>
  <c r="X1720" i="20"/>
  <c r="W1720" i="20"/>
  <c r="V1720" i="20"/>
  <c r="S1720" i="20"/>
  <c r="X1719" i="20"/>
  <c r="W1719" i="20"/>
  <c r="V1719" i="20"/>
  <c r="S1719" i="20"/>
  <c r="X1718" i="20"/>
  <c r="W1718" i="20"/>
  <c r="V1718" i="20"/>
  <c r="S1718" i="20"/>
  <c r="X1717" i="20"/>
  <c r="W1717" i="20"/>
  <c r="V1717" i="20"/>
  <c r="S1717" i="20"/>
  <c r="X1716" i="20"/>
  <c r="W1716" i="20"/>
  <c r="V1716" i="20"/>
  <c r="S1716" i="20"/>
  <c r="X1715" i="20"/>
  <c r="W1715" i="20"/>
  <c r="V1715" i="20"/>
  <c r="S1715" i="20"/>
  <c r="X1714" i="20"/>
  <c r="W1714" i="20"/>
  <c r="V1714" i="20"/>
  <c r="S1714" i="20"/>
  <c r="X1713" i="20"/>
  <c r="W1713" i="20"/>
  <c r="V1713" i="20"/>
  <c r="S1713" i="20"/>
  <c r="X1712" i="20"/>
  <c r="W1712" i="20"/>
  <c r="V1712" i="20"/>
  <c r="S1712" i="20"/>
  <c r="X1711" i="20"/>
  <c r="W1711" i="20"/>
  <c r="V1711" i="20"/>
  <c r="S1711" i="20"/>
  <c r="X1710" i="20"/>
  <c r="W1710" i="20"/>
  <c r="V1710" i="20"/>
  <c r="S1710" i="20"/>
  <c r="X1709" i="20"/>
  <c r="W1709" i="20"/>
  <c r="V1709" i="20"/>
  <c r="S1709" i="20"/>
  <c r="X1708" i="20"/>
  <c r="W1708" i="20"/>
  <c r="V1708" i="20"/>
  <c r="S1708" i="20"/>
  <c r="X1707" i="20"/>
  <c r="W1707" i="20"/>
  <c r="V1707" i="20"/>
  <c r="S1707" i="20"/>
  <c r="X1706" i="20"/>
  <c r="W1706" i="20"/>
  <c r="V1706" i="20"/>
  <c r="S1706" i="20"/>
  <c r="X1705" i="20"/>
  <c r="W1705" i="20"/>
  <c r="V1705" i="20"/>
  <c r="S1705" i="20"/>
  <c r="X1704" i="20"/>
  <c r="W1704" i="20"/>
  <c r="V1704" i="20"/>
  <c r="S1704" i="20"/>
  <c r="X1703" i="20"/>
  <c r="W1703" i="20"/>
  <c r="V1703" i="20"/>
  <c r="S1703" i="20"/>
  <c r="X1702" i="20"/>
  <c r="W1702" i="20"/>
  <c r="V1702" i="20"/>
  <c r="S1702" i="20"/>
  <c r="X1701" i="20"/>
  <c r="W1701" i="20"/>
  <c r="V1701" i="20"/>
  <c r="S1701" i="20"/>
  <c r="X1700" i="20"/>
  <c r="W1700" i="20"/>
  <c r="V1700" i="20"/>
  <c r="S1700" i="20"/>
  <c r="X1699" i="20"/>
  <c r="W1699" i="20"/>
  <c r="V1699" i="20"/>
  <c r="S1699" i="20"/>
  <c r="X1698" i="20"/>
  <c r="W1698" i="20"/>
  <c r="V1698" i="20"/>
  <c r="S1698" i="20"/>
  <c r="X1697" i="20"/>
  <c r="W1697" i="20"/>
  <c r="V1697" i="20"/>
  <c r="S1697" i="20"/>
  <c r="X1696" i="20"/>
  <c r="W1696" i="20"/>
  <c r="V1696" i="20"/>
  <c r="S1696" i="20"/>
  <c r="X1695" i="20"/>
  <c r="W1695" i="20"/>
  <c r="V1695" i="20"/>
  <c r="S1695" i="20"/>
  <c r="X1694" i="20"/>
  <c r="W1694" i="20"/>
  <c r="V1694" i="20"/>
  <c r="S1694" i="20"/>
  <c r="X1693" i="20"/>
  <c r="W1693" i="20"/>
  <c r="V1693" i="20"/>
  <c r="S1693" i="20"/>
  <c r="X1692" i="20"/>
  <c r="W1692" i="20"/>
  <c r="V1692" i="20"/>
  <c r="S1692" i="20"/>
  <c r="X1691" i="20"/>
  <c r="W1691" i="20"/>
  <c r="V1691" i="20"/>
  <c r="S1691" i="20"/>
  <c r="X1690" i="20"/>
  <c r="W1690" i="20"/>
  <c r="V1690" i="20"/>
  <c r="S1690" i="20"/>
  <c r="X1689" i="20"/>
  <c r="W1689" i="20"/>
  <c r="V1689" i="20"/>
  <c r="S1689" i="20"/>
  <c r="X1688" i="20"/>
  <c r="W1688" i="20"/>
  <c r="V1688" i="20"/>
  <c r="S1688" i="20"/>
  <c r="X1687" i="20"/>
  <c r="W1687" i="20"/>
  <c r="V1687" i="20"/>
  <c r="S1687" i="20"/>
  <c r="X1686" i="20"/>
  <c r="W1686" i="20"/>
  <c r="V1686" i="20"/>
  <c r="S1686" i="20"/>
  <c r="X1685" i="20"/>
  <c r="W1685" i="20"/>
  <c r="V1685" i="20"/>
  <c r="S1685" i="20"/>
  <c r="X1684" i="20"/>
  <c r="W1684" i="20"/>
  <c r="V1684" i="20"/>
  <c r="S1684" i="20"/>
  <c r="X1683" i="20"/>
  <c r="W1683" i="20"/>
  <c r="V1683" i="20"/>
  <c r="S1683" i="20"/>
  <c r="X1682" i="20"/>
  <c r="W1682" i="20"/>
  <c r="V1682" i="20"/>
  <c r="S1682" i="20"/>
  <c r="X1681" i="20"/>
  <c r="W1681" i="20"/>
  <c r="V1681" i="20"/>
  <c r="S1681" i="20"/>
  <c r="X1680" i="20"/>
  <c r="W1680" i="20"/>
  <c r="V1680" i="20"/>
  <c r="S1680" i="20"/>
  <c r="X1679" i="20"/>
  <c r="W1679" i="20"/>
  <c r="V1679" i="20"/>
  <c r="S1679" i="20"/>
  <c r="X1678" i="20"/>
  <c r="W1678" i="20"/>
  <c r="V1678" i="20"/>
  <c r="S1678" i="20"/>
  <c r="X1677" i="20"/>
  <c r="W1677" i="20"/>
  <c r="V1677" i="20"/>
  <c r="S1677" i="20"/>
  <c r="X1676" i="20"/>
  <c r="W1676" i="20"/>
  <c r="V1676" i="20"/>
  <c r="S1676" i="20"/>
  <c r="X1675" i="20"/>
  <c r="W1675" i="20"/>
  <c r="V1675" i="20"/>
  <c r="S1675" i="20"/>
  <c r="X1674" i="20"/>
  <c r="W1674" i="20"/>
  <c r="V1674" i="20"/>
  <c r="S1674" i="20"/>
  <c r="X1673" i="20"/>
  <c r="W1673" i="20"/>
  <c r="V1673" i="20"/>
  <c r="S1673" i="20"/>
  <c r="X1672" i="20"/>
  <c r="W1672" i="20"/>
  <c r="V1672" i="20"/>
  <c r="S1672" i="20"/>
  <c r="X1671" i="20"/>
  <c r="W1671" i="20"/>
  <c r="V1671" i="20"/>
  <c r="S1671" i="20"/>
  <c r="X1670" i="20"/>
  <c r="W1670" i="20"/>
  <c r="V1670" i="20"/>
  <c r="S1670" i="20"/>
  <c r="X1669" i="20"/>
  <c r="W1669" i="20"/>
  <c r="V1669" i="20"/>
  <c r="S1669" i="20"/>
  <c r="X1668" i="20"/>
  <c r="W1668" i="20"/>
  <c r="V1668" i="20"/>
  <c r="S1668" i="20"/>
  <c r="X1667" i="20"/>
  <c r="W1667" i="20"/>
  <c r="V1667" i="20"/>
  <c r="S1667" i="20"/>
  <c r="X1666" i="20"/>
  <c r="W1666" i="20"/>
  <c r="V1666" i="20"/>
  <c r="S1666" i="20"/>
  <c r="X1665" i="20"/>
  <c r="W1665" i="20"/>
  <c r="V1665" i="20"/>
  <c r="S1665" i="20"/>
  <c r="X1664" i="20"/>
  <c r="W1664" i="20"/>
  <c r="V1664" i="20"/>
  <c r="S1664" i="20"/>
  <c r="X1663" i="20"/>
  <c r="W1663" i="20"/>
  <c r="V1663" i="20"/>
  <c r="S1663" i="20"/>
  <c r="X1662" i="20"/>
  <c r="W1662" i="20"/>
  <c r="V1662" i="20"/>
  <c r="S1662" i="20"/>
  <c r="X1661" i="20"/>
  <c r="W1661" i="20"/>
  <c r="V1661" i="20"/>
  <c r="S1661" i="20"/>
  <c r="X1660" i="20"/>
  <c r="W1660" i="20"/>
  <c r="V1660" i="20"/>
  <c r="S1660" i="20"/>
  <c r="X1659" i="20"/>
  <c r="W1659" i="20"/>
  <c r="V1659" i="20"/>
  <c r="S1659" i="20"/>
  <c r="X1658" i="20"/>
  <c r="W1658" i="20"/>
  <c r="V1658" i="20"/>
  <c r="S1658" i="20"/>
  <c r="X1657" i="20"/>
  <c r="W1657" i="20"/>
  <c r="V1657" i="20"/>
  <c r="S1657" i="20"/>
  <c r="X1656" i="20"/>
  <c r="W1656" i="20"/>
  <c r="V1656" i="20"/>
  <c r="S1656" i="20"/>
  <c r="X1655" i="20"/>
  <c r="W1655" i="20"/>
  <c r="V1655" i="20"/>
  <c r="S1655" i="20"/>
  <c r="X1654" i="20"/>
  <c r="W1654" i="20"/>
  <c r="V1654" i="20"/>
  <c r="S1654" i="20"/>
  <c r="X1653" i="20"/>
  <c r="W1653" i="20"/>
  <c r="V1653" i="20"/>
  <c r="S1653" i="20"/>
  <c r="X1652" i="20"/>
  <c r="W1652" i="20"/>
  <c r="V1652" i="20"/>
  <c r="S1652" i="20"/>
  <c r="X1651" i="20"/>
  <c r="W1651" i="20"/>
  <c r="V1651" i="20"/>
  <c r="S1651" i="20"/>
  <c r="X1650" i="20"/>
  <c r="W1650" i="20"/>
  <c r="V1650" i="20"/>
  <c r="S1650" i="20"/>
  <c r="X1649" i="20"/>
  <c r="W1649" i="20"/>
  <c r="V1649" i="20"/>
  <c r="S1649" i="20"/>
  <c r="X1648" i="20"/>
  <c r="W1648" i="20"/>
  <c r="V1648" i="20"/>
  <c r="S1648" i="20"/>
  <c r="X1647" i="20"/>
  <c r="W1647" i="20"/>
  <c r="V1647" i="20"/>
  <c r="S1647" i="20"/>
  <c r="X1646" i="20"/>
  <c r="W1646" i="20"/>
  <c r="V1646" i="20"/>
  <c r="S1646" i="20"/>
  <c r="X1645" i="20"/>
  <c r="W1645" i="20"/>
  <c r="V1645" i="20"/>
  <c r="S1645" i="20"/>
  <c r="X1644" i="20"/>
  <c r="W1644" i="20"/>
  <c r="V1644" i="20"/>
  <c r="S1644" i="20"/>
  <c r="X1643" i="20"/>
  <c r="W1643" i="20"/>
  <c r="V1643" i="20"/>
  <c r="S1643" i="20"/>
  <c r="X1642" i="20"/>
  <c r="W1642" i="20"/>
  <c r="V1642" i="20"/>
  <c r="S1642" i="20"/>
  <c r="X1641" i="20"/>
  <c r="W1641" i="20"/>
  <c r="V1641" i="20"/>
  <c r="S1641" i="20"/>
  <c r="X1640" i="20"/>
  <c r="W1640" i="20"/>
  <c r="V1640" i="20"/>
  <c r="S1640" i="20"/>
  <c r="X1639" i="20"/>
  <c r="W1639" i="20"/>
  <c r="V1639" i="20"/>
  <c r="S1639" i="20"/>
  <c r="X1638" i="20"/>
  <c r="W1638" i="20"/>
  <c r="V1638" i="20"/>
  <c r="S1638" i="20"/>
  <c r="X1637" i="20"/>
  <c r="W1637" i="20"/>
  <c r="V1637" i="20"/>
  <c r="S1637" i="20"/>
  <c r="X1636" i="20"/>
  <c r="W1636" i="20"/>
  <c r="V1636" i="20"/>
  <c r="S1636" i="20"/>
  <c r="X1635" i="20"/>
  <c r="W1635" i="20"/>
  <c r="V1635" i="20"/>
  <c r="S1635" i="20"/>
  <c r="X1634" i="20"/>
  <c r="W1634" i="20"/>
  <c r="V1634" i="20"/>
  <c r="S1634" i="20"/>
  <c r="X1633" i="20"/>
  <c r="W1633" i="20"/>
  <c r="V1633" i="20"/>
  <c r="S1633" i="20"/>
  <c r="X1632" i="20"/>
  <c r="W1632" i="20"/>
  <c r="V1632" i="20"/>
  <c r="S1632" i="20"/>
  <c r="X1631" i="20"/>
  <c r="W1631" i="20"/>
  <c r="V1631" i="20"/>
  <c r="S1631" i="20"/>
  <c r="X1630" i="20"/>
  <c r="W1630" i="20"/>
  <c r="V1630" i="20"/>
  <c r="S1630" i="20"/>
  <c r="X1629" i="20"/>
  <c r="W1629" i="20"/>
  <c r="V1629" i="20"/>
  <c r="S1629" i="20"/>
  <c r="X1628" i="20"/>
  <c r="W1628" i="20"/>
  <c r="V1628" i="20"/>
  <c r="S1628" i="20"/>
  <c r="X1627" i="20"/>
  <c r="W1627" i="20"/>
  <c r="V1627" i="20"/>
  <c r="S1627" i="20"/>
  <c r="X1626" i="20"/>
  <c r="W1626" i="20"/>
  <c r="V1626" i="20"/>
  <c r="S1626" i="20"/>
  <c r="X1625" i="20"/>
  <c r="W1625" i="20"/>
  <c r="V1625" i="20"/>
  <c r="S1625" i="20"/>
  <c r="X1624" i="20"/>
  <c r="W1624" i="20"/>
  <c r="V1624" i="20"/>
  <c r="S1624" i="20"/>
  <c r="X1623" i="20"/>
  <c r="W1623" i="20"/>
  <c r="V1623" i="20"/>
  <c r="S1623" i="20"/>
  <c r="X1622" i="20"/>
  <c r="W1622" i="20"/>
  <c r="V1622" i="20"/>
  <c r="S1622" i="20"/>
  <c r="X1621" i="20"/>
  <c r="W1621" i="20"/>
  <c r="V1621" i="20"/>
  <c r="S1621" i="20"/>
  <c r="X1620" i="20"/>
  <c r="W1620" i="20"/>
  <c r="V1620" i="20"/>
  <c r="S1620" i="20"/>
  <c r="X1619" i="20"/>
  <c r="W1619" i="20"/>
  <c r="V1619" i="20"/>
  <c r="S1619" i="20"/>
  <c r="X1618" i="20"/>
  <c r="W1618" i="20"/>
  <c r="V1618" i="20"/>
  <c r="S1618" i="20"/>
  <c r="X1617" i="20"/>
  <c r="W1617" i="20"/>
  <c r="V1617" i="20"/>
  <c r="S1617" i="20"/>
  <c r="X1616" i="20"/>
  <c r="W1616" i="20"/>
  <c r="V1616" i="20"/>
  <c r="S1616" i="20"/>
  <c r="X1615" i="20"/>
  <c r="W1615" i="20"/>
  <c r="V1615" i="20"/>
  <c r="S1615" i="20"/>
  <c r="X1614" i="20"/>
  <c r="W1614" i="20"/>
  <c r="V1614" i="20"/>
  <c r="S1614" i="20"/>
  <c r="X1613" i="20"/>
  <c r="W1613" i="20"/>
  <c r="V1613" i="20"/>
  <c r="S1613" i="20"/>
  <c r="X1612" i="20"/>
  <c r="W1612" i="20"/>
  <c r="V1612" i="20"/>
  <c r="S1612" i="20"/>
  <c r="X1611" i="20"/>
  <c r="W1611" i="20"/>
  <c r="V1611" i="20"/>
  <c r="S1611" i="20"/>
  <c r="X1610" i="20"/>
  <c r="W1610" i="20"/>
  <c r="V1610" i="20"/>
  <c r="S1610" i="20"/>
  <c r="X1609" i="20"/>
  <c r="W1609" i="20"/>
  <c r="V1609" i="20"/>
  <c r="S1609" i="20"/>
  <c r="X1608" i="20"/>
  <c r="W1608" i="20"/>
  <c r="V1608" i="20"/>
  <c r="S1608" i="20"/>
  <c r="X1607" i="20"/>
  <c r="W1607" i="20"/>
  <c r="V1607" i="20"/>
  <c r="S1607" i="20"/>
  <c r="X1606" i="20"/>
  <c r="W1606" i="20"/>
  <c r="V1606" i="20"/>
  <c r="S1606" i="20"/>
  <c r="X1605" i="20"/>
  <c r="W1605" i="20"/>
  <c r="V1605" i="20"/>
  <c r="S1605" i="20"/>
  <c r="X1604" i="20"/>
  <c r="W1604" i="20"/>
  <c r="V1604" i="20"/>
  <c r="S1604" i="20"/>
  <c r="X1603" i="20"/>
  <c r="W1603" i="20"/>
  <c r="V1603" i="20"/>
  <c r="S1603" i="20"/>
  <c r="X1602" i="20"/>
  <c r="W1602" i="20"/>
  <c r="V1602" i="20"/>
  <c r="S1602" i="20"/>
  <c r="X1601" i="20"/>
  <c r="W1601" i="20"/>
  <c r="V1601" i="20"/>
  <c r="S1601" i="20"/>
  <c r="X1600" i="20"/>
  <c r="W1600" i="20"/>
  <c r="V1600" i="20"/>
  <c r="S1600" i="20"/>
  <c r="X1599" i="20"/>
  <c r="W1599" i="20"/>
  <c r="V1599" i="20"/>
  <c r="S1599" i="20"/>
  <c r="X1598" i="20"/>
  <c r="W1598" i="20"/>
  <c r="V1598" i="20"/>
  <c r="S1598" i="20"/>
  <c r="X1597" i="20"/>
  <c r="W1597" i="20"/>
  <c r="V1597" i="20"/>
  <c r="S1597" i="20"/>
  <c r="X1596" i="20"/>
  <c r="W1596" i="20"/>
  <c r="V1596" i="20"/>
  <c r="S1596" i="20"/>
  <c r="X1595" i="20"/>
  <c r="W1595" i="20"/>
  <c r="V1595" i="20"/>
  <c r="S1595" i="20"/>
  <c r="X1594" i="20"/>
  <c r="W1594" i="20"/>
  <c r="V1594" i="20"/>
  <c r="S1594" i="20"/>
  <c r="X1593" i="20"/>
  <c r="W1593" i="20"/>
  <c r="V1593" i="20"/>
  <c r="S1593" i="20"/>
  <c r="X1592" i="20"/>
  <c r="W1592" i="20"/>
  <c r="V1592" i="20"/>
  <c r="S1592" i="20"/>
  <c r="X1591" i="20"/>
  <c r="W1591" i="20"/>
  <c r="V1591" i="20"/>
  <c r="S1591" i="20"/>
  <c r="X1590" i="20"/>
  <c r="W1590" i="20"/>
  <c r="V1590" i="20"/>
  <c r="S1590" i="20"/>
  <c r="X1589" i="20"/>
  <c r="W1589" i="20"/>
  <c r="V1589" i="20"/>
  <c r="S1589" i="20"/>
  <c r="X1588" i="20"/>
  <c r="W1588" i="20"/>
  <c r="V1588" i="20"/>
  <c r="S1588" i="20"/>
  <c r="X1587" i="20"/>
  <c r="W1587" i="20"/>
  <c r="V1587" i="20"/>
  <c r="S1587" i="20"/>
  <c r="X1586" i="20"/>
  <c r="W1586" i="20"/>
  <c r="V1586" i="20"/>
  <c r="S1586" i="20"/>
  <c r="X1585" i="20"/>
  <c r="W1585" i="20"/>
  <c r="V1585" i="20"/>
  <c r="S1585" i="20"/>
  <c r="X1584" i="20"/>
  <c r="W1584" i="20"/>
  <c r="V1584" i="20"/>
  <c r="S1584" i="20"/>
  <c r="X1583" i="20"/>
  <c r="W1583" i="20"/>
  <c r="V1583" i="20"/>
  <c r="S1583" i="20"/>
  <c r="X1582" i="20"/>
  <c r="W1582" i="20"/>
  <c r="V1582" i="20"/>
  <c r="S1582" i="20"/>
  <c r="X1581" i="20"/>
  <c r="W1581" i="20"/>
  <c r="V1581" i="20"/>
  <c r="S1581" i="20"/>
  <c r="X1580" i="20"/>
  <c r="W1580" i="20"/>
  <c r="V1580" i="20"/>
  <c r="S1580" i="20"/>
  <c r="X1579" i="20"/>
  <c r="W1579" i="20"/>
  <c r="V1579" i="20"/>
  <c r="S1579" i="20"/>
  <c r="X1578" i="20"/>
  <c r="W1578" i="20"/>
  <c r="V1578" i="20"/>
  <c r="S1578" i="20"/>
  <c r="X1577" i="20"/>
  <c r="W1577" i="20"/>
  <c r="V1577" i="20"/>
  <c r="S1577" i="20"/>
  <c r="X1576" i="20"/>
  <c r="W1576" i="20"/>
  <c r="V1576" i="20"/>
  <c r="S1576" i="20"/>
  <c r="X1575" i="20"/>
  <c r="W1575" i="20"/>
  <c r="V1575" i="20"/>
  <c r="S1575" i="20"/>
  <c r="X1574" i="20"/>
  <c r="W1574" i="20"/>
  <c r="V1574" i="20"/>
  <c r="S1574" i="20"/>
  <c r="X1573" i="20"/>
  <c r="W1573" i="20"/>
  <c r="V1573" i="20"/>
  <c r="S1573" i="20"/>
  <c r="X1572" i="20"/>
  <c r="W1572" i="20"/>
  <c r="V1572" i="20"/>
  <c r="S1572" i="20"/>
  <c r="X1571" i="20"/>
  <c r="W1571" i="20"/>
  <c r="V1571" i="20"/>
  <c r="S1571" i="20"/>
  <c r="X1570" i="20"/>
  <c r="W1570" i="20"/>
  <c r="V1570" i="20"/>
  <c r="S1570" i="20"/>
  <c r="X1569" i="20"/>
  <c r="W1569" i="20"/>
  <c r="V1569" i="20"/>
  <c r="S1569" i="20"/>
  <c r="X1568" i="20"/>
  <c r="W1568" i="20"/>
  <c r="V1568" i="20"/>
  <c r="S1568" i="20"/>
  <c r="X1567" i="20"/>
  <c r="W1567" i="20"/>
  <c r="V1567" i="20"/>
  <c r="S1567" i="20"/>
  <c r="X1566" i="20"/>
  <c r="W1566" i="20"/>
  <c r="V1566" i="20"/>
  <c r="S1566" i="20"/>
  <c r="X1565" i="20"/>
  <c r="W1565" i="20"/>
  <c r="V1565" i="20"/>
  <c r="S1565" i="20"/>
  <c r="X1564" i="20"/>
  <c r="W1564" i="20"/>
  <c r="V1564" i="20"/>
  <c r="S1564" i="20"/>
  <c r="X1563" i="20"/>
  <c r="W1563" i="20"/>
  <c r="V1563" i="20"/>
  <c r="S1563" i="20"/>
  <c r="X1562" i="20"/>
  <c r="W1562" i="20"/>
  <c r="V1562" i="20"/>
  <c r="S1562" i="20"/>
  <c r="X1561" i="20"/>
  <c r="W1561" i="20"/>
  <c r="V1561" i="20"/>
  <c r="S1561" i="20"/>
  <c r="X1560" i="20"/>
  <c r="W1560" i="20"/>
  <c r="V1560" i="20"/>
  <c r="S1560" i="20"/>
  <c r="X1559" i="20"/>
  <c r="W1559" i="20"/>
  <c r="V1559" i="20"/>
  <c r="S1559" i="20"/>
  <c r="X1558" i="20"/>
  <c r="W1558" i="20"/>
  <c r="V1558" i="20"/>
  <c r="S1558" i="20"/>
  <c r="X1557" i="20"/>
  <c r="W1557" i="20"/>
  <c r="V1557" i="20"/>
  <c r="S1557" i="20"/>
  <c r="X1556" i="20"/>
  <c r="W1556" i="20"/>
  <c r="V1556" i="20"/>
  <c r="S1556" i="20"/>
  <c r="X1555" i="20"/>
  <c r="W1555" i="20"/>
  <c r="V1555" i="20"/>
  <c r="S1555" i="20"/>
  <c r="X1554" i="20"/>
  <c r="W1554" i="20"/>
  <c r="V1554" i="20"/>
  <c r="S1554" i="20"/>
  <c r="X1553" i="20"/>
  <c r="W1553" i="20"/>
  <c r="V1553" i="20"/>
  <c r="S1553" i="20"/>
  <c r="X1552" i="20"/>
  <c r="W1552" i="20"/>
  <c r="V1552" i="20"/>
  <c r="S1552" i="20"/>
  <c r="X1551" i="20"/>
  <c r="W1551" i="20"/>
  <c r="V1551" i="20"/>
  <c r="S1551" i="20"/>
  <c r="X1550" i="20"/>
  <c r="W1550" i="20"/>
  <c r="V1550" i="20"/>
  <c r="S1550" i="20"/>
  <c r="X1549" i="20"/>
  <c r="W1549" i="20"/>
  <c r="V1549" i="20"/>
  <c r="S1549" i="20"/>
  <c r="X1548" i="20"/>
  <c r="W1548" i="20"/>
  <c r="V1548" i="20"/>
  <c r="S1548" i="20"/>
  <c r="X1547" i="20"/>
  <c r="W1547" i="20"/>
  <c r="V1547" i="20"/>
  <c r="S1547" i="20"/>
  <c r="X1546" i="20"/>
  <c r="W1546" i="20"/>
  <c r="V1546" i="20"/>
  <c r="S1546" i="20"/>
  <c r="X1545" i="20"/>
  <c r="W1545" i="20"/>
  <c r="V1545" i="20"/>
  <c r="S1545" i="20"/>
  <c r="X1544" i="20"/>
  <c r="W1544" i="20"/>
  <c r="V1544" i="20"/>
  <c r="S1544" i="20"/>
  <c r="X1543" i="20"/>
  <c r="W1543" i="20"/>
  <c r="V1543" i="20"/>
  <c r="S1543" i="20"/>
  <c r="X1542" i="20"/>
  <c r="W1542" i="20"/>
  <c r="V1542" i="20"/>
  <c r="S1542" i="20"/>
  <c r="X1541" i="20"/>
  <c r="W1541" i="20"/>
  <c r="V1541" i="20"/>
  <c r="S1541" i="20"/>
  <c r="X1540" i="20"/>
  <c r="W1540" i="20"/>
  <c r="V1540" i="20"/>
  <c r="S1540" i="20"/>
  <c r="X1539" i="20"/>
  <c r="W1539" i="20"/>
  <c r="V1539" i="20"/>
  <c r="S1539" i="20"/>
  <c r="X1538" i="20"/>
  <c r="W1538" i="20"/>
  <c r="V1538" i="20"/>
  <c r="S1538" i="20"/>
  <c r="X1537" i="20"/>
  <c r="W1537" i="20"/>
  <c r="V1537" i="20"/>
  <c r="S1537" i="20"/>
  <c r="X1536" i="20"/>
  <c r="W1536" i="20"/>
  <c r="V1536" i="20"/>
  <c r="S1536" i="20"/>
  <c r="X1535" i="20"/>
  <c r="W1535" i="20"/>
  <c r="V1535" i="20"/>
  <c r="S1535" i="20"/>
  <c r="X1534" i="20"/>
  <c r="W1534" i="20"/>
  <c r="V1534" i="20"/>
  <c r="S1534" i="20"/>
  <c r="X1533" i="20"/>
  <c r="W1533" i="20"/>
  <c r="V1533" i="20"/>
  <c r="S1533" i="20"/>
  <c r="X1532" i="20"/>
  <c r="W1532" i="20"/>
  <c r="V1532" i="20"/>
  <c r="S1532" i="20"/>
  <c r="X1531" i="20"/>
  <c r="W1531" i="20"/>
  <c r="V1531" i="20"/>
  <c r="S1531" i="20"/>
  <c r="X1530" i="20"/>
  <c r="W1530" i="20"/>
  <c r="V1530" i="20"/>
  <c r="S1530" i="20"/>
  <c r="X1529" i="20"/>
  <c r="W1529" i="20"/>
  <c r="V1529" i="20"/>
  <c r="S1529" i="20"/>
  <c r="X1528" i="20"/>
  <c r="W1528" i="20"/>
  <c r="V1528" i="20"/>
  <c r="S1528" i="20"/>
  <c r="X1527" i="20"/>
  <c r="W1527" i="20"/>
  <c r="V1527" i="20"/>
  <c r="S1527" i="20"/>
  <c r="X1526" i="20"/>
  <c r="W1526" i="20"/>
  <c r="V1526" i="20"/>
  <c r="S1526" i="20"/>
  <c r="X1525" i="20"/>
  <c r="W1525" i="20"/>
  <c r="V1525" i="20"/>
  <c r="S1525" i="20"/>
  <c r="X1524" i="20"/>
  <c r="W1524" i="20"/>
  <c r="V1524" i="20"/>
  <c r="S1524" i="20"/>
  <c r="X1523" i="20"/>
  <c r="W1523" i="20"/>
  <c r="V1523" i="20"/>
  <c r="S1523" i="20"/>
  <c r="X1522" i="20"/>
  <c r="W1522" i="20"/>
  <c r="V1522" i="20"/>
  <c r="S1522" i="20"/>
  <c r="X1521" i="20"/>
  <c r="W1521" i="20"/>
  <c r="V1521" i="20"/>
  <c r="S1521" i="20"/>
  <c r="X1520" i="20"/>
  <c r="W1520" i="20"/>
  <c r="V1520" i="20"/>
  <c r="S1520" i="20"/>
  <c r="X1519" i="20"/>
  <c r="W1519" i="20"/>
  <c r="V1519" i="20"/>
  <c r="S1519" i="20"/>
  <c r="X1518" i="20"/>
  <c r="W1518" i="20"/>
  <c r="V1518" i="20"/>
  <c r="S1518" i="20"/>
  <c r="X1517" i="20"/>
  <c r="W1517" i="20"/>
  <c r="V1517" i="20"/>
  <c r="S1517" i="20"/>
  <c r="X1516" i="20"/>
  <c r="W1516" i="20"/>
  <c r="V1516" i="20"/>
  <c r="S1516" i="20"/>
  <c r="X1515" i="20"/>
  <c r="W1515" i="20"/>
  <c r="V1515" i="20"/>
  <c r="S1515" i="20"/>
  <c r="X1514" i="20"/>
  <c r="W1514" i="20"/>
  <c r="V1514" i="20"/>
  <c r="S1514" i="20"/>
  <c r="X1513" i="20"/>
  <c r="W1513" i="20"/>
  <c r="V1513" i="20"/>
  <c r="S1513" i="20"/>
  <c r="X1512" i="20"/>
  <c r="W1512" i="20"/>
  <c r="V1512" i="20"/>
  <c r="S1512" i="20"/>
  <c r="X1511" i="20"/>
  <c r="W1511" i="20"/>
  <c r="V1511" i="20"/>
  <c r="S1511" i="20"/>
  <c r="X1510" i="20"/>
  <c r="W1510" i="20"/>
  <c r="V1510" i="20"/>
  <c r="S1510" i="20"/>
  <c r="X1509" i="20"/>
  <c r="W1509" i="20"/>
  <c r="V1509" i="20"/>
  <c r="S1509" i="20"/>
  <c r="X1508" i="20"/>
  <c r="W1508" i="20"/>
  <c r="V1508" i="20"/>
  <c r="S1508" i="20"/>
  <c r="X1507" i="20"/>
  <c r="W1507" i="20"/>
  <c r="V1507" i="20"/>
  <c r="S1507" i="20"/>
  <c r="X1506" i="20"/>
  <c r="W1506" i="20"/>
  <c r="V1506" i="20"/>
  <c r="S1506" i="20"/>
  <c r="X1505" i="20"/>
  <c r="W1505" i="20"/>
  <c r="V1505" i="20"/>
  <c r="S1505" i="20"/>
  <c r="X1504" i="20"/>
  <c r="W1504" i="20"/>
  <c r="V1504" i="20"/>
  <c r="S1504" i="20"/>
  <c r="X1503" i="20"/>
  <c r="W1503" i="20"/>
  <c r="V1503" i="20"/>
  <c r="S1503" i="20"/>
  <c r="X1502" i="20"/>
  <c r="W1502" i="20"/>
  <c r="V1502" i="20"/>
  <c r="S1502" i="20"/>
  <c r="X1501" i="20"/>
  <c r="W1501" i="20"/>
  <c r="V1501" i="20"/>
  <c r="S1501" i="20"/>
  <c r="X1500" i="20"/>
  <c r="W1500" i="20"/>
  <c r="V1500" i="20"/>
  <c r="S1500" i="20"/>
  <c r="X1499" i="20"/>
  <c r="W1499" i="20"/>
  <c r="V1499" i="20"/>
  <c r="S1499" i="20"/>
  <c r="X1498" i="20"/>
  <c r="W1498" i="20"/>
  <c r="V1498" i="20"/>
  <c r="S1498" i="20"/>
  <c r="X1497" i="20"/>
  <c r="W1497" i="20"/>
  <c r="V1497" i="20"/>
  <c r="S1497" i="20"/>
  <c r="X1496" i="20"/>
  <c r="W1496" i="20"/>
  <c r="V1496" i="20"/>
  <c r="S1496" i="20"/>
  <c r="X1495" i="20"/>
  <c r="W1495" i="20"/>
  <c r="V1495" i="20"/>
  <c r="S1495" i="20"/>
  <c r="X1494" i="20"/>
  <c r="W1494" i="20"/>
  <c r="V1494" i="20"/>
  <c r="S1494" i="20"/>
  <c r="X1493" i="20"/>
  <c r="W1493" i="20"/>
  <c r="V1493" i="20"/>
  <c r="S1493" i="20"/>
  <c r="X1492" i="20"/>
  <c r="W1492" i="20"/>
  <c r="V1492" i="20"/>
  <c r="S1492" i="20"/>
  <c r="X1491" i="20"/>
  <c r="W1491" i="20"/>
  <c r="V1491" i="20"/>
  <c r="S1491" i="20"/>
  <c r="X1490" i="20"/>
  <c r="W1490" i="20"/>
  <c r="V1490" i="20"/>
  <c r="S1490" i="20"/>
  <c r="X1489" i="20"/>
  <c r="W1489" i="20"/>
  <c r="V1489" i="20"/>
  <c r="S1489" i="20"/>
  <c r="X1488" i="20"/>
  <c r="W1488" i="20"/>
  <c r="V1488" i="20"/>
  <c r="S1488" i="20"/>
  <c r="X1487" i="20"/>
  <c r="W1487" i="20"/>
  <c r="V1487" i="20"/>
  <c r="S1487" i="20"/>
  <c r="X1486" i="20"/>
  <c r="W1486" i="20"/>
  <c r="V1486" i="20"/>
  <c r="S1486" i="20"/>
  <c r="X1485" i="20"/>
  <c r="W1485" i="20"/>
  <c r="V1485" i="20"/>
  <c r="S1485" i="20"/>
  <c r="X1484" i="20"/>
  <c r="W1484" i="20"/>
  <c r="V1484" i="20"/>
  <c r="S1484" i="20"/>
  <c r="X1483" i="20"/>
  <c r="W1483" i="20"/>
  <c r="V1483" i="20"/>
  <c r="S1483" i="20"/>
  <c r="X1482" i="20"/>
  <c r="W1482" i="20"/>
  <c r="V1482" i="20"/>
  <c r="S1482" i="20"/>
  <c r="X1481" i="20"/>
  <c r="W1481" i="20"/>
  <c r="V1481" i="20"/>
  <c r="S1481" i="20"/>
  <c r="X1480" i="20"/>
  <c r="W1480" i="20"/>
  <c r="V1480" i="20"/>
  <c r="S1480" i="20"/>
  <c r="X1479" i="20"/>
  <c r="W1479" i="20"/>
  <c r="V1479" i="20"/>
  <c r="S1479" i="20"/>
  <c r="X1478" i="20"/>
  <c r="W1478" i="20"/>
  <c r="V1478" i="20"/>
  <c r="S1478" i="20"/>
  <c r="X1477" i="20"/>
  <c r="W1477" i="20"/>
  <c r="V1477" i="20"/>
  <c r="S1477" i="20"/>
  <c r="X1476" i="20"/>
  <c r="W1476" i="20"/>
  <c r="V1476" i="20"/>
  <c r="S1476" i="20"/>
  <c r="X1475" i="20"/>
  <c r="W1475" i="20"/>
  <c r="V1475" i="20"/>
  <c r="S1475" i="20"/>
  <c r="X1474" i="20"/>
  <c r="W1474" i="20"/>
  <c r="V1474" i="20"/>
  <c r="S1474" i="20"/>
  <c r="X1473" i="20"/>
  <c r="W1473" i="20"/>
  <c r="V1473" i="20"/>
  <c r="S1473" i="20"/>
  <c r="X1472" i="20"/>
  <c r="W1472" i="20"/>
  <c r="V1472" i="20"/>
  <c r="S1472" i="20"/>
  <c r="X1471" i="20"/>
  <c r="W1471" i="20"/>
  <c r="V1471" i="20"/>
  <c r="S1471" i="20"/>
  <c r="X1470" i="20"/>
  <c r="W1470" i="20"/>
  <c r="V1470" i="20"/>
  <c r="S1470" i="20"/>
  <c r="X1469" i="20"/>
  <c r="W1469" i="20"/>
  <c r="V1469" i="20"/>
  <c r="S1469" i="20"/>
  <c r="X1468" i="20"/>
  <c r="W1468" i="20"/>
  <c r="V1468" i="20"/>
  <c r="S1468" i="20"/>
  <c r="X1467" i="20"/>
  <c r="W1467" i="20"/>
  <c r="V1467" i="20"/>
  <c r="S1467" i="20"/>
  <c r="X1466" i="20"/>
  <c r="W1466" i="20"/>
  <c r="V1466" i="20"/>
  <c r="S1466" i="20"/>
  <c r="X1465" i="20"/>
  <c r="W1465" i="20"/>
  <c r="V1465" i="20"/>
  <c r="S1465" i="20"/>
  <c r="X1464" i="20"/>
  <c r="W1464" i="20"/>
  <c r="V1464" i="20"/>
  <c r="S1464" i="20"/>
  <c r="X1463" i="20"/>
  <c r="W1463" i="20"/>
  <c r="V1463" i="20"/>
  <c r="S1463" i="20"/>
  <c r="X1462" i="20"/>
  <c r="W1462" i="20"/>
  <c r="V1462" i="20"/>
  <c r="S1462" i="20"/>
  <c r="X1461" i="20"/>
  <c r="W1461" i="20"/>
  <c r="V1461" i="20"/>
  <c r="S1461" i="20"/>
  <c r="X1460" i="20"/>
  <c r="W1460" i="20"/>
  <c r="V1460" i="20"/>
  <c r="S1460" i="20"/>
  <c r="X1459" i="20"/>
  <c r="W1459" i="20"/>
  <c r="V1459" i="20"/>
  <c r="S1459" i="20"/>
  <c r="X1458" i="20"/>
  <c r="W1458" i="20"/>
  <c r="V1458" i="20"/>
  <c r="S1458" i="20"/>
  <c r="X1457" i="20"/>
  <c r="W1457" i="20"/>
  <c r="V1457" i="20"/>
  <c r="S1457" i="20"/>
  <c r="X1456" i="20"/>
  <c r="W1456" i="20"/>
  <c r="V1456" i="20"/>
  <c r="S1456" i="20"/>
  <c r="X1455" i="20"/>
  <c r="W1455" i="20"/>
  <c r="V1455" i="20"/>
  <c r="S1455" i="20"/>
  <c r="X1454" i="20"/>
  <c r="W1454" i="20"/>
  <c r="V1454" i="20"/>
  <c r="S1454" i="20"/>
  <c r="X1453" i="20"/>
  <c r="W1453" i="20"/>
  <c r="V1453" i="20"/>
  <c r="S1453" i="20"/>
  <c r="X1452" i="20"/>
  <c r="W1452" i="20"/>
  <c r="V1452" i="20"/>
  <c r="S1452" i="20"/>
  <c r="X1451" i="20"/>
  <c r="W1451" i="20"/>
  <c r="V1451" i="20"/>
  <c r="S1451" i="20"/>
  <c r="X1450" i="20"/>
  <c r="W1450" i="20"/>
  <c r="V1450" i="20"/>
  <c r="S1450" i="20"/>
  <c r="X1449" i="20"/>
  <c r="W1449" i="20"/>
  <c r="V1449" i="20"/>
  <c r="S1449" i="20"/>
  <c r="X1448" i="20"/>
  <c r="W1448" i="20"/>
  <c r="V1448" i="20"/>
  <c r="S1448" i="20"/>
  <c r="X1447" i="20"/>
  <c r="W1447" i="20"/>
  <c r="V1447" i="20"/>
  <c r="S1447" i="20"/>
  <c r="X1446" i="20"/>
  <c r="W1446" i="20"/>
  <c r="V1446" i="20"/>
  <c r="S1446" i="20"/>
  <c r="X1445" i="20"/>
  <c r="W1445" i="20"/>
  <c r="V1445" i="20"/>
  <c r="S1445" i="20"/>
  <c r="X1444" i="20"/>
  <c r="W1444" i="20"/>
  <c r="V1444" i="20"/>
  <c r="S1444" i="20"/>
  <c r="X1443" i="20"/>
  <c r="W1443" i="20"/>
  <c r="V1443" i="20"/>
  <c r="S1443" i="20"/>
  <c r="X1442" i="20"/>
  <c r="W1442" i="20"/>
  <c r="V1442" i="20"/>
  <c r="S1442" i="20"/>
  <c r="X1441" i="20"/>
  <c r="W1441" i="20"/>
  <c r="V1441" i="20"/>
  <c r="S1441" i="20"/>
  <c r="X1440" i="20"/>
  <c r="W1440" i="20"/>
  <c r="V1440" i="20"/>
  <c r="S1440" i="20"/>
  <c r="X1439" i="20"/>
  <c r="W1439" i="20"/>
  <c r="V1439" i="20"/>
  <c r="S1439" i="20"/>
  <c r="X1438" i="20"/>
  <c r="W1438" i="20"/>
  <c r="V1438" i="20"/>
  <c r="S1438" i="20"/>
  <c r="X1437" i="20"/>
  <c r="W1437" i="20"/>
  <c r="V1437" i="20"/>
  <c r="S1437" i="20"/>
  <c r="X1436" i="20"/>
  <c r="W1436" i="20"/>
  <c r="V1436" i="20"/>
  <c r="S1436" i="20"/>
  <c r="X1435" i="20"/>
  <c r="W1435" i="20"/>
  <c r="V1435" i="20"/>
  <c r="S1435" i="20"/>
  <c r="X1434" i="20"/>
  <c r="W1434" i="20"/>
  <c r="V1434" i="20"/>
  <c r="S1434" i="20"/>
  <c r="X1433" i="20"/>
  <c r="W1433" i="20"/>
  <c r="V1433" i="20"/>
  <c r="S1433" i="20"/>
  <c r="X1432" i="20"/>
  <c r="W1432" i="20"/>
  <c r="V1432" i="20"/>
  <c r="S1432" i="20"/>
  <c r="X1431" i="20"/>
  <c r="W1431" i="20"/>
  <c r="V1431" i="20"/>
  <c r="S1431" i="20"/>
  <c r="X1430" i="20"/>
  <c r="W1430" i="20"/>
  <c r="V1430" i="20"/>
  <c r="S1430" i="20"/>
  <c r="X1429" i="20"/>
  <c r="W1429" i="20"/>
  <c r="V1429" i="20"/>
  <c r="S1429" i="20"/>
  <c r="X1428" i="20"/>
  <c r="W1428" i="20"/>
  <c r="V1428" i="20"/>
  <c r="S1428" i="20"/>
  <c r="X1427" i="20"/>
  <c r="W1427" i="20"/>
  <c r="V1427" i="20"/>
  <c r="S1427" i="20"/>
  <c r="X1426" i="20"/>
  <c r="W1426" i="20"/>
  <c r="V1426" i="20"/>
  <c r="S1426" i="20"/>
  <c r="X1425" i="20"/>
  <c r="W1425" i="20"/>
  <c r="V1425" i="20"/>
  <c r="S1425" i="20"/>
  <c r="X1424" i="20"/>
  <c r="W1424" i="20"/>
  <c r="V1424" i="20"/>
  <c r="S1424" i="20"/>
  <c r="X1423" i="20"/>
  <c r="W1423" i="20"/>
  <c r="V1423" i="20"/>
  <c r="S1423" i="20"/>
  <c r="X1422" i="20"/>
  <c r="W1422" i="20"/>
  <c r="V1422" i="20"/>
  <c r="S1422" i="20"/>
  <c r="X1421" i="20"/>
  <c r="W1421" i="20"/>
  <c r="V1421" i="20"/>
  <c r="S1421" i="20"/>
  <c r="X1420" i="20"/>
  <c r="W1420" i="20"/>
  <c r="V1420" i="20"/>
  <c r="S1420" i="20"/>
  <c r="X1419" i="20"/>
  <c r="W1419" i="20"/>
  <c r="V1419" i="20"/>
  <c r="S1419" i="20"/>
  <c r="X1418" i="20"/>
  <c r="W1418" i="20"/>
  <c r="V1418" i="20"/>
  <c r="S1418" i="20"/>
  <c r="X1417" i="20"/>
  <c r="W1417" i="20"/>
  <c r="V1417" i="20"/>
  <c r="S1417" i="20"/>
  <c r="X1416" i="20"/>
  <c r="W1416" i="20"/>
  <c r="V1416" i="20"/>
  <c r="S1416" i="20"/>
  <c r="X1415" i="20"/>
  <c r="W1415" i="20"/>
  <c r="V1415" i="20"/>
  <c r="S1415" i="20"/>
  <c r="X1414" i="20"/>
  <c r="W1414" i="20"/>
  <c r="V1414" i="20"/>
  <c r="S1414" i="20"/>
  <c r="X1413" i="20"/>
  <c r="W1413" i="20"/>
  <c r="V1413" i="20"/>
  <c r="S1413" i="20"/>
  <c r="X1412" i="20"/>
  <c r="W1412" i="20"/>
  <c r="V1412" i="20"/>
  <c r="S1412" i="20"/>
  <c r="X1411" i="20"/>
  <c r="W1411" i="20"/>
  <c r="V1411" i="20"/>
  <c r="S1411" i="20"/>
  <c r="X1410" i="20"/>
  <c r="W1410" i="20"/>
  <c r="V1410" i="20"/>
  <c r="S1410" i="20"/>
  <c r="X1409" i="20"/>
  <c r="W1409" i="20"/>
  <c r="V1409" i="20"/>
  <c r="S1409" i="20"/>
  <c r="X1408" i="20"/>
  <c r="W1408" i="20"/>
  <c r="V1408" i="20"/>
  <c r="S1408" i="20"/>
  <c r="X1407" i="20"/>
  <c r="W1407" i="20"/>
  <c r="V1407" i="20"/>
  <c r="S1407" i="20"/>
  <c r="X1406" i="20"/>
  <c r="W1406" i="20"/>
  <c r="V1406" i="20"/>
  <c r="S1406" i="20"/>
  <c r="X1405" i="20"/>
  <c r="W1405" i="20"/>
  <c r="V1405" i="20"/>
  <c r="S1405" i="20"/>
  <c r="X1404" i="20"/>
  <c r="W1404" i="20"/>
  <c r="V1404" i="20"/>
  <c r="S1404" i="20"/>
  <c r="X1403" i="20"/>
  <c r="W1403" i="20"/>
  <c r="V1403" i="20"/>
  <c r="S1403" i="20"/>
  <c r="X1402" i="20"/>
  <c r="W1402" i="20"/>
  <c r="V1402" i="20"/>
  <c r="S1402" i="20"/>
  <c r="X1401" i="20"/>
  <c r="W1401" i="20"/>
  <c r="V1401" i="20"/>
  <c r="S1401" i="20"/>
  <c r="X1400" i="20"/>
  <c r="W1400" i="20"/>
  <c r="V1400" i="20"/>
  <c r="S1400" i="20"/>
  <c r="X1399" i="20"/>
  <c r="W1399" i="20"/>
  <c r="V1399" i="20"/>
  <c r="S1399" i="20"/>
  <c r="X1398" i="20"/>
  <c r="W1398" i="20"/>
  <c r="V1398" i="20"/>
  <c r="S1398" i="20"/>
  <c r="X1397" i="20"/>
  <c r="W1397" i="20"/>
  <c r="V1397" i="20"/>
  <c r="S1397" i="20"/>
  <c r="X1396" i="20"/>
  <c r="W1396" i="20"/>
  <c r="V1396" i="20"/>
  <c r="S1396" i="20"/>
  <c r="X1395" i="20"/>
  <c r="W1395" i="20"/>
  <c r="V1395" i="20"/>
  <c r="S1395" i="20"/>
  <c r="X1394" i="20"/>
  <c r="W1394" i="20"/>
  <c r="V1394" i="20"/>
  <c r="S1394" i="20"/>
  <c r="X1393" i="20"/>
  <c r="W1393" i="20"/>
  <c r="V1393" i="20"/>
  <c r="S1393" i="20"/>
  <c r="X1392" i="20"/>
  <c r="W1392" i="20"/>
  <c r="V1392" i="20"/>
  <c r="S1392" i="20"/>
  <c r="X1391" i="20"/>
  <c r="W1391" i="20"/>
  <c r="V1391" i="20"/>
  <c r="S1391" i="20"/>
  <c r="X1390" i="20"/>
  <c r="W1390" i="20"/>
  <c r="V1390" i="20"/>
  <c r="S1390" i="20"/>
  <c r="X1389" i="20"/>
  <c r="W1389" i="20"/>
  <c r="V1389" i="20"/>
  <c r="S1389" i="20"/>
  <c r="X1388" i="20"/>
  <c r="W1388" i="20"/>
  <c r="V1388" i="20"/>
  <c r="S1388" i="20"/>
  <c r="X1387" i="20"/>
  <c r="W1387" i="20"/>
  <c r="V1387" i="20"/>
  <c r="S1387" i="20"/>
  <c r="X1386" i="20"/>
  <c r="W1386" i="20"/>
  <c r="V1386" i="20"/>
  <c r="S1386" i="20"/>
  <c r="X1385" i="20"/>
  <c r="W1385" i="20"/>
  <c r="V1385" i="20"/>
  <c r="S1385" i="20"/>
  <c r="X1384" i="20"/>
  <c r="W1384" i="20"/>
  <c r="V1384" i="20"/>
  <c r="S1384" i="20"/>
  <c r="X1383" i="20"/>
  <c r="W1383" i="20"/>
  <c r="V1383" i="20"/>
  <c r="S1383" i="20"/>
  <c r="X1382" i="20"/>
  <c r="W1382" i="20"/>
  <c r="V1382" i="20"/>
  <c r="S1382" i="20"/>
  <c r="X1381" i="20"/>
  <c r="W1381" i="20"/>
  <c r="V1381" i="20"/>
  <c r="S1381" i="20"/>
  <c r="X1380" i="20"/>
  <c r="W1380" i="20"/>
  <c r="V1380" i="20"/>
  <c r="S1380" i="20"/>
  <c r="X1379" i="20"/>
  <c r="W1379" i="20"/>
  <c r="V1379" i="20"/>
  <c r="S1379" i="20"/>
  <c r="X1378" i="20"/>
  <c r="W1378" i="20"/>
  <c r="V1378" i="20"/>
  <c r="S1378" i="20"/>
  <c r="X1377" i="20"/>
  <c r="W1377" i="20"/>
  <c r="V1377" i="20"/>
  <c r="S1377" i="20"/>
  <c r="X1376" i="20"/>
  <c r="W1376" i="20"/>
  <c r="V1376" i="20"/>
  <c r="S1376" i="20"/>
  <c r="X1375" i="20"/>
  <c r="W1375" i="20"/>
  <c r="V1375" i="20"/>
  <c r="S1375" i="20"/>
  <c r="X1374" i="20"/>
  <c r="W1374" i="20"/>
  <c r="V1374" i="20"/>
  <c r="S1374" i="20"/>
  <c r="X1373" i="20"/>
  <c r="W1373" i="20"/>
  <c r="V1373" i="20"/>
  <c r="S1373" i="20"/>
  <c r="X1372" i="20"/>
  <c r="W1372" i="20"/>
  <c r="V1372" i="20"/>
  <c r="S1372" i="20"/>
  <c r="X1371" i="20"/>
  <c r="W1371" i="20"/>
  <c r="V1371" i="20"/>
  <c r="S1371" i="20"/>
  <c r="X1370" i="20"/>
  <c r="W1370" i="20"/>
  <c r="V1370" i="20"/>
  <c r="S1370" i="20"/>
  <c r="X1369" i="20"/>
  <c r="W1369" i="20"/>
  <c r="V1369" i="20"/>
  <c r="S1369" i="20"/>
  <c r="X1368" i="20"/>
  <c r="W1368" i="20"/>
  <c r="V1368" i="20"/>
  <c r="S1368" i="20"/>
  <c r="X1367" i="20"/>
  <c r="W1367" i="20"/>
  <c r="V1367" i="20"/>
  <c r="S1367" i="20"/>
  <c r="X1366" i="20"/>
  <c r="W1366" i="20"/>
  <c r="V1366" i="20"/>
  <c r="S1366" i="20"/>
  <c r="X1365" i="20"/>
  <c r="W1365" i="20"/>
  <c r="V1365" i="20"/>
  <c r="S1365" i="20"/>
  <c r="X1364" i="20"/>
  <c r="W1364" i="20"/>
  <c r="V1364" i="20"/>
  <c r="S1364" i="20"/>
  <c r="X1363" i="20"/>
  <c r="W1363" i="20"/>
  <c r="V1363" i="20"/>
  <c r="S1363" i="20"/>
  <c r="X1362" i="20"/>
  <c r="W1362" i="20"/>
  <c r="V1362" i="20"/>
  <c r="S1362" i="20"/>
  <c r="X1361" i="20"/>
  <c r="W1361" i="20"/>
  <c r="V1361" i="20"/>
  <c r="S1361" i="20"/>
  <c r="X1360" i="20"/>
  <c r="W1360" i="20"/>
  <c r="V1360" i="20"/>
  <c r="S1360" i="20"/>
  <c r="X1359" i="20"/>
  <c r="W1359" i="20"/>
  <c r="V1359" i="20"/>
  <c r="S1359" i="20"/>
  <c r="X1358" i="20"/>
  <c r="W1358" i="20"/>
  <c r="V1358" i="20"/>
  <c r="S1358" i="20"/>
  <c r="X1357" i="20"/>
  <c r="W1357" i="20"/>
  <c r="V1357" i="20"/>
  <c r="S1357" i="20"/>
  <c r="X1356" i="20"/>
  <c r="W1356" i="20"/>
  <c r="V1356" i="20"/>
  <c r="S1356" i="20"/>
  <c r="X1355" i="20"/>
  <c r="W1355" i="20"/>
  <c r="V1355" i="20"/>
  <c r="S1355" i="20"/>
  <c r="X1354" i="20"/>
  <c r="W1354" i="20"/>
  <c r="V1354" i="20"/>
  <c r="S1354" i="20"/>
  <c r="X1353" i="20"/>
  <c r="W1353" i="20"/>
  <c r="V1353" i="20"/>
  <c r="S1353" i="20"/>
  <c r="X1352" i="20"/>
  <c r="W1352" i="20"/>
  <c r="V1352" i="20"/>
  <c r="S1352" i="20"/>
  <c r="X1351" i="20"/>
  <c r="W1351" i="20"/>
  <c r="V1351" i="20"/>
  <c r="S1351" i="20"/>
  <c r="X1350" i="20"/>
  <c r="W1350" i="20"/>
  <c r="V1350" i="20"/>
  <c r="S1350" i="20"/>
  <c r="X1349" i="20"/>
  <c r="W1349" i="20"/>
  <c r="V1349" i="20"/>
  <c r="S1349" i="20"/>
  <c r="X1348" i="20"/>
  <c r="W1348" i="20"/>
  <c r="V1348" i="20"/>
  <c r="S1348" i="20"/>
  <c r="X1347" i="20"/>
  <c r="W1347" i="20"/>
  <c r="V1347" i="20"/>
  <c r="S1347" i="20"/>
  <c r="X1346" i="20"/>
  <c r="W1346" i="20"/>
  <c r="V1346" i="20"/>
  <c r="S1346" i="20"/>
  <c r="X1345" i="20"/>
  <c r="W1345" i="20"/>
  <c r="V1345" i="20"/>
  <c r="S1345" i="20"/>
  <c r="X1344" i="20"/>
  <c r="W1344" i="20"/>
  <c r="V1344" i="20"/>
  <c r="S1344" i="20"/>
  <c r="X1343" i="20"/>
  <c r="W1343" i="20"/>
  <c r="V1343" i="20"/>
  <c r="S1343" i="20"/>
  <c r="X1342" i="20"/>
  <c r="W1342" i="20"/>
  <c r="V1342" i="20"/>
  <c r="S1342" i="20"/>
  <c r="X1341" i="20"/>
  <c r="W1341" i="20"/>
  <c r="V1341" i="20"/>
  <c r="S1341" i="20"/>
  <c r="X1340" i="20"/>
  <c r="W1340" i="20"/>
  <c r="V1340" i="20"/>
  <c r="S1340" i="20"/>
  <c r="X1339" i="20"/>
  <c r="W1339" i="20"/>
  <c r="V1339" i="20"/>
  <c r="S1339" i="20"/>
  <c r="X1338" i="20"/>
  <c r="W1338" i="20"/>
  <c r="V1338" i="20"/>
  <c r="S1338" i="20"/>
  <c r="X1337" i="20"/>
  <c r="W1337" i="20"/>
  <c r="V1337" i="20"/>
  <c r="S1337" i="20"/>
  <c r="X1336" i="20"/>
  <c r="W1336" i="20"/>
  <c r="V1336" i="20"/>
  <c r="S1336" i="20"/>
  <c r="X1335" i="20"/>
  <c r="W1335" i="20"/>
  <c r="V1335" i="20"/>
  <c r="S1335" i="20"/>
  <c r="X1334" i="20"/>
  <c r="W1334" i="20"/>
  <c r="V1334" i="20"/>
  <c r="S1334" i="20"/>
  <c r="X1333" i="20"/>
  <c r="W1333" i="20"/>
  <c r="V1333" i="20"/>
  <c r="S1333" i="20"/>
  <c r="X1332" i="20"/>
  <c r="W1332" i="20"/>
  <c r="V1332" i="20"/>
  <c r="S1332" i="20"/>
  <c r="X1331" i="20"/>
  <c r="W1331" i="20"/>
  <c r="V1331" i="20"/>
  <c r="S1331" i="20"/>
  <c r="X1330" i="20"/>
  <c r="W1330" i="20"/>
  <c r="V1330" i="20"/>
  <c r="S1330" i="20"/>
  <c r="X1329" i="20"/>
  <c r="W1329" i="20"/>
  <c r="V1329" i="20"/>
  <c r="S1329" i="20"/>
  <c r="X1328" i="20"/>
  <c r="W1328" i="20"/>
  <c r="V1328" i="20"/>
  <c r="S1328" i="20"/>
  <c r="X1327" i="20"/>
  <c r="W1327" i="20"/>
  <c r="V1327" i="20"/>
  <c r="S1327" i="20"/>
  <c r="X1326" i="20"/>
  <c r="W1326" i="20"/>
  <c r="V1326" i="20"/>
  <c r="S1326" i="20"/>
  <c r="X1325" i="20"/>
  <c r="W1325" i="20"/>
  <c r="V1325" i="20"/>
  <c r="S1325" i="20"/>
  <c r="X1324" i="20"/>
  <c r="W1324" i="20"/>
  <c r="V1324" i="20"/>
  <c r="S1324" i="20"/>
  <c r="X1323" i="20"/>
  <c r="W1323" i="20"/>
  <c r="V1323" i="20"/>
  <c r="S1323" i="20"/>
  <c r="X1322" i="20"/>
  <c r="W1322" i="20"/>
  <c r="V1322" i="20"/>
  <c r="S1322" i="20"/>
  <c r="X1321" i="20"/>
  <c r="W1321" i="20"/>
  <c r="V1321" i="20"/>
  <c r="S1321" i="20"/>
  <c r="X1320" i="20"/>
  <c r="W1320" i="20"/>
  <c r="V1320" i="20"/>
  <c r="S1320" i="20"/>
  <c r="X1319" i="20"/>
  <c r="W1319" i="20"/>
  <c r="V1319" i="20"/>
  <c r="S1319" i="20"/>
  <c r="X1318" i="20"/>
  <c r="W1318" i="20"/>
  <c r="V1318" i="20"/>
  <c r="S1318" i="20"/>
  <c r="X1317" i="20"/>
  <c r="W1317" i="20"/>
  <c r="V1317" i="20"/>
  <c r="S1317" i="20"/>
  <c r="X1316" i="20"/>
  <c r="W1316" i="20"/>
  <c r="V1316" i="20"/>
  <c r="S1316" i="20"/>
  <c r="X1315" i="20"/>
  <c r="W1315" i="20"/>
  <c r="V1315" i="20"/>
  <c r="S1315" i="20"/>
  <c r="X1314" i="20"/>
  <c r="W1314" i="20"/>
  <c r="V1314" i="20"/>
  <c r="S1314" i="20"/>
  <c r="X1313" i="20"/>
  <c r="W1313" i="20"/>
  <c r="V1313" i="20"/>
  <c r="S1313" i="20"/>
  <c r="X1312" i="20"/>
  <c r="W1312" i="20"/>
  <c r="V1312" i="20"/>
  <c r="S1312" i="20"/>
  <c r="X1311" i="20"/>
  <c r="W1311" i="20"/>
  <c r="V1311" i="20"/>
  <c r="S1311" i="20"/>
  <c r="X1310" i="20"/>
  <c r="W1310" i="20"/>
  <c r="V1310" i="20"/>
  <c r="S1310" i="20"/>
  <c r="X1309" i="20"/>
  <c r="W1309" i="20"/>
  <c r="V1309" i="20"/>
  <c r="S1309" i="20"/>
  <c r="X1308" i="20"/>
  <c r="W1308" i="20"/>
  <c r="V1308" i="20"/>
  <c r="S1308" i="20"/>
  <c r="X1307" i="20"/>
  <c r="W1307" i="20"/>
  <c r="V1307" i="20"/>
  <c r="S1307" i="20"/>
  <c r="X1306" i="20"/>
  <c r="W1306" i="20"/>
  <c r="V1306" i="20"/>
  <c r="S1306" i="20"/>
  <c r="X1305" i="20"/>
  <c r="W1305" i="20"/>
  <c r="V1305" i="20"/>
  <c r="S1305" i="20"/>
  <c r="X1304" i="20"/>
  <c r="W1304" i="20"/>
  <c r="V1304" i="20"/>
  <c r="S1304" i="20"/>
  <c r="X1303" i="20"/>
  <c r="W1303" i="20"/>
  <c r="V1303" i="20"/>
  <c r="S1303" i="20"/>
  <c r="X1302" i="20"/>
  <c r="W1302" i="20"/>
  <c r="V1302" i="20"/>
  <c r="S1302" i="20"/>
  <c r="X1301" i="20"/>
  <c r="W1301" i="20"/>
  <c r="V1301" i="20"/>
  <c r="S1301" i="20"/>
  <c r="X1300" i="20"/>
  <c r="W1300" i="20"/>
  <c r="V1300" i="20"/>
  <c r="S1300" i="20"/>
  <c r="X1299" i="20"/>
  <c r="W1299" i="20"/>
  <c r="V1299" i="20"/>
  <c r="S1299" i="20"/>
  <c r="X1298" i="20"/>
  <c r="W1298" i="20"/>
  <c r="V1298" i="20"/>
  <c r="S1298" i="20"/>
  <c r="X1297" i="20"/>
  <c r="W1297" i="20"/>
  <c r="V1297" i="20"/>
  <c r="S1297" i="20"/>
  <c r="X1296" i="20"/>
  <c r="W1296" i="20"/>
  <c r="V1296" i="20"/>
  <c r="S1296" i="20"/>
  <c r="X1295" i="20"/>
  <c r="W1295" i="20"/>
  <c r="V1295" i="20"/>
  <c r="S1295" i="20"/>
  <c r="X1294" i="20"/>
  <c r="W1294" i="20"/>
  <c r="V1294" i="20"/>
  <c r="S1294" i="20"/>
  <c r="X1293" i="20"/>
  <c r="W1293" i="20"/>
  <c r="V1293" i="20"/>
  <c r="S1293" i="20"/>
  <c r="X1292" i="20"/>
  <c r="W1292" i="20"/>
  <c r="V1292" i="20"/>
  <c r="S1292" i="20"/>
  <c r="X1291" i="20"/>
  <c r="W1291" i="20"/>
  <c r="V1291" i="20"/>
  <c r="S1291" i="20"/>
  <c r="X1290" i="20"/>
  <c r="W1290" i="20"/>
  <c r="V1290" i="20"/>
  <c r="S1290" i="20"/>
  <c r="X1289" i="20"/>
  <c r="W1289" i="20"/>
  <c r="V1289" i="20"/>
  <c r="S1289" i="20"/>
  <c r="X1288" i="20"/>
  <c r="W1288" i="20"/>
  <c r="V1288" i="20"/>
  <c r="S1288" i="20"/>
  <c r="X1287" i="20"/>
  <c r="W1287" i="20"/>
  <c r="V1287" i="20"/>
  <c r="S1287" i="20"/>
  <c r="X1286" i="20"/>
  <c r="W1286" i="20"/>
  <c r="V1286" i="20"/>
  <c r="S1286" i="20"/>
  <c r="X1285" i="20"/>
  <c r="W1285" i="20"/>
  <c r="V1285" i="20"/>
  <c r="S1285" i="20"/>
  <c r="X1284" i="20"/>
  <c r="W1284" i="20"/>
  <c r="V1284" i="20"/>
  <c r="S1284" i="20"/>
  <c r="X1283" i="20"/>
  <c r="W1283" i="20"/>
  <c r="V1283" i="20"/>
  <c r="S1283" i="20"/>
  <c r="X1282" i="20"/>
  <c r="W1282" i="20"/>
  <c r="V1282" i="20"/>
  <c r="S1282" i="20"/>
  <c r="X1281" i="20"/>
  <c r="W1281" i="20"/>
  <c r="V1281" i="20"/>
  <c r="S1281" i="20"/>
  <c r="X1280" i="20"/>
  <c r="W1280" i="20"/>
  <c r="V1280" i="20"/>
  <c r="S1280" i="20"/>
  <c r="X1279" i="20"/>
  <c r="W1279" i="20"/>
  <c r="V1279" i="20"/>
  <c r="S1279" i="20"/>
  <c r="X1278" i="20"/>
  <c r="W1278" i="20"/>
  <c r="V1278" i="20"/>
  <c r="S1278" i="20"/>
  <c r="X1277" i="20"/>
  <c r="W1277" i="20"/>
  <c r="V1277" i="20"/>
  <c r="S1277" i="20"/>
  <c r="X1276" i="20"/>
  <c r="W1276" i="20"/>
  <c r="V1276" i="20"/>
  <c r="S1276" i="20"/>
  <c r="X1275" i="20"/>
  <c r="W1275" i="20"/>
  <c r="V1275" i="20"/>
  <c r="S1275" i="20"/>
  <c r="X1274" i="20"/>
  <c r="W1274" i="20"/>
  <c r="V1274" i="20"/>
  <c r="S1274" i="20"/>
  <c r="X1273" i="20"/>
  <c r="W1273" i="20"/>
  <c r="V1273" i="20"/>
  <c r="S1273" i="20"/>
  <c r="X1272" i="20"/>
  <c r="W1272" i="20"/>
  <c r="V1272" i="20"/>
  <c r="S1272" i="20"/>
  <c r="X1271" i="20"/>
  <c r="W1271" i="20"/>
  <c r="V1271" i="20"/>
  <c r="S1271" i="20"/>
  <c r="X1270" i="20"/>
  <c r="W1270" i="20"/>
  <c r="V1270" i="20"/>
  <c r="S1270" i="20"/>
  <c r="X1269" i="20"/>
  <c r="W1269" i="20"/>
  <c r="V1269" i="20"/>
  <c r="S1269" i="20"/>
  <c r="X1268" i="20"/>
  <c r="W1268" i="20"/>
  <c r="V1268" i="20"/>
  <c r="S1268" i="20"/>
  <c r="X1267" i="20"/>
  <c r="W1267" i="20"/>
  <c r="V1267" i="20"/>
  <c r="S1267" i="20"/>
  <c r="X1266" i="20"/>
  <c r="W1266" i="20"/>
  <c r="V1266" i="20"/>
  <c r="S1266" i="20"/>
  <c r="X1265" i="20"/>
  <c r="W1265" i="20"/>
  <c r="V1265" i="20"/>
  <c r="S1265" i="20"/>
  <c r="X1264" i="20"/>
  <c r="W1264" i="20"/>
  <c r="V1264" i="20"/>
  <c r="S1264" i="20"/>
  <c r="X1263" i="20"/>
  <c r="W1263" i="20"/>
  <c r="V1263" i="20"/>
  <c r="S1263" i="20"/>
  <c r="X1262" i="20"/>
  <c r="W1262" i="20"/>
  <c r="V1262" i="20"/>
  <c r="S1262" i="20"/>
  <c r="X1261" i="20"/>
  <c r="W1261" i="20"/>
  <c r="V1261" i="20"/>
  <c r="S1261" i="20"/>
  <c r="X1260" i="20"/>
  <c r="W1260" i="20"/>
  <c r="V1260" i="20"/>
  <c r="S1260" i="20"/>
  <c r="X1259" i="20"/>
  <c r="W1259" i="20"/>
  <c r="V1259" i="20"/>
  <c r="S1259" i="20"/>
  <c r="X1258" i="20"/>
  <c r="W1258" i="20"/>
  <c r="V1258" i="20"/>
  <c r="S1258" i="20"/>
  <c r="X1257" i="20"/>
  <c r="W1257" i="20"/>
  <c r="V1257" i="20"/>
  <c r="S1257" i="20"/>
  <c r="X1256" i="20"/>
  <c r="W1256" i="20"/>
  <c r="V1256" i="20"/>
  <c r="S1256" i="20"/>
  <c r="X1255" i="20"/>
  <c r="W1255" i="20"/>
  <c r="V1255" i="20"/>
  <c r="S1255" i="20"/>
  <c r="X1254" i="20"/>
  <c r="W1254" i="20"/>
  <c r="V1254" i="20"/>
  <c r="S1254" i="20"/>
  <c r="X1253" i="20"/>
  <c r="W1253" i="20"/>
  <c r="V1253" i="20"/>
  <c r="S1253" i="20"/>
  <c r="X1252" i="20"/>
  <c r="W1252" i="20"/>
  <c r="V1252" i="20"/>
  <c r="S1252" i="20"/>
  <c r="X1251" i="20"/>
  <c r="W1251" i="20"/>
  <c r="V1251" i="20"/>
  <c r="S1251" i="20"/>
  <c r="X1250" i="20"/>
  <c r="W1250" i="20"/>
  <c r="V1250" i="20"/>
  <c r="S1250" i="20"/>
  <c r="X1249" i="20"/>
  <c r="W1249" i="20"/>
  <c r="V1249" i="20"/>
  <c r="S1249" i="20"/>
  <c r="X1248" i="20"/>
  <c r="W1248" i="20"/>
  <c r="V1248" i="20"/>
  <c r="S1248" i="20"/>
  <c r="X1247" i="20"/>
  <c r="W1247" i="20"/>
  <c r="V1247" i="20"/>
  <c r="S1247" i="20"/>
  <c r="X1246" i="20"/>
  <c r="W1246" i="20"/>
  <c r="V1246" i="20"/>
  <c r="S1246" i="20"/>
  <c r="X1245" i="20"/>
  <c r="W1245" i="20"/>
  <c r="V1245" i="20"/>
  <c r="S1245" i="20"/>
  <c r="X1244" i="20"/>
  <c r="W1244" i="20"/>
  <c r="V1244" i="20"/>
  <c r="S1244" i="20"/>
  <c r="X1243" i="20"/>
  <c r="W1243" i="20"/>
  <c r="V1243" i="20"/>
  <c r="S1243" i="20"/>
  <c r="X1242" i="20"/>
  <c r="W1242" i="20"/>
  <c r="V1242" i="20"/>
  <c r="S1242" i="20"/>
  <c r="X1241" i="20"/>
  <c r="W1241" i="20"/>
  <c r="V1241" i="20"/>
  <c r="S1241" i="20"/>
  <c r="X1240" i="20"/>
  <c r="W1240" i="20"/>
  <c r="V1240" i="20"/>
  <c r="S1240" i="20"/>
  <c r="X1239" i="20"/>
  <c r="W1239" i="20"/>
  <c r="V1239" i="20"/>
  <c r="S1239" i="20"/>
  <c r="X1238" i="20"/>
  <c r="W1238" i="20"/>
  <c r="V1238" i="20"/>
  <c r="S1238" i="20"/>
  <c r="X1237" i="20"/>
  <c r="W1237" i="20"/>
  <c r="V1237" i="20"/>
  <c r="S1237" i="20"/>
  <c r="X1236" i="20"/>
  <c r="W1236" i="20"/>
  <c r="V1236" i="20"/>
  <c r="S1236" i="20"/>
  <c r="X1235" i="20"/>
  <c r="W1235" i="20"/>
  <c r="V1235" i="20"/>
  <c r="S1235" i="20"/>
  <c r="X1234" i="20"/>
  <c r="W1234" i="20"/>
  <c r="V1234" i="20"/>
  <c r="S1234" i="20"/>
  <c r="X1233" i="20"/>
  <c r="W1233" i="20"/>
  <c r="V1233" i="20"/>
  <c r="S1233" i="20"/>
  <c r="X1232" i="20"/>
  <c r="W1232" i="20"/>
  <c r="V1232" i="20"/>
  <c r="S1232" i="20"/>
  <c r="X1231" i="20"/>
  <c r="W1231" i="20"/>
  <c r="V1231" i="20"/>
  <c r="S1231" i="20"/>
  <c r="X1230" i="20"/>
  <c r="W1230" i="20"/>
  <c r="V1230" i="20"/>
  <c r="S1230" i="20"/>
  <c r="X1229" i="20"/>
  <c r="W1229" i="20"/>
  <c r="V1229" i="20"/>
  <c r="S1229" i="20"/>
  <c r="X1228" i="20"/>
  <c r="W1228" i="20"/>
  <c r="V1228" i="20"/>
  <c r="S1228" i="20"/>
  <c r="X1227" i="20"/>
  <c r="W1227" i="20"/>
  <c r="V1227" i="20"/>
  <c r="S1227" i="20"/>
  <c r="X1226" i="20"/>
  <c r="W1226" i="20"/>
  <c r="V1226" i="20"/>
  <c r="S1226" i="20"/>
  <c r="X1225" i="20"/>
  <c r="W1225" i="20"/>
  <c r="V1225" i="20"/>
  <c r="S1225" i="20"/>
  <c r="X1224" i="20"/>
  <c r="W1224" i="20"/>
  <c r="V1224" i="20"/>
  <c r="S1224" i="20"/>
  <c r="X1223" i="20"/>
  <c r="W1223" i="20"/>
  <c r="V1223" i="20"/>
  <c r="S1223" i="20"/>
  <c r="X1222" i="20"/>
  <c r="W1222" i="20"/>
  <c r="V1222" i="20"/>
  <c r="S1222" i="20"/>
  <c r="X1221" i="20"/>
  <c r="W1221" i="20"/>
  <c r="V1221" i="20"/>
  <c r="S1221" i="20"/>
  <c r="X1220" i="20"/>
  <c r="W1220" i="20"/>
  <c r="V1220" i="20"/>
  <c r="S1220" i="20"/>
  <c r="X1219" i="20"/>
  <c r="W1219" i="20"/>
  <c r="V1219" i="20"/>
  <c r="S1219" i="20"/>
  <c r="X1218" i="20"/>
  <c r="W1218" i="20"/>
  <c r="V1218" i="20"/>
  <c r="S1218" i="20"/>
  <c r="X1217" i="20"/>
  <c r="W1217" i="20"/>
  <c r="V1217" i="20"/>
  <c r="S1217" i="20"/>
  <c r="X1216" i="20"/>
  <c r="W1216" i="20"/>
  <c r="V1216" i="20"/>
  <c r="S1216" i="20"/>
  <c r="X1215" i="20"/>
  <c r="W1215" i="20"/>
  <c r="V1215" i="20"/>
  <c r="S1215" i="20"/>
  <c r="X1214" i="20"/>
  <c r="W1214" i="20"/>
  <c r="V1214" i="20"/>
  <c r="S1214" i="20"/>
  <c r="X1213" i="20"/>
  <c r="W1213" i="20"/>
  <c r="V1213" i="20"/>
  <c r="S1213" i="20"/>
  <c r="X1212" i="20"/>
  <c r="W1212" i="20"/>
  <c r="V1212" i="20"/>
  <c r="S1212" i="20"/>
  <c r="X1211" i="20"/>
  <c r="W1211" i="20"/>
  <c r="V1211" i="20"/>
  <c r="S1211" i="20"/>
  <c r="X1210" i="20"/>
  <c r="W1210" i="20"/>
  <c r="V1210" i="20"/>
  <c r="S1210" i="20"/>
  <c r="X1209" i="20"/>
  <c r="W1209" i="20"/>
  <c r="V1209" i="20"/>
  <c r="S1209" i="20"/>
  <c r="X1208" i="20"/>
  <c r="W1208" i="20"/>
  <c r="V1208" i="20"/>
  <c r="S1208" i="20"/>
  <c r="X1207" i="20"/>
  <c r="W1207" i="20"/>
  <c r="V1207" i="20"/>
  <c r="S1207" i="20"/>
  <c r="X1206" i="20"/>
  <c r="W1206" i="20"/>
  <c r="V1206" i="20"/>
  <c r="S1206" i="20"/>
  <c r="X1205" i="20"/>
  <c r="W1205" i="20"/>
  <c r="V1205" i="20"/>
  <c r="S1205" i="20"/>
  <c r="X1204" i="20"/>
  <c r="W1204" i="20"/>
  <c r="V1204" i="20"/>
  <c r="S1204" i="20"/>
  <c r="X1203" i="20"/>
  <c r="W1203" i="20"/>
  <c r="V1203" i="20"/>
  <c r="S1203" i="20"/>
  <c r="X1202" i="20"/>
  <c r="W1202" i="20"/>
  <c r="V1202" i="20"/>
  <c r="S1202" i="20"/>
  <c r="X1201" i="20"/>
  <c r="W1201" i="20"/>
  <c r="V1201" i="20"/>
  <c r="S1201" i="20"/>
  <c r="X1200" i="20"/>
  <c r="W1200" i="20"/>
  <c r="V1200" i="20"/>
  <c r="S1200" i="20"/>
  <c r="X1199" i="20"/>
  <c r="W1199" i="20"/>
  <c r="V1199" i="20"/>
  <c r="S1199" i="20"/>
  <c r="X1198" i="20"/>
  <c r="W1198" i="20"/>
  <c r="V1198" i="20"/>
  <c r="S1198" i="20"/>
  <c r="X1197" i="20"/>
  <c r="W1197" i="20"/>
  <c r="V1197" i="20"/>
  <c r="S1197" i="20"/>
  <c r="X1196" i="20"/>
  <c r="W1196" i="20"/>
  <c r="V1196" i="20"/>
  <c r="S1196" i="20"/>
  <c r="X1195" i="20"/>
  <c r="W1195" i="20"/>
  <c r="V1195" i="20"/>
  <c r="S1195" i="20"/>
  <c r="X1194" i="20"/>
  <c r="W1194" i="20"/>
  <c r="V1194" i="20"/>
  <c r="S1194" i="20"/>
  <c r="X1193" i="20"/>
  <c r="W1193" i="20"/>
  <c r="V1193" i="20"/>
  <c r="S1193" i="20"/>
  <c r="X1192" i="20"/>
  <c r="W1192" i="20"/>
  <c r="V1192" i="20"/>
  <c r="S1192" i="20"/>
  <c r="X1191" i="20"/>
  <c r="W1191" i="20"/>
  <c r="V1191" i="20"/>
  <c r="S1191" i="20"/>
  <c r="X1190" i="20"/>
  <c r="W1190" i="20"/>
  <c r="V1190" i="20"/>
  <c r="S1190" i="20"/>
  <c r="X1189" i="20"/>
  <c r="W1189" i="20"/>
  <c r="V1189" i="20"/>
  <c r="S1189" i="20"/>
  <c r="X1188" i="20"/>
  <c r="W1188" i="20"/>
  <c r="V1188" i="20"/>
  <c r="S1188" i="20"/>
  <c r="X1187" i="20"/>
  <c r="W1187" i="20"/>
  <c r="V1187" i="20"/>
  <c r="S1187" i="20"/>
  <c r="X1186" i="20"/>
  <c r="W1186" i="20"/>
  <c r="V1186" i="20"/>
  <c r="S1186" i="20"/>
  <c r="X1185" i="20"/>
  <c r="W1185" i="20"/>
  <c r="V1185" i="20"/>
  <c r="S1185" i="20"/>
  <c r="X1184" i="20"/>
  <c r="W1184" i="20"/>
  <c r="V1184" i="20"/>
  <c r="S1184" i="20"/>
  <c r="X1183" i="20"/>
  <c r="W1183" i="20"/>
  <c r="V1183" i="20"/>
  <c r="S1183" i="20"/>
  <c r="X1182" i="20"/>
  <c r="W1182" i="20"/>
  <c r="V1182" i="20"/>
  <c r="S1182" i="20"/>
  <c r="X1181" i="20"/>
  <c r="W1181" i="20"/>
  <c r="V1181" i="20"/>
  <c r="S1181" i="20"/>
  <c r="X1180" i="20"/>
  <c r="W1180" i="20"/>
  <c r="V1180" i="20"/>
  <c r="S1180" i="20"/>
  <c r="X1179" i="20"/>
  <c r="W1179" i="20"/>
  <c r="V1179" i="20"/>
  <c r="S1179" i="20"/>
  <c r="X1178" i="20"/>
  <c r="W1178" i="20"/>
  <c r="V1178" i="20"/>
  <c r="S1178" i="20"/>
  <c r="X1177" i="20"/>
  <c r="W1177" i="20"/>
  <c r="V1177" i="20"/>
  <c r="S1177" i="20"/>
  <c r="X1176" i="20"/>
  <c r="W1176" i="20"/>
  <c r="V1176" i="20"/>
  <c r="S1176" i="20"/>
  <c r="X1175" i="20"/>
  <c r="W1175" i="20"/>
  <c r="V1175" i="20"/>
  <c r="S1175" i="20"/>
  <c r="X1174" i="20"/>
  <c r="W1174" i="20"/>
  <c r="V1174" i="20"/>
  <c r="S1174" i="20"/>
  <c r="X1173" i="20"/>
  <c r="W1173" i="20"/>
  <c r="V1173" i="20"/>
  <c r="S1173" i="20"/>
  <c r="X1172" i="20"/>
  <c r="W1172" i="20"/>
  <c r="V1172" i="20"/>
  <c r="S1172" i="20"/>
  <c r="X1171" i="20"/>
  <c r="W1171" i="20"/>
  <c r="V1171" i="20"/>
  <c r="S1171" i="20"/>
  <c r="X1170" i="20"/>
  <c r="W1170" i="20"/>
  <c r="V1170" i="20"/>
  <c r="S1170" i="20"/>
  <c r="X1169" i="20"/>
  <c r="W1169" i="20"/>
  <c r="V1169" i="20"/>
  <c r="S1169" i="20"/>
  <c r="X1168" i="20"/>
  <c r="W1168" i="20"/>
  <c r="V1168" i="20"/>
  <c r="S1168" i="20"/>
  <c r="X1167" i="20"/>
  <c r="W1167" i="20"/>
  <c r="V1167" i="20"/>
  <c r="S1167" i="20"/>
  <c r="X1166" i="20"/>
  <c r="W1166" i="20"/>
  <c r="V1166" i="20"/>
  <c r="S1166" i="20"/>
  <c r="X1165" i="20"/>
  <c r="W1165" i="20"/>
  <c r="V1165" i="20"/>
  <c r="S1165" i="20"/>
  <c r="X1164" i="20"/>
  <c r="W1164" i="20"/>
  <c r="V1164" i="20"/>
  <c r="S1164" i="20"/>
  <c r="X1163" i="20"/>
  <c r="W1163" i="20"/>
  <c r="V1163" i="20"/>
  <c r="S1163" i="20"/>
  <c r="X1162" i="20"/>
  <c r="W1162" i="20"/>
  <c r="V1162" i="20"/>
  <c r="S1162" i="20"/>
  <c r="X1161" i="20"/>
  <c r="W1161" i="20"/>
  <c r="V1161" i="20"/>
  <c r="S1161" i="20"/>
  <c r="X1160" i="20"/>
  <c r="W1160" i="20"/>
  <c r="V1160" i="20"/>
  <c r="S1160" i="20"/>
  <c r="X1159" i="20"/>
  <c r="W1159" i="20"/>
  <c r="V1159" i="20"/>
  <c r="S1159" i="20"/>
  <c r="X1158" i="20"/>
  <c r="W1158" i="20"/>
  <c r="V1158" i="20"/>
  <c r="S1158" i="20"/>
  <c r="X1157" i="20"/>
  <c r="W1157" i="20"/>
  <c r="V1157" i="20"/>
  <c r="S1157" i="20"/>
  <c r="X1156" i="20"/>
  <c r="W1156" i="20"/>
  <c r="V1156" i="20"/>
  <c r="S1156" i="20"/>
  <c r="X1155" i="20"/>
  <c r="W1155" i="20"/>
  <c r="V1155" i="20"/>
  <c r="S1155" i="20"/>
  <c r="X1154" i="20"/>
  <c r="W1154" i="20"/>
  <c r="V1154" i="20"/>
  <c r="S1154" i="20"/>
  <c r="X1153" i="20"/>
  <c r="W1153" i="20"/>
  <c r="V1153" i="20"/>
  <c r="S1153" i="20"/>
  <c r="X1152" i="20"/>
  <c r="W1152" i="20"/>
  <c r="V1152" i="20"/>
  <c r="S1152" i="20"/>
  <c r="X1151" i="20"/>
  <c r="W1151" i="20"/>
  <c r="V1151" i="20"/>
  <c r="S1151" i="20"/>
  <c r="X1150" i="20"/>
  <c r="W1150" i="20"/>
  <c r="V1150" i="20"/>
  <c r="S1150" i="20"/>
  <c r="X1149" i="20"/>
  <c r="W1149" i="20"/>
  <c r="V1149" i="20"/>
  <c r="S1149" i="20"/>
  <c r="X1148" i="20"/>
  <c r="W1148" i="20"/>
  <c r="V1148" i="20"/>
  <c r="S1148" i="20"/>
  <c r="X1147" i="20"/>
  <c r="W1147" i="20"/>
  <c r="V1147" i="20"/>
  <c r="S1147" i="20"/>
  <c r="X1146" i="20"/>
  <c r="W1146" i="20"/>
  <c r="V1146" i="20"/>
  <c r="S1146" i="20"/>
  <c r="X1145" i="20"/>
  <c r="W1145" i="20"/>
  <c r="V1145" i="20"/>
  <c r="S1145" i="20"/>
  <c r="X1144" i="20"/>
  <c r="W1144" i="20"/>
  <c r="V1144" i="20"/>
  <c r="S1144" i="20"/>
  <c r="X1143" i="20"/>
  <c r="W1143" i="20"/>
  <c r="V1143" i="20"/>
  <c r="S1143" i="20"/>
  <c r="X1142" i="20"/>
  <c r="W1142" i="20"/>
  <c r="V1142" i="20"/>
  <c r="S1142" i="20"/>
  <c r="X1141" i="20"/>
  <c r="W1141" i="20"/>
  <c r="V1141" i="20"/>
  <c r="S1141" i="20"/>
  <c r="X1140" i="20"/>
  <c r="W1140" i="20"/>
  <c r="V1140" i="20"/>
  <c r="S1140" i="20"/>
  <c r="X1139" i="20"/>
  <c r="W1139" i="20"/>
  <c r="V1139" i="20"/>
  <c r="S1139" i="20"/>
  <c r="X1138" i="20"/>
  <c r="W1138" i="20"/>
  <c r="V1138" i="20"/>
  <c r="S1138" i="20"/>
  <c r="X1137" i="20"/>
  <c r="W1137" i="20"/>
  <c r="V1137" i="20"/>
  <c r="S1137" i="20"/>
  <c r="X1136" i="20"/>
  <c r="W1136" i="20"/>
  <c r="V1136" i="20"/>
  <c r="S1136" i="20"/>
  <c r="X1135" i="20"/>
  <c r="W1135" i="20"/>
  <c r="V1135" i="20"/>
  <c r="S1135" i="20"/>
  <c r="X1134" i="20"/>
  <c r="W1134" i="20"/>
  <c r="V1134" i="20"/>
  <c r="S1134" i="20"/>
  <c r="X1133" i="20"/>
  <c r="W1133" i="20"/>
  <c r="V1133" i="20"/>
  <c r="S1133" i="20"/>
  <c r="X1132" i="20"/>
  <c r="W1132" i="20"/>
  <c r="V1132" i="20"/>
  <c r="S1132" i="20"/>
  <c r="X1131" i="20"/>
  <c r="W1131" i="20"/>
  <c r="V1131" i="20"/>
  <c r="S1131" i="20"/>
  <c r="X1130" i="20"/>
  <c r="W1130" i="20"/>
  <c r="V1130" i="20"/>
  <c r="S1130" i="20"/>
  <c r="X1129" i="20"/>
  <c r="W1129" i="20"/>
  <c r="V1129" i="20"/>
  <c r="S1129" i="20"/>
  <c r="X1128" i="20"/>
  <c r="W1128" i="20"/>
  <c r="V1128" i="20"/>
  <c r="S1128" i="20"/>
  <c r="X1127" i="20"/>
  <c r="W1127" i="20"/>
  <c r="V1127" i="20"/>
  <c r="S1127" i="20"/>
  <c r="X1126" i="20"/>
  <c r="W1126" i="20"/>
  <c r="V1126" i="20"/>
  <c r="S1126" i="20"/>
  <c r="X1125" i="20"/>
  <c r="W1125" i="20"/>
  <c r="V1125" i="20"/>
  <c r="S1125" i="20"/>
  <c r="X1124" i="20"/>
  <c r="W1124" i="20"/>
  <c r="V1124" i="20"/>
  <c r="S1124" i="20"/>
  <c r="X1123" i="20"/>
  <c r="W1123" i="20"/>
  <c r="V1123" i="20"/>
  <c r="S1123" i="20"/>
  <c r="X1122" i="20"/>
  <c r="W1122" i="20"/>
  <c r="V1122" i="20"/>
  <c r="S1122" i="20"/>
  <c r="X1121" i="20"/>
  <c r="W1121" i="20"/>
  <c r="V1121" i="20"/>
  <c r="S1121" i="20"/>
  <c r="X1120" i="20"/>
  <c r="W1120" i="20"/>
  <c r="V1120" i="20"/>
  <c r="S1120" i="20"/>
  <c r="X1119" i="20"/>
  <c r="W1119" i="20"/>
  <c r="V1119" i="20"/>
  <c r="S1119" i="20"/>
  <c r="X1118" i="20"/>
  <c r="W1118" i="20"/>
  <c r="V1118" i="20"/>
  <c r="S1118" i="20"/>
  <c r="X1117" i="20"/>
  <c r="W1117" i="20"/>
  <c r="V1117" i="20"/>
  <c r="S1117" i="20"/>
  <c r="X1116" i="20"/>
  <c r="W1116" i="20"/>
  <c r="V1116" i="20"/>
  <c r="S1116" i="20"/>
  <c r="X1115" i="20"/>
  <c r="W1115" i="20"/>
  <c r="V1115" i="20"/>
  <c r="S1115" i="20"/>
  <c r="X1114" i="20"/>
  <c r="W1114" i="20"/>
  <c r="V1114" i="20"/>
  <c r="S1114" i="20"/>
  <c r="X1113" i="20"/>
  <c r="W1113" i="20"/>
  <c r="V1113" i="20"/>
  <c r="S1113" i="20"/>
  <c r="X1112" i="20"/>
  <c r="W1112" i="20"/>
  <c r="V1112" i="20"/>
  <c r="S1112" i="20"/>
  <c r="X1111" i="20"/>
  <c r="W1111" i="20"/>
  <c r="V1111" i="20"/>
  <c r="S1111" i="20"/>
  <c r="X1110" i="20"/>
  <c r="W1110" i="20"/>
  <c r="V1110" i="20"/>
  <c r="S1110" i="20"/>
  <c r="X1109" i="20"/>
  <c r="W1109" i="20"/>
  <c r="V1109" i="20"/>
  <c r="S1109" i="20"/>
  <c r="X1108" i="20"/>
  <c r="W1108" i="20"/>
  <c r="V1108" i="20"/>
  <c r="S1108" i="20"/>
  <c r="X1107" i="20"/>
  <c r="W1107" i="20"/>
  <c r="V1107" i="20"/>
  <c r="S1107" i="20"/>
  <c r="X1106" i="20"/>
  <c r="W1106" i="20"/>
  <c r="V1106" i="20"/>
  <c r="S1106" i="20"/>
  <c r="X1105" i="20"/>
  <c r="W1105" i="20"/>
  <c r="V1105" i="20"/>
  <c r="S1105" i="20"/>
  <c r="X1104" i="20"/>
  <c r="W1104" i="20"/>
  <c r="V1104" i="20"/>
  <c r="S1104" i="20"/>
  <c r="X1103" i="20"/>
  <c r="W1103" i="20"/>
  <c r="V1103" i="20"/>
  <c r="S1103" i="20"/>
  <c r="X1102" i="20"/>
  <c r="W1102" i="20"/>
  <c r="V1102" i="20"/>
  <c r="S1102" i="20"/>
  <c r="X1101" i="20"/>
  <c r="W1101" i="20"/>
  <c r="V1101" i="20"/>
  <c r="S1101" i="20"/>
  <c r="X1100" i="20"/>
  <c r="W1100" i="20"/>
  <c r="V1100" i="20"/>
  <c r="S1100" i="20"/>
  <c r="X1099" i="20"/>
  <c r="W1099" i="20"/>
  <c r="V1099" i="20"/>
  <c r="S1099" i="20"/>
  <c r="X1098" i="20"/>
  <c r="W1098" i="20"/>
  <c r="V1098" i="20"/>
  <c r="S1098" i="20"/>
  <c r="X1097" i="20"/>
  <c r="W1097" i="20"/>
  <c r="V1097" i="20"/>
  <c r="S1097" i="20"/>
  <c r="X1096" i="20"/>
  <c r="W1096" i="20"/>
  <c r="V1096" i="20"/>
  <c r="S1096" i="20"/>
  <c r="X1095" i="20"/>
  <c r="W1095" i="20"/>
  <c r="V1095" i="20"/>
  <c r="S1095" i="20"/>
  <c r="X1094" i="20"/>
  <c r="W1094" i="20"/>
  <c r="V1094" i="20"/>
  <c r="S1094" i="20"/>
  <c r="X1093" i="20"/>
  <c r="W1093" i="20"/>
  <c r="V1093" i="20"/>
  <c r="S1093" i="20"/>
  <c r="X1092" i="20"/>
  <c r="W1092" i="20"/>
  <c r="V1092" i="20"/>
  <c r="S1092" i="20"/>
  <c r="X1091" i="20"/>
  <c r="W1091" i="20"/>
  <c r="V1091" i="20"/>
  <c r="S1091" i="20"/>
  <c r="X1090" i="20"/>
  <c r="W1090" i="20"/>
  <c r="V1090" i="20"/>
  <c r="S1090" i="20"/>
  <c r="X1089" i="20"/>
  <c r="W1089" i="20"/>
  <c r="V1089" i="20"/>
  <c r="S1089" i="20"/>
  <c r="X1088" i="20"/>
  <c r="W1088" i="20"/>
  <c r="V1088" i="20"/>
  <c r="S1088" i="20"/>
  <c r="X1087" i="20"/>
  <c r="W1087" i="20"/>
  <c r="V1087" i="20"/>
  <c r="S1087" i="20"/>
  <c r="X1086" i="20"/>
  <c r="W1086" i="20"/>
  <c r="V1086" i="20"/>
  <c r="S1086" i="20"/>
  <c r="X1085" i="20"/>
  <c r="W1085" i="20"/>
  <c r="V1085" i="20"/>
  <c r="S1085" i="20"/>
  <c r="X1084" i="20"/>
  <c r="W1084" i="20"/>
  <c r="V1084" i="20"/>
  <c r="S1084" i="20"/>
  <c r="X1083" i="20"/>
  <c r="W1083" i="20"/>
  <c r="V1083" i="20"/>
  <c r="S1083" i="20"/>
  <c r="X1082" i="20"/>
  <c r="W1082" i="20"/>
  <c r="V1082" i="20"/>
  <c r="S1082" i="20"/>
  <c r="X1081" i="20"/>
  <c r="W1081" i="20"/>
  <c r="V1081" i="20"/>
  <c r="S1081" i="20"/>
  <c r="X1080" i="20"/>
  <c r="W1080" i="20"/>
  <c r="V1080" i="20"/>
  <c r="S1080" i="20"/>
  <c r="X1079" i="20"/>
  <c r="W1079" i="20"/>
  <c r="V1079" i="20"/>
  <c r="S1079" i="20"/>
  <c r="X1078" i="20"/>
  <c r="W1078" i="20"/>
  <c r="V1078" i="20"/>
  <c r="S1078" i="20"/>
  <c r="X1077" i="20"/>
  <c r="W1077" i="20"/>
  <c r="V1077" i="20"/>
  <c r="S1077" i="20"/>
  <c r="X1076" i="20"/>
  <c r="W1076" i="20"/>
  <c r="V1076" i="20"/>
  <c r="S1076" i="20"/>
  <c r="X1075" i="20"/>
  <c r="W1075" i="20"/>
  <c r="V1075" i="20"/>
  <c r="S1075" i="20"/>
  <c r="X1074" i="20"/>
  <c r="W1074" i="20"/>
  <c r="V1074" i="20"/>
  <c r="S1074" i="20"/>
  <c r="X1073" i="20"/>
  <c r="W1073" i="20"/>
  <c r="V1073" i="20"/>
  <c r="S1073" i="20"/>
  <c r="X1072" i="20"/>
  <c r="W1072" i="20"/>
  <c r="V1072" i="20"/>
  <c r="S1072" i="20"/>
  <c r="X1071" i="20"/>
  <c r="W1071" i="20"/>
  <c r="V1071" i="20"/>
  <c r="S1071" i="20"/>
  <c r="X1070" i="20"/>
  <c r="W1070" i="20"/>
  <c r="V1070" i="20"/>
  <c r="S1070" i="20"/>
  <c r="X1069" i="20"/>
  <c r="W1069" i="20"/>
  <c r="V1069" i="20"/>
  <c r="S1069" i="20"/>
  <c r="X1068" i="20"/>
  <c r="W1068" i="20"/>
  <c r="V1068" i="20"/>
  <c r="S1068" i="20"/>
  <c r="X1067" i="20"/>
  <c r="W1067" i="20"/>
  <c r="V1067" i="20"/>
  <c r="S1067" i="20"/>
  <c r="X1066" i="20"/>
  <c r="W1066" i="20"/>
  <c r="V1066" i="20"/>
  <c r="S1066" i="20"/>
  <c r="X1065" i="20"/>
  <c r="W1065" i="20"/>
  <c r="V1065" i="20"/>
  <c r="S1065" i="20"/>
  <c r="X1064" i="20"/>
  <c r="W1064" i="20"/>
  <c r="V1064" i="20"/>
  <c r="S1064" i="20"/>
  <c r="X1063" i="20"/>
  <c r="W1063" i="20"/>
  <c r="V1063" i="20"/>
  <c r="S1063" i="20"/>
  <c r="X1062" i="20"/>
  <c r="W1062" i="20"/>
  <c r="V1062" i="20"/>
  <c r="S1062" i="20"/>
  <c r="X1061" i="20"/>
  <c r="W1061" i="20"/>
  <c r="V1061" i="20"/>
  <c r="S1061" i="20"/>
  <c r="X1060" i="20"/>
  <c r="W1060" i="20"/>
  <c r="V1060" i="20"/>
  <c r="S1060" i="20"/>
  <c r="X1059" i="20"/>
  <c r="W1059" i="20"/>
  <c r="V1059" i="20"/>
  <c r="S1059" i="20"/>
  <c r="X1058" i="20"/>
  <c r="W1058" i="20"/>
  <c r="V1058" i="20"/>
  <c r="S1058" i="20"/>
  <c r="X1057" i="20"/>
  <c r="W1057" i="20"/>
  <c r="V1057" i="20"/>
  <c r="S1057" i="20"/>
  <c r="X1056" i="20"/>
  <c r="W1056" i="20"/>
  <c r="V1056" i="20"/>
  <c r="S1056" i="20"/>
  <c r="X1055" i="20"/>
  <c r="W1055" i="20"/>
  <c r="V1055" i="20"/>
  <c r="S1055" i="20"/>
  <c r="X1054" i="20"/>
  <c r="W1054" i="20"/>
  <c r="V1054" i="20"/>
  <c r="S1054" i="20"/>
  <c r="X1053" i="20"/>
  <c r="W1053" i="20"/>
  <c r="V1053" i="20"/>
  <c r="S1053" i="20"/>
  <c r="X1052" i="20"/>
  <c r="W1052" i="20"/>
  <c r="V1052" i="20"/>
  <c r="S1052" i="20"/>
  <c r="X1051" i="20"/>
  <c r="W1051" i="20"/>
  <c r="V1051" i="20"/>
  <c r="S1051" i="20"/>
  <c r="X1050" i="20"/>
  <c r="W1050" i="20"/>
  <c r="V1050" i="20"/>
  <c r="S1050" i="20"/>
  <c r="X1049" i="20"/>
  <c r="W1049" i="20"/>
  <c r="V1049" i="20"/>
  <c r="S1049" i="20"/>
  <c r="X1048" i="20"/>
  <c r="W1048" i="20"/>
  <c r="V1048" i="20"/>
  <c r="S1048" i="20"/>
  <c r="X1047" i="20"/>
  <c r="W1047" i="20"/>
  <c r="V1047" i="20"/>
  <c r="S1047" i="20"/>
  <c r="X1046" i="20"/>
  <c r="W1046" i="20"/>
  <c r="V1046" i="20"/>
  <c r="S1046" i="20"/>
  <c r="X1045" i="20"/>
  <c r="W1045" i="20"/>
  <c r="V1045" i="20"/>
  <c r="S1045" i="20"/>
  <c r="X1044" i="20"/>
  <c r="W1044" i="20"/>
  <c r="V1044" i="20"/>
  <c r="S1044" i="20"/>
  <c r="X1043" i="20"/>
  <c r="W1043" i="20"/>
  <c r="V1043" i="20"/>
  <c r="S1043" i="20"/>
  <c r="X1042" i="20"/>
  <c r="W1042" i="20"/>
  <c r="V1042" i="20"/>
  <c r="S1042" i="20"/>
  <c r="X1041" i="20"/>
  <c r="W1041" i="20"/>
  <c r="V1041" i="20"/>
  <c r="S1041" i="20"/>
  <c r="X1040" i="20"/>
  <c r="W1040" i="20"/>
  <c r="V1040" i="20"/>
  <c r="S1040" i="20"/>
  <c r="X1039" i="20"/>
  <c r="W1039" i="20"/>
  <c r="V1039" i="20"/>
  <c r="S1039" i="20"/>
  <c r="X1038" i="20"/>
  <c r="W1038" i="20"/>
  <c r="V1038" i="20"/>
  <c r="S1038" i="20"/>
  <c r="X1037" i="20"/>
  <c r="W1037" i="20"/>
  <c r="V1037" i="20"/>
  <c r="S1037" i="20"/>
  <c r="X1036" i="20"/>
  <c r="W1036" i="20"/>
  <c r="V1036" i="20"/>
  <c r="S1036" i="20"/>
  <c r="X1035" i="20"/>
  <c r="W1035" i="20"/>
  <c r="V1035" i="20"/>
  <c r="S1035" i="20"/>
  <c r="X1034" i="20"/>
  <c r="W1034" i="20"/>
  <c r="V1034" i="20"/>
  <c r="S1034" i="20"/>
  <c r="X1033" i="20"/>
  <c r="W1033" i="20"/>
  <c r="V1033" i="20"/>
  <c r="S1033" i="20"/>
  <c r="X1032" i="20"/>
  <c r="W1032" i="20"/>
  <c r="V1032" i="20"/>
  <c r="S1032" i="20"/>
  <c r="X1031" i="20"/>
  <c r="W1031" i="20"/>
  <c r="V1031" i="20"/>
  <c r="S1031" i="20"/>
  <c r="X1030" i="20"/>
  <c r="W1030" i="20"/>
  <c r="V1030" i="20"/>
  <c r="S1030" i="20"/>
  <c r="X1029" i="20"/>
  <c r="W1029" i="20"/>
  <c r="V1029" i="20"/>
  <c r="S1029" i="20"/>
  <c r="X1028" i="20"/>
  <c r="W1028" i="20"/>
  <c r="V1028" i="20"/>
  <c r="S1028" i="20"/>
  <c r="X1027" i="20"/>
  <c r="W1027" i="20"/>
  <c r="V1027" i="20"/>
  <c r="S1027" i="20"/>
  <c r="X1026" i="20"/>
  <c r="W1026" i="20"/>
  <c r="V1026" i="20"/>
  <c r="S1026" i="20"/>
  <c r="X1025" i="20"/>
  <c r="W1025" i="20"/>
  <c r="V1025" i="20"/>
  <c r="S1025" i="20"/>
  <c r="X1024" i="20"/>
  <c r="W1024" i="20"/>
  <c r="V1024" i="20"/>
  <c r="S1024" i="20"/>
  <c r="X1023" i="20"/>
  <c r="W1023" i="20"/>
  <c r="V1023" i="20"/>
  <c r="S1023" i="20"/>
  <c r="X1022" i="20"/>
  <c r="W1022" i="20"/>
  <c r="V1022" i="20"/>
  <c r="S1022" i="20"/>
  <c r="X1021" i="20"/>
  <c r="W1021" i="20"/>
  <c r="V1021" i="20"/>
  <c r="S1021" i="20"/>
  <c r="X1020" i="20"/>
  <c r="W1020" i="20"/>
  <c r="V1020" i="20"/>
  <c r="S1020" i="20"/>
  <c r="X1019" i="20"/>
  <c r="W1019" i="20"/>
  <c r="V1019" i="20"/>
  <c r="S1019" i="20"/>
  <c r="X1018" i="20"/>
  <c r="W1018" i="20"/>
  <c r="V1018" i="20"/>
  <c r="S1018" i="20"/>
  <c r="X1017" i="20"/>
  <c r="W1017" i="20"/>
  <c r="V1017" i="20"/>
  <c r="S1017" i="20"/>
  <c r="X1016" i="20"/>
  <c r="W1016" i="20"/>
  <c r="V1016" i="20"/>
  <c r="S1016" i="20"/>
  <c r="X1015" i="20"/>
  <c r="W1015" i="20"/>
  <c r="V1015" i="20"/>
  <c r="S1015" i="20"/>
  <c r="X1014" i="20"/>
  <c r="W1014" i="20"/>
  <c r="V1014" i="20"/>
  <c r="S1014" i="20"/>
  <c r="X1013" i="20"/>
  <c r="W1013" i="20"/>
  <c r="V1013" i="20"/>
  <c r="S1013" i="20"/>
  <c r="X1012" i="20"/>
  <c r="W1012" i="20"/>
  <c r="V1012" i="20"/>
  <c r="S1012" i="20"/>
  <c r="X1011" i="20"/>
  <c r="W1011" i="20"/>
  <c r="V1011" i="20"/>
  <c r="S1011" i="20"/>
  <c r="X1010" i="20"/>
  <c r="W1010" i="20"/>
  <c r="V1010" i="20"/>
  <c r="S1010" i="20"/>
  <c r="X1009" i="20"/>
  <c r="W1009" i="20"/>
  <c r="V1009" i="20"/>
  <c r="S1009" i="20"/>
  <c r="X1008" i="20"/>
  <c r="W1008" i="20"/>
  <c r="V1008" i="20"/>
  <c r="S1008" i="20"/>
  <c r="X1007" i="20"/>
  <c r="W1007" i="20"/>
  <c r="V1007" i="20"/>
  <c r="S1007" i="20"/>
  <c r="X1006" i="20"/>
  <c r="W1006" i="20"/>
  <c r="V1006" i="20"/>
  <c r="S1006" i="20"/>
  <c r="X1005" i="20"/>
  <c r="W1005" i="20"/>
  <c r="V1005" i="20"/>
  <c r="S1005" i="20"/>
  <c r="X1004" i="20"/>
  <c r="W1004" i="20"/>
  <c r="V1004" i="20"/>
  <c r="S1004" i="20"/>
  <c r="X1003" i="20"/>
  <c r="W1003" i="20"/>
  <c r="V1003" i="20"/>
  <c r="S1003" i="20"/>
  <c r="X1002" i="20"/>
  <c r="W1002" i="20"/>
  <c r="V1002" i="20"/>
  <c r="S1002" i="20"/>
  <c r="X1001" i="20"/>
  <c r="W1001" i="20"/>
  <c r="V1001" i="20"/>
  <c r="S1001" i="20"/>
  <c r="X1000" i="20"/>
  <c r="W1000" i="20"/>
  <c r="V1000" i="20"/>
  <c r="S1000" i="20"/>
  <c r="X999" i="20"/>
  <c r="W999" i="20"/>
  <c r="V999" i="20"/>
  <c r="S999" i="20"/>
  <c r="X998" i="20"/>
  <c r="W998" i="20"/>
  <c r="V998" i="20"/>
  <c r="S998" i="20"/>
  <c r="X997" i="20"/>
  <c r="W997" i="20"/>
  <c r="V997" i="20"/>
  <c r="S997" i="20"/>
  <c r="X996" i="20"/>
  <c r="W996" i="20"/>
  <c r="V996" i="20"/>
  <c r="S996" i="20"/>
  <c r="X995" i="20"/>
  <c r="W995" i="20"/>
  <c r="V995" i="20"/>
  <c r="S995" i="20"/>
  <c r="X994" i="20"/>
  <c r="W994" i="20"/>
  <c r="V994" i="20"/>
  <c r="S994" i="20"/>
  <c r="X993" i="20"/>
  <c r="W993" i="20"/>
  <c r="V993" i="20"/>
  <c r="S993" i="20"/>
  <c r="X992" i="20"/>
  <c r="W992" i="20"/>
  <c r="V992" i="20"/>
  <c r="S992" i="20"/>
  <c r="X991" i="20"/>
  <c r="W991" i="20"/>
  <c r="V991" i="20"/>
  <c r="S991" i="20"/>
  <c r="X990" i="20"/>
  <c r="W990" i="20"/>
  <c r="V990" i="20"/>
  <c r="S990" i="20"/>
  <c r="X989" i="20"/>
  <c r="W989" i="20"/>
  <c r="V989" i="20"/>
  <c r="S989" i="20"/>
  <c r="X988" i="20"/>
  <c r="W988" i="20"/>
  <c r="V988" i="20"/>
  <c r="S988" i="20"/>
  <c r="X987" i="20"/>
  <c r="W987" i="20"/>
  <c r="V987" i="20"/>
  <c r="S987" i="20"/>
  <c r="X986" i="20"/>
  <c r="W986" i="20"/>
  <c r="V986" i="20"/>
  <c r="S986" i="20"/>
  <c r="X985" i="20"/>
  <c r="W985" i="20"/>
  <c r="V985" i="20"/>
  <c r="S985" i="20"/>
  <c r="X984" i="20"/>
  <c r="W984" i="20"/>
  <c r="V984" i="20"/>
  <c r="S984" i="20"/>
  <c r="X983" i="20"/>
  <c r="W983" i="20"/>
  <c r="V983" i="20"/>
  <c r="S983" i="20"/>
  <c r="X982" i="20"/>
  <c r="W982" i="20"/>
  <c r="V982" i="20"/>
  <c r="S982" i="20"/>
  <c r="X981" i="20"/>
  <c r="W981" i="20"/>
  <c r="V981" i="20"/>
  <c r="S981" i="20"/>
  <c r="X980" i="20"/>
  <c r="W980" i="20"/>
  <c r="V980" i="20"/>
  <c r="S980" i="20"/>
  <c r="X979" i="20"/>
  <c r="W979" i="20"/>
  <c r="V979" i="20"/>
  <c r="S979" i="20"/>
  <c r="X978" i="20"/>
  <c r="W978" i="20"/>
  <c r="V978" i="20"/>
  <c r="S978" i="20"/>
  <c r="X977" i="20"/>
  <c r="W977" i="20"/>
  <c r="V977" i="20"/>
  <c r="S977" i="20"/>
  <c r="X976" i="20"/>
  <c r="W976" i="20"/>
  <c r="V976" i="20"/>
  <c r="S976" i="20"/>
  <c r="X975" i="20"/>
  <c r="W975" i="20"/>
  <c r="V975" i="20"/>
  <c r="S975" i="20"/>
  <c r="X974" i="20"/>
  <c r="W974" i="20"/>
  <c r="V974" i="20"/>
  <c r="S974" i="20"/>
  <c r="X973" i="20"/>
  <c r="W973" i="20"/>
  <c r="V973" i="20"/>
  <c r="S973" i="20"/>
  <c r="X972" i="20"/>
  <c r="W972" i="20"/>
  <c r="V972" i="20"/>
  <c r="S972" i="20"/>
  <c r="X971" i="20"/>
  <c r="W971" i="20"/>
  <c r="V971" i="20"/>
  <c r="S971" i="20"/>
  <c r="X970" i="20"/>
  <c r="W970" i="20"/>
  <c r="V970" i="20"/>
  <c r="S970" i="20"/>
  <c r="X969" i="20"/>
  <c r="W969" i="20"/>
  <c r="V969" i="20"/>
  <c r="S969" i="20"/>
  <c r="X968" i="20"/>
  <c r="W968" i="20"/>
  <c r="V968" i="20"/>
  <c r="S968" i="20"/>
  <c r="X967" i="20"/>
  <c r="W967" i="20"/>
  <c r="V967" i="20"/>
  <c r="S967" i="20"/>
  <c r="X966" i="20"/>
  <c r="W966" i="20"/>
  <c r="V966" i="20"/>
  <c r="S966" i="20"/>
  <c r="X965" i="20"/>
  <c r="W965" i="20"/>
  <c r="V965" i="20"/>
  <c r="S965" i="20"/>
  <c r="X964" i="20"/>
  <c r="W964" i="20"/>
  <c r="V964" i="20"/>
  <c r="S964" i="20"/>
  <c r="X963" i="20"/>
  <c r="W963" i="20"/>
  <c r="V963" i="20"/>
  <c r="S963" i="20"/>
  <c r="X962" i="20"/>
  <c r="W962" i="20"/>
  <c r="V962" i="20"/>
  <c r="S962" i="20"/>
  <c r="X961" i="20"/>
  <c r="W961" i="20"/>
  <c r="V961" i="20"/>
  <c r="S961" i="20"/>
  <c r="X960" i="20"/>
  <c r="W960" i="20"/>
  <c r="V960" i="20"/>
  <c r="S960" i="20"/>
  <c r="X959" i="20"/>
  <c r="W959" i="20"/>
  <c r="V959" i="20"/>
  <c r="S959" i="20"/>
  <c r="X958" i="20"/>
  <c r="W958" i="20"/>
  <c r="V958" i="20"/>
  <c r="S958" i="20"/>
  <c r="X957" i="20"/>
  <c r="W957" i="20"/>
  <c r="V957" i="20"/>
  <c r="S957" i="20"/>
  <c r="X956" i="20"/>
  <c r="W956" i="20"/>
  <c r="V956" i="20"/>
  <c r="S956" i="20"/>
  <c r="X955" i="20"/>
  <c r="W955" i="20"/>
  <c r="V955" i="20"/>
  <c r="S955" i="20"/>
  <c r="X954" i="20"/>
  <c r="W954" i="20"/>
  <c r="V954" i="20"/>
  <c r="S954" i="20"/>
  <c r="X953" i="20"/>
  <c r="W953" i="20"/>
  <c r="V953" i="20"/>
  <c r="S953" i="20"/>
  <c r="X952" i="20"/>
  <c r="W952" i="20"/>
  <c r="V952" i="20"/>
  <c r="S952" i="20"/>
  <c r="X951" i="20"/>
  <c r="W951" i="20"/>
  <c r="V951" i="20"/>
  <c r="S951" i="20"/>
  <c r="X950" i="20"/>
  <c r="W950" i="20"/>
  <c r="V950" i="20"/>
  <c r="S950" i="20"/>
  <c r="X949" i="20"/>
  <c r="W949" i="20"/>
  <c r="V949" i="20"/>
  <c r="S949" i="20"/>
  <c r="X948" i="20"/>
  <c r="W948" i="20"/>
  <c r="V948" i="20"/>
  <c r="S948" i="20"/>
  <c r="X947" i="20"/>
  <c r="W947" i="20"/>
  <c r="V947" i="20"/>
  <c r="S947" i="20"/>
  <c r="X946" i="20"/>
  <c r="W946" i="20"/>
  <c r="V946" i="20"/>
  <c r="S946" i="20"/>
  <c r="X945" i="20"/>
  <c r="W945" i="20"/>
  <c r="V945" i="20"/>
  <c r="S945" i="20"/>
  <c r="X944" i="20"/>
  <c r="W944" i="20"/>
  <c r="V944" i="20"/>
  <c r="S944" i="20"/>
  <c r="X943" i="20"/>
  <c r="W943" i="20"/>
  <c r="V943" i="20"/>
  <c r="S943" i="20"/>
  <c r="X942" i="20"/>
  <c r="W942" i="20"/>
  <c r="V942" i="20"/>
  <c r="S942" i="20"/>
  <c r="X941" i="20"/>
  <c r="W941" i="20"/>
  <c r="V941" i="20"/>
  <c r="S941" i="20"/>
  <c r="X940" i="20"/>
  <c r="W940" i="20"/>
  <c r="V940" i="20"/>
  <c r="S940" i="20"/>
  <c r="X939" i="20"/>
  <c r="W939" i="20"/>
  <c r="V939" i="20"/>
  <c r="S939" i="20"/>
  <c r="X938" i="20"/>
  <c r="W938" i="20"/>
  <c r="V938" i="20"/>
  <c r="S938" i="20"/>
  <c r="X937" i="20"/>
  <c r="W937" i="20"/>
  <c r="V937" i="20"/>
  <c r="S937" i="20"/>
  <c r="X936" i="20"/>
  <c r="W936" i="20"/>
  <c r="V936" i="20"/>
  <c r="S936" i="20"/>
  <c r="X935" i="20"/>
  <c r="W935" i="20"/>
  <c r="V935" i="20"/>
  <c r="S935" i="20"/>
  <c r="X934" i="20"/>
  <c r="W934" i="20"/>
  <c r="V934" i="20"/>
  <c r="S934" i="20"/>
  <c r="X933" i="20"/>
  <c r="W933" i="20"/>
  <c r="V933" i="20"/>
  <c r="S933" i="20"/>
  <c r="X932" i="20"/>
  <c r="W932" i="20"/>
  <c r="V932" i="20"/>
  <c r="S932" i="20"/>
  <c r="X931" i="20"/>
  <c r="W931" i="20"/>
  <c r="V931" i="20"/>
  <c r="S931" i="20"/>
  <c r="X930" i="20"/>
  <c r="W930" i="20"/>
  <c r="V930" i="20"/>
  <c r="S930" i="20"/>
  <c r="X929" i="20"/>
  <c r="W929" i="20"/>
  <c r="V929" i="20"/>
  <c r="S929" i="20"/>
  <c r="X928" i="20"/>
  <c r="W928" i="20"/>
  <c r="V928" i="20"/>
  <c r="S928" i="20"/>
  <c r="X927" i="20"/>
  <c r="W927" i="20"/>
  <c r="V927" i="20"/>
  <c r="S927" i="20"/>
  <c r="X926" i="20"/>
  <c r="W926" i="20"/>
  <c r="V926" i="20"/>
  <c r="S926" i="20"/>
  <c r="X925" i="20"/>
  <c r="W925" i="20"/>
  <c r="V925" i="20"/>
  <c r="S925" i="20"/>
  <c r="X924" i="20"/>
  <c r="W924" i="20"/>
  <c r="V924" i="20"/>
  <c r="S924" i="20"/>
  <c r="X923" i="20"/>
  <c r="W923" i="20"/>
  <c r="V923" i="20"/>
  <c r="S923" i="20"/>
  <c r="X922" i="20"/>
  <c r="W922" i="20"/>
  <c r="V922" i="20"/>
  <c r="S922" i="20"/>
  <c r="X921" i="20"/>
  <c r="W921" i="20"/>
  <c r="V921" i="20"/>
  <c r="S921" i="20"/>
  <c r="X920" i="20"/>
  <c r="W920" i="20"/>
  <c r="V920" i="20"/>
  <c r="S920" i="20"/>
  <c r="X919" i="20"/>
  <c r="W919" i="20"/>
  <c r="V919" i="20"/>
  <c r="S919" i="20"/>
  <c r="X918" i="20"/>
  <c r="W918" i="20"/>
  <c r="V918" i="20"/>
  <c r="S918" i="20"/>
  <c r="X917" i="20"/>
  <c r="W917" i="20"/>
  <c r="V917" i="20"/>
  <c r="S917" i="20"/>
  <c r="X916" i="20"/>
  <c r="W916" i="20"/>
  <c r="V916" i="20"/>
  <c r="S916" i="20"/>
  <c r="X915" i="20"/>
  <c r="W915" i="20"/>
  <c r="V915" i="20"/>
  <c r="S915" i="20"/>
  <c r="X914" i="20"/>
  <c r="W914" i="20"/>
  <c r="V914" i="20"/>
  <c r="S914" i="20"/>
  <c r="X913" i="20"/>
  <c r="W913" i="20"/>
  <c r="V913" i="20"/>
  <c r="S913" i="20"/>
  <c r="X912" i="20"/>
  <c r="W912" i="20"/>
  <c r="V912" i="20"/>
  <c r="S912" i="20"/>
  <c r="X911" i="20"/>
  <c r="W911" i="20"/>
  <c r="V911" i="20"/>
  <c r="S911" i="20"/>
  <c r="X910" i="20"/>
  <c r="W910" i="20"/>
  <c r="V910" i="20"/>
  <c r="S910" i="20"/>
  <c r="X909" i="20"/>
  <c r="W909" i="20"/>
  <c r="V909" i="20"/>
  <c r="S909" i="20"/>
  <c r="X908" i="20"/>
  <c r="W908" i="20"/>
  <c r="V908" i="20"/>
  <c r="S908" i="20"/>
  <c r="X907" i="20"/>
  <c r="W907" i="20"/>
  <c r="V907" i="20"/>
  <c r="S907" i="20"/>
  <c r="X906" i="20"/>
  <c r="W906" i="20"/>
  <c r="V906" i="20"/>
  <c r="S906" i="20"/>
  <c r="X905" i="20"/>
  <c r="W905" i="20"/>
  <c r="V905" i="20"/>
  <c r="S905" i="20"/>
  <c r="X904" i="20"/>
  <c r="W904" i="20"/>
  <c r="V904" i="20"/>
  <c r="S904" i="20"/>
  <c r="X903" i="20"/>
  <c r="W903" i="20"/>
  <c r="V903" i="20"/>
  <c r="S903" i="20"/>
  <c r="X902" i="20"/>
  <c r="W902" i="20"/>
  <c r="V902" i="20"/>
  <c r="S902" i="20"/>
  <c r="X901" i="20"/>
  <c r="W901" i="20"/>
  <c r="V901" i="20"/>
  <c r="S901" i="20"/>
  <c r="X900" i="20"/>
  <c r="W900" i="20"/>
  <c r="V900" i="20"/>
  <c r="S900" i="20"/>
  <c r="X899" i="20"/>
  <c r="W899" i="20"/>
  <c r="V899" i="20"/>
  <c r="S899" i="20"/>
  <c r="X898" i="20"/>
  <c r="W898" i="20"/>
  <c r="V898" i="20"/>
  <c r="S898" i="20"/>
  <c r="X897" i="20"/>
  <c r="W897" i="20"/>
  <c r="V897" i="20"/>
  <c r="S897" i="20"/>
  <c r="X896" i="20"/>
  <c r="W896" i="20"/>
  <c r="V896" i="20"/>
  <c r="S896" i="20"/>
  <c r="X895" i="20"/>
  <c r="W895" i="20"/>
  <c r="V895" i="20"/>
  <c r="S895" i="20"/>
  <c r="X894" i="20"/>
  <c r="W894" i="20"/>
  <c r="V894" i="20"/>
  <c r="S894" i="20"/>
  <c r="X893" i="20"/>
  <c r="W893" i="20"/>
  <c r="V893" i="20"/>
  <c r="S893" i="20"/>
  <c r="X892" i="20"/>
  <c r="W892" i="20"/>
  <c r="V892" i="20"/>
  <c r="S892" i="20"/>
  <c r="X891" i="20"/>
  <c r="W891" i="20"/>
  <c r="V891" i="20"/>
  <c r="S891" i="20"/>
  <c r="X890" i="20"/>
  <c r="W890" i="20"/>
  <c r="V890" i="20"/>
  <c r="S890" i="20"/>
  <c r="X889" i="20"/>
  <c r="W889" i="20"/>
  <c r="V889" i="20"/>
  <c r="S889" i="20"/>
  <c r="X888" i="20"/>
  <c r="W888" i="20"/>
  <c r="V888" i="20"/>
  <c r="S888" i="20"/>
  <c r="X887" i="20"/>
  <c r="W887" i="20"/>
  <c r="V887" i="20"/>
  <c r="S887" i="20"/>
  <c r="X886" i="20"/>
  <c r="W886" i="20"/>
  <c r="V886" i="20"/>
  <c r="S886" i="20"/>
  <c r="X885" i="20"/>
  <c r="W885" i="20"/>
  <c r="V885" i="20"/>
  <c r="S885" i="20"/>
  <c r="X884" i="20"/>
  <c r="W884" i="20"/>
  <c r="V884" i="20"/>
  <c r="S884" i="20"/>
  <c r="X883" i="20"/>
  <c r="W883" i="20"/>
  <c r="V883" i="20"/>
  <c r="S883" i="20"/>
  <c r="X882" i="20"/>
  <c r="W882" i="20"/>
  <c r="V882" i="20"/>
  <c r="S882" i="20"/>
  <c r="X881" i="20"/>
  <c r="W881" i="20"/>
  <c r="V881" i="20"/>
  <c r="S881" i="20"/>
  <c r="X880" i="20"/>
  <c r="W880" i="20"/>
  <c r="V880" i="20"/>
  <c r="S880" i="20"/>
  <c r="X879" i="20"/>
  <c r="W879" i="20"/>
  <c r="V879" i="20"/>
  <c r="S879" i="20"/>
  <c r="X878" i="20"/>
  <c r="W878" i="20"/>
  <c r="V878" i="20"/>
  <c r="S878" i="20"/>
  <c r="X877" i="20"/>
  <c r="W877" i="20"/>
  <c r="V877" i="20"/>
  <c r="S877" i="20"/>
  <c r="X876" i="20"/>
  <c r="W876" i="20"/>
  <c r="V876" i="20"/>
  <c r="S876" i="20"/>
  <c r="X875" i="20"/>
  <c r="W875" i="20"/>
  <c r="V875" i="20"/>
  <c r="S875" i="20"/>
  <c r="X874" i="20"/>
  <c r="W874" i="20"/>
  <c r="V874" i="20"/>
  <c r="S874" i="20"/>
  <c r="X873" i="20"/>
  <c r="W873" i="20"/>
  <c r="V873" i="20"/>
  <c r="S873" i="20"/>
  <c r="X872" i="20"/>
  <c r="W872" i="20"/>
  <c r="V872" i="20"/>
  <c r="S872" i="20"/>
  <c r="X871" i="20"/>
  <c r="W871" i="20"/>
  <c r="V871" i="20"/>
  <c r="S871" i="20"/>
  <c r="X870" i="20"/>
  <c r="W870" i="20"/>
  <c r="V870" i="20"/>
  <c r="S870" i="20"/>
  <c r="X869" i="20"/>
  <c r="W869" i="20"/>
  <c r="V869" i="20"/>
  <c r="S869" i="20"/>
  <c r="X868" i="20"/>
  <c r="W868" i="20"/>
  <c r="V868" i="20"/>
  <c r="S868" i="20"/>
  <c r="X867" i="20"/>
  <c r="W867" i="20"/>
  <c r="V867" i="20"/>
  <c r="S867" i="20"/>
  <c r="X866" i="20"/>
  <c r="W866" i="20"/>
  <c r="V866" i="20"/>
  <c r="S866" i="20"/>
  <c r="X865" i="20"/>
  <c r="W865" i="20"/>
  <c r="V865" i="20"/>
  <c r="S865" i="20"/>
  <c r="X864" i="20"/>
  <c r="W864" i="20"/>
  <c r="V864" i="20"/>
  <c r="S864" i="20"/>
  <c r="X863" i="20"/>
  <c r="W863" i="20"/>
  <c r="V863" i="20"/>
  <c r="S863" i="20"/>
  <c r="X862" i="20"/>
  <c r="W862" i="20"/>
  <c r="V862" i="20"/>
  <c r="S862" i="20"/>
  <c r="X861" i="20"/>
  <c r="W861" i="20"/>
  <c r="V861" i="20"/>
  <c r="S861" i="20"/>
  <c r="X860" i="20"/>
  <c r="W860" i="20"/>
  <c r="V860" i="20"/>
  <c r="S860" i="20"/>
  <c r="X859" i="20"/>
  <c r="W859" i="20"/>
  <c r="V859" i="20"/>
  <c r="S859" i="20"/>
  <c r="X858" i="20"/>
  <c r="W858" i="20"/>
  <c r="V858" i="20"/>
  <c r="S858" i="20"/>
  <c r="X857" i="20"/>
  <c r="W857" i="20"/>
  <c r="V857" i="20"/>
  <c r="S857" i="20"/>
  <c r="X856" i="20"/>
  <c r="W856" i="20"/>
  <c r="V856" i="20"/>
  <c r="S856" i="20"/>
  <c r="X855" i="20"/>
  <c r="W855" i="20"/>
  <c r="V855" i="20"/>
  <c r="S855" i="20"/>
  <c r="X854" i="20"/>
  <c r="W854" i="20"/>
  <c r="V854" i="20"/>
  <c r="S854" i="20"/>
  <c r="X853" i="20"/>
  <c r="W853" i="20"/>
  <c r="V853" i="20"/>
  <c r="S853" i="20"/>
  <c r="X852" i="20"/>
  <c r="W852" i="20"/>
  <c r="V852" i="20"/>
  <c r="S852" i="20"/>
  <c r="X851" i="20"/>
  <c r="W851" i="20"/>
  <c r="V851" i="20"/>
  <c r="S851" i="20"/>
  <c r="X850" i="20"/>
  <c r="W850" i="20"/>
  <c r="V850" i="20"/>
  <c r="S850" i="20"/>
  <c r="X849" i="20"/>
  <c r="W849" i="20"/>
  <c r="V849" i="20"/>
  <c r="S849" i="20"/>
  <c r="X848" i="20"/>
  <c r="W848" i="20"/>
  <c r="V848" i="20"/>
  <c r="S848" i="20"/>
  <c r="X847" i="20"/>
  <c r="W847" i="20"/>
  <c r="V847" i="20"/>
  <c r="S847" i="20"/>
  <c r="X846" i="20"/>
  <c r="W846" i="20"/>
  <c r="V846" i="20"/>
  <c r="S846" i="20"/>
  <c r="X845" i="20"/>
  <c r="W845" i="20"/>
  <c r="V845" i="20"/>
  <c r="S845" i="20"/>
  <c r="X844" i="20"/>
  <c r="W844" i="20"/>
  <c r="V844" i="20"/>
  <c r="S844" i="20"/>
  <c r="X843" i="20"/>
  <c r="W843" i="20"/>
  <c r="V843" i="20"/>
  <c r="S843" i="20"/>
  <c r="X842" i="20"/>
  <c r="W842" i="20"/>
  <c r="V842" i="20"/>
  <c r="S842" i="20"/>
  <c r="X841" i="20"/>
  <c r="W841" i="20"/>
  <c r="V841" i="20"/>
  <c r="S841" i="20"/>
  <c r="X840" i="20"/>
  <c r="W840" i="20"/>
  <c r="V840" i="20"/>
  <c r="S840" i="20"/>
  <c r="X839" i="20"/>
  <c r="W839" i="20"/>
  <c r="V839" i="20"/>
  <c r="S839" i="20"/>
  <c r="X838" i="20"/>
  <c r="W838" i="20"/>
  <c r="V838" i="20"/>
  <c r="S838" i="20"/>
  <c r="X837" i="20"/>
  <c r="W837" i="20"/>
  <c r="V837" i="20"/>
  <c r="S837" i="20"/>
  <c r="X836" i="20"/>
  <c r="W836" i="20"/>
  <c r="V836" i="20"/>
  <c r="S836" i="20"/>
  <c r="X835" i="20"/>
  <c r="W835" i="20"/>
  <c r="V835" i="20"/>
  <c r="S835" i="20"/>
  <c r="X834" i="20"/>
  <c r="W834" i="20"/>
  <c r="V834" i="20"/>
  <c r="S834" i="20"/>
  <c r="X833" i="20"/>
  <c r="W833" i="20"/>
  <c r="V833" i="20"/>
  <c r="S833" i="20"/>
  <c r="X832" i="20"/>
  <c r="W832" i="20"/>
  <c r="V832" i="20"/>
  <c r="S832" i="20"/>
  <c r="X831" i="20"/>
  <c r="W831" i="20"/>
  <c r="V831" i="20"/>
  <c r="S831" i="20"/>
  <c r="X830" i="20"/>
  <c r="W830" i="20"/>
  <c r="V830" i="20"/>
  <c r="S830" i="20"/>
  <c r="X829" i="20"/>
  <c r="W829" i="20"/>
  <c r="V829" i="20"/>
  <c r="S829" i="20"/>
  <c r="X828" i="20"/>
  <c r="W828" i="20"/>
  <c r="V828" i="20"/>
  <c r="S828" i="20"/>
  <c r="X827" i="20"/>
  <c r="W827" i="20"/>
  <c r="V827" i="20"/>
  <c r="S827" i="20"/>
  <c r="X826" i="20"/>
  <c r="W826" i="20"/>
  <c r="V826" i="20"/>
  <c r="S826" i="20"/>
  <c r="X825" i="20"/>
  <c r="W825" i="20"/>
  <c r="V825" i="20"/>
  <c r="S825" i="20"/>
  <c r="X824" i="20"/>
  <c r="W824" i="20"/>
  <c r="V824" i="20"/>
  <c r="S824" i="20"/>
  <c r="X823" i="20"/>
  <c r="W823" i="20"/>
  <c r="V823" i="20"/>
  <c r="S823" i="20"/>
  <c r="X822" i="20"/>
  <c r="W822" i="20"/>
  <c r="V822" i="20"/>
  <c r="S822" i="20"/>
  <c r="X821" i="20"/>
  <c r="W821" i="20"/>
  <c r="V821" i="20"/>
  <c r="S821" i="20"/>
  <c r="X820" i="20"/>
  <c r="W820" i="20"/>
  <c r="V820" i="20"/>
  <c r="S820" i="20"/>
  <c r="X819" i="20"/>
  <c r="W819" i="20"/>
  <c r="V819" i="20"/>
  <c r="S819" i="20"/>
  <c r="X818" i="20"/>
  <c r="W818" i="20"/>
  <c r="V818" i="20"/>
  <c r="S818" i="20"/>
  <c r="X817" i="20"/>
  <c r="W817" i="20"/>
  <c r="V817" i="20"/>
  <c r="S817" i="20"/>
  <c r="X816" i="20"/>
  <c r="W816" i="20"/>
  <c r="V816" i="20"/>
  <c r="S816" i="20"/>
  <c r="X815" i="20"/>
  <c r="W815" i="20"/>
  <c r="V815" i="20"/>
  <c r="S815" i="20"/>
  <c r="X814" i="20"/>
  <c r="W814" i="20"/>
  <c r="V814" i="20"/>
  <c r="S814" i="20"/>
  <c r="X813" i="20"/>
  <c r="W813" i="20"/>
  <c r="V813" i="20"/>
  <c r="S813" i="20"/>
  <c r="X812" i="20"/>
  <c r="W812" i="20"/>
  <c r="V812" i="20"/>
  <c r="S812" i="20"/>
  <c r="X811" i="20"/>
  <c r="W811" i="20"/>
  <c r="V811" i="20"/>
  <c r="S811" i="20"/>
  <c r="X810" i="20"/>
  <c r="W810" i="20"/>
  <c r="V810" i="20"/>
  <c r="S810" i="20"/>
  <c r="X809" i="20"/>
  <c r="W809" i="20"/>
  <c r="V809" i="20"/>
  <c r="S809" i="20"/>
  <c r="X808" i="20"/>
  <c r="W808" i="20"/>
  <c r="V808" i="20"/>
  <c r="S808" i="20"/>
  <c r="X807" i="20"/>
  <c r="W807" i="20"/>
  <c r="V807" i="20"/>
  <c r="S807" i="20"/>
  <c r="X806" i="20"/>
  <c r="W806" i="20"/>
  <c r="V806" i="20"/>
  <c r="S806" i="20"/>
  <c r="X805" i="20"/>
  <c r="W805" i="20"/>
  <c r="V805" i="20"/>
  <c r="S805" i="20"/>
  <c r="X804" i="20"/>
  <c r="W804" i="20"/>
  <c r="V804" i="20"/>
  <c r="S804" i="20"/>
  <c r="X803" i="20"/>
  <c r="W803" i="20"/>
  <c r="V803" i="20"/>
  <c r="S803" i="20"/>
  <c r="X802" i="20"/>
  <c r="W802" i="20"/>
  <c r="V802" i="20"/>
  <c r="S802" i="20"/>
  <c r="X801" i="20"/>
  <c r="W801" i="20"/>
  <c r="V801" i="20"/>
  <c r="S801" i="20"/>
  <c r="X800" i="20"/>
  <c r="W800" i="20"/>
  <c r="V800" i="20"/>
  <c r="S800" i="20"/>
  <c r="X799" i="20"/>
  <c r="W799" i="20"/>
  <c r="V799" i="20"/>
  <c r="S799" i="20"/>
  <c r="X798" i="20"/>
  <c r="W798" i="20"/>
  <c r="V798" i="20"/>
  <c r="S798" i="20"/>
  <c r="X797" i="20"/>
  <c r="W797" i="20"/>
  <c r="V797" i="20"/>
  <c r="S797" i="20"/>
  <c r="X796" i="20"/>
  <c r="W796" i="20"/>
  <c r="V796" i="20"/>
  <c r="S796" i="20"/>
  <c r="X795" i="20"/>
  <c r="W795" i="20"/>
  <c r="V795" i="20"/>
  <c r="S795" i="20"/>
  <c r="X794" i="20"/>
  <c r="W794" i="20"/>
  <c r="V794" i="20"/>
  <c r="S794" i="20"/>
  <c r="X793" i="20"/>
  <c r="W793" i="20"/>
  <c r="V793" i="20"/>
  <c r="S793" i="20"/>
  <c r="X792" i="20"/>
  <c r="W792" i="20"/>
  <c r="V792" i="20"/>
  <c r="S792" i="20"/>
  <c r="X791" i="20"/>
  <c r="W791" i="20"/>
  <c r="V791" i="20"/>
  <c r="S791" i="20"/>
  <c r="X790" i="20"/>
  <c r="W790" i="20"/>
  <c r="V790" i="20"/>
  <c r="S790" i="20"/>
  <c r="X789" i="20"/>
  <c r="W789" i="20"/>
  <c r="V789" i="20"/>
  <c r="S789" i="20"/>
  <c r="X788" i="20"/>
  <c r="W788" i="20"/>
  <c r="V788" i="20"/>
  <c r="S788" i="20"/>
  <c r="X787" i="20"/>
  <c r="W787" i="20"/>
  <c r="V787" i="20"/>
  <c r="S787" i="20"/>
  <c r="X786" i="20"/>
  <c r="W786" i="20"/>
  <c r="V786" i="20"/>
  <c r="S786" i="20"/>
  <c r="X785" i="20"/>
  <c r="W785" i="20"/>
  <c r="V785" i="20"/>
  <c r="S785" i="20"/>
  <c r="X784" i="20"/>
  <c r="W784" i="20"/>
  <c r="V784" i="20"/>
  <c r="S784" i="20"/>
  <c r="X783" i="20"/>
  <c r="W783" i="20"/>
  <c r="V783" i="20"/>
  <c r="S783" i="20"/>
  <c r="X782" i="20"/>
  <c r="W782" i="20"/>
  <c r="V782" i="20"/>
  <c r="S782" i="20"/>
  <c r="X781" i="20"/>
  <c r="W781" i="20"/>
  <c r="V781" i="20"/>
  <c r="S781" i="20"/>
  <c r="X780" i="20"/>
  <c r="W780" i="20"/>
  <c r="V780" i="20"/>
  <c r="S780" i="20"/>
  <c r="X779" i="20"/>
  <c r="W779" i="20"/>
  <c r="V779" i="20"/>
  <c r="S779" i="20"/>
  <c r="X778" i="20"/>
  <c r="W778" i="20"/>
  <c r="V778" i="20"/>
  <c r="S778" i="20"/>
  <c r="X777" i="20"/>
  <c r="W777" i="20"/>
  <c r="V777" i="20"/>
  <c r="S777" i="20"/>
  <c r="X776" i="20"/>
  <c r="W776" i="20"/>
  <c r="V776" i="20"/>
  <c r="S776" i="20"/>
  <c r="X775" i="20"/>
  <c r="W775" i="20"/>
  <c r="V775" i="20"/>
  <c r="S775" i="20"/>
  <c r="X774" i="20"/>
  <c r="W774" i="20"/>
  <c r="V774" i="20"/>
  <c r="S774" i="20"/>
  <c r="X773" i="20"/>
  <c r="W773" i="20"/>
  <c r="V773" i="20"/>
  <c r="S773" i="20"/>
  <c r="X772" i="20"/>
  <c r="W772" i="20"/>
  <c r="V772" i="20"/>
  <c r="S772" i="20"/>
  <c r="X771" i="20"/>
  <c r="W771" i="20"/>
  <c r="V771" i="20"/>
  <c r="S771" i="20"/>
  <c r="X770" i="20"/>
  <c r="W770" i="20"/>
  <c r="V770" i="20"/>
  <c r="S770" i="20"/>
  <c r="X769" i="20"/>
  <c r="W769" i="20"/>
  <c r="V769" i="20"/>
  <c r="S769" i="20"/>
  <c r="X768" i="20"/>
  <c r="W768" i="20"/>
  <c r="V768" i="20"/>
  <c r="S768" i="20"/>
  <c r="X767" i="20"/>
  <c r="W767" i="20"/>
  <c r="V767" i="20"/>
  <c r="S767" i="20"/>
  <c r="X766" i="20"/>
  <c r="W766" i="20"/>
  <c r="V766" i="20"/>
  <c r="S766" i="20"/>
  <c r="X765" i="20"/>
  <c r="W765" i="20"/>
  <c r="V765" i="20"/>
  <c r="S765" i="20"/>
  <c r="X764" i="20"/>
  <c r="W764" i="20"/>
  <c r="V764" i="20"/>
  <c r="S764" i="20"/>
  <c r="X763" i="20"/>
  <c r="W763" i="20"/>
  <c r="V763" i="20"/>
  <c r="S763" i="20"/>
  <c r="X762" i="20"/>
  <c r="W762" i="20"/>
  <c r="V762" i="20"/>
  <c r="S762" i="20"/>
  <c r="X761" i="20"/>
  <c r="W761" i="20"/>
  <c r="V761" i="20"/>
  <c r="S761" i="20"/>
  <c r="X760" i="20"/>
  <c r="W760" i="20"/>
  <c r="V760" i="20"/>
  <c r="S760" i="20"/>
  <c r="X759" i="20"/>
  <c r="W759" i="20"/>
  <c r="V759" i="20"/>
  <c r="S759" i="20"/>
  <c r="X758" i="20"/>
  <c r="W758" i="20"/>
  <c r="V758" i="20"/>
  <c r="S758" i="20"/>
  <c r="X757" i="20"/>
  <c r="W757" i="20"/>
  <c r="V757" i="20"/>
  <c r="S757" i="20"/>
  <c r="X756" i="20"/>
  <c r="W756" i="20"/>
  <c r="V756" i="20"/>
  <c r="S756" i="20"/>
  <c r="X755" i="20"/>
  <c r="W755" i="20"/>
  <c r="V755" i="20"/>
  <c r="S755" i="20"/>
  <c r="X754" i="20"/>
  <c r="W754" i="20"/>
  <c r="V754" i="20"/>
  <c r="S754" i="20"/>
  <c r="X753" i="20"/>
  <c r="W753" i="20"/>
  <c r="V753" i="20"/>
  <c r="S753" i="20"/>
  <c r="X752" i="20"/>
  <c r="W752" i="20"/>
  <c r="V752" i="20"/>
  <c r="S752" i="20"/>
  <c r="X751" i="20"/>
  <c r="W751" i="20"/>
  <c r="V751" i="20"/>
  <c r="S751" i="20"/>
  <c r="X750" i="20"/>
  <c r="W750" i="20"/>
  <c r="V750" i="20"/>
  <c r="S750" i="20"/>
  <c r="X749" i="20"/>
  <c r="W749" i="20"/>
  <c r="V749" i="20"/>
  <c r="S749" i="20"/>
  <c r="X748" i="20"/>
  <c r="W748" i="20"/>
  <c r="V748" i="20"/>
  <c r="S748" i="20"/>
  <c r="X747" i="20"/>
  <c r="W747" i="20"/>
  <c r="V747" i="20"/>
  <c r="S747" i="20"/>
  <c r="X746" i="20"/>
  <c r="W746" i="20"/>
  <c r="V746" i="20"/>
  <c r="S746" i="20"/>
  <c r="X745" i="20"/>
  <c r="W745" i="20"/>
  <c r="V745" i="20"/>
  <c r="S745" i="20"/>
  <c r="X744" i="20"/>
  <c r="W744" i="20"/>
  <c r="V744" i="20"/>
  <c r="S744" i="20"/>
  <c r="X743" i="20"/>
  <c r="W743" i="20"/>
  <c r="V743" i="20"/>
  <c r="S743" i="20"/>
  <c r="X742" i="20"/>
  <c r="W742" i="20"/>
  <c r="V742" i="20"/>
  <c r="S742" i="20"/>
  <c r="X741" i="20"/>
  <c r="W741" i="20"/>
  <c r="V741" i="20"/>
  <c r="S741" i="20"/>
  <c r="X740" i="20"/>
  <c r="W740" i="20"/>
  <c r="V740" i="20"/>
  <c r="S740" i="20"/>
  <c r="X739" i="20"/>
  <c r="W739" i="20"/>
  <c r="V739" i="20"/>
  <c r="S739" i="20"/>
  <c r="X738" i="20"/>
  <c r="W738" i="20"/>
  <c r="V738" i="20"/>
  <c r="S738" i="20"/>
  <c r="X737" i="20"/>
  <c r="W737" i="20"/>
  <c r="V737" i="20"/>
  <c r="S737" i="20"/>
  <c r="X736" i="20"/>
  <c r="W736" i="20"/>
  <c r="V736" i="20"/>
  <c r="S736" i="20"/>
  <c r="X735" i="20"/>
  <c r="W735" i="20"/>
  <c r="V735" i="20"/>
  <c r="S735" i="20"/>
  <c r="X734" i="20"/>
  <c r="W734" i="20"/>
  <c r="V734" i="20"/>
  <c r="S734" i="20"/>
  <c r="X733" i="20"/>
  <c r="W733" i="20"/>
  <c r="V733" i="20"/>
  <c r="S733" i="20"/>
  <c r="X732" i="20"/>
  <c r="W732" i="20"/>
  <c r="V732" i="20"/>
  <c r="S732" i="20"/>
  <c r="X731" i="20"/>
  <c r="W731" i="20"/>
  <c r="V731" i="20"/>
  <c r="S731" i="20"/>
  <c r="X730" i="20"/>
  <c r="W730" i="20"/>
  <c r="V730" i="20"/>
  <c r="S730" i="20"/>
  <c r="X729" i="20"/>
  <c r="W729" i="20"/>
  <c r="V729" i="20"/>
  <c r="S729" i="20"/>
  <c r="X728" i="20"/>
  <c r="W728" i="20"/>
  <c r="V728" i="20"/>
  <c r="S728" i="20"/>
  <c r="X727" i="20"/>
  <c r="W727" i="20"/>
  <c r="V727" i="20"/>
  <c r="S727" i="20"/>
  <c r="X726" i="20"/>
  <c r="W726" i="20"/>
  <c r="V726" i="20"/>
  <c r="S726" i="20"/>
  <c r="X725" i="20"/>
  <c r="W725" i="20"/>
  <c r="V725" i="20"/>
  <c r="S725" i="20"/>
  <c r="X724" i="20"/>
  <c r="W724" i="20"/>
  <c r="V724" i="20"/>
  <c r="S724" i="20"/>
  <c r="X723" i="20"/>
  <c r="W723" i="20"/>
  <c r="V723" i="20"/>
  <c r="S723" i="20"/>
  <c r="X722" i="20"/>
  <c r="W722" i="20"/>
  <c r="V722" i="20"/>
  <c r="S722" i="20"/>
  <c r="X721" i="20"/>
  <c r="W721" i="20"/>
  <c r="V721" i="20"/>
  <c r="S721" i="20"/>
  <c r="X720" i="20"/>
  <c r="W720" i="20"/>
  <c r="V720" i="20"/>
  <c r="S720" i="20"/>
  <c r="X719" i="20"/>
  <c r="W719" i="20"/>
  <c r="V719" i="20"/>
  <c r="S719" i="20"/>
  <c r="X718" i="20"/>
  <c r="W718" i="20"/>
  <c r="V718" i="20"/>
  <c r="S718" i="20"/>
  <c r="X717" i="20"/>
  <c r="W717" i="20"/>
  <c r="V717" i="20"/>
  <c r="S717" i="20"/>
  <c r="X716" i="20"/>
  <c r="W716" i="20"/>
  <c r="V716" i="20"/>
  <c r="S716" i="20"/>
  <c r="X715" i="20"/>
  <c r="W715" i="20"/>
  <c r="V715" i="20"/>
  <c r="S715" i="20"/>
  <c r="X714" i="20"/>
  <c r="W714" i="20"/>
  <c r="V714" i="20"/>
  <c r="S714" i="20"/>
  <c r="X713" i="20"/>
  <c r="W713" i="20"/>
  <c r="V713" i="20"/>
  <c r="S713" i="20"/>
  <c r="X712" i="20"/>
  <c r="W712" i="20"/>
  <c r="V712" i="20"/>
  <c r="S712" i="20"/>
  <c r="X711" i="20"/>
  <c r="W711" i="20"/>
  <c r="V711" i="20"/>
  <c r="S711" i="20"/>
  <c r="X710" i="20"/>
  <c r="W710" i="20"/>
  <c r="V710" i="20"/>
  <c r="S710" i="20"/>
  <c r="X709" i="20"/>
  <c r="W709" i="20"/>
  <c r="V709" i="20"/>
  <c r="S709" i="20"/>
  <c r="X708" i="20"/>
  <c r="W708" i="20"/>
  <c r="V708" i="20"/>
  <c r="S708" i="20"/>
  <c r="X707" i="20"/>
  <c r="W707" i="20"/>
  <c r="V707" i="20"/>
  <c r="S707" i="20"/>
  <c r="X706" i="20"/>
  <c r="W706" i="20"/>
  <c r="V706" i="20"/>
  <c r="S706" i="20"/>
  <c r="X705" i="20"/>
  <c r="W705" i="20"/>
  <c r="V705" i="20"/>
  <c r="S705" i="20"/>
  <c r="X704" i="20"/>
  <c r="W704" i="20"/>
  <c r="V704" i="20"/>
  <c r="S704" i="20"/>
  <c r="X703" i="20"/>
  <c r="W703" i="20"/>
  <c r="V703" i="20"/>
  <c r="S703" i="20"/>
  <c r="X702" i="20"/>
  <c r="W702" i="20"/>
  <c r="V702" i="20"/>
  <c r="S702" i="20"/>
  <c r="X701" i="20"/>
  <c r="W701" i="20"/>
  <c r="V701" i="20"/>
  <c r="S701" i="20"/>
  <c r="X700" i="20"/>
  <c r="W700" i="20"/>
  <c r="V700" i="20"/>
  <c r="S700" i="20"/>
  <c r="X699" i="20"/>
  <c r="W699" i="20"/>
  <c r="V699" i="20"/>
  <c r="S699" i="20"/>
  <c r="X698" i="20"/>
  <c r="W698" i="20"/>
  <c r="V698" i="20"/>
  <c r="S698" i="20"/>
  <c r="X697" i="20"/>
  <c r="W697" i="20"/>
  <c r="V697" i="20"/>
  <c r="S697" i="20"/>
  <c r="X696" i="20"/>
  <c r="W696" i="20"/>
  <c r="V696" i="20"/>
  <c r="S696" i="20"/>
  <c r="X695" i="20"/>
  <c r="W695" i="20"/>
  <c r="V695" i="20"/>
  <c r="S695" i="20"/>
  <c r="X694" i="20"/>
  <c r="W694" i="20"/>
  <c r="V694" i="20"/>
  <c r="S694" i="20"/>
  <c r="X693" i="20"/>
  <c r="W693" i="20"/>
  <c r="V693" i="20"/>
  <c r="S693" i="20"/>
  <c r="X692" i="20"/>
  <c r="W692" i="20"/>
  <c r="V692" i="20"/>
  <c r="S692" i="20"/>
  <c r="X691" i="20"/>
  <c r="W691" i="20"/>
  <c r="V691" i="20"/>
  <c r="S691" i="20"/>
  <c r="X690" i="20"/>
  <c r="W690" i="20"/>
  <c r="V690" i="20"/>
  <c r="S690" i="20"/>
  <c r="X689" i="20"/>
  <c r="W689" i="20"/>
  <c r="V689" i="20"/>
  <c r="S689" i="20"/>
  <c r="X688" i="20"/>
  <c r="W688" i="20"/>
  <c r="V688" i="20"/>
  <c r="S688" i="20"/>
  <c r="X687" i="20"/>
  <c r="W687" i="20"/>
  <c r="V687" i="20"/>
  <c r="S687" i="20"/>
  <c r="X686" i="20"/>
  <c r="W686" i="20"/>
  <c r="V686" i="20"/>
  <c r="S686" i="20"/>
  <c r="X685" i="20"/>
  <c r="W685" i="20"/>
  <c r="V685" i="20"/>
  <c r="S685" i="20"/>
  <c r="X684" i="20"/>
  <c r="W684" i="20"/>
  <c r="V684" i="20"/>
  <c r="S684" i="20"/>
  <c r="X683" i="20"/>
  <c r="W683" i="20"/>
  <c r="V683" i="20"/>
  <c r="S683" i="20"/>
  <c r="X682" i="20"/>
  <c r="W682" i="20"/>
  <c r="V682" i="20"/>
  <c r="S682" i="20"/>
  <c r="X681" i="20"/>
  <c r="W681" i="20"/>
  <c r="V681" i="20"/>
  <c r="S681" i="20"/>
  <c r="X680" i="20"/>
  <c r="W680" i="20"/>
  <c r="V680" i="20"/>
  <c r="S680" i="20"/>
  <c r="X679" i="20"/>
  <c r="W679" i="20"/>
  <c r="V679" i="20"/>
  <c r="S679" i="20"/>
  <c r="X678" i="20"/>
  <c r="W678" i="20"/>
  <c r="V678" i="20"/>
  <c r="S678" i="20"/>
  <c r="X677" i="20"/>
  <c r="W677" i="20"/>
  <c r="V677" i="20"/>
  <c r="S677" i="20"/>
  <c r="X676" i="20"/>
  <c r="W676" i="20"/>
  <c r="V676" i="20"/>
  <c r="S676" i="20"/>
  <c r="X675" i="20"/>
  <c r="W675" i="20"/>
  <c r="V675" i="20"/>
  <c r="S675" i="20"/>
  <c r="X674" i="20"/>
  <c r="W674" i="20"/>
  <c r="V674" i="20"/>
  <c r="S674" i="20"/>
  <c r="X673" i="20"/>
  <c r="W673" i="20"/>
  <c r="V673" i="20"/>
  <c r="S673" i="20"/>
  <c r="X672" i="20"/>
  <c r="W672" i="20"/>
  <c r="V672" i="20"/>
  <c r="S672" i="20"/>
  <c r="X671" i="20"/>
  <c r="W671" i="20"/>
  <c r="V671" i="20"/>
  <c r="S671" i="20"/>
  <c r="X670" i="20"/>
  <c r="W670" i="20"/>
  <c r="V670" i="20"/>
  <c r="S670" i="20"/>
  <c r="X669" i="20"/>
  <c r="W669" i="20"/>
  <c r="V669" i="20"/>
  <c r="S669" i="20"/>
  <c r="X668" i="20"/>
  <c r="W668" i="20"/>
  <c r="V668" i="20"/>
  <c r="S668" i="20"/>
  <c r="X667" i="20"/>
  <c r="W667" i="20"/>
  <c r="V667" i="20"/>
  <c r="S667" i="20"/>
  <c r="X666" i="20"/>
  <c r="W666" i="20"/>
  <c r="V666" i="20"/>
  <c r="S666" i="20"/>
  <c r="X665" i="20"/>
  <c r="W665" i="20"/>
  <c r="V665" i="20"/>
  <c r="S665" i="20"/>
  <c r="X664" i="20"/>
  <c r="W664" i="20"/>
  <c r="V664" i="20"/>
  <c r="S664" i="20"/>
  <c r="X663" i="20"/>
  <c r="W663" i="20"/>
  <c r="V663" i="20"/>
  <c r="S663" i="20"/>
  <c r="X662" i="20"/>
  <c r="W662" i="20"/>
  <c r="V662" i="20"/>
  <c r="S662" i="20"/>
  <c r="X661" i="20"/>
  <c r="W661" i="20"/>
  <c r="V661" i="20"/>
  <c r="S661" i="20"/>
  <c r="X660" i="20"/>
  <c r="W660" i="20"/>
  <c r="V660" i="20"/>
  <c r="S660" i="20"/>
  <c r="X659" i="20"/>
  <c r="W659" i="20"/>
  <c r="V659" i="20"/>
  <c r="S659" i="20"/>
  <c r="X658" i="20"/>
  <c r="W658" i="20"/>
  <c r="V658" i="20"/>
  <c r="S658" i="20"/>
  <c r="X657" i="20"/>
  <c r="W657" i="20"/>
  <c r="V657" i="20"/>
  <c r="S657" i="20"/>
  <c r="X656" i="20"/>
  <c r="W656" i="20"/>
  <c r="V656" i="20"/>
  <c r="S656" i="20"/>
  <c r="X655" i="20"/>
  <c r="W655" i="20"/>
  <c r="V655" i="20"/>
  <c r="S655" i="20"/>
  <c r="X654" i="20"/>
  <c r="W654" i="20"/>
  <c r="V654" i="20"/>
  <c r="S654" i="20"/>
  <c r="X653" i="20"/>
  <c r="W653" i="20"/>
  <c r="V653" i="20"/>
  <c r="S653" i="20"/>
  <c r="X652" i="20"/>
  <c r="W652" i="20"/>
  <c r="V652" i="20"/>
  <c r="S652" i="20"/>
  <c r="X651" i="20"/>
  <c r="W651" i="20"/>
  <c r="V651" i="20"/>
  <c r="S651" i="20"/>
  <c r="X650" i="20"/>
  <c r="W650" i="20"/>
  <c r="V650" i="20"/>
  <c r="S650" i="20"/>
  <c r="X649" i="20"/>
  <c r="W649" i="20"/>
  <c r="V649" i="20"/>
  <c r="S649" i="20"/>
  <c r="X648" i="20"/>
  <c r="W648" i="20"/>
  <c r="V648" i="20"/>
  <c r="S648" i="20"/>
  <c r="X647" i="20"/>
  <c r="W647" i="20"/>
  <c r="V647" i="20"/>
  <c r="S647" i="20"/>
  <c r="X646" i="20"/>
  <c r="W646" i="20"/>
  <c r="V646" i="20"/>
  <c r="S646" i="20"/>
  <c r="X645" i="20"/>
  <c r="W645" i="20"/>
  <c r="V645" i="20"/>
  <c r="S645" i="20"/>
  <c r="X644" i="20"/>
  <c r="W644" i="20"/>
  <c r="V644" i="20"/>
  <c r="S644" i="20"/>
  <c r="X643" i="20"/>
  <c r="W643" i="20"/>
  <c r="V643" i="20"/>
  <c r="S643" i="20"/>
  <c r="X642" i="20"/>
  <c r="W642" i="20"/>
  <c r="V642" i="20"/>
  <c r="S642" i="20"/>
  <c r="X641" i="20"/>
  <c r="W641" i="20"/>
  <c r="V641" i="20"/>
  <c r="S641" i="20"/>
  <c r="X640" i="20"/>
  <c r="W640" i="20"/>
  <c r="V640" i="20"/>
  <c r="S640" i="20"/>
  <c r="X639" i="20"/>
  <c r="W639" i="20"/>
  <c r="V639" i="20"/>
  <c r="S639" i="20"/>
  <c r="X638" i="20"/>
  <c r="W638" i="20"/>
  <c r="V638" i="20"/>
  <c r="S638" i="20"/>
  <c r="X637" i="20"/>
  <c r="W637" i="20"/>
  <c r="V637" i="20"/>
  <c r="S637" i="20"/>
  <c r="X636" i="20"/>
  <c r="W636" i="20"/>
  <c r="V636" i="20"/>
  <c r="S636" i="20"/>
  <c r="X635" i="20"/>
  <c r="W635" i="20"/>
  <c r="V635" i="20"/>
  <c r="S635" i="20"/>
  <c r="X634" i="20"/>
  <c r="W634" i="20"/>
  <c r="V634" i="20"/>
  <c r="S634" i="20"/>
  <c r="X633" i="20"/>
  <c r="W633" i="20"/>
  <c r="V633" i="20"/>
  <c r="S633" i="20"/>
  <c r="X632" i="20"/>
  <c r="W632" i="20"/>
  <c r="V632" i="20"/>
  <c r="S632" i="20"/>
  <c r="X631" i="20"/>
  <c r="W631" i="20"/>
  <c r="V631" i="20"/>
  <c r="S631" i="20"/>
  <c r="X630" i="20"/>
  <c r="W630" i="20"/>
  <c r="V630" i="20"/>
  <c r="S630" i="20"/>
  <c r="X629" i="20"/>
  <c r="W629" i="20"/>
  <c r="V629" i="20"/>
  <c r="S629" i="20"/>
  <c r="X628" i="20"/>
  <c r="W628" i="20"/>
  <c r="V628" i="20"/>
  <c r="S628" i="20"/>
  <c r="X627" i="20"/>
  <c r="W627" i="20"/>
  <c r="V627" i="20"/>
  <c r="S627" i="20"/>
  <c r="X626" i="20"/>
  <c r="W626" i="20"/>
  <c r="V626" i="20"/>
  <c r="S626" i="20"/>
  <c r="X625" i="20"/>
  <c r="W625" i="20"/>
  <c r="V625" i="20"/>
  <c r="S625" i="20"/>
  <c r="X624" i="20"/>
  <c r="W624" i="20"/>
  <c r="V624" i="20"/>
  <c r="S624" i="20"/>
  <c r="X623" i="20"/>
  <c r="W623" i="20"/>
  <c r="V623" i="20"/>
  <c r="S623" i="20"/>
  <c r="X622" i="20"/>
  <c r="W622" i="20"/>
  <c r="V622" i="20"/>
  <c r="S622" i="20"/>
  <c r="X621" i="20"/>
  <c r="W621" i="20"/>
  <c r="V621" i="20"/>
  <c r="S621" i="20"/>
  <c r="X620" i="20"/>
  <c r="W620" i="20"/>
  <c r="V620" i="20"/>
  <c r="S620" i="20"/>
  <c r="X619" i="20"/>
  <c r="W619" i="20"/>
  <c r="V619" i="20"/>
  <c r="S619" i="20"/>
  <c r="X618" i="20"/>
  <c r="W618" i="20"/>
  <c r="V618" i="20"/>
  <c r="S618" i="20"/>
  <c r="X617" i="20"/>
  <c r="W617" i="20"/>
  <c r="V617" i="20"/>
  <c r="S617" i="20"/>
  <c r="X616" i="20"/>
  <c r="W616" i="20"/>
  <c r="V616" i="20"/>
  <c r="S616" i="20"/>
  <c r="X615" i="20"/>
  <c r="W615" i="20"/>
  <c r="V615" i="20"/>
  <c r="S615" i="20"/>
  <c r="X614" i="20"/>
  <c r="W614" i="20"/>
  <c r="V614" i="20"/>
  <c r="S614" i="20"/>
  <c r="X613" i="20"/>
  <c r="W613" i="20"/>
  <c r="V613" i="20"/>
  <c r="S613" i="20"/>
  <c r="X612" i="20"/>
  <c r="W612" i="20"/>
  <c r="V612" i="20"/>
  <c r="S612" i="20"/>
  <c r="X611" i="20"/>
  <c r="W611" i="20"/>
  <c r="V611" i="20"/>
  <c r="S611" i="20"/>
  <c r="X610" i="20"/>
  <c r="W610" i="20"/>
  <c r="V610" i="20"/>
  <c r="S610" i="20"/>
  <c r="X609" i="20"/>
  <c r="W609" i="20"/>
  <c r="V609" i="20"/>
  <c r="S609" i="20"/>
  <c r="X608" i="20"/>
  <c r="W608" i="20"/>
  <c r="V608" i="20"/>
  <c r="S608" i="20"/>
  <c r="X607" i="20"/>
  <c r="W607" i="20"/>
  <c r="V607" i="20"/>
  <c r="S607" i="20"/>
  <c r="X606" i="20"/>
  <c r="W606" i="20"/>
  <c r="V606" i="20"/>
  <c r="S606" i="20"/>
  <c r="X605" i="20"/>
  <c r="W605" i="20"/>
  <c r="V605" i="20"/>
  <c r="S605" i="20"/>
  <c r="X604" i="20"/>
  <c r="W604" i="20"/>
  <c r="V604" i="20"/>
  <c r="S604" i="20"/>
  <c r="X603" i="20"/>
  <c r="W603" i="20"/>
  <c r="V603" i="20"/>
  <c r="S603" i="20"/>
  <c r="X602" i="20"/>
  <c r="W602" i="20"/>
  <c r="V602" i="20"/>
  <c r="S602" i="20"/>
  <c r="X601" i="20"/>
  <c r="W601" i="20"/>
  <c r="V601" i="20"/>
  <c r="S601" i="20"/>
  <c r="X600" i="20"/>
  <c r="W600" i="20"/>
  <c r="V600" i="20"/>
  <c r="S600" i="20"/>
  <c r="X599" i="20"/>
  <c r="W599" i="20"/>
  <c r="V599" i="20"/>
  <c r="S599" i="20"/>
  <c r="X598" i="20"/>
  <c r="W598" i="20"/>
  <c r="V598" i="20"/>
  <c r="S598" i="20"/>
  <c r="X597" i="20"/>
  <c r="W597" i="20"/>
  <c r="V597" i="20"/>
  <c r="S597" i="20"/>
  <c r="X596" i="20"/>
  <c r="W596" i="20"/>
  <c r="V596" i="20"/>
  <c r="S596" i="20"/>
  <c r="X595" i="20"/>
  <c r="W595" i="20"/>
  <c r="V595" i="20"/>
  <c r="S595" i="20"/>
  <c r="X594" i="20"/>
  <c r="W594" i="20"/>
  <c r="V594" i="20"/>
  <c r="S594" i="20"/>
  <c r="X593" i="20"/>
  <c r="W593" i="20"/>
  <c r="V593" i="20"/>
  <c r="S593" i="20"/>
  <c r="X592" i="20"/>
  <c r="W592" i="20"/>
  <c r="V592" i="20"/>
  <c r="S592" i="20"/>
  <c r="X591" i="20"/>
  <c r="W591" i="20"/>
  <c r="V591" i="20"/>
  <c r="S591" i="20"/>
  <c r="X590" i="20"/>
  <c r="W590" i="20"/>
  <c r="V590" i="20"/>
  <c r="S590" i="20"/>
  <c r="X589" i="20"/>
  <c r="W589" i="20"/>
  <c r="V589" i="20"/>
  <c r="S589" i="20"/>
  <c r="X588" i="20"/>
  <c r="W588" i="20"/>
  <c r="V588" i="20"/>
  <c r="S588" i="20"/>
  <c r="X587" i="20"/>
  <c r="W587" i="20"/>
  <c r="V587" i="20"/>
  <c r="S587" i="20"/>
  <c r="X586" i="20"/>
  <c r="W586" i="20"/>
  <c r="V586" i="20"/>
  <c r="S586" i="20"/>
  <c r="X585" i="20"/>
  <c r="W585" i="20"/>
  <c r="V585" i="20"/>
  <c r="S585" i="20"/>
  <c r="X584" i="20"/>
  <c r="W584" i="20"/>
  <c r="V584" i="20"/>
  <c r="S584" i="20"/>
  <c r="X583" i="20"/>
  <c r="W583" i="20"/>
  <c r="V583" i="20"/>
  <c r="S583" i="20"/>
  <c r="X582" i="20"/>
  <c r="W582" i="20"/>
  <c r="V582" i="20"/>
  <c r="S582" i="20"/>
  <c r="X581" i="20"/>
  <c r="W581" i="20"/>
  <c r="V581" i="20"/>
  <c r="S581" i="20"/>
  <c r="X580" i="20"/>
  <c r="W580" i="20"/>
  <c r="V580" i="20"/>
  <c r="S580" i="20"/>
  <c r="X579" i="20"/>
  <c r="W579" i="20"/>
  <c r="V579" i="20"/>
  <c r="S579" i="20"/>
  <c r="X578" i="20"/>
  <c r="W578" i="20"/>
  <c r="V578" i="20"/>
  <c r="S578" i="20"/>
  <c r="X577" i="20"/>
  <c r="W577" i="20"/>
  <c r="V577" i="20"/>
  <c r="S577" i="20"/>
  <c r="X576" i="20"/>
  <c r="W576" i="20"/>
  <c r="V576" i="20"/>
  <c r="S576" i="20"/>
  <c r="X575" i="20"/>
  <c r="W575" i="20"/>
  <c r="V575" i="20"/>
  <c r="S575" i="20"/>
  <c r="X574" i="20"/>
  <c r="W574" i="20"/>
  <c r="V574" i="20"/>
  <c r="S574" i="20"/>
  <c r="X573" i="20"/>
  <c r="W573" i="20"/>
  <c r="V573" i="20"/>
  <c r="S573" i="20"/>
  <c r="X572" i="20"/>
  <c r="W572" i="20"/>
  <c r="V572" i="20"/>
  <c r="S572" i="20"/>
  <c r="X571" i="20"/>
  <c r="W571" i="20"/>
  <c r="V571" i="20"/>
  <c r="S571" i="20"/>
  <c r="X570" i="20"/>
  <c r="W570" i="20"/>
  <c r="V570" i="20"/>
  <c r="S570" i="20"/>
  <c r="X569" i="20"/>
  <c r="W569" i="20"/>
  <c r="V569" i="20"/>
  <c r="S569" i="20"/>
  <c r="X568" i="20"/>
  <c r="W568" i="20"/>
  <c r="V568" i="20"/>
  <c r="S568" i="20"/>
  <c r="X567" i="20"/>
  <c r="W567" i="20"/>
  <c r="V567" i="20"/>
  <c r="S567" i="20"/>
  <c r="X566" i="20"/>
  <c r="W566" i="20"/>
  <c r="V566" i="20"/>
  <c r="S566" i="20"/>
  <c r="X565" i="20"/>
  <c r="W565" i="20"/>
  <c r="V565" i="20"/>
  <c r="S565" i="20"/>
  <c r="X564" i="20"/>
  <c r="W564" i="20"/>
  <c r="V564" i="20"/>
  <c r="S564" i="20"/>
  <c r="X563" i="20"/>
  <c r="W563" i="20"/>
  <c r="V563" i="20"/>
  <c r="S563" i="20"/>
  <c r="X562" i="20"/>
  <c r="W562" i="20"/>
  <c r="V562" i="20"/>
  <c r="S562" i="20"/>
  <c r="X561" i="20"/>
  <c r="W561" i="20"/>
  <c r="V561" i="20"/>
  <c r="S561" i="20"/>
  <c r="X560" i="20"/>
  <c r="W560" i="20"/>
  <c r="V560" i="20"/>
  <c r="S560" i="20"/>
  <c r="X559" i="20"/>
  <c r="W559" i="20"/>
  <c r="V559" i="20"/>
  <c r="S559" i="20"/>
  <c r="X558" i="20"/>
  <c r="W558" i="20"/>
  <c r="V558" i="20"/>
  <c r="S558" i="20"/>
  <c r="X557" i="20"/>
  <c r="W557" i="20"/>
  <c r="V557" i="20"/>
  <c r="S557" i="20"/>
  <c r="X556" i="20"/>
  <c r="W556" i="20"/>
  <c r="V556" i="20"/>
  <c r="S556" i="20"/>
  <c r="X555" i="20"/>
  <c r="W555" i="20"/>
  <c r="V555" i="20"/>
  <c r="S555" i="20"/>
  <c r="X554" i="20"/>
  <c r="W554" i="20"/>
  <c r="V554" i="20"/>
  <c r="S554" i="20"/>
  <c r="X553" i="20"/>
  <c r="W553" i="20"/>
  <c r="V553" i="20"/>
  <c r="S553" i="20"/>
  <c r="X552" i="20"/>
  <c r="W552" i="20"/>
  <c r="V552" i="20"/>
  <c r="S552" i="20"/>
  <c r="X551" i="20"/>
  <c r="W551" i="20"/>
  <c r="V551" i="20"/>
  <c r="S551" i="20"/>
  <c r="X550" i="20"/>
  <c r="W550" i="20"/>
  <c r="V550" i="20"/>
  <c r="S550" i="20"/>
  <c r="X549" i="20"/>
  <c r="W549" i="20"/>
  <c r="V549" i="20"/>
  <c r="S549" i="20"/>
  <c r="X548" i="20"/>
  <c r="W548" i="20"/>
  <c r="V548" i="20"/>
  <c r="S548" i="20"/>
  <c r="X547" i="20"/>
  <c r="W547" i="20"/>
  <c r="V547" i="20"/>
  <c r="S547" i="20"/>
  <c r="X546" i="20"/>
  <c r="W546" i="20"/>
  <c r="V546" i="20"/>
  <c r="S546" i="20"/>
  <c r="X545" i="20"/>
  <c r="W545" i="20"/>
  <c r="V545" i="20"/>
  <c r="S545" i="20"/>
  <c r="X544" i="20"/>
  <c r="W544" i="20"/>
  <c r="V544" i="20"/>
  <c r="S544" i="20"/>
  <c r="X543" i="20"/>
  <c r="W543" i="20"/>
  <c r="V543" i="20"/>
  <c r="S543" i="20"/>
  <c r="X542" i="20"/>
  <c r="W542" i="20"/>
  <c r="V542" i="20"/>
  <c r="S542" i="20"/>
  <c r="X541" i="20"/>
  <c r="W541" i="20"/>
  <c r="V541" i="20"/>
  <c r="S541" i="20"/>
  <c r="X540" i="20"/>
  <c r="W540" i="20"/>
  <c r="V540" i="20"/>
  <c r="S540" i="20"/>
  <c r="X539" i="20"/>
  <c r="W539" i="20"/>
  <c r="V539" i="20"/>
  <c r="S539" i="20"/>
  <c r="X538" i="20"/>
  <c r="W538" i="20"/>
  <c r="V538" i="20"/>
  <c r="S538" i="20"/>
  <c r="X537" i="20"/>
  <c r="W537" i="20"/>
  <c r="V537" i="20"/>
  <c r="S537" i="20"/>
  <c r="X536" i="20"/>
  <c r="W536" i="20"/>
  <c r="V536" i="20"/>
  <c r="S536" i="20"/>
  <c r="X535" i="20"/>
  <c r="W535" i="20"/>
  <c r="V535" i="20"/>
  <c r="S535" i="20"/>
  <c r="X534" i="20"/>
  <c r="W534" i="20"/>
  <c r="V534" i="20"/>
  <c r="S534" i="20"/>
  <c r="X533" i="20"/>
  <c r="W533" i="20"/>
  <c r="V533" i="20"/>
  <c r="S533" i="20"/>
  <c r="X532" i="20"/>
  <c r="W532" i="20"/>
  <c r="V532" i="20"/>
  <c r="S532" i="20"/>
  <c r="X531" i="20"/>
  <c r="W531" i="20"/>
  <c r="V531" i="20"/>
  <c r="S531" i="20"/>
  <c r="X530" i="20"/>
  <c r="W530" i="20"/>
  <c r="V530" i="20"/>
  <c r="S530" i="20"/>
  <c r="X529" i="20"/>
  <c r="W529" i="20"/>
  <c r="V529" i="20"/>
  <c r="S529" i="20"/>
  <c r="X528" i="20"/>
  <c r="W528" i="20"/>
  <c r="V528" i="20"/>
  <c r="S528" i="20"/>
  <c r="X527" i="20"/>
  <c r="W527" i="20"/>
  <c r="V527" i="20"/>
  <c r="S527" i="20"/>
  <c r="X526" i="20"/>
  <c r="W526" i="20"/>
  <c r="V526" i="20"/>
  <c r="S526" i="20"/>
  <c r="X525" i="20"/>
  <c r="W525" i="20"/>
  <c r="V525" i="20"/>
  <c r="S525" i="20"/>
  <c r="X524" i="20"/>
  <c r="W524" i="20"/>
  <c r="V524" i="20"/>
  <c r="S524" i="20"/>
  <c r="X523" i="20"/>
  <c r="W523" i="20"/>
  <c r="V523" i="20"/>
  <c r="S523" i="20"/>
  <c r="X522" i="20"/>
  <c r="W522" i="20"/>
  <c r="V522" i="20"/>
  <c r="S522" i="20"/>
  <c r="X521" i="20"/>
  <c r="W521" i="20"/>
  <c r="V521" i="20"/>
  <c r="S521" i="20"/>
  <c r="X520" i="20"/>
  <c r="W520" i="20"/>
  <c r="V520" i="20"/>
  <c r="S520" i="20"/>
  <c r="X519" i="20"/>
  <c r="W519" i="20"/>
  <c r="V519" i="20"/>
  <c r="S519" i="20"/>
  <c r="X518" i="20"/>
  <c r="W518" i="20"/>
  <c r="V518" i="20"/>
  <c r="S518" i="20"/>
  <c r="X517" i="20"/>
  <c r="W517" i="20"/>
  <c r="V517" i="20"/>
  <c r="S517" i="20"/>
  <c r="X516" i="20"/>
  <c r="W516" i="20"/>
  <c r="V516" i="20"/>
  <c r="S516" i="20"/>
  <c r="X515" i="20"/>
  <c r="W515" i="20"/>
  <c r="V515" i="20"/>
  <c r="S515" i="20"/>
  <c r="X514" i="20"/>
  <c r="W514" i="20"/>
  <c r="V514" i="20"/>
  <c r="S514" i="20"/>
  <c r="X513" i="20"/>
  <c r="W513" i="20"/>
  <c r="V513" i="20"/>
  <c r="S513" i="20"/>
  <c r="X512" i="20"/>
  <c r="W512" i="20"/>
  <c r="V512" i="20"/>
  <c r="S512" i="20"/>
  <c r="X511" i="20"/>
  <c r="W511" i="20"/>
  <c r="V511" i="20"/>
  <c r="S511" i="20"/>
  <c r="X510" i="20"/>
  <c r="W510" i="20"/>
  <c r="V510" i="20"/>
  <c r="S510" i="20"/>
  <c r="X509" i="20"/>
  <c r="W509" i="20"/>
  <c r="V509" i="20"/>
  <c r="S509" i="20"/>
  <c r="X508" i="20"/>
  <c r="W508" i="20"/>
  <c r="V508" i="20"/>
  <c r="S508" i="20"/>
  <c r="X507" i="20"/>
  <c r="W507" i="20"/>
  <c r="V507" i="20"/>
  <c r="S507" i="20"/>
  <c r="X506" i="20"/>
  <c r="W506" i="20"/>
  <c r="V506" i="20"/>
  <c r="S506" i="20"/>
  <c r="X505" i="20"/>
  <c r="W505" i="20"/>
  <c r="V505" i="20"/>
  <c r="S505" i="20"/>
  <c r="X504" i="20"/>
  <c r="W504" i="20"/>
  <c r="V504" i="20"/>
  <c r="S504" i="20"/>
  <c r="X503" i="20"/>
  <c r="W503" i="20"/>
  <c r="V503" i="20"/>
  <c r="S503" i="20"/>
  <c r="X502" i="20"/>
  <c r="W502" i="20"/>
  <c r="V502" i="20"/>
  <c r="S502" i="20"/>
  <c r="X501" i="20"/>
  <c r="W501" i="20"/>
  <c r="V501" i="20"/>
  <c r="S501" i="20"/>
  <c r="X500" i="20"/>
  <c r="W500" i="20"/>
  <c r="V500" i="20"/>
  <c r="S500" i="20"/>
  <c r="X499" i="20"/>
  <c r="W499" i="20"/>
  <c r="V499" i="20"/>
  <c r="S499" i="20"/>
  <c r="X498" i="20"/>
  <c r="W498" i="20"/>
  <c r="V498" i="20"/>
  <c r="S498" i="20"/>
  <c r="X497" i="20"/>
  <c r="W497" i="20"/>
  <c r="V497" i="20"/>
  <c r="S497" i="20"/>
  <c r="X496" i="20"/>
  <c r="W496" i="20"/>
  <c r="V496" i="20"/>
  <c r="S496" i="20"/>
  <c r="X495" i="20"/>
  <c r="W495" i="20"/>
  <c r="V495" i="20"/>
  <c r="S495" i="20"/>
  <c r="X494" i="20"/>
  <c r="W494" i="20"/>
  <c r="V494" i="20"/>
  <c r="S494" i="20"/>
  <c r="X493" i="20"/>
  <c r="W493" i="20"/>
  <c r="V493" i="20"/>
  <c r="S493" i="20"/>
  <c r="X492" i="20"/>
  <c r="W492" i="20"/>
  <c r="V492" i="20"/>
  <c r="S492" i="20"/>
  <c r="X491" i="20"/>
  <c r="W491" i="20"/>
  <c r="V491" i="20"/>
  <c r="S491" i="20"/>
  <c r="X490" i="20"/>
  <c r="W490" i="20"/>
  <c r="V490" i="20"/>
  <c r="S490" i="20"/>
  <c r="X489" i="20"/>
  <c r="W489" i="20"/>
  <c r="V489" i="20"/>
  <c r="S489" i="20"/>
  <c r="X488" i="20"/>
  <c r="W488" i="20"/>
  <c r="V488" i="20"/>
  <c r="S488" i="20"/>
  <c r="X487" i="20"/>
  <c r="W487" i="20"/>
  <c r="V487" i="20"/>
  <c r="S487" i="20"/>
  <c r="X486" i="20"/>
  <c r="W486" i="20"/>
  <c r="V486" i="20"/>
  <c r="S486" i="20"/>
  <c r="X485" i="20"/>
  <c r="W485" i="20"/>
  <c r="V485" i="20"/>
  <c r="S485" i="20"/>
  <c r="X484" i="20"/>
  <c r="W484" i="20"/>
  <c r="V484" i="20"/>
  <c r="S484" i="20"/>
  <c r="X483" i="20"/>
  <c r="W483" i="20"/>
  <c r="V483" i="20"/>
  <c r="S483" i="20"/>
  <c r="X482" i="20"/>
  <c r="W482" i="20"/>
  <c r="V482" i="20"/>
  <c r="S482" i="20"/>
  <c r="X481" i="20"/>
  <c r="W481" i="20"/>
  <c r="V481" i="20"/>
  <c r="S481" i="20"/>
  <c r="X480" i="20"/>
  <c r="W480" i="20"/>
  <c r="V480" i="20"/>
  <c r="S480" i="20"/>
  <c r="X479" i="20"/>
  <c r="W479" i="20"/>
  <c r="V479" i="20"/>
  <c r="S479" i="20"/>
  <c r="X478" i="20"/>
  <c r="W478" i="20"/>
  <c r="V478" i="20"/>
  <c r="S478" i="20"/>
  <c r="X477" i="20"/>
  <c r="W477" i="20"/>
  <c r="V477" i="20"/>
  <c r="S477" i="20"/>
  <c r="X476" i="20"/>
  <c r="W476" i="20"/>
  <c r="V476" i="20"/>
  <c r="S476" i="20"/>
  <c r="X475" i="20"/>
  <c r="W475" i="20"/>
  <c r="V475" i="20"/>
  <c r="S475" i="20"/>
  <c r="X474" i="20"/>
  <c r="W474" i="20"/>
  <c r="V474" i="20"/>
  <c r="S474" i="20"/>
  <c r="X473" i="20"/>
  <c r="W473" i="20"/>
  <c r="V473" i="20"/>
  <c r="S473" i="20"/>
  <c r="X472" i="20"/>
  <c r="W472" i="20"/>
  <c r="V472" i="20"/>
  <c r="S472" i="20"/>
  <c r="X471" i="20"/>
  <c r="W471" i="20"/>
  <c r="V471" i="20"/>
  <c r="S471" i="20"/>
  <c r="X470" i="20"/>
  <c r="W470" i="20"/>
  <c r="V470" i="20"/>
  <c r="S470" i="20"/>
  <c r="X469" i="20"/>
  <c r="W469" i="20"/>
  <c r="V469" i="20"/>
  <c r="S469" i="20"/>
  <c r="X468" i="20"/>
  <c r="W468" i="20"/>
  <c r="V468" i="20"/>
  <c r="S468" i="20"/>
  <c r="X467" i="20"/>
  <c r="W467" i="20"/>
  <c r="V467" i="20"/>
  <c r="S467" i="20"/>
  <c r="X466" i="20"/>
  <c r="W466" i="20"/>
  <c r="V466" i="20"/>
  <c r="S466" i="20"/>
  <c r="X465" i="20"/>
  <c r="W465" i="20"/>
  <c r="V465" i="20"/>
  <c r="S465" i="20"/>
  <c r="X464" i="20"/>
  <c r="W464" i="20"/>
  <c r="V464" i="20"/>
  <c r="S464" i="20"/>
  <c r="X463" i="20"/>
  <c r="W463" i="20"/>
  <c r="V463" i="20"/>
  <c r="S463" i="20"/>
  <c r="X462" i="20"/>
  <c r="W462" i="20"/>
  <c r="V462" i="20"/>
  <c r="S462" i="20"/>
  <c r="X461" i="20"/>
  <c r="W461" i="20"/>
  <c r="V461" i="20"/>
  <c r="S461" i="20"/>
  <c r="X460" i="20"/>
  <c r="W460" i="20"/>
  <c r="V460" i="20"/>
  <c r="S460" i="20"/>
  <c r="X459" i="20"/>
  <c r="W459" i="20"/>
  <c r="V459" i="20"/>
  <c r="S459" i="20"/>
  <c r="X458" i="20"/>
  <c r="W458" i="20"/>
  <c r="V458" i="20"/>
  <c r="S458" i="20"/>
  <c r="X457" i="20"/>
  <c r="W457" i="20"/>
  <c r="V457" i="20"/>
  <c r="S457" i="20"/>
  <c r="X456" i="20"/>
  <c r="W456" i="20"/>
  <c r="V456" i="20"/>
  <c r="S456" i="20"/>
  <c r="X455" i="20"/>
  <c r="W455" i="20"/>
  <c r="V455" i="20"/>
  <c r="S455" i="20"/>
  <c r="X454" i="20"/>
  <c r="W454" i="20"/>
  <c r="V454" i="20"/>
  <c r="S454" i="20"/>
  <c r="X453" i="20"/>
  <c r="W453" i="20"/>
  <c r="V453" i="20"/>
  <c r="S453" i="20"/>
  <c r="X452" i="20"/>
  <c r="W452" i="20"/>
  <c r="V452" i="20"/>
  <c r="S452" i="20"/>
  <c r="X451" i="20"/>
  <c r="W451" i="20"/>
  <c r="V451" i="20"/>
  <c r="S451" i="20"/>
  <c r="X450" i="20"/>
  <c r="W450" i="20"/>
  <c r="V450" i="20"/>
  <c r="S450" i="20"/>
  <c r="X449" i="20"/>
  <c r="W449" i="20"/>
  <c r="V449" i="20"/>
  <c r="S449" i="20"/>
  <c r="X448" i="20"/>
  <c r="W448" i="20"/>
  <c r="V448" i="20"/>
  <c r="S448" i="20"/>
  <c r="X447" i="20"/>
  <c r="W447" i="20"/>
  <c r="V447" i="20"/>
  <c r="S447" i="20"/>
  <c r="X446" i="20"/>
  <c r="W446" i="20"/>
  <c r="V446" i="20"/>
  <c r="S446" i="20"/>
  <c r="X445" i="20"/>
  <c r="W445" i="20"/>
  <c r="V445" i="20"/>
  <c r="S445" i="20"/>
  <c r="X444" i="20"/>
  <c r="W444" i="20"/>
  <c r="V444" i="20"/>
  <c r="S444" i="20"/>
  <c r="X443" i="20"/>
  <c r="W443" i="20"/>
  <c r="V443" i="20"/>
  <c r="S443" i="20"/>
  <c r="X442" i="20"/>
  <c r="W442" i="20"/>
  <c r="V442" i="20"/>
  <c r="S442" i="20"/>
  <c r="X441" i="20"/>
  <c r="W441" i="20"/>
  <c r="V441" i="20"/>
  <c r="S441" i="20"/>
  <c r="X440" i="20"/>
  <c r="W440" i="20"/>
  <c r="V440" i="20"/>
  <c r="S440" i="20"/>
  <c r="X439" i="20"/>
  <c r="W439" i="20"/>
  <c r="V439" i="20"/>
  <c r="S439" i="20"/>
  <c r="X438" i="20"/>
  <c r="W438" i="20"/>
  <c r="V438" i="20"/>
  <c r="S438" i="20"/>
  <c r="X437" i="20"/>
  <c r="W437" i="20"/>
  <c r="V437" i="20"/>
  <c r="S437" i="20"/>
  <c r="X436" i="20"/>
  <c r="W436" i="20"/>
  <c r="V436" i="20"/>
  <c r="S436" i="20"/>
  <c r="X435" i="20"/>
  <c r="W435" i="20"/>
  <c r="V435" i="20"/>
  <c r="S435" i="20"/>
  <c r="X434" i="20"/>
  <c r="W434" i="20"/>
  <c r="V434" i="20"/>
  <c r="S434" i="20"/>
  <c r="X433" i="20"/>
  <c r="W433" i="20"/>
  <c r="V433" i="20"/>
  <c r="S433" i="20"/>
  <c r="X432" i="20"/>
  <c r="W432" i="20"/>
  <c r="V432" i="20"/>
  <c r="S432" i="20"/>
  <c r="X431" i="20"/>
  <c r="W431" i="20"/>
  <c r="V431" i="20"/>
  <c r="S431" i="20"/>
  <c r="X430" i="20"/>
  <c r="W430" i="20"/>
  <c r="V430" i="20"/>
  <c r="S430" i="20"/>
  <c r="X429" i="20"/>
  <c r="W429" i="20"/>
  <c r="V429" i="20"/>
  <c r="S429" i="20"/>
  <c r="X428" i="20"/>
  <c r="W428" i="20"/>
  <c r="V428" i="20"/>
  <c r="S428" i="20"/>
  <c r="X427" i="20"/>
  <c r="W427" i="20"/>
  <c r="V427" i="20"/>
  <c r="S427" i="20"/>
  <c r="X426" i="20"/>
  <c r="W426" i="20"/>
  <c r="V426" i="20"/>
  <c r="S426" i="20"/>
  <c r="X425" i="20"/>
  <c r="W425" i="20"/>
  <c r="V425" i="20"/>
  <c r="S425" i="20"/>
  <c r="X424" i="20"/>
  <c r="W424" i="20"/>
  <c r="V424" i="20"/>
  <c r="S424" i="20"/>
  <c r="X423" i="20"/>
  <c r="W423" i="20"/>
  <c r="V423" i="20"/>
  <c r="S423" i="20"/>
  <c r="X422" i="20"/>
  <c r="W422" i="20"/>
  <c r="V422" i="20"/>
  <c r="S422" i="20"/>
  <c r="X421" i="20"/>
  <c r="W421" i="20"/>
  <c r="V421" i="20"/>
  <c r="S421" i="20"/>
  <c r="X420" i="20"/>
  <c r="W420" i="20"/>
  <c r="V420" i="20"/>
  <c r="S420" i="20"/>
  <c r="X419" i="20"/>
  <c r="W419" i="20"/>
  <c r="V419" i="20"/>
  <c r="S419" i="20"/>
  <c r="X418" i="20"/>
  <c r="W418" i="20"/>
  <c r="V418" i="20"/>
  <c r="S418" i="20"/>
  <c r="X417" i="20"/>
  <c r="W417" i="20"/>
  <c r="V417" i="20"/>
  <c r="S417" i="20"/>
  <c r="X416" i="20"/>
  <c r="W416" i="20"/>
  <c r="V416" i="20"/>
  <c r="S416" i="20"/>
  <c r="X415" i="20"/>
  <c r="W415" i="20"/>
  <c r="V415" i="20"/>
  <c r="S415" i="20"/>
  <c r="X414" i="20"/>
  <c r="W414" i="20"/>
  <c r="V414" i="20"/>
  <c r="S414" i="20"/>
  <c r="X413" i="20"/>
  <c r="W413" i="20"/>
  <c r="V413" i="20"/>
  <c r="S413" i="20"/>
  <c r="X412" i="20"/>
  <c r="W412" i="20"/>
  <c r="V412" i="20"/>
  <c r="S412" i="20"/>
  <c r="X411" i="20"/>
  <c r="W411" i="20"/>
  <c r="V411" i="20"/>
  <c r="S411" i="20"/>
  <c r="X410" i="20"/>
  <c r="W410" i="20"/>
  <c r="V410" i="20"/>
  <c r="S410" i="20"/>
  <c r="X409" i="20"/>
  <c r="W409" i="20"/>
  <c r="V409" i="20"/>
  <c r="S409" i="20"/>
  <c r="X408" i="20"/>
  <c r="W408" i="20"/>
  <c r="V408" i="20"/>
  <c r="S408" i="20"/>
  <c r="X407" i="20"/>
  <c r="W407" i="20"/>
  <c r="V407" i="20"/>
  <c r="S407" i="20"/>
  <c r="X406" i="20"/>
  <c r="W406" i="20"/>
  <c r="V406" i="20"/>
  <c r="S406" i="20"/>
  <c r="X405" i="20"/>
  <c r="W405" i="20"/>
  <c r="V405" i="20"/>
  <c r="S405" i="20"/>
  <c r="X404" i="20"/>
  <c r="W404" i="20"/>
  <c r="V404" i="20"/>
  <c r="S404" i="20"/>
  <c r="X403" i="20"/>
  <c r="W403" i="20"/>
  <c r="V403" i="20"/>
  <c r="S403" i="20"/>
  <c r="X402" i="20"/>
  <c r="W402" i="20"/>
  <c r="V402" i="20"/>
  <c r="S402" i="20"/>
  <c r="X401" i="20"/>
  <c r="W401" i="20"/>
  <c r="V401" i="20"/>
  <c r="S401" i="20"/>
  <c r="X400" i="20"/>
  <c r="W400" i="20"/>
  <c r="V400" i="20"/>
  <c r="S400" i="20"/>
  <c r="X399" i="20"/>
  <c r="W399" i="20"/>
  <c r="V399" i="20"/>
  <c r="S399" i="20"/>
  <c r="X398" i="20"/>
  <c r="W398" i="20"/>
  <c r="V398" i="20"/>
  <c r="S398" i="20"/>
  <c r="X397" i="20"/>
  <c r="W397" i="20"/>
  <c r="V397" i="20"/>
  <c r="S397" i="20"/>
  <c r="X396" i="20"/>
  <c r="W396" i="20"/>
  <c r="V396" i="20"/>
  <c r="S396" i="20"/>
  <c r="X395" i="20"/>
  <c r="W395" i="20"/>
  <c r="V395" i="20"/>
  <c r="S395" i="20"/>
  <c r="X394" i="20"/>
  <c r="W394" i="20"/>
  <c r="V394" i="20"/>
  <c r="S394" i="20"/>
  <c r="X393" i="20"/>
  <c r="W393" i="20"/>
  <c r="V393" i="20"/>
  <c r="S393" i="20"/>
  <c r="X392" i="20"/>
  <c r="W392" i="20"/>
  <c r="V392" i="20"/>
  <c r="S392" i="20"/>
  <c r="X391" i="20"/>
  <c r="W391" i="20"/>
  <c r="V391" i="20"/>
  <c r="S391" i="20"/>
  <c r="X390" i="20"/>
  <c r="W390" i="20"/>
  <c r="V390" i="20"/>
  <c r="S390" i="20"/>
  <c r="X389" i="20"/>
  <c r="W389" i="20"/>
  <c r="V389" i="20"/>
  <c r="S389" i="20"/>
  <c r="X388" i="20"/>
  <c r="W388" i="20"/>
  <c r="V388" i="20"/>
  <c r="S388" i="20"/>
  <c r="X387" i="20"/>
  <c r="W387" i="20"/>
  <c r="V387" i="20"/>
  <c r="S387" i="20"/>
  <c r="X386" i="20"/>
  <c r="W386" i="20"/>
  <c r="V386" i="20"/>
  <c r="S386" i="20"/>
  <c r="X385" i="20"/>
  <c r="W385" i="20"/>
  <c r="V385" i="20"/>
  <c r="S385" i="20"/>
  <c r="X384" i="20"/>
  <c r="W384" i="20"/>
  <c r="V384" i="20"/>
  <c r="S384" i="20"/>
  <c r="X383" i="20"/>
  <c r="W383" i="20"/>
  <c r="V383" i="20"/>
  <c r="S383" i="20"/>
  <c r="X382" i="20"/>
  <c r="W382" i="20"/>
  <c r="V382" i="20"/>
  <c r="S382" i="20"/>
  <c r="X381" i="20"/>
  <c r="W381" i="20"/>
  <c r="V381" i="20"/>
  <c r="S381" i="20"/>
  <c r="X380" i="20"/>
  <c r="W380" i="20"/>
  <c r="V380" i="20"/>
  <c r="S380" i="20"/>
  <c r="X379" i="20"/>
  <c r="W379" i="20"/>
  <c r="V379" i="20"/>
  <c r="S379" i="20"/>
  <c r="X378" i="20"/>
  <c r="W378" i="20"/>
  <c r="V378" i="20"/>
  <c r="S378" i="20"/>
  <c r="X377" i="20"/>
  <c r="W377" i="20"/>
  <c r="V377" i="20"/>
  <c r="S377" i="20"/>
  <c r="X376" i="20"/>
  <c r="W376" i="20"/>
  <c r="V376" i="20"/>
  <c r="S376" i="20"/>
  <c r="X375" i="20"/>
  <c r="W375" i="20"/>
  <c r="V375" i="20"/>
  <c r="S375" i="20"/>
  <c r="X374" i="20"/>
  <c r="W374" i="20"/>
  <c r="V374" i="20"/>
  <c r="S374" i="20"/>
  <c r="X373" i="20"/>
  <c r="W373" i="20"/>
  <c r="V373" i="20"/>
  <c r="S373" i="20"/>
  <c r="X372" i="20"/>
  <c r="W372" i="20"/>
  <c r="V372" i="20"/>
  <c r="S372" i="20"/>
  <c r="X371" i="20"/>
  <c r="W371" i="20"/>
  <c r="V371" i="20"/>
  <c r="S371" i="20"/>
  <c r="X370" i="20"/>
  <c r="W370" i="20"/>
  <c r="V370" i="20"/>
  <c r="S370" i="20"/>
  <c r="X369" i="20"/>
  <c r="W369" i="20"/>
  <c r="V369" i="20"/>
  <c r="S369" i="20"/>
  <c r="X368" i="20"/>
  <c r="W368" i="20"/>
  <c r="V368" i="20"/>
  <c r="S368" i="20"/>
  <c r="X367" i="20"/>
  <c r="W367" i="20"/>
  <c r="V367" i="20"/>
  <c r="S367" i="20"/>
  <c r="X366" i="20"/>
  <c r="W366" i="20"/>
  <c r="V366" i="20"/>
  <c r="S366" i="20"/>
  <c r="X365" i="20"/>
  <c r="W365" i="20"/>
  <c r="V365" i="20"/>
  <c r="S365" i="20"/>
  <c r="X364" i="20"/>
  <c r="W364" i="20"/>
  <c r="V364" i="20"/>
  <c r="S364" i="20"/>
  <c r="X363" i="20"/>
  <c r="W363" i="20"/>
  <c r="V363" i="20"/>
  <c r="S363" i="20"/>
  <c r="X362" i="20"/>
  <c r="W362" i="20"/>
  <c r="V362" i="20"/>
  <c r="S362" i="20"/>
  <c r="X361" i="20"/>
  <c r="W361" i="20"/>
  <c r="V361" i="20"/>
  <c r="S361" i="20"/>
  <c r="X360" i="20"/>
  <c r="W360" i="20"/>
  <c r="V360" i="20"/>
  <c r="S360" i="20"/>
  <c r="X359" i="20"/>
  <c r="W359" i="20"/>
  <c r="V359" i="20"/>
  <c r="S359" i="20"/>
  <c r="X358" i="20"/>
  <c r="W358" i="20"/>
  <c r="V358" i="20"/>
  <c r="S358" i="20"/>
  <c r="X357" i="20"/>
  <c r="W357" i="20"/>
  <c r="V357" i="20"/>
  <c r="S357" i="20"/>
  <c r="X356" i="20"/>
  <c r="W356" i="20"/>
  <c r="V356" i="20"/>
  <c r="S356" i="20"/>
  <c r="X355" i="20"/>
  <c r="W355" i="20"/>
  <c r="V355" i="20"/>
  <c r="S355" i="20"/>
  <c r="X354" i="20"/>
  <c r="W354" i="20"/>
  <c r="V354" i="20"/>
  <c r="S354" i="20"/>
  <c r="X353" i="20"/>
  <c r="W353" i="20"/>
  <c r="V353" i="20"/>
  <c r="S353" i="20"/>
  <c r="X352" i="20"/>
  <c r="W352" i="20"/>
  <c r="V352" i="20"/>
  <c r="S352" i="20"/>
  <c r="X351" i="20"/>
  <c r="W351" i="20"/>
  <c r="V351" i="20"/>
  <c r="S351" i="20"/>
  <c r="X350" i="20"/>
  <c r="W350" i="20"/>
  <c r="V350" i="20"/>
  <c r="S350" i="20"/>
  <c r="X349" i="20"/>
  <c r="W349" i="20"/>
  <c r="V349" i="20"/>
  <c r="S349" i="20"/>
  <c r="X348" i="20"/>
  <c r="W348" i="20"/>
  <c r="V348" i="20"/>
  <c r="S348" i="20"/>
  <c r="X347" i="20"/>
  <c r="W347" i="20"/>
  <c r="V347" i="20"/>
  <c r="S347" i="20"/>
  <c r="X346" i="20"/>
  <c r="W346" i="20"/>
  <c r="V346" i="20"/>
  <c r="S346" i="20"/>
  <c r="X345" i="20"/>
  <c r="W345" i="20"/>
  <c r="V345" i="20"/>
  <c r="S345" i="20"/>
  <c r="X344" i="20"/>
  <c r="W344" i="20"/>
  <c r="V344" i="20"/>
  <c r="S344" i="20"/>
  <c r="X343" i="20"/>
  <c r="W343" i="20"/>
  <c r="V343" i="20"/>
  <c r="S343" i="20"/>
  <c r="X342" i="20"/>
  <c r="W342" i="20"/>
  <c r="V342" i="20"/>
  <c r="S342" i="20"/>
  <c r="X341" i="20"/>
  <c r="W341" i="20"/>
  <c r="V341" i="20"/>
  <c r="S341" i="20"/>
  <c r="X340" i="20"/>
  <c r="W340" i="20"/>
  <c r="V340" i="20"/>
  <c r="S340" i="20"/>
  <c r="X339" i="20"/>
  <c r="W339" i="20"/>
  <c r="V339" i="20"/>
  <c r="S339" i="20"/>
  <c r="X338" i="20"/>
  <c r="W338" i="20"/>
  <c r="V338" i="20"/>
  <c r="S338" i="20"/>
  <c r="X337" i="20"/>
  <c r="W337" i="20"/>
  <c r="V337" i="20"/>
  <c r="S337" i="20"/>
  <c r="X336" i="20"/>
  <c r="W336" i="20"/>
  <c r="V336" i="20"/>
  <c r="S336" i="20"/>
  <c r="X335" i="20"/>
  <c r="W335" i="20"/>
  <c r="V335" i="20"/>
  <c r="S335" i="20"/>
  <c r="X334" i="20"/>
  <c r="W334" i="20"/>
  <c r="V334" i="20"/>
  <c r="S334" i="20"/>
  <c r="X333" i="20"/>
  <c r="W333" i="20"/>
  <c r="V333" i="20"/>
  <c r="S333" i="20"/>
  <c r="X332" i="20"/>
  <c r="W332" i="20"/>
  <c r="V332" i="20"/>
  <c r="S332" i="20"/>
  <c r="X331" i="20"/>
  <c r="W331" i="20"/>
  <c r="V331" i="20"/>
  <c r="S331" i="20"/>
  <c r="X330" i="20"/>
  <c r="W330" i="20"/>
  <c r="V330" i="20"/>
  <c r="S330" i="20"/>
  <c r="X329" i="20"/>
  <c r="W329" i="20"/>
  <c r="V329" i="20"/>
  <c r="S329" i="20"/>
  <c r="X328" i="20"/>
  <c r="W328" i="20"/>
  <c r="V328" i="20"/>
  <c r="S328" i="20"/>
  <c r="X327" i="20"/>
  <c r="W327" i="20"/>
  <c r="V327" i="20"/>
  <c r="S327" i="20"/>
  <c r="X326" i="20"/>
  <c r="W326" i="20"/>
  <c r="V326" i="20"/>
  <c r="S326" i="20"/>
  <c r="X325" i="20"/>
  <c r="W325" i="20"/>
  <c r="V325" i="20"/>
  <c r="S325" i="20"/>
  <c r="X324" i="20"/>
  <c r="W324" i="20"/>
  <c r="V324" i="20"/>
  <c r="S324" i="20"/>
  <c r="X323" i="20"/>
  <c r="W323" i="20"/>
  <c r="V323" i="20"/>
  <c r="S323" i="20"/>
  <c r="X322" i="20"/>
  <c r="W322" i="20"/>
  <c r="V322" i="20"/>
  <c r="S322" i="20"/>
  <c r="X321" i="20"/>
  <c r="W321" i="20"/>
  <c r="V321" i="20"/>
  <c r="S321" i="20"/>
  <c r="X320" i="20"/>
  <c r="W320" i="20"/>
  <c r="V320" i="20"/>
  <c r="S320" i="20"/>
  <c r="X319" i="20"/>
  <c r="W319" i="20"/>
  <c r="V319" i="20"/>
  <c r="S319" i="20"/>
  <c r="X318" i="20"/>
  <c r="W318" i="20"/>
  <c r="V318" i="20"/>
  <c r="S318" i="20"/>
  <c r="X317" i="20"/>
  <c r="W317" i="20"/>
  <c r="V317" i="20"/>
  <c r="S317" i="20"/>
  <c r="X316" i="20"/>
  <c r="W316" i="20"/>
  <c r="V316" i="20"/>
  <c r="S316" i="20"/>
  <c r="X315" i="20"/>
  <c r="W315" i="20"/>
  <c r="V315" i="20"/>
  <c r="S315" i="20"/>
  <c r="X314" i="20"/>
  <c r="W314" i="20"/>
  <c r="V314" i="20"/>
  <c r="S314" i="20"/>
  <c r="X313" i="20"/>
  <c r="W313" i="20"/>
  <c r="V313" i="20"/>
  <c r="S313" i="20"/>
  <c r="X312" i="20"/>
  <c r="W312" i="20"/>
  <c r="V312" i="20"/>
  <c r="S312" i="20"/>
  <c r="X311" i="20"/>
  <c r="W311" i="20"/>
  <c r="V311" i="20"/>
  <c r="S311" i="20"/>
  <c r="X310" i="20"/>
  <c r="W310" i="20"/>
  <c r="V310" i="20"/>
  <c r="S310" i="20"/>
  <c r="X309" i="20"/>
  <c r="W309" i="20"/>
  <c r="V309" i="20"/>
  <c r="S309" i="20"/>
  <c r="X308" i="20"/>
  <c r="W308" i="20"/>
  <c r="V308" i="20"/>
  <c r="S308" i="20"/>
  <c r="X307" i="20"/>
  <c r="W307" i="20"/>
  <c r="V307" i="20"/>
  <c r="S307" i="20"/>
  <c r="X306" i="20"/>
  <c r="W306" i="20"/>
  <c r="V306" i="20"/>
  <c r="S306" i="20"/>
  <c r="X305" i="20"/>
  <c r="W305" i="20"/>
  <c r="V305" i="20"/>
  <c r="S305" i="20"/>
  <c r="X304" i="20"/>
  <c r="W304" i="20"/>
  <c r="V304" i="20"/>
  <c r="S304" i="20"/>
  <c r="X303" i="20"/>
  <c r="W303" i="20"/>
  <c r="V303" i="20"/>
  <c r="S303" i="20"/>
  <c r="X302" i="20"/>
  <c r="W302" i="20"/>
  <c r="V302" i="20"/>
  <c r="S302" i="20"/>
  <c r="X301" i="20"/>
  <c r="W301" i="20"/>
  <c r="V301" i="20"/>
  <c r="S301" i="20"/>
  <c r="X300" i="20"/>
  <c r="W300" i="20"/>
  <c r="V300" i="20"/>
  <c r="S300" i="20"/>
  <c r="X299" i="20"/>
  <c r="W299" i="20"/>
  <c r="V299" i="20"/>
  <c r="S299" i="20"/>
  <c r="X298" i="20"/>
  <c r="W298" i="20"/>
  <c r="V298" i="20"/>
  <c r="S298" i="20"/>
  <c r="X297" i="20"/>
  <c r="W297" i="20"/>
  <c r="V297" i="20"/>
  <c r="S297" i="20"/>
  <c r="X296" i="20"/>
  <c r="W296" i="20"/>
  <c r="V296" i="20"/>
  <c r="S296" i="20"/>
  <c r="X295" i="20"/>
  <c r="W295" i="20"/>
  <c r="V295" i="20"/>
  <c r="S295" i="20"/>
  <c r="X294" i="20"/>
  <c r="W294" i="20"/>
  <c r="V294" i="20"/>
  <c r="S294" i="20"/>
  <c r="X293" i="20"/>
  <c r="W293" i="20"/>
  <c r="V293" i="20"/>
  <c r="S293" i="20"/>
  <c r="X292" i="20"/>
  <c r="W292" i="20"/>
  <c r="V292" i="20"/>
  <c r="S292" i="20"/>
  <c r="X291" i="20"/>
  <c r="W291" i="20"/>
  <c r="V291" i="20"/>
  <c r="S291" i="20"/>
  <c r="X290" i="20"/>
  <c r="W290" i="20"/>
  <c r="V290" i="20"/>
  <c r="S290" i="20"/>
  <c r="X289" i="20"/>
  <c r="W289" i="20"/>
  <c r="V289" i="20"/>
  <c r="S289" i="20"/>
  <c r="X288" i="20"/>
  <c r="W288" i="20"/>
  <c r="V288" i="20"/>
  <c r="S288" i="20"/>
  <c r="X287" i="20"/>
  <c r="W287" i="20"/>
  <c r="V287" i="20"/>
  <c r="S287" i="20"/>
  <c r="X286" i="20"/>
  <c r="W286" i="20"/>
  <c r="V286" i="20"/>
  <c r="S286" i="20"/>
  <c r="X285" i="20"/>
  <c r="W285" i="20"/>
  <c r="V285" i="20"/>
  <c r="S285" i="20"/>
  <c r="X284" i="20"/>
  <c r="W284" i="20"/>
  <c r="V284" i="20"/>
  <c r="S284" i="20"/>
  <c r="X283" i="20"/>
  <c r="W283" i="20"/>
  <c r="V283" i="20"/>
  <c r="S283" i="20"/>
  <c r="X282" i="20"/>
  <c r="W282" i="20"/>
  <c r="V282" i="20"/>
  <c r="S282" i="20"/>
  <c r="X281" i="20"/>
  <c r="W281" i="20"/>
  <c r="V281" i="20"/>
  <c r="S281" i="20"/>
  <c r="X280" i="20"/>
  <c r="W280" i="20"/>
  <c r="V280" i="20"/>
  <c r="S280" i="20"/>
  <c r="X279" i="20"/>
  <c r="W279" i="20"/>
  <c r="V279" i="20"/>
  <c r="S279" i="20"/>
  <c r="X278" i="20"/>
  <c r="W278" i="20"/>
  <c r="V278" i="20"/>
  <c r="S278" i="20"/>
  <c r="X277" i="20"/>
  <c r="W277" i="20"/>
  <c r="V277" i="20"/>
  <c r="S277" i="20"/>
  <c r="X276" i="20"/>
  <c r="W276" i="20"/>
  <c r="V276" i="20"/>
  <c r="S276" i="20"/>
  <c r="X275" i="20"/>
  <c r="W275" i="20"/>
  <c r="V275" i="20"/>
  <c r="S275" i="20"/>
  <c r="X274" i="20"/>
  <c r="W274" i="20"/>
  <c r="V274" i="20"/>
  <c r="S274" i="20"/>
  <c r="X273" i="20"/>
  <c r="W273" i="20"/>
  <c r="V273" i="20"/>
  <c r="S273" i="20"/>
  <c r="X272" i="20"/>
  <c r="W272" i="20"/>
  <c r="V272" i="20"/>
  <c r="S272" i="20"/>
  <c r="X271" i="20"/>
  <c r="W271" i="20"/>
  <c r="V271" i="20"/>
  <c r="S271" i="20"/>
  <c r="X270" i="20"/>
  <c r="W270" i="20"/>
  <c r="V270" i="20"/>
  <c r="S270" i="20"/>
  <c r="X269" i="20"/>
  <c r="W269" i="20"/>
  <c r="V269" i="20"/>
  <c r="S269" i="20"/>
  <c r="X268" i="20"/>
  <c r="W268" i="20"/>
  <c r="V268" i="20"/>
  <c r="S268" i="20"/>
  <c r="X267" i="20"/>
  <c r="W267" i="20"/>
  <c r="V267" i="20"/>
  <c r="S267" i="20"/>
  <c r="X266" i="20"/>
  <c r="W266" i="20"/>
  <c r="V266" i="20"/>
  <c r="S266" i="20"/>
  <c r="X265" i="20"/>
  <c r="W265" i="20"/>
  <c r="V265" i="20"/>
  <c r="S265" i="20"/>
  <c r="X264" i="20"/>
  <c r="W264" i="20"/>
  <c r="V264" i="20"/>
  <c r="S264" i="20"/>
  <c r="X263" i="20"/>
  <c r="W263" i="20"/>
  <c r="V263" i="20"/>
  <c r="S263" i="20"/>
  <c r="X262" i="20"/>
  <c r="W262" i="20"/>
  <c r="V262" i="20"/>
  <c r="S262" i="20"/>
  <c r="X261" i="20"/>
  <c r="W261" i="20"/>
  <c r="V261" i="20"/>
  <c r="S261" i="20"/>
  <c r="X260" i="20"/>
  <c r="W260" i="20"/>
  <c r="V260" i="20"/>
  <c r="S260" i="20"/>
  <c r="X259" i="20"/>
  <c r="W259" i="20"/>
  <c r="V259" i="20"/>
  <c r="S259" i="20"/>
  <c r="X258" i="20"/>
  <c r="W258" i="20"/>
  <c r="V258" i="20"/>
  <c r="S258" i="20"/>
  <c r="X257" i="20"/>
  <c r="W257" i="20"/>
  <c r="V257" i="20"/>
  <c r="S257" i="20"/>
  <c r="X256" i="20"/>
  <c r="W256" i="20"/>
  <c r="V256" i="20"/>
  <c r="S256" i="20"/>
  <c r="X255" i="20"/>
  <c r="W255" i="20"/>
  <c r="V255" i="20"/>
  <c r="S255" i="20"/>
  <c r="X254" i="20"/>
  <c r="W254" i="20"/>
  <c r="V254" i="20"/>
  <c r="S254" i="20"/>
  <c r="X253" i="20"/>
  <c r="W253" i="20"/>
  <c r="V253" i="20"/>
  <c r="S253" i="20"/>
  <c r="X252" i="20"/>
  <c r="W252" i="20"/>
  <c r="V252" i="20"/>
  <c r="S252" i="20"/>
  <c r="X251" i="20"/>
  <c r="W251" i="20"/>
  <c r="V251" i="20"/>
  <c r="S251" i="20"/>
  <c r="X250" i="20"/>
  <c r="W250" i="20"/>
  <c r="V250" i="20"/>
  <c r="S250" i="20"/>
  <c r="X249" i="20"/>
  <c r="W249" i="20"/>
  <c r="V249" i="20"/>
  <c r="S249" i="20"/>
  <c r="X248" i="20"/>
  <c r="W248" i="20"/>
  <c r="V248" i="20"/>
  <c r="S248" i="20"/>
  <c r="X247" i="20"/>
  <c r="W247" i="20"/>
  <c r="V247" i="20"/>
  <c r="S247" i="20"/>
  <c r="X246" i="20"/>
  <c r="W246" i="20"/>
  <c r="V246" i="20"/>
  <c r="S246" i="20"/>
  <c r="X245" i="20"/>
  <c r="W245" i="20"/>
  <c r="V245" i="20"/>
  <c r="S245" i="20"/>
  <c r="X244" i="20"/>
  <c r="W244" i="20"/>
  <c r="V244" i="20"/>
  <c r="S244" i="20"/>
  <c r="X243" i="20"/>
  <c r="W243" i="20"/>
  <c r="V243" i="20"/>
  <c r="S243" i="20"/>
  <c r="X242" i="20"/>
  <c r="W242" i="20"/>
  <c r="V242" i="20"/>
  <c r="S242" i="20"/>
  <c r="X241" i="20"/>
  <c r="W241" i="20"/>
  <c r="V241" i="20"/>
  <c r="S241" i="20"/>
  <c r="X240" i="20"/>
  <c r="W240" i="20"/>
  <c r="V240" i="20"/>
  <c r="S240" i="20"/>
  <c r="X239" i="20"/>
  <c r="W239" i="20"/>
  <c r="V239" i="20"/>
  <c r="S239" i="20"/>
  <c r="X238" i="20"/>
  <c r="W238" i="20"/>
  <c r="V238" i="20"/>
  <c r="S238" i="20"/>
  <c r="X237" i="20"/>
  <c r="W237" i="20"/>
  <c r="V237" i="20"/>
  <c r="S237" i="20"/>
  <c r="X236" i="20"/>
  <c r="W236" i="20"/>
  <c r="V236" i="20"/>
  <c r="S236" i="20"/>
  <c r="X235" i="20"/>
  <c r="W235" i="20"/>
  <c r="V235" i="20"/>
  <c r="S235" i="20"/>
  <c r="X234" i="20"/>
  <c r="W234" i="20"/>
  <c r="V234" i="20"/>
  <c r="S234" i="20"/>
  <c r="X233" i="20"/>
  <c r="W233" i="20"/>
  <c r="V233" i="20"/>
  <c r="S233" i="20"/>
  <c r="X232" i="20"/>
  <c r="W232" i="20"/>
  <c r="V232" i="20"/>
  <c r="S232" i="20"/>
  <c r="X231" i="20"/>
  <c r="W231" i="20"/>
  <c r="V231" i="20"/>
  <c r="S231" i="20"/>
  <c r="X230" i="20"/>
  <c r="W230" i="20"/>
  <c r="V230" i="20"/>
  <c r="S230" i="20"/>
  <c r="X229" i="20"/>
  <c r="W229" i="20"/>
  <c r="V229" i="20"/>
  <c r="S229" i="20"/>
  <c r="X228" i="20"/>
  <c r="W228" i="20"/>
  <c r="V228" i="20"/>
  <c r="S228" i="20"/>
  <c r="X227" i="20"/>
  <c r="W227" i="20"/>
  <c r="V227" i="20"/>
  <c r="S227" i="20"/>
  <c r="X226" i="20"/>
  <c r="W226" i="20"/>
  <c r="V226" i="20"/>
  <c r="S226" i="20"/>
  <c r="X225" i="20"/>
  <c r="W225" i="20"/>
  <c r="V225" i="20"/>
  <c r="S225" i="20"/>
  <c r="X224" i="20"/>
  <c r="W224" i="20"/>
  <c r="V224" i="20"/>
  <c r="S224" i="20"/>
  <c r="X223" i="20"/>
  <c r="W223" i="20"/>
  <c r="V223" i="20"/>
  <c r="S223" i="20"/>
  <c r="X222" i="20"/>
  <c r="W222" i="20"/>
  <c r="V222" i="20"/>
  <c r="S222" i="20"/>
  <c r="X221" i="20"/>
  <c r="W221" i="20"/>
  <c r="V221" i="20"/>
  <c r="S221" i="20"/>
  <c r="X220" i="20"/>
  <c r="W220" i="20"/>
  <c r="V220" i="20"/>
  <c r="S220" i="20"/>
  <c r="X219" i="20"/>
  <c r="W219" i="20"/>
  <c r="V219" i="20"/>
  <c r="S219" i="20"/>
  <c r="X218" i="20"/>
  <c r="W218" i="20"/>
  <c r="V218" i="20"/>
  <c r="S218" i="20"/>
  <c r="X217" i="20"/>
  <c r="W217" i="20"/>
  <c r="V217" i="20"/>
  <c r="S217" i="20"/>
  <c r="X216" i="20"/>
  <c r="W216" i="20"/>
  <c r="V216" i="20"/>
  <c r="S216" i="20"/>
  <c r="X215" i="20"/>
  <c r="W215" i="20"/>
  <c r="V215" i="20"/>
  <c r="S215" i="20"/>
  <c r="X214" i="20"/>
  <c r="W214" i="20"/>
  <c r="V214" i="20"/>
  <c r="S214" i="20"/>
  <c r="X213" i="20"/>
  <c r="W213" i="20"/>
  <c r="V213" i="20"/>
  <c r="S213" i="20"/>
  <c r="X212" i="20"/>
  <c r="W212" i="20"/>
  <c r="V212" i="20"/>
  <c r="S212" i="20"/>
  <c r="X211" i="20"/>
  <c r="W211" i="20"/>
  <c r="V211" i="20"/>
  <c r="S211" i="20"/>
  <c r="X210" i="20"/>
  <c r="W210" i="20"/>
  <c r="V210" i="20"/>
  <c r="S210" i="20"/>
  <c r="X209" i="20"/>
  <c r="W209" i="20"/>
  <c r="V209" i="20"/>
  <c r="S209" i="20"/>
  <c r="X208" i="20"/>
  <c r="W208" i="20"/>
  <c r="V208" i="20"/>
  <c r="S208" i="20"/>
  <c r="X207" i="20"/>
  <c r="W207" i="20"/>
  <c r="V207" i="20"/>
  <c r="S207" i="20"/>
  <c r="X206" i="20"/>
  <c r="W206" i="20"/>
  <c r="V206" i="20"/>
  <c r="S206" i="20"/>
  <c r="X205" i="20"/>
  <c r="W205" i="20"/>
  <c r="V205" i="20"/>
  <c r="S205" i="20"/>
  <c r="X204" i="20"/>
  <c r="W204" i="20"/>
  <c r="V204" i="20"/>
  <c r="S204" i="20"/>
  <c r="X203" i="20"/>
  <c r="W203" i="20"/>
  <c r="V203" i="20"/>
  <c r="S203" i="20"/>
  <c r="X202" i="20"/>
  <c r="W202" i="20"/>
  <c r="V202" i="20"/>
  <c r="S202" i="20"/>
  <c r="X201" i="20"/>
  <c r="W201" i="20"/>
  <c r="V201" i="20"/>
  <c r="S201" i="20"/>
  <c r="X200" i="20"/>
  <c r="W200" i="20"/>
  <c r="V200" i="20"/>
  <c r="S200" i="20"/>
  <c r="X199" i="20"/>
  <c r="W199" i="20"/>
  <c r="V199" i="20"/>
  <c r="S199" i="20"/>
  <c r="X198" i="20"/>
  <c r="W198" i="20"/>
  <c r="V198" i="20"/>
  <c r="S198" i="20"/>
  <c r="X197" i="20"/>
  <c r="W197" i="20"/>
  <c r="V197" i="20"/>
  <c r="S197" i="20"/>
  <c r="X196" i="20"/>
  <c r="W196" i="20"/>
  <c r="V196" i="20"/>
  <c r="S196" i="20"/>
  <c r="X195" i="20"/>
  <c r="W195" i="20"/>
  <c r="V195" i="20"/>
  <c r="S195" i="20"/>
  <c r="X194" i="20"/>
  <c r="W194" i="20"/>
  <c r="V194" i="20"/>
  <c r="S194" i="20"/>
  <c r="X193" i="20"/>
  <c r="W193" i="20"/>
  <c r="V193" i="20"/>
  <c r="S193" i="20"/>
  <c r="X192" i="20"/>
  <c r="W192" i="20"/>
  <c r="V192" i="20"/>
  <c r="S192" i="20"/>
  <c r="X191" i="20"/>
  <c r="W191" i="20"/>
  <c r="V191" i="20"/>
  <c r="S191" i="20"/>
  <c r="X190" i="20"/>
  <c r="W190" i="20"/>
  <c r="V190" i="20"/>
  <c r="S190" i="20"/>
  <c r="X189" i="20"/>
  <c r="W189" i="20"/>
  <c r="V189" i="20"/>
  <c r="S189" i="20"/>
  <c r="X188" i="20"/>
  <c r="W188" i="20"/>
  <c r="V188" i="20"/>
  <c r="S188" i="20"/>
  <c r="X187" i="20"/>
  <c r="W187" i="20"/>
  <c r="V187" i="20"/>
  <c r="S187" i="20"/>
  <c r="X186" i="20"/>
  <c r="W186" i="20"/>
  <c r="V186" i="20"/>
  <c r="S186" i="20"/>
  <c r="X185" i="20"/>
  <c r="W185" i="20"/>
  <c r="V185" i="20"/>
  <c r="S185" i="20"/>
  <c r="X184" i="20"/>
  <c r="W184" i="20"/>
  <c r="V184" i="20"/>
  <c r="S184" i="20"/>
  <c r="X183" i="20"/>
  <c r="W183" i="20"/>
  <c r="V183" i="20"/>
  <c r="S183" i="20"/>
  <c r="X182" i="20"/>
  <c r="W182" i="20"/>
  <c r="V182" i="20"/>
  <c r="S182" i="20"/>
  <c r="X181" i="20"/>
  <c r="W181" i="20"/>
  <c r="V181" i="20"/>
  <c r="S181" i="20"/>
  <c r="X180" i="20"/>
  <c r="W180" i="20"/>
  <c r="V180" i="20"/>
  <c r="S180" i="20"/>
  <c r="X179" i="20"/>
  <c r="W179" i="20"/>
  <c r="V179" i="20"/>
  <c r="S179" i="20"/>
  <c r="X178" i="20"/>
  <c r="W178" i="20"/>
  <c r="V178" i="20"/>
  <c r="S178" i="20"/>
  <c r="X177" i="20"/>
  <c r="W177" i="20"/>
  <c r="V177" i="20"/>
  <c r="S177" i="20"/>
  <c r="X176" i="20"/>
  <c r="W176" i="20"/>
  <c r="V176" i="20"/>
  <c r="S176" i="20"/>
  <c r="X175" i="20"/>
  <c r="W175" i="20"/>
  <c r="V175" i="20"/>
  <c r="S175" i="20"/>
  <c r="X174" i="20"/>
  <c r="W174" i="20"/>
  <c r="V174" i="20"/>
  <c r="S174" i="20"/>
  <c r="X173" i="20"/>
  <c r="W173" i="20"/>
  <c r="V173" i="20"/>
  <c r="S173" i="20"/>
  <c r="X172" i="20"/>
  <c r="W172" i="20"/>
  <c r="V172" i="20"/>
  <c r="S172" i="20"/>
  <c r="X171" i="20"/>
  <c r="W171" i="20"/>
  <c r="V171" i="20"/>
  <c r="S171" i="20"/>
  <c r="X170" i="20"/>
  <c r="W170" i="20"/>
  <c r="V170" i="20"/>
  <c r="S170" i="20"/>
  <c r="X169" i="20"/>
  <c r="W169" i="20"/>
  <c r="V169" i="20"/>
  <c r="S169" i="20"/>
  <c r="X168" i="20"/>
  <c r="W168" i="20"/>
  <c r="V168" i="20"/>
  <c r="S168" i="20"/>
  <c r="X167" i="20"/>
  <c r="W167" i="20"/>
  <c r="V167" i="20"/>
  <c r="S167" i="20"/>
  <c r="X166" i="20"/>
  <c r="W166" i="20"/>
  <c r="V166" i="20"/>
  <c r="S166" i="20"/>
  <c r="X165" i="20"/>
  <c r="W165" i="20"/>
  <c r="V165" i="20"/>
  <c r="S165" i="20"/>
  <c r="X164" i="20"/>
  <c r="W164" i="20"/>
  <c r="V164" i="20"/>
  <c r="S164" i="20"/>
  <c r="X163" i="20"/>
  <c r="W163" i="20"/>
  <c r="V163" i="20"/>
  <c r="S163" i="20"/>
  <c r="X162" i="20"/>
  <c r="W162" i="20"/>
  <c r="V162" i="20"/>
  <c r="S162" i="20"/>
  <c r="X161" i="20"/>
  <c r="W161" i="20"/>
  <c r="V161" i="20"/>
  <c r="S161" i="20"/>
  <c r="X160" i="20"/>
  <c r="W160" i="20"/>
  <c r="V160" i="20"/>
  <c r="S160" i="20"/>
  <c r="X159" i="20"/>
  <c r="W159" i="20"/>
  <c r="V159" i="20"/>
  <c r="S159" i="20"/>
  <c r="X158" i="20"/>
  <c r="W158" i="20"/>
  <c r="V158" i="20"/>
  <c r="S158" i="20"/>
  <c r="X157" i="20"/>
  <c r="W157" i="20"/>
  <c r="V157" i="20"/>
  <c r="S157" i="20"/>
  <c r="X156" i="20"/>
  <c r="W156" i="20"/>
  <c r="V156" i="20"/>
  <c r="S156" i="20"/>
  <c r="X155" i="20"/>
  <c r="W155" i="20"/>
  <c r="V155" i="20"/>
  <c r="S155" i="20"/>
  <c r="X154" i="20"/>
  <c r="W154" i="20"/>
  <c r="V154" i="20"/>
  <c r="S154" i="20"/>
  <c r="X153" i="20"/>
  <c r="W153" i="20"/>
  <c r="V153" i="20"/>
  <c r="S153" i="20"/>
  <c r="X152" i="20"/>
  <c r="W152" i="20"/>
  <c r="V152" i="20"/>
  <c r="S152" i="20"/>
  <c r="X151" i="20"/>
  <c r="W151" i="20"/>
  <c r="V151" i="20"/>
  <c r="S151" i="20"/>
  <c r="X150" i="20"/>
  <c r="W150" i="20"/>
  <c r="V150" i="20"/>
  <c r="S150" i="20"/>
  <c r="X149" i="20"/>
  <c r="W149" i="20"/>
  <c r="V149" i="20"/>
  <c r="S149" i="20"/>
  <c r="X148" i="20"/>
  <c r="W148" i="20"/>
  <c r="V148" i="20"/>
  <c r="S148" i="20"/>
  <c r="X147" i="20"/>
  <c r="W147" i="20"/>
  <c r="V147" i="20"/>
  <c r="S147" i="20"/>
  <c r="X146" i="20"/>
  <c r="W146" i="20"/>
  <c r="V146" i="20"/>
  <c r="S146" i="20"/>
  <c r="X145" i="20"/>
  <c r="W145" i="20"/>
  <c r="V145" i="20"/>
  <c r="S145" i="20"/>
  <c r="X144" i="20"/>
  <c r="W144" i="20"/>
  <c r="V144" i="20"/>
  <c r="S144" i="20"/>
  <c r="X143" i="20"/>
  <c r="W143" i="20"/>
  <c r="V143" i="20"/>
  <c r="S143" i="20"/>
  <c r="X142" i="20"/>
  <c r="W142" i="20"/>
  <c r="V142" i="20"/>
  <c r="S142" i="20"/>
  <c r="X141" i="20"/>
  <c r="W141" i="20"/>
  <c r="V141" i="20"/>
  <c r="S141" i="20"/>
  <c r="X140" i="20"/>
  <c r="W140" i="20"/>
  <c r="V140" i="20"/>
  <c r="S140" i="20"/>
  <c r="X139" i="20"/>
  <c r="W139" i="20"/>
  <c r="V139" i="20"/>
  <c r="S139" i="20"/>
  <c r="X138" i="20"/>
  <c r="W138" i="20"/>
  <c r="V138" i="20"/>
  <c r="S138" i="20"/>
  <c r="X137" i="20"/>
  <c r="W137" i="20"/>
  <c r="V137" i="20"/>
  <c r="S137" i="20"/>
  <c r="X136" i="20"/>
  <c r="W136" i="20"/>
  <c r="V136" i="20"/>
  <c r="S136" i="20"/>
  <c r="X135" i="20"/>
  <c r="W135" i="20"/>
  <c r="V135" i="20"/>
  <c r="S135" i="20"/>
  <c r="X134" i="20"/>
  <c r="W134" i="20"/>
  <c r="V134" i="20"/>
  <c r="S134" i="20"/>
  <c r="X133" i="20"/>
  <c r="W133" i="20"/>
  <c r="V133" i="20"/>
  <c r="S133" i="20"/>
  <c r="X132" i="20"/>
  <c r="W132" i="20"/>
  <c r="V132" i="20"/>
  <c r="S132" i="20"/>
  <c r="X131" i="20"/>
  <c r="W131" i="20"/>
  <c r="V131" i="20"/>
  <c r="S131" i="20"/>
  <c r="X130" i="20"/>
  <c r="W130" i="20"/>
  <c r="V130" i="20"/>
  <c r="S130" i="20"/>
  <c r="X129" i="20"/>
  <c r="W129" i="20"/>
  <c r="V129" i="20"/>
  <c r="S129" i="20"/>
  <c r="X128" i="20"/>
  <c r="W128" i="20"/>
  <c r="V128" i="20"/>
  <c r="S128" i="20"/>
  <c r="X127" i="20"/>
  <c r="W127" i="20"/>
  <c r="V127" i="20"/>
  <c r="S127" i="20"/>
  <c r="X126" i="20"/>
  <c r="W126" i="20"/>
  <c r="V126" i="20"/>
  <c r="S126" i="20"/>
  <c r="X125" i="20"/>
  <c r="W125" i="20"/>
  <c r="V125" i="20"/>
  <c r="S125" i="20"/>
  <c r="X124" i="20"/>
  <c r="W124" i="20"/>
  <c r="V124" i="20"/>
  <c r="S124" i="20"/>
  <c r="X123" i="20"/>
  <c r="W123" i="20"/>
  <c r="V123" i="20"/>
  <c r="S123" i="20"/>
  <c r="X122" i="20"/>
  <c r="W122" i="20"/>
  <c r="V122" i="20"/>
  <c r="S122" i="20"/>
  <c r="X121" i="20"/>
  <c r="W121" i="20"/>
  <c r="V121" i="20"/>
  <c r="S121" i="20"/>
  <c r="X120" i="20"/>
  <c r="W120" i="20"/>
  <c r="V120" i="20"/>
  <c r="S120" i="20"/>
  <c r="X119" i="20"/>
  <c r="W119" i="20"/>
  <c r="V119" i="20"/>
  <c r="S119" i="20"/>
  <c r="X118" i="20"/>
  <c r="W118" i="20"/>
  <c r="V118" i="20"/>
  <c r="S118" i="20"/>
  <c r="X117" i="20"/>
  <c r="W117" i="20"/>
  <c r="V117" i="20"/>
  <c r="S117" i="20"/>
  <c r="X116" i="20"/>
  <c r="W116" i="20"/>
  <c r="V116" i="20"/>
  <c r="S116" i="20"/>
  <c r="X115" i="20"/>
  <c r="W115" i="20"/>
  <c r="V115" i="20"/>
  <c r="S115" i="20"/>
  <c r="X114" i="20"/>
  <c r="W114" i="20"/>
  <c r="V114" i="20"/>
  <c r="S114" i="20"/>
  <c r="X113" i="20"/>
  <c r="W113" i="20"/>
  <c r="V113" i="20"/>
  <c r="S113" i="20"/>
  <c r="X112" i="20"/>
  <c r="W112" i="20"/>
  <c r="V112" i="20"/>
  <c r="S112" i="20"/>
  <c r="X111" i="20"/>
  <c r="W111" i="20"/>
  <c r="V111" i="20"/>
  <c r="S111" i="20"/>
  <c r="X110" i="20"/>
  <c r="W110" i="20"/>
  <c r="V110" i="20"/>
  <c r="S110" i="20"/>
  <c r="X109" i="20"/>
  <c r="W109" i="20"/>
  <c r="V109" i="20"/>
  <c r="S109" i="20"/>
  <c r="X108" i="20"/>
  <c r="W108" i="20"/>
  <c r="V108" i="20"/>
  <c r="S108" i="20"/>
  <c r="X107" i="20"/>
  <c r="W107" i="20"/>
  <c r="V107" i="20"/>
  <c r="S107" i="20"/>
  <c r="X106" i="20"/>
  <c r="W106" i="20"/>
  <c r="V106" i="20"/>
  <c r="S106" i="20"/>
  <c r="X105" i="20"/>
  <c r="W105" i="20"/>
  <c r="V105" i="20"/>
  <c r="S105" i="20"/>
  <c r="X104" i="20"/>
  <c r="W104" i="20"/>
  <c r="V104" i="20"/>
  <c r="S104" i="20"/>
  <c r="X103" i="20"/>
  <c r="W103" i="20"/>
  <c r="V103" i="20"/>
  <c r="S103" i="20"/>
  <c r="X102" i="20"/>
  <c r="W102" i="20"/>
  <c r="V102" i="20"/>
  <c r="S102" i="20"/>
  <c r="X101" i="20"/>
  <c r="W101" i="20"/>
  <c r="V101" i="20"/>
  <c r="S101" i="20"/>
  <c r="X100" i="20"/>
  <c r="W100" i="20"/>
  <c r="V100" i="20"/>
  <c r="S100" i="20"/>
  <c r="X99" i="20"/>
  <c r="W99" i="20"/>
  <c r="V99" i="20"/>
  <c r="S99" i="20"/>
  <c r="X98" i="20"/>
  <c r="W98" i="20"/>
  <c r="V98" i="20"/>
  <c r="S98" i="20"/>
  <c r="X97" i="20"/>
  <c r="W97" i="20"/>
  <c r="V97" i="20"/>
  <c r="S97" i="20"/>
  <c r="X96" i="20"/>
  <c r="W96" i="20"/>
  <c r="V96" i="20"/>
  <c r="S96" i="20"/>
  <c r="X95" i="20"/>
  <c r="W95" i="20"/>
  <c r="V95" i="20"/>
  <c r="S95" i="20"/>
  <c r="X94" i="20"/>
  <c r="W94" i="20"/>
  <c r="V94" i="20"/>
  <c r="S94" i="20"/>
  <c r="X93" i="20"/>
  <c r="W93" i="20"/>
  <c r="V93" i="20"/>
  <c r="S93" i="20"/>
  <c r="X92" i="20"/>
  <c r="W92" i="20"/>
  <c r="V92" i="20"/>
  <c r="S92" i="20"/>
  <c r="X91" i="20"/>
  <c r="W91" i="20"/>
  <c r="V91" i="20"/>
  <c r="S91" i="20"/>
  <c r="X90" i="20"/>
  <c r="W90" i="20"/>
  <c r="V90" i="20"/>
  <c r="S90" i="20"/>
  <c r="X89" i="20"/>
  <c r="W89" i="20"/>
  <c r="V89" i="20"/>
  <c r="S89" i="20"/>
  <c r="X88" i="20"/>
  <c r="W88" i="20"/>
  <c r="V88" i="20"/>
  <c r="S88" i="20"/>
  <c r="X87" i="20"/>
  <c r="W87" i="20"/>
  <c r="V87" i="20"/>
  <c r="S87" i="20"/>
  <c r="X86" i="20"/>
  <c r="W86" i="20"/>
  <c r="V86" i="20"/>
  <c r="S86" i="20"/>
  <c r="X85" i="20"/>
  <c r="W85" i="20"/>
  <c r="V85" i="20"/>
  <c r="S85" i="20"/>
  <c r="X84" i="20"/>
  <c r="W84" i="20"/>
  <c r="V84" i="20"/>
  <c r="S84" i="20"/>
  <c r="X83" i="20"/>
  <c r="W83" i="20"/>
  <c r="V83" i="20"/>
  <c r="S83" i="20"/>
  <c r="X82" i="20"/>
  <c r="W82" i="20"/>
  <c r="V82" i="20"/>
  <c r="S82" i="20"/>
  <c r="X81" i="20"/>
  <c r="W81" i="20"/>
  <c r="V81" i="20"/>
  <c r="S81" i="20"/>
  <c r="X80" i="20"/>
  <c r="W80" i="20"/>
  <c r="V80" i="20"/>
  <c r="S80" i="20"/>
  <c r="X79" i="20"/>
  <c r="W79" i="20"/>
  <c r="V79" i="20"/>
  <c r="S79" i="20"/>
  <c r="X78" i="20"/>
  <c r="W78" i="20"/>
  <c r="V78" i="20"/>
  <c r="S78" i="20"/>
  <c r="X77" i="20"/>
  <c r="W77" i="20"/>
  <c r="V77" i="20"/>
  <c r="S77" i="20"/>
  <c r="X76" i="20"/>
  <c r="W76" i="20"/>
  <c r="V76" i="20"/>
  <c r="S76" i="20"/>
  <c r="X75" i="20"/>
  <c r="W75" i="20"/>
  <c r="V75" i="20"/>
  <c r="S75" i="20"/>
  <c r="X74" i="20"/>
  <c r="W74" i="20"/>
  <c r="V74" i="20"/>
  <c r="S74" i="20"/>
  <c r="X73" i="20"/>
  <c r="W73" i="20"/>
  <c r="V73" i="20"/>
  <c r="S73" i="20"/>
  <c r="X72" i="20"/>
  <c r="W72" i="20"/>
  <c r="V72" i="20"/>
  <c r="S72" i="20"/>
  <c r="X71" i="20"/>
  <c r="W71" i="20"/>
  <c r="V71" i="20"/>
  <c r="S71" i="20"/>
  <c r="X70" i="20"/>
  <c r="W70" i="20"/>
  <c r="V70" i="20"/>
  <c r="S70" i="20"/>
  <c r="X69" i="20"/>
  <c r="W69" i="20"/>
  <c r="V69" i="20"/>
  <c r="S69" i="20"/>
  <c r="X68" i="20"/>
  <c r="W68" i="20"/>
  <c r="V68" i="20"/>
  <c r="S68" i="20"/>
  <c r="X67" i="20"/>
  <c r="W67" i="20"/>
  <c r="V67" i="20"/>
  <c r="S67" i="20"/>
  <c r="X66" i="20"/>
  <c r="W66" i="20"/>
  <c r="V66" i="20"/>
  <c r="S66" i="20"/>
  <c r="X65" i="20"/>
  <c r="W65" i="20"/>
  <c r="V65" i="20"/>
  <c r="S65" i="20"/>
  <c r="X64" i="20"/>
  <c r="W64" i="20"/>
  <c r="V64" i="20"/>
  <c r="S64" i="20"/>
  <c r="X63" i="20"/>
  <c r="W63" i="20"/>
  <c r="V63" i="20"/>
  <c r="S63" i="20"/>
  <c r="X62" i="20"/>
  <c r="W62" i="20"/>
  <c r="V62" i="20"/>
  <c r="S62" i="20"/>
  <c r="X61" i="20"/>
  <c r="W61" i="20"/>
  <c r="V61" i="20"/>
  <c r="S61" i="20"/>
  <c r="X60" i="20"/>
  <c r="W60" i="20"/>
  <c r="V60" i="20"/>
  <c r="S60" i="20"/>
  <c r="X59" i="20"/>
  <c r="W59" i="20"/>
  <c r="V59" i="20"/>
  <c r="S59" i="20"/>
  <c r="X58" i="20"/>
  <c r="W58" i="20"/>
  <c r="V58" i="20"/>
  <c r="S58" i="20"/>
  <c r="X57" i="20"/>
  <c r="W57" i="20"/>
  <c r="V57" i="20"/>
  <c r="S57" i="20"/>
  <c r="X56" i="20"/>
  <c r="W56" i="20"/>
  <c r="V56" i="20"/>
  <c r="S56" i="20"/>
  <c r="X55" i="20"/>
  <c r="W55" i="20"/>
  <c r="V55" i="20"/>
  <c r="S55" i="20"/>
  <c r="X54" i="20"/>
  <c r="W54" i="20"/>
  <c r="V54" i="20"/>
  <c r="S54" i="20"/>
  <c r="X53" i="20"/>
  <c r="W53" i="20"/>
  <c r="V53" i="20"/>
  <c r="S53" i="20"/>
  <c r="X52" i="20"/>
  <c r="W52" i="20"/>
  <c r="V52" i="20"/>
  <c r="S52" i="20"/>
  <c r="X51" i="20"/>
  <c r="W51" i="20"/>
  <c r="V51" i="20"/>
  <c r="S51" i="20"/>
  <c r="X50" i="20"/>
  <c r="W50" i="20"/>
  <c r="V50" i="20"/>
  <c r="S50" i="20"/>
  <c r="X49" i="20"/>
  <c r="W49" i="20"/>
  <c r="V49" i="20"/>
  <c r="S49" i="20"/>
  <c r="X48" i="20"/>
  <c r="W48" i="20"/>
  <c r="V48" i="20"/>
  <c r="S48" i="20"/>
  <c r="X47" i="20"/>
  <c r="W47" i="20"/>
  <c r="V47" i="20"/>
  <c r="S47" i="20"/>
  <c r="X46" i="20"/>
  <c r="W46" i="20"/>
  <c r="V46" i="20"/>
  <c r="S46" i="20"/>
  <c r="X45" i="20"/>
  <c r="W45" i="20"/>
  <c r="V45" i="20"/>
  <c r="S45" i="20"/>
  <c r="X44" i="20"/>
  <c r="W44" i="20"/>
  <c r="V44" i="20"/>
  <c r="S44" i="20"/>
  <c r="X43" i="20"/>
  <c r="W43" i="20"/>
  <c r="V43" i="20"/>
  <c r="S43" i="20"/>
  <c r="X42" i="20"/>
  <c r="W42" i="20"/>
  <c r="V42" i="20"/>
  <c r="S42" i="20"/>
  <c r="X41" i="20"/>
  <c r="W41" i="20"/>
  <c r="V41" i="20"/>
  <c r="S41" i="20"/>
  <c r="X40" i="20"/>
  <c r="W40" i="20"/>
  <c r="V40" i="20"/>
  <c r="S40" i="20"/>
  <c r="X39" i="20"/>
  <c r="W39" i="20"/>
  <c r="V39" i="20"/>
  <c r="S39" i="20"/>
  <c r="X38" i="20"/>
  <c r="W38" i="20"/>
  <c r="V38" i="20"/>
  <c r="S38" i="20"/>
  <c r="X37" i="20"/>
  <c r="W37" i="20"/>
  <c r="V37" i="20"/>
  <c r="S37" i="20"/>
  <c r="X36" i="20"/>
  <c r="W36" i="20"/>
  <c r="V36" i="20"/>
  <c r="S36" i="20"/>
  <c r="X35" i="20"/>
  <c r="W35" i="20"/>
  <c r="V35" i="20"/>
  <c r="S35" i="20"/>
  <c r="X34" i="20"/>
  <c r="W34" i="20"/>
  <c r="V34" i="20"/>
  <c r="S34" i="20"/>
  <c r="X33" i="20"/>
  <c r="W33" i="20"/>
  <c r="V33" i="20"/>
  <c r="S33" i="20"/>
  <c r="X32" i="20"/>
  <c r="W32" i="20"/>
  <c r="V32" i="20"/>
  <c r="S32" i="20"/>
  <c r="X31" i="20"/>
  <c r="W31" i="20"/>
  <c r="V31" i="20"/>
  <c r="S31" i="20"/>
  <c r="X30" i="20"/>
  <c r="W30" i="20"/>
  <c r="V30" i="20"/>
  <c r="S30" i="20"/>
  <c r="X29" i="20"/>
  <c r="W29" i="20"/>
  <c r="V29" i="20"/>
  <c r="S29" i="20"/>
  <c r="X28" i="20"/>
  <c r="W28" i="20"/>
  <c r="V28" i="20"/>
  <c r="S28" i="20"/>
  <c r="X27" i="20"/>
  <c r="W27" i="20"/>
  <c r="V27" i="20"/>
  <c r="S27" i="20"/>
  <c r="X26" i="20"/>
  <c r="W26" i="20"/>
  <c r="V26" i="20"/>
  <c r="S26" i="20"/>
  <c r="X25" i="20"/>
  <c r="W25" i="20"/>
  <c r="V25" i="20"/>
  <c r="S25" i="20"/>
  <c r="X24" i="20"/>
  <c r="W24" i="20"/>
  <c r="V24" i="20"/>
  <c r="S24" i="20"/>
  <c r="X23" i="20"/>
  <c r="W23" i="20"/>
  <c r="V23" i="20"/>
  <c r="S23" i="20"/>
  <c r="X22" i="20"/>
  <c r="W22" i="20"/>
  <c r="V22" i="20"/>
  <c r="S22" i="20"/>
  <c r="X21" i="20"/>
  <c r="W21" i="20"/>
  <c r="V21" i="20"/>
  <c r="S21" i="20"/>
  <c r="X20" i="20"/>
  <c r="W20" i="20"/>
  <c r="V20" i="20"/>
  <c r="S20" i="20"/>
  <c r="X19" i="20"/>
  <c r="W19" i="20"/>
  <c r="V19" i="20"/>
  <c r="S19" i="20"/>
  <c r="X18" i="20"/>
  <c r="W18" i="20"/>
  <c r="V18" i="20"/>
  <c r="S18" i="20"/>
  <c r="X17" i="20"/>
  <c r="W17" i="20"/>
  <c r="V17" i="20"/>
  <c r="S17" i="20"/>
  <c r="X16" i="20"/>
  <c r="W16" i="20"/>
  <c r="V16" i="20"/>
  <c r="S16" i="20"/>
  <c r="X15" i="20"/>
  <c r="W15" i="20"/>
  <c r="V15" i="20"/>
  <c r="S15" i="20"/>
  <c r="X14" i="20"/>
  <c r="W14" i="20"/>
  <c r="V14" i="20"/>
  <c r="S14" i="20"/>
  <c r="X13" i="20"/>
  <c r="W13" i="20"/>
  <c r="V13" i="20"/>
  <c r="S13" i="20"/>
  <c r="X12" i="20"/>
  <c r="W12" i="20"/>
  <c r="V12" i="20"/>
  <c r="S12" i="20"/>
  <c r="X11" i="20"/>
  <c r="W11" i="20"/>
  <c r="V11" i="20"/>
  <c r="S11" i="20"/>
  <c r="X10" i="20"/>
  <c r="W10" i="20"/>
  <c r="V10" i="20"/>
  <c r="S10" i="20"/>
  <c r="X9" i="20"/>
  <c r="W9" i="20"/>
  <c r="V9" i="20"/>
  <c r="S9" i="20"/>
  <c r="X8" i="20"/>
  <c r="W8" i="20"/>
  <c r="V8" i="20"/>
  <c r="S8" i="20"/>
  <c r="X7" i="20"/>
  <c r="W7" i="20"/>
  <c r="V7" i="20"/>
  <c r="S7" i="20"/>
  <c r="X6" i="20"/>
  <c r="W6" i="20"/>
  <c r="V6" i="20"/>
  <c r="S6" i="20"/>
  <c r="X5" i="20"/>
  <c r="W5" i="20"/>
  <c r="V5" i="20"/>
  <c r="S5" i="20"/>
  <c r="I145" i="2"/>
  <c r="J145" i="2"/>
  <c r="K145" i="2"/>
  <c r="I146" i="2"/>
  <c r="J146" i="2"/>
  <c r="K146" i="2"/>
  <c r="I147" i="2"/>
  <c r="J147" i="2"/>
  <c r="K147" i="2"/>
  <c r="I148" i="2"/>
  <c r="J148" i="2"/>
  <c r="K148" i="2"/>
  <c r="I149" i="2"/>
  <c r="J149" i="2"/>
  <c r="K149" i="2"/>
  <c r="I150" i="2"/>
  <c r="J150" i="2"/>
  <c r="K150" i="2"/>
  <c r="I151" i="2"/>
  <c r="J151" i="2"/>
  <c r="K151" i="2"/>
  <c r="I152" i="2"/>
  <c r="J152" i="2"/>
  <c r="K152" i="2"/>
  <c r="I153" i="2"/>
  <c r="J153" i="2"/>
  <c r="K153" i="2"/>
  <c r="I154" i="2"/>
  <c r="J154" i="2"/>
  <c r="K154" i="2"/>
  <c r="I155" i="2"/>
  <c r="J155" i="2"/>
  <c r="K155" i="2"/>
  <c r="I156" i="2"/>
  <c r="J156" i="2"/>
  <c r="K156" i="2"/>
  <c r="I157" i="2"/>
  <c r="J157" i="2"/>
  <c r="K157" i="2"/>
  <c r="I158" i="2"/>
  <c r="J158" i="2"/>
  <c r="K158" i="2"/>
  <c r="I159" i="2"/>
  <c r="J159" i="2"/>
  <c r="K159" i="2"/>
  <c r="H146" i="2"/>
  <c r="H147" i="2"/>
  <c r="H148" i="2"/>
  <c r="H149" i="2"/>
  <c r="H150" i="2"/>
  <c r="H151" i="2"/>
  <c r="H152" i="2"/>
  <c r="H153" i="2"/>
  <c r="H154" i="2"/>
  <c r="H155" i="2"/>
  <c r="H156" i="2"/>
  <c r="H157" i="2"/>
  <c r="H158" i="2"/>
  <c r="H159" i="2"/>
  <c r="H145" i="2"/>
  <c r="G146" i="2"/>
  <c r="G147" i="2"/>
  <c r="G148" i="2"/>
  <c r="G149" i="2"/>
  <c r="G150" i="2"/>
  <c r="G151" i="2"/>
  <c r="G152" i="2"/>
  <c r="G153" i="2"/>
  <c r="G154" i="2"/>
  <c r="G155" i="2"/>
  <c r="G156" i="2"/>
  <c r="G157" i="2"/>
  <c r="G158" i="2"/>
  <c r="G159" i="2"/>
  <c r="G145" i="2"/>
  <c r="B186" i="17"/>
  <c r="E115" i="17" a="1"/>
  <c r="F114" i="17" a="1"/>
  <c r="K65" i="17"/>
  <c r="J65" i="17"/>
  <c r="I65" i="17"/>
  <c r="H65" i="17"/>
  <c r="J59" i="17"/>
  <c r="I59" i="17"/>
  <c r="H59" i="17"/>
  <c r="J58" i="17"/>
  <c r="I58" i="17"/>
  <c r="H58" i="17"/>
  <c r="J57" i="17"/>
  <c r="I57" i="17"/>
  <c r="H57" i="17"/>
  <c r="J56" i="17"/>
  <c r="I56" i="17"/>
  <c r="H56" i="17"/>
  <c r="J55" i="17"/>
  <c r="I55" i="17"/>
  <c r="H55" i="17"/>
  <c r="J54" i="17"/>
  <c r="I54" i="17"/>
  <c r="H54" i="17"/>
  <c r="I48" i="17"/>
  <c r="H48" i="17"/>
  <c r="I47" i="17"/>
  <c r="H47" i="17"/>
  <c r="I46" i="17"/>
  <c r="H46" i="17"/>
  <c r="I45" i="17"/>
  <c r="H45" i="17"/>
  <c r="I39" i="17"/>
  <c r="H39" i="17"/>
  <c r="I38" i="17"/>
  <c r="H38" i="17"/>
  <c r="I37" i="17"/>
  <c r="H37" i="17"/>
  <c r="I36" i="17"/>
  <c r="H36" i="17"/>
  <c r="I35" i="17"/>
  <c r="H35" i="17"/>
  <c r="I34" i="17"/>
  <c r="H34" i="17"/>
  <c r="J29" i="17"/>
  <c r="I29" i="17"/>
  <c r="H29" i="17"/>
  <c r="J28" i="17"/>
  <c r="I28" i="17"/>
  <c r="H28" i="17"/>
  <c r="J27" i="17"/>
  <c r="I27" i="17"/>
  <c r="H27" i="17"/>
  <c r="J26" i="17"/>
  <c r="I26" i="17"/>
  <c r="H26" i="17"/>
  <c r="J25" i="17"/>
  <c r="I25" i="17"/>
  <c r="H25" i="17"/>
  <c r="J24" i="17"/>
  <c r="I24" i="17"/>
  <c r="H24" i="17"/>
  <c r="J23" i="17"/>
  <c r="I23" i="17"/>
  <c r="H23" i="17"/>
  <c r="J22" i="17"/>
  <c r="I22" i="17"/>
  <c r="H22" i="17"/>
  <c r="J21" i="17"/>
  <c r="I21" i="17"/>
  <c r="H21" i="17"/>
  <c r="J20" i="17"/>
  <c r="I20" i="17"/>
  <c r="H20" i="17"/>
  <c r="J19" i="17"/>
  <c r="I19" i="17"/>
  <c r="H19" i="17"/>
  <c r="J18" i="17"/>
  <c r="I18" i="17"/>
  <c r="H18" i="17"/>
  <c r="J17" i="17"/>
  <c r="I17" i="17"/>
  <c r="H17" i="17"/>
  <c r="J16" i="17"/>
  <c r="I16" i="17"/>
  <c r="H16" i="17"/>
  <c r="J15" i="17"/>
  <c r="I15" i="17"/>
  <c r="H15" i="17"/>
  <c r="J14" i="17"/>
  <c r="I14" i="17"/>
  <c r="H14" i="17"/>
  <c r="J13" i="17"/>
  <c r="I13" i="17"/>
  <c r="H13" i="17"/>
  <c r="J12" i="17"/>
  <c r="I12" i="17"/>
  <c r="H12" i="17"/>
  <c r="J11" i="17"/>
  <c r="I11" i="17"/>
  <c r="H11" i="17"/>
  <c r="J10" i="17"/>
  <c r="I10" i="17"/>
  <c r="H10" i="17"/>
  <c r="J9" i="17"/>
  <c r="I9" i="17"/>
  <c r="H9" i="17"/>
  <c r="J8" i="17"/>
  <c r="I8" i="17"/>
  <c r="H8" i="17"/>
  <c r="K10" i="17" s="1"/>
  <c r="L4" i="17"/>
  <c r="K4" i="17"/>
  <c r="J4" i="17"/>
  <c r="I4" i="17"/>
  <c r="H4" i="17"/>
  <c r="L3" i="17"/>
  <c r="K3" i="17"/>
  <c r="J3" i="17"/>
  <c r="I3" i="17"/>
  <c r="H3" i="17"/>
  <c r="A1" i="17"/>
  <c r="B186" i="2"/>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F114" i="2" a="1"/>
  <c r="E115" i="2" a="1"/>
  <c r="K65" i="2"/>
  <c r="J65" i="2"/>
  <c r="J54" i="2"/>
  <c r="J55" i="2"/>
  <c r="J56" i="2"/>
  <c r="J57" i="2"/>
  <c r="J58" i="2"/>
  <c r="J59" i="2"/>
  <c r="H59" i="2"/>
  <c r="I59" i="2"/>
  <c r="H58" i="2"/>
  <c r="I58" i="2"/>
  <c r="K4" i="2"/>
  <c r="L4" i="2"/>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A1" i="2"/>
  <c r="H65" i="2"/>
  <c r="I65" i="2"/>
  <c r="H54" i="2"/>
  <c r="I54" i="2"/>
  <c r="H55" i="2"/>
  <c r="I55" i="2"/>
  <c r="H56" i="2"/>
  <c r="I56" i="2"/>
  <c r="H57" i="2"/>
  <c r="I57" i="2"/>
  <c r="H45" i="2"/>
  <c r="I45" i="2"/>
  <c r="H46" i="2"/>
  <c r="I46" i="2"/>
  <c r="H47" i="2"/>
  <c r="I47" i="2"/>
  <c r="H48" i="2"/>
  <c r="I48" i="2"/>
  <c r="H34" i="2"/>
  <c r="I34" i="2"/>
  <c r="H35" i="2"/>
  <c r="I35" i="2"/>
  <c r="H36" i="2"/>
  <c r="I36" i="2"/>
  <c r="H37" i="2"/>
  <c r="I37" i="2"/>
  <c r="H38" i="2"/>
  <c r="I38" i="2"/>
  <c r="H39" i="2"/>
  <c r="I39" i="2"/>
  <c r="L3" i="2"/>
  <c r="U2005" i="1"/>
  <c r="U2004" i="1"/>
  <c r="U2003" i="1"/>
  <c r="U2002" i="1"/>
  <c r="U2001" i="1"/>
  <c r="U2000" i="1"/>
  <c r="U1999" i="1"/>
  <c r="U1998" i="1"/>
  <c r="U1997" i="1"/>
  <c r="U1996" i="1"/>
  <c r="U1995" i="1"/>
  <c r="U1994" i="1"/>
  <c r="U1993" i="1"/>
  <c r="U1992" i="1"/>
  <c r="U1991" i="1"/>
  <c r="U1990" i="1"/>
  <c r="U1989" i="1"/>
  <c r="U1988" i="1"/>
  <c r="U1987" i="1"/>
  <c r="U1986" i="1"/>
  <c r="U1985" i="1"/>
  <c r="U1984" i="1"/>
  <c r="U1983" i="1"/>
  <c r="U1982" i="1"/>
  <c r="U1981" i="1"/>
  <c r="U1980" i="1"/>
  <c r="U1979" i="1"/>
  <c r="U1978" i="1"/>
  <c r="U1977" i="1"/>
  <c r="U1976" i="1"/>
  <c r="U1975" i="1"/>
  <c r="U1974" i="1"/>
  <c r="U1973" i="1"/>
  <c r="U1972" i="1"/>
  <c r="U1971" i="1"/>
  <c r="U1970" i="1"/>
  <c r="U1969" i="1"/>
  <c r="U1968" i="1"/>
  <c r="U1967" i="1"/>
  <c r="U1966" i="1"/>
  <c r="U1965" i="1"/>
  <c r="U1964" i="1"/>
  <c r="U1963" i="1"/>
  <c r="U1962" i="1"/>
  <c r="U1961" i="1"/>
  <c r="U1960" i="1"/>
  <c r="U1959" i="1"/>
  <c r="U1958" i="1"/>
  <c r="U1957" i="1"/>
  <c r="U1956" i="1"/>
  <c r="U1955" i="1"/>
  <c r="U1954" i="1"/>
  <c r="U1953" i="1"/>
  <c r="U1952" i="1"/>
  <c r="U1951" i="1"/>
  <c r="U1950" i="1"/>
  <c r="U1949" i="1"/>
  <c r="U1948" i="1"/>
  <c r="U1947" i="1"/>
  <c r="U1946" i="1"/>
  <c r="U1945" i="1"/>
  <c r="U1944" i="1"/>
  <c r="U1943" i="1"/>
  <c r="U1942" i="1"/>
  <c r="U1941" i="1"/>
  <c r="U1940" i="1"/>
  <c r="U1939" i="1"/>
  <c r="U1938" i="1"/>
  <c r="U1937" i="1"/>
  <c r="U1936" i="1"/>
  <c r="U1935" i="1"/>
  <c r="U1934" i="1"/>
  <c r="U1933" i="1"/>
  <c r="U1932" i="1"/>
  <c r="U1931" i="1"/>
  <c r="U1930" i="1"/>
  <c r="U1929" i="1"/>
  <c r="U1928" i="1"/>
  <c r="U1927" i="1"/>
  <c r="U1926" i="1"/>
  <c r="U1925" i="1"/>
  <c r="U1924" i="1"/>
  <c r="U1923" i="1"/>
  <c r="U1922" i="1"/>
  <c r="U1921" i="1"/>
  <c r="U1920" i="1"/>
  <c r="U1919" i="1"/>
  <c r="U1918" i="1"/>
  <c r="U1917" i="1"/>
  <c r="U1916" i="1"/>
  <c r="U1915" i="1"/>
  <c r="U1914" i="1"/>
  <c r="U1913" i="1"/>
  <c r="U1912" i="1"/>
  <c r="U1911" i="1"/>
  <c r="U1910" i="1"/>
  <c r="U1909" i="1"/>
  <c r="U1908" i="1"/>
  <c r="U1907" i="1"/>
  <c r="U1906" i="1"/>
  <c r="U1905" i="1"/>
  <c r="U1904" i="1"/>
  <c r="U1903" i="1"/>
  <c r="U1902" i="1"/>
  <c r="U1901" i="1"/>
  <c r="U1900" i="1"/>
  <c r="U1899" i="1"/>
  <c r="U1898" i="1"/>
  <c r="U1897" i="1"/>
  <c r="U1896" i="1"/>
  <c r="U1895" i="1"/>
  <c r="U1894" i="1"/>
  <c r="U1893" i="1"/>
  <c r="U1892" i="1"/>
  <c r="U1891" i="1"/>
  <c r="U1890" i="1"/>
  <c r="U1889" i="1"/>
  <c r="U1888" i="1"/>
  <c r="U1887" i="1"/>
  <c r="U1886" i="1"/>
  <c r="U1885" i="1"/>
  <c r="U1884" i="1"/>
  <c r="U1883" i="1"/>
  <c r="U1882" i="1"/>
  <c r="U1881" i="1"/>
  <c r="U1880" i="1"/>
  <c r="U1879" i="1"/>
  <c r="U1878" i="1"/>
  <c r="U1877" i="1"/>
  <c r="U1876" i="1"/>
  <c r="U1875" i="1"/>
  <c r="U1874" i="1"/>
  <c r="U1873" i="1"/>
  <c r="U1872" i="1"/>
  <c r="U1871" i="1"/>
  <c r="U1870" i="1"/>
  <c r="U1869" i="1"/>
  <c r="U1868" i="1"/>
  <c r="U1867" i="1"/>
  <c r="U1866" i="1"/>
  <c r="U1865" i="1"/>
  <c r="U1864" i="1"/>
  <c r="U1863" i="1"/>
  <c r="U1862" i="1"/>
  <c r="U1861" i="1"/>
  <c r="U1860" i="1"/>
  <c r="U1859" i="1"/>
  <c r="U1858" i="1"/>
  <c r="U1857" i="1"/>
  <c r="U1856" i="1"/>
  <c r="U1855" i="1"/>
  <c r="U1854" i="1"/>
  <c r="U1853" i="1"/>
  <c r="U1852" i="1"/>
  <c r="U1851" i="1"/>
  <c r="U1850" i="1"/>
  <c r="U1849" i="1"/>
  <c r="U1848" i="1"/>
  <c r="U1847" i="1"/>
  <c r="U1846" i="1"/>
  <c r="U1845" i="1"/>
  <c r="U1844" i="1"/>
  <c r="U1843" i="1"/>
  <c r="U1842" i="1"/>
  <c r="U1841" i="1"/>
  <c r="U1840" i="1"/>
  <c r="U1839" i="1"/>
  <c r="U1838" i="1"/>
  <c r="U1837" i="1"/>
  <c r="U1836" i="1"/>
  <c r="U1835" i="1"/>
  <c r="U1834" i="1"/>
  <c r="U1833" i="1"/>
  <c r="U1832" i="1"/>
  <c r="U1831" i="1"/>
  <c r="U1830" i="1"/>
  <c r="U1829" i="1"/>
  <c r="U1828" i="1"/>
  <c r="U1827" i="1"/>
  <c r="U1826" i="1"/>
  <c r="U1825" i="1"/>
  <c r="U1824" i="1"/>
  <c r="U1823" i="1"/>
  <c r="U1822" i="1"/>
  <c r="U1821" i="1"/>
  <c r="U1820" i="1"/>
  <c r="U1819" i="1"/>
  <c r="U1818" i="1"/>
  <c r="U1817" i="1"/>
  <c r="U1816" i="1"/>
  <c r="U1815" i="1"/>
  <c r="U1814" i="1"/>
  <c r="U1813" i="1"/>
  <c r="U1812" i="1"/>
  <c r="U1811" i="1"/>
  <c r="U1810" i="1"/>
  <c r="U1809" i="1"/>
  <c r="U1808" i="1"/>
  <c r="U1807" i="1"/>
  <c r="U1806" i="1"/>
  <c r="U1805" i="1"/>
  <c r="U1804" i="1"/>
  <c r="U1803" i="1"/>
  <c r="U1802" i="1"/>
  <c r="U1801" i="1"/>
  <c r="U1800" i="1"/>
  <c r="U1799" i="1"/>
  <c r="U1798" i="1"/>
  <c r="U1797" i="1"/>
  <c r="U1796" i="1"/>
  <c r="U1795" i="1"/>
  <c r="U1794" i="1"/>
  <c r="U1793" i="1"/>
  <c r="U1792" i="1"/>
  <c r="U1791" i="1"/>
  <c r="U1790" i="1"/>
  <c r="U1789" i="1"/>
  <c r="U1788" i="1"/>
  <c r="U1787" i="1"/>
  <c r="U1786" i="1"/>
  <c r="U1785" i="1"/>
  <c r="U1784" i="1"/>
  <c r="U1783" i="1"/>
  <c r="U1782" i="1"/>
  <c r="U1781" i="1"/>
  <c r="U1780" i="1"/>
  <c r="U1779" i="1"/>
  <c r="U1778" i="1"/>
  <c r="U1777" i="1"/>
  <c r="U1776" i="1"/>
  <c r="U1775" i="1"/>
  <c r="U1774" i="1"/>
  <c r="U1773" i="1"/>
  <c r="U1772" i="1"/>
  <c r="U1771" i="1"/>
  <c r="U1770" i="1"/>
  <c r="U1769" i="1"/>
  <c r="U1768" i="1"/>
  <c r="U1767" i="1"/>
  <c r="U1766" i="1"/>
  <c r="U1765" i="1"/>
  <c r="U1764" i="1"/>
  <c r="U1763" i="1"/>
  <c r="U1762" i="1"/>
  <c r="U1761" i="1"/>
  <c r="U1760" i="1"/>
  <c r="U1759" i="1"/>
  <c r="U1758" i="1"/>
  <c r="U1757" i="1"/>
  <c r="U1756" i="1"/>
  <c r="U1755" i="1"/>
  <c r="U1754" i="1"/>
  <c r="U1753" i="1"/>
  <c r="U1752" i="1"/>
  <c r="U1751" i="1"/>
  <c r="U1750" i="1"/>
  <c r="U1749" i="1"/>
  <c r="U1748" i="1"/>
  <c r="U1747" i="1"/>
  <c r="U1746" i="1"/>
  <c r="U1745" i="1"/>
  <c r="U1744" i="1"/>
  <c r="U1743" i="1"/>
  <c r="U1742" i="1"/>
  <c r="U1741" i="1"/>
  <c r="U1740" i="1"/>
  <c r="U1739" i="1"/>
  <c r="U1738" i="1"/>
  <c r="U1737" i="1"/>
  <c r="U1736" i="1"/>
  <c r="U1735" i="1"/>
  <c r="U1734" i="1"/>
  <c r="U1733" i="1"/>
  <c r="U1732" i="1"/>
  <c r="U1731" i="1"/>
  <c r="U1730" i="1"/>
  <c r="U1729" i="1"/>
  <c r="U1728" i="1"/>
  <c r="U1727" i="1"/>
  <c r="U1726" i="1"/>
  <c r="U1725" i="1"/>
  <c r="U1724" i="1"/>
  <c r="U1723" i="1"/>
  <c r="U1722" i="1"/>
  <c r="U1721" i="1"/>
  <c r="U1720" i="1"/>
  <c r="U1719" i="1"/>
  <c r="U1718" i="1"/>
  <c r="U1717" i="1"/>
  <c r="U1716" i="1"/>
  <c r="U1715" i="1"/>
  <c r="U1714" i="1"/>
  <c r="U1713" i="1"/>
  <c r="U1712" i="1"/>
  <c r="U1711" i="1"/>
  <c r="U1710" i="1"/>
  <c r="U1709" i="1"/>
  <c r="U1708" i="1"/>
  <c r="U1707" i="1"/>
  <c r="U1706" i="1"/>
  <c r="U1705" i="1"/>
  <c r="U1704" i="1"/>
  <c r="U1703" i="1"/>
  <c r="U1702" i="1"/>
  <c r="U1701" i="1"/>
  <c r="U1700" i="1"/>
  <c r="U1699" i="1"/>
  <c r="U1698" i="1"/>
  <c r="U1697" i="1"/>
  <c r="U1696" i="1"/>
  <c r="U1695" i="1"/>
  <c r="U1694" i="1"/>
  <c r="U1693" i="1"/>
  <c r="U1692" i="1"/>
  <c r="U1691" i="1"/>
  <c r="U1690" i="1"/>
  <c r="U1689" i="1"/>
  <c r="U1688" i="1"/>
  <c r="U1687" i="1"/>
  <c r="U1686" i="1"/>
  <c r="U1685" i="1"/>
  <c r="U1684" i="1"/>
  <c r="U1683" i="1"/>
  <c r="U1682" i="1"/>
  <c r="U1681" i="1"/>
  <c r="U1680" i="1"/>
  <c r="U1679" i="1"/>
  <c r="U1678" i="1"/>
  <c r="U1677" i="1"/>
  <c r="U1676" i="1"/>
  <c r="U1675" i="1"/>
  <c r="U1674" i="1"/>
  <c r="U1673" i="1"/>
  <c r="U1672" i="1"/>
  <c r="U1671" i="1"/>
  <c r="U1670" i="1"/>
  <c r="U1669" i="1"/>
  <c r="U1668" i="1"/>
  <c r="U1667" i="1"/>
  <c r="U1666" i="1"/>
  <c r="U1665" i="1"/>
  <c r="U1664" i="1"/>
  <c r="U1663" i="1"/>
  <c r="U1662" i="1"/>
  <c r="U1661" i="1"/>
  <c r="U1660" i="1"/>
  <c r="U1659" i="1"/>
  <c r="U1658" i="1"/>
  <c r="U1657" i="1"/>
  <c r="U1656" i="1"/>
  <c r="U1655" i="1"/>
  <c r="U1654" i="1"/>
  <c r="U1653" i="1"/>
  <c r="U1652" i="1"/>
  <c r="U1651" i="1"/>
  <c r="U1650" i="1"/>
  <c r="U1649" i="1"/>
  <c r="U1648" i="1"/>
  <c r="U1647" i="1"/>
  <c r="U1646" i="1"/>
  <c r="U1645" i="1"/>
  <c r="U1644" i="1"/>
  <c r="U1643" i="1"/>
  <c r="U1642" i="1"/>
  <c r="U1641" i="1"/>
  <c r="U1640" i="1"/>
  <c r="U1639" i="1"/>
  <c r="U1638" i="1"/>
  <c r="U1637" i="1"/>
  <c r="U1636" i="1"/>
  <c r="U1635" i="1"/>
  <c r="U1634" i="1"/>
  <c r="U1633" i="1"/>
  <c r="U1632" i="1"/>
  <c r="U1631" i="1"/>
  <c r="U1630" i="1"/>
  <c r="U1629" i="1"/>
  <c r="U1628" i="1"/>
  <c r="U1627" i="1"/>
  <c r="U1626" i="1"/>
  <c r="U1625" i="1"/>
  <c r="U1624" i="1"/>
  <c r="U1623" i="1"/>
  <c r="U1622" i="1"/>
  <c r="U1621" i="1"/>
  <c r="U1620" i="1"/>
  <c r="U1619" i="1"/>
  <c r="U1618" i="1"/>
  <c r="U1617" i="1"/>
  <c r="U1616" i="1"/>
  <c r="U1615" i="1"/>
  <c r="U1614" i="1"/>
  <c r="U1613" i="1"/>
  <c r="U1612" i="1"/>
  <c r="U1611" i="1"/>
  <c r="U1610" i="1"/>
  <c r="U1609" i="1"/>
  <c r="U1608" i="1"/>
  <c r="U1607" i="1"/>
  <c r="U1606" i="1"/>
  <c r="U1605" i="1"/>
  <c r="U1604" i="1"/>
  <c r="U1603" i="1"/>
  <c r="U1602" i="1"/>
  <c r="U1601" i="1"/>
  <c r="U1600" i="1"/>
  <c r="U1599" i="1"/>
  <c r="U1598" i="1"/>
  <c r="U1597" i="1"/>
  <c r="U1596" i="1"/>
  <c r="U1595" i="1"/>
  <c r="U1594" i="1"/>
  <c r="U1593" i="1"/>
  <c r="U1592" i="1"/>
  <c r="U1591" i="1"/>
  <c r="U1590" i="1"/>
  <c r="U1589" i="1"/>
  <c r="U1588" i="1"/>
  <c r="U1587" i="1"/>
  <c r="U1586" i="1"/>
  <c r="U1585" i="1"/>
  <c r="U1584" i="1"/>
  <c r="U1583" i="1"/>
  <c r="U1582" i="1"/>
  <c r="U1581" i="1"/>
  <c r="U1580" i="1"/>
  <c r="U1579" i="1"/>
  <c r="U1578" i="1"/>
  <c r="U1577" i="1"/>
  <c r="U1576" i="1"/>
  <c r="U1575" i="1"/>
  <c r="U1574" i="1"/>
  <c r="U1573" i="1"/>
  <c r="U1572" i="1"/>
  <c r="U1571" i="1"/>
  <c r="U1570" i="1"/>
  <c r="U1569" i="1"/>
  <c r="U1568" i="1"/>
  <c r="U1567" i="1"/>
  <c r="U1566" i="1"/>
  <c r="U1565" i="1"/>
  <c r="U1564" i="1"/>
  <c r="U1563" i="1"/>
  <c r="U1562" i="1"/>
  <c r="U1561" i="1"/>
  <c r="U1560" i="1"/>
  <c r="U1559" i="1"/>
  <c r="U1558" i="1"/>
  <c r="U1557" i="1"/>
  <c r="U1556" i="1"/>
  <c r="U1555" i="1"/>
  <c r="U1554" i="1"/>
  <c r="U1553" i="1"/>
  <c r="U1552" i="1"/>
  <c r="U1551" i="1"/>
  <c r="U1550" i="1"/>
  <c r="U1549" i="1"/>
  <c r="U1548" i="1"/>
  <c r="U1547" i="1"/>
  <c r="U1546" i="1"/>
  <c r="U1545" i="1"/>
  <c r="U1544" i="1"/>
  <c r="U1543" i="1"/>
  <c r="U1542" i="1"/>
  <c r="U1541" i="1"/>
  <c r="U1540" i="1"/>
  <c r="U1539" i="1"/>
  <c r="U1538" i="1"/>
  <c r="U1537" i="1"/>
  <c r="U1536" i="1"/>
  <c r="U1535" i="1"/>
  <c r="U1534" i="1"/>
  <c r="U1533" i="1"/>
  <c r="U1532" i="1"/>
  <c r="U1531" i="1"/>
  <c r="U1530" i="1"/>
  <c r="U1529" i="1"/>
  <c r="U1528" i="1"/>
  <c r="U1527" i="1"/>
  <c r="U1526" i="1"/>
  <c r="U1525" i="1"/>
  <c r="U1524" i="1"/>
  <c r="U1523" i="1"/>
  <c r="U1522" i="1"/>
  <c r="U1521" i="1"/>
  <c r="U1520" i="1"/>
  <c r="U1519" i="1"/>
  <c r="U1518" i="1"/>
  <c r="U1517" i="1"/>
  <c r="U1516" i="1"/>
  <c r="U1515" i="1"/>
  <c r="U1514" i="1"/>
  <c r="U1513" i="1"/>
  <c r="U1512" i="1"/>
  <c r="U1511" i="1"/>
  <c r="U1510" i="1"/>
  <c r="U1509" i="1"/>
  <c r="U1508" i="1"/>
  <c r="U1507" i="1"/>
  <c r="U1506" i="1"/>
  <c r="U1505" i="1"/>
  <c r="U1504" i="1"/>
  <c r="U1503" i="1"/>
  <c r="U1502" i="1"/>
  <c r="U1501" i="1"/>
  <c r="U1500" i="1"/>
  <c r="U1499" i="1"/>
  <c r="U1498" i="1"/>
  <c r="U1497" i="1"/>
  <c r="U1496" i="1"/>
  <c r="U1495" i="1"/>
  <c r="U1494" i="1"/>
  <c r="U1493" i="1"/>
  <c r="U1492" i="1"/>
  <c r="U1491" i="1"/>
  <c r="U1490" i="1"/>
  <c r="U1489" i="1"/>
  <c r="U1488" i="1"/>
  <c r="U1487" i="1"/>
  <c r="U1486" i="1"/>
  <c r="U1485" i="1"/>
  <c r="U1484" i="1"/>
  <c r="U1483" i="1"/>
  <c r="U1482" i="1"/>
  <c r="U1481" i="1"/>
  <c r="U1480" i="1"/>
  <c r="U1479" i="1"/>
  <c r="U1478" i="1"/>
  <c r="U1477" i="1"/>
  <c r="U1476" i="1"/>
  <c r="U1475" i="1"/>
  <c r="U1474" i="1"/>
  <c r="U1473" i="1"/>
  <c r="U1472" i="1"/>
  <c r="U1471" i="1"/>
  <c r="U1470" i="1"/>
  <c r="U1469" i="1"/>
  <c r="U1468" i="1"/>
  <c r="U1467" i="1"/>
  <c r="U1466" i="1"/>
  <c r="U1465" i="1"/>
  <c r="U1464" i="1"/>
  <c r="U1463" i="1"/>
  <c r="U1462" i="1"/>
  <c r="U1461" i="1"/>
  <c r="U1460" i="1"/>
  <c r="U1459" i="1"/>
  <c r="U1458" i="1"/>
  <c r="U1457" i="1"/>
  <c r="U1456" i="1"/>
  <c r="U1455" i="1"/>
  <c r="U1454" i="1"/>
  <c r="U1453" i="1"/>
  <c r="U1452" i="1"/>
  <c r="U1451" i="1"/>
  <c r="U1450" i="1"/>
  <c r="U1449" i="1"/>
  <c r="U1448" i="1"/>
  <c r="U1447" i="1"/>
  <c r="U1446" i="1"/>
  <c r="U1445" i="1"/>
  <c r="U1444" i="1"/>
  <c r="U1443" i="1"/>
  <c r="U1442" i="1"/>
  <c r="U1441" i="1"/>
  <c r="U1440" i="1"/>
  <c r="U1439" i="1"/>
  <c r="U1438" i="1"/>
  <c r="U1437" i="1"/>
  <c r="U1436" i="1"/>
  <c r="U1435" i="1"/>
  <c r="U1434" i="1"/>
  <c r="U1433" i="1"/>
  <c r="U1432" i="1"/>
  <c r="U1431" i="1"/>
  <c r="U1430" i="1"/>
  <c r="U1429" i="1"/>
  <c r="U1428" i="1"/>
  <c r="U1427" i="1"/>
  <c r="U1426" i="1"/>
  <c r="U1425" i="1"/>
  <c r="U1424" i="1"/>
  <c r="U1423" i="1"/>
  <c r="U1422" i="1"/>
  <c r="U1421" i="1"/>
  <c r="U1420" i="1"/>
  <c r="U1419" i="1"/>
  <c r="U1418" i="1"/>
  <c r="U1417" i="1"/>
  <c r="U1416" i="1"/>
  <c r="U1415" i="1"/>
  <c r="U1414" i="1"/>
  <c r="U1413" i="1"/>
  <c r="U1412" i="1"/>
  <c r="U1411" i="1"/>
  <c r="U1410" i="1"/>
  <c r="U1409" i="1"/>
  <c r="U1408" i="1"/>
  <c r="U1407" i="1"/>
  <c r="U1406" i="1"/>
  <c r="U1405" i="1"/>
  <c r="U1404" i="1"/>
  <c r="U1403" i="1"/>
  <c r="U1402" i="1"/>
  <c r="U1401" i="1"/>
  <c r="U1400" i="1"/>
  <c r="U1399" i="1"/>
  <c r="U1398" i="1"/>
  <c r="U1397" i="1"/>
  <c r="U1396" i="1"/>
  <c r="U1395" i="1"/>
  <c r="U1394" i="1"/>
  <c r="U1393" i="1"/>
  <c r="U1392" i="1"/>
  <c r="U1391" i="1"/>
  <c r="U1390" i="1"/>
  <c r="U1389" i="1"/>
  <c r="U1388" i="1"/>
  <c r="U1387" i="1"/>
  <c r="U1386" i="1"/>
  <c r="U1385" i="1"/>
  <c r="U1384" i="1"/>
  <c r="U1383" i="1"/>
  <c r="U1382" i="1"/>
  <c r="U1381" i="1"/>
  <c r="U1380" i="1"/>
  <c r="U1379" i="1"/>
  <c r="U1378" i="1"/>
  <c r="U1377" i="1"/>
  <c r="U1376" i="1"/>
  <c r="U1375" i="1"/>
  <c r="U1374" i="1"/>
  <c r="U1373" i="1"/>
  <c r="U1372" i="1"/>
  <c r="U1371" i="1"/>
  <c r="U1370" i="1"/>
  <c r="U1369" i="1"/>
  <c r="U1368" i="1"/>
  <c r="U1367" i="1"/>
  <c r="U1366" i="1"/>
  <c r="U1365" i="1"/>
  <c r="U1364" i="1"/>
  <c r="U1363" i="1"/>
  <c r="U1362" i="1"/>
  <c r="U1361" i="1"/>
  <c r="U1360" i="1"/>
  <c r="U1359" i="1"/>
  <c r="U1358" i="1"/>
  <c r="U1357" i="1"/>
  <c r="U1356" i="1"/>
  <c r="U1355" i="1"/>
  <c r="U1354" i="1"/>
  <c r="U1353" i="1"/>
  <c r="U1352" i="1"/>
  <c r="U1351" i="1"/>
  <c r="U1350" i="1"/>
  <c r="U1349" i="1"/>
  <c r="U1348" i="1"/>
  <c r="U1347" i="1"/>
  <c r="U1346" i="1"/>
  <c r="U1345" i="1"/>
  <c r="U1344" i="1"/>
  <c r="U1343" i="1"/>
  <c r="U1342" i="1"/>
  <c r="U1341" i="1"/>
  <c r="U1340" i="1"/>
  <c r="U1339" i="1"/>
  <c r="U1338" i="1"/>
  <c r="U1337" i="1"/>
  <c r="U1336" i="1"/>
  <c r="U1335" i="1"/>
  <c r="U1334" i="1"/>
  <c r="U1333" i="1"/>
  <c r="U1332" i="1"/>
  <c r="U1331" i="1"/>
  <c r="U1330" i="1"/>
  <c r="U1329" i="1"/>
  <c r="U1328" i="1"/>
  <c r="U1327" i="1"/>
  <c r="U1326" i="1"/>
  <c r="U1325" i="1"/>
  <c r="U1324" i="1"/>
  <c r="U1323" i="1"/>
  <c r="U1322" i="1"/>
  <c r="U1321" i="1"/>
  <c r="U1320" i="1"/>
  <c r="U1319" i="1"/>
  <c r="U1318" i="1"/>
  <c r="U1317" i="1"/>
  <c r="U1316" i="1"/>
  <c r="U1315" i="1"/>
  <c r="U1314" i="1"/>
  <c r="U1313" i="1"/>
  <c r="U1312" i="1"/>
  <c r="U1311" i="1"/>
  <c r="U1310" i="1"/>
  <c r="U1309" i="1"/>
  <c r="U1308" i="1"/>
  <c r="U1307" i="1"/>
  <c r="U1306" i="1"/>
  <c r="U1305" i="1"/>
  <c r="U1304" i="1"/>
  <c r="U1303" i="1"/>
  <c r="U1302" i="1"/>
  <c r="U1301" i="1"/>
  <c r="U1300" i="1"/>
  <c r="U1299" i="1"/>
  <c r="U1298" i="1"/>
  <c r="U1297" i="1"/>
  <c r="U1296" i="1"/>
  <c r="U1295" i="1"/>
  <c r="U1294" i="1"/>
  <c r="U1293" i="1"/>
  <c r="U1292" i="1"/>
  <c r="U1291" i="1"/>
  <c r="U1290" i="1"/>
  <c r="U1289" i="1"/>
  <c r="U1288" i="1"/>
  <c r="U1287" i="1"/>
  <c r="U1286" i="1"/>
  <c r="U1285" i="1"/>
  <c r="U1284" i="1"/>
  <c r="U1283" i="1"/>
  <c r="U1282" i="1"/>
  <c r="U1281" i="1"/>
  <c r="U1280" i="1"/>
  <c r="U1279" i="1"/>
  <c r="U1278" i="1"/>
  <c r="U1277" i="1"/>
  <c r="U1276" i="1"/>
  <c r="U1275" i="1"/>
  <c r="U1274" i="1"/>
  <c r="U1273" i="1"/>
  <c r="U1272" i="1"/>
  <c r="U1271" i="1"/>
  <c r="U1270" i="1"/>
  <c r="U1269" i="1"/>
  <c r="U1268" i="1"/>
  <c r="U1267" i="1"/>
  <c r="U1266" i="1"/>
  <c r="U1265" i="1"/>
  <c r="U1264" i="1"/>
  <c r="U1263" i="1"/>
  <c r="U1262" i="1"/>
  <c r="U1261" i="1"/>
  <c r="U1260" i="1"/>
  <c r="U1259" i="1"/>
  <c r="U1258" i="1"/>
  <c r="U1257" i="1"/>
  <c r="U1256" i="1"/>
  <c r="U1255" i="1"/>
  <c r="U1254" i="1"/>
  <c r="U1253" i="1"/>
  <c r="U1252" i="1"/>
  <c r="U1251" i="1"/>
  <c r="U1250" i="1"/>
  <c r="U1249" i="1"/>
  <c r="U1248" i="1"/>
  <c r="U1247" i="1"/>
  <c r="U1246" i="1"/>
  <c r="U1245" i="1"/>
  <c r="U1244" i="1"/>
  <c r="U1243" i="1"/>
  <c r="U1242" i="1"/>
  <c r="U1241" i="1"/>
  <c r="U1240" i="1"/>
  <c r="U1239" i="1"/>
  <c r="U1238" i="1"/>
  <c r="U1237" i="1"/>
  <c r="U1236" i="1"/>
  <c r="U1235" i="1"/>
  <c r="U1234" i="1"/>
  <c r="U1233" i="1"/>
  <c r="U1232" i="1"/>
  <c r="U1231" i="1"/>
  <c r="U1230" i="1"/>
  <c r="U1229" i="1"/>
  <c r="U1228" i="1"/>
  <c r="U1227" i="1"/>
  <c r="U1226" i="1"/>
  <c r="U1225" i="1"/>
  <c r="U1224" i="1"/>
  <c r="U1223" i="1"/>
  <c r="U1222" i="1"/>
  <c r="U1221" i="1"/>
  <c r="U1220" i="1"/>
  <c r="U1219" i="1"/>
  <c r="U1218" i="1"/>
  <c r="U1217" i="1"/>
  <c r="U1216" i="1"/>
  <c r="U1215" i="1"/>
  <c r="U1214" i="1"/>
  <c r="U1213" i="1"/>
  <c r="U1212" i="1"/>
  <c r="U1211" i="1"/>
  <c r="U1210" i="1"/>
  <c r="U1209" i="1"/>
  <c r="U1208" i="1"/>
  <c r="U1207" i="1"/>
  <c r="U1206" i="1"/>
  <c r="U1205" i="1"/>
  <c r="U1204" i="1"/>
  <c r="U1203" i="1"/>
  <c r="U1202" i="1"/>
  <c r="U1201" i="1"/>
  <c r="U1200" i="1"/>
  <c r="U1199" i="1"/>
  <c r="U1198" i="1"/>
  <c r="U1197" i="1"/>
  <c r="U1196" i="1"/>
  <c r="U1195" i="1"/>
  <c r="U1194" i="1"/>
  <c r="U1193" i="1"/>
  <c r="U1192" i="1"/>
  <c r="U1191" i="1"/>
  <c r="U1190" i="1"/>
  <c r="U1189" i="1"/>
  <c r="U1188" i="1"/>
  <c r="U1187" i="1"/>
  <c r="U1186" i="1"/>
  <c r="U1185" i="1"/>
  <c r="U1184" i="1"/>
  <c r="U1183" i="1"/>
  <c r="U1182" i="1"/>
  <c r="U1181" i="1"/>
  <c r="U1180" i="1"/>
  <c r="U1179" i="1"/>
  <c r="U1178" i="1"/>
  <c r="U1177" i="1"/>
  <c r="U1176" i="1"/>
  <c r="U1175" i="1"/>
  <c r="U1174" i="1"/>
  <c r="U1173" i="1"/>
  <c r="U1172" i="1"/>
  <c r="U1171" i="1"/>
  <c r="U1170" i="1"/>
  <c r="U1169" i="1"/>
  <c r="U1168" i="1"/>
  <c r="U1167" i="1"/>
  <c r="U1166" i="1"/>
  <c r="U1165" i="1"/>
  <c r="U1164" i="1"/>
  <c r="U1163" i="1"/>
  <c r="U1162" i="1"/>
  <c r="U1161" i="1"/>
  <c r="U1160" i="1"/>
  <c r="U1159" i="1"/>
  <c r="U1158" i="1"/>
  <c r="U1157" i="1"/>
  <c r="U1156" i="1"/>
  <c r="U1155" i="1"/>
  <c r="U1154" i="1"/>
  <c r="U1153" i="1"/>
  <c r="U1152" i="1"/>
  <c r="U1151" i="1"/>
  <c r="U1150" i="1"/>
  <c r="U1149" i="1"/>
  <c r="U1148" i="1"/>
  <c r="U1147" i="1"/>
  <c r="U1146" i="1"/>
  <c r="U1145" i="1"/>
  <c r="U1144" i="1"/>
  <c r="U1143" i="1"/>
  <c r="U1142" i="1"/>
  <c r="U1141" i="1"/>
  <c r="U1140" i="1"/>
  <c r="U1139" i="1"/>
  <c r="U1138" i="1"/>
  <c r="U1137" i="1"/>
  <c r="U1136" i="1"/>
  <c r="U1135" i="1"/>
  <c r="U1134" i="1"/>
  <c r="U1133" i="1"/>
  <c r="U1132" i="1"/>
  <c r="U1131" i="1"/>
  <c r="U1130" i="1"/>
  <c r="U1129" i="1"/>
  <c r="U1128" i="1"/>
  <c r="U1127" i="1"/>
  <c r="U1126" i="1"/>
  <c r="U1125" i="1"/>
  <c r="U1124" i="1"/>
  <c r="U1123" i="1"/>
  <c r="U1122" i="1"/>
  <c r="U1121" i="1"/>
  <c r="U1120" i="1"/>
  <c r="U1119" i="1"/>
  <c r="U1118" i="1"/>
  <c r="U1117" i="1"/>
  <c r="U1116" i="1"/>
  <c r="U1115" i="1"/>
  <c r="U1114" i="1"/>
  <c r="U1113" i="1"/>
  <c r="U1112" i="1"/>
  <c r="U1111" i="1"/>
  <c r="U1110" i="1"/>
  <c r="U1109" i="1"/>
  <c r="U1108" i="1"/>
  <c r="U1107" i="1"/>
  <c r="U1106" i="1"/>
  <c r="U1105" i="1"/>
  <c r="U1104" i="1"/>
  <c r="U1103" i="1"/>
  <c r="U1102" i="1"/>
  <c r="U1101" i="1"/>
  <c r="U1100" i="1"/>
  <c r="U1099" i="1"/>
  <c r="U1098" i="1"/>
  <c r="U1097" i="1"/>
  <c r="U1096" i="1"/>
  <c r="U1095" i="1"/>
  <c r="U1094" i="1"/>
  <c r="U1093" i="1"/>
  <c r="U1092" i="1"/>
  <c r="U1091" i="1"/>
  <c r="U1090" i="1"/>
  <c r="U1089" i="1"/>
  <c r="U1088" i="1"/>
  <c r="U1087" i="1"/>
  <c r="U1086" i="1"/>
  <c r="U1085" i="1"/>
  <c r="U1084" i="1"/>
  <c r="U1083" i="1"/>
  <c r="U1082" i="1"/>
  <c r="U1081" i="1"/>
  <c r="U1080" i="1"/>
  <c r="U1079" i="1"/>
  <c r="U1078" i="1"/>
  <c r="U1077" i="1"/>
  <c r="U1076" i="1"/>
  <c r="U1075" i="1"/>
  <c r="U1074" i="1"/>
  <c r="U1073" i="1"/>
  <c r="U1072" i="1"/>
  <c r="U1071" i="1"/>
  <c r="U1070" i="1"/>
  <c r="U1069" i="1"/>
  <c r="U1068" i="1"/>
  <c r="U1067" i="1"/>
  <c r="U1066" i="1"/>
  <c r="U1065" i="1"/>
  <c r="U1064" i="1"/>
  <c r="U1063" i="1"/>
  <c r="U1062" i="1"/>
  <c r="U1061" i="1"/>
  <c r="U1060" i="1"/>
  <c r="U1059" i="1"/>
  <c r="U1058" i="1"/>
  <c r="U1057" i="1"/>
  <c r="U1056" i="1"/>
  <c r="U1055" i="1"/>
  <c r="U1054" i="1"/>
  <c r="U1053" i="1"/>
  <c r="U1052" i="1"/>
  <c r="U1051" i="1"/>
  <c r="U1050" i="1"/>
  <c r="U1049" i="1"/>
  <c r="U1048" i="1"/>
  <c r="U1047" i="1"/>
  <c r="U1046" i="1"/>
  <c r="U1045" i="1"/>
  <c r="U1044" i="1"/>
  <c r="U1043" i="1"/>
  <c r="U1042" i="1"/>
  <c r="U1041" i="1"/>
  <c r="U1040" i="1"/>
  <c r="U1039" i="1"/>
  <c r="U1038" i="1"/>
  <c r="U1037" i="1"/>
  <c r="U1036" i="1"/>
  <c r="U1035" i="1"/>
  <c r="U1034" i="1"/>
  <c r="U1033" i="1"/>
  <c r="U1032" i="1"/>
  <c r="U1031" i="1"/>
  <c r="U1030" i="1"/>
  <c r="U1029" i="1"/>
  <c r="U1028" i="1"/>
  <c r="U1027" i="1"/>
  <c r="U1026" i="1"/>
  <c r="U1025" i="1"/>
  <c r="U1024" i="1"/>
  <c r="U1023" i="1"/>
  <c r="U1022" i="1"/>
  <c r="U1021" i="1"/>
  <c r="U1020" i="1"/>
  <c r="U1019" i="1"/>
  <c r="U1018" i="1"/>
  <c r="U1017" i="1"/>
  <c r="U1016" i="1"/>
  <c r="U1015" i="1"/>
  <c r="U1014" i="1"/>
  <c r="U1013" i="1"/>
  <c r="U1012" i="1"/>
  <c r="U1011" i="1"/>
  <c r="U1010" i="1"/>
  <c r="U1009" i="1"/>
  <c r="U1008" i="1"/>
  <c r="U1007" i="1"/>
  <c r="U1006" i="1"/>
  <c r="U1005" i="1"/>
  <c r="U1004" i="1"/>
  <c r="U1003" i="1"/>
  <c r="U1002" i="1"/>
  <c r="U1001" i="1"/>
  <c r="U1000" i="1"/>
  <c r="U999" i="1"/>
  <c r="U998" i="1"/>
  <c r="U997" i="1"/>
  <c r="U996" i="1"/>
  <c r="U995" i="1"/>
  <c r="U994" i="1"/>
  <c r="U993" i="1"/>
  <c r="U992" i="1"/>
  <c r="U991" i="1"/>
  <c r="U990" i="1"/>
  <c r="U989" i="1"/>
  <c r="U988" i="1"/>
  <c r="U987" i="1"/>
  <c r="U986" i="1"/>
  <c r="U985" i="1"/>
  <c r="U984" i="1"/>
  <c r="U983" i="1"/>
  <c r="U982" i="1"/>
  <c r="U981" i="1"/>
  <c r="U980" i="1"/>
  <c r="U979" i="1"/>
  <c r="U978" i="1"/>
  <c r="U977" i="1"/>
  <c r="U976" i="1"/>
  <c r="U975" i="1"/>
  <c r="U974" i="1"/>
  <c r="U973" i="1"/>
  <c r="U972" i="1"/>
  <c r="U971" i="1"/>
  <c r="U970" i="1"/>
  <c r="U969" i="1"/>
  <c r="U968" i="1"/>
  <c r="U967" i="1"/>
  <c r="U966" i="1"/>
  <c r="U965" i="1"/>
  <c r="U964" i="1"/>
  <c r="U963" i="1"/>
  <c r="U962" i="1"/>
  <c r="U961" i="1"/>
  <c r="U960" i="1"/>
  <c r="U959" i="1"/>
  <c r="U958" i="1"/>
  <c r="U957" i="1"/>
  <c r="U956" i="1"/>
  <c r="U955" i="1"/>
  <c r="U954" i="1"/>
  <c r="U953" i="1"/>
  <c r="U952" i="1"/>
  <c r="U951" i="1"/>
  <c r="U950" i="1"/>
  <c r="U949" i="1"/>
  <c r="U948" i="1"/>
  <c r="U947" i="1"/>
  <c r="U946" i="1"/>
  <c r="U945" i="1"/>
  <c r="U944" i="1"/>
  <c r="U943" i="1"/>
  <c r="U942" i="1"/>
  <c r="U941" i="1"/>
  <c r="U940" i="1"/>
  <c r="U939" i="1"/>
  <c r="U938" i="1"/>
  <c r="U937" i="1"/>
  <c r="U936" i="1"/>
  <c r="U935" i="1"/>
  <c r="U934" i="1"/>
  <c r="U933" i="1"/>
  <c r="U932" i="1"/>
  <c r="U931" i="1"/>
  <c r="U930" i="1"/>
  <c r="U929" i="1"/>
  <c r="U928" i="1"/>
  <c r="U927" i="1"/>
  <c r="U926" i="1"/>
  <c r="U925" i="1"/>
  <c r="U924" i="1"/>
  <c r="U923" i="1"/>
  <c r="U922" i="1"/>
  <c r="U921" i="1"/>
  <c r="U920" i="1"/>
  <c r="U919" i="1"/>
  <c r="U918" i="1"/>
  <c r="U917" i="1"/>
  <c r="U916" i="1"/>
  <c r="U915" i="1"/>
  <c r="U914" i="1"/>
  <c r="U913" i="1"/>
  <c r="U912" i="1"/>
  <c r="U911" i="1"/>
  <c r="U910" i="1"/>
  <c r="U909" i="1"/>
  <c r="U908" i="1"/>
  <c r="U907" i="1"/>
  <c r="U906" i="1"/>
  <c r="U905" i="1"/>
  <c r="U904" i="1"/>
  <c r="U903" i="1"/>
  <c r="U902" i="1"/>
  <c r="U901" i="1"/>
  <c r="U900" i="1"/>
  <c r="U899" i="1"/>
  <c r="U898" i="1"/>
  <c r="U897" i="1"/>
  <c r="U896" i="1"/>
  <c r="U895" i="1"/>
  <c r="U894" i="1"/>
  <c r="U893" i="1"/>
  <c r="U892" i="1"/>
  <c r="U891" i="1"/>
  <c r="U890" i="1"/>
  <c r="U889" i="1"/>
  <c r="U888" i="1"/>
  <c r="U887" i="1"/>
  <c r="U886" i="1"/>
  <c r="U885" i="1"/>
  <c r="U884" i="1"/>
  <c r="U883" i="1"/>
  <c r="U882" i="1"/>
  <c r="U881" i="1"/>
  <c r="U880" i="1"/>
  <c r="U879" i="1"/>
  <c r="U878" i="1"/>
  <c r="U877" i="1"/>
  <c r="U876" i="1"/>
  <c r="U875" i="1"/>
  <c r="U874" i="1"/>
  <c r="U873" i="1"/>
  <c r="U872" i="1"/>
  <c r="U871" i="1"/>
  <c r="U870" i="1"/>
  <c r="U869" i="1"/>
  <c r="U868" i="1"/>
  <c r="U867" i="1"/>
  <c r="U866" i="1"/>
  <c r="U865" i="1"/>
  <c r="U864" i="1"/>
  <c r="U863" i="1"/>
  <c r="U862" i="1"/>
  <c r="U861" i="1"/>
  <c r="U860" i="1"/>
  <c r="U859" i="1"/>
  <c r="U858" i="1"/>
  <c r="U857" i="1"/>
  <c r="U856" i="1"/>
  <c r="U855" i="1"/>
  <c r="U854" i="1"/>
  <c r="U853" i="1"/>
  <c r="U852" i="1"/>
  <c r="U851" i="1"/>
  <c r="U850" i="1"/>
  <c r="U849" i="1"/>
  <c r="U848" i="1"/>
  <c r="U847" i="1"/>
  <c r="U846" i="1"/>
  <c r="U845" i="1"/>
  <c r="U844" i="1"/>
  <c r="U843" i="1"/>
  <c r="U842" i="1"/>
  <c r="U841" i="1"/>
  <c r="U840" i="1"/>
  <c r="U839" i="1"/>
  <c r="U838" i="1"/>
  <c r="U837" i="1"/>
  <c r="U836" i="1"/>
  <c r="U835" i="1"/>
  <c r="U834" i="1"/>
  <c r="U833" i="1"/>
  <c r="U832" i="1"/>
  <c r="U831" i="1"/>
  <c r="U830" i="1"/>
  <c r="U829" i="1"/>
  <c r="U828" i="1"/>
  <c r="U827" i="1"/>
  <c r="U826" i="1"/>
  <c r="U825" i="1"/>
  <c r="U824" i="1"/>
  <c r="U823" i="1"/>
  <c r="U822" i="1"/>
  <c r="U821" i="1"/>
  <c r="U820" i="1"/>
  <c r="U819" i="1"/>
  <c r="U818" i="1"/>
  <c r="U817" i="1"/>
  <c r="U816" i="1"/>
  <c r="U815" i="1"/>
  <c r="U814" i="1"/>
  <c r="U813" i="1"/>
  <c r="U812" i="1"/>
  <c r="U811" i="1"/>
  <c r="U810" i="1"/>
  <c r="U809" i="1"/>
  <c r="U808" i="1"/>
  <c r="U807" i="1"/>
  <c r="U806" i="1"/>
  <c r="U805" i="1"/>
  <c r="U804" i="1"/>
  <c r="U803" i="1"/>
  <c r="U802" i="1"/>
  <c r="U801" i="1"/>
  <c r="U800" i="1"/>
  <c r="U799" i="1"/>
  <c r="U798" i="1"/>
  <c r="U797" i="1"/>
  <c r="U796" i="1"/>
  <c r="U795" i="1"/>
  <c r="U794" i="1"/>
  <c r="U793" i="1"/>
  <c r="U792" i="1"/>
  <c r="U791" i="1"/>
  <c r="U790" i="1"/>
  <c r="U789" i="1"/>
  <c r="U788" i="1"/>
  <c r="U787" i="1"/>
  <c r="U786" i="1"/>
  <c r="U785" i="1"/>
  <c r="U784" i="1"/>
  <c r="U783" i="1"/>
  <c r="U782" i="1"/>
  <c r="U781" i="1"/>
  <c r="U780" i="1"/>
  <c r="U779" i="1"/>
  <c r="U778" i="1"/>
  <c r="U777" i="1"/>
  <c r="U776" i="1"/>
  <c r="U775" i="1"/>
  <c r="U774" i="1"/>
  <c r="U773" i="1"/>
  <c r="U772" i="1"/>
  <c r="U771" i="1"/>
  <c r="U770" i="1"/>
  <c r="U769" i="1"/>
  <c r="U768" i="1"/>
  <c r="U767" i="1"/>
  <c r="U766" i="1"/>
  <c r="U765" i="1"/>
  <c r="U764" i="1"/>
  <c r="U763" i="1"/>
  <c r="U762" i="1"/>
  <c r="U761" i="1"/>
  <c r="U760" i="1"/>
  <c r="U759" i="1"/>
  <c r="U758" i="1"/>
  <c r="U757" i="1"/>
  <c r="U756" i="1"/>
  <c r="U755" i="1"/>
  <c r="U754" i="1"/>
  <c r="U753" i="1"/>
  <c r="U752" i="1"/>
  <c r="U751" i="1"/>
  <c r="U750" i="1"/>
  <c r="U749" i="1"/>
  <c r="U748" i="1"/>
  <c r="U747" i="1"/>
  <c r="U746" i="1"/>
  <c r="U745" i="1"/>
  <c r="U744" i="1"/>
  <c r="U743" i="1"/>
  <c r="U742" i="1"/>
  <c r="U741" i="1"/>
  <c r="U740" i="1"/>
  <c r="U739" i="1"/>
  <c r="U738" i="1"/>
  <c r="U737" i="1"/>
  <c r="U736" i="1"/>
  <c r="U735" i="1"/>
  <c r="U734" i="1"/>
  <c r="U733" i="1"/>
  <c r="U732" i="1"/>
  <c r="U731" i="1"/>
  <c r="U730" i="1"/>
  <c r="U729" i="1"/>
  <c r="U728" i="1"/>
  <c r="U727" i="1"/>
  <c r="U726" i="1"/>
  <c r="U725" i="1"/>
  <c r="U724" i="1"/>
  <c r="U723" i="1"/>
  <c r="U722" i="1"/>
  <c r="U721" i="1"/>
  <c r="U720" i="1"/>
  <c r="U719" i="1"/>
  <c r="U718" i="1"/>
  <c r="U717" i="1"/>
  <c r="U716" i="1"/>
  <c r="U715" i="1"/>
  <c r="U714" i="1"/>
  <c r="U713" i="1"/>
  <c r="U712" i="1"/>
  <c r="U711" i="1"/>
  <c r="U710" i="1"/>
  <c r="U709" i="1"/>
  <c r="U708" i="1"/>
  <c r="U707" i="1"/>
  <c r="U706" i="1"/>
  <c r="U705" i="1"/>
  <c r="U704" i="1"/>
  <c r="U703" i="1"/>
  <c r="U702" i="1"/>
  <c r="U701" i="1"/>
  <c r="U700" i="1"/>
  <c r="U699" i="1"/>
  <c r="U698" i="1"/>
  <c r="U697" i="1"/>
  <c r="U696" i="1"/>
  <c r="U695" i="1"/>
  <c r="U694" i="1"/>
  <c r="U693" i="1"/>
  <c r="U692" i="1"/>
  <c r="U691" i="1"/>
  <c r="U690" i="1"/>
  <c r="U689" i="1"/>
  <c r="U688" i="1"/>
  <c r="U687" i="1"/>
  <c r="U686" i="1"/>
  <c r="U685" i="1"/>
  <c r="U684" i="1"/>
  <c r="U683" i="1"/>
  <c r="U682" i="1"/>
  <c r="U681" i="1"/>
  <c r="U680" i="1"/>
  <c r="U679" i="1"/>
  <c r="U678" i="1"/>
  <c r="U677" i="1"/>
  <c r="U676" i="1"/>
  <c r="U675" i="1"/>
  <c r="U674" i="1"/>
  <c r="U673" i="1"/>
  <c r="U672" i="1"/>
  <c r="U671" i="1"/>
  <c r="U670" i="1"/>
  <c r="U669" i="1"/>
  <c r="U668" i="1"/>
  <c r="U667" i="1"/>
  <c r="U666" i="1"/>
  <c r="U665" i="1"/>
  <c r="U664" i="1"/>
  <c r="U663" i="1"/>
  <c r="U662" i="1"/>
  <c r="U661" i="1"/>
  <c r="U660" i="1"/>
  <c r="U659" i="1"/>
  <c r="U658" i="1"/>
  <c r="U657" i="1"/>
  <c r="U656" i="1"/>
  <c r="U655" i="1"/>
  <c r="U654" i="1"/>
  <c r="U653" i="1"/>
  <c r="U652" i="1"/>
  <c r="U651" i="1"/>
  <c r="U650" i="1"/>
  <c r="U649" i="1"/>
  <c r="U648" i="1"/>
  <c r="U647" i="1"/>
  <c r="U646" i="1"/>
  <c r="U645" i="1"/>
  <c r="U644" i="1"/>
  <c r="U643" i="1"/>
  <c r="U642" i="1"/>
  <c r="U641" i="1"/>
  <c r="U640" i="1"/>
  <c r="U639" i="1"/>
  <c r="U638" i="1"/>
  <c r="U637" i="1"/>
  <c r="U636" i="1"/>
  <c r="U635" i="1"/>
  <c r="U634" i="1"/>
  <c r="U633" i="1"/>
  <c r="U632" i="1"/>
  <c r="U631" i="1"/>
  <c r="U630" i="1"/>
  <c r="U629" i="1"/>
  <c r="U628" i="1"/>
  <c r="U627" i="1"/>
  <c r="U626" i="1"/>
  <c r="U625" i="1"/>
  <c r="U624" i="1"/>
  <c r="U623" i="1"/>
  <c r="U622" i="1"/>
  <c r="U621" i="1"/>
  <c r="U620" i="1"/>
  <c r="U619" i="1"/>
  <c r="U618" i="1"/>
  <c r="U617" i="1"/>
  <c r="U616" i="1"/>
  <c r="U615" i="1"/>
  <c r="U614" i="1"/>
  <c r="U613" i="1"/>
  <c r="U612" i="1"/>
  <c r="U611" i="1"/>
  <c r="U610" i="1"/>
  <c r="U609" i="1"/>
  <c r="U608" i="1"/>
  <c r="U607" i="1"/>
  <c r="U606" i="1"/>
  <c r="U605" i="1"/>
  <c r="U604" i="1"/>
  <c r="U603" i="1"/>
  <c r="U602" i="1"/>
  <c r="U601" i="1"/>
  <c r="U600" i="1"/>
  <c r="U599" i="1"/>
  <c r="U598" i="1"/>
  <c r="U597" i="1"/>
  <c r="U596" i="1"/>
  <c r="U595" i="1"/>
  <c r="U594" i="1"/>
  <c r="U593" i="1"/>
  <c r="U592" i="1"/>
  <c r="U591" i="1"/>
  <c r="U590" i="1"/>
  <c r="U589" i="1"/>
  <c r="U588" i="1"/>
  <c r="U587" i="1"/>
  <c r="U586" i="1"/>
  <c r="U585" i="1"/>
  <c r="U584" i="1"/>
  <c r="U583" i="1"/>
  <c r="U582" i="1"/>
  <c r="U581" i="1"/>
  <c r="U580" i="1"/>
  <c r="U579" i="1"/>
  <c r="U578" i="1"/>
  <c r="U577" i="1"/>
  <c r="U576" i="1"/>
  <c r="U575" i="1"/>
  <c r="U574" i="1"/>
  <c r="U573" i="1"/>
  <c r="U572" i="1"/>
  <c r="U571" i="1"/>
  <c r="U570" i="1"/>
  <c r="U569" i="1"/>
  <c r="U568" i="1"/>
  <c r="U567" i="1"/>
  <c r="U566" i="1"/>
  <c r="U565" i="1"/>
  <c r="U564" i="1"/>
  <c r="U563" i="1"/>
  <c r="U562" i="1"/>
  <c r="U561" i="1"/>
  <c r="U560" i="1"/>
  <c r="U559" i="1"/>
  <c r="U558" i="1"/>
  <c r="U557" i="1"/>
  <c r="U556" i="1"/>
  <c r="U555" i="1"/>
  <c r="U554" i="1"/>
  <c r="U553" i="1"/>
  <c r="U552" i="1"/>
  <c r="U551" i="1"/>
  <c r="U550" i="1"/>
  <c r="U549" i="1"/>
  <c r="U548" i="1"/>
  <c r="U547" i="1"/>
  <c r="U546" i="1"/>
  <c r="U545" i="1"/>
  <c r="U544" i="1"/>
  <c r="U543" i="1"/>
  <c r="U542" i="1"/>
  <c r="U541" i="1"/>
  <c r="U540" i="1"/>
  <c r="U539" i="1"/>
  <c r="U538" i="1"/>
  <c r="U537" i="1"/>
  <c r="U536" i="1"/>
  <c r="U535" i="1"/>
  <c r="U534" i="1"/>
  <c r="U533" i="1"/>
  <c r="U532" i="1"/>
  <c r="U531" i="1"/>
  <c r="U530" i="1"/>
  <c r="U529" i="1"/>
  <c r="U528" i="1"/>
  <c r="U527" i="1"/>
  <c r="U526" i="1"/>
  <c r="U525" i="1"/>
  <c r="U524" i="1"/>
  <c r="U523" i="1"/>
  <c r="U522" i="1"/>
  <c r="U521" i="1"/>
  <c r="U520" i="1"/>
  <c r="U519" i="1"/>
  <c r="U518" i="1"/>
  <c r="U517" i="1"/>
  <c r="U516" i="1"/>
  <c r="U515" i="1"/>
  <c r="U514" i="1"/>
  <c r="U513" i="1"/>
  <c r="U512" i="1"/>
  <c r="U511" i="1"/>
  <c r="U510" i="1"/>
  <c r="U509" i="1"/>
  <c r="U508" i="1"/>
  <c r="U507" i="1"/>
  <c r="U506" i="1"/>
  <c r="U505" i="1"/>
  <c r="U504" i="1"/>
  <c r="U503" i="1"/>
  <c r="U502" i="1"/>
  <c r="U501" i="1"/>
  <c r="U500" i="1"/>
  <c r="U499" i="1"/>
  <c r="U498" i="1"/>
  <c r="U497" i="1"/>
  <c r="U496" i="1"/>
  <c r="U495" i="1"/>
  <c r="U494" i="1"/>
  <c r="U493" i="1"/>
  <c r="U492" i="1"/>
  <c r="U491" i="1"/>
  <c r="U490" i="1"/>
  <c r="U489" i="1"/>
  <c r="U488" i="1"/>
  <c r="U487" i="1"/>
  <c r="U486" i="1"/>
  <c r="U485" i="1"/>
  <c r="U484" i="1"/>
  <c r="U483" i="1"/>
  <c r="U482" i="1"/>
  <c r="U481" i="1"/>
  <c r="U480" i="1"/>
  <c r="U479" i="1"/>
  <c r="U478" i="1"/>
  <c r="U477" i="1"/>
  <c r="U476" i="1"/>
  <c r="U475" i="1"/>
  <c r="U474" i="1"/>
  <c r="U473" i="1"/>
  <c r="U472" i="1"/>
  <c r="U471" i="1"/>
  <c r="U470" i="1"/>
  <c r="U469" i="1"/>
  <c r="U468" i="1"/>
  <c r="U467" i="1"/>
  <c r="U466" i="1"/>
  <c r="U465" i="1"/>
  <c r="U464" i="1"/>
  <c r="U463" i="1"/>
  <c r="U462" i="1"/>
  <c r="U461" i="1"/>
  <c r="U460" i="1"/>
  <c r="U459" i="1"/>
  <c r="U458" i="1"/>
  <c r="U457" i="1"/>
  <c r="U456" i="1"/>
  <c r="U455" i="1"/>
  <c r="U454" i="1"/>
  <c r="U453" i="1"/>
  <c r="U452" i="1"/>
  <c r="U451" i="1"/>
  <c r="U450" i="1"/>
  <c r="U449" i="1"/>
  <c r="U448" i="1"/>
  <c r="U447" i="1"/>
  <c r="U446" i="1"/>
  <c r="U445" i="1"/>
  <c r="U444" i="1"/>
  <c r="U443" i="1"/>
  <c r="U442" i="1"/>
  <c r="U441" i="1"/>
  <c r="U440" i="1"/>
  <c r="U439" i="1"/>
  <c r="U438" i="1"/>
  <c r="U437" i="1"/>
  <c r="U436" i="1"/>
  <c r="U435" i="1"/>
  <c r="U434" i="1"/>
  <c r="U433" i="1"/>
  <c r="U432" i="1"/>
  <c r="U431" i="1"/>
  <c r="U430" i="1"/>
  <c r="U429" i="1"/>
  <c r="U428" i="1"/>
  <c r="U427" i="1"/>
  <c r="U426" i="1"/>
  <c r="U425" i="1"/>
  <c r="U424" i="1"/>
  <c r="U423" i="1"/>
  <c r="U422" i="1"/>
  <c r="U421" i="1"/>
  <c r="U420" i="1"/>
  <c r="U419" i="1"/>
  <c r="U418" i="1"/>
  <c r="U417" i="1"/>
  <c r="U416" i="1"/>
  <c r="U415" i="1"/>
  <c r="U414" i="1"/>
  <c r="U413" i="1"/>
  <c r="U412" i="1"/>
  <c r="U411" i="1"/>
  <c r="U410" i="1"/>
  <c r="U409" i="1"/>
  <c r="U408" i="1"/>
  <c r="U407" i="1"/>
  <c r="U406" i="1"/>
  <c r="U405" i="1"/>
  <c r="U404" i="1"/>
  <c r="U403" i="1"/>
  <c r="U402" i="1"/>
  <c r="U401" i="1"/>
  <c r="U400" i="1"/>
  <c r="U399" i="1"/>
  <c r="U398" i="1"/>
  <c r="U397" i="1"/>
  <c r="U396" i="1"/>
  <c r="U395" i="1"/>
  <c r="U394" i="1"/>
  <c r="U393" i="1"/>
  <c r="U392" i="1"/>
  <c r="U391" i="1"/>
  <c r="U390" i="1"/>
  <c r="U389" i="1"/>
  <c r="U388" i="1"/>
  <c r="U387" i="1"/>
  <c r="U386" i="1"/>
  <c r="U385" i="1"/>
  <c r="U384" i="1"/>
  <c r="U383" i="1"/>
  <c r="U382" i="1"/>
  <c r="U381" i="1"/>
  <c r="U380" i="1"/>
  <c r="U379" i="1"/>
  <c r="U378" i="1"/>
  <c r="U377" i="1"/>
  <c r="U376" i="1"/>
  <c r="U375" i="1"/>
  <c r="U374" i="1"/>
  <c r="U373" i="1"/>
  <c r="U372" i="1"/>
  <c r="U371" i="1"/>
  <c r="U370" i="1"/>
  <c r="U369" i="1"/>
  <c r="U368" i="1"/>
  <c r="U367" i="1"/>
  <c r="U366" i="1"/>
  <c r="U365" i="1"/>
  <c r="U364" i="1"/>
  <c r="U363" i="1"/>
  <c r="U362" i="1"/>
  <c r="U361" i="1"/>
  <c r="U360" i="1"/>
  <c r="U359" i="1"/>
  <c r="U358" i="1"/>
  <c r="U357" i="1"/>
  <c r="U356" i="1"/>
  <c r="U355" i="1"/>
  <c r="U354" i="1"/>
  <c r="U353" i="1"/>
  <c r="U352" i="1"/>
  <c r="U351" i="1"/>
  <c r="U350" i="1"/>
  <c r="U349" i="1"/>
  <c r="U348" i="1"/>
  <c r="U347" i="1"/>
  <c r="U346" i="1"/>
  <c r="U345" i="1"/>
  <c r="U344" i="1"/>
  <c r="U343" i="1"/>
  <c r="U342" i="1"/>
  <c r="U341" i="1"/>
  <c r="U340" i="1"/>
  <c r="U339" i="1"/>
  <c r="U338" i="1"/>
  <c r="U337" i="1"/>
  <c r="U336" i="1"/>
  <c r="U335" i="1"/>
  <c r="U334" i="1"/>
  <c r="U333" i="1"/>
  <c r="U332" i="1"/>
  <c r="U331" i="1"/>
  <c r="U330" i="1"/>
  <c r="U329" i="1"/>
  <c r="U328" i="1"/>
  <c r="U327" i="1"/>
  <c r="U326" i="1"/>
  <c r="U325" i="1"/>
  <c r="U324" i="1"/>
  <c r="U323" i="1"/>
  <c r="U322" i="1"/>
  <c r="U321" i="1"/>
  <c r="U320" i="1"/>
  <c r="U319" i="1"/>
  <c r="U318" i="1"/>
  <c r="U317" i="1"/>
  <c r="U316" i="1"/>
  <c r="U315" i="1"/>
  <c r="U314" i="1"/>
  <c r="U313" i="1"/>
  <c r="U312" i="1"/>
  <c r="U311" i="1"/>
  <c r="U310" i="1"/>
  <c r="U309" i="1"/>
  <c r="U308" i="1"/>
  <c r="U307" i="1"/>
  <c r="U306" i="1"/>
  <c r="U305" i="1"/>
  <c r="U304" i="1"/>
  <c r="U303" i="1"/>
  <c r="U302" i="1"/>
  <c r="U301" i="1"/>
  <c r="U300" i="1"/>
  <c r="U299" i="1"/>
  <c r="U298" i="1"/>
  <c r="U297" i="1"/>
  <c r="U296" i="1"/>
  <c r="U295" i="1"/>
  <c r="U294" i="1"/>
  <c r="U293" i="1"/>
  <c r="U292" i="1"/>
  <c r="U291" i="1"/>
  <c r="U290" i="1"/>
  <c r="U289" i="1"/>
  <c r="U288" i="1"/>
  <c r="U287" i="1"/>
  <c r="U286" i="1"/>
  <c r="U285" i="1"/>
  <c r="U284" i="1"/>
  <c r="U283" i="1"/>
  <c r="U282" i="1"/>
  <c r="U281" i="1"/>
  <c r="U280" i="1"/>
  <c r="U279" i="1"/>
  <c r="U278" i="1"/>
  <c r="U277" i="1"/>
  <c r="U276" i="1"/>
  <c r="U275" i="1"/>
  <c r="U274" i="1"/>
  <c r="U273" i="1"/>
  <c r="U272" i="1"/>
  <c r="U271" i="1"/>
  <c r="U270" i="1"/>
  <c r="U269" i="1"/>
  <c r="U268" i="1"/>
  <c r="U267" i="1"/>
  <c r="U266" i="1"/>
  <c r="U265" i="1"/>
  <c r="U264" i="1"/>
  <c r="U263" i="1"/>
  <c r="U262" i="1"/>
  <c r="U261" i="1"/>
  <c r="U260" i="1"/>
  <c r="U259" i="1"/>
  <c r="U258" i="1"/>
  <c r="U257" i="1"/>
  <c r="U256" i="1"/>
  <c r="U255" i="1"/>
  <c r="U254" i="1"/>
  <c r="U253" i="1"/>
  <c r="U252" i="1"/>
  <c r="U251" i="1"/>
  <c r="U250" i="1"/>
  <c r="U249" i="1"/>
  <c r="U248" i="1"/>
  <c r="U247" i="1"/>
  <c r="U246" i="1"/>
  <c r="U245" i="1"/>
  <c r="U244" i="1"/>
  <c r="U243" i="1"/>
  <c r="U242" i="1"/>
  <c r="U241" i="1"/>
  <c r="U240" i="1"/>
  <c r="U239" i="1"/>
  <c r="U238" i="1"/>
  <c r="U237" i="1"/>
  <c r="U236" i="1"/>
  <c r="U235" i="1"/>
  <c r="U234" i="1"/>
  <c r="U233" i="1"/>
  <c r="U232" i="1"/>
  <c r="U231" i="1"/>
  <c r="U230" i="1"/>
  <c r="U229" i="1"/>
  <c r="U228" i="1"/>
  <c r="U227" i="1"/>
  <c r="U226" i="1"/>
  <c r="U225" i="1"/>
  <c r="U224" i="1"/>
  <c r="U223" i="1"/>
  <c r="U222" i="1"/>
  <c r="U221" i="1"/>
  <c r="U220" i="1"/>
  <c r="U219" i="1"/>
  <c r="U218" i="1"/>
  <c r="U217" i="1"/>
  <c r="U216" i="1"/>
  <c r="U215" i="1"/>
  <c r="U214" i="1"/>
  <c r="U213" i="1"/>
  <c r="U212" i="1"/>
  <c r="U211" i="1"/>
  <c r="U210" i="1"/>
  <c r="U209" i="1"/>
  <c r="U208" i="1"/>
  <c r="U207" i="1"/>
  <c r="U206" i="1"/>
  <c r="U205" i="1"/>
  <c r="U204" i="1"/>
  <c r="U203" i="1"/>
  <c r="U202" i="1"/>
  <c r="U201" i="1"/>
  <c r="U200" i="1"/>
  <c r="U199" i="1"/>
  <c r="U198" i="1"/>
  <c r="U197" i="1"/>
  <c r="U196" i="1"/>
  <c r="U195" i="1"/>
  <c r="U194" i="1"/>
  <c r="U193" i="1"/>
  <c r="U192" i="1"/>
  <c r="U191" i="1"/>
  <c r="U190" i="1"/>
  <c r="U189" i="1"/>
  <c r="U188" i="1"/>
  <c r="U187" i="1"/>
  <c r="U186" i="1"/>
  <c r="U185" i="1"/>
  <c r="U184" i="1"/>
  <c r="U183" i="1"/>
  <c r="U182" i="1"/>
  <c r="U181" i="1"/>
  <c r="U180" i="1"/>
  <c r="U179" i="1"/>
  <c r="U178" i="1"/>
  <c r="U177" i="1"/>
  <c r="U176" i="1"/>
  <c r="U175" i="1"/>
  <c r="U174" i="1"/>
  <c r="U173" i="1"/>
  <c r="U172" i="1"/>
  <c r="U171" i="1"/>
  <c r="U170" i="1"/>
  <c r="U169" i="1"/>
  <c r="U168" i="1"/>
  <c r="U167" i="1"/>
  <c r="U166" i="1"/>
  <c r="U165" i="1"/>
  <c r="U164" i="1"/>
  <c r="U163" i="1"/>
  <c r="U162" i="1"/>
  <c r="U161" i="1"/>
  <c r="U160" i="1"/>
  <c r="U159" i="1"/>
  <c r="U158" i="1"/>
  <c r="U157" i="1"/>
  <c r="U156" i="1"/>
  <c r="U155" i="1"/>
  <c r="U154" i="1"/>
  <c r="U153" i="1"/>
  <c r="U152" i="1"/>
  <c r="U151" i="1"/>
  <c r="U150" i="1"/>
  <c r="U149" i="1"/>
  <c r="U148" i="1"/>
  <c r="U147" i="1"/>
  <c r="U146" i="1"/>
  <c r="U145" i="1"/>
  <c r="U144" i="1"/>
  <c r="U143" i="1"/>
  <c r="U142" i="1"/>
  <c r="U141" i="1"/>
  <c r="U140" i="1"/>
  <c r="U139" i="1"/>
  <c r="U138" i="1"/>
  <c r="U137" i="1"/>
  <c r="U136" i="1"/>
  <c r="U135" i="1"/>
  <c r="U134" i="1"/>
  <c r="U133" i="1"/>
  <c r="U132" i="1"/>
  <c r="U131" i="1"/>
  <c r="U130" i="1"/>
  <c r="U129" i="1"/>
  <c r="U128" i="1"/>
  <c r="U127" i="1"/>
  <c r="U126" i="1"/>
  <c r="U125" i="1"/>
  <c r="U124" i="1"/>
  <c r="U123" i="1"/>
  <c r="U122" i="1"/>
  <c r="U121" i="1"/>
  <c r="U120" i="1"/>
  <c r="U119" i="1"/>
  <c r="U118" i="1"/>
  <c r="U117" i="1"/>
  <c r="U116" i="1"/>
  <c r="U115" i="1"/>
  <c r="U114" i="1"/>
  <c r="U113" i="1"/>
  <c r="U112" i="1"/>
  <c r="U111" i="1"/>
  <c r="U110" i="1"/>
  <c r="U109" i="1"/>
  <c r="U108" i="1"/>
  <c r="U107" i="1"/>
  <c r="U106" i="1"/>
  <c r="U105" i="1"/>
  <c r="U104" i="1"/>
  <c r="U103" i="1"/>
  <c r="U102" i="1"/>
  <c r="U101" i="1"/>
  <c r="U100" i="1"/>
  <c r="U99" i="1"/>
  <c r="U98" i="1"/>
  <c r="U97" i="1"/>
  <c r="U96" i="1"/>
  <c r="U95" i="1"/>
  <c r="U94" i="1"/>
  <c r="U93" i="1"/>
  <c r="U92" i="1"/>
  <c r="U91" i="1"/>
  <c r="U90" i="1"/>
  <c r="U89" i="1"/>
  <c r="U88" i="1"/>
  <c r="U87" i="1"/>
  <c r="U86" i="1"/>
  <c r="U85" i="1"/>
  <c r="U84" i="1"/>
  <c r="U83" i="1"/>
  <c r="U82" i="1"/>
  <c r="U81" i="1"/>
  <c r="U80" i="1"/>
  <c r="U79" i="1"/>
  <c r="U78" i="1"/>
  <c r="U77" i="1"/>
  <c r="U76" i="1"/>
  <c r="U75" i="1"/>
  <c r="U74" i="1"/>
  <c r="U73" i="1"/>
  <c r="U72" i="1"/>
  <c r="U71" i="1"/>
  <c r="U70" i="1"/>
  <c r="U69" i="1"/>
  <c r="U68" i="1"/>
  <c r="U67" i="1"/>
  <c r="U66" i="1"/>
  <c r="U65" i="1"/>
  <c r="U64" i="1"/>
  <c r="U63" i="1"/>
  <c r="U62" i="1"/>
  <c r="U61" i="1"/>
  <c r="U60" i="1"/>
  <c r="U59" i="1"/>
  <c r="U58" i="1"/>
  <c r="U57" i="1"/>
  <c r="U56" i="1"/>
  <c r="U55" i="1"/>
  <c r="U54" i="1"/>
  <c r="U53" i="1"/>
  <c r="U52" i="1"/>
  <c r="U51" i="1"/>
  <c r="U50" i="1"/>
  <c r="U49" i="1"/>
  <c r="U48" i="1"/>
  <c r="U47" i="1"/>
  <c r="U46" i="1"/>
  <c r="U45" i="1"/>
  <c r="U44" i="1"/>
  <c r="U43" i="1"/>
  <c r="U42" i="1"/>
  <c r="U41" i="1"/>
  <c r="U40" i="1"/>
  <c r="U39" i="1"/>
  <c r="U38" i="1"/>
  <c r="U37"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H8" i="2"/>
  <c r="K10" i="2" s="1"/>
  <c r="I8" i="2"/>
  <c r="J8" i="2"/>
  <c r="H9" i="2"/>
  <c r="I9" i="2"/>
  <c r="J9" i="2"/>
  <c r="H10" i="2"/>
  <c r="I10" i="2"/>
  <c r="J10" i="2"/>
  <c r="H11" i="2"/>
  <c r="I11" i="2"/>
  <c r="J11" i="2"/>
  <c r="H12" i="2"/>
  <c r="I12" i="2"/>
  <c r="J12" i="2"/>
  <c r="H13" i="2"/>
  <c r="I13" i="2"/>
  <c r="J13" i="2"/>
  <c r="H14" i="2"/>
  <c r="I14" i="2"/>
  <c r="J14" i="2"/>
  <c r="H15" i="2"/>
  <c r="I15" i="2"/>
  <c r="J15" i="2"/>
  <c r="H16" i="2"/>
  <c r="I16" i="2"/>
  <c r="J16" i="2"/>
  <c r="H17" i="2"/>
  <c r="I17" i="2"/>
  <c r="J17" i="2"/>
  <c r="H18" i="2"/>
  <c r="I18" i="2"/>
  <c r="J18" i="2"/>
  <c r="H19" i="2"/>
  <c r="I19" i="2"/>
  <c r="J19" i="2"/>
  <c r="H20" i="2"/>
  <c r="I20" i="2"/>
  <c r="J20" i="2"/>
  <c r="H21" i="2"/>
  <c r="I21" i="2"/>
  <c r="J21" i="2"/>
  <c r="H22" i="2"/>
  <c r="I22" i="2"/>
  <c r="J22" i="2"/>
  <c r="H23" i="2"/>
  <c r="I23" i="2"/>
  <c r="J23" i="2"/>
  <c r="H24" i="2"/>
  <c r="I24" i="2"/>
  <c r="J24" i="2"/>
  <c r="H25" i="2"/>
  <c r="I25" i="2"/>
  <c r="J25" i="2"/>
  <c r="H26" i="2"/>
  <c r="I26" i="2"/>
  <c r="J26" i="2"/>
  <c r="H27" i="2"/>
  <c r="I27" i="2"/>
  <c r="J27" i="2"/>
  <c r="H28" i="2"/>
  <c r="I28" i="2"/>
  <c r="J28" i="2"/>
  <c r="H29" i="2"/>
  <c r="I29" i="2"/>
  <c r="J29" i="2"/>
  <c r="H3" i="2"/>
  <c r="I3" i="2"/>
  <c r="J3" i="2"/>
  <c r="K3" i="2"/>
  <c r="H4" i="2"/>
  <c r="I4" i="2"/>
  <c r="J4" i="2"/>
  <c r="K55" i="17" l="1"/>
  <c r="K11" i="17" a="1"/>
  <c r="K11" i="17" s="1"/>
  <c r="L11" i="17" s="1"/>
  <c r="L23" i="17"/>
  <c r="L5" i="17"/>
  <c r="F114" i="17"/>
  <c r="F119" i="17" s="1"/>
  <c r="K59" i="17"/>
  <c r="K58" i="17"/>
  <c r="K57" i="17"/>
  <c r="K56" i="17"/>
  <c r="F114" i="2"/>
  <c r="E115" i="2"/>
  <c r="H121" i="17"/>
  <c r="G121" i="17"/>
  <c r="F121" i="17"/>
  <c r="H120" i="17"/>
  <c r="G120" i="17"/>
  <c r="H119" i="17"/>
  <c r="H118" i="17"/>
  <c r="G118" i="17"/>
  <c r="H117" i="17"/>
  <c r="G117" i="17"/>
  <c r="H116" i="17"/>
  <c r="G116" i="17"/>
  <c r="E115" i="17"/>
  <c r="G119" i="17"/>
  <c r="L22" i="17"/>
  <c r="L20" i="17"/>
  <c r="L18" i="17"/>
  <c r="L17" i="17"/>
  <c r="L21" i="17"/>
  <c r="L19" i="17"/>
  <c r="K5" i="17"/>
  <c r="M4" i="17"/>
  <c r="N4" i="17" s="1"/>
  <c r="M5" i="17" s="1"/>
  <c r="T35" i="4"/>
  <c r="T31" i="4"/>
  <c r="T33" i="4"/>
  <c r="T37" i="4"/>
  <c r="T32" i="4"/>
  <c r="T36" i="4"/>
  <c r="H121" i="2"/>
  <c r="W36" i="4" s="1"/>
  <c r="G116" i="2"/>
  <c r="V32" i="4" s="1"/>
  <c r="G120" i="2"/>
  <c r="V35" i="4" s="1"/>
  <c r="H119" i="2"/>
  <c r="W31" i="4" s="1"/>
  <c r="H116" i="2"/>
  <c r="W32" i="4" s="1"/>
  <c r="G121" i="2"/>
  <c r="V36" i="4" s="1"/>
  <c r="H118" i="2"/>
  <c r="W33" i="4" s="1"/>
  <c r="H120" i="2"/>
  <c r="W35" i="4" s="1"/>
  <c r="H117" i="2"/>
  <c r="W37" i="4" s="1"/>
  <c r="G117" i="2"/>
  <c r="V37" i="4" s="1"/>
  <c r="G119" i="2"/>
  <c r="V31" i="4" s="1"/>
  <c r="G118" i="2"/>
  <c r="V33" i="4" s="1"/>
  <c r="K56" i="2"/>
  <c r="K58" i="2"/>
  <c r="K57" i="2"/>
  <c r="L20" i="2"/>
  <c r="K59" i="2"/>
  <c r="L17" i="2"/>
  <c r="K55" i="2"/>
  <c r="L23" i="2"/>
  <c r="L18" i="2"/>
  <c r="L22" i="2"/>
  <c r="L21" i="2"/>
  <c r="L19" i="2"/>
  <c r="M4" i="2"/>
  <c r="N4" i="2" s="1"/>
  <c r="M5" i="2" s="1"/>
  <c r="K11" i="2" a="1"/>
  <c r="L5" i="2"/>
  <c r="K5" i="2"/>
  <c r="L13" i="17" l="1"/>
  <c r="F118" i="17"/>
  <c r="I118" i="17" s="1"/>
  <c r="F120" i="17"/>
  <c r="I120" i="17" s="1"/>
  <c r="L12" i="17"/>
  <c r="F117" i="17"/>
  <c r="I117" i="17" s="1"/>
  <c r="F116" i="17"/>
  <c r="I116" i="17" s="1"/>
  <c r="I121" i="17"/>
  <c r="F119" i="2"/>
  <c r="F118" i="2"/>
  <c r="F117" i="2"/>
  <c r="F120" i="2"/>
  <c r="F116" i="2"/>
  <c r="F121" i="2"/>
  <c r="G115" i="2"/>
  <c r="T34" i="4"/>
  <c r="F115" i="2"/>
  <c r="U34" i="4" s="1"/>
  <c r="H115" i="2"/>
  <c r="W34" i="4" s="1"/>
  <c r="K11" i="2"/>
  <c r="L11" i="2" s="1"/>
  <c r="G115" i="17"/>
  <c r="H115" i="17"/>
  <c r="F115" i="17"/>
  <c r="I119" i="17"/>
  <c r="L13" i="2"/>
  <c r="L12" i="2"/>
  <c r="U31" i="4" l="1"/>
  <c r="I119" i="2"/>
  <c r="U33" i="4"/>
  <c r="I118" i="2"/>
  <c r="U37" i="4"/>
  <c r="I117" i="2"/>
  <c r="U35" i="4"/>
  <c r="I120" i="2"/>
  <c r="I116" i="2"/>
  <c r="U32" i="4"/>
  <c r="U36" i="4"/>
  <c r="I121" i="2"/>
  <c r="V34" i="4"/>
  <c r="I115" i="2"/>
  <c r="X34" i="4" s="1"/>
  <c r="I115" i="17"/>
  <c r="J119" i="2" l="1"/>
  <c r="Y31" i="4" s="1"/>
  <c r="X31" i="4"/>
  <c r="X33" i="4"/>
  <c r="J118" i="2"/>
  <c r="Y33" i="4" s="1"/>
  <c r="X36" i="4"/>
  <c r="J121" i="2"/>
  <c r="Y36" i="4" s="1"/>
  <c r="X37" i="4"/>
  <c r="J117" i="2"/>
  <c r="Y37" i="4" s="1"/>
  <c r="X35" i="4"/>
  <c r="J120" i="2"/>
  <c r="Y35" i="4" s="1"/>
  <c r="X32" i="4"/>
  <c r="J116" i="2"/>
  <c r="Y32" i="4" s="1"/>
  <c r="J115" i="2"/>
  <c r="Y34" i="4" s="1"/>
  <c r="J115" i="17"/>
  <c r="J121" i="17"/>
  <c r="J118" i="17"/>
  <c r="J120" i="17"/>
  <c r="J116" i="17"/>
  <c r="J117" i="17"/>
  <c r="J119" i="1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<sst xmlns="http://schemas.openxmlformats.org/spreadsheetml/2006/main" count="72751" uniqueCount="8123">
  <si>
    <t>Usage_ID</t>
  </si>
  <si>
    <t>Customer_ID</t>
  </si>
  <si>
    <t>Customer_Name</t>
  </si>
  <si>
    <t>Customer_Type</t>
  </si>
  <si>
    <t>City</t>
  </si>
  <si>
    <t>State</t>
  </si>
  <si>
    <t>Meter_ID</t>
  </si>
  <si>
    <t>Reading_Date</t>
  </si>
  <si>
    <t>Reading_Time</t>
  </si>
  <si>
    <t>Power_Consumed_kWh</t>
  </si>
  <si>
    <t>Previous_Reading_kWh</t>
  </si>
  <si>
    <t>Current_Reading_kWh</t>
  </si>
  <si>
    <t>Billing_Amount</t>
  </si>
  <si>
    <t>Billing_Date</t>
  </si>
  <si>
    <t>Due_Date</t>
  </si>
  <si>
    <t>Payment_Status</t>
  </si>
  <si>
    <t>Payment_Method</t>
  </si>
  <si>
    <t>Tariff_Plan</t>
  </si>
  <si>
    <t>Energy_Source</t>
  </si>
  <si>
    <t>Peak_Hour_Usage_kWh</t>
  </si>
  <si>
    <t>Off_Peak_Usage_kWh</t>
  </si>
  <si>
    <t>Meter_Type</t>
  </si>
  <si>
    <t>Installation_Date</t>
  </si>
  <si>
    <t>Customer_Age</t>
  </si>
  <si>
    <t>Customer_Gender</t>
  </si>
  <si>
    <t>U00001</t>
  </si>
  <si>
    <t>Commercial</t>
  </si>
  <si>
    <t>MTR32201</t>
  </si>
  <si>
    <t>Paid</t>
  </si>
  <si>
    <t>Cheque</t>
  </si>
  <si>
    <t>Industrial</t>
  </si>
  <si>
    <t>Hydro</t>
  </si>
  <si>
    <t>Smart</t>
  </si>
  <si>
    <t>Female</t>
  </si>
  <si>
    <t>U00002</t>
  </si>
  <si>
    <t>Residential</t>
  </si>
  <si>
    <t>MTR72477</t>
  </si>
  <si>
    <t>Pending</t>
  </si>
  <si>
    <t>Online</t>
  </si>
  <si>
    <t>Agricultural</t>
  </si>
  <si>
    <t>Other</t>
  </si>
  <si>
    <t>U00003</t>
  </si>
  <si>
    <t>MTR40333</t>
  </si>
  <si>
    <t>UPI</t>
  </si>
  <si>
    <t>Domestic</t>
  </si>
  <si>
    <t>Mixed</t>
  </si>
  <si>
    <t>Analog</t>
  </si>
  <si>
    <t>U00004</t>
  </si>
  <si>
    <t>MTR23074</t>
  </si>
  <si>
    <t>Unpaid</t>
  </si>
  <si>
    <t>Cash</t>
  </si>
  <si>
    <t>Solar</t>
  </si>
  <si>
    <t>U00005</t>
  </si>
  <si>
    <t>MTR52755</t>
  </si>
  <si>
    <t>U00006</t>
  </si>
  <si>
    <t>MTR32609</t>
  </si>
  <si>
    <t>U00007</t>
  </si>
  <si>
    <t>MTR15459</t>
  </si>
  <si>
    <t>Credit Card</t>
  </si>
  <si>
    <t>U00008</t>
  </si>
  <si>
    <t>MTR30209</t>
  </si>
  <si>
    <t>U00009</t>
  </si>
  <si>
    <t>MTR35424</t>
  </si>
  <si>
    <t>Thermal</t>
  </si>
  <si>
    <t>Male</t>
  </si>
  <si>
    <t>U00010</t>
  </si>
  <si>
    <t>MTR92782</t>
  </si>
  <si>
    <t>U00011</t>
  </si>
  <si>
    <t>MTR14531</t>
  </si>
  <si>
    <t>U00012</t>
  </si>
  <si>
    <t>MTR27573</t>
  </si>
  <si>
    <t>U00013</t>
  </si>
  <si>
    <t>MTR55794</t>
  </si>
  <si>
    <t>U00014</t>
  </si>
  <si>
    <t>MTR56477</t>
  </si>
  <si>
    <t>U00015</t>
  </si>
  <si>
    <t>MTR27407</t>
  </si>
  <si>
    <t>U00016</t>
  </si>
  <si>
    <t>MTR72589</t>
  </si>
  <si>
    <t>U00017</t>
  </si>
  <si>
    <t>MTR19041</t>
  </si>
  <si>
    <t>U00018</t>
  </si>
  <si>
    <t>MTR12723</t>
  </si>
  <si>
    <t>U00019</t>
  </si>
  <si>
    <t>MTR48728</t>
  </si>
  <si>
    <t>Wind</t>
  </si>
  <si>
    <t>U00020</t>
  </si>
  <si>
    <t>MTR46213</t>
  </si>
  <si>
    <t>U00021</t>
  </si>
  <si>
    <t>MTR84310</t>
  </si>
  <si>
    <t>U00022</t>
  </si>
  <si>
    <t>MTR91012</t>
  </si>
  <si>
    <t>U00023</t>
  </si>
  <si>
    <t>MTR28120</t>
  </si>
  <si>
    <t>U00024</t>
  </si>
  <si>
    <t>MTR67772</t>
  </si>
  <si>
    <t>U00025</t>
  </si>
  <si>
    <t>MTR20164</t>
  </si>
  <si>
    <t>U00026</t>
  </si>
  <si>
    <t>MTR84893</t>
  </si>
  <si>
    <t>U00027</t>
  </si>
  <si>
    <t>MTR56478</t>
  </si>
  <si>
    <t>U00028</t>
  </si>
  <si>
    <t>MTR69060</t>
  </si>
  <si>
    <t>U00029</t>
  </si>
  <si>
    <t>MTR84689</t>
  </si>
  <si>
    <t>U00030</t>
  </si>
  <si>
    <t>MTR19113</t>
  </si>
  <si>
    <t>U00031</t>
  </si>
  <si>
    <t>MTR62942</t>
  </si>
  <si>
    <t>U00032</t>
  </si>
  <si>
    <t>MTR18793</t>
  </si>
  <si>
    <t>U00033</t>
  </si>
  <si>
    <t>MTR22547</t>
  </si>
  <si>
    <t>U00034</t>
  </si>
  <si>
    <t>MTR79804</t>
  </si>
  <si>
    <t>U00035</t>
  </si>
  <si>
    <t>MTR21920</t>
  </si>
  <si>
    <t>U00036</t>
  </si>
  <si>
    <t>MTR51741</t>
  </si>
  <si>
    <t>U00037</t>
  </si>
  <si>
    <t>MTR55261</t>
  </si>
  <si>
    <t>U00038</t>
  </si>
  <si>
    <t>MTR54110</t>
  </si>
  <si>
    <t>U00039</t>
  </si>
  <si>
    <t>MTR73028</t>
  </si>
  <si>
    <t>U00040</t>
  </si>
  <si>
    <t>MTR82963</t>
  </si>
  <si>
    <t>U00041</t>
  </si>
  <si>
    <t>MTR80431</t>
  </si>
  <si>
    <t>U00042</t>
  </si>
  <si>
    <t>MTR57264</t>
  </si>
  <si>
    <t>U00043</t>
  </si>
  <si>
    <t>MTR41460</t>
  </si>
  <si>
    <t>U00044</t>
  </si>
  <si>
    <t>MTR58626</t>
  </si>
  <si>
    <t>U00045</t>
  </si>
  <si>
    <t>MTR80666</t>
  </si>
  <si>
    <t>U00046</t>
  </si>
  <si>
    <t>MTR90109</t>
  </si>
  <si>
    <t>U00047</t>
  </si>
  <si>
    <t>MTR66055</t>
  </si>
  <si>
    <t>U00048</t>
  </si>
  <si>
    <t>MTR19421</t>
  </si>
  <si>
    <t>U00049</t>
  </si>
  <si>
    <t>MTR83505</t>
  </si>
  <si>
    <t>U00050</t>
  </si>
  <si>
    <t>MTR79612</t>
  </si>
  <si>
    <t>U00051</t>
  </si>
  <si>
    <t>MTR70604</t>
  </si>
  <si>
    <t>U00052</t>
  </si>
  <si>
    <t>MTR10335</t>
  </si>
  <si>
    <t>U00053</t>
  </si>
  <si>
    <t>MTR86499</t>
  </si>
  <si>
    <t>U00054</t>
  </si>
  <si>
    <t>MTR61360</t>
  </si>
  <si>
    <t>U00055</t>
  </si>
  <si>
    <t>MTR53865</t>
  </si>
  <si>
    <t>U00056</t>
  </si>
  <si>
    <t>MTR17336</t>
  </si>
  <si>
    <t>U00057</t>
  </si>
  <si>
    <t>MTR37373</t>
  </si>
  <si>
    <t>U00058</t>
  </si>
  <si>
    <t>MTR12693</t>
  </si>
  <si>
    <t>U00059</t>
  </si>
  <si>
    <t>MTR88341</t>
  </si>
  <si>
    <t>U00060</t>
  </si>
  <si>
    <t>MTR81732</t>
  </si>
  <si>
    <t>U00061</t>
  </si>
  <si>
    <t>MTR55149</t>
  </si>
  <si>
    <t>U00062</t>
  </si>
  <si>
    <t>MTR76749</t>
  </si>
  <si>
    <t>U00063</t>
  </si>
  <si>
    <t>MTR40733</t>
  </si>
  <si>
    <t>U00064</t>
  </si>
  <si>
    <t>MTR25741</t>
  </si>
  <si>
    <t>U00065</t>
  </si>
  <si>
    <t>MTR84304</t>
  </si>
  <si>
    <t>U00066</t>
  </si>
  <si>
    <t>MTR59810</t>
  </si>
  <si>
    <t>U00067</t>
  </si>
  <si>
    <t>MTR59098</t>
  </si>
  <si>
    <t>U00068</t>
  </si>
  <si>
    <t>MTR16024</t>
  </si>
  <si>
    <t>U00069</t>
  </si>
  <si>
    <t>MTR60531</t>
  </si>
  <si>
    <t>U00070</t>
  </si>
  <si>
    <t>MTR20689</t>
  </si>
  <si>
    <t>U00071</t>
  </si>
  <si>
    <t>MTR52031</t>
  </si>
  <si>
    <t>U00072</t>
  </si>
  <si>
    <t>MTR93555</t>
  </si>
  <si>
    <t>U00073</t>
  </si>
  <si>
    <t>MTR40765</t>
  </si>
  <si>
    <t>U00074</t>
  </si>
  <si>
    <t>MTR96294</t>
  </si>
  <si>
    <t>U00075</t>
  </si>
  <si>
    <t>MTR20172</t>
  </si>
  <si>
    <t>U00076</t>
  </si>
  <si>
    <t>MTR60618</t>
  </si>
  <si>
    <t>U00077</t>
  </si>
  <si>
    <t>MTR64694</t>
  </si>
  <si>
    <t>U00078</t>
  </si>
  <si>
    <t>MTR16825</t>
  </si>
  <si>
    <t>U00079</t>
  </si>
  <si>
    <t>MTR42501</t>
  </si>
  <si>
    <t>U00080</t>
  </si>
  <si>
    <t>MTR82713</t>
  </si>
  <si>
    <t>U00081</t>
  </si>
  <si>
    <t>MTR72348</t>
  </si>
  <si>
    <t>U00082</t>
  </si>
  <si>
    <t>MTR28234</t>
  </si>
  <si>
    <t>U00083</t>
  </si>
  <si>
    <t>MTR34073</t>
  </si>
  <si>
    <t>U00084</t>
  </si>
  <si>
    <t>MTR12201</t>
  </si>
  <si>
    <t>U00085</t>
  </si>
  <si>
    <t>MTR14188</t>
  </si>
  <si>
    <t>U00086</t>
  </si>
  <si>
    <t>MTR86431</t>
  </si>
  <si>
    <t>U00087</t>
  </si>
  <si>
    <t>MTR27016</t>
  </si>
  <si>
    <t>U00088</t>
  </si>
  <si>
    <t>MTR12980</t>
  </si>
  <si>
    <t>U00089</t>
  </si>
  <si>
    <t>MTR60882</t>
  </si>
  <si>
    <t>U00090</t>
  </si>
  <si>
    <t>MTR12084</t>
  </si>
  <si>
    <t>U00091</t>
  </si>
  <si>
    <t>MTR32641</t>
  </si>
  <si>
    <t>U00092</t>
  </si>
  <si>
    <t>MTR84437</t>
  </si>
  <si>
    <t>U00093</t>
  </si>
  <si>
    <t>MTR81738</t>
  </si>
  <si>
    <t>U00094</t>
  </si>
  <si>
    <t>MTR25183</t>
  </si>
  <si>
    <t>U00095</t>
  </si>
  <si>
    <t>MTR76052</t>
  </si>
  <si>
    <t>U00096</t>
  </si>
  <si>
    <t>MTR57998</t>
  </si>
  <si>
    <t>U00097</t>
  </si>
  <si>
    <t>MTR87005</t>
  </si>
  <si>
    <t>U00098</t>
  </si>
  <si>
    <t>MTR20569</t>
  </si>
  <si>
    <t>U00099</t>
  </si>
  <si>
    <t>MTR73205</t>
  </si>
  <si>
    <t>U00100</t>
  </si>
  <si>
    <t>MTR24425</t>
  </si>
  <si>
    <t>U00101</t>
  </si>
  <si>
    <t>MTR23687</t>
  </si>
  <si>
    <t>U00102</t>
  </si>
  <si>
    <t>MTR76772</t>
  </si>
  <si>
    <t>U00103</t>
  </si>
  <si>
    <t>MTR96441</t>
  </si>
  <si>
    <t>U00104</t>
  </si>
  <si>
    <t>MTR72999</t>
  </si>
  <si>
    <t>U00105</t>
  </si>
  <si>
    <t>MTR78724</t>
  </si>
  <si>
    <t>U00106</t>
  </si>
  <si>
    <t>MTR51735</t>
  </si>
  <si>
    <t>U00107</t>
  </si>
  <si>
    <t>MTR56136</t>
  </si>
  <si>
    <t>U00108</t>
  </si>
  <si>
    <t>MTR61951</t>
  </si>
  <si>
    <t>U00109</t>
  </si>
  <si>
    <t>MTR55095</t>
  </si>
  <si>
    <t>U00110</t>
  </si>
  <si>
    <t>MTR75117</t>
  </si>
  <si>
    <t>U00111</t>
  </si>
  <si>
    <t>MTR29962</t>
  </si>
  <si>
    <t>U00112</t>
  </si>
  <si>
    <t>MTR24912</t>
  </si>
  <si>
    <t>U00113</t>
  </si>
  <si>
    <t>MTR16796</t>
  </si>
  <si>
    <t>U00114</t>
  </si>
  <si>
    <t>MTR21995</t>
  </si>
  <si>
    <t>U00115</t>
  </si>
  <si>
    <t>MTR13035</t>
  </si>
  <si>
    <t>U00116</t>
  </si>
  <si>
    <t>MTR75396</t>
  </si>
  <si>
    <t>U00117</t>
  </si>
  <si>
    <t>MTR55355</t>
  </si>
  <si>
    <t>U00118</t>
  </si>
  <si>
    <t>MTR99459</t>
  </si>
  <si>
    <t>U00119</t>
  </si>
  <si>
    <t>MTR68793</t>
  </si>
  <si>
    <t>U00120</t>
  </si>
  <si>
    <t>MTR74245</t>
  </si>
  <si>
    <t>U00121</t>
  </si>
  <si>
    <t>MTR58611</t>
  </si>
  <si>
    <t>U00122</t>
  </si>
  <si>
    <t>MTR87503</t>
  </si>
  <si>
    <t>U00123</t>
  </si>
  <si>
    <t>MTR74103</t>
  </si>
  <si>
    <t>U00124</t>
  </si>
  <si>
    <t>MTR50769</t>
  </si>
  <si>
    <t>U00125</t>
  </si>
  <si>
    <t>MTR23715</t>
  </si>
  <si>
    <t>U00126</t>
  </si>
  <si>
    <t>MTR69427</t>
  </si>
  <si>
    <t>U00127</t>
  </si>
  <si>
    <t>MTR77630</t>
  </si>
  <si>
    <t>U00128</t>
  </si>
  <si>
    <t>MTR64252</t>
  </si>
  <si>
    <t>U00129</t>
  </si>
  <si>
    <t>MTR48378</t>
  </si>
  <si>
    <t>U00130</t>
  </si>
  <si>
    <t>MTR73694</t>
  </si>
  <si>
    <t>U00131</t>
  </si>
  <si>
    <t>MTR45259</t>
  </si>
  <si>
    <t>U00132</t>
  </si>
  <si>
    <t>MTR49521</t>
  </si>
  <si>
    <t>U00133</t>
  </si>
  <si>
    <t>MTR10909</t>
  </si>
  <si>
    <t>U00134</t>
  </si>
  <si>
    <t>MTR17653</t>
  </si>
  <si>
    <t>U00135</t>
  </si>
  <si>
    <t>MTR28534</t>
  </si>
  <si>
    <t>U00136</t>
  </si>
  <si>
    <t>MTR94212</t>
  </si>
  <si>
    <t>U00137</t>
  </si>
  <si>
    <t>MTR66791</t>
  </si>
  <si>
    <t>U00138</t>
  </si>
  <si>
    <t>MTR66097</t>
  </si>
  <si>
    <t>U00139</t>
  </si>
  <si>
    <t>MTR74348</t>
  </si>
  <si>
    <t>U00140</t>
  </si>
  <si>
    <t>MTR68937</t>
  </si>
  <si>
    <t>U00141</t>
  </si>
  <si>
    <t>MTR84472</t>
  </si>
  <si>
    <t>U00142</t>
  </si>
  <si>
    <t>MTR40069</t>
  </si>
  <si>
    <t>U00143</t>
  </si>
  <si>
    <t>MTR23984</t>
  </si>
  <si>
    <t>U00144</t>
  </si>
  <si>
    <t>MTR72322</t>
  </si>
  <si>
    <t>U00145</t>
  </si>
  <si>
    <t>MTR76296</t>
  </si>
  <si>
    <t>U00146</t>
  </si>
  <si>
    <t>MTR41678</t>
  </si>
  <si>
    <t>U00147</t>
  </si>
  <si>
    <t>MTR76707</t>
  </si>
  <si>
    <t>U00148</t>
  </si>
  <si>
    <t>MTR25333</t>
  </si>
  <si>
    <t>U00149</t>
  </si>
  <si>
    <t>MTR63657</t>
  </si>
  <si>
    <t>U00150</t>
  </si>
  <si>
    <t>MTR39115</t>
  </si>
  <si>
    <t>U00151</t>
  </si>
  <si>
    <t>MTR92534</t>
  </si>
  <si>
    <t>U00152</t>
  </si>
  <si>
    <t>MTR36432</t>
  </si>
  <si>
    <t>U00153</t>
  </si>
  <si>
    <t>MTR84295</t>
  </si>
  <si>
    <t>U00154</t>
  </si>
  <si>
    <t>MTR36457</t>
  </si>
  <si>
    <t>U00155</t>
  </si>
  <si>
    <t>MTR89222</t>
  </si>
  <si>
    <t>U00156</t>
  </si>
  <si>
    <t>MTR22354</t>
  </si>
  <si>
    <t>U00157</t>
  </si>
  <si>
    <t>MTR43463</t>
  </si>
  <si>
    <t>U00158</t>
  </si>
  <si>
    <t>MTR30384</t>
  </si>
  <si>
    <t>U00159</t>
  </si>
  <si>
    <t>MTR87295</t>
  </si>
  <si>
    <t>U00160</t>
  </si>
  <si>
    <t>MTR19346</t>
  </si>
  <si>
    <t>U00161</t>
  </si>
  <si>
    <t>MTR11063</t>
  </si>
  <si>
    <t>U00162</t>
  </si>
  <si>
    <t>MTR69299</t>
  </si>
  <si>
    <t>U00163</t>
  </si>
  <si>
    <t>MTR64121</t>
  </si>
  <si>
    <t>U00164</t>
  </si>
  <si>
    <t>MTR36828</t>
  </si>
  <si>
    <t>U00165</t>
  </si>
  <si>
    <t>MTR27634</t>
  </si>
  <si>
    <t>U00166</t>
  </si>
  <si>
    <t>MTR61870</t>
  </si>
  <si>
    <t>U00167</t>
  </si>
  <si>
    <t>MTR76088</t>
  </si>
  <si>
    <t>U00168</t>
  </si>
  <si>
    <t>MTR74667</t>
  </si>
  <si>
    <t>U00169</t>
  </si>
  <si>
    <t>MTR46081</t>
  </si>
  <si>
    <t>U00170</t>
  </si>
  <si>
    <t>MTR59066</t>
  </si>
  <si>
    <t>U00171</t>
  </si>
  <si>
    <t>MTR77179</t>
  </si>
  <si>
    <t>U00172</t>
  </si>
  <si>
    <t>MTR16123</t>
  </si>
  <si>
    <t>U00173</t>
  </si>
  <si>
    <t>MTR85212</t>
  </si>
  <si>
    <t>U00174</t>
  </si>
  <si>
    <t>MTR87235</t>
  </si>
  <si>
    <t>U00175</t>
  </si>
  <si>
    <t>MTR32885</t>
  </si>
  <si>
    <t>U00176</t>
  </si>
  <si>
    <t>MTR51269</t>
  </si>
  <si>
    <t>U00177</t>
  </si>
  <si>
    <t>MTR64963</t>
  </si>
  <si>
    <t>U00178</t>
  </si>
  <si>
    <t>MTR12471</t>
  </si>
  <si>
    <t>U00179</t>
  </si>
  <si>
    <t>MTR51947</t>
  </si>
  <si>
    <t>U00180</t>
  </si>
  <si>
    <t>MTR78436</t>
  </si>
  <si>
    <t>U00181</t>
  </si>
  <si>
    <t>MTR63032</t>
  </si>
  <si>
    <t>U00182</t>
  </si>
  <si>
    <t>MTR84941</t>
  </si>
  <si>
    <t>U00183</t>
  </si>
  <si>
    <t>MTR26606</t>
  </si>
  <si>
    <t>U00184</t>
  </si>
  <si>
    <t>MTR33287</t>
  </si>
  <si>
    <t>U00185</t>
  </si>
  <si>
    <t>MTR20409</t>
  </si>
  <si>
    <t>U00186</t>
  </si>
  <si>
    <t>MTR74195</t>
  </si>
  <si>
    <t>U00187</t>
  </si>
  <si>
    <t>MTR42848</t>
  </si>
  <si>
    <t>U00188</t>
  </si>
  <si>
    <t>MTR41477</t>
  </si>
  <si>
    <t>U00189</t>
  </si>
  <si>
    <t>MTR76983</t>
  </si>
  <si>
    <t>U00190</t>
  </si>
  <si>
    <t>MTR60628</t>
  </si>
  <si>
    <t>U00191</t>
  </si>
  <si>
    <t>MTR39725</t>
  </si>
  <si>
    <t>U00192</t>
  </si>
  <si>
    <t>MTR36284</t>
  </si>
  <si>
    <t>U00193</t>
  </si>
  <si>
    <t>MTR57100</t>
  </si>
  <si>
    <t>U00194</t>
  </si>
  <si>
    <t>MTR41045</t>
  </si>
  <si>
    <t>U00195</t>
  </si>
  <si>
    <t>MTR92024</t>
  </si>
  <si>
    <t>U00196</t>
  </si>
  <si>
    <t>MTR72749</t>
  </si>
  <si>
    <t>U00197</t>
  </si>
  <si>
    <t>MTR83886</t>
  </si>
  <si>
    <t>U00198</t>
  </si>
  <si>
    <t>MTR79411</t>
  </si>
  <si>
    <t>U00199</t>
  </si>
  <si>
    <t>MTR24444</t>
  </si>
  <si>
    <t>U00200</t>
  </si>
  <si>
    <t>MTR16968</t>
  </si>
  <si>
    <t>U00201</t>
  </si>
  <si>
    <t>MTR94455</t>
  </si>
  <si>
    <t>U00202</t>
  </si>
  <si>
    <t>MTR69521</t>
  </si>
  <si>
    <t>U00203</t>
  </si>
  <si>
    <t>MTR50870</t>
  </si>
  <si>
    <t>U00204</t>
  </si>
  <si>
    <t>MTR50595</t>
  </si>
  <si>
    <t>U00205</t>
  </si>
  <si>
    <t>MTR29841</t>
  </si>
  <si>
    <t>U00206</t>
  </si>
  <si>
    <t>MTR27565</t>
  </si>
  <si>
    <t>U00207</t>
  </si>
  <si>
    <t>MTR74434</t>
  </si>
  <si>
    <t>U00208</t>
  </si>
  <si>
    <t>MTR20511</t>
  </si>
  <si>
    <t>U00209</t>
  </si>
  <si>
    <t>MTR25981</t>
  </si>
  <si>
    <t>U00210</t>
  </si>
  <si>
    <t>MTR28544</t>
  </si>
  <si>
    <t>U00211</t>
  </si>
  <si>
    <t>MTR20066</t>
  </si>
  <si>
    <t>U00212</t>
  </si>
  <si>
    <t>MTR50903</t>
  </si>
  <si>
    <t>U00213</t>
  </si>
  <si>
    <t>MTR70099</t>
  </si>
  <si>
    <t>U00214</t>
  </si>
  <si>
    <t>MTR57036</t>
  </si>
  <si>
    <t>U00215</t>
  </si>
  <si>
    <t>MTR48438</t>
  </si>
  <si>
    <t>U00216</t>
  </si>
  <si>
    <t>MTR57470</t>
  </si>
  <si>
    <t>U00217</t>
  </si>
  <si>
    <t>MTR47494</t>
  </si>
  <si>
    <t>U00218</t>
  </si>
  <si>
    <t>MTR11971</t>
  </si>
  <si>
    <t>U00219</t>
  </si>
  <si>
    <t>MTR33274</t>
  </si>
  <si>
    <t>U00220</t>
  </si>
  <si>
    <t>MTR79877</t>
  </si>
  <si>
    <t>U00221</t>
  </si>
  <si>
    <t>MTR36694</t>
  </si>
  <si>
    <t>U00222</t>
  </si>
  <si>
    <t>MTR12940</t>
  </si>
  <si>
    <t>U00223</t>
  </si>
  <si>
    <t>MTR52478</t>
  </si>
  <si>
    <t>U00224</t>
  </si>
  <si>
    <t>MTR99982</t>
  </si>
  <si>
    <t>U00225</t>
  </si>
  <si>
    <t>MTR26394</t>
  </si>
  <si>
    <t>U00226</t>
  </si>
  <si>
    <t>MTR34386</t>
  </si>
  <si>
    <t>U00227</t>
  </si>
  <si>
    <t>MTR43212</t>
  </si>
  <si>
    <t>U00228</t>
  </si>
  <si>
    <t>MTR33835</t>
  </si>
  <si>
    <t>U00229</t>
  </si>
  <si>
    <t>MTR37546</t>
  </si>
  <si>
    <t>U00230</t>
  </si>
  <si>
    <t>MTR49102</t>
  </si>
  <si>
    <t>U00231</t>
  </si>
  <si>
    <t>MTR95500</t>
  </si>
  <si>
    <t>U00232</t>
  </si>
  <si>
    <t>MTR13851</t>
  </si>
  <si>
    <t>U00233</t>
  </si>
  <si>
    <t>MTR65838</t>
  </si>
  <si>
    <t>U00234</t>
  </si>
  <si>
    <t>MTR88679</t>
  </si>
  <si>
    <t>U00235</t>
  </si>
  <si>
    <t>MTR49982</t>
  </si>
  <si>
    <t>U00236</t>
  </si>
  <si>
    <t>MTR47578</t>
  </si>
  <si>
    <t>U00237</t>
  </si>
  <si>
    <t>MTR39908</t>
  </si>
  <si>
    <t>U00238</t>
  </si>
  <si>
    <t>MTR24495</t>
  </si>
  <si>
    <t>U00239</t>
  </si>
  <si>
    <t>MTR82269</t>
  </si>
  <si>
    <t>U00240</t>
  </si>
  <si>
    <t>MTR20989</t>
  </si>
  <si>
    <t>U00241</t>
  </si>
  <si>
    <t>MTR87079</t>
  </si>
  <si>
    <t>U00242</t>
  </si>
  <si>
    <t>MTR83094</t>
  </si>
  <si>
    <t>U00243</t>
  </si>
  <si>
    <t>MTR15986</t>
  </si>
  <si>
    <t>U00244</t>
  </si>
  <si>
    <t>MTR92309</t>
  </si>
  <si>
    <t>U00245</t>
  </si>
  <si>
    <t>MTR59039</t>
  </si>
  <si>
    <t>U00246</t>
  </si>
  <si>
    <t>MTR77750</t>
  </si>
  <si>
    <t>U00247</t>
  </si>
  <si>
    <t>MTR79237</t>
  </si>
  <si>
    <t>U00248</t>
  </si>
  <si>
    <t>MTR90134</t>
  </si>
  <si>
    <t>U00249</t>
  </si>
  <si>
    <t>MTR28353</t>
  </si>
  <si>
    <t>U00250</t>
  </si>
  <si>
    <t>MTR71640</t>
  </si>
  <si>
    <t>U00251</t>
  </si>
  <si>
    <t>MTR64260</t>
  </si>
  <si>
    <t>U00252</t>
  </si>
  <si>
    <t>MTR88875</t>
  </si>
  <si>
    <t>U00253</t>
  </si>
  <si>
    <t>MTR10830</t>
  </si>
  <si>
    <t>U00254</t>
  </si>
  <si>
    <t>MTR65999</t>
  </si>
  <si>
    <t>U00255</t>
  </si>
  <si>
    <t>MTR53376</t>
  </si>
  <si>
    <t>U00256</t>
  </si>
  <si>
    <t>MTR48970</t>
  </si>
  <si>
    <t>U00257</t>
  </si>
  <si>
    <t>MTR86517</t>
  </si>
  <si>
    <t>U00258</t>
  </si>
  <si>
    <t>MTR86067</t>
  </si>
  <si>
    <t>U00259</t>
  </si>
  <si>
    <t>MTR82926</t>
  </si>
  <si>
    <t>U00260</t>
  </si>
  <si>
    <t>MTR82734</t>
  </si>
  <si>
    <t>U00261</t>
  </si>
  <si>
    <t>MTR75802</t>
  </si>
  <si>
    <t>U00262</t>
  </si>
  <si>
    <t>MTR35347</t>
  </si>
  <si>
    <t>U00263</t>
  </si>
  <si>
    <t>MTR16969</t>
  </si>
  <si>
    <t>U00264</t>
  </si>
  <si>
    <t>MTR72240</t>
  </si>
  <si>
    <t>U00265</t>
  </si>
  <si>
    <t>MTR23774</t>
  </si>
  <si>
    <t>U00266</t>
  </si>
  <si>
    <t>MTR30805</t>
  </si>
  <si>
    <t>U00267</t>
  </si>
  <si>
    <t>MTR39199</t>
  </si>
  <si>
    <t>U00268</t>
  </si>
  <si>
    <t>MTR18592</t>
  </si>
  <si>
    <t>U00269</t>
  </si>
  <si>
    <t>MTR14115</t>
  </si>
  <si>
    <t>U00270</t>
  </si>
  <si>
    <t>MTR70766</t>
  </si>
  <si>
    <t>U00271</t>
  </si>
  <si>
    <t>MTR20746</t>
  </si>
  <si>
    <t>U00272</t>
  </si>
  <si>
    <t>MTR57423</t>
  </si>
  <si>
    <t>U00273</t>
  </si>
  <si>
    <t>MTR63341</t>
  </si>
  <si>
    <t>U00274</t>
  </si>
  <si>
    <t>MTR99063</t>
  </si>
  <si>
    <t>U00275</t>
  </si>
  <si>
    <t>MTR70947</t>
  </si>
  <si>
    <t>U00276</t>
  </si>
  <si>
    <t>MTR40171</t>
  </si>
  <si>
    <t>U00277</t>
  </si>
  <si>
    <t>MTR90446</t>
  </si>
  <si>
    <t>U00278</t>
  </si>
  <si>
    <t>MTR49682</t>
  </si>
  <si>
    <t>U00279</t>
  </si>
  <si>
    <t>MTR65767</t>
  </si>
  <si>
    <t>U00280</t>
  </si>
  <si>
    <t>MTR16476</t>
  </si>
  <si>
    <t>U00281</t>
  </si>
  <si>
    <t>MTR16827</t>
  </si>
  <si>
    <t>U00282</t>
  </si>
  <si>
    <t>MTR72340</t>
  </si>
  <si>
    <t>U00283</t>
  </si>
  <si>
    <t>MTR91173</t>
  </si>
  <si>
    <t>U00284</t>
  </si>
  <si>
    <t>MTR93234</t>
  </si>
  <si>
    <t>U00285</t>
  </si>
  <si>
    <t>MTR10433</t>
  </si>
  <si>
    <t>U00286</t>
  </si>
  <si>
    <t>MTR18328</t>
  </si>
  <si>
    <t>U00287</t>
  </si>
  <si>
    <t>MTR44933</t>
  </si>
  <si>
    <t>U00288</t>
  </si>
  <si>
    <t>MTR85348</t>
  </si>
  <si>
    <t>U00289</t>
  </si>
  <si>
    <t>MTR98475</t>
  </si>
  <si>
    <t>U00290</t>
  </si>
  <si>
    <t>MTR82808</t>
  </si>
  <si>
    <t>U00291</t>
  </si>
  <si>
    <t>MTR19298</t>
  </si>
  <si>
    <t>U00292</t>
  </si>
  <si>
    <t>MTR90515</t>
  </si>
  <si>
    <t>U00293</t>
  </si>
  <si>
    <t>MTR91964</t>
  </si>
  <si>
    <t>U00294</t>
  </si>
  <si>
    <t>MTR59358</t>
  </si>
  <si>
    <t>U00295</t>
  </si>
  <si>
    <t>MTR63058</t>
  </si>
  <si>
    <t>U00296</t>
  </si>
  <si>
    <t>MTR18988</t>
  </si>
  <si>
    <t>U00297</t>
  </si>
  <si>
    <t>MTR41617</t>
  </si>
  <si>
    <t>U00298</t>
  </si>
  <si>
    <t>MTR42684</t>
  </si>
  <si>
    <t>U00299</t>
  </si>
  <si>
    <t>MTR82801</t>
  </si>
  <si>
    <t>U00300</t>
  </si>
  <si>
    <t>MTR74664</t>
  </si>
  <si>
    <t>U00301</t>
  </si>
  <si>
    <t>MTR58581</t>
  </si>
  <si>
    <t>U00302</t>
  </si>
  <si>
    <t>MTR43778</t>
  </si>
  <si>
    <t>U00303</t>
  </si>
  <si>
    <t>MTR56336</t>
  </si>
  <si>
    <t>U00304</t>
  </si>
  <si>
    <t>MTR44197</t>
  </si>
  <si>
    <t>U00305</t>
  </si>
  <si>
    <t>MTR88166</t>
  </si>
  <si>
    <t>U00306</t>
  </si>
  <si>
    <t>MTR25702</t>
  </si>
  <si>
    <t>U00307</t>
  </si>
  <si>
    <t>MTR97288</t>
  </si>
  <si>
    <t>U00308</t>
  </si>
  <si>
    <t>MTR50410</t>
  </si>
  <si>
    <t>U00309</t>
  </si>
  <si>
    <t>MTR11719</t>
  </si>
  <si>
    <t>U00310</t>
  </si>
  <si>
    <t>MTR99707</t>
  </si>
  <si>
    <t>U00311</t>
  </si>
  <si>
    <t>MTR47182</t>
  </si>
  <si>
    <t>U00312</t>
  </si>
  <si>
    <t>MTR63028</t>
  </si>
  <si>
    <t>U00313</t>
  </si>
  <si>
    <t>MTR78880</t>
  </si>
  <si>
    <t>U00314</t>
  </si>
  <si>
    <t>MTR77191</t>
  </si>
  <si>
    <t>U00315</t>
  </si>
  <si>
    <t>MTR87102</t>
  </si>
  <si>
    <t>U00316</t>
  </si>
  <si>
    <t>MTR23403</t>
  </si>
  <si>
    <t>U00317</t>
  </si>
  <si>
    <t>MTR71283</t>
  </si>
  <si>
    <t>U00318</t>
  </si>
  <si>
    <t>MTR27618</t>
  </si>
  <si>
    <t>U00319</t>
  </si>
  <si>
    <t>MTR91288</t>
  </si>
  <si>
    <t>U00320</t>
  </si>
  <si>
    <t>MTR29880</t>
  </si>
  <si>
    <t>U00321</t>
  </si>
  <si>
    <t>MTR23662</t>
  </si>
  <si>
    <t>U00322</t>
  </si>
  <si>
    <t>MTR22768</t>
  </si>
  <si>
    <t>U00323</t>
  </si>
  <si>
    <t>MTR58268</t>
  </si>
  <si>
    <t>U00324</t>
  </si>
  <si>
    <t>MTR68545</t>
  </si>
  <si>
    <t>U00325</t>
  </si>
  <si>
    <t>MTR81079</t>
  </si>
  <si>
    <t>U00326</t>
  </si>
  <si>
    <t>MTR85041</t>
  </si>
  <si>
    <t>U00327</t>
  </si>
  <si>
    <t>MTR34496</t>
  </si>
  <si>
    <t>U00328</t>
  </si>
  <si>
    <t>MTR66058</t>
  </si>
  <si>
    <t>U00329</t>
  </si>
  <si>
    <t>MTR39692</t>
  </si>
  <si>
    <t>U00330</t>
  </si>
  <si>
    <t>MTR17622</t>
  </si>
  <si>
    <t>U00331</t>
  </si>
  <si>
    <t>MTR72285</t>
  </si>
  <si>
    <t>U00332</t>
  </si>
  <si>
    <t>MTR64217</t>
  </si>
  <si>
    <t>U00333</t>
  </si>
  <si>
    <t>MTR47386</t>
  </si>
  <si>
    <t>U00334</t>
  </si>
  <si>
    <t>MTR58887</t>
  </si>
  <si>
    <t>U00335</t>
  </si>
  <si>
    <t>MTR42456</t>
  </si>
  <si>
    <t>U00336</t>
  </si>
  <si>
    <t>MTR48694</t>
  </si>
  <si>
    <t>U00337</t>
  </si>
  <si>
    <t>MTR38404</t>
  </si>
  <si>
    <t>U00338</t>
  </si>
  <si>
    <t>MTR67583</t>
  </si>
  <si>
    <t>U00339</t>
  </si>
  <si>
    <t>MTR76850</t>
  </si>
  <si>
    <t>U00340</t>
  </si>
  <si>
    <t>MTR76056</t>
  </si>
  <si>
    <t>U00341</t>
  </si>
  <si>
    <t>MTR88277</t>
  </si>
  <si>
    <t>U00342</t>
  </si>
  <si>
    <t>MTR26832</t>
  </si>
  <si>
    <t>U00343</t>
  </si>
  <si>
    <t>MTR85123</t>
  </si>
  <si>
    <t>U00344</t>
  </si>
  <si>
    <t>MTR94541</t>
  </si>
  <si>
    <t>U00345</t>
  </si>
  <si>
    <t>MTR66943</t>
  </si>
  <si>
    <t>U00346</t>
  </si>
  <si>
    <t>MTR60473</t>
  </si>
  <si>
    <t>U00347</t>
  </si>
  <si>
    <t>MTR95297</t>
  </si>
  <si>
    <t>U00348</t>
  </si>
  <si>
    <t>MTR23384</t>
  </si>
  <si>
    <t>U00349</t>
  </si>
  <si>
    <t>MTR72796</t>
  </si>
  <si>
    <t>U00350</t>
  </si>
  <si>
    <t>MTR29450</t>
  </si>
  <si>
    <t>U00351</t>
  </si>
  <si>
    <t>MTR59947</t>
  </si>
  <si>
    <t>U00352</t>
  </si>
  <si>
    <t>MTR36646</t>
  </si>
  <si>
    <t>U00353</t>
  </si>
  <si>
    <t>MTR41127</t>
  </si>
  <si>
    <t>U00354</t>
  </si>
  <si>
    <t>MTR80624</t>
  </si>
  <si>
    <t>U00355</t>
  </si>
  <si>
    <t>MTR93164</t>
  </si>
  <si>
    <t>U00356</t>
  </si>
  <si>
    <t>MTR68488</t>
  </si>
  <si>
    <t>U00357</t>
  </si>
  <si>
    <t>MTR93755</t>
  </si>
  <si>
    <t>U00358</t>
  </si>
  <si>
    <t>MTR16866</t>
  </si>
  <si>
    <t>U00359</t>
  </si>
  <si>
    <t>MTR64240</t>
  </si>
  <si>
    <t>U00360</t>
  </si>
  <si>
    <t>MTR69745</t>
  </si>
  <si>
    <t>U00361</t>
  </si>
  <si>
    <t>MTR42270</t>
  </si>
  <si>
    <t>U00362</t>
  </si>
  <si>
    <t>MTR36067</t>
  </si>
  <si>
    <t>U00363</t>
  </si>
  <si>
    <t>MTR85449</t>
  </si>
  <si>
    <t>U00364</t>
  </si>
  <si>
    <t>MTR17808</t>
  </si>
  <si>
    <t>U00365</t>
  </si>
  <si>
    <t>MTR45872</t>
  </si>
  <si>
    <t>U00366</t>
  </si>
  <si>
    <t>MTR92800</t>
  </si>
  <si>
    <t>U00367</t>
  </si>
  <si>
    <t>MTR47359</t>
  </si>
  <si>
    <t>U00368</t>
  </si>
  <si>
    <t>MTR65733</t>
  </si>
  <si>
    <t>U00369</t>
  </si>
  <si>
    <t>MTR98700</t>
  </si>
  <si>
    <t>U00370</t>
  </si>
  <si>
    <t>MTR30690</t>
  </si>
  <si>
    <t>U00371</t>
  </si>
  <si>
    <t>MTR50274</t>
  </si>
  <si>
    <t>U00372</t>
  </si>
  <si>
    <t>MTR94672</t>
  </si>
  <si>
    <t>U00373</t>
  </si>
  <si>
    <t>MTR23509</t>
  </si>
  <si>
    <t>U00374</t>
  </si>
  <si>
    <t>MTR20377</t>
  </si>
  <si>
    <t>U00375</t>
  </si>
  <si>
    <t>MTR78188</t>
  </si>
  <si>
    <t>U00376</t>
  </si>
  <si>
    <t>MTR69424</t>
  </si>
  <si>
    <t>U00377</t>
  </si>
  <si>
    <t>MTR54432</t>
  </si>
  <si>
    <t>U00378</t>
  </si>
  <si>
    <t>MTR73745</t>
  </si>
  <si>
    <t>U00379</t>
  </si>
  <si>
    <t>MTR81054</t>
  </si>
  <si>
    <t>U00380</t>
  </si>
  <si>
    <t>MTR80647</t>
  </si>
  <si>
    <t>U00381</t>
  </si>
  <si>
    <t>MTR22703</t>
  </si>
  <si>
    <t>U00382</t>
  </si>
  <si>
    <t>MTR45153</t>
  </si>
  <si>
    <t>U00383</t>
  </si>
  <si>
    <t>MTR33460</t>
  </si>
  <si>
    <t>U00384</t>
  </si>
  <si>
    <t>MTR86489</t>
  </si>
  <si>
    <t>U00385</t>
  </si>
  <si>
    <t>MTR95972</t>
  </si>
  <si>
    <t>U00386</t>
  </si>
  <si>
    <t>MTR81877</t>
  </si>
  <si>
    <t>U00387</t>
  </si>
  <si>
    <t>MTR49769</t>
  </si>
  <si>
    <t>U00388</t>
  </si>
  <si>
    <t>MTR14151</t>
  </si>
  <si>
    <t>U00389</t>
  </si>
  <si>
    <t>MTR97049</t>
  </si>
  <si>
    <t>U00390</t>
  </si>
  <si>
    <t>MTR86072</t>
  </si>
  <si>
    <t>U00391</t>
  </si>
  <si>
    <t>MTR55787</t>
  </si>
  <si>
    <t>U00392</t>
  </si>
  <si>
    <t>MTR41966</t>
  </si>
  <si>
    <t>U00393</t>
  </si>
  <si>
    <t>MTR86241</t>
  </si>
  <si>
    <t>U00394</t>
  </si>
  <si>
    <t>MTR53968</t>
  </si>
  <si>
    <t>U00395</t>
  </si>
  <si>
    <t>MTR54349</t>
  </si>
  <si>
    <t>U00396</t>
  </si>
  <si>
    <t>MTR91783</t>
  </si>
  <si>
    <t>U00397</t>
  </si>
  <si>
    <t>MTR78869</t>
  </si>
  <si>
    <t>U00398</t>
  </si>
  <si>
    <t>MTR66915</t>
  </si>
  <si>
    <t>U00399</t>
  </si>
  <si>
    <t>MTR58841</t>
  </si>
  <si>
    <t>U00400</t>
  </si>
  <si>
    <t>MTR29377</t>
  </si>
  <si>
    <t>U00401</t>
  </si>
  <si>
    <t>MTR34732</t>
  </si>
  <si>
    <t>U00402</t>
  </si>
  <si>
    <t>MTR47204</t>
  </si>
  <si>
    <t>U00403</t>
  </si>
  <si>
    <t>MTR89131</t>
  </si>
  <si>
    <t>U00404</t>
  </si>
  <si>
    <t>MTR92992</t>
  </si>
  <si>
    <t>U00405</t>
  </si>
  <si>
    <t>MTR99810</t>
  </si>
  <si>
    <t>U00406</t>
  </si>
  <si>
    <t>MTR89728</t>
  </si>
  <si>
    <t>U00407</t>
  </si>
  <si>
    <t>MTR94300</t>
  </si>
  <si>
    <t>U00408</t>
  </si>
  <si>
    <t>MTR86936</t>
  </si>
  <si>
    <t>U00409</t>
  </si>
  <si>
    <t>MTR14831</t>
  </si>
  <si>
    <t>U00410</t>
  </si>
  <si>
    <t>MTR28800</t>
  </si>
  <si>
    <t>U00411</t>
  </si>
  <si>
    <t>MTR54611</t>
  </si>
  <si>
    <t>U00412</t>
  </si>
  <si>
    <t>MTR60391</t>
  </si>
  <si>
    <t>U00413</t>
  </si>
  <si>
    <t>MTR34464</t>
  </si>
  <si>
    <t>U00414</t>
  </si>
  <si>
    <t>MTR82477</t>
  </si>
  <si>
    <t>U00415</t>
  </si>
  <si>
    <t>MTR14080</t>
  </si>
  <si>
    <t>U00416</t>
  </si>
  <si>
    <t>MTR76342</t>
  </si>
  <si>
    <t>U00417</t>
  </si>
  <si>
    <t>MTR18275</t>
  </si>
  <si>
    <t>U00418</t>
  </si>
  <si>
    <t>MTR13669</t>
  </si>
  <si>
    <t>U00419</t>
  </si>
  <si>
    <t>MTR48363</t>
  </si>
  <si>
    <t>U00420</t>
  </si>
  <si>
    <t>MTR15621</t>
  </si>
  <si>
    <t>U00421</t>
  </si>
  <si>
    <t>MTR41850</t>
  </si>
  <si>
    <t>U00422</t>
  </si>
  <si>
    <t>MTR99060</t>
  </si>
  <si>
    <t>U00423</t>
  </si>
  <si>
    <t>MTR16525</t>
  </si>
  <si>
    <t>U00424</t>
  </si>
  <si>
    <t>MTR83874</t>
  </si>
  <si>
    <t>U00425</t>
  </si>
  <si>
    <t>MTR25421</t>
  </si>
  <si>
    <t>U00426</t>
  </si>
  <si>
    <t>MTR84283</t>
  </si>
  <si>
    <t>U00427</t>
  </si>
  <si>
    <t>MTR33579</t>
  </si>
  <si>
    <t>U00428</t>
  </si>
  <si>
    <t>MTR80493</t>
  </si>
  <si>
    <t>U00429</t>
  </si>
  <si>
    <t>MTR71868</t>
  </si>
  <si>
    <t>U00430</t>
  </si>
  <si>
    <t>MTR10045</t>
  </si>
  <si>
    <t>U00431</t>
  </si>
  <si>
    <t>MTR39325</t>
  </si>
  <si>
    <t>U00432</t>
  </si>
  <si>
    <t>MTR89481</t>
  </si>
  <si>
    <t>U00433</t>
  </si>
  <si>
    <t>MTR79388</t>
  </si>
  <si>
    <t>U00434</t>
  </si>
  <si>
    <t>MTR76905</t>
  </si>
  <si>
    <t>U00435</t>
  </si>
  <si>
    <t>MTR52846</t>
  </si>
  <si>
    <t>U00436</t>
  </si>
  <si>
    <t>MTR87422</t>
  </si>
  <si>
    <t>U00437</t>
  </si>
  <si>
    <t>MTR96086</t>
  </si>
  <si>
    <t>U00438</t>
  </si>
  <si>
    <t>MTR75009</t>
  </si>
  <si>
    <t>U00439</t>
  </si>
  <si>
    <t>MTR28169</t>
  </si>
  <si>
    <t>U00440</t>
  </si>
  <si>
    <t>MTR96357</t>
  </si>
  <si>
    <t>U00441</t>
  </si>
  <si>
    <t>MTR37040</t>
  </si>
  <si>
    <t>U00442</t>
  </si>
  <si>
    <t>MTR92266</t>
  </si>
  <si>
    <t>U00443</t>
  </si>
  <si>
    <t>MTR54162</t>
  </si>
  <si>
    <t>U00444</t>
  </si>
  <si>
    <t>MTR68175</t>
  </si>
  <si>
    <t>U00445</t>
  </si>
  <si>
    <t>MTR55695</t>
  </si>
  <si>
    <t>U00446</t>
  </si>
  <si>
    <t>MTR96823</t>
  </si>
  <si>
    <t>U00447</t>
  </si>
  <si>
    <t>MTR60483</t>
  </si>
  <si>
    <t>U00448</t>
  </si>
  <si>
    <t>MTR14026</t>
  </si>
  <si>
    <t>U00449</t>
  </si>
  <si>
    <t>MTR71267</t>
  </si>
  <si>
    <t>U00450</t>
  </si>
  <si>
    <t>MTR86744</t>
  </si>
  <si>
    <t>U00451</t>
  </si>
  <si>
    <t>MTR40745</t>
  </si>
  <si>
    <t>U00452</t>
  </si>
  <si>
    <t>MTR49440</t>
  </si>
  <si>
    <t>U00453</t>
  </si>
  <si>
    <t>MTR41640</t>
  </si>
  <si>
    <t>U00454</t>
  </si>
  <si>
    <t>MTR79061</t>
  </si>
  <si>
    <t>U00455</t>
  </si>
  <si>
    <t>MTR96445</t>
  </si>
  <si>
    <t>U00456</t>
  </si>
  <si>
    <t>MTR54933</t>
  </si>
  <si>
    <t>U00457</t>
  </si>
  <si>
    <t>MTR74255</t>
  </si>
  <si>
    <t>U00458</t>
  </si>
  <si>
    <t>MTR25997</t>
  </si>
  <si>
    <t>U00459</t>
  </si>
  <si>
    <t>MTR27591</t>
  </si>
  <si>
    <t>U00460</t>
  </si>
  <si>
    <t>MTR59596</t>
  </si>
  <si>
    <t>U00461</t>
  </si>
  <si>
    <t>MTR48321</t>
  </si>
  <si>
    <t>U00462</t>
  </si>
  <si>
    <t>MTR53751</t>
  </si>
  <si>
    <t>U00463</t>
  </si>
  <si>
    <t>MTR60605</t>
  </si>
  <si>
    <t>U00464</t>
  </si>
  <si>
    <t>MTR16078</t>
  </si>
  <si>
    <t>U00465</t>
  </si>
  <si>
    <t>MTR58627</t>
  </si>
  <si>
    <t>U00466</t>
  </si>
  <si>
    <t>MTR43602</t>
  </si>
  <si>
    <t>U00467</t>
  </si>
  <si>
    <t>MTR54752</t>
  </si>
  <si>
    <t>U00468</t>
  </si>
  <si>
    <t>MTR58177</t>
  </si>
  <si>
    <t>U00469</t>
  </si>
  <si>
    <t>MTR63384</t>
  </si>
  <si>
    <t>U00470</t>
  </si>
  <si>
    <t>MTR89098</t>
  </si>
  <si>
    <t>U00471</t>
  </si>
  <si>
    <t>MTR85633</t>
  </si>
  <si>
    <t>U00472</t>
  </si>
  <si>
    <t>MTR59551</t>
  </si>
  <si>
    <t>U00473</t>
  </si>
  <si>
    <t>MTR84717</t>
  </si>
  <si>
    <t>U00474</t>
  </si>
  <si>
    <t>MTR87198</t>
  </si>
  <si>
    <t>U00475</t>
  </si>
  <si>
    <t>MTR85459</t>
  </si>
  <si>
    <t>U00476</t>
  </si>
  <si>
    <t>MTR12718</t>
  </si>
  <si>
    <t>U00477</t>
  </si>
  <si>
    <t>MTR64492</t>
  </si>
  <si>
    <t>U00478</t>
  </si>
  <si>
    <t>MTR12989</t>
  </si>
  <si>
    <t>U00479</t>
  </si>
  <si>
    <t>MTR58917</t>
  </si>
  <si>
    <t>U00480</t>
  </si>
  <si>
    <t>MTR50718</t>
  </si>
  <si>
    <t>U00481</t>
  </si>
  <si>
    <t>MTR41919</t>
  </si>
  <si>
    <t>U00482</t>
  </si>
  <si>
    <t>MTR84535</t>
  </si>
  <si>
    <t>U00483</t>
  </si>
  <si>
    <t>MTR26325</t>
  </si>
  <si>
    <t>U00484</t>
  </si>
  <si>
    <t>MTR17014</t>
  </si>
  <si>
    <t>U00485</t>
  </si>
  <si>
    <t>MTR68983</t>
  </si>
  <si>
    <t>U00486</t>
  </si>
  <si>
    <t>MTR98379</t>
  </si>
  <si>
    <t>U00487</t>
  </si>
  <si>
    <t>MTR91101</t>
  </si>
  <si>
    <t>U00488</t>
  </si>
  <si>
    <t>MTR73958</t>
  </si>
  <si>
    <t>U00489</t>
  </si>
  <si>
    <t>MTR36724</t>
  </si>
  <si>
    <t>U00490</t>
  </si>
  <si>
    <t>MTR21137</t>
  </si>
  <si>
    <t>U00491</t>
  </si>
  <si>
    <t>MTR62322</t>
  </si>
  <si>
    <t>U00492</t>
  </si>
  <si>
    <t>MTR34051</t>
  </si>
  <si>
    <t>U00493</t>
  </si>
  <si>
    <t>MTR20176</t>
  </si>
  <si>
    <t>U00494</t>
  </si>
  <si>
    <t>MTR96004</t>
  </si>
  <si>
    <t>U00495</t>
  </si>
  <si>
    <t>MTR24044</t>
  </si>
  <si>
    <t>U00496</t>
  </si>
  <si>
    <t>MTR42159</t>
  </si>
  <si>
    <t>U00497</t>
  </si>
  <si>
    <t>MTR90248</t>
  </si>
  <si>
    <t>U00498</t>
  </si>
  <si>
    <t>MTR92277</t>
  </si>
  <si>
    <t>U00499</t>
  </si>
  <si>
    <t>MTR64325</t>
  </si>
  <si>
    <t>U00500</t>
  </si>
  <si>
    <t>MTR58933</t>
  </si>
  <si>
    <t>U00501</t>
  </si>
  <si>
    <t>MTR41355</t>
  </si>
  <si>
    <t>U00502</t>
  </si>
  <si>
    <t>MTR48368</t>
  </si>
  <si>
    <t>U00503</t>
  </si>
  <si>
    <t>MTR98116</t>
  </si>
  <si>
    <t>U00504</t>
  </si>
  <si>
    <t>MTR11288</t>
  </si>
  <si>
    <t>U00505</t>
  </si>
  <si>
    <t>MTR81584</t>
  </si>
  <si>
    <t>U00506</t>
  </si>
  <si>
    <t>MTR80637</t>
  </si>
  <si>
    <t>U00507</t>
  </si>
  <si>
    <t>MTR25736</t>
  </si>
  <si>
    <t>U00508</t>
  </si>
  <si>
    <t>MTR48329</t>
  </si>
  <si>
    <t>U00509</t>
  </si>
  <si>
    <t>MTR71189</t>
  </si>
  <si>
    <t>U00510</t>
  </si>
  <si>
    <t>MTR43595</t>
  </si>
  <si>
    <t>U00511</t>
  </si>
  <si>
    <t>MTR28500</t>
  </si>
  <si>
    <t>U00512</t>
  </si>
  <si>
    <t>MTR93424</t>
  </si>
  <si>
    <t>U00513</t>
  </si>
  <si>
    <t>MTR45373</t>
  </si>
  <si>
    <t>U00514</t>
  </si>
  <si>
    <t>MTR27315</t>
  </si>
  <si>
    <t>U00515</t>
  </si>
  <si>
    <t>MTR72957</t>
  </si>
  <si>
    <t>U00516</t>
  </si>
  <si>
    <t>MTR93016</t>
  </si>
  <si>
    <t>U00517</t>
  </si>
  <si>
    <t>MTR26343</t>
  </si>
  <si>
    <t>U00518</t>
  </si>
  <si>
    <t>MTR28335</t>
  </si>
  <si>
    <t>U00519</t>
  </si>
  <si>
    <t>MTR14743</t>
  </si>
  <si>
    <t>U00520</t>
  </si>
  <si>
    <t>MTR67873</t>
  </si>
  <si>
    <t>U00521</t>
  </si>
  <si>
    <t>MTR21129</t>
  </si>
  <si>
    <t>U00522</t>
  </si>
  <si>
    <t>MTR25360</t>
  </si>
  <si>
    <t>U00523</t>
  </si>
  <si>
    <t>MTR38870</t>
  </si>
  <si>
    <t>U00524</t>
  </si>
  <si>
    <t>MTR78703</t>
  </si>
  <si>
    <t>U00525</t>
  </si>
  <si>
    <t>MTR73414</t>
  </si>
  <si>
    <t>U00526</t>
  </si>
  <si>
    <t>MTR84732</t>
  </si>
  <si>
    <t>U00527</t>
  </si>
  <si>
    <t>MTR45880</t>
  </si>
  <si>
    <t>U00528</t>
  </si>
  <si>
    <t>MTR43371</t>
  </si>
  <si>
    <t>U00529</t>
  </si>
  <si>
    <t>MTR28760</t>
  </si>
  <si>
    <t>U00530</t>
  </si>
  <si>
    <t>MTR68649</t>
  </si>
  <si>
    <t>U00531</t>
  </si>
  <si>
    <t>MTR69249</t>
  </si>
  <si>
    <t>U00532</t>
  </si>
  <si>
    <t>MTR79215</t>
  </si>
  <si>
    <t>U00533</t>
  </si>
  <si>
    <t>MTR37094</t>
  </si>
  <si>
    <t>U00534</t>
  </si>
  <si>
    <t>MTR16317</t>
  </si>
  <si>
    <t>U00535</t>
  </si>
  <si>
    <t>MTR43756</t>
  </si>
  <si>
    <t>U00536</t>
  </si>
  <si>
    <t>MTR99821</t>
  </si>
  <si>
    <t>U00537</t>
  </si>
  <si>
    <t>MTR31497</t>
  </si>
  <si>
    <t>U00538</t>
  </si>
  <si>
    <t>MTR28778</t>
  </si>
  <si>
    <t>U00539</t>
  </si>
  <si>
    <t>MTR99492</t>
  </si>
  <si>
    <t>U00540</t>
  </si>
  <si>
    <t>MTR86366</t>
  </si>
  <si>
    <t>U00541</t>
  </si>
  <si>
    <t>MTR56550</t>
  </si>
  <si>
    <t>U00542</t>
  </si>
  <si>
    <t>MTR99508</t>
  </si>
  <si>
    <t>U00543</t>
  </si>
  <si>
    <t>MTR53129</t>
  </si>
  <si>
    <t>U00544</t>
  </si>
  <si>
    <t>MTR99909</t>
  </si>
  <si>
    <t>U00545</t>
  </si>
  <si>
    <t>MTR80574</t>
  </si>
  <si>
    <t>U00546</t>
  </si>
  <si>
    <t>MTR21004</t>
  </si>
  <si>
    <t>U00547</t>
  </si>
  <si>
    <t>MTR35013</t>
  </si>
  <si>
    <t>U00548</t>
  </si>
  <si>
    <t>MTR50938</t>
  </si>
  <si>
    <t>U00549</t>
  </si>
  <si>
    <t>MTR13954</t>
  </si>
  <si>
    <t>U00550</t>
  </si>
  <si>
    <t>MTR34311</t>
  </si>
  <si>
    <t>U00551</t>
  </si>
  <si>
    <t>MTR73889</t>
  </si>
  <si>
    <t>U00552</t>
  </si>
  <si>
    <t>MTR12359</t>
  </si>
  <si>
    <t>U00553</t>
  </si>
  <si>
    <t>MTR11086</t>
  </si>
  <si>
    <t>U00554</t>
  </si>
  <si>
    <t>MTR74723</t>
  </si>
  <si>
    <t>U00555</t>
  </si>
  <si>
    <t>MTR23676</t>
  </si>
  <si>
    <t>U00556</t>
  </si>
  <si>
    <t>MTR82240</t>
  </si>
  <si>
    <t>U00557</t>
  </si>
  <si>
    <t>MTR35175</t>
  </si>
  <si>
    <t>U00558</t>
  </si>
  <si>
    <t>MTR23092</t>
  </si>
  <si>
    <t>U00559</t>
  </si>
  <si>
    <t>MTR70508</t>
  </si>
  <si>
    <t>U00560</t>
  </si>
  <si>
    <t>MTR76777</t>
  </si>
  <si>
    <t>U00561</t>
  </si>
  <si>
    <t>MTR76590</t>
  </si>
  <si>
    <t>U00562</t>
  </si>
  <si>
    <t>MTR89911</t>
  </si>
  <si>
    <t>U00563</t>
  </si>
  <si>
    <t>MTR37200</t>
  </si>
  <si>
    <t>U00564</t>
  </si>
  <si>
    <t>MTR30408</t>
  </si>
  <si>
    <t>U00565</t>
  </si>
  <si>
    <t>MTR55041</t>
  </si>
  <si>
    <t>U00566</t>
  </si>
  <si>
    <t>MTR92836</t>
  </si>
  <si>
    <t>U00567</t>
  </si>
  <si>
    <t>MTR72500</t>
  </si>
  <si>
    <t>U00568</t>
  </si>
  <si>
    <t>MTR93169</t>
  </si>
  <si>
    <t>U00569</t>
  </si>
  <si>
    <t>MTR92102</t>
  </si>
  <si>
    <t>U00570</t>
  </si>
  <si>
    <t>MTR31750</t>
  </si>
  <si>
    <t>U00571</t>
  </si>
  <si>
    <t>MTR16626</t>
  </si>
  <si>
    <t>U00572</t>
  </si>
  <si>
    <t>MTR16067</t>
  </si>
  <si>
    <t>U00573</t>
  </si>
  <si>
    <t>MTR56642</t>
  </si>
  <si>
    <t>U00574</t>
  </si>
  <si>
    <t>MTR86193</t>
  </si>
  <si>
    <t>U00575</t>
  </si>
  <si>
    <t>MTR19455</t>
  </si>
  <si>
    <t>U00576</t>
  </si>
  <si>
    <t>MTR54740</t>
  </si>
  <si>
    <t>U00577</t>
  </si>
  <si>
    <t>MTR94554</t>
  </si>
  <si>
    <t>U00578</t>
  </si>
  <si>
    <t>MTR66694</t>
  </si>
  <si>
    <t>U00579</t>
  </si>
  <si>
    <t>MTR87615</t>
  </si>
  <si>
    <t>U00580</t>
  </si>
  <si>
    <t>MTR59705</t>
  </si>
  <si>
    <t>U00581</t>
  </si>
  <si>
    <t>MTR79763</t>
  </si>
  <si>
    <t>U00582</t>
  </si>
  <si>
    <t>MTR49649</t>
  </si>
  <si>
    <t>U00583</t>
  </si>
  <si>
    <t>MTR96965</t>
  </si>
  <si>
    <t>U00584</t>
  </si>
  <si>
    <t>MTR46694</t>
  </si>
  <si>
    <t>U00585</t>
  </si>
  <si>
    <t>MTR29516</t>
  </si>
  <si>
    <t>U00586</t>
  </si>
  <si>
    <t>MTR66795</t>
  </si>
  <si>
    <t>U00587</t>
  </si>
  <si>
    <t>MTR40380</t>
  </si>
  <si>
    <t>U00588</t>
  </si>
  <si>
    <t>MTR76256</t>
  </si>
  <si>
    <t>U00589</t>
  </si>
  <si>
    <t>MTR18347</t>
  </si>
  <si>
    <t>U00590</t>
  </si>
  <si>
    <t>MTR19239</t>
  </si>
  <si>
    <t>U00591</t>
  </si>
  <si>
    <t>MTR93655</t>
  </si>
  <si>
    <t>U00592</t>
  </si>
  <si>
    <t>MTR10772</t>
  </si>
  <si>
    <t>U00593</t>
  </si>
  <si>
    <t>MTR11350</t>
  </si>
  <si>
    <t>U00594</t>
  </si>
  <si>
    <t>MTR35092</t>
  </si>
  <si>
    <t>U00595</t>
  </si>
  <si>
    <t>MTR46450</t>
  </si>
  <si>
    <t>U00596</t>
  </si>
  <si>
    <t>MTR37782</t>
  </si>
  <si>
    <t>U00597</t>
  </si>
  <si>
    <t>MTR93286</t>
  </si>
  <si>
    <t>U00598</t>
  </si>
  <si>
    <t>MTR73579</t>
  </si>
  <si>
    <t>U00599</t>
  </si>
  <si>
    <t>MTR37448</t>
  </si>
  <si>
    <t>U00600</t>
  </si>
  <si>
    <t>MTR40321</t>
  </si>
  <si>
    <t>U00601</t>
  </si>
  <si>
    <t>MTR41324</t>
  </si>
  <si>
    <t>U00602</t>
  </si>
  <si>
    <t>MTR70593</t>
  </si>
  <si>
    <t>U00603</t>
  </si>
  <si>
    <t>MTR38718</t>
  </si>
  <si>
    <t>U00604</t>
  </si>
  <si>
    <t>MTR18130</t>
  </si>
  <si>
    <t>U00605</t>
  </si>
  <si>
    <t>MTR97923</t>
  </si>
  <si>
    <t>U00606</t>
  </si>
  <si>
    <t>MTR63674</t>
  </si>
  <si>
    <t>U00607</t>
  </si>
  <si>
    <t>MTR78715</t>
  </si>
  <si>
    <t>U00608</t>
  </si>
  <si>
    <t>MTR48784</t>
  </si>
  <si>
    <t>U00609</t>
  </si>
  <si>
    <t>MTR10682</t>
  </si>
  <si>
    <t>U00610</t>
  </si>
  <si>
    <t>MTR13254</t>
  </si>
  <si>
    <t>U00611</t>
  </si>
  <si>
    <t>MTR99894</t>
  </si>
  <si>
    <t>U00612</t>
  </si>
  <si>
    <t>MTR42522</t>
  </si>
  <si>
    <t>U00613</t>
  </si>
  <si>
    <t>MTR25222</t>
  </si>
  <si>
    <t>U00614</t>
  </si>
  <si>
    <t>MTR89840</t>
  </si>
  <si>
    <t>U00615</t>
  </si>
  <si>
    <t>MTR36779</t>
  </si>
  <si>
    <t>U00616</t>
  </si>
  <si>
    <t>MTR12836</t>
  </si>
  <si>
    <t>U00617</t>
  </si>
  <si>
    <t>MTR19485</t>
  </si>
  <si>
    <t>U00618</t>
  </si>
  <si>
    <t>MTR16043</t>
  </si>
  <si>
    <t>U00619</t>
  </si>
  <si>
    <t>MTR60453</t>
  </si>
  <si>
    <t>U00620</t>
  </si>
  <si>
    <t>MTR62136</t>
  </si>
  <si>
    <t>U00621</t>
  </si>
  <si>
    <t>MTR91800</t>
  </si>
  <si>
    <t>U00622</t>
  </si>
  <si>
    <t>MTR81754</t>
  </si>
  <si>
    <t>U00623</t>
  </si>
  <si>
    <t>MTR36415</t>
  </si>
  <si>
    <t>U00624</t>
  </si>
  <si>
    <t>MTR11890</t>
  </si>
  <si>
    <t>U00625</t>
  </si>
  <si>
    <t>MTR45165</t>
  </si>
  <si>
    <t>U00626</t>
  </si>
  <si>
    <t>MTR52285</t>
  </si>
  <si>
    <t>U00627</t>
  </si>
  <si>
    <t>MTR99443</t>
  </si>
  <si>
    <t>U00628</t>
  </si>
  <si>
    <t>MTR91307</t>
  </si>
  <si>
    <t>U00629</t>
  </si>
  <si>
    <t>MTR49328</t>
  </si>
  <si>
    <t>U00630</t>
  </si>
  <si>
    <t>MTR48927</t>
  </si>
  <si>
    <t>U00631</t>
  </si>
  <si>
    <t>MTR55557</t>
  </si>
  <si>
    <t>U00632</t>
  </si>
  <si>
    <t>U00633</t>
  </si>
  <si>
    <t>MTR31224</t>
  </si>
  <si>
    <t>U00634</t>
  </si>
  <si>
    <t>MTR78287</t>
  </si>
  <si>
    <t>U00635</t>
  </si>
  <si>
    <t>MTR26656</t>
  </si>
  <si>
    <t>U00636</t>
  </si>
  <si>
    <t>MTR98696</t>
  </si>
  <si>
    <t>U00637</t>
  </si>
  <si>
    <t>MTR42695</t>
  </si>
  <si>
    <t>U00638</t>
  </si>
  <si>
    <t>MTR26357</t>
  </si>
  <si>
    <t>U00639</t>
  </si>
  <si>
    <t>MTR44083</t>
  </si>
  <si>
    <t>U00640</t>
  </si>
  <si>
    <t>MTR96218</t>
  </si>
  <si>
    <t>U00641</t>
  </si>
  <si>
    <t>MTR56947</t>
  </si>
  <si>
    <t>U00642</t>
  </si>
  <si>
    <t>MTR24920</t>
  </si>
  <si>
    <t>U00643</t>
  </si>
  <si>
    <t>MTR75283</t>
  </si>
  <si>
    <t>U00644</t>
  </si>
  <si>
    <t>MTR26935</t>
  </si>
  <si>
    <t>U00645</t>
  </si>
  <si>
    <t>MTR35849</t>
  </si>
  <si>
    <t>U00646</t>
  </si>
  <si>
    <t>MTR39783</t>
  </si>
  <si>
    <t>U00647</t>
  </si>
  <si>
    <t>MTR61335</t>
  </si>
  <si>
    <t>U00648</t>
  </si>
  <si>
    <t>MTR51068</t>
  </si>
  <si>
    <t>U00649</t>
  </si>
  <si>
    <t>MTR20835</t>
  </si>
  <si>
    <t>U00650</t>
  </si>
  <si>
    <t>MTR94306</t>
  </si>
  <si>
    <t>U00651</t>
  </si>
  <si>
    <t>MTR39160</t>
  </si>
  <si>
    <t>U00652</t>
  </si>
  <si>
    <t>MTR30529</t>
  </si>
  <si>
    <t>U00653</t>
  </si>
  <si>
    <t>MTR83609</t>
  </si>
  <si>
    <t>U00654</t>
  </si>
  <si>
    <t>MTR23827</t>
  </si>
  <si>
    <t>U00655</t>
  </si>
  <si>
    <t>MTR63339</t>
  </si>
  <si>
    <t>U00656</t>
  </si>
  <si>
    <t>MTR79857</t>
  </si>
  <si>
    <t>U00657</t>
  </si>
  <si>
    <t>MTR57653</t>
  </si>
  <si>
    <t>U00658</t>
  </si>
  <si>
    <t>MTR36656</t>
  </si>
  <si>
    <t>U00659</t>
  </si>
  <si>
    <t>MTR76514</t>
  </si>
  <si>
    <t>U00660</t>
  </si>
  <si>
    <t>MTR69091</t>
  </si>
  <si>
    <t>U00661</t>
  </si>
  <si>
    <t>MTR89155</t>
  </si>
  <si>
    <t>U00662</t>
  </si>
  <si>
    <t>MTR67779</t>
  </si>
  <si>
    <t>U00663</t>
  </si>
  <si>
    <t>MTR21231</t>
  </si>
  <si>
    <t>U00664</t>
  </si>
  <si>
    <t>MTR52578</t>
  </si>
  <si>
    <t>U00665</t>
  </si>
  <si>
    <t>MTR78347</t>
  </si>
  <si>
    <t>U00666</t>
  </si>
  <si>
    <t>MTR89827</t>
  </si>
  <si>
    <t>U00667</t>
  </si>
  <si>
    <t>MTR88660</t>
  </si>
  <si>
    <t>U00668</t>
  </si>
  <si>
    <t>MTR72453</t>
  </si>
  <si>
    <t>U00669</t>
  </si>
  <si>
    <t>MTR33154</t>
  </si>
  <si>
    <t>U00670</t>
  </si>
  <si>
    <t>MTR75382</t>
  </si>
  <si>
    <t>U00671</t>
  </si>
  <si>
    <t>MTR20938</t>
  </si>
  <si>
    <t>U00672</t>
  </si>
  <si>
    <t>MTR98426</t>
  </si>
  <si>
    <t>U00673</t>
  </si>
  <si>
    <t>MTR36414</t>
  </si>
  <si>
    <t>U00674</t>
  </si>
  <si>
    <t>MTR50771</t>
  </si>
  <si>
    <t>U00675</t>
  </si>
  <si>
    <t>MTR55711</t>
  </si>
  <si>
    <t>U00676</t>
  </si>
  <si>
    <t>MTR73569</t>
  </si>
  <si>
    <t>U00677</t>
  </si>
  <si>
    <t>MTR92531</t>
  </si>
  <si>
    <t>U00678</t>
  </si>
  <si>
    <t>MTR44045</t>
  </si>
  <si>
    <t>U00679</t>
  </si>
  <si>
    <t>MTR79265</t>
  </si>
  <si>
    <t>U00680</t>
  </si>
  <si>
    <t>MTR15226</t>
  </si>
  <si>
    <t>U00681</t>
  </si>
  <si>
    <t>MTR62640</t>
  </si>
  <si>
    <t>U00682</t>
  </si>
  <si>
    <t>MTR51638</t>
  </si>
  <si>
    <t>U00683</t>
  </si>
  <si>
    <t>MTR52910</t>
  </si>
  <si>
    <t>U00684</t>
  </si>
  <si>
    <t>MTR27058</t>
  </si>
  <si>
    <t>U00685</t>
  </si>
  <si>
    <t>MTR39969</t>
  </si>
  <si>
    <t>U00686</t>
  </si>
  <si>
    <t>MTR20208</t>
  </si>
  <si>
    <t>U00687</t>
  </si>
  <si>
    <t>MTR35572</t>
  </si>
  <si>
    <t>U00688</t>
  </si>
  <si>
    <t>MTR78253</t>
  </si>
  <si>
    <t>U00689</t>
  </si>
  <si>
    <t>MTR34804</t>
  </si>
  <si>
    <t>U00690</t>
  </si>
  <si>
    <t>MTR77792</t>
  </si>
  <si>
    <t>U00691</t>
  </si>
  <si>
    <t>MTR91312</t>
  </si>
  <si>
    <t>U00692</t>
  </si>
  <si>
    <t>MTR13009</t>
  </si>
  <si>
    <t>U00693</t>
  </si>
  <si>
    <t>MTR44140</t>
  </si>
  <si>
    <t>U00694</t>
  </si>
  <si>
    <t>MTR62920</t>
  </si>
  <si>
    <t>U00695</t>
  </si>
  <si>
    <t>MTR40068</t>
  </si>
  <si>
    <t>U00696</t>
  </si>
  <si>
    <t>MTR48646</t>
  </si>
  <si>
    <t>U00697</t>
  </si>
  <si>
    <t>MTR99704</t>
  </si>
  <si>
    <t>U00698</t>
  </si>
  <si>
    <t>MTR41017</t>
  </si>
  <si>
    <t>U00699</t>
  </si>
  <si>
    <t>MTR28287</t>
  </si>
  <si>
    <t>U00700</t>
  </si>
  <si>
    <t>MTR20419</t>
  </si>
  <si>
    <t>U00701</t>
  </si>
  <si>
    <t>MTR37781</t>
  </si>
  <si>
    <t>U00702</t>
  </si>
  <si>
    <t>MTR21433</t>
  </si>
  <si>
    <t>U00703</t>
  </si>
  <si>
    <t>MTR50384</t>
  </si>
  <si>
    <t>U00704</t>
  </si>
  <si>
    <t>MTR24308</t>
  </si>
  <si>
    <t>U00705</t>
  </si>
  <si>
    <t>MTR29110</t>
  </si>
  <si>
    <t>U00706</t>
  </si>
  <si>
    <t>MTR57914</t>
  </si>
  <si>
    <t>U00707</t>
  </si>
  <si>
    <t>MTR41370</t>
  </si>
  <si>
    <t>U00708</t>
  </si>
  <si>
    <t>MTR33253</t>
  </si>
  <si>
    <t>U00709</t>
  </si>
  <si>
    <t>MTR87401</t>
  </si>
  <si>
    <t>U00710</t>
  </si>
  <si>
    <t>MTR11595</t>
  </si>
  <si>
    <t>U00711</t>
  </si>
  <si>
    <t>MTR43317</t>
  </si>
  <si>
    <t>U00712</t>
  </si>
  <si>
    <t>MTR42488</t>
  </si>
  <si>
    <t>U00713</t>
  </si>
  <si>
    <t>MTR94050</t>
  </si>
  <si>
    <t>U00714</t>
  </si>
  <si>
    <t>MTR21881</t>
  </si>
  <si>
    <t>U00715</t>
  </si>
  <si>
    <t>MTR50879</t>
  </si>
  <si>
    <t>U00716</t>
  </si>
  <si>
    <t>MTR34034</t>
  </si>
  <si>
    <t>U00717</t>
  </si>
  <si>
    <t>MTR43429</t>
  </si>
  <si>
    <t>U00718</t>
  </si>
  <si>
    <t>MTR70540</t>
  </si>
  <si>
    <t>U00719</t>
  </si>
  <si>
    <t>MTR75548</t>
  </si>
  <si>
    <t>U00720</t>
  </si>
  <si>
    <t>MTR98021</t>
  </si>
  <si>
    <t>U00721</t>
  </si>
  <si>
    <t>MTR74559</t>
  </si>
  <si>
    <t>U00722</t>
  </si>
  <si>
    <t>MTR66133</t>
  </si>
  <si>
    <t>U00723</t>
  </si>
  <si>
    <t>MTR10418</t>
  </si>
  <si>
    <t>U00724</t>
  </si>
  <si>
    <t>MTR68568</t>
  </si>
  <si>
    <t>U00725</t>
  </si>
  <si>
    <t>MTR65636</t>
  </si>
  <si>
    <t>U00726</t>
  </si>
  <si>
    <t>MTR80174</t>
  </si>
  <si>
    <t>U00727</t>
  </si>
  <si>
    <t>MTR73115</t>
  </si>
  <si>
    <t>U00728</t>
  </si>
  <si>
    <t>MTR12098</t>
  </si>
  <si>
    <t>U00729</t>
  </si>
  <si>
    <t>MTR34652</t>
  </si>
  <si>
    <t>U00730</t>
  </si>
  <si>
    <t>MTR28091</t>
  </si>
  <si>
    <t>U00731</t>
  </si>
  <si>
    <t>MTR58765</t>
  </si>
  <si>
    <t>U00732</t>
  </si>
  <si>
    <t>MTR35034</t>
  </si>
  <si>
    <t>U00733</t>
  </si>
  <si>
    <t>MTR33455</t>
  </si>
  <si>
    <t>U00734</t>
  </si>
  <si>
    <t>MTR35016</t>
  </si>
  <si>
    <t>U00735</t>
  </si>
  <si>
    <t>MTR62616</t>
  </si>
  <si>
    <t>U00736</t>
  </si>
  <si>
    <t>MTR80372</t>
  </si>
  <si>
    <t>U00737</t>
  </si>
  <si>
    <t>MTR24058</t>
  </si>
  <si>
    <t>U00738</t>
  </si>
  <si>
    <t>MTR32836</t>
  </si>
  <si>
    <t>U00739</t>
  </si>
  <si>
    <t>MTR24575</t>
  </si>
  <si>
    <t>U00740</t>
  </si>
  <si>
    <t>MTR13887</t>
  </si>
  <si>
    <t>U00741</t>
  </si>
  <si>
    <t>MTR70889</t>
  </si>
  <si>
    <t>U00742</t>
  </si>
  <si>
    <t>MTR85088</t>
  </si>
  <si>
    <t>U00743</t>
  </si>
  <si>
    <t>MTR71749</t>
  </si>
  <si>
    <t>U00744</t>
  </si>
  <si>
    <t>MTR29872</t>
  </si>
  <si>
    <t>U00745</t>
  </si>
  <si>
    <t>MTR68586</t>
  </si>
  <si>
    <t>U00746</t>
  </si>
  <si>
    <t>MTR60165</t>
  </si>
  <si>
    <t>U00747</t>
  </si>
  <si>
    <t>MTR96978</t>
  </si>
  <si>
    <t>U00748</t>
  </si>
  <si>
    <t>MTR72690</t>
  </si>
  <si>
    <t>U00749</t>
  </si>
  <si>
    <t>MTR93785</t>
  </si>
  <si>
    <t>U00750</t>
  </si>
  <si>
    <t>MTR23423</t>
  </si>
  <si>
    <t>U00751</t>
  </si>
  <si>
    <t>MTR53368</t>
  </si>
  <si>
    <t>U00752</t>
  </si>
  <si>
    <t>MTR33995</t>
  </si>
  <si>
    <t>U00753</t>
  </si>
  <si>
    <t>MTR37860</t>
  </si>
  <si>
    <t>U00754</t>
  </si>
  <si>
    <t>MTR99018</t>
  </si>
  <si>
    <t>U00755</t>
  </si>
  <si>
    <t>MTR79315</t>
  </si>
  <si>
    <t>U00756</t>
  </si>
  <si>
    <t>MTR53663</t>
  </si>
  <si>
    <t>U00757</t>
  </si>
  <si>
    <t>MTR40641</t>
  </si>
  <si>
    <t>U00758</t>
  </si>
  <si>
    <t>MTR54866</t>
  </si>
  <si>
    <t>U00759</t>
  </si>
  <si>
    <t>MTR16852</t>
  </si>
  <si>
    <t>U00760</t>
  </si>
  <si>
    <t>MTR29711</t>
  </si>
  <si>
    <t>U00761</t>
  </si>
  <si>
    <t>MTR28407</t>
  </si>
  <si>
    <t>U00762</t>
  </si>
  <si>
    <t>MTR50120</t>
  </si>
  <si>
    <t>U00763</t>
  </si>
  <si>
    <t>MTR29279</t>
  </si>
  <si>
    <t>U00764</t>
  </si>
  <si>
    <t>MTR39456</t>
  </si>
  <si>
    <t>U00765</t>
  </si>
  <si>
    <t>MTR88313</t>
  </si>
  <si>
    <t>U00766</t>
  </si>
  <si>
    <t>MTR62231</t>
  </si>
  <si>
    <t>U00767</t>
  </si>
  <si>
    <t>MTR98421</t>
  </si>
  <si>
    <t>U00768</t>
  </si>
  <si>
    <t>MTR11472</t>
  </si>
  <si>
    <t>U00769</t>
  </si>
  <si>
    <t>MTR34297</t>
  </si>
  <si>
    <t>U00770</t>
  </si>
  <si>
    <t>MTR27950</t>
  </si>
  <si>
    <t>U00771</t>
  </si>
  <si>
    <t>MTR71384</t>
  </si>
  <si>
    <t>U00772</t>
  </si>
  <si>
    <t>MTR66926</t>
  </si>
  <si>
    <t>U00773</t>
  </si>
  <si>
    <t>MTR51539</t>
  </si>
  <si>
    <t>U00774</t>
  </si>
  <si>
    <t>MTR71102</t>
  </si>
  <si>
    <t>U00775</t>
  </si>
  <si>
    <t>MTR73366</t>
  </si>
  <si>
    <t>U00776</t>
  </si>
  <si>
    <t>MTR99662</t>
  </si>
  <si>
    <t>U00777</t>
  </si>
  <si>
    <t>MTR78163</t>
  </si>
  <si>
    <t>U00778</t>
  </si>
  <si>
    <t>MTR85140</t>
  </si>
  <si>
    <t>U00779</t>
  </si>
  <si>
    <t>MTR33877</t>
  </si>
  <si>
    <t>U00780</t>
  </si>
  <si>
    <t>MTR21545</t>
  </si>
  <si>
    <t>U00781</t>
  </si>
  <si>
    <t>MTR10677</t>
  </si>
  <si>
    <t>U00782</t>
  </si>
  <si>
    <t>MTR43377</t>
  </si>
  <si>
    <t>U00783</t>
  </si>
  <si>
    <t>MTR24260</t>
  </si>
  <si>
    <t>U00784</t>
  </si>
  <si>
    <t>MTR83138</t>
  </si>
  <si>
    <t>U00785</t>
  </si>
  <si>
    <t>MTR43710</t>
  </si>
  <si>
    <t>U00786</t>
  </si>
  <si>
    <t>MTR97022</t>
  </si>
  <si>
    <t>U00787</t>
  </si>
  <si>
    <t>MTR55106</t>
  </si>
  <si>
    <t>U00788</t>
  </si>
  <si>
    <t>MTR31556</t>
  </si>
  <si>
    <t>U00789</t>
  </si>
  <si>
    <t>MTR36472</t>
  </si>
  <si>
    <t>U00790</t>
  </si>
  <si>
    <t>MTR93770</t>
  </si>
  <si>
    <t>U00791</t>
  </si>
  <si>
    <t>MTR22329</t>
  </si>
  <si>
    <t>U00792</t>
  </si>
  <si>
    <t>MTR31469</t>
  </si>
  <si>
    <t>U00793</t>
  </si>
  <si>
    <t>MTR82788</t>
  </si>
  <si>
    <t>U00794</t>
  </si>
  <si>
    <t>MTR65652</t>
  </si>
  <si>
    <t>U00795</t>
  </si>
  <si>
    <t>MTR64177</t>
  </si>
  <si>
    <t>U00796</t>
  </si>
  <si>
    <t>MTR57799</t>
  </si>
  <si>
    <t>U00797</t>
  </si>
  <si>
    <t>MTR42262</t>
  </si>
  <si>
    <t>U00798</t>
  </si>
  <si>
    <t>MTR49976</t>
  </si>
  <si>
    <t>U00799</t>
  </si>
  <si>
    <t>MTR66706</t>
  </si>
  <si>
    <t>U00800</t>
  </si>
  <si>
    <t>MTR74364</t>
  </si>
  <si>
    <t>U00801</t>
  </si>
  <si>
    <t>MTR81231</t>
  </si>
  <si>
    <t>U00802</t>
  </si>
  <si>
    <t>MTR86702</t>
  </si>
  <si>
    <t>U00803</t>
  </si>
  <si>
    <t>MTR54778</t>
  </si>
  <si>
    <t>U00804</t>
  </si>
  <si>
    <t>MTR55263</t>
  </si>
  <si>
    <t>U00805</t>
  </si>
  <si>
    <t>MTR11411</t>
  </si>
  <si>
    <t>U00806</t>
  </si>
  <si>
    <t>MTR66551</t>
  </si>
  <si>
    <t>U00807</t>
  </si>
  <si>
    <t>MTR69735</t>
  </si>
  <si>
    <t>U00808</t>
  </si>
  <si>
    <t>MTR49112</t>
  </si>
  <si>
    <t>U00809</t>
  </si>
  <si>
    <t>MTR62615</t>
  </si>
  <si>
    <t>U00810</t>
  </si>
  <si>
    <t>MTR28618</t>
  </si>
  <si>
    <t>U00811</t>
  </si>
  <si>
    <t>MTR32667</t>
  </si>
  <si>
    <t>U00812</t>
  </si>
  <si>
    <t>MTR33343</t>
  </si>
  <si>
    <t>U00813</t>
  </si>
  <si>
    <t>MTR59555</t>
  </si>
  <si>
    <t>U00814</t>
  </si>
  <si>
    <t>MTR88185</t>
  </si>
  <si>
    <t>U00815</t>
  </si>
  <si>
    <t>MTR65624</t>
  </si>
  <si>
    <t>U00816</t>
  </si>
  <si>
    <t>MTR92845</t>
  </si>
  <si>
    <t>U00817</t>
  </si>
  <si>
    <t>MTR32012</t>
  </si>
  <si>
    <t>U00818</t>
  </si>
  <si>
    <t>MTR93048</t>
  </si>
  <si>
    <t>U00819</t>
  </si>
  <si>
    <t>MTR68971</t>
  </si>
  <si>
    <t>U00820</t>
  </si>
  <si>
    <t>MTR64737</t>
  </si>
  <si>
    <t>U00821</t>
  </si>
  <si>
    <t>MTR85131</t>
  </si>
  <si>
    <t>U00822</t>
  </si>
  <si>
    <t>MTR86615</t>
  </si>
  <si>
    <t>U00823</t>
  </si>
  <si>
    <t>MTR58930</t>
  </si>
  <si>
    <t>U00824</t>
  </si>
  <si>
    <t>MTR33112</t>
  </si>
  <si>
    <t>U00825</t>
  </si>
  <si>
    <t>MTR57336</t>
  </si>
  <si>
    <t>U00826</t>
  </si>
  <si>
    <t>MTR75232</t>
  </si>
  <si>
    <t>U00827</t>
  </si>
  <si>
    <t>MTR47275</t>
  </si>
  <si>
    <t>U00828</t>
  </si>
  <si>
    <t>MTR42492</t>
  </si>
  <si>
    <t>U00829</t>
  </si>
  <si>
    <t>MTR75982</t>
  </si>
  <si>
    <t>U00830</t>
  </si>
  <si>
    <t>MTR39551</t>
  </si>
  <si>
    <t>U00831</t>
  </si>
  <si>
    <t>MTR85933</t>
  </si>
  <si>
    <t>U00832</t>
  </si>
  <si>
    <t>MTR36995</t>
  </si>
  <si>
    <t>U00833</t>
  </si>
  <si>
    <t>MTR29946</t>
  </si>
  <si>
    <t>U00834</t>
  </si>
  <si>
    <t>MTR68948</t>
  </si>
  <si>
    <t>U00835</t>
  </si>
  <si>
    <t>MTR53723</t>
  </si>
  <si>
    <t>U00836</t>
  </si>
  <si>
    <t>MTR35306</t>
  </si>
  <si>
    <t>U00837</t>
  </si>
  <si>
    <t>MTR40957</t>
  </si>
  <si>
    <t>U00838</t>
  </si>
  <si>
    <t>MTR10806</t>
  </si>
  <si>
    <t>U00839</t>
  </si>
  <si>
    <t>MTR48945</t>
  </si>
  <si>
    <t>U00840</t>
  </si>
  <si>
    <t>MTR10394</t>
  </si>
  <si>
    <t>U00841</t>
  </si>
  <si>
    <t>MTR28492</t>
  </si>
  <si>
    <t>U00842</t>
  </si>
  <si>
    <t>MTR43652</t>
  </si>
  <si>
    <t>U00843</t>
  </si>
  <si>
    <t>MTR72375</t>
  </si>
  <si>
    <t>U00844</t>
  </si>
  <si>
    <t>MTR14501</t>
  </si>
  <si>
    <t>U00845</t>
  </si>
  <si>
    <t>MTR86035</t>
  </si>
  <si>
    <t>U00846</t>
  </si>
  <si>
    <t>MTR46685</t>
  </si>
  <si>
    <t>U00847</t>
  </si>
  <si>
    <t>MTR30437</t>
  </si>
  <si>
    <t>U00848</t>
  </si>
  <si>
    <t>MTR71816</t>
  </si>
  <si>
    <t>U00849</t>
  </si>
  <si>
    <t>MTR42005</t>
  </si>
  <si>
    <t>U00850</t>
  </si>
  <si>
    <t>MTR74021</t>
  </si>
  <si>
    <t>U00851</t>
  </si>
  <si>
    <t>MTR37352</t>
  </si>
  <si>
    <t>U00852</t>
  </si>
  <si>
    <t>MTR13632</t>
  </si>
  <si>
    <t>U00853</t>
  </si>
  <si>
    <t>MTR13780</t>
  </si>
  <si>
    <t>U00854</t>
  </si>
  <si>
    <t>MTR73573</t>
  </si>
  <si>
    <t>U00855</t>
  </si>
  <si>
    <t>MTR69794</t>
  </si>
  <si>
    <t>U00856</t>
  </si>
  <si>
    <t>MTR66439</t>
  </si>
  <si>
    <t>U00857</t>
  </si>
  <si>
    <t>MTR51170</t>
  </si>
  <si>
    <t>U00858</t>
  </si>
  <si>
    <t>MTR84501</t>
  </si>
  <si>
    <t>U00859</t>
  </si>
  <si>
    <t>MTR52361</t>
  </si>
  <si>
    <t>U00860</t>
  </si>
  <si>
    <t>MTR36722</t>
  </si>
  <si>
    <t>U00861</t>
  </si>
  <si>
    <t>MTR45428</t>
  </si>
  <si>
    <t>U00862</t>
  </si>
  <si>
    <t>MTR66534</t>
  </si>
  <si>
    <t>U00863</t>
  </si>
  <si>
    <t>MTR20596</t>
  </si>
  <si>
    <t>U00864</t>
  </si>
  <si>
    <t>MTR26531</t>
  </si>
  <si>
    <t>U00865</t>
  </si>
  <si>
    <t>MTR33192</t>
  </si>
  <si>
    <t>U00866</t>
  </si>
  <si>
    <t>MTR68098</t>
  </si>
  <si>
    <t>U00867</t>
  </si>
  <si>
    <t>MTR86473</t>
  </si>
  <si>
    <t>U00868</t>
  </si>
  <si>
    <t>MTR39789</t>
  </si>
  <si>
    <t>U00869</t>
  </si>
  <si>
    <t>MTR83725</t>
  </si>
  <si>
    <t>U00870</t>
  </si>
  <si>
    <t>MTR59531</t>
  </si>
  <si>
    <t>U00871</t>
  </si>
  <si>
    <t>MTR84200</t>
  </si>
  <si>
    <t>U00872</t>
  </si>
  <si>
    <t>MTR44195</t>
  </si>
  <si>
    <t>U00873</t>
  </si>
  <si>
    <t>MTR20315</t>
  </si>
  <si>
    <t>U00874</t>
  </si>
  <si>
    <t>MTR47846</t>
  </si>
  <si>
    <t>U00875</t>
  </si>
  <si>
    <t>MTR28532</t>
  </si>
  <si>
    <t>U00876</t>
  </si>
  <si>
    <t>MTR54087</t>
  </si>
  <si>
    <t>U00877</t>
  </si>
  <si>
    <t>MTR84826</t>
  </si>
  <si>
    <t>U00878</t>
  </si>
  <si>
    <t>MTR69527</t>
  </si>
  <si>
    <t>U00879</t>
  </si>
  <si>
    <t>MTR86340</t>
  </si>
  <si>
    <t>U00880</t>
  </si>
  <si>
    <t>MTR97575</t>
  </si>
  <si>
    <t>U00881</t>
  </si>
  <si>
    <t>MTR13196</t>
  </si>
  <si>
    <t>U00882</t>
  </si>
  <si>
    <t>MTR93860</t>
  </si>
  <si>
    <t>U00883</t>
  </si>
  <si>
    <t>MTR11821</t>
  </si>
  <si>
    <t>U00884</t>
  </si>
  <si>
    <t>MTR80885</t>
  </si>
  <si>
    <t>U00885</t>
  </si>
  <si>
    <t>MTR51647</t>
  </si>
  <si>
    <t>U00886</t>
  </si>
  <si>
    <t>MTR60070</t>
  </si>
  <si>
    <t>U00887</t>
  </si>
  <si>
    <t>MTR76494</t>
  </si>
  <si>
    <t>U00888</t>
  </si>
  <si>
    <t>MTR77823</t>
  </si>
  <si>
    <t>U00889</t>
  </si>
  <si>
    <t>MTR40319</t>
  </si>
  <si>
    <t>U00890</t>
  </si>
  <si>
    <t>MTR34861</t>
  </si>
  <si>
    <t>U00891</t>
  </si>
  <si>
    <t>MTR30514</t>
  </si>
  <si>
    <t>U00892</t>
  </si>
  <si>
    <t>MTR53120</t>
  </si>
  <si>
    <t>U00893</t>
  </si>
  <si>
    <t>MTR52373</t>
  </si>
  <si>
    <t>U00894</t>
  </si>
  <si>
    <t>MTR44347</t>
  </si>
  <si>
    <t>U00895</t>
  </si>
  <si>
    <t>MTR54254</t>
  </si>
  <si>
    <t>U00896</t>
  </si>
  <si>
    <t>MTR22145</t>
  </si>
  <si>
    <t>U00897</t>
  </si>
  <si>
    <t>MTR85190</t>
  </si>
  <si>
    <t>U00898</t>
  </si>
  <si>
    <t>MTR23778</t>
  </si>
  <si>
    <t>U00899</t>
  </si>
  <si>
    <t>MTR74892</t>
  </si>
  <si>
    <t>U00900</t>
  </si>
  <si>
    <t>MTR61328</t>
  </si>
  <si>
    <t>U00901</t>
  </si>
  <si>
    <t>MTR63369</t>
  </si>
  <si>
    <t>U00902</t>
  </si>
  <si>
    <t>MTR31125</t>
  </si>
  <si>
    <t>U00903</t>
  </si>
  <si>
    <t>MTR34722</t>
  </si>
  <si>
    <t>U00904</t>
  </si>
  <si>
    <t>MTR72992</t>
  </si>
  <si>
    <t>U00905</t>
  </si>
  <si>
    <t>MTR29389</t>
  </si>
  <si>
    <t>U00906</t>
  </si>
  <si>
    <t>MTR39469</t>
  </si>
  <si>
    <t>U00907</t>
  </si>
  <si>
    <t>MTR72122</t>
  </si>
  <si>
    <t>U00908</t>
  </si>
  <si>
    <t>MTR15040</t>
  </si>
  <si>
    <t>U00909</t>
  </si>
  <si>
    <t>MTR25217</t>
  </si>
  <si>
    <t>U00910</t>
  </si>
  <si>
    <t>MTR94848</t>
  </si>
  <si>
    <t>U00911</t>
  </si>
  <si>
    <t>MTR59770</t>
  </si>
  <si>
    <t>U00912</t>
  </si>
  <si>
    <t>MTR96480</t>
  </si>
  <si>
    <t>U00913</t>
  </si>
  <si>
    <t>MTR60651</t>
  </si>
  <si>
    <t>U00914</t>
  </si>
  <si>
    <t>MTR44151</t>
  </si>
  <si>
    <t>U00915</t>
  </si>
  <si>
    <t>MTR72429</t>
  </si>
  <si>
    <t>U00916</t>
  </si>
  <si>
    <t>MTR59840</t>
  </si>
  <si>
    <t>U00917</t>
  </si>
  <si>
    <t>MTR47778</t>
  </si>
  <si>
    <t>U00918</t>
  </si>
  <si>
    <t>MTR93803</t>
  </si>
  <si>
    <t>U00919</t>
  </si>
  <si>
    <t>MTR94679</t>
  </si>
  <si>
    <t>U00920</t>
  </si>
  <si>
    <t>MTR65565</t>
  </si>
  <si>
    <t>U00921</t>
  </si>
  <si>
    <t>MTR45378</t>
  </si>
  <si>
    <t>U00922</t>
  </si>
  <si>
    <t>MTR57214</t>
  </si>
  <si>
    <t>U00923</t>
  </si>
  <si>
    <t>MTR73793</t>
  </si>
  <si>
    <t>U00924</t>
  </si>
  <si>
    <t>MTR41302</t>
  </si>
  <si>
    <t>U00925</t>
  </si>
  <si>
    <t>MTR70567</t>
  </si>
  <si>
    <t>U00926</t>
  </si>
  <si>
    <t>MTR62419</t>
  </si>
  <si>
    <t>U00927</t>
  </si>
  <si>
    <t>MTR22680</t>
  </si>
  <si>
    <t>U00928</t>
  </si>
  <si>
    <t>MTR85038</t>
  </si>
  <si>
    <t>U00929</t>
  </si>
  <si>
    <t>MTR85089</t>
  </si>
  <si>
    <t>U00930</t>
  </si>
  <si>
    <t>MTR36204</t>
  </si>
  <si>
    <t>U00931</t>
  </si>
  <si>
    <t>MTR52786</t>
  </si>
  <si>
    <t>U00932</t>
  </si>
  <si>
    <t>MTR10251</t>
  </si>
  <si>
    <t>U00933</t>
  </si>
  <si>
    <t>MTR56687</t>
  </si>
  <si>
    <t>U00934</t>
  </si>
  <si>
    <t>MTR82178</t>
  </si>
  <si>
    <t>U00935</t>
  </si>
  <si>
    <t>MTR97675</t>
  </si>
  <si>
    <t>U00936</t>
  </si>
  <si>
    <t>MTR91537</t>
  </si>
  <si>
    <t>U00937</t>
  </si>
  <si>
    <t>MTR67124</t>
  </si>
  <si>
    <t>U00938</t>
  </si>
  <si>
    <t>MTR29994</t>
  </si>
  <si>
    <t>U00939</t>
  </si>
  <si>
    <t>MTR17855</t>
  </si>
  <si>
    <t>U00940</t>
  </si>
  <si>
    <t>MTR97323</t>
  </si>
  <si>
    <t>U00941</t>
  </si>
  <si>
    <t>MTR13194</t>
  </si>
  <si>
    <t>U00942</t>
  </si>
  <si>
    <t>MTR19311</t>
  </si>
  <si>
    <t>U00943</t>
  </si>
  <si>
    <t>MTR43011</t>
  </si>
  <si>
    <t>U00944</t>
  </si>
  <si>
    <t>MTR51897</t>
  </si>
  <si>
    <t>U00945</t>
  </si>
  <si>
    <t>MTR67801</t>
  </si>
  <si>
    <t>U00946</t>
  </si>
  <si>
    <t>MTR44994</t>
  </si>
  <si>
    <t>U00947</t>
  </si>
  <si>
    <t>MTR86689</t>
  </si>
  <si>
    <t>U00948</t>
  </si>
  <si>
    <t>MTR50740</t>
  </si>
  <si>
    <t>U00949</t>
  </si>
  <si>
    <t>MTR56829</t>
  </si>
  <si>
    <t>U00950</t>
  </si>
  <si>
    <t>MTR54511</t>
  </si>
  <si>
    <t>U00951</t>
  </si>
  <si>
    <t>U00952</t>
  </si>
  <si>
    <t>MTR42386</t>
  </si>
  <si>
    <t>U00953</t>
  </si>
  <si>
    <t>MTR69077</t>
  </si>
  <si>
    <t>U00954</t>
  </si>
  <si>
    <t>MTR45250</t>
  </si>
  <si>
    <t>U00955</t>
  </si>
  <si>
    <t>MTR56094</t>
  </si>
  <si>
    <t>U00956</t>
  </si>
  <si>
    <t>MTR26720</t>
  </si>
  <si>
    <t>U00957</t>
  </si>
  <si>
    <t>MTR87118</t>
  </si>
  <si>
    <t>U00958</t>
  </si>
  <si>
    <t>MTR60282</t>
  </si>
  <si>
    <t>U00959</t>
  </si>
  <si>
    <t>MTR98506</t>
  </si>
  <si>
    <t>U00960</t>
  </si>
  <si>
    <t>MTR49637</t>
  </si>
  <si>
    <t>U00961</t>
  </si>
  <si>
    <t>MTR29092</t>
  </si>
  <si>
    <t>U00962</t>
  </si>
  <si>
    <t>MTR36035</t>
  </si>
  <si>
    <t>U00963</t>
  </si>
  <si>
    <t>U00964</t>
  </si>
  <si>
    <t>MTR62962</t>
  </si>
  <si>
    <t>U00965</t>
  </si>
  <si>
    <t>MTR79380</t>
  </si>
  <si>
    <t>U00966</t>
  </si>
  <si>
    <t>MTR91891</t>
  </si>
  <si>
    <t>U00967</t>
  </si>
  <si>
    <t>MTR96989</t>
  </si>
  <si>
    <t>U00968</t>
  </si>
  <si>
    <t>MTR12767</t>
  </si>
  <si>
    <t>U00969</t>
  </si>
  <si>
    <t>MTR78734</t>
  </si>
  <si>
    <t>U00970</t>
  </si>
  <si>
    <t>MTR50813</t>
  </si>
  <si>
    <t>U00971</t>
  </si>
  <si>
    <t>MTR57396</t>
  </si>
  <si>
    <t>U00972</t>
  </si>
  <si>
    <t>MTR50504</t>
  </si>
  <si>
    <t>U00973</t>
  </si>
  <si>
    <t>MTR20197</t>
  </si>
  <si>
    <t>U00974</t>
  </si>
  <si>
    <t>MTR39212</t>
  </si>
  <si>
    <t>U00975</t>
  </si>
  <si>
    <t>MTR11143</t>
  </si>
  <si>
    <t>U00976</t>
  </si>
  <si>
    <t>MTR90336</t>
  </si>
  <si>
    <t>U00977</t>
  </si>
  <si>
    <t>MTR50098</t>
  </si>
  <si>
    <t>U00978</t>
  </si>
  <si>
    <t>MTR88474</t>
  </si>
  <si>
    <t>U00979</t>
  </si>
  <si>
    <t>MTR18084</t>
  </si>
  <si>
    <t>U00980</t>
  </si>
  <si>
    <t>MTR47142</t>
  </si>
  <si>
    <t>U00981</t>
  </si>
  <si>
    <t>MTR90421</t>
  </si>
  <si>
    <t>U00982</t>
  </si>
  <si>
    <t>MTR52245</t>
  </si>
  <si>
    <t>U00983</t>
  </si>
  <si>
    <t>MTR35129</t>
  </si>
  <si>
    <t>U00984</t>
  </si>
  <si>
    <t>MTR55885</t>
  </si>
  <si>
    <t>U00985</t>
  </si>
  <si>
    <t>MTR53912</t>
  </si>
  <si>
    <t>U00986</t>
  </si>
  <si>
    <t>MTR25085</t>
  </si>
  <si>
    <t>U00987</t>
  </si>
  <si>
    <t>MTR15490</t>
  </si>
  <si>
    <t>U00988</t>
  </si>
  <si>
    <t>MTR28866</t>
  </si>
  <si>
    <t>U00989</t>
  </si>
  <si>
    <t>MTR47252</t>
  </si>
  <si>
    <t>U00990</t>
  </si>
  <si>
    <t>MTR29103</t>
  </si>
  <si>
    <t>U00991</t>
  </si>
  <si>
    <t>MTR93902</t>
  </si>
  <si>
    <t>U00992</t>
  </si>
  <si>
    <t>MTR64669</t>
  </si>
  <si>
    <t>U00993</t>
  </si>
  <si>
    <t>MTR54751</t>
  </si>
  <si>
    <t>U00994</t>
  </si>
  <si>
    <t>MTR97874</t>
  </si>
  <si>
    <t>U00995</t>
  </si>
  <si>
    <t>MTR91582</t>
  </si>
  <si>
    <t>U00996</t>
  </si>
  <si>
    <t>MTR19245</t>
  </si>
  <si>
    <t>U00997</t>
  </si>
  <si>
    <t>MTR19986</t>
  </si>
  <si>
    <t>U00998</t>
  </si>
  <si>
    <t>MTR96848</t>
  </si>
  <si>
    <t>U00999</t>
  </si>
  <si>
    <t>MTR82702</t>
  </si>
  <si>
    <t>U01000</t>
  </si>
  <si>
    <t>MTR53378</t>
  </si>
  <si>
    <t>U01001</t>
  </si>
  <si>
    <t>MTR18399</t>
  </si>
  <si>
    <t>U01002</t>
  </si>
  <si>
    <t>MTR25770</t>
  </si>
  <si>
    <t>U01003</t>
  </si>
  <si>
    <t>MTR72618</t>
  </si>
  <si>
    <t>U01004</t>
  </si>
  <si>
    <t>MTR15848</t>
  </si>
  <si>
    <t>U01005</t>
  </si>
  <si>
    <t>MTR34898</t>
  </si>
  <si>
    <t>U01006</t>
  </si>
  <si>
    <t>MTR19942</t>
  </si>
  <si>
    <t>U01007</t>
  </si>
  <si>
    <t>MTR43796</t>
  </si>
  <si>
    <t>U01008</t>
  </si>
  <si>
    <t>MTR39344</t>
  </si>
  <si>
    <t>U01009</t>
  </si>
  <si>
    <t>MTR21992</t>
  </si>
  <si>
    <t>U01010</t>
  </si>
  <si>
    <t>MTR80884</t>
  </si>
  <si>
    <t>U01011</t>
  </si>
  <si>
    <t>MTR27664</t>
  </si>
  <si>
    <t>U01012</t>
  </si>
  <si>
    <t>MTR15682</t>
  </si>
  <si>
    <t>U01013</t>
  </si>
  <si>
    <t>MTR10256</t>
  </si>
  <si>
    <t>U01014</t>
  </si>
  <si>
    <t>MTR85130</t>
  </si>
  <si>
    <t>U01015</t>
  </si>
  <si>
    <t>MTR45740</t>
  </si>
  <si>
    <t>U01016</t>
  </si>
  <si>
    <t>MTR19088</t>
  </si>
  <si>
    <t>U01017</t>
  </si>
  <si>
    <t>MTR28554</t>
  </si>
  <si>
    <t>U01018</t>
  </si>
  <si>
    <t>MTR11330</t>
  </si>
  <si>
    <t>U01019</t>
  </si>
  <si>
    <t>MTR67411</t>
  </si>
  <si>
    <t>U01020</t>
  </si>
  <si>
    <t>MTR49738</t>
  </si>
  <si>
    <t>U01021</t>
  </si>
  <si>
    <t>MTR70774</t>
  </si>
  <si>
    <t>U01022</t>
  </si>
  <si>
    <t>MTR82860</t>
  </si>
  <si>
    <t>U01023</t>
  </si>
  <si>
    <t>MTR96575</t>
  </si>
  <si>
    <t>U01024</t>
  </si>
  <si>
    <t>MTR24127</t>
  </si>
  <si>
    <t>U01025</t>
  </si>
  <si>
    <t>MTR26648</t>
  </si>
  <si>
    <t>U01026</t>
  </si>
  <si>
    <t>MTR54305</t>
  </si>
  <si>
    <t>U01027</t>
  </si>
  <si>
    <t>MTR68221</t>
  </si>
  <si>
    <t>U01028</t>
  </si>
  <si>
    <t>MTR83257</t>
  </si>
  <si>
    <t>U01029</t>
  </si>
  <si>
    <t>MTR15369</t>
  </si>
  <si>
    <t>U01030</t>
  </si>
  <si>
    <t>MTR92970</t>
  </si>
  <si>
    <t>U01031</t>
  </si>
  <si>
    <t>MTR51275</t>
  </si>
  <si>
    <t>U01032</t>
  </si>
  <si>
    <t>MTR13903</t>
  </si>
  <si>
    <t>U01033</t>
  </si>
  <si>
    <t>MTR73261</t>
  </si>
  <si>
    <t>U01034</t>
  </si>
  <si>
    <t>MTR56796</t>
  </si>
  <si>
    <t>U01035</t>
  </si>
  <si>
    <t>MTR83213</t>
  </si>
  <si>
    <t>U01036</t>
  </si>
  <si>
    <t>MTR95562</t>
  </si>
  <si>
    <t>U01037</t>
  </si>
  <si>
    <t>MTR77883</t>
  </si>
  <si>
    <t>U01038</t>
  </si>
  <si>
    <t>MTR39092</t>
  </si>
  <si>
    <t>U01039</t>
  </si>
  <si>
    <t>MTR19705</t>
  </si>
  <si>
    <t>U01040</t>
  </si>
  <si>
    <t>MTR66606</t>
  </si>
  <si>
    <t>U01041</t>
  </si>
  <si>
    <t>MTR66364</t>
  </si>
  <si>
    <t>U01042</t>
  </si>
  <si>
    <t>MTR70441</t>
  </si>
  <si>
    <t>U01043</t>
  </si>
  <si>
    <t>MTR31544</t>
  </si>
  <si>
    <t>U01044</t>
  </si>
  <si>
    <t>MTR90911</t>
  </si>
  <si>
    <t>U01045</t>
  </si>
  <si>
    <t>MTR16187</t>
  </si>
  <si>
    <t>U01046</t>
  </si>
  <si>
    <t>MTR72831</t>
  </si>
  <si>
    <t>U01047</t>
  </si>
  <si>
    <t>MTR94966</t>
  </si>
  <si>
    <t>U01048</t>
  </si>
  <si>
    <t>MTR93487</t>
  </si>
  <si>
    <t>U01049</t>
  </si>
  <si>
    <t>MTR93618</t>
  </si>
  <si>
    <t>U01050</t>
  </si>
  <si>
    <t>MTR58861</t>
  </si>
  <si>
    <t>U01051</t>
  </si>
  <si>
    <t>MTR91418</t>
  </si>
  <si>
    <t>U01052</t>
  </si>
  <si>
    <t>MTR67284</t>
  </si>
  <si>
    <t>U01053</t>
  </si>
  <si>
    <t>MTR59912</t>
  </si>
  <si>
    <t>U01054</t>
  </si>
  <si>
    <t>MTR78363</t>
  </si>
  <si>
    <t>U01055</t>
  </si>
  <si>
    <t>MTR49187</t>
  </si>
  <si>
    <t>U01056</t>
  </si>
  <si>
    <t>MTR32639</t>
  </si>
  <si>
    <t>U01057</t>
  </si>
  <si>
    <t>MTR87771</t>
  </si>
  <si>
    <t>U01058</t>
  </si>
  <si>
    <t>MTR57183</t>
  </si>
  <si>
    <t>U01059</t>
  </si>
  <si>
    <t>MTR99327</t>
  </si>
  <si>
    <t>U01060</t>
  </si>
  <si>
    <t>MTR49163</t>
  </si>
  <si>
    <t>U01061</t>
  </si>
  <si>
    <t>MTR84818</t>
  </si>
  <si>
    <t>U01062</t>
  </si>
  <si>
    <t>MTR33501</t>
  </si>
  <si>
    <t>U01063</t>
  </si>
  <si>
    <t>MTR21331</t>
  </si>
  <si>
    <t>U01064</t>
  </si>
  <si>
    <t>MTR96451</t>
  </si>
  <si>
    <t>U01065</t>
  </si>
  <si>
    <t>MTR84843</t>
  </si>
  <si>
    <t>U01066</t>
  </si>
  <si>
    <t>MTR64702</t>
  </si>
  <si>
    <t>U01067</t>
  </si>
  <si>
    <t>MTR66511</t>
  </si>
  <si>
    <t>U01068</t>
  </si>
  <si>
    <t>MTR67306</t>
  </si>
  <si>
    <t>U01069</t>
  </si>
  <si>
    <t>MTR84791</t>
  </si>
  <si>
    <t>U01070</t>
  </si>
  <si>
    <t>MTR65148</t>
  </si>
  <si>
    <t>U01071</t>
  </si>
  <si>
    <t>MTR11914</t>
  </si>
  <si>
    <t>U01072</t>
  </si>
  <si>
    <t>MTR65834</t>
  </si>
  <si>
    <t>U01073</t>
  </si>
  <si>
    <t>MTR56523</t>
  </si>
  <si>
    <t>U01074</t>
  </si>
  <si>
    <t>MTR34528</t>
  </si>
  <si>
    <t>U01075</t>
  </si>
  <si>
    <t>MTR32086</t>
  </si>
  <si>
    <t>U01076</t>
  </si>
  <si>
    <t>U01077</t>
  </si>
  <si>
    <t>MTR78914</t>
  </si>
  <si>
    <t>U01078</t>
  </si>
  <si>
    <t>MTR32117</t>
  </si>
  <si>
    <t>U01079</t>
  </si>
  <si>
    <t>MTR54697</t>
  </si>
  <si>
    <t>U01080</t>
  </si>
  <si>
    <t>MTR64263</t>
  </si>
  <si>
    <t>U01081</t>
  </si>
  <si>
    <t>MTR71158</t>
  </si>
  <si>
    <t>U01082</t>
  </si>
  <si>
    <t>MTR48284</t>
  </si>
  <si>
    <t>U01083</t>
  </si>
  <si>
    <t>MTR88792</t>
  </si>
  <si>
    <t>U01084</t>
  </si>
  <si>
    <t>MTR36605</t>
  </si>
  <si>
    <t>U01085</t>
  </si>
  <si>
    <t>MTR77876</t>
  </si>
  <si>
    <t>U01086</t>
  </si>
  <si>
    <t>MTR55188</t>
  </si>
  <si>
    <t>U01087</t>
  </si>
  <si>
    <t>MTR46513</t>
  </si>
  <si>
    <t>U01088</t>
  </si>
  <si>
    <t>MTR82439</t>
  </si>
  <si>
    <t>U01089</t>
  </si>
  <si>
    <t>MTR34251</t>
  </si>
  <si>
    <t>U01090</t>
  </si>
  <si>
    <t>MTR56294</t>
  </si>
  <si>
    <t>U01091</t>
  </si>
  <si>
    <t>MTR95622</t>
  </si>
  <si>
    <t>U01092</t>
  </si>
  <si>
    <t>MTR32831</t>
  </si>
  <si>
    <t>U01093</t>
  </si>
  <si>
    <t>MTR27232</t>
  </si>
  <si>
    <t>U01094</t>
  </si>
  <si>
    <t>MTR31078</t>
  </si>
  <si>
    <t>U01095</t>
  </si>
  <si>
    <t>MTR48183</t>
  </si>
  <si>
    <t>U01096</t>
  </si>
  <si>
    <t>MTR28702</t>
  </si>
  <si>
    <t>U01097</t>
  </si>
  <si>
    <t>MTR22889</t>
  </si>
  <si>
    <t>U01098</t>
  </si>
  <si>
    <t>MTR47067</t>
  </si>
  <si>
    <t>U01099</t>
  </si>
  <si>
    <t>MTR77559</t>
  </si>
  <si>
    <t>U01100</t>
  </si>
  <si>
    <t>MTR58282</t>
  </si>
  <si>
    <t>U01101</t>
  </si>
  <si>
    <t>MTR25176</t>
  </si>
  <si>
    <t>U01102</t>
  </si>
  <si>
    <t>MTR54222</t>
  </si>
  <si>
    <t>U01103</t>
  </si>
  <si>
    <t>MTR12915</t>
  </si>
  <si>
    <t>U01104</t>
  </si>
  <si>
    <t>MTR25387</t>
  </si>
  <si>
    <t>U01105</t>
  </si>
  <si>
    <t>MTR81215</t>
  </si>
  <si>
    <t>U01106</t>
  </si>
  <si>
    <t>MTR19903</t>
  </si>
  <si>
    <t>U01107</t>
  </si>
  <si>
    <t>MTR76194</t>
  </si>
  <si>
    <t>U01108</t>
  </si>
  <si>
    <t>MTR97187</t>
  </si>
  <si>
    <t>U01109</t>
  </si>
  <si>
    <t>MTR15780</t>
  </si>
  <si>
    <t>U01110</t>
  </si>
  <si>
    <t>MTR99219</t>
  </si>
  <si>
    <t>U01111</t>
  </si>
  <si>
    <t>MTR87129</t>
  </si>
  <si>
    <t>U01112</t>
  </si>
  <si>
    <t>MTR36984</t>
  </si>
  <si>
    <t>U01113</t>
  </si>
  <si>
    <t>MTR57985</t>
  </si>
  <si>
    <t>U01114</t>
  </si>
  <si>
    <t>MTR70944</t>
  </si>
  <si>
    <t>U01115</t>
  </si>
  <si>
    <t>MTR41613</t>
  </si>
  <si>
    <t>U01116</t>
  </si>
  <si>
    <t>MTR29520</t>
  </si>
  <si>
    <t>U01117</t>
  </si>
  <si>
    <t>MTR90347</t>
  </si>
  <si>
    <t>U01118</t>
  </si>
  <si>
    <t>MTR80002</t>
  </si>
  <si>
    <t>U01119</t>
  </si>
  <si>
    <t>MTR73905</t>
  </si>
  <si>
    <t>U01120</t>
  </si>
  <si>
    <t>MTR89959</t>
  </si>
  <si>
    <t>U01121</t>
  </si>
  <si>
    <t>MTR85786</t>
  </si>
  <si>
    <t>U01122</t>
  </si>
  <si>
    <t>MTR22736</t>
  </si>
  <si>
    <t>U01123</t>
  </si>
  <si>
    <t>MTR10104</t>
  </si>
  <si>
    <t>U01124</t>
  </si>
  <si>
    <t>MTR65536</t>
  </si>
  <si>
    <t>U01125</t>
  </si>
  <si>
    <t>MTR19960</t>
  </si>
  <si>
    <t>U01126</t>
  </si>
  <si>
    <t>MTR98762</t>
  </si>
  <si>
    <t>U01127</t>
  </si>
  <si>
    <t>MTR59895</t>
  </si>
  <si>
    <t>U01128</t>
  </si>
  <si>
    <t>MTR53887</t>
  </si>
  <si>
    <t>U01129</t>
  </si>
  <si>
    <t>MTR51582</t>
  </si>
  <si>
    <t>U01130</t>
  </si>
  <si>
    <t>MTR81024</t>
  </si>
  <si>
    <t>U01131</t>
  </si>
  <si>
    <t>MTR50756</t>
  </si>
  <si>
    <t>U01132</t>
  </si>
  <si>
    <t>MTR91848</t>
  </si>
  <si>
    <t>U01133</t>
  </si>
  <si>
    <t>MTR47362</t>
  </si>
  <si>
    <t>U01134</t>
  </si>
  <si>
    <t>MTR74168</t>
  </si>
  <si>
    <t>U01135</t>
  </si>
  <si>
    <t>MTR74889</t>
  </si>
  <si>
    <t>U01136</t>
  </si>
  <si>
    <t>MTR57814</t>
  </si>
  <si>
    <t>U01137</t>
  </si>
  <si>
    <t>MTR63828</t>
  </si>
  <si>
    <t>U01138</t>
  </si>
  <si>
    <t>MTR23508</t>
  </si>
  <si>
    <t>U01139</t>
  </si>
  <si>
    <t>MTR57936</t>
  </si>
  <si>
    <t>U01140</t>
  </si>
  <si>
    <t>MTR94317</t>
  </si>
  <si>
    <t>U01141</t>
  </si>
  <si>
    <t>MTR23235</t>
  </si>
  <si>
    <t>U01142</t>
  </si>
  <si>
    <t>MTR99786</t>
  </si>
  <si>
    <t>U01143</t>
  </si>
  <si>
    <t>MTR21732</t>
  </si>
  <si>
    <t>U01144</t>
  </si>
  <si>
    <t>MTR28406</t>
  </si>
  <si>
    <t>U01145</t>
  </si>
  <si>
    <t>MTR78512</t>
  </si>
  <si>
    <t>U01146</t>
  </si>
  <si>
    <t>MTR85788</t>
  </si>
  <si>
    <t>U01147</t>
  </si>
  <si>
    <t>MTR40371</t>
  </si>
  <si>
    <t>U01148</t>
  </si>
  <si>
    <t>MTR54607</t>
  </si>
  <si>
    <t>U01149</t>
  </si>
  <si>
    <t>MTR45168</t>
  </si>
  <si>
    <t>U01150</t>
  </si>
  <si>
    <t>MTR30510</t>
  </si>
  <si>
    <t>U01151</t>
  </si>
  <si>
    <t>MTR61089</t>
  </si>
  <si>
    <t>U01152</t>
  </si>
  <si>
    <t>MTR61166</t>
  </si>
  <si>
    <t>U01153</t>
  </si>
  <si>
    <t>MTR87817</t>
  </si>
  <si>
    <t>U01154</t>
  </si>
  <si>
    <t>MTR34993</t>
  </si>
  <si>
    <t>U01155</t>
  </si>
  <si>
    <t>U01156</t>
  </si>
  <si>
    <t>MTR66386</t>
  </si>
  <si>
    <t>U01157</t>
  </si>
  <si>
    <t>MTR39236</t>
  </si>
  <si>
    <t>U01158</t>
  </si>
  <si>
    <t>MTR85264</t>
  </si>
  <si>
    <t>U01159</t>
  </si>
  <si>
    <t>MTR63290</t>
  </si>
  <si>
    <t>U01160</t>
  </si>
  <si>
    <t>MTR94014</t>
  </si>
  <si>
    <t>U01161</t>
  </si>
  <si>
    <t>MTR41331</t>
  </si>
  <si>
    <t>U01162</t>
  </si>
  <si>
    <t>MTR62650</t>
  </si>
  <si>
    <t>U01163</t>
  </si>
  <si>
    <t>MTR15523</t>
  </si>
  <si>
    <t>U01164</t>
  </si>
  <si>
    <t>MTR56703</t>
  </si>
  <si>
    <t>U01165</t>
  </si>
  <si>
    <t>MTR83175</t>
  </si>
  <si>
    <t>U01166</t>
  </si>
  <si>
    <t>MTR33216</t>
  </si>
  <si>
    <t>U01167</t>
  </si>
  <si>
    <t>MTR63426</t>
  </si>
  <si>
    <t>U01168</t>
  </si>
  <si>
    <t>MTR72551</t>
  </si>
  <si>
    <t>U01169</t>
  </si>
  <si>
    <t>MTR96362</t>
  </si>
  <si>
    <t>U01170</t>
  </si>
  <si>
    <t>MTR26405</t>
  </si>
  <si>
    <t>U01171</t>
  </si>
  <si>
    <t>MTR27487</t>
  </si>
  <si>
    <t>U01172</t>
  </si>
  <si>
    <t>MTR96892</t>
  </si>
  <si>
    <t>U01173</t>
  </si>
  <si>
    <t>MTR66483</t>
  </si>
  <si>
    <t>U01174</t>
  </si>
  <si>
    <t>MTR11677</t>
  </si>
  <si>
    <t>U01175</t>
  </si>
  <si>
    <t>MTR95978</t>
  </si>
  <si>
    <t>U01176</t>
  </si>
  <si>
    <t>MTR67775</t>
  </si>
  <si>
    <t>U01177</t>
  </si>
  <si>
    <t>MTR77104</t>
  </si>
  <si>
    <t>U01178</t>
  </si>
  <si>
    <t>MTR52785</t>
  </si>
  <si>
    <t>U01179</t>
  </si>
  <si>
    <t>MTR89697</t>
  </si>
  <si>
    <t>U01180</t>
  </si>
  <si>
    <t>MTR67233</t>
  </si>
  <si>
    <t>U01181</t>
  </si>
  <si>
    <t>MTR37493</t>
  </si>
  <si>
    <t>U01182</t>
  </si>
  <si>
    <t>MTR78809</t>
  </si>
  <si>
    <t>U01183</t>
  </si>
  <si>
    <t>MTR17185</t>
  </si>
  <si>
    <t>U01184</t>
  </si>
  <si>
    <t>MTR19348</t>
  </si>
  <si>
    <t>U01185</t>
  </si>
  <si>
    <t>MTR84561</t>
  </si>
  <si>
    <t>U01186</t>
  </si>
  <si>
    <t>MTR80940</t>
  </si>
  <si>
    <t>U01187</t>
  </si>
  <si>
    <t>MTR16138</t>
  </si>
  <si>
    <t>U01188</t>
  </si>
  <si>
    <t>MTR74618</t>
  </si>
  <si>
    <t>U01189</t>
  </si>
  <si>
    <t>MTR37445</t>
  </si>
  <si>
    <t>U01190</t>
  </si>
  <si>
    <t>MTR73171</t>
  </si>
  <si>
    <t>U01191</t>
  </si>
  <si>
    <t>MTR71821</t>
  </si>
  <si>
    <t>U01192</t>
  </si>
  <si>
    <t>MTR51450</t>
  </si>
  <si>
    <t>U01193</t>
  </si>
  <si>
    <t>MTR69433</t>
  </si>
  <si>
    <t>U01194</t>
  </si>
  <si>
    <t>MTR24190</t>
  </si>
  <si>
    <t>U01195</t>
  </si>
  <si>
    <t>MTR20868</t>
  </si>
  <si>
    <t>U01196</t>
  </si>
  <si>
    <t>MTR41801</t>
  </si>
  <si>
    <t>U01197</t>
  </si>
  <si>
    <t>MTR54671</t>
  </si>
  <si>
    <t>U01198</t>
  </si>
  <si>
    <t>MTR50184</t>
  </si>
  <si>
    <t>U01199</t>
  </si>
  <si>
    <t>MTR43060</t>
  </si>
  <si>
    <t>U01200</t>
  </si>
  <si>
    <t>U01201</t>
  </si>
  <si>
    <t>MTR74982</t>
  </si>
  <si>
    <t>U01202</t>
  </si>
  <si>
    <t>MTR52921</t>
  </si>
  <si>
    <t>U01203</t>
  </si>
  <si>
    <t>MTR13949</t>
  </si>
  <si>
    <t>U01204</t>
  </si>
  <si>
    <t>MTR72626</t>
  </si>
  <si>
    <t>U01205</t>
  </si>
  <si>
    <t>MTR33742</t>
  </si>
  <si>
    <t>U01206</t>
  </si>
  <si>
    <t>MTR95737</t>
  </si>
  <si>
    <t>U01207</t>
  </si>
  <si>
    <t>U01208</t>
  </si>
  <si>
    <t>MTR84382</t>
  </si>
  <si>
    <t>U01209</t>
  </si>
  <si>
    <t>MTR23789</t>
  </si>
  <si>
    <t>U01210</t>
  </si>
  <si>
    <t>MTR37822</t>
  </si>
  <si>
    <t>U01211</t>
  </si>
  <si>
    <t>MTR69712</t>
  </si>
  <si>
    <t>U01212</t>
  </si>
  <si>
    <t>MTR91548</t>
  </si>
  <si>
    <t>U01213</t>
  </si>
  <si>
    <t>MTR34042</t>
  </si>
  <si>
    <t>U01214</t>
  </si>
  <si>
    <t>MTR68364</t>
  </si>
  <si>
    <t>U01215</t>
  </si>
  <si>
    <t>MTR60752</t>
  </si>
  <si>
    <t>U01216</t>
  </si>
  <si>
    <t>MTR66020</t>
  </si>
  <si>
    <t>U01217</t>
  </si>
  <si>
    <t>MTR13706</t>
  </si>
  <si>
    <t>U01218</t>
  </si>
  <si>
    <t>MTR55582</t>
  </si>
  <si>
    <t>U01219</t>
  </si>
  <si>
    <t>MTR97925</t>
  </si>
  <si>
    <t>U01220</t>
  </si>
  <si>
    <t>MTR84874</t>
  </si>
  <si>
    <t>U01221</t>
  </si>
  <si>
    <t>MTR87151</t>
  </si>
  <si>
    <t>U01222</t>
  </si>
  <si>
    <t>MTR47228</t>
  </si>
  <si>
    <t>U01223</t>
  </si>
  <si>
    <t>MTR71286</t>
  </si>
  <si>
    <t>U01224</t>
  </si>
  <si>
    <t>MTR27512</t>
  </si>
  <si>
    <t>U01225</t>
  </si>
  <si>
    <t>MTR23240</t>
  </si>
  <si>
    <t>U01226</t>
  </si>
  <si>
    <t>MTR78701</t>
  </si>
  <si>
    <t>U01227</t>
  </si>
  <si>
    <t>MTR30590</t>
  </si>
  <si>
    <t>U01228</t>
  </si>
  <si>
    <t>U01229</t>
  </si>
  <si>
    <t>MTR53859</t>
  </si>
  <si>
    <t>U01230</t>
  </si>
  <si>
    <t>MTR30731</t>
  </si>
  <si>
    <t>U01231</t>
  </si>
  <si>
    <t>MTR16517</t>
  </si>
  <si>
    <t>U01232</t>
  </si>
  <si>
    <t>MTR89423</t>
  </si>
  <si>
    <t>U01233</t>
  </si>
  <si>
    <t>U01234</t>
  </si>
  <si>
    <t>MTR44193</t>
  </si>
  <si>
    <t>U01235</t>
  </si>
  <si>
    <t>MTR72888</t>
  </si>
  <si>
    <t>U01236</t>
  </si>
  <si>
    <t>MTR77372</t>
  </si>
  <si>
    <t>U01237</t>
  </si>
  <si>
    <t>MTR17764</t>
  </si>
  <si>
    <t>U01238</t>
  </si>
  <si>
    <t>MTR14356</t>
  </si>
  <si>
    <t>U01239</t>
  </si>
  <si>
    <t>MTR57006</t>
  </si>
  <si>
    <t>U01240</t>
  </si>
  <si>
    <t>MTR78558</t>
  </si>
  <si>
    <t>U01241</t>
  </si>
  <si>
    <t>MTR46280</t>
  </si>
  <si>
    <t>U01242</t>
  </si>
  <si>
    <t>MTR88281</t>
  </si>
  <si>
    <t>U01243</t>
  </si>
  <si>
    <t>MTR50200</t>
  </si>
  <si>
    <t>U01244</t>
  </si>
  <si>
    <t>MTR96009</t>
  </si>
  <si>
    <t>U01245</t>
  </si>
  <si>
    <t>MTR51641</t>
  </si>
  <si>
    <t>U01246</t>
  </si>
  <si>
    <t>MTR59792</t>
  </si>
  <si>
    <t>U01247</t>
  </si>
  <si>
    <t>MTR95887</t>
  </si>
  <si>
    <t>U01248</t>
  </si>
  <si>
    <t>MTR81157</t>
  </si>
  <si>
    <t>U01249</t>
  </si>
  <si>
    <t>MTR16296</t>
  </si>
  <si>
    <t>U01250</t>
  </si>
  <si>
    <t>MTR53743</t>
  </si>
  <si>
    <t>U01251</t>
  </si>
  <si>
    <t>MTR72066</t>
  </si>
  <si>
    <t>U01252</t>
  </si>
  <si>
    <t>MTR35270</t>
  </si>
  <si>
    <t>U01253</t>
  </si>
  <si>
    <t>MTR67280</t>
  </si>
  <si>
    <t>U01254</t>
  </si>
  <si>
    <t>MTR91399</t>
  </si>
  <si>
    <t>U01255</t>
  </si>
  <si>
    <t>MTR95762</t>
  </si>
  <si>
    <t>U01256</t>
  </si>
  <si>
    <t>MTR81779</t>
  </si>
  <si>
    <t>U01257</t>
  </si>
  <si>
    <t>MTR22135</t>
  </si>
  <si>
    <t>U01258</t>
  </si>
  <si>
    <t>MTR22282</t>
  </si>
  <si>
    <t>U01259</t>
  </si>
  <si>
    <t>MTR74796</t>
  </si>
  <si>
    <t>U01260</t>
  </si>
  <si>
    <t>U01261</t>
  </si>
  <si>
    <t>MTR16508</t>
  </si>
  <si>
    <t>U01262</t>
  </si>
  <si>
    <t>MTR51316</t>
  </si>
  <si>
    <t>U01263</t>
  </si>
  <si>
    <t>MTR94062</t>
  </si>
  <si>
    <t>U01264</t>
  </si>
  <si>
    <t>MTR72494</t>
  </si>
  <si>
    <t>U01265</t>
  </si>
  <si>
    <t>MTR93721</t>
  </si>
  <si>
    <t>U01266</t>
  </si>
  <si>
    <t>MTR75701</t>
  </si>
  <si>
    <t>U01267</t>
  </si>
  <si>
    <t>MTR21423</t>
  </si>
  <si>
    <t>U01268</t>
  </si>
  <si>
    <t>MTR55075</t>
  </si>
  <si>
    <t>U01269</t>
  </si>
  <si>
    <t>MTR91512</t>
  </si>
  <si>
    <t>U01270</t>
  </si>
  <si>
    <t>MTR19089</t>
  </si>
  <si>
    <t>U01271</t>
  </si>
  <si>
    <t>MTR99141</t>
  </si>
  <si>
    <t>U01272</t>
  </si>
  <si>
    <t>MTR83263</t>
  </si>
  <si>
    <t>U01273</t>
  </si>
  <si>
    <t>MTR78722</t>
  </si>
  <si>
    <t>U01274</t>
  </si>
  <si>
    <t>MTR74080</t>
  </si>
  <si>
    <t>U01275</t>
  </si>
  <si>
    <t>MTR62774</t>
  </si>
  <si>
    <t>U01276</t>
  </si>
  <si>
    <t>MTR48367</t>
  </si>
  <si>
    <t>U01277</t>
  </si>
  <si>
    <t>MTR51725</t>
  </si>
  <si>
    <t>U01278</t>
  </si>
  <si>
    <t>MTR46514</t>
  </si>
  <si>
    <t>U01279</t>
  </si>
  <si>
    <t>MTR38956</t>
  </si>
  <si>
    <t>U01280</t>
  </si>
  <si>
    <t>U01281</t>
  </si>
  <si>
    <t>MTR72763</t>
  </si>
  <si>
    <t>U01282</t>
  </si>
  <si>
    <t>MTR54581</t>
  </si>
  <si>
    <t>U01283</t>
  </si>
  <si>
    <t>MTR59553</t>
  </si>
  <si>
    <t>U01284</t>
  </si>
  <si>
    <t>MTR77998</t>
  </si>
  <si>
    <t>U01285</t>
  </si>
  <si>
    <t>MTR98814</t>
  </si>
  <si>
    <t>U01286</t>
  </si>
  <si>
    <t>MTR91984</t>
  </si>
  <si>
    <t>U01287</t>
  </si>
  <si>
    <t>MTR57838</t>
  </si>
  <si>
    <t>U01288</t>
  </si>
  <si>
    <t>U01289</t>
  </si>
  <si>
    <t>MTR28438</t>
  </si>
  <si>
    <t>U01290</t>
  </si>
  <si>
    <t>MTR78185</t>
  </si>
  <si>
    <t>U01291</t>
  </si>
  <si>
    <t>MTR93581</t>
  </si>
  <si>
    <t>U01292</t>
  </si>
  <si>
    <t>MTR97638</t>
  </si>
  <si>
    <t>U01293</t>
  </si>
  <si>
    <t>MTR78486</t>
  </si>
  <si>
    <t>U01294</t>
  </si>
  <si>
    <t>MTR31650</t>
  </si>
  <si>
    <t>U01295</t>
  </si>
  <si>
    <t>MTR35382</t>
  </si>
  <si>
    <t>U01296</t>
  </si>
  <si>
    <t>MTR44413</t>
  </si>
  <si>
    <t>U01297</t>
  </si>
  <si>
    <t>MTR25319</t>
  </si>
  <si>
    <t>U01298</t>
  </si>
  <si>
    <t>MTR27044</t>
  </si>
  <si>
    <t>U01299</t>
  </si>
  <si>
    <t>MTR29085</t>
  </si>
  <si>
    <t>U01300</t>
  </si>
  <si>
    <t>MTR59002</t>
  </si>
  <si>
    <t>U01301</t>
  </si>
  <si>
    <t>MTR37811</t>
  </si>
  <si>
    <t>U01302</t>
  </si>
  <si>
    <t>MTR60475</t>
  </si>
  <si>
    <t>U01303</t>
  </si>
  <si>
    <t>MTR44781</t>
  </si>
  <si>
    <t>U01304</t>
  </si>
  <si>
    <t>MTR62229</t>
  </si>
  <si>
    <t>U01305</t>
  </si>
  <si>
    <t>MTR56739</t>
  </si>
  <si>
    <t>U01306</t>
  </si>
  <si>
    <t>MTR76144</t>
  </si>
  <si>
    <t>U01307</t>
  </si>
  <si>
    <t>MTR83343</t>
  </si>
  <si>
    <t>U01308</t>
  </si>
  <si>
    <t>MTR83782</t>
  </si>
  <si>
    <t>U01309</t>
  </si>
  <si>
    <t>MTR41139</t>
  </si>
  <si>
    <t>U01310</t>
  </si>
  <si>
    <t>MTR60721</t>
  </si>
  <si>
    <t>U01311</t>
  </si>
  <si>
    <t>MTR53113</t>
  </si>
  <si>
    <t>U01312</t>
  </si>
  <si>
    <t>MTR57365</t>
  </si>
  <si>
    <t>U01313</t>
  </si>
  <si>
    <t>MTR14324</t>
  </si>
  <si>
    <t>U01314</t>
  </si>
  <si>
    <t>MTR28321</t>
  </si>
  <si>
    <t>U01315</t>
  </si>
  <si>
    <t>MTR41423</t>
  </si>
  <si>
    <t>U01316</t>
  </si>
  <si>
    <t>MTR76248</t>
  </si>
  <si>
    <t>U01317</t>
  </si>
  <si>
    <t>MTR25198</t>
  </si>
  <si>
    <t>U01318</t>
  </si>
  <si>
    <t>MTR53369</t>
  </si>
  <si>
    <t>U01319</t>
  </si>
  <si>
    <t>MTR45989</t>
  </si>
  <si>
    <t>U01320</t>
  </si>
  <si>
    <t>MTR39129</t>
  </si>
  <si>
    <t>U01321</t>
  </si>
  <si>
    <t>MTR85101</t>
  </si>
  <si>
    <t>U01322</t>
  </si>
  <si>
    <t>MTR33045</t>
  </si>
  <si>
    <t>U01323</t>
  </si>
  <si>
    <t>MTR65289</t>
  </si>
  <si>
    <t>U01324</t>
  </si>
  <si>
    <t>MTR67655</t>
  </si>
  <si>
    <t>U01325</t>
  </si>
  <si>
    <t>MTR78916</t>
  </si>
  <si>
    <t>U01326</t>
  </si>
  <si>
    <t>MTR72379</t>
  </si>
  <si>
    <t>U01327</t>
  </si>
  <si>
    <t>MTR26538</t>
  </si>
  <si>
    <t>U01328</t>
  </si>
  <si>
    <t>MTR21037</t>
  </si>
  <si>
    <t>U01329</t>
  </si>
  <si>
    <t>MTR28816</t>
  </si>
  <si>
    <t>U01330</t>
  </si>
  <si>
    <t>MTR57395</t>
  </si>
  <si>
    <t>U01331</t>
  </si>
  <si>
    <t>MTR70569</t>
  </si>
  <si>
    <t>U01332</t>
  </si>
  <si>
    <t>MTR35301</t>
  </si>
  <si>
    <t>U01333</t>
  </si>
  <si>
    <t>MTR15802</t>
  </si>
  <si>
    <t>U01334</t>
  </si>
  <si>
    <t>MTR67281</t>
  </si>
  <si>
    <t>U01335</t>
  </si>
  <si>
    <t>MTR85042</t>
  </si>
  <si>
    <t>U01336</t>
  </si>
  <si>
    <t>MTR26645</t>
  </si>
  <si>
    <t>U01337</t>
  </si>
  <si>
    <t>MTR58853</t>
  </si>
  <si>
    <t>U01338</t>
  </si>
  <si>
    <t>MTR30860</t>
  </si>
  <si>
    <t>U01339</t>
  </si>
  <si>
    <t>MTR28267</t>
  </si>
  <si>
    <t>U01340</t>
  </si>
  <si>
    <t>MTR19652</t>
  </si>
  <si>
    <t>U01341</t>
  </si>
  <si>
    <t>MTR85301</t>
  </si>
  <si>
    <t>U01342</t>
  </si>
  <si>
    <t>MTR57953</t>
  </si>
  <si>
    <t>U01343</t>
  </si>
  <si>
    <t>MTR70919</t>
  </si>
  <si>
    <t>U01344</t>
  </si>
  <si>
    <t>MTR55049</t>
  </si>
  <si>
    <t>U01345</t>
  </si>
  <si>
    <t>MTR69491</t>
  </si>
  <si>
    <t>U01346</t>
  </si>
  <si>
    <t>MTR86117</t>
  </si>
  <si>
    <t>U01347</t>
  </si>
  <si>
    <t>MTR16538</t>
  </si>
  <si>
    <t>U01348</t>
  </si>
  <si>
    <t>MTR36324</t>
  </si>
  <si>
    <t>U01349</t>
  </si>
  <si>
    <t>MTR40722</t>
  </si>
  <si>
    <t>U01350</t>
  </si>
  <si>
    <t>MTR38752</t>
  </si>
  <si>
    <t>U01351</t>
  </si>
  <si>
    <t>MTR73078</t>
  </si>
  <si>
    <t>U01352</t>
  </si>
  <si>
    <t>MTR47358</t>
  </si>
  <si>
    <t>U01353</t>
  </si>
  <si>
    <t>MTR44837</t>
  </si>
  <si>
    <t>U01354</t>
  </si>
  <si>
    <t>MTR84634</t>
  </si>
  <si>
    <t>U01355</t>
  </si>
  <si>
    <t>MTR28868</t>
  </si>
  <si>
    <t>U01356</t>
  </si>
  <si>
    <t>MTR19237</t>
  </si>
  <si>
    <t>U01357</t>
  </si>
  <si>
    <t>MTR72991</t>
  </si>
  <si>
    <t>U01358</t>
  </si>
  <si>
    <t>MTR64391</t>
  </si>
  <si>
    <t>U01359</t>
  </si>
  <si>
    <t>MTR63043</t>
  </si>
  <si>
    <t>U01360</t>
  </si>
  <si>
    <t>MTR49931</t>
  </si>
  <si>
    <t>U01361</t>
  </si>
  <si>
    <t>MTR16705</t>
  </si>
  <si>
    <t>U01362</t>
  </si>
  <si>
    <t>MTR90303</t>
  </si>
  <si>
    <t>U01363</t>
  </si>
  <si>
    <t>MTR72552</t>
  </si>
  <si>
    <t>U01364</t>
  </si>
  <si>
    <t>MTR13986</t>
  </si>
  <si>
    <t>U01365</t>
  </si>
  <si>
    <t>MTR90830</t>
  </si>
  <si>
    <t>U01366</t>
  </si>
  <si>
    <t>MTR35884</t>
  </si>
  <si>
    <t>U01367</t>
  </si>
  <si>
    <t>MTR95097</t>
  </si>
  <si>
    <t>U01368</t>
  </si>
  <si>
    <t>MTR16182</t>
  </si>
  <si>
    <t>U01369</t>
  </si>
  <si>
    <t>MTR62666</t>
  </si>
  <si>
    <t>U01370</t>
  </si>
  <si>
    <t>MTR86558</t>
  </si>
  <si>
    <t>U01371</t>
  </si>
  <si>
    <t>MTR72649</t>
  </si>
  <si>
    <t>U01372</t>
  </si>
  <si>
    <t>MTR40260</t>
  </si>
  <si>
    <t>U01373</t>
  </si>
  <si>
    <t>MTR32283</t>
  </si>
  <si>
    <t>U01374</t>
  </si>
  <si>
    <t>MTR68904</t>
  </si>
  <si>
    <t>U01375</t>
  </si>
  <si>
    <t>MTR20337</t>
  </si>
  <si>
    <t>U01376</t>
  </si>
  <si>
    <t>MTR25139</t>
  </si>
  <si>
    <t>U01377</t>
  </si>
  <si>
    <t>MTR42464</t>
  </si>
  <si>
    <t>U01378</t>
  </si>
  <si>
    <t>MTR88812</t>
  </si>
  <si>
    <t>U01379</t>
  </si>
  <si>
    <t>MTR95070</t>
  </si>
  <si>
    <t>U01380</t>
  </si>
  <si>
    <t>MTR47319</t>
  </si>
  <si>
    <t>U01381</t>
  </si>
  <si>
    <t>MTR93334</t>
  </si>
  <si>
    <t>U01382</t>
  </si>
  <si>
    <t>MTR72803</t>
  </si>
  <si>
    <t>U01383</t>
  </si>
  <si>
    <t>MTR39985</t>
  </si>
  <si>
    <t>U01384</t>
  </si>
  <si>
    <t>MTR15693</t>
  </si>
  <si>
    <t>U01385</t>
  </si>
  <si>
    <t>MTR93691</t>
  </si>
  <si>
    <t>U01386</t>
  </si>
  <si>
    <t>MTR22809</t>
  </si>
  <si>
    <t>U01387</t>
  </si>
  <si>
    <t>MTR67829</t>
  </si>
  <si>
    <t>U01388</t>
  </si>
  <si>
    <t>MTR14344</t>
  </si>
  <si>
    <t>U01389</t>
  </si>
  <si>
    <t>MTR44175</t>
  </si>
  <si>
    <t>U01390</t>
  </si>
  <si>
    <t>MTR68875</t>
  </si>
  <si>
    <t>U01391</t>
  </si>
  <si>
    <t>MTR96506</t>
  </si>
  <si>
    <t>U01392</t>
  </si>
  <si>
    <t>MTR60204</t>
  </si>
  <si>
    <t>U01393</t>
  </si>
  <si>
    <t>MTR42507</t>
  </si>
  <si>
    <t>U01394</t>
  </si>
  <si>
    <t>MTR99144</t>
  </si>
  <si>
    <t>U01395</t>
  </si>
  <si>
    <t>MTR55830</t>
  </si>
  <si>
    <t>U01396</t>
  </si>
  <si>
    <t>MTR37853</t>
  </si>
  <si>
    <t>U01397</t>
  </si>
  <si>
    <t>MTR96462</t>
  </si>
  <si>
    <t>U01398</t>
  </si>
  <si>
    <t>MTR84208</t>
  </si>
  <si>
    <t>U01399</t>
  </si>
  <si>
    <t>MTR54935</t>
  </si>
  <si>
    <t>U01400</t>
  </si>
  <si>
    <t>MTR88450</t>
  </si>
  <si>
    <t>U01401</t>
  </si>
  <si>
    <t>MTR11688</t>
  </si>
  <si>
    <t>U01402</t>
  </si>
  <si>
    <t>MTR16673</t>
  </si>
  <si>
    <t>U01403</t>
  </si>
  <si>
    <t>MTR85482</t>
  </si>
  <si>
    <t>U01404</t>
  </si>
  <si>
    <t>MTR91030</t>
  </si>
  <si>
    <t>U01405</t>
  </si>
  <si>
    <t>MTR94683</t>
  </si>
  <si>
    <t>U01406</t>
  </si>
  <si>
    <t>MTR55158</t>
  </si>
  <si>
    <t>U01407</t>
  </si>
  <si>
    <t>MTR25685</t>
  </si>
  <si>
    <t>U01408</t>
  </si>
  <si>
    <t>MTR92234</t>
  </si>
  <si>
    <t>U01409</t>
  </si>
  <si>
    <t>MTR17668</t>
  </si>
  <si>
    <t>U01410</t>
  </si>
  <si>
    <t>MTR51843</t>
  </si>
  <si>
    <t>U01411</t>
  </si>
  <si>
    <t>MTR42283</t>
  </si>
  <si>
    <t>U01412</t>
  </si>
  <si>
    <t>MTR29635</t>
  </si>
  <si>
    <t>U01413</t>
  </si>
  <si>
    <t>MTR44154</t>
  </si>
  <si>
    <t>U01414</t>
  </si>
  <si>
    <t>MTR26010</t>
  </si>
  <si>
    <t>U01415</t>
  </si>
  <si>
    <t>MTR75884</t>
  </si>
  <si>
    <t>U01416</t>
  </si>
  <si>
    <t>MTR14396</t>
  </si>
  <si>
    <t>U01417</t>
  </si>
  <si>
    <t>MTR91944</t>
  </si>
  <si>
    <t>U01418</t>
  </si>
  <si>
    <t>MTR14032</t>
  </si>
  <si>
    <t>U01419</t>
  </si>
  <si>
    <t>MTR51617</t>
  </si>
  <si>
    <t>U01420</t>
  </si>
  <si>
    <t>MTR60137</t>
  </si>
  <si>
    <t>U01421</t>
  </si>
  <si>
    <t>MTR72302</t>
  </si>
  <si>
    <t>U01422</t>
  </si>
  <si>
    <t>MTR49557</t>
  </si>
  <si>
    <t>U01423</t>
  </si>
  <si>
    <t>MTR79729</t>
  </si>
  <si>
    <t>U01424</t>
  </si>
  <si>
    <t>MTR88104</t>
  </si>
  <si>
    <t>U01425</t>
  </si>
  <si>
    <t>MTR20754</t>
  </si>
  <si>
    <t>U01426</t>
  </si>
  <si>
    <t>MTR57429</t>
  </si>
  <si>
    <t>U01427</t>
  </si>
  <si>
    <t>MTR32384</t>
  </si>
  <si>
    <t>U01428</t>
  </si>
  <si>
    <t>MTR33686</t>
  </si>
  <si>
    <t>U01429</t>
  </si>
  <si>
    <t>MTR39702</t>
  </si>
  <si>
    <t>U01430</t>
  </si>
  <si>
    <t>MTR52862</t>
  </si>
  <si>
    <t>U01431</t>
  </si>
  <si>
    <t>MTR72740</t>
  </si>
  <si>
    <t>U01432</t>
  </si>
  <si>
    <t>MTR97167</t>
  </si>
  <si>
    <t>U01433</t>
  </si>
  <si>
    <t>MTR32778</t>
  </si>
  <si>
    <t>U01434</t>
  </si>
  <si>
    <t>MTR76949</t>
  </si>
  <si>
    <t>U01435</t>
  </si>
  <si>
    <t>MTR14840</t>
  </si>
  <si>
    <t>U01436</t>
  </si>
  <si>
    <t>MTR31524</t>
  </si>
  <si>
    <t>U01437</t>
  </si>
  <si>
    <t>MTR70500</t>
  </si>
  <si>
    <t>U01438</t>
  </si>
  <si>
    <t>MTR81440</t>
  </si>
  <si>
    <t>U01439</t>
  </si>
  <si>
    <t>MTR28583</t>
  </si>
  <si>
    <t>U01440</t>
  </si>
  <si>
    <t>U01441</t>
  </si>
  <si>
    <t>MTR34623</t>
  </si>
  <si>
    <t>U01442</t>
  </si>
  <si>
    <t>MTR15255</t>
  </si>
  <si>
    <t>U01443</t>
  </si>
  <si>
    <t>MTR84909</t>
  </si>
  <si>
    <t>U01444</t>
  </si>
  <si>
    <t>MTR92030</t>
  </si>
  <si>
    <t>U01445</t>
  </si>
  <si>
    <t>MTR37053</t>
  </si>
  <si>
    <t>U01446</t>
  </si>
  <si>
    <t>MTR16181</t>
  </si>
  <si>
    <t>U01447</t>
  </si>
  <si>
    <t>MTR38407</t>
  </si>
  <si>
    <t>U01448</t>
  </si>
  <si>
    <t>MTR12340</t>
  </si>
  <si>
    <t>U01449</t>
  </si>
  <si>
    <t>MTR34317</t>
  </si>
  <si>
    <t>U01450</t>
  </si>
  <si>
    <t>MTR98163</t>
  </si>
  <si>
    <t>U01451</t>
  </si>
  <si>
    <t>MTR98211</t>
  </si>
  <si>
    <t>U01452</t>
  </si>
  <si>
    <t>MTR70159</t>
  </si>
  <si>
    <t>U01453</t>
  </si>
  <si>
    <t>MTR17302</t>
  </si>
  <si>
    <t>U01454</t>
  </si>
  <si>
    <t>MTR46255</t>
  </si>
  <si>
    <t>U01455</t>
  </si>
  <si>
    <t>MTR27380</t>
  </si>
  <si>
    <t>U01456</t>
  </si>
  <si>
    <t>MTR25388</t>
  </si>
  <si>
    <t>U01457</t>
  </si>
  <si>
    <t>MTR40552</t>
  </si>
  <si>
    <t>U01458</t>
  </si>
  <si>
    <t>MTR64793</t>
  </si>
  <si>
    <t>U01459</t>
  </si>
  <si>
    <t>MTR44762</t>
  </si>
  <si>
    <t>U01460</t>
  </si>
  <si>
    <t>U01461</t>
  </si>
  <si>
    <t>MTR75747</t>
  </si>
  <si>
    <t>U01462</t>
  </si>
  <si>
    <t>MTR73986</t>
  </si>
  <si>
    <t>U01463</t>
  </si>
  <si>
    <t>MTR81070</t>
  </si>
  <si>
    <t>U01464</t>
  </si>
  <si>
    <t>MTR22994</t>
  </si>
  <si>
    <t>U01465</t>
  </si>
  <si>
    <t>MTR74217</t>
  </si>
  <si>
    <t>U01466</t>
  </si>
  <si>
    <t>MTR94601</t>
  </si>
  <si>
    <t>U01467</t>
  </si>
  <si>
    <t>MTR53745</t>
  </si>
  <si>
    <t>U01468</t>
  </si>
  <si>
    <t>MTR59453</t>
  </si>
  <si>
    <t>U01469</t>
  </si>
  <si>
    <t>MTR96896</t>
  </si>
  <si>
    <t>U01470</t>
  </si>
  <si>
    <t>MTR34946</t>
  </si>
  <si>
    <t>U01471</t>
  </si>
  <si>
    <t>MTR64406</t>
  </si>
  <si>
    <t>U01472</t>
  </si>
  <si>
    <t>MTR39822</t>
  </si>
  <si>
    <t>U01473</t>
  </si>
  <si>
    <t>MTR96997</t>
  </si>
  <si>
    <t>U01474</t>
  </si>
  <si>
    <t>MTR55858</t>
  </si>
  <si>
    <t>U01475</t>
  </si>
  <si>
    <t>MTR27472</t>
  </si>
  <si>
    <t>U01476</t>
  </si>
  <si>
    <t>MTR56395</t>
  </si>
  <si>
    <t>U01477</t>
  </si>
  <si>
    <t>MTR11831</t>
  </si>
  <si>
    <t>U01478</t>
  </si>
  <si>
    <t>MTR79664</t>
  </si>
  <si>
    <t>U01479</t>
  </si>
  <si>
    <t>MTR32985</t>
  </si>
  <si>
    <t>U01480</t>
  </si>
  <si>
    <t>MTR30188</t>
  </si>
  <si>
    <t>U01481</t>
  </si>
  <si>
    <t>MTR51393</t>
  </si>
  <si>
    <t>U01482</t>
  </si>
  <si>
    <t>MTR69458</t>
  </si>
  <si>
    <t>U01483</t>
  </si>
  <si>
    <t>MTR99996</t>
  </si>
  <si>
    <t>U01484</t>
  </si>
  <si>
    <t>MTR66213</t>
  </si>
  <si>
    <t>U01485</t>
  </si>
  <si>
    <t>MTR39899</t>
  </si>
  <si>
    <t>U01486</t>
  </si>
  <si>
    <t>MTR16984</t>
  </si>
  <si>
    <t>U01487</t>
  </si>
  <si>
    <t>MTR96949</t>
  </si>
  <si>
    <t>U01488</t>
  </si>
  <si>
    <t>MTR47847</t>
  </si>
  <si>
    <t>U01489</t>
  </si>
  <si>
    <t>MTR31883</t>
  </si>
  <si>
    <t>U01490</t>
  </si>
  <si>
    <t>MTR54555</t>
  </si>
  <si>
    <t>U01491</t>
  </si>
  <si>
    <t>MTR26443</t>
  </si>
  <si>
    <t>U01492</t>
  </si>
  <si>
    <t>MTR85822</t>
  </si>
  <si>
    <t>U01493</t>
  </si>
  <si>
    <t>MTR41752</t>
  </si>
  <si>
    <t>U01494</t>
  </si>
  <si>
    <t>MTR58979</t>
  </si>
  <si>
    <t>U01495</t>
  </si>
  <si>
    <t>MTR94807</t>
  </si>
  <si>
    <t>U01496</t>
  </si>
  <si>
    <t>MTR91814</t>
  </si>
  <si>
    <t>U01497</t>
  </si>
  <si>
    <t>MTR19770</t>
  </si>
  <si>
    <t>U01498</t>
  </si>
  <si>
    <t>MTR65372</t>
  </si>
  <si>
    <t>U01499</t>
  </si>
  <si>
    <t>MTR26907</t>
  </si>
  <si>
    <t>U01500</t>
  </si>
  <si>
    <t>MTR73024</t>
  </si>
  <si>
    <t>U01501</t>
  </si>
  <si>
    <t>MTR92035</t>
  </si>
  <si>
    <t>U01502</t>
  </si>
  <si>
    <t>MTR10569</t>
  </si>
  <si>
    <t>U01503</t>
  </si>
  <si>
    <t>MTR59426</t>
  </si>
  <si>
    <t>U01504</t>
  </si>
  <si>
    <t>MTR60868</t>
  </si>
  <si>
    <t>U01505</t>
  </si>
  <si>
    <t>MTR70304</t>
  </si>
  <si>
    <t>U01506</t>
  </si>
  <si>
    <t>MTR45083</t>
  </si>
  <si>
    <t>U01507</t>
  </si>
  <si>
    <t>MTR15663</t>
  </si>
  <si>
    <t>U01508</t>
  </si>
  <si>
    <t>MTR61371</t>
  </si>
  <si>
    <t>U01509</t>
  </si>
  <si>
    <t>MTR50950</t>
  </si>
  <si>
    <t>U01510</t>
  </si>
  <si>
    <t>MTR87087</t>
  </si>
  <si>
    <t>U01511</t>
  </si>
  <si>
    <t>MTR88334</t>
  </si>
  <si>
    <t>U01512</t>
  </si>
  <si>
    <t>MTR30103</t>
  </si>
  <si>
    <t>U01513</t>
  </si>
  <si>
    <t>MTR69324</t>
  </si>
  <si>
    <t>U01514</t>
  </si>
  <si>
    <t>U01515</t>
  </si>
  <si>
    <t>U01516</t>
  </si>
  <si>
    <t>MTR94108</t>
  </si>
  <si>
    <t>U01517</t>
  </si>
  <si>
    <t>MTR19331</t>
  </si>
  <si>
    <t>U01518</t>
  </si>
  <si>
    <t>MTR15953</t>
  </si>
  <si>
    <t>U01519</t>
  </si>
  <si>
    <t>MTR99731</t>
  </si>
  <si>
    <t>U01520</t>
  </si>
  <si>
    <t>MTR34503</t>
  </si>
  <si>
    <t>U01521</t>
  </si>
  <si>
    <t>MTR21857</t>
  </si>
  <si>
    <t>U01522</t>
  </si>
  <si>
    <t>MTR85998</t>
  </si>
  <si>
    <t>U01523</t>
  </si>
  <si>
    <t>MTR97719</t>
  </si>
  <si>
    <t>U01524</t>
  </si>
  <si>
    <t>MTR27610</t>
  </si>
  <si>
    <t>U01525</t>
  </si>
  <si>
    <t>MTR39718</t>
  </si>
  <si>
    <t>U01526</t>
  </si>
  <si>
    <t>MTR41661</t>
  </si>
  <si>
    <t>U01527</t>
  </si>
  <si>
    <t>MTR73298</t>
  </si>
  <si>
    <t>U01528</t>
  </si>
  <si>
    <t>MTR14444</t>
  </si>
  <si>
    <t>U01529</t>
  </si>
  <si>
    <t>MTR97456</t>
  </si>
  <si>
    <t>U01530</t>
  </si>
  <si>
    <t>MTR19373</t>
  </si>
  <si>
    <t>U01531</t>
  </si>
  <si>
    <t>MTR85358</t>
  </si>
  <si>
    <t>U01532</t>
  </si>
  <si>
    <t>MTR91143</t>
  </si>
  <si>
    <t>U01533</t>
  </si>
  <si>
    <t>MTR67433</t>
  </si>
  <si>
    <t>U01534</t>
  </si>
  <si>
    <t>MTR98982</t>
  </si>
  <si>
    <t>U01535</t>
  </si>
  <si>
    <t>MTR52743</t>
  </si>
  <si>
    <t>U01536</t>
  </si>
  <si>
    <t>MTR63540</t>
  </si>
  <si>
    <t>U01537</t>
  </si>
  <si>
    <t>MTR59394</t>
  </si>
  <si>
    <t>U01538</t>
  </si>
  <si>
    <t>MTR50661</t>
  </si>
  <si>
    <t>U01539</t>
  </si>
  <si>
    <t>MTR80955</t>
  </si>
  <si>
    <t>U01540</t>
  </si>
  <si>
    <t>MTR84645</t>
  </si>
  <si>
    <t>U01541</t>
  </si>
  <si>
    <t>MTR18483</t>
  </si>
  <si>
    <t>U01542</t>
  </si>
  <si>
    <t>MTR67260</t>
  </si>
  <si>
    <t>U01543</t>
  </si>
  <si>
    <t>MTR12193</t>
  </si>
  <si>
    <t>U01544</t>
  </si>
  <si>
    <t>MTR97031</t>
  </si>
  <si>
    <t>U01545</t>
  </si>
  <si>
    <t>MTR84811</t>
  </si>
  <si>
    <t>U01546</t>
  </si>
  <si>
    <t>MTR83184</t>
  </si>
  <si>
    <t>U01547</t>
  </si>
  <si>
    <t>MTR96139</t>
  </si>
  <si>
    <t>U01548</t>
  </si>
  <si>
    <t>MTR38225</t>
  </si>
  <si>
    <t>U01549</t>
  </si>
  <si>
    <t>MTR67892</t>
  </si>
  <si>
    <t>U01550</t>
  </si>
  <si>
    <t>MTR98998</t>
  </si>
  <si>
    <t>U01551</t>
  </si>
  <si>
    <t>U01552</t>
  </si>
  <si>
    <t>MTR27865</t>
  </si>
  <si>
    <t>U01553</t>
  </si>
  <si>
    <t>MTR99075</t>
  </si>
  <si>
    <t>U01554</t>
  </si>
  <si>
    <t>MTR94320</t>
  </si>
  <si>
    <t>U01555</t>
  </si>
  <si>
    <t>MTR21711</t>
  </si>
  <si>
    <t>U01556</t>
  </si>
  <si>
    <t>MTR17055</t>
  </si>
  <si>
    <t>U01557</t>
  </si>
  <si>
    <t>MTR25844</t>
  </si>
  <si>
    <t>U01558</t>
  </si>
  <si>
    <t>MTR75268</t>
  </si>
  <si>
    <t>U01559</t>
  </si>
  <si>
    <t>MTR83679</t>
  </si>
  <si>
    <t>U01560</t>
  </si>
  <si>
    <t>MTR54963</t>
  </si>
  <si>
    <t>U01561</t>
  </si>
  <si>
    <t>MTR87328</t>
  </si>
  <si>
    <t>U01562</t>
  </si>
  <si>
    <t>MTR94412</t>
  </si>
  <si>
    <t>U01563</t>
  </si>
  <si>
    <t>MTR54728</t>
  </si>
  <si>
    <t>U01564</t>
  </si>
  <si>
    <t>MTR22129</t>
  </si>
  <si>
    <t>U01565</t>
  </si>
  <si>
    <t>MTR64090</t>
  </si>
  <si>
    <t>U01566</t>
  </si>
  <si>
    <t>MTR45515</t>
  </si>
  <si>
    <t>U01567</t>
  </si>
  <si>
    <t>MTR45516</t>
  </si>
  <si>
    <t>U01568</t>
  </si>
  <si>
    <t>MTR51988</t>
  </si>
  <si>
    <t>U01569</t>
  </si>
  <si>
    <t>MTR56326</t>
  </si>
  <si>
    <t>U01570</t>
  </si>
  <si>
    <t>MTR38544</t>
  </si>
  <si>
    <t>U01571</t>
  </si>
  <si>
    <t>MTR90892</t>
  </si>
  <si>
    <t>U01572</t>
  </si>
  <si>
    <t>MTR74692</t>
  </si>
  <si>
    <t>U01573</t>
  </si>
  <si>
    <t>MTR46790</t>
  </si>
  <si>
    <t>U01574</t>
  </si>
  <si>
    <t>MTR32212</t>
  </si>
  <si>
    <t>U01575</t>
  </si>
  <si>
    <t>MTR65467</t>
  </si>
  <si>
    <t>U01576</t>
  </si>
  <si>
    <t>MTR86507</t>
  </si>
  <si>
    <t>U01577</t>
  </si>
  <si>
    <t>MTR31120</t>
  </si>
  <si>
    <t>U01578</t>
  </si>
  <si>
    <t>MTR26652</t>
  </si>
  <si>
    <t>U01579</t>
  </si>
  <si>
    <t>MTR46440</t>
  </si>
  <si>
    <t>U01580</t>
  </si>
  <si>
    <t>MTR30351</t>
  </si>
  <si>
    <t>U01581</t>
  </si>
  <si>
    <t>MTR37677</t>
  </si>
  <si>
    <t>U01582</t>
  </si>
  <si>
    <t>MTR60209</t>
  </si>
  <si>
    <t>U01583</t>
  </si>
  <si>
    <t>MTR41143</t>
  </si>
  <si>
    <t>U01584</t>
  </si>
  <si>
    <t>U01585</t>
  </si>
  <si>
    <t>MTR62840</t>
  </si>
  <si>
    <t>U01586</t>
  </si>
  <si>
    <t>MTR28258</t>
  </si>
  <si>
    <t>U01587</t>
  </si>
  <si>
    <t>MTR96293</t>
  </si>
  <si>
    <t>U01588</t>
  </si>
  <si>
    <t>MTR45956</t>
  </si>
  <si>
    <t>U01589</t>
  </si>
  <si>
    <t>MTR95949</t>
  </si>
  <si>
    <t>U01590</t>
  </si>
  <si>
    <t>MTR10181</t>
  </si>
  <si>
    <t>U01591</t>
  </si>
  <si>
    <t>MTR45269</t>
  </si>
  <si>
    <t>U01592</t>
  </si>
  <si>
    <t>MTR55417</t>
  </si>
  <si>
    <t>U01593</t>
  </si>
  <si>
    <t>MTR79206</t>
  </si>
  <si>
    <t>U01594</t>
  </si>
  <si>
    <t>MTR53490</t>
  </si>
  <si>
    <t>U01595</t>
  </si>
  <si>
    <t>MTR82614</t>
  </si>
  <si>
    <t>U01596</t>
  </si>
  <si>
    <t>MTR30201</t>
  </si>
  <si>
    <t>U01597</t>
  </si>
  <si>
    <t>MTR23674</t>
  </si>
  <si>
    <t>U01598</t>
  </si>
  <si>
    <t>MTR45555</t>
  </si>
  <si>
    <t>U01599</t>
  </si>
  <si>
    <t>MTR41258</t>
  </si>
  <si>
    <t>U01600</t>
  </si>
  <si>
    <t>MTR97206</t>
  </si>
  <si>
    <t>U01601</t>
  </si>
  <si>
    <t>MTR66197</t>
  </si>
  <si>
    <t>U01602</t>
  </si>
  <si>
    <t>MTR66012</t>
  </si>
  <si>
    <t>U01603</t>
  </si>
  <si>
    <t>MTR96116</t>
  </si>
  <si>
    <t>U01604</t>
  </si>
  <si>
    <t>MTR49788</t>
  </si>
  <si>
    <t>U01605</t>
  </si>
  <si>
    <t>MTR17403</t>
  </si>
  <si>
    <t>U01606</t>
  </si>
  <si>
    <t>U01607</t>
  </si>
  <si>
    <t>MTR53238</t>
  </si>
  <si>
    <t>U01608</t>
  </si>
  <si>
    <t>MTR49110</t>
  </si>
  <si>
    <t>U01609</t>
  </si>
  <si>
    <t>MTR90811</t>
  </si>
  <si>
    <t>U01610</t>
  </si>
  <si>
    <t>MTR20894</t>
  </si>
  <si>
    <t>U01611</t>
  </si>
  <si>
    <t>MTR61780</t>
  </si>
  <si>
    <t>U01612</t>
  </si>
  <si>
    <t>MTR70481</t>
  </si>
  <si>
    <t>U01613</t>
  </si>
  <si>
    <t>MTR78542</t>
  </si>
  <si>
    <t>U01614</t>
  </si>
  <si>
    <t>MTR91336</t>
  </si>
  <si>
    <t>U01615</t>
  </si>
  <si>
    <t>MTR97071</t>
  </si>
  <si>
    <t>U01616</t>
  </si>
  <si>
    <t>MTR77581</t>
  </si>
  <si>
    <t>U01617</t>
  </si>
  <si>
    <t>MTR59727</t>
  </si>
  <si>
    <t>U01618</t>
  </si>
  <si>
    <t>MTR63775</t>
  </si>
  <si>
    <t>U01619</t>
  </si>
  <si>
    <t>MTR47674</t>
  </si>
  <si>
    <t>U01620</t>
  </si>
  <si>
    <t>MTR62619</t>
  </si>
  <si>
    <t>U01621</t>
  </si>
  <si>
    <t>MTR77445</t>
  </si>
  <si>
    <t>U01622</t>
  </si>
  <si>
    <t>MTR29345</t>
  </si>
  <si>
    <t>U01623</t>
  </si>
  <si>
    <t>MTR67853</t>
  </si>
  <si>
    <t>U01624</t>
  </si>
  <si>
    <t>MTR42401</t>
  </si>
  <si>
    <t>U01625</t>
  </si>
  <si>
    <t>MTR71118</t>
  </si>
  <si>
    <t>U01626</t>
  </si>
  <si>
    <t>U01627</t>
  </si>
  <si>
    <t>U01628</t>
  </si>
  <si>
    <t>MTR61430</t>
  </si>
  <si>
    <t>U01629</t>
  </si>
  <si>
    <t>MTR83283</t>
  </si>
  <si>
    <t>U01630</t>
  </si>
  <si>
    <t>MTR45982</t>
  </si>
  <si>
    <t>U01631</t>
  </si>
  <si>
    <t>MTR38974</t>
  </si>
  <si>
    <t>U01632</t>
  </si>
  <si>
    <t>MTR23617</t>
  </si>
  <si>
    <t>U01633</t>
  </si>
  <si>
    <t>MTR15968</t>
  </si>
  <si>
    <t>U01634</t>
  </si>
  <si>
    <t>MTR91079</t>
  </si>
  <si>
    <t>U01635</t>
  </si>
  <si>
    <t>MTR58733</t>
  </si>
  <si>
    <t>U01636</t>
  </si>
  <si>
    <t>MTR44784</t>
  </si>
  <si>
    <t>U01637</t>
  </si>
  <si>
    <t>MTR90084</t>
  </si>
  <si>
    <t>U01638</t>
  </si>
  <si>
    <t>MTR59815</t>
  </si>
  <si>
    <t>U01639</t>
  </si>
  <si>
    <t>MTR74963</t>
  </si>
  <si>
    <t>U01640</t>
  </si>
  <si>
    <t>MTR46238</t>
  </si>
  <si>
    <t>U01641</t>
  </si>
  <si>
    <t>MTR14785</t>
  </si>
  <si>
    <t>U01642</t>
  </si>
  <si>
    <t>MTR35376</t>
  </si>
  <si>
    <t>U01643</t>
  </si>
  <si>
    <t>MTR71977</t>
  </si>
  <si>
    <t>U01644</t>
  </si>
  <si>
    <t>MTR55719</t>
  </si>
  <si>
    <t>U01645</t>
  </si>
  <si>
    <t>MTR41711</t>
  </si>
  <si>
    <t>U01646</t>
  </si>
  <si>
    <t>MTR62170</t>
  </si>
  <si>
    <t>U01647</t>
  </si>
  <si>
    <t>MTR49449</t>
  </si>
  <si>
    <t>U01648</t>
  </si>
  <si>
    <t>MTR67258</t>
  </si>
  <si>
    <t>U01649</t>
  </si>
  <si>
    <t>MTR97267</t>
  </si>
  <si>
    <t>U01650</t>
  </si>
  <si>
    <t>MTR70151</t>
  </si>
  <si>
    <t>U01651</t>
  </si>
  <si>
    <t>MTR66873</t>
  </si>
  <si>
    <t>U01652</t>
  </si>
  <si>
    <t>MTR41559</t>
  </si>
  <si>
    <t>U01653</t>
  </si>
  <si>
    <t>MTR49730</t>
  </si>
  <si>
    <t>U01654</t>
  </si>
  <si>
    <t>MTR75646</t>
  </si>
  <si>
    <t>U01655</t>
  </si>
  <si>
    <t>MTR48318</t>
  </si>
  <si>
    <t>U01656</t>
  </si>
  <si>
    <t>MTR80829</t>
  </si>
  <si>
    <t>U01657</t>
  </si>
  <si>
    <t>MTR35127</t>
  </si>
  <si>
    <t>U01658</t>
  </si>
  <si>
    <t>MTR48642</t>
  </si>
  <si>
    <t>U01659</t>
  </si>
  <si>
    <t>MTR19989</t>
  </si>
  <si>
    <t>U01660</t>
  </si>
  <si>
    <t>MTR57191</t>
  </si>
  <si>
    <t>U01661</t>
  </si>
  <si>
    <t>MTR93511</t>
  </si>
  <si>
    <t>U01662</t>
  </si>
  <si>
    <t>MTR54790</t>
  </si>
  <si>
    <t>U01663</t>
  </si>
  <si>
    <t>MTR73170</t>
  </si>
  <si>
    <t>U01664</t>
  </si>
  <si>
    <t>MTR21662</t>
  </si>
  <si>
    <t>U01665</t>
  </si>
  <si>
    <t>MTR71735</t>
  </si>
  <si>
    <t>U01666</t>
  </si>
  <si>
    <t>MTR28635</t>
  </si>
  <si>
    <t>U01667</t>
  </si>
  <si>
    <t>MTR10338</t>
  </si>
  <si>
    <t>U01668</t>
  </si>
  <si>
    <t>MTR27537</t>
  </si>
  <si>
    <t>U01669</t>
  </si>
  <si>
    <t>MTR10033</t>
  </si>
  <si>
    <t>U01670</t>
  </si>
  <si>
    <t>MTR77628</t>
  </si>
  <si>
    <t>U01671</t>
  </si>
  <si>
    <t>MTR97103</t>
  </si>
  <si>
    <t>U01672</t>
  </si>
  <si>
    <t>MTR60428</t>
  </si>
  <si>
    <t>U01673</t>
  </si>
  <si>
    <t>MTR73635</t>
  </si>
  <si>
    <t>U01674</t>
  </si>
  <si>
    <t>MTR71552</t>
  </si>
  <si>
    <t>U01675</t>
  </si>
  <si>
    <t>MTR61135</t>
  </si>
  <si>
    <t>U01676</t>
  </si>
  <si>
    <t>MTR57457</t>
  </si>
  <si>
    <t>U01677</t>
  </si>
  <si>
    <t>U01678</t>
  </si>
  <si>
    <t>MTR61761</t>
  </si>
  <si>
    <t>U01679</t>
  </si>
  <si>
    <t>MTR62857</t>
  </si>
  <si>
    <t>U01680</t>
  </si>
  <si>
    <t>MTR77172</t>
  </si>
  <si>
    <t>U01681</t>
  </si>
  <si>
    <t>MTR69586</t>
  </si>
  <si>
    <t>U01682</t>
  </si>
  <si>
    <t>MTR36938</t>
  </si>
  <si>
    <t>U01683</t>
  </si>
  <si>
    <t>MTR82615</t>
  </si>
  <si>
    <t>U01684</t>
  </si>
  <si>
    <t>MTR31068</t>
  </si>
  <si>
    <t>U01685</t>
  </si>
  <si>
    <t>MTR66931</t>
  </si>
  <si>
    <t>U01686</t>
  </si>
  <si>
    <t>MTR79275</t>
  </si>
  <si>
    <t>U01687</t>
  </si>
  <si>
    <t>MTR55504</t>
  </si>
  <si>
    <t>U01688</t>
  </si>
  <si>
    <t>MTR28891</t>
  </si>
  <si>
    <t>U01689</t>
  </si>
  <si>
    <t>MTR78304</t>
  </si>
  <si>
    <t>U01690</t>
  </si>
  <si>
    <t>MTR22853</t>
  </si>
  <si>
    <t>U01691</t>
  </si>
  <si>
    <t>MTR14755</t>
  </si>
  <si>
    <t>U01692</t>
  </si>
  <si>
    <t>MTR39262</t>
  </si>
  <si>
    <t>U01693</t>
  </si>
  <si>
    <t>MTR58632</t>
  </si>
  <si>
    <t>U01694</t>
  </si>
  <si>
    <t>MTR57762</t>
  </si>
  <si>
    <t>U01695</t>
  </si>
  <si>
    <t>MTR63054</t>
  </si>
  <si>
    <t>U01696</t>
  </si>
  <si>
    <t>MTR37938</t>
  </si>
  <si>
    <t>U01697</t>
  </si>
  <si>
    <t>MTR17488</t>
  </si>
  <si>
    <t>U01698</t>
  </si>
  <si>
    <t>MTR49621</t>
  </si>
  <si>
    <t>U01699</t>
  </si>
  <si>
    <t>MTR82785</t>
  </si>
  <si>
    <t>U01700</t>
  </si>
  <si>
    <t>MTR32408</t>
  </si>
  <si>
    <t>U01701</t>
  </si>
  <si>
    <t>MTR32875</t>
  </si>
  <si>
    <t>U01702</t>
  </si>
  <si>
    <t>MTR49059</t>
  </si>
  <si>
    <t>U01703</t>
  </si>
  <si>
    <t>MTR22968</t>
  </si>
  <si>
    <t>U01704</t>
  </si>
  <si>
    <t>MTR92653</t>
  </si>
  <si>
    <t>U01705</t>
  </si>
  <si>
    <t>MTR86981</t>
  </si>
  <si>
    <t>U01706</t>
  </si>
  <si>
    <t>MTR21927</t>
  </si>
  <si>
    <t>U01707</t>
  </si>
  <si>
    <t>MTR71658</t>
  </si>
  <si>
    <t>U01708</t>
  </si>
  <si>
    <t>MTR32011</t>
  </si>
  <si>
    <t>U01709</t>
  </si>
  <si>
    <t>MTR39034</t>
  </si>
  <si>
    <t>U01710</t>
  </si>
  <si>
    <t>MTR33837</t>
  </si>
  <si>
    <t>U01711</t>
  </si>
  <si>
    <t>MTR49022</t>
  </si>
  <si>
    <t>U01712</t>
  </si>
  <si>
    <t>MTR53591</t>
  </si>
  <si>
    <t>U01713</t>
  </si>
  <si>
    <t>MTR71066</t>
  </si>
  <si>
    <t>U01714</t>
  </si>
  <si>
    <t>MTR69371</t>
  </si>
  <si>
    <t>U01715</t>
  </si>
  <si>
    <t>MTR49950</t>
  </si>
  <si>
    <t>U01716</t>
  </si>
  <si>
    <t>MTR37791</t>
  </si>
  <si>
    <t>U01717</t>
  </si>
  <si>
    <t>MTR98389</t>
  </si>
  <si>
    <t>U01718</t>
  </si>
  <si>
    <t>MTR91164</t>
  </si>
  <si>
    <t>U01719</t>
  </si>
  <si>
    <t>MTR42835</t>
  </si>
  <si>
    <t>U01720</t>
  </si>
  <si>
    <t>MTR37850</t>
  </si>
  <si>
    <t>U01721</t>
  </si>
  <si>
    <t>MTR45271</t>
  </si>
  <si>
    <t>U01722</t>
  </si>
  <si>
    <t>MTR44272</t>
  </si>
  <si>
    <t>U01723</t>
  </si>
  <si>
    <t>MTR43684</t>
  </si>
  <si>
    <t>U01724</t>
  </si>
  <si>
    <t>MTR94088</t>
  </si>
  <si>
    <t>U01725</t>
  </si>
  <si>
    <t>MTR25336</t>
  </si>
  <si>
    <t>U01726</t>
  </si>
  <si>
    <t>MTR57351</t>
  </si>
  <si>
    <t>U01727</t>
  </si>
  <si>
    <t>MTR93009</t>
  </si>
  <si>
    <t>U01728</t>
  </si>
  <si>
    <t>MTR65230</t>
  </si>
  <si>
    <t>U01729</t>
  </si>
  <si>
    <t>MTR57019</t>
  </si>
  <si>
    <t>U01730</t>
  </si>
  <si>
    <t>MTR40860</t>
  </si>
  <si>
    <t>U01731</t>
  </si>
  <si>
    <t>MTR71713</t>
  </si>
  <si>
    <t>U01732</t>
  </si>
  <si>
    <t>MTR75833</t>
  </si>
  <si>
    <t>U01733</t>
  </si>
  <si>
    <t>MTR43414</t>
  </si>
  <si>
    <t>U01734</t>
  </si>
  <si>
    <t>MTR53138</t>
  </si>
  <si>
    <t>U01735</t>
  </si>
  <si>
    <t>MTR33196</t>
  </si>
  <si>
    <t>U01736</t>
  </si>
  <si>
    <t>MTR78813</t>
  </si>
  <si>
    <t>U01737</t>
  </si>
  <si>
    <t>MTR21312</t>
  </si>
  <si>
    <t>U01738</t>
  </si>
  <si>
    <t>MTR57023</t>
  </si>
  <si>
    <t>U01739</t>
  </si>
  <si>
    <t>MTR76526</t>
  </si>
  <si>
    <t>U01740</t>
  </si>
  <si>
    <t>MTR93748</t>
  </si>
  <si>
    <t>U01741</t>
  </si>
  <si>
    <t>MTR83205</t>
  </si>
  <si>
    <t>U01742</t>
  </si>
  <si>
    <t>MTR17845</t>
  </si>
  <si>
    <t>U01743</t>
  </si>
  <si>
    <t>MTR81545</t>
  </si>
  <si>
    <t>U01744</t>
  </si>
  <si>
    <t>MTR99071</t>
  </si>
  <si>
    <t>U01745</t>
  </si>
  <si>
    <t>MTR33255</t>
  </si>
  <si>
    <t>U01746</t>
  </si>
  <si>
    <t>MTR35292</t>
  </si>
  <si>
    <t>U01747</t>
  </si>
  <si>
    <t>MTR70641</t>
  </si>
  <si>
    <t>U01748</t>
  </si>
  <si>
    <t>MTR77887</t>
  </si>
  <si>
    <t>U01749</t>
  </si>
  <si>
    <t>MTR98114</t>
  </si>
  <si>
    <t>U01750</t>
  </si>
  <si>
    <t>MTR58862</t>
  </si>
  <si>
    <t>U01751</t>
  </si>
  <si>
    <t>MTR41282</t>
  </si>
  <si>
    <t>U01752</t>
  </si>
  <si>
    <t>MTR16779</t>
  </si>
  <si>
    <t>U01753</t>
  </si>
  <si>
    <t>MTR34523</t>
  </si>
  <si>
    <t>U01754</t>
  </si>
  <si>
    <t>MTR57521</t>
  </si>
  <si>
    <t>U01755</t>
  </si>
  <si>
    <t>MTR45433</t>
  </si>
  <si>
    <t>U01756</t>
  </si>
  <si>
    <t>MTR16351</t>
  </si>
  <si>
    <t>U01757</t>
  </si>
  <si>
    <t>MTR51929</t>
  </si>
  <si>
    <t>U01758</t>
  </si>
  <si>
    <t>MTR90776</t>
  </si>
  <si>
    <t>U01759</t>
  </si>
  <si>
    <t>MTR56743</t>
  </si>
  <si>
    <t>U01760</t>
  </si>
  <si>
    <t>MTR57562</t>
  </si>
  <si>
    <t>U01761</t>
  </si>
  <si>
    <t>MTR76372</t>
  </si>
  <si>
    <t>U01762</t>
  </si>
  <si>
    <t>MTR10157</t>
  </si>
  <si>
    <t>U01763</t>
  </si>
  <si>
    <t>MTR24498</t>
  </si>
  <si>
    <t>U01764</t>
  </si>
  <si>
    <t>MTR91468</t>
  </si>
  <si>
    <t>U01765</t>
  </si>
  <si>
    <t>MTR49672</t>
  </si>
  <si>
    <t>U01766</t>
  </si>
  <si>
    <t>MTR81967</t>
  </si>
  <si>
    <t>U01767</t>
  </si>
  <si>
    <t>MTR38882</t>
  </si>
  <si>
    <t>U01768</t>
  </si>
  <si>
    <t>MTR54589</t>
  </si>
  <si>
    <t>U01769</t>
  </si>
  <si>
    <t>MTR39810</t>
  </si>
  <si>
    <t>U01770</t>
  </si>
  <si>
    <t>U01771</t>
  </si>
  <si>
    <t>MTR69198</t>
  </si>
  <si>
    <t>U01772</t>
  </si>
  <si>
    <t>MTR53274</t>
  </si>
  <si>
    <t>U01773</t>
  </si>
  <si>
    <t>MTR52983</t>
  </si>
  <si>
    <t>U01774</t>
  </si>
  <si>
    <t>MTR45201</t>
  </si>
  <si>
    <t>U01775</t>
  </si>
  <si>
    <t>MTR10958</t>
  </si>
  <si>
    <t>U01776</t>
  </si>
  <si>
    <t>MTR15006</t>
  </si>
  <si>
    <t>U01777</t>
  </si>
  <si>
    <t>MTR85499</t>
  </si>
  <si>
    <t>U01778</t>
  </si>
  <si>
    <t>MTR85152</t>
  </si>
  <si>
    <t>U01779</t>
  </si>
  <si>
    <t>MTR34856</t>
  </si>
  <si>
    <t>U01780</t>
  </si>
  <si>
    <t>MTR51660</t>
  </si>
  <si>
    <t>U01781</t>
  </si>
  <si>
    <t>MTR53563</t>
  </si>
  <si>
    <t>U01782</t>
  </si>
  <si>
    <t>MTR92657</t>
  </si>
  <si>
    <t>U01783</t>
  </si>
  <si>
    <t>MTR74278</t>
  </si>
  <si>
    <t>U01784</t>
  </si>
  <si>
    <t>MTR90796</t>
  </si>
  <si>
    <t>U01785</t>
  </si>
  <si>
    <t>MTR14530</t>
  </si>
  <si>
    <t>U01786</t>
  </si>
  <si>
    <t>MTR97766</t>
  </si>
  <si>
    <t>U01787</t>
  </si>
  <si>
    <t>MTR54582</t>
  </si>
  <si>
    <t>U01788</t>
  </si>
  <si>
    <t>MTR23014</t>
  </si>
  <si>
    <t>U01789</t>
  </si>
  <si>
    <t>MTR73851</t>
  </si>
  <si>
    <t>U01790</t>
  </si>
  <si>
    <t>MTR29740</t>
  </si>
  <si>
    <t>U01791</t>
  </si>
  <si>
    <t>MTR60466</t>
  </si>
  <si>
    <t>U01792</t>
  </si>
  <si>
    <t>MTR82339</t>
  </si>
  <si>
    <t>U01793</t>
  </si>
  <si>
    <t>MTR12713</t>
  </si>
  <si>
    <t>U01794</t>
  </si>
  <si>
    <t>MTR71433</t>
  </si>
  <si>
    <t>U01795</t>
  </si>
  <si>
    <t>MTR61964</t>
  </si>
  <si>
    <t>U01796</t>
  </si>
  <si>
    <t>MTR52345</t>
  </si>
  <si>
    <t>U01797</t>
  </si>
  <si>
    <t>MTR21080</t>
  </si>
  <si>
    <t>U01798</t>
  </si>
  <si>
    <t>MTR59711</t>
  </si>
  <si>
    <t>U01799</t>
  </si>
  <si>
    <t>MTR13458</t>
  </si>
  <si>
    <t>U01800</t>
  </si>
  <si>
    <t>MTR71486</t>
  </si>
  <si>
    <t>U01801</t>
  </si>
  <si>
    <t>MTR45219</t>
  </si>
  <si>
    <t>U01802</t>
  </si>
  <si>
    <t>MTR29167</t>
  </si>
  <si>
    <t>U01803</t>
  </si>
  <si>
    <t>MTR48584</t>
  </si>
  <si>
    <t>U01804</t>
  </si>
  <si>
    <t>MTR44999</t>
  </si>
  <si>
    <t>U01805</t>
  </si>
  <si>
    <t>MTR63310</t>
  </si>
  <si>
    <t>U01806</t>
  </si>
  <si>
    <t>MTR33563</t>
  </si>
  <si>
    <t>U01807</t>
  </si>
  <si>
    <t>MTR86482</t>
  </si>
  <si>
    <t>U01808</t>
  </si>
  <si>
    <t>MTR49537</t>
  </si>
  <si>
    <t>U01809</t>
  </si>
  <si>
    <t>MTR62471</t>
  </si>
  <si>
    <t>U01810</t>
  </si>
  <si>
    <t>MTR21724</t>
  </si>
  <si>
    <t>U01811</t>
  </si>
  <si>
    <t>MTR32780</t>
  </si>
  <si>
    <t>U01812</t>
  </si>
  <si>
    <t>MTR65453</t>
  </si>
  <si>
    <t>U01813</t>
  </si>
  <si>
    <t>MTR72964</t>
  </si>
  <si>
    <t>U01814</t>
  </si>
  <si>
    <t>MTR62427</t>
  </si>
  <si>
    <t>U01815</t>
  </si>
  <si>
    <t>MTR97279</t>
  </si>
  <si>
    <t>U01816</t>
  </si>
  <si>
    <t>MTR13757</t>
  </si>
  <si>
    <t>U01817</t>
  </si>
  <si>
    <t>MTR84505</t>
  </si>
  <si>
    <t>U01818</t>
  </si>
  <si>
    <t>MTR60802</t>
  </si>
  <si>
    <t>U01819</t>
  </si>
  <si>
    <t>MTR50053</t>
  </si>
  <si>
    <t>U01820</t>
  </si>
  <si>
    <t>MTR22626</t>
  </si>
  <si>
    <t>U01821</t>
  </si>
  <si>
    <t>MTR34164</t>
  </si>
  <si>
    <t>U01822</t>
  </si>
  <si>
    <t>MTR67906</t>
  </si>
  <si>
    <t>U01823</t>
  </si>
  <si>
    <t>MTR18854</t>
  </si>
  <si>
    <t>U01824</t>
  </si>
  <si>
    <t>MTR10632</t>
  </si>
  <si>
    <t>U01825</t>
  </si>
  <si>
    <t>MTR96284</t>
  </si>
  <si>
    <t>U01826</t>
  </si>
  <si>
    <t>MTR20929</t>
  </si>
  <si>
    <t>U01827</t>
  </si>
  <si>
    <t>MTR75532</t>
  </si>
  <si>
    <t>U01828</t>
  </si>
  <si>
    <t>MTR78860</t>
  </si>
  <si>
    <t>U01829</t>
  </si>
  <si>
    <t>MTR27022</t>
  </si>
  <si>
    <t>U01830</t>
  </si>
  <si>
    <t>MTR28352</t>
  </si>
  <si>
    <t>U01831</t>
  </si>
  <si>
    <t>MTR38474</t>
  </si>
  <si>
    <t>U01832</t>
  </si>
  <si>
    <t>MTR66567</t>
  </si>
  <si>
    <t>U01833</t>
  </si>
  <si>
    <t>MTR69071</t>
  </si>
  <si>
    <t>U01834</t>
  </si>
  <si>
    <t>MTR39194</t>
  </si>
  <si>
    <t>U01835</t>
  </si>
  <si>
    <t>MTR34663</t>
  </si>
  <si>
    <t>U01836</t>
  </si>
  <si>
    <t>MTR62082</t>
  </si>
  <si>
    <t>U01837</t>
  </si>
  <si>
    <t>MTR14547</t>
  </si>
  <si>
    <t>U01838</t>
  </si>
  <si>
    <t>MTR21793</t>
  </si>
  <si>
    <t>U01839</t>
  </si>
  <si>
    <t>MTR12606</t>
  </si>
  <si>
    <t>U01840</t>
  </si>
  <si>
    <t>MTR83552</t>
  </si>
  <si>
    <t>U01841</t>
  </si>
  <si>
    <t>MTR87066</t>
  </si>
  <si>
    <t>U01842</t>
  </si>
  <si>
    <t>MTR21358</t>
  </si>
  <si>
    <t>U01843</t>
  </si>
  <si>
    <t>MTR27467</t>
  </si>
  <si>
    <t>U01844</t>
  </si>
  <si>
    <t>MTR45406</t>
  </si>
  <si>
    <t>U01845</t>
  </si>
  <si>
    <t>MTR56266</t>
  </si>
  <si>
    <t>U01846</t>
  </si>
  <si>
    <t>MTR18216</t>
  </si>
  <si>
    <t>U01847</t>
  </si>
  <si>
    <t>MTR45123</t>
  </si>
  <si>
    <t>U01848</t>
  </si>
  <si>
    <t>MTR48162</t>
  </si>
  <si>
    <t>U01849</t>
  </si>
  <si>
    <t>MTR37522</t>
  </si>
  <si>
    <t>U01850</t>
  </si>
  <si>
    <t>MTR75988</t>
  </si>
  <si>
    <t>U01851</t>
  </si>
  <si>
    <t>MTR26753</t>
  </si>
  <si>
    <t>U01852</t>
  </si>
  <si>
    <t>MTR89801</t>
  </si>
  <si>
    <t>U01853</t>
  </si>
  <si>
    <t>MTR10794</t>
  </si>
  <si>
    <t>U01854</t>
  </si>
  <si>
    <t>MTR26033</t>
  </si>
  <si>
    <t>U01855</t>
  </si>
  <si>
    <t>MTR62995</t>
  </si>
  <si>
    <t>U01856</t>
  </si>
  <si>
    <t>MTR41039</t>
  </si>
  <si>
    <t>U01857</t>
  </si>
  <si>
    <t>MTR79815</t>
  </si>
  <si>
    <t>U01858</t>
  </si>
  <si>
    <t>MTR32672</t>
  </si>
  <si>
    <t>U01859</t>
  </si>
  <si>
    <t>MTR19106</t>
  </si>
  <si>
    <t>U01860</t>
  </si>
  <si>
    <t>MTR30914</t>
  </si>
  <si>
    <t>U01861</t>
  </si>
  <si>
    <t>MTR96643</t>
  </si>
  <si>
    <t>U01862</t>
  </si>
  <si>
    <t>MTR33736</t>
  </si>
  <si>
    <t>U01863</t>
  </si>
  <si>
    <t>MTR70547</t>
  </si>
  <si>
    <t>U01864</t>
  </si>
  <si>
    <t>MTR48005</t>
  </si>
  <si>
    <t>U01865</t>
  </si>
  <si>
    <t>MTR16815</t>
  </si>
  <si>
    <t>U01866</t>
  </si>
  <si>
    <t>MTR21847</t>
  </si>
  <si>
    <t>U01867</t>
  </si>
  <si>
    <t>MTR72140</t>
  </si>
  <si>
    <t>U01868</t>
  </si>
  <si>
    <t>MTR12810</t>
  </si>
  <si>
    <t>U01869</t>
  </si>
  <si>
    <t>MTR12076</t>
  </si>
  <si>
    <t>U01870</t>
  </si>
  <si>
    <t>MTR69610</t>
  </si>
  <si>
    <t>U01871</t>
  </si>
  <si>
    <t>MTR34789</t>
  </si>
  <si>
    <t>U01872</t>
  </si>
  <si>
    <t>MTR53979</t>
  </si>
  <si>
    <t>U01873</t>
  </si>
  <si>
    <t>MTR33637</t>
  </si>
  <si>
    <t>U01874</t>
  </si>
  <si>
    <t>MTR21346</t>
  </si>
  <si>
    <t>U01875</t>
  </si>
  <si>
    <t>MTR82980</t>
  </si>
  <si>
    <t>U01876</t>
  </si>
  <si>
    <t>MTR24953</t>
  </si>
  <si>
    <t>U01877</t>
  </si>
  <si>
    <t>MTR81750</t>
  </si>
  <si>
    <t>U01878</t>
  </si>
  <si>
    <t>MTR88160</t>
  </si>
  <si>
    <t>U01879</t>
  </si>
  <si>
    <t>MTR71796</t>
  </si>
  <si>
    <t>U01880</t>
  </si>
  <si>
    <t>MTR24958</t>
  </si>
  <si>
    <t>U01881</t>
  </si>
  <si>
    <t>MTR11949</t>
  </si>
  <si>
    <t>U01882</t>
  </si>
  <si>
    <t>MTR17997</t>
  </si>
  <si>
    <t>U01883</t>
  </si>
  <si>
    <t>MTR65817</t>
  </si>
  <si>
    <t>U01884</t>
  </si>
  <si>
    <t>MTR26610</t>
  </si>
  <si>
    <t>U01885</t>
  </si>
  <si>
    <t>MTR34485</t>
  </si>
  <si>
    <t>U01886</t>
  </si>
  <si>
    <t>MTR83510</t>
  </si>
  <si>
    <t>U01887</t>
  </si>
  <si>
    <t>MTR91013</t>
  </si>
  <si>
    <t>U01888</t>
  </si>
  <si>
    <t>MTR60932</t>
  </si>
  <si>
    <t>U01889</t>
  </si>
  <si>
    <t>MTR81660</t>
  </si>
  <si>
    <t>U01890</t>
  </si>
  <si>
    <t>MTR61283</t>
  </si>
  <si>
    <t>U01891</t>
  </si>
  <si>
    <t>MTR67118</t>
  </si>
  <si>
    <t>U01892</t>
  </si>
  <si>
    <t>MTR32192</t>
  </si>
  <si>
    <t>U01893</t>
  </si>
  <si>
    <t>MTR63737</t>
  </si>
  <si>
    <t>U01894</t>
  </si>
  <si>
    <t>MTR10125</t>
  </si>
  <si>
    <t>U01895</t>
  </si>
  <si>
    <t>MTR61129</t>
  </si>
  <si>
    <t>U01896</t>
  </si>
  <si>
    <t>MTR90359</t>
  </si>
  <si>
    <t>U01897</t>
  </si>
  <si>
    <t>MTR20281</t>
  </si>
  <si>
    <t>U01898</t>
  </si>
  <si>
    <t>MTR27147</t>
  </si>
  <si>
    <t>U01899</t>
  </si>
  <si>
    <t>MTR44876</t>
  </si>
  <si>
    <t>U01900</t>
  </si>
  <si>
    <t>U01901</t>
  </si>
  <si>
    <t>MTR44822</t>
  </si>
  <si>
    <t>U01902</t>
  </si>
  <si>
    <t>MTR13404</t>
  </si>
  <si>
    <t>U01903</t>
  </si>
  <si>
    <t>MTR55159</t>
  </si>
  <si>
    <t>U01904</t>
  </si>
  <si>
    <t>MTR24795</t>
  </si>
  <si>
    <t>U01905</t>
  </si>
  <si>
    <t>MTR50360</t>
  </si>
  <si>
    <t>U01906</t>
  </si>
  <si>
    <t>MTR51133</t>
  </si>
  <si>
    <t>U01907</t>
  </si>
  <si>
    <t>MTR23595</t>
  </si>
  <si>
    <t>U01908</t>
  </si>
  <si>
    <t>MTR97355</t>
  </si>
  <si>
    <t>U01909</t>
  </si>
  <si>
    <t>MTR99799</t>
  </si>
  <si>
    <t>U01910</t>
  </si>
  <si>
    <t>MTR57563</t>
  </si>
  <si>
    <t>U01911</t>
  </si>
  <si>
    <t>MTR37976</t>
  </si>
  <si>
    <t>U01912</t>
  </si>
  <si>
    <t>MTR65540</t>
  </si>
  <si>
    <t>U01913</t>
  </si>
  <si>
    <t>MTR87912</t>
  </si>
  <si>
    <t>U01914</t>
  </si>
  <si>
    <t>U01915</t>
  </si>
  <si>
    <t>MTR87469</t>
  </si>
  <si>
    <t>U01916</t>
  </si>
  <si>
    <t>MTR28706</t>
  </si>
  <si>
    <t>U01917</t>
  </si>
  <si>
    <t>MTR76053</t>
  </si>
  <si>
    <t>U01918</t>
  </si>
  <si>
    <t>MTR87899</t>
  </si>
  <si>
    <t>U01919</t>
  </si>
  <si>
    <t>MTR33772</t>
  </si>
  <si>
    <t>U01920</t>
  </si>
  <si>
    <t>MTR74547</t>
  </si>
  <si>
    <t>U01921</t>
  </si>
  <si>
    <t>MTR72280</t>
  </si>
  <si>
    <t>U01922</t>
  </si>
  <si>
    <t>MTR72306</t>
  </si>
  <si>
    <t>U01923</t>
  </si>
  <si>
    <t>MTR58383</t>
  </si>
  <si>
    <t>U01924</t>
  </si>
  <si>
    <t>MTR58160</t>
  </si>
  <si>
    <t>U01925</t>
  </si>
  <si>
    <t>MTR17352</t>
  </si>
  <si>
    <t>U01926</t>
  </si>
  <si>
    <t>MTR69115</t>
  </si>
  <si>
    <t>U01927</t>
  </si>
  <si>
    <t>MTR36222</t>
  </si>
  <si>
    <t>U01928</t>
  </si>
  <si>
    <t>MTR54750</t>
  </si>
  <si>
    <t>U01929</t>
  </si>
  <si>
    <t>MTR22921</t>
  </si>
  <si>
    <t>U01930</t>
  </si>
  <si>
    <t>MTR21204</t>
  </si>
  <si>
    <t>U01931</t>
  </si>
  <si>
    <t>MTR88995</t>
  </si>
  <si>
    <t>U01932</t>
  </si>
  <si>
    <t>MTR28327</t>
  </si>
  <si>
    <t>U01933</t>
  </si>
  <si>
    <t>MTR58307</t>
  </si>
  <si>
    <t>U01934</t>
  </si>
  <si>
    <t>MTR25099</t>
  </si>
  <si>
    <t>U01935</t>
  </si>
  <si>
    <t>MTR12635</t>
  </si>
  <si>
    <t>U01936</t>
  </si>
  <si>
    <t>MTR87518</t>
  </si>
  <si>
    <t>U01937</t>
  </si>
  <si>
    <t>MTR90103</t>
  </si>
  <si>
    <t>U01938</t>
  </si>
  <si>
    <t>MTR43526</t>
  </si>
  <si>
    <t>U01939</t>
  </si>
  <si>
    <t>MTR54048</t>
  </si>
  <si>
    <t>U01940</t>
  </si>
  <si>
    <t>MTR77494</t>
  </si>
  <si>
    <t>U01941</t>
  </si>
  <si>
    <t>MTR76252</t>
  </si>
  <si>
    <t>U01942</t>
  </si>
  <si>
    <t>MTR89079</t>
  </si>
  <si>
    <t>U01943</t>
  </si>
  <si>
    <t>MTR36851</t>
  </si>
  <si>
    <t>U01944</t>
  </si>
  <si>
    <t>MTR39154</t>
  </si>
  <si>
    <t>U01945</t>
  </si>
  <si>
    <t>MTR76605</t>
  </si>
  <si>
    <t>U01946</t>
  </si>
  <si>
    <t>MTR13120</t>
  </si>
  <si>
    <t>U01947</t>
  </si>
  <si>
    <t>MTR50019</t>
  </si>
  <si>
    <t>U01948</t>
  </si>
  <si>
    <t>MTR32464</t>
  </si>
  <si>
    <t>U01949</t>
  </si>
  <si>
    <t>MTR11579</t>
  </si>
  <si>
    <t>U01950</t>
  </si>
  <si>
    <t>MTR28343</t>
  </si>
  <si>
    <t>U01951</t>
  </si>
  <si>
    <t>MTR10578</t>
  </si>
  <si>
    <t>U01952</t>
  </si>
  <si>
    <t>MTR65625</t>
  </si>
  <si>
    <t>U01953</t>
  </si>
  <si>
    <t>MTR51862</t>
  </si>
  <si>
    <t>U01954</t>
  </si>
  <si>
    <t>MTR55513</t>
  </si>
  <si>
    <t>U01955</t>
  </si>
  <si>
    <t>MTR73662</t>
  </si>
  <si>
    <t>U01956</t>
  </si>
  <si>
    <t>MTR61268</t>
  </si>
  <si>
    <t>U01957</t>
  </si>
  <si>
    <t>MTR84359</t>
  </si>
  <si>
    <t>U01958</t>
  </si>
  <si>
    <t>MTR12250</t>
  </si>
  <si>
    <t>U01959</t>
  </si>
  <si>
    <t>MTR91737</t>
  </si>
  <si>
    <t>U01960</t>
  </si>
  <si>
    <t>MTR49802</t>
  </si>
  <si>
    <t>U01961</t>
  </si>
  <si>
    <t>MTR44811</t>
  </si>
  <si>
    <t>U01962</t>
  </si>
  <si>
    <t>MTR33458</t>
  </si>
  <si>
    <t>U01963</t>
  </si>
  <si>
    <t>MTR87678</t>
  </si>
  <si>
    <t>U01964</t>
  </si>
  <si>
    <t>MTR53513</t>
  </si>
  <si>
    <t>U01965</t>
  </si>
  <si>
    <t>MTR92796</t>
  </si>
  <si>
    <t>U01966</t>
  </si>
  <si>
    <t>MTR24324</t>
  </si>
  <si>
    <t>U01967</t>
  </si>
  <si>
    <t>MTR19615</t>
  </si>
  <si>
    <t>U01968</t>
  </si>
  <si>
    <t>MTR54734</t>
  </si>
  <si>
    <t>U01969</t>
  </si>
  <si>
    <t>MTR36927</t>
  </si>
  <si>
    <t>U01970</t>
  </si>
  <si>
    <t>MTR75835</t>
  </si>
  <si>
    <t>U01971</t>
  </si>
  <si>
    <t>MTR83762</t>
  </si>
  <si>
    <t>U01972</t>
  </si>
  <si>
    <t>MTR17797</t>
  </si>
  <si>
    <t>U01973</t>
  </si>
  <si>
    <t>MTR94167</t>
  </si>
  <si>
    <t>U01974</t>
  </si>
  <si>
    <t>MTR39407</t>
  </si>
  <si>
    <t>U01975</t>
  </si>
  <si>
    <t>MTR52985</t>
  </si>
  <si>
    <t>U01976</t>
  </si>
  <si>
    <t>MTR79398</t>
  </si>
  <si>
    <t>U01977</t>
  </si>
  <si>
    <t>MTR62478</t>
  </si>
  <si>
    <t>U01978</t>
  </si>
  <si>
    <t>MTR16462</t>
  </si>
  <si>
    <t>U01979</t>
  </si>
  <si>
    <t>MTR85632</t>
  </si>
  <si>
    <t>U01980</t>
  </si>
  <si>
    <t>MTR97610</t>
  </si>
  <si>
    <t>U01981</t>
  </si>
  <si>
    <t>MTR91453</t>
  </si>
  <si>
    <t>U01982</t>
  </si>
  <si>
    <t>MTR68442</t>
  </si>
  <si>
    <t>U01983</t>
  </si>
  <si>
    <t>MTR16205</t>
  </si>
  <si>
    <t>U01984</t>
  </si>
  <si>
    <t>MTR56052</t>
  </si>
  <si>
    <t>U01985</t>
  </si>
  <si>
    <t>MTR96239</t>
  </si>
  <si>
    <t>U01986</t>
  </si>
  <si>
    <t>MTR77732</t>
  </si>
  <si>
    <t>U01987</t>
  </si>
  <si>
    <t>MTR61838</t>
  </si>
  <si>
    <t>U01988</t>
  </si>
  <si>
    <t>MTR98875</t>
  </si>
  <si>
    <t>U01989</t>
  </si>
  <si>
    <t>MTR31187</t>
  </si>
  <si>
    <t>U01990</t>
  </si>
  <si>
    <t>U01991</t>
  </si>
  <si>
    <t>MTR43339</t>
  </si>
  <si>
    <t>U01992</t>
  </si>
  <si>
    <t>MTR46914</t>
  </si>
  <si>
    <t>U01993</t>
  </si>
  <si>
    <t>MTR61927</t>
  </si>
  <si>
    <t>U01994</t>
  </si>
  <si>
    <t>MTR74825</t>
  </si>
  <si>
    <t>U01995</t>
  </si>
  <si>
    <t>MTR72869</t>
  </si>
  <si>
    <t>U01996</t>
  </si>
  <si>
    <t>MTR14886</t>
  </si>
  <si>
    <t>U01997</t>
  </si>
  <si>
    <t>MTR16845</t>
  </si>
  <si>
    <t>U01998</t>
  </si>
  <si>
    <t>MTR19798</t>
  </si>
  <si>
    <t>U01999</t>
  </si>
  <si>
    <t>MTR52480</t>
  </si>
  <si>
    <t>U02000</t>
  </si>
  <si>
    <t>MTR81488</t>
  </si>
  <si>
    <t>C11069</t>
  </si>
  <si>
    <t>C33181</t>
  </si>
  <si>
    <t>C38730</t>
  </si>
  <si>
    <t>C71566</t>
  </si>
  <si>
    <t>C24943</t>
  </si>
  <si>
    <t>C11139</t>
  </si>
  <si>
    <t>C14437</t>
  </si>
  <si>
    <t>C45131</t>
  </si>
  <si>
    <t>C63694</t>
  </si>
  <si>
    <t>C28391</t>
  </si>
  <si>
    <t>C49379</t>
  </si>
  <si>
    <t>C78765</t>
  </si>
  <si>
    <t>C11683</t>
  </si>
  <si>
    <t>C36484</t>
  </si>
  <si>
    <t>C56624</t>
  </si>
  <si>
    <t>C69251</t>
  </si>
  <si>
    <t>C36311</t>
  </si>
  <si>
    <t>C27227</t>
  </si>
  <si>
    <t>C39393</t>
  </si>
  <si>
    <t>C73373</t>
  </si>
  <si>
    <t>C28715</t>
  </si>
  <si>
    <t>C91799</t>
  </si>
  <si>
    <t>C10286</t>
  </si>
  <si>
    <t>C59017</t>
  </si>
  <si>
    <t>C88066</t>
  </si>
  <si>
    <t>C56861</t>
  </si>
  <si>
    <t>C48887</t>
  </si>
  <si>
    <t>C56076</t>
  </si>
  <si>
    <t>C13737</t>
  </si>
  <si>
    <t>C77869</t>
  </si>
  <si>
    <t>C57056</t>
  </si>
  <si>
    <t>C93579</t>
  </si>
  <si>
    <t>C91761</t>
  </si>
  <si>
    <t>C37058</t>
  </si>
  <si>
    <t>C72304</t>
  </si>
  <si>
    <t>C12883</t>
  </si>
  <si>
    <t>C87560</t>
  </si>
  <si>
    <t>C54047</t>
  </si>
  <si>
    <t>C32039</t>
  </si>
  <si>
    <t>C80044</t>
  </si>
  <si>
    <t>C76648</t>
  </si>
  <si>
    <t>C87938</t>
  </si>
  <si>
    <t>C44987</t>
  </si>
  <si>
    <t>C36177</t>
  </si>
  <si>
    <t>C97266</t>
  </si>
  <si>
    <t>C76548</t>
  </si>
  <si>
    <t>C47932</t>
  </si>
  <si>
    <t>C85153</t>
  </si>
  <si>
    <t>C79907</t>
  </si>
  <si>
    <t>C85666</t>
  </si>
  <si>
    <t>C54490</t>
  </si>
  <si>
    <t>C41274</t>
  </si>
  <si>
    <t>C86671</t>
  </si>
  <si>
    <t>C50670</t>
  </si>
  <si>
    <t>C38241</t>
  </si>
  <si>
    <t>C10080</t>
  </si>
  <si>
    <t>C91337</t>
  </si>
  <si>
    <t>C91186</t>
  </si>
  <si>
    <t>C14734</t>
  </si>
  <si>
    <t>C52782</t>
  </si>
  <si>
    <t>C90094</t>
  </si>
  <si>
    <t>C10692</t>
  </si>
  <si>
    <t>C55740</t>
  </si>
  <si>
    <t>C36463</t>
  </si>
  <si>
    <t>C51022</t>
  </si>
  <si>
    <t>C47303</t>
  </si>
  <si>
    <t>C57595</t>
  </si>
  <si>
    <t>C65339</t>
  </si>
  <si>
    <t>C38015</t>
  </si>
  <si>
    <t>C29282</t>
  </si>
  <si>
    <t>C53833</t>
  </si>
  <si>
    <t>C56552</t>
  </si>
  <si>
    <t>C95030</t>
  </si>
  <si>
    <t>C50380</t>
  </si>
  <si>
    <t>C27039</t>
  </si>
  <si>
    <t>C77302</t>
  </si>
  <si>
    <t>C88342</t>
  </si>
  <si>
    <t>C21450</t>
  </si>
  <si>
    <t>C70280</t>
  </si>
  <si>
    <t>C88787</t>
  </si>
  <si>
    <t>C37218</t>
  </si>
  <si>
    <t>C17404</t>
  </si>
  <si>
    <t>C74649</t>
  </si>
  <si>
    <t>C30816</t>
  </si>
  <si>
    <t>C49797</t>
  </si>
  <si>
    <t>C66930</t>
  </si>
  <si>
    <t>C88202</t>
  </si>
  <si>
    <t>C22980</t>
  </si>
  <si>
    <t>C69384</t>
  </si>
  <si>
    <t>C43189</t>
  </si>
  <si>
    <t>C19741</t>
  </si>
  <si>
    <t>C60905</t>
  </si>
  <si>
    <t>C50874</t>
  </si>
  <si>
    <t>C93738</t>
  </si>
  <si>
    <t>C23970</t>
  </si>
  <si>
    <t>C27066</t>
  </si>
  <si>
    <t>C83720</t>
  </si>
  <si>
    <t>C13196</t>
  </si>
  <si>
    <t>C42593</t>
  </si>
  <si>
    <t>C70243</t>
  </si>
  <si>
    <t>C54229</t>
  </si>
  <si>
    <t>C54533</t>
  </si>
  <si>
    <t>C98424</t>
  </si>
  <si>
    <t>C10763</t>
  </si>
  <si>
    <t>C58156</t>
  </si>
  <si>
    <t>C15619</t>
  </si>
  <si>
    <t>C17217</t>
  </si>
  <si>
    <t>C33894</t>
  </si>
  <si>
    <t>C74346</t>
  </si>
  <si>
    <t>C51709</t>
  </si>
  <si>
    <t>C75978</t>
  </si>
  <si>
    <t>C14416</t>
  </si>
  <si>
    <t>C65908</t>
  </si>
  <si>
    <t>C69479</t>
  </si>
  <si>
    <t>C99079</t>
  </si>
  <si>
    <t>C68996</t>
  </si>
  <si>
    <t>C10560</t>
  </si>
  <si>
    <t>C71340</t>
  </si>
  <si>
    <t>C88359</t>
  </si>
  <si>
    <t>C45522</t>
  </si>
  <si>
    <t>C66699</t>
  </si>
  <si>
    <t>C98998</t>
  </si>
  <si>
    <t>C87151</t>
  </si>
  <si>
    <t>C15462</t>
  </si>
  <si>
    <t>C90509</t>
  </si>
  <si>
    <t>C71367</t>
  </si>
  <si>
    <t>C67696</t>
  </si>
  <si>
    <t>C88139</t>
  </si>
  <si>
    <t>C97975</t>
  </si>
  <si>
    <t>C21681</t>
  </si>
  <si>
    <t>C63862</t>
  </si>
  <si>
    <t>C43818</t>
  </si>
  <si>
    <t>C40134</t>
  </si>
  <si>
    <t>C59260</t>
  </si>
  <si>
    <t>C38685</t>
  </si>
  <si>
    <t>C70812</t>
  </si>
  <si>
    <t>C68065</t>
  </si>
  <si>
    <t>C81986</t>
  </si>
  <si>
    <t>C62503</t>
  </si>
  <si>
    <t>C10220</t>
  </si>
  <si>
    <t>C49452</t>
  </si>
  <si>
    <t>C81727</t>
  </si>
  <si>
    <t>C25415</t>
  </si>
  <si>
    <t>C11259</t>
  </si>
  <si>
    <t>C21483</t>
  </si>
  <si>
    <t>C31711</t>
  </si>
  <si>
    <t>C75887</t>
  </si>
  <si>
    <t>C88907</t>
  </si>
  <si>
    <t>C25607</t>
  </si>
  <si>
    <t>C28035</t>
  </si>
  <si>
    <t>C10079</t>
  </si>
  <si>
    <t>C79017</t>
  </si>
  <si>
    <t>C54550</t>
  </si>
  <si>
    <t>C97923</t>
  </si>
  <si>
    <t>C76251</t>
  </si>
  <si>
    <t>C86431</t>
  </si>
  <si>
    <t>C76510</t>
  </si>
  <si>
    <t>C82829</t>
  </si>
  <si>
    <t>C36962</t>
  </si>
  <si>
    <t>C40440</t>
  </si>
  <si>
    <t>C68867</t>
  </si>
  <si>
    <t>C13264</t>
  </si>
  <si>
    <t>C60228</t>
  </si>
  <si>
    <t>C98693</t>
  </si>
  <si>
    <t>C13624</t>
  </si>
  <si>
    <t>C20764</t>
  </si>
  <si>
    <t>C98385</t>
  </si>
  <si>
    <t>C89581</t>
  </si>
  <si>
    <t>C73293</t>
  </si>
  <si>
    <t>C74614</t>
  </si>
  <si>
    <t>C26650</t>
  </si>
  <si>
    <t>C75007</t>
  </si>
  <si>
    <t>C66512</t>
  </si>
  <si>
    <t>C61370</t>
  </si>
  <si>
    <t>C22839</t>
  </si>
  <si>
    <t>C80778</t>
  </si>
  <si>
    <t>C47907</t>
  </si>
  <si>
    <t>C91674</t>
  </si>
  <si>
    <t>C46621</t>
  </si>
  <si>
    <t>C20484</t>
  </si>
  <si>
    <t>C90718</t>
  </si>
  <si>
    <t>C30491</t>
  </si>
  <si>
    <t>C66068</t>
  </si>
  <si>
    <t>C32450</t>
  </si>
  <si>
    <t>C63006</t>
  </si>
  <si>
    <t>C34637</t>
  </si>
  <si>
    <t>C48292</t>
  </si>
  <si>
    <t>C49805</t>
  </si>
  <si>
    <t>C11350</t>
  </si>
  <si>
    <t>C96140</t>
  </si>
  <si>
    <t>C19192</t>
  </si>
  <si>
    <t>C69327</t>
  </si>
  <si>
    <t>C76635</t>
  </si>
  <si>
    <t>C22680</t>
  </si>
  <si>
    <t>C53519</t>
  </si>
  <si>
    <t>C48970</t>
  </si>
  <si>
    <t>C76660</t>
  </si>
  <si>
    <t>C13913</t>
  </si>
  <si>
    <t>C78088</t>
  </si>
  <si>
    <t>C38182</t>
  </si>
  <si>
    <t>C42460</t>
  </si>
  <si>
    <t>C74299</t>
  </si>
  <si>
    <t>C31376</t>
  </si>
  <si>
    <t>C43910</t>
  </si>
  <si>
    <t>C75175</t>
  </si>
  <si>
    <t>C26359</t>
  </si>
  <si>
    <t>C14306</t>
  </si>
  <si>
    <t>C54449</t>
  </si>
  <si>
    <t>C46274</t>
  </si>
  <si>
    <t>C35719</t>
  </si>
  <si>
    <t>C87447</t>
  </si>
  <si>
    <t>C35427</t>
  </si>
  <si>
    <t>C45684</t>
  </si>
  <si>
    <t>C59004</t>
  </si>
  <si>
    <t>C29788</t>
  </si>
  <si>
    <t>C33965</t>
  </si>
  <si>
    <t>C51808</t>
  </si>
  <si>
    <t>C19590</t>
  </si>
  <si>
    <t>C84765</t>
  </si>
  <si>
    <t>C34324</t>
  </si>
  <si>
    <t>C49433</t>
  </si>
  <si>
    <t>C62003</t>
  </si>
  <si>
    <t>C96575</t>
  </si>
  <si>
    <t>C19492</t>
  </si>
  <si>
    <t>C94830</t>
  </si>
  <si>
    <t>C15511</t>
  </si>
  <si>
    <t>C14497</t>
  </si>
  <si>
    <t>C80855</t>
  </si>
  <si>
    <t>C72691</t>
  </si>
  <si>
    <t>C53662</t>
  </si>
  <si>
    <t>C13927</t>
  </si>
  <si>
    <t>C48226</t>
  </si>
  <si>
    <t>C42006</t>
  </si>
  <si>
    <t>C76676</t>
  </si>
  <si>
    <t>C60399</t>
  </si>
  <si>
    <t>C76628</t>
  </si>
  <si>
    <t>C91825</t>
  </si>
  <si>
    <t>C54460</t>
  </si>
  <si>
    <t>C22219</t>
  </si>
  <si>
    <t>C39457</t>
  </si>
  <si>
    <t>C97405</t>
  </si>
  <si>
    <t>C94746</t>
  </si>
  <si>
    <t>C99568</t>
  </si>
  <si>
    <t>C99081</t>
  </si>
  <si>
    <t>C14047</t>
  </si>
  <si>
    <t>C59979</t>
  </si>
  <si>
    <t>C12665</t>
  </si>
  <si>
    <t>C83379</t>
  </si>
  <si>
    <t>C98278</t>
  </si>
  <si>
    <t>C31980</t>
  </si>
  <si>
    <t>C62473</t>
  </si>
  <si>
    <t>C36185</t>
  </si>
  <si>
    <t>C23776</t>
  </si>
  <si>
    <t>C22984</t>
  </si>
  <si>
    <t>C31627</t>
  </si>
  <si>
    <t>C65677</t>
  </si>
  <si>
    <t>C85613</t>
  </si>
  <si>
    <t>C70574</t>
  </si>
  <si>
    <t>C65120</t>
  </si>
  <si>
    <t>C39728</t>
  </si>
  <si>
    <t>C94712</t>
  </si>
  <si>
    <t>C74559</t>
  </si>
  <si>
    <t>C25388</t>
  </si>
  <si>
    <t>C13316</t>
  </si>
  <si>
    <t>C91509</t>
  </si>
  <si>
    <t>C53255</t>
  </si>
  <si>
    <t>C19950</t>
  </si>
  <si>
    <t>C38122</t>
  </si>
  <si>
    <t>C23908</t>
  </si>
  <si>
    <t>C83587</t>
  </si>
  <si>
    <t>C42051</t>
  </si>
  <si>
    <t>C13441</t>
  </si>
  <si>
    <t>C72296</t>
  </si>
  <si>
    <t>C57373</t>
  </si>
  <si>
    <t>C70336</t>
  </si>
  <si>
    <t>C27629</t>
  </si>
  <si>
    <t>C54615</t>
  </si>
  <si>
    <t>C47590</t>
  </si>
  <si>
    <t>C68887</t>
  </si>
  <si>
    <t>C36533</t>
  </si>
  <si>
    <t>C48291</t>
  </si>
  <si>
    <t>C73162</t>
  </si>
  <si>
    <t>C72109</t>
  </si>
  <si>
    <t>C60209</t>
  </si>
  <si>
    <t>C26874</t>
  </si>
  <si>
    <t>C75431</t>
  </si>
  <si>
    <t>C10706</t>
  </si>
  <si>
    <t>C32828</t>
  </si>
  <si>
    <t>C54166</t>
  </si>
  <si>
    <t>C96816</t>
  </si>
  <si>
    <t>C86374</t>
  </si>
  <si>
    <t>C19580</t>
  </si>
  <si>
    <t>C33359</t>
  </si>
  <si>
    <t>C12941</t>
  </si>
  <si>
    <t>C16317</t>
  </si>
  <si>
    <t>C58691</t>
  </si>
  <si>
    <t>C20308</t>
  </si>
  <si>
    <t>C90085</t>
  </si>
  <si>
    <t>C77293</t>
  </si>
  <si>
    <t>C10640</t>
  </si>
  <si>
    <t>C77370</t>
  </si>
  <si>
    <t>C37389</t>
  </si>
  <si>
    <t>C18428</t>
  </si>
  <si>
    <t>C61821</t>
  </si>
  <si>
    <t>C46286</t>
  </si>
  <si>
    <t>C90045</t>
  </si>
  <si>
    <t>C47114</t>
  </si>
  <si>
    <t>C24473</t>
  </si>
  <si>
    <t>C57758</t>
  </si>
  <si>
    <t>C92002</t>
  </si>
  <si>
    <t>C29016</t>
  </si>
  <si>
    <t>C90768</t>
  </si>
  <si>
    <t>C72644</t>
  </si>
  <si>
    <t>C94665</t>
  </si>
  <si>
    <t>C96548</t>
  </si>
  <si>
    <t>C34132</t>
  </si>
  <si>
    <t>C73719</t>
  </si>
  <si>
    <t>C29209</t>
  </si>
  <si>
    <t>C32715</t>
  </si>
  <si>
    <t>C38664</t>
  </si>
  <si>
    <t>C84715</t>
  </si>
  <si>
    <t>C23244</t>
  </si>
  <si>
    <t>C22939</t>
  </si>
  <si>
    <t>C96326</t>
  </si>
  <si>
    <t>C17690</t>
  </si>
  <si>
    <t>C58600</t>
  </si>
  <si>
    <t>C71342</t>
  </si>
  <si>
    <t>C63580</t>
  </si>
  <si>
    <t>C68814</t>
  </si>
  <si>
    <t>C87299</t>
  </si>
  <si>
    <t>C53984</t>
  </si>
  <si>
    <t>C84284</t>
  </si>
  <si>
    <t>C27999</t>
  </si>
  <si>
    <t>C76460</t>
  </si>
  <si>
    <t>C30979</t>
  </si>
  <si>
    <t>C19446</t>
  </si>
  <si>
    <t>C37551</t>
  </si>
  <si>
    <t>C35346</t>
  </si>
  <si>
    <t>C73801</t>
  </si>
  <si>
    <t>C44296</t>
  </si>
  <si>
    <t>C22404</t>
  </si>
  <si>
    <t>C13926</t>
  </si>
  <si>
    <t>C77207</t>
  </si>
  <si>
    <t>C82089</t>
  </si>
  <si>
    <t>C76919</t>
  </si>
  <si>
    <t>C71979</t>
  </si>
  <si>
    <t>C12938</t>
  </si>
  <si>
    <t>C10049</t>
  </si>
  <si>
    <t>C23519</t>
  </si>
  <si>
    <t>C49120</t>
  </si>
  <si>
    <t>C87593</t>
  </si>
  <si>
    <t>C76364</t>
  </si>
  <si>
    <t>C72656</t>
  </si>
  <si>
    <t>C37342</t>
  </si>
  <si>
    <t>C74025</t>
  </si>
  <si>
    <t>C52317</t>
  </si>
  <si>
    <t>C48392</t>
  </si>
  <si>
    <t>C16906</t>
  </si>
  <si>
    <t>C19151</t>
  </si>
  <si>
    <t>C90669</t>
  </si>
  <si>
    <t>C87370</t>
  </si>
  <si>
    <t>C64232</t>
  </si>
  <si>
    <t>C30626</t>
  </si>
  <si>
    <t>C78571</t>
  </si>
  <si>
    <t>C27270</t>
  </si>
  <si>
    <t>C70271</t>
  </si>
  <si>
    <t>C25631</t>
  </si>
  <si>
    <t>C79859</t>
  </si>
  <si>
    <t>C80824</t>
  </si>
  <si>
    <t>C68866</t>
  </si>
  <si>
    <t>C80349</t>
  </si>
  <si>
    <t>C57107</t>
  </si>
  <si>
    <t>C37489</t>
  </si>
  <si>
    <t>C99162</t>
  </si>
  <si>
    <t>C40768</t>
  </si>
  <si>
    <t>C55232</t>
  </si>
  <si>
    <t>C46815</t>
  </si>
  <si>
    <t>C23861</t>
  </si>
  <si>
    <t>C62771</t>
  </si>
  <si>
    <t>C45357</t>
  </si>
  <si>
    <t>C81552</t>
  </si>
  <si>
    <t>C34828</t>
  </si>
  <si>
    <t>C21626</t>
  </si>
  <si>
    <t>C12161</t>
  </si>
  <si>
    <t>C94455</t>
  </si>
  <si>
    <t>C92108</t>
  </si>
  <si>
    <t>C62059</t>
  </si>
  <si>
    <t>C88826</t>
  </si>
  <si>
    <t>C76588</t>
  </si>
  <si>
    <t>C22221</t>
  </si>
  <si>
    <t>C63593</t>
  </si>
  <si>
    <t>C60131</t>
  </si>
  <si>
    <t>C70117</t>
  </si>
  <si>
    <t>C65911</t>
  </si>
  <si>
    <t>C97079</t>
  </si>
  <si>
    <t>C54875</t>
  </si>
  <si>
    <t>C79843</t>
  </si>
  <si>
    <t>C82571</t>
  </si>
  <si>
    <t>C81063</t>
  </si>
  <si>
    <t>C18606</t>
  </si>
  <si>
    <t>C30936</t>
  </si>
  <si>
    <t>C19648</t>
  </si>
  <si>
    <t>C17684</t>
  </si>
  <si>
    <t>C49875</t>
  </si>
  <si>
    <t>C79881</t>
  </si>
  <si>
    <t>C22883</t>
  </si>
  <si>
    <t>C52311</t>
  </si>
  <si>
    <t>C56537</t>
  </si>
  <si>
    <t>C16081</t>
  </si>
  <si>
    <t>C55601</t>
  </si>
  <si>
    <t>C98766</t>
  </si>
  <si>
    <t>C20368</t>
  </si>
  <si>
    <t>C84630</t>
  </si>
  <si>
    <t>C56130</t>
  </si>
  <si>
    <t>C30587</t>
  </si>
  <si>
    <t>C65344</t>
  </si>
  <si>
    <t>C56282</t>
  </si>
  <si>
    <t>C72575</t>
  </si>
  <si>
    <t>C52838</t>
  </si>
  <si>
    <t>C27156</t>
  </si>
  <si>
    <t>C22125</t>
  </si>
  <si>
    <t>C63875</t>
  </si>
  <si>
    <t>C94215</t>
  </si>
  <si>
    <t>C95118</t>
  </si>
  <si>
    <t>C29504</t>
  </si>
  <si>
    <t>C58585</t>
  </si>
  <si>
    <t>C96045</t>
  </si>
  <si>
    <t>C56051</t>
  </si>
  <si>
    <t>C58952</t>
  </si>
  <si>
    <t>C88904</t>
  </si>
  <si>
    <t>C68529</t>
  </si>
  <si>
    <t>C96240</t>
  </si>
  <si>
    <t>C55747</t>
  </si>
  <si>
    <t>C47444</t>
  </si>
  <si>
    <t>C95761</t>
  </si>
  <si>
    <t>C36927</t>
  </si>
  <si>
    <t>C11920</t>
  </si>
  <si>
    <t>C99246</t>
  </si>
  <si>
    <t>C18582</t>
  </si>
  <si>
    <t>C59264</t>
  </si>
  <si>
    <t>C12027</t>
  </si>
  <si>
    <t>C67352</t>
  </si>
  <si>
    <t>C21998</t>
  </si>
  <si>
    <t>C67659</t>
  </si>
  <si>
    <t>C44073</t>
  </si>
  <si>
    <t>C44225</t>
  </si>
  <si>
    <t>C27737</t>
  </si>
  <si>
    <t>C86011</t>
  </si>
  <si>
    <t>C97651</t>
  </si>
  <si>
    <t>C71434</t>
  </si>
  <si>
    <t>C30663</t>
  </si>
  <si>
    <t>C97353</t>
  </si>
  <si>
    <t>C40115</t>
  </si>
  <si>
    <t>C19415</t>
  </si>
  <si>
    <t>C31364</t>
  </si>
  <si>
    <t>C67607</t>
  </si>
  <si>
    <t>C56837</t>
  </si>
  <si>
    <t>C88132</t>
  </si>
  <si>
    <t>C78492</t>
  </si>
  <si>
    <t>C56097</t>
  </si>
  <si>
    <t>C14256</t>
  </si>
  <si>
    <t>C46649</t>
  </si>
  <si>
    <t>C67729</t>
  </si>
  <si>
    <t>C30030</t>
  </si>
  <si>
    <t>C92805</t>
  </si>
  <si>
    <t>C40709</t>
  </si>
  <si>
    <t>C55142</t>
  </si>
  <si>
    <t>C95663</t>
  </si>
  <si>
    <t>C68085</t>
  </si>
  <si>
    <t>C67141</t>
  </si>
  <si>
    <t>C52911</t>
  </si>
  <si>
    <t>C64511</t>
  </si>
  <si>
    <t>C44818</t>
  </si>
  <si>
    <t>C87810</t>
  </si>
  <si>
    <t>C43295</t>
  </si>
  <si>
    <t>C40391</t>
  </si>
  <si>
    <t>C26331</t>
  </si>
  <si>
    <t>C15856</t>
  </si>
  <si>
    <t>C68721</t>
  </si>
  <si>
    <t>C46452</t>
  </si>
  <si>
    <t>C81301</t>
  </si>
  <si>
    <t>C42521</t>
  </si>
  <si>
    <t>C39867</t>
  </si>
  <si>
    <t>C44378</t>
  </si>
  <si>
    <t>C58091</t>
  </si>
  <si>
    <t>C37985</t>
  </si>
  <si>
    <t>C67698</t>
  </si>
  <si>
    <t>C90151</t>
  </si>
  <si>
    <t>C69574</t>
  </si>
  <si>
    <t>C48166</t>
  </si>
  <si>
    <t>C48049</t>
  </si>
  <si>
    <t>C32495</t>
  </si>
  <si>
    <t>C29456</t>
  </si>
  <si>
    <t>C39095</t>
  </si>
  <si>
    <t>C81386</t>
  </si>
  <si>
    <t>C96586</t>
  </si>
  <si>
    <t>C99182</t>
  </si>
  <si>
    <t>C54849</t>
  </si>
  <si>
    <t>C10569</t>
  </si>
  <si>
    <t>C19126</t>
  </si>
  <si>
    <t>C56910</t>
  </si>
  <si>
    <t>C29885</t>
  </si>
  <si>
    <t>C98700</t>
  </si>
  <si>
    <t>C62263</t>
  </si>
  <si>
    <t>C47038</t>
  </si>
  <si>
    <t>C75135</t>
  </si>
  <si>
    <t>C91443</t>
  </si>
  <si>
    <t>C68393</t>
  </si>
  <si>
    <t>C61332</t>
  </si>
  <si>
    <t>C31871</t>
  </si>
  <si>
    <t>C98378</t>
  </si>
  <si>
    <t>C94959</t>
  </si>
  <si>
    <t>C43451</t>
  </si>
  <si>
    <t>C62946</t>
  </si>
  <si>
    <t>C53324</t>
  </si>
  <si>
    <t>C10304</t>
  </si>
  <si>
    <t>C33396</t>
  </si>
  <si>
    <t>C31328</t>
  </si>
  <si>
    <t>C92635</t>
  </si>
  <si>
    <t>C38004</t>
  </si>
  <si>
    <t>C75048</t>
  </si>
  <si>
    <t>C26589</t>
  </si>
  <si>
    <t>C77873</t>
  </si>
  <si>
    <t>C90185</t>
  </si>
  <si>
    <t>C38809</t>
  </si>
  <si>
    <t>C77649</t>
  </si>
  <si>
    <t>C82234</t>
  </si>
  <si>
    <t>C14825</t>
  </si>
  <si>
    <t>C35297</t>
  </si>
  <si>
    <t>C91156</t>
  </si>
  <si>
    <t>C95050</t>
  </si>
  <si>
    <t>C47306</t>
  </si>
  <si>
    <t>C96880</t>
  </si>
  <si>
    <t>C24910</t>
  </si>
  <si>
    <t>C38094</t>
  </si>
  <si>
    <t>C84475</t>
  </si>
  <si>
    <t>C11423</t>
  </si>
  <si>
    <t>C44536</t>
  </si>
  <si>
    <t>C52401</t>
  </si>
  <si>
    <t>C66759</t>
  </si>
  <si>
    <t>C51840</t>
  </si>
  <si>
    <t>C99192</t>
  </si>
  <si>
    <t>C37901</t>
  </si>
  <si>
    <t>C79979</t>
  </si>
  <si>
    <t>C44902</t>
  </si>
  <si>
    <t>C34058</t>
  </si>
  <si>
    <t>C24284</t>
  </si>
  <si>
    <t>C53355</t>
  </si>
  <si>
    <t>C86059</t>
  </si>
  <si>
    <t>C92161</t>
  </si>
  <si>
    <t>C37499</t>
  </si>
  <si>
    <t>C90134</t>
  </si>
  <si>
    <t>C31661</t>
  </si>
  <si>
    <t>C18818</t>
  </si>
  <si>
    <t>C73048</t>
  </si>
  <si>
    <t>C60986</t>
  </si>
  <si>
    <t>C37503</t>
  </si>
  <si>
    <t>C99358</t>
  </si>
  <si>
    <t>C33763</t>
  </si>
  <si>
    <t>C64160</t>
  </si>
  <si>
    <t>C44183</t>
  </si>
  <si>
    <t>C64607</t>
  </si>
  <si>
    <t>C53146</t>
  </si>
  <si>
    <t>C84215</t>
  </si>
  <si>
    <t>C95283</t>
  </si>
  <si>
    <t>C55993</t>
  </si>
  <si>
    <t>C76790</t>
  </si>
  <si>
    <t>C28385</t>
  </si>
  <si>
    <t>C69073</t>
  </si>
  <si>
    <t>C20051</t>
  </si>
  <si>
    <t>C76571</t>
  </si>
  <si>
    <t>C25139</t>
  </si>
  <si>
    <t>C50584</t>
  </si>
  <si>
    <t>C89385</t>
  </si>
  <si>
    <t>C22093</t>
  </si>
  <si>
    <t>C44633</t>
  </si>
  <si>
    <t>C72204</t>
  </si>
  <si>
    <t>C20743</t>
  </si>
  <si>
    <t>C50949</t>
  </si>
  <si>
    <t>C87350</t>
  </si>
  <si>
    <t>C20837</t>
  </si>
  <si>
    <t>C29184</t>
  </si>
  <si>
    <t>C78285</t>
  </si>
  <si>
    <t>C57422</t>
  </si>
  <si>
    <t>C24882</t>
  </si>
  <si>
    <t>C25816</t>
  </si>
  <si>
    <t>C18033</t>
  </si>
  <si>
    <t>C87251</t>
  </si>
  <si>
    <t>C66294</t>
  </si>
  <si>
    <t>C47784</t>
  </si>
  <si>
    <t>C56532</t>
  </si>
  <si>
    <t>C99824</t>
  </si>
  <si>
    <t>C43934</t>
  </si>
  <si>
    <t>C96407</t>
  </si>
  <si>
    <t>C88652</t>
  </si>
  <si>
    <t>C57332</t>
  </si>
  <si>
    <t>C33200</t>
  </si>
  <si>
    <t>C55315</t>
  </si>
  <si>
    <t>C79660</t>
  </si>
  <si>
    <t>C66850</t>
  </si>
  <si>
    <t>C14017</t>
  </si>
  <si>
    <t>C83575</t>
  </si>
  <si>
    <t>C97081</t>
  </si>
  <si>
    <t>C56222</t>
  </si>
  <si>
    <t>C65764</t>
  </si>
  <si>
    <t>C71332</t>
  </si>
  <si>
    <t>C34330</t>
  </si>
  <si>
    <t>C97310</t>
  </si>
  <si>
    <t>C91702</t>
  </si>
  <si>
    <t>C37678</t>
  </si>
  <si>
    <t>C38952</t>
  </si>
  <si>
    <t>C43334</t>
  </si>
  <si>
    <t>C25190</t>
  </si>
  <si>
    <t>C21318</t>
  </si>
  <si>
    <t>C89269</t>
  </si>
  <si>
    <t>C65535</t>
  </si>
  <si>
    <t>C82596</t>
  </si>
  <si>
    <t>C93047</t>
  </si>
  <si>
    <t>C18686</t>
  </si>
  <si>
    <t>C88763</t>
  </si>
  <si>
    <t>C36566</t>
  </si>
  <si>
    <t>C28525</t>
  </si>
  <si>
    <t>C17789</t>
  </si>
  <si>
    <t>C25316</t>
  </si>
  <si>
    <t>C19420</t>
  </si>
  <si>
    <t>C13637</t>
  </si>
  <si>
    <t>C42366</t>
  </si>
  <si>
    <t>C12482</t>
  </si>
  <si>
    <t>C79087</t>
  </si>
  <si>
    <t>C76884</t>
  </si>
  <si>
    <t>C11704</t>
  </si>
  <si>
    <t>C88819</t>
  </si>
  <si>
    <t>C77009</t>
  </si>
  <si>
    <t>C67182</t>
  </si>
  <si>
    <t>C69146</t>
  </si>
  <si>
    <t>C59199</t>
  </si>
  <si>
    <t>C50367</t>
  </si>
  <si>
    <t>C32563</t>
  </si>
  <si>
    <t>C64013</t>
  </si>
  <si>
    <t>C79725</t>
  </si>
  <si>
    <t>C21838</t>
  </si>
  <si>
    <t>C84297</t>
  </si>
  <si>
    <t>C93364</t>
  </si>
  <si>
    <t>C80803</t>
  </si>
  <si>
    <t>C19253</t>
  </si>
  <si>
    <t>C39232</t>
  </si>
  <si>
    <t>C46195</t>
  </si>
  <si>
    <t>C44623</t>
  </si>
  <si>
    <t>C96248</t>
  </si>
  <si>
    <t>C94996</t>
  </si>
  <si>
    <t>C65497</t>
  </si>
  <si>
    <t>C30710</t>
  </si>
  <si>
    <t>C75228</t>
  </si>
  <si>
    <t>C46738</t>
  </si>
  <si>
    <t>C11076</t>
  </si>
  <si>
    <t>C80771</t>
  </si>
  <si>
    <t>C43831</t>
  </si>
  <si>
    <t>C84930</t>
  </si>
  <si>
    <t>C98239</t>
  </si>
  <si>
    <t>C41041</t>
  </si>
  <si>
    <t>C35720</t>
  </si>
  <si>
    <t>C88903</t>
  </si>
  <si>
    <t>C11643</t>
  </si>
  <si>
    <t>C38409</t>
  </si>
  <si>
    <t>C38326</t>
  </si>
  <si>
    <t>C35111</t>
  </si>
  <si>
    <t>C66496</t>
  </si>
  <si>
    <t>C71829</t>
  </si>
  <si>
    <t>C36099</t>
  </si>
  <si>
    <t>C88884</t>
  </si>
  <si>
    <t>C47360</t>
  </si>
  <si>
    <t>C74826</t>
  </si>
  <si>
    <t>C29073</t>
  </si>
  <si>
    <t>C68816</t>
  </si>
  <si>
    <t>C84263</t>
  </si>
  <si>
    <t>C55033</t>
  </si>
  <si>
    <t>C43696</t>
  </si>
  <si>
    <t>C72830</t>
  </si>
  <si>
    <t>C38764</t>
  </si>
  <si>
    <t>C66872</t>
  </si>
  <si>
    <t>C39897</t>
  </si>
  <si>
    <t>C65257</t>
  </si>
  <si>
    <t>C96574</t>
  </si>
  <si>
    <t>C35578</t>
  </si>
  <si>
    <t>C44643</t>
  </si>
  <si>
    <t>C11980</t>
  </si>
  <si>
    <t>C95435</t>
  </si>
  <si>
    <t>C84716</t>
  </si>
  <si>
    <t>C38593</t>
  </si>
  <si>
    <t>C45692</t>
  </si>
  <si>
    <t>C19248</t>
  </si>
  <si>
    <t>C51614</t>
  </si>
  <si>
    <t>C34908</t>
  </si>
  <si>
    <t>C53717</t>
  </si>
  <si>
    <t>C54860</t>
  </si>
  <si>
    <t>C52293</t>
  </si>
  <si>
    <t>C47788</t>
  </si>
  <si>
    <t>C93658</t>
  </si>
  <si>
    <t>C27665</t>
  </si>
  <si>
    <t>C23216</t>
  </si>
  <si>
    <t>C40426</t>
  </si>
  <si>
    <t>C12906</t>
  </si>
  <si>
    <t>C60991</t>
  </si>
  <si>
    <t>C13372</t>
  </si>
  <si>
    <t>C61593</t>
  </si>
  <si>
    <t>C85848</t>
  </si>
  <si>
    <t>C40120</t>
  </si>
  <si>
    <t>C76941</t>
  </si>
  <si>
    <t>C33334</t>
  </si>
  <si>
    <t>C97689</t>
  </si>
  <si>
    <t>C21444</t>
  </si>
  <si>
    <t>C44337</t>
  </si>
  <si>
    <t>C56845</t>
  </si>
  <si>
    <t>C21070</t>
  </si>
  <si>
    <t>C28025</t>
  </si>
  <si>
    <t>C61791</t>
  </si>
  <si>
    <t>C57039</t>
  </si>
  <si>
    <t>C44693</t>
  </si>
  <si>
    <t>C80722</t>
  </si>
  <si>
    <t>C13885</t>
  </si>
  <si>
    <t>C55805</t>
  </si>
  <si>
    <t>C56190</t>
  </si>
  <si>
    <t>C92983</t>
  </si>
  <si>
    <t>C20862</t>
  </si>
  <si>
    <t>C61212</t>
  </si>
  <si>
    <t>C72796</t>
  </si>
  <si>
    <t>C95208</t>
  </si>
  <si>
    <t>C57450</t>
  </si>
  <si>
    <t>C15312</t>
  </si>
  <si>
    <t>C35332</t>
  </si>
  <si>
    <t>C94328</t>
  </si>
  <si>
    <t>C10364</t>
  </si>
  <si>
    <t>C42726</t>
  </si>
  <si>
    <t>C30109</t>
  </si>
  <si>
    <t>C33155</t>
  </si>
  <si>
    <t>C28937</t>
  </si>
  <si>
    <t>C71152</t>
  </si>
  <si>
    <t>C82195</t>
  </si>
  <si>
    <t>C85195</t>
  </si>
  <si>
    <t>C76449</t>
  </si>
  <si>
    <t>C81860</t>
  </si>
  <si>
    <t>C94296</t>
  </si>
  <si>
    <t>C43949</t>
  </si>
  <si>
    <t>C48424</t>
  </si>
  <si>
    <t>C25228</t>
  </si>
  <si>
    <t>C52807</t>
  </si>
  <si>
    <t>C84950</t>
  </si>
  <si>
    <t>C51304</t>
  </si>
  <si>
    <t>C39987</t>
  </si>
  <si>
    <t>C10700</t>
  </si>
  <si>
    <t>C32442</t>
  </si>
  <si>
    <t>C83438</t>
  </si>
  <si>
    <t>C32773</t>
  </si>
  <si>
    <t>C55309</t>
  </si>
  <si>
    <t>C63598</t>
  </si>
  <si>
    <t>C92855</t>
  </si>
  <si>
    <t>C54578</t>
  </si>
  <si>
    <t>C14467</t>
  </si>
  <si>
    <t>C60848</t>
  </si>
  <si>
    <t>C93166</t>
  </si>
  <si>
    <t>C45576</t>
  </si>
  <si>
    <t>C23594</t>
  </si>
  <si>
    <t>C82200</t>
  </si>
  <si>
    <t>C17242</t>
  </si>
  <si>
    <t>C91708</t>
  </si>
  <si>
    <t>C62884</t>
  </si>
  <si>
    <t>C34756</t>
  </si>
  <si>
    <t>C56218</t>
  </si>
  <si>
    <t>C12825</t>
  </si>
  <si>
    <t>C69493</t>
  </si>
  <si>
    <t>C39996</t>
  </si>
  <si>
    <t>C24521</t>
  </si>
  <si>
    <t>C71712</t>
  </si>
  <si>
    <t>C88044</t>
  </si>
  <si>
    <t>C14482</t>
  </si>
  <si>
    <t>C68526</t>
  </si>
  <si>
    <t>C69011</t>
  </si>
  <si>
    <t>C69239</t>
  </si>
  <si>
    <t>C25661</t>
  </si>
  <si>
    <t>C15343</t>
  </si>
  <si>
    <t>C60703</t>
  </si>
  <si>
    <t>C67224</t>
  </si>
  <si>
    <t>C84428</t>
  </si>
  <si>
    <t>C86560</t>
  </si>
  <si>
    <t>C77131</t>
  </si>
  <si>
    <t>C96485</t>
  </si>
  <si>
    <t>C50128</t>
  </si>
  <si>
    <t>C66599</t>
  </si>
  <si>
    <t>C22240</t>
  </si>
  <si>
    <t>C17551</t>
  </si>
  <si>
    <t>C47309</t>
  </si>
  <si>
    <t>C44442</t>
  </si>
  <si>
    <t>C17485</t>
  </si>
  <si>
    <t>C67513</t>
  </si>
  <si>
    <t>C86417</t>
  </si>
  <si>
    <t>C76121</t>
  </si>
  <si>
    <t>C77841</t>
  </si>
  <si>
    <t>C11891</t>
  </si>
  <si>
    <t>C44735</t>
  </si>
  <si>
    <t>C27726</t>
  </si>
  <si>
    <t>C60605</t>
  </si>
  <si>
    <t>C46598</t>
  </si>
  <si>
    <t>C36555</t>
  </si>
  <si>
    <t>C48679</t>
  </si>
  <si>
    <t>C51958</t>
  </si>
  <si>
    <t>C87026</t>
  </si>
  <si>
    <t>C63442</t>
  </si>
  <si>
    <t>C89631</t>
  </si>
  <si>
    <t>C89545</t>
  </si>
  <si>
    <t>C86734</t>
  </si>
  <si>
    <t>C68430</t>
  </si>
  <si>
    <t>C19372</t>
  </si>
  <si>
    <t>C41043</t>
  </si>
  <si>
    <t>C94740</t>
  </si>
  <si>
    <t>C12755</t>
  </si>
  <si>
    <t>C85441</t>
  </si>
  <si>
    <t>C43504</t>
  </si>
  <si>
    <t>C87519</t>
  </si>
  <si>
    <t>C25189</t>
  </si>
  <si>
    <t>C50702</t>
  </si>
  <si>
    <t>C69593</t>
  </si>
  <si>
    <t>C93214</t>
  </si>
  <si>
    <t>C65007</t>
  </si>
  <si>
    <t>C26919</t>
  </si>
  <si>
    <t>C48910</t>
  </si>
  <si>
    <t>C79046</t>
  </si>
  <si>
    <t>C33670</t>
  </si>
  <si>
    <t>C49427</t>
  </si>
  <si>
    <t>C21015</t>
  </si>
  <si>
    <t>C43959</t>
  </si>
  <si>
    <t>C77360</t>
  </si>
  <si>
    <t>C72951</t>
  </si>
  <si>
    <t>C33859</t>
  </si>
  <si>
    <t>C88539</t>
  </si>
  <si>
    <t>C49494</t>
  </si>
  <si>
    <t>C68001</t>
  </si>
  <si>
    <t>C42867</t>
  </si>
  <si>
    <t>C76783</t>
  </si>
  <si>
    <t>C92902</t>
  </si>
  <si>
    <t>C25815</t>
  </si>
  <si>
    <t>C84454</t>
  </si>
  <si>
    <t>C90595</t>
  </si>
  <si>
    <t>C81609</t>
  </si>
  <si>
    <t>C95294</t>
  </si>
  <si>
    <t>C57874</t>
  </si>
  <si>
    <t>C75522</t>
  </si>
  <si>
    <t>C30879</t>
  </si>
  <si>
    <t>C97674</t>
  </si>
  <si>
    <t>C74523</t>
  </si>
  <si>
    <t>C85703</t>
  </si>
  <si>
    <t>C67504</t>
  </si>
  <si>
    <t>C81042</t>
  </si>
  <si>
    <t>C43657</t>
  </si>
  <si>
    <t>C94620</t>
  </si>
  <si>
    <t>C92045</t>
  </si>
  <si>
    <t>C13055</t>
  </si>
  <si>
    <t>C47047</t>
  </si>
  <si>
    <t>C51789</t>
  </si>
  <si>
    <t>C42811</t>
  </si>
  <si>
    <t>C23852</t>
  </si>
  <si>
    <t>C50941</t>
  </si>
  <si>
    <t>C63588</t>
  </si>
  <si>
    <t>C95972</t>
  </si>
  <si>
    <t>C45257</t>
  </si>
  <si>
    <t>C41956</t>
  </si>
  <si>
    <t>C10043</t>
  </si>
  <si>
    <t>C77650</t>
  </si>
  <si>
    <t>C73074</t>
  </si>
  <si>
    <t>C71725</t>
  </si>
  <si>
    <t>C80183</t>
  </si>
  <si>
    <t>C51328</t>
  </si>
  <si>
    <t>C58609</t>
  </si>
  <si>
    <t>C17169</t>
  </si>
  <si>
    <t>C56435</t>
  </si>
  <si>
    <t>C55966</t>
  </si>
  <si>
    <t>C15454</t>
  </si>
  <si>
    <t>C81601</t>
  </si>
  <si>
    <t>C65542</t>
  </si>
  <si>
    <t>C37203</t>
  </si>
  <si>
    <t>C68389</t>
  </si>
  <si>
    <t>C15920</t>
  </si>
  <si>
    <t>C98531</t>
  </si>
  <si>
    <t>C16823</t>
  </si>
  <si>
    <t>C55896</t>
  </si>
  <si>
    <t>C93682</t>
  </si>
  <si>
    <t>C71495</t>
  </si>
  <si>
    <t>C64927</t>
  </si>
  <si>
    <t>C22916</t>
  </si>
  <si>
    <t>C64451</t>
  </si>
  <si>
    <t>C64058</t>
  </si>
  <si>
    <t>C71796</t>
  </si>
  <si>
    <t>C13645</t>
  </si>
  <si>
    <t>C30490</t>
  </si>
  <si>
    <t>C78126</t>
  </si>
  <si>
    <t>C24920</t>
  </si>
  <si>
    <t>C89692</t>
  </si>
  <si>
    <t>C69102</t>
  </si>
  <si>
    <t>C12391</t>
  </si>
  <si>
    <t>C13961</t>
  </si>
  <si>
    <t>C23899</t>
  </si>
  <si>
    <t>C98706</t>
  </si>
  <si>
    <t>C56503</t>
  </si>
  <si>
    <t>C50578</t>
  </si>
  <si>
    <t>C38134</t>
  </si>
  <si>
    <t>C47617</t>
  </si>
  <si>
    <t>C81084</t>
  </si>
  <si>
    <t>C93079</t>
  </si>
  <si>
    <t>C74046</t>
  </si>
  <si>
    <t>C47598</t>
  </si>
  <si>
    <t>C64550</t>
  </si>
  <si>
    <t>C33479</t>
  </si>
  <si>
    <t>C56285</t>
  </si>
  <si>
    <t>C51671</t>
  </si>
  <si>
    <t>C71971</t>
  </si>
  <si>
    <t>C62081</t>
  </si>
  <si>
    <t>C24420</t>
  </si>
  <si>
    <t>C22152</t>
  </si>
  <si>
    <t>C28654</t>
  </si>
  <si>
    <t>C48344</t>
  </si>
  <si>
    <t>C98736</t>
  </si>
  <si>
    <t>C93093</t>
  </si>
  <si>
    <t>C15374</t>
  </si>
  <si>
    <t>C12363</t>
  </si>
  <si>
    <t>C19125</t>
  </si>
  <si>
    <t>C77855</t>
  </si>
  <si>
    <t>C83370</t>
  </si>
  <si>
    <t>C38123</t>
  </si>
  <si>
    <t>C37007</t>
  </si>
  <si>
    <t>C54625</t>
  </si>
  <si>
    <t>C82293</t>
  </si>
  <si>
    <t>C67566</t>
  </si>
  <si>
    <t>C31913</t>
  </si>
  <si>
    <t>C82886</t>
  </si>
  <si>
    <t>C78029</t>
  </si>
  <si>
    <t>C85557</t>
  </si>
  <si>
    <t>C34534</t>
  </si>
  <si>
    <t>C82212</t>
  </si>
  <si>
    <t>C15320</t>
  </si>
  <si>
    <t>C15151</t>
  </si>
  <si>
    <t>C65140</t>
  </si>
  <si>
    <t>C38333</t>
  </si>
  <si>
    <t>C52957</t>
  </si>
  <si>
    <t>C46950</t>
  </si>
  <si>
    <t>C77694</t>
  </si>
  <si>
    <t>C57637</t>
  </si>
  <si>
    <t>C94802</t>
  </si>
  <si>
    <t>C90339</t>
  </si>
  <si>
    <t>C65057</t>
  </si>
  <si>
    <t>C86929</t>
  </si>
  <si>
    <t>C12167</t>
  </si>
  <si>
    <t>C28968</t>
  </si>
  <si>
    <t>C97562</t>
  </si>
  <si>
    <t>C13016</t>
  </si>
  <si>
    <t>C30573</t>
  </si>
  <si>
    <t>C20264</t>
  </si>
  <si>
    <t>C70660</t>
  </si>
  <si>
    <t>C81133</t>
  </si>
  <si>
    <t>C15743</t>
  </si>
  <si>
    <t>C47234</t>
  </si>
  <si>
    <t>C78976</t>
  </si>
  <si>
    <t>C21309</t>
  </si>
  <si>
    <t>C38078</t>
  </si>
  <si>
    <t>C43957</t>
  </si>
  <si>
    <t>C63692</t>
  </si>
  <si>
    <t>C85345</t>
  </si>
  <si>
    <t>C64029</t>
  </si>
  <si>
    <t>C22639</t>
  </si>
  <si>
    <t>C31027</t>
  </si>
  <si>
    <t>C36152</t>
  </si>
  <si>
    <t>C43148</t>
  </si>
  <si>
    <t>C61051</t>
  </si>
  <si>
    <t>C31561</t>
  </si>
  <si>
    <t>C23435</t>
  </si>
  <si>
    <t>C81033</t>
  </si>
  <si>
    <t>C57923</t>
  </si>
  <si>
    <t>C78461</t>
  </si>
  <si>
    <t>C79133</t>
  </si>
  <si>
    <t>C38400</t>
  </si>
  <si>
    <t>C16704</t>
  </si>
  <si>
    <t>C78645</t>
  </si>
  <si>
    <t>C61058</t>
  </si>
  <si>
    <t>C39898</t>
  </si>
  <si>
    <t>C13617</t>
  </si>
  <si>
    <t>C56360</t>
  </si>
  <si>
    <t>C78283</t>
  </si>
  <si>
    <t>C18641</t>
  </si>
  <si>
    <t>C50862</t>
  </si>
  <si>
    <t>C57432</t>
  </si>
  <si>
    <t>C29511</t>
  </si>
  <si>
    <t>C84308</t>
  </si>
  <si>
    <t>C13212</t>
  </si>
  <si>
    <t>C40490</t>
  </si>
  <si>
    <t>C77036</t>
  </si>
  <si>
    <t>C51921</t>
  </si>
  <si>
    <t>C54885</t>
  </si>
  <si>
    <t>C61028</t>
  </si>
  <si>
    <t>C62299</t>
  </si>
  <si>
    <t>C41657</t>
  </si>
  <si>
    <t>C99582</t>
  </si>
  <si>
    <t>C59453</t>
  </si>
  <si>
    <t>C94613</t>
  </si>
  <si>
    <t>C81478</t>
  </si>
  <si>
    <t>C88119</t>
  </si>
  <si>
    <t>C65329</t>
  </si>
  <si>
    <t>C38098</t>
  </si>
  <si>
    <t>C89765</t>
  </si>
  <si>
    <t>C14671</t>
  </si>
  <si>
    <t>C37354</t>
  </si>
  <si>
    <t>C50026</t>
  </si>
  <si>
    <t>C50267</t>
  </si>
  <si>
    <t>C51680</t>
  </si>
  <si>
    <t>C76238</t>
  </si>
  <si>
    <t>C77923</t>
  </si>
  <si>
    <t>C35517</t>
  </si>
  <si>
    <t>C98178</t>
  </si>
  <si>
    <t>C46678</t>
  </si>
  <si>
    <t>C82960</t>
  </si>
  <si>
    <t>C30655</t>
  </si>
  <si>
    <t>C81092</t>
  </si>
  <si>
    <t>C48798</t>
  </si>
  <si>
    <t>C75773</t>
  </si>
  <si>
    <t>C40762</t>
  </si>
  <si>
    <t>C71182</t>
  </si>
  <si>
    <t>C28259</t>
  </si>
  <si>
    <t>C11460</t>
  </si>
  <si>
    <t>C34400</t>
  </si>
  <si>
    <t>C22761</t>
  </si>
  <si>
    <t>C56862</t>
  </si>
  <si>
    <t>C47574</t>
  </si>
  <si>
    <t>C72996</t>
  </si>
  <si>
    <t>C49197</t>
  </si>
  <si>
    <t>C43519</t>
  </si>
  <si>
    <t>C59484</t>
  </si>
  <si>
    <t>C10149</t>
  </si>
  <si>
    <t>C25836</t>
  </si>
  <si>
    <t>C70068</t>
  </si>
  <si>
    <t>C47555</t>
  </si>
  <si>
    <t>C53780</t>
  </si>
  <si>
    <t>C95865</t>
  </si>
  <si>
    <t>C20644</t>
  </si>
  <si>
    <t>C61111</t>
  </si>
  <si>
    <t>C71218</t>
  </si>
  <si>
    <t>C46742</t>
  </si>
  <si>
    <t>C40506</t>
  </si>
  <si>
    <t>C43059</t>
  </si>
  <si>
    <t>C84420</t>
  </si>
  <si>
    <t>C96639</t>
  </si>
  <si>
    <t>C82552</t>
  </si>
  <si>
    <t>C49029</t>
  </si>
  <si>
    <t>C24664</t>
  </si>
  <si>
    <t>C55183</t>
  </si>
  <si>
    <t>C13909</t>
  </si>
  <si>
    <t>C15160</t>
  </si>
  <si>
    <t>C21009</t>
  </si>
  <si>
    <t>C64229</t>
  </si>
  <si>
    <t>C97344</t>
  </si>
  <si>
    <t>C91488</t>
  </si>
  <si>
    <t>C74565</t>
  </si>
  <si>
    <t>C48464</t>
  </si>
  <si>
    <t>C24561</t>
  </si>
  <si>
    <t>C16501</t>
  </si>
  <si>
    <t>C83919</t>
  </si>
  <si>
    <t>C19344</t>
  </si>
  <si>
    <t>C64881</t>
  </si>
  <si>
    <t>C79534</t>
  </si>
  <si>
    <t>C54033</t>
  </si>
  <si>
    <t>C74791</t>
  </si>
  <si>
    <t>C75243</t>
  </si>
  <si>
    <t>C18825</t>
  </si>
  <si>
    <t>C59477</t>
  </si>
  <si>
    <t>C33351</t>
  </si>
  <si>
    <t>C22511</t>
  </si>
  <si>
    <t>C97956</t>
  </si>
  <si>
    <t>C97999</t>
  </si>
  <si>
    <t>C78353</t>
  </si>
  <si>
    <t>C63271</t>
  </si>
  <si>
    <t>C31784</t>
  </si>
  <si>
    <t>C93203</t>
  </si>
  <si>
    <t>C18234</t>
  </si>
  <si>
    <t>C66894</t>
  </si>
  <si>
    <t>C54696</t>
  </si>
  <si>
    <t>C99547</t>
  </si>
  <si>
    <t>C18406</t>
  </si>
  <si>
    <t>C95193</t>
  </si>
  <si>
    <t>C17773</t>
  </si>
  <si>
    <t>C43717</t>
  </si>
  <si>
    <t>C60021</t>
  </si>
  <si>
    <t>C83431</t>
  </si>
  <si>
    <t>C83055</t>
  </si>
  <si>
    <t>C94617</t>
  </si>
  <si>
    <t>C10720</t>
  </si>
  <si>
    <t>C35440</t>
  </si>
  <si>
    <t>C31299</t>
  </si>
  <si>
    <t>C53431</t>
  </si>
  <si>
    <t>C69423</t>
  </si>
  <si>
    <t>C67398</t>
  </si>
  <si>
    <t>C82224</t>
  </si>
  <si>
    <t>C44583</t>
  </si>
  <si>
    <t>C53347</t>
  </si>
  <si>
    <t>C49874</t>
  </si>
  <si>
    <t>C25471</t>
  </si>
  <si>
    <t>C90206</t>
  </si>
  <si>
    <t>C16756</t>
  </si>
  <si>
    <t>C44724</t>
  </si>
  <si>
    <t>C24985</t>
  </si>
  <si>
    <t>C64537</t>
  </si>
  <si>
    <t>C95324</t>
  </si>
  <si>
    <t>C84286</t>
  </si>
  <si>
    <t>C51349</t>
  </si>
  <si>
    <t>C56423</t>
  </si>
  <si>
    <t>C56524</t>
  </si>
  <si>
    <t>C84560</t>
  </si>
  <si>
    <t>C98044</t>
  </si>
  <si>
    <t>C90574</t>
  </si>
  <si>
    <t>C95913</t>
  </si>
  <si>
    <t>C14216</t>
  </si>
  <si>
    <t>C58357</t>
  </si>
  <si>
    <t>C95434</t>
  </si>
  <si>
    <t>C39435</t>
  </si>
  <si>
    <t>C35327</t>
  </si>
  <si>
    <t>C17930</t>
  </si>
  <si>
    <t>C86555</t>
  </si>
  <si>
    <t>C81947</t>
  </si>
  <si>
    <t>C82364</t>
  </si>
  <si>
    <t>C65810</t>
  </si>
  <si>
    <t>C94641</t>
  </si>
  <si>
    <t>C48680</t>
  </si>
  <si>
    <t>C10417</t>
  </si>
  <si>
    <t>C19636</t>
  </si>
  <si>
    <t>C93737</t>
  </si>
  <si>
    <t>C12084</t>
  </si>
  <si>
    <t>C61109</t>
  </si>
  <si>
    <t>C82905</t>
  </si>
  <si>
    <t>C92933</t>
  </si>
  <si>
    <t>C73683</t>
  </si>
  <si>
    <t>C88564</t>
  </si>
  <si>
    <t>C42263</t>
  </si>
  <si>
    <t>C84822</t>
  </si>
  <si>
    <t>C60221</t>
  </si>
  <si>
    <t>C66630</t>
  </si>
  <si>
    <t>C30980</t>
  </si>
  <si>
    <t>C50596</t>
  </si>
  <si>
    <t>C94661</t>
  </si>
  <si>
    <t>C77936</t>
  </si>
  <si>
    <t>C81162</t>
  </si>
  <si>
    <t>C43993</t>
  </si>
  <si>
    <t>C89560</t>
  </si>
  <si>
    <t>C40720</t>
  </si>
  <si>
    <t>C44880</t>
  </si>
  <si>
    <t>C92610</t>
  </si>
  <si>
    <t>C38047</t>
  </si>
  <si>
    <t>C54873</t>
  </si>
  <si>
    <t>C79418</t>
  </si>
  <si>
    <t>C90701</t>
  </si>
  <si>
    <t>C84978</t>
  </si>
  <si>
    <t>C93304</t>
  </si>
  <si>
    <t>C73596</t>
  </si>
  <si>
    <t>C78002</t>
  </si>
  <si>
    <t>C77822</t>
  </si>
  <si>
    <t>C60728</t>
  </si>
  <si>
    <t>C91266</t>
  </si>
  <si>
    <t>C20503</t>
  </si>
  <si>
    <t>C11814</t>
  </si>
  <si>
    <t>C48718</t>
  </si>
  <si>
    <t>C52097</t>
  </si>
  <si>
    <t>C69053</t>
  </si>
  <si>
    <t>C71740</t>
  </si>
  <si>
    <t>C58792</t>
  </si>
  <si>
    <t>C71237</t>
  </si>
  <si>
    <t>C32869</t>
  </si>
  <si>
    <t>C96630</t>
  </si>
  <si>
    <t>C13123</t>
  </si>
  <si>
    <t>C50656</t>
  </si>
  <si>
    <t>C40923</t>
  </si>
  <si>
    <t>C22234</t>
  </si>
  <si>
    <t>C29267</t>
  </si>
  <si>
    <t>C95134</t>
  </si>
  <si>
    <t>C86773</t>
  </si>
  <si>
    <t>C14775</t>
  </si>
  <si>
    <t>C80986</t>
  </si>
  <si>
    <t>C56798</t>
  </si>
  <si>
    <t>C47295</t>
  </si>
  <si>
    <t>C69628</t>
  </si>
  <si>
    <t>C94894</t>
  </si>
  <si>
    <t>C42276</t>
  </si>
  <si>
    <t>C12164</t>
  </si>
  <si>
    <t>C85526</t>
  </si>
  <si>
    <t>C67839</t>
  </si>
  <si>
    <t>C35474</t>
  </si>
  <si>
    <t>C16156</t>
  </si>
  <si>
    <t>C44814</t>
  </si>
  <si>
    <t>C97539</t>
  </si>
  <si>
    <t>C15882</t>
  </si>
  <si>
    <t>C26468</t>
  </si>
  <si>
    <t>C93432</t>
  </si>
  <si>
    <t>C25432</t>
  </si>
  <si>
    <t>C86657</t>
  </si>
  <si>
    <t>C47763</t>
  </si>
  <si>
    <t>C28748</t>
  </si>
  <si>
    <t>C35000</t>
  </si>
  <si>
    <t>C33718</t>
  </si>
  <si>
    <t>C35114</t>
  </si>
  <si>
    <t>C68980</t>
  </si>
  <si>
    <t>C48267</t>
  </si>
  <si>
    <t>C39007</t>
  </si>
  <si>
    <t>C16334</t>
  </si>
  <si>
    <t>C36432</t>
  </si>
  <si>
    <t>C32949</t>
  </si>
  <si>
    <t>C42097</t>
  </si>
  <si>
    <t>C62413</t>
  </si>
  <si>
    <t>C26724</t>
  </si>
  <si>
    <t>C96855</t>
  </si>
  <si>
    <t>C96085</t>
  </si>
  <si>
    <t>C69523</t>
  </si>
  <si>
    <t>C69905</t>
  </si>
  <si>
    <t>C42152</t>
  </si>
  <si>
    <t>C98587</t>
  </si>
  <si>
    <t>C23896</t>
  </si>
  <si>
    <t>C96760</t>
  </si>
  <si>
    <t>C14503</t>
  </si>
  <si>
    <t>C34007</t>
  </si>
  <si>
    <t>C86119</t>
  </si>
  <si>
    <t>C20402</t>
  </si>
  <si>
    <t>C84371</t>
  </si>
  <si>
    <t>C10409</t>
  </si>
  <si>
    <t>C74817</t>
  </si>
  <si>
    <t>C33606</t>
  </si>
  <si>
    <t>C22866</t>
  </si>
  <si>
    <t>C93459</t>
  </si>
  <si>
    <t>C67538</t>
  </si>
  <si>
    <t>C46668</t>
  </si>
  <si>
    <t>C75051</t>
  </si>
  <si>
    <t>C32106</t>
  </si>
  <si>
    <t>C77068</t>
  </si>
  <si>
    <t>C18264</t>
  </si>
  <si>
    <t>C94462</t>
  </si>
  <si>
    <t>C12620</t>
  </si>
  <si>
    <t>C29384</t>
  </si>
  <si>
    <t>C72888</t>
  </si>
  <si>
    <t>C89819</t>
  </si>
  <si>
    <t>C93411</t>
  </si>
  <si>
    <t>C40848</t>
  </si>
  <si>
    <t>C65697</t>
  </si>
  <si>
    <t>C81525</t>
  </si>
  <si>
    <t>C31331</t>
  </si>
  <si>
    <t>C38979</t>
  </si>
  <si>
    <t>C31920</t>
  </si>
  <si>
    <t>C80873</t>
  </si>
  <si>
    <t>C19249</t>
  </si>
  <si>
    <t>C44704</t>
  </si>
  <si>
    <t>C61992</t>
  </si>
  <si>
    <t>C60468</t>
  </si>
  <si>
    <t>C93775</t>
  </si>
  <si>
    <t>C52788</t>
  </si>
  <si>
    <t>C27224</t>
  </si>
  <si>
    <t>C43350</t>
  </si>
  <si>
    <t>C75958</t>
  </si>
  <si>
    <t>C22544</t>
  </si>
  <si>
    <t>C17504</t>
  </si>
  <si>
    <t>C53214</t>
  </si>
  <si>
    <t>C66458</t>
  </si>
  <si>
    <t>C25968</t>
  </si>
  <si>
    <t>C46527</t>
  </si>
  <si>
    <t>C94848</t>
  </si>
  <si>
    <t>C27236</t>
  </si>
  <si>
    <t>C35283</t>
  </si>
  <si>
    <t>C32376</t>
  </si>
  <si>
    <t>C40176</t>
  </si>
  <si>
    <t>C95511</t>
  </si>
  <si>
    <t>C16874</t>
  </si>
  <si>
    <t>C87821</t>
  </si>
  <si>
    <t>C53288</t>
  </si>
  <si>
    <t>C46073</t>
  </si>
  <si>
    <t>C49561</t>
  </si>
  <si>
    <t>C57110</t>
  </si>
  <si>
    <t>C79869</t>
  </si>
  <si>
    <t>C15030</t>
  </si>
  <si>
    <t>C69243</t>
  </si>
  <si>
    <t>C67934</t>
  </si>
  <si>
    <t>C56496</t>
  </si>
  <si>
    <t>C33791</t>
  </si>
  <si>
    <t>C48536</t>
  </si>
  <si>
    <t>C69815</t>
  </si>
  <si>
    <t>C13376</t>
  </si>
  <si>
    <t>C64699</t>
  </si>
  <si>
    <t>C92122</t>
  </si>
  <si>
    <t>C96916</t>
  </si>
  <si>
    <t>C82841</t>
  </si>
  <si>
    <t>C24722</t>
  </si>
  <si>
    <t>C42270</t>
  </si>
  <si>
    <t>C77830</t>
  </si>
  <si>
    <t>C11985</t>
  </si>
  <si>
    <t>C73673</t>
  </si>
  <si>
    <t>C23574</t>
  </si>
  <si>
    <t>C19860</t>
  </si>
  <si>
    <t>C28966</t>
  </si>
  <si>
    <t>C14562</t>
  </si>
  <si>
    <t>C48971</t>
  </si>
  <si>
    <t>C15159</t>
  </si>
  <si>
    <t>C11931</t>
  </si>
  <si>
    <t>C66911</t>
  </si>
  <si>
    <t>C78417</t>
  </si>
  <si>
    <t>C51620</t>
  </si>
  <si>
    <t>C81554</t>
  </si>
  <si>
    <t>C46676</t>
  </si>
  <si>
    <t>C49211</t>
  </si>
  <si>
    <t>C46382</t>
  </si>
  <si>
    <t>C86780</t>
  </si>
  <si>
    <t>C78067</t>
  </si>
  <si>
    <t>C79128</t>
  </si>
  <si>
    <t>C20591</t>
  </si>
  <si>
    <t>C85061</t>
  </si>
  <si>
    <t>C51758</t>
  </si>
  <si>
    <t>C78404</t>
  </si>
  <si>
    <t>C87673</t>
  </si>
  <si>
    <t>C35667</t>
  </si>
  <si>
    <t>C75777</t>
  </si>
  <si>
    <t>C96645</t>
  </si>
  <si>
    <t>C82085</t>
  </si>
  <si>
    <t>C99865</t>
  </si>
  <si>
    <t>C43621</t>
  </si>
  <si>
    <t>C53545</t>
  </si>
  <si>
    <t>C97735</t>
  </si>
  <si>
    <t>C46746</t>
  </si>
  <si>
    <t>C57152</t>
  </si>
  <si>
    <t>C47376</t>
  </si>
  <si>
    <t>C37746</t>
  </si>
  <si>
    <t>C90826</t>
  </si>
  <si>
    <t>C10388</t>
  </si>
  <si>
    <t>C98357</t>
  </si>
  <si>
    <t>C78301</t>
  </si>
  <si>
    <t>C39113</t>
  </si>
  <si>
    <t>C57174</t>
  </si>
  <si>
    <t>C98568</t>
  </si>
  <si>
    <t>C81330</t>
  </si>
  <si>
    <t>C39764</t>
  </si>
  <si>
    <t>C51273</t>
  </si>
  <si>
    <t>C61963</t>
  </si>
  <si>
    <t>C75657</t>
  </si>
  <si>
    <t>C83777</t>
  </si>
  <si>
    <t>C52568</t>
  </si>
  <si>
    <t>C43003</t>
  </si>
  <si>
    <t>C60114</t>
  </si>
  <si>
    <t>C51368</t>
  </si>
  <si>
    <t>C53437</t>
  </si>
  <si>
    <t>C62913</t>
  </si>
  <si>
    <t>C20788</t>
  </si>
  <si>
    <t>C96391</t>
  </si>
  <si>
    <t>C69290</t>
  </si>
  <si>
    <t>C21487</t>
  </si>
  <si>
    <t>C80918</t>
  </si>
  <si>
    <t>C77513</t>
  </si>
  <si>
    <t>C56209</t>
  </si>
  <si>
    <t>C90945</t>
  </si>
  <si>
    <t>C84268</t>
  </si>
  <si>
    <t>C94477</t>
  </si>
  <si>
    <t>C21908</t>
  </si>
  <si>
    <t>C22018</t>
  </si>
  <si>
    <t>C47906</t>
  </si>
  <si>
    <t>C84406</t>
  </si>
  <si>
    <t>C91959</t>
  </si>
  <si>
    <t>C76180</t>
  </si>
  <si>
    <t>C53610</t>
  </si>
  <si>
    <t>C72524</t>
  </si>
  <si>
    <t>C54812</t>
  </si>
  <si>
    <t>C26187</t>
  </si>
  <si>
    <t>C19505</t>
  </si>
  <si>
    <t>C41795</t>
  </si>
  <si>
    <t>C10790</t>
  </si>
  <si>
    <t>C53369</t>
  </si>
  <si>
    <t>C80690</t>
  </si>
  <si>
    <t>C84474</t>
  </si>
  <si>
    <t>C14229</t>
  </si>
  <si>
    <t>C91527</t>
  </si>
  <si>
    <t>C52573</t>
  </si>
  <si>
    <t>C25263</t>
  </si>
  <si>
    <t>C97831</t>
  </si>
  <si>
    <t>C20257</t>
  </si>
  <si>
    <t>C50965</t>
  </si>
  <si>
    <t>C28097</t>
  </si>
  <si>
    <t>C31271</t>
  </si>
  <si>
    <t>C97821</t>
  </si>
  <si>
    <t>C90628</t>
  </si>
  <si>
    <t>C63268</t>
  </si>
  <si>
    <t>C77010</t>
  </si>
  <si>
    <t>C22237</t>
  </si>
  <si>
    <t>C76312</t>
  </si>
  <si>
    <t>C40189</t>
  </si>
  <si>
    <t>C21763</t>
  </si>
  <si>
    <t>C37498</t>
  </si>
  <si>
    <t>C42630</t>
  </si>
  <si>
    <t>C82728</t>
  </si>
  <si>
    <t>C24191</t>
  </si>
  <si>
    <t>C41451</t>
  </si>
  <si>
    <t>C23590</t>
  </si>
  <si>
    <t>C43898</t>
  </si>
  <si>
    <t>C94721</t>
  </si>
  <si>
    <t>C36234</t>
  </si>
  <si>
    <t>C56938</t>
  </si>
  <si>
    <t>C43164</t>
  </si>
  <si>
    <t>C99607</t>
  </si>
  <si>
    <t>C49106</t>
  </si>
  <si>
    <t>C76391</t>
  </si>
  <si>
    <t>C51163</t>
  </si>
  <si>
    <t>C75630</t>
  </si>
  <si>
    <t>C92314</t>
  </si>
  <si>
    <t>C85137</t>
  </si>
  <si>
    <t>C10797</t>
  </si>
  <si>
    <t>C31441</t>
  </si>
  <si>
    <t>C49820</t>
  </si>
  <si>
    <t>C56618</t>
  </si>
  <si>
    <t>C98029</t>
  </si>
  <si>
    <t>C75950</t>
  </si>
  <si>
    <t>C81207</t>
  </si>
  <si>
    <t>C10696</t>
  </si>
  <si>
    <t>C51783</t>
  </si>
  <si>
    <t>C64897</t>
  </si>
  <si>
    <t>C85941</t>
  </si>
  <si>
    <t>C11860</t>
  </si>
  <si>
    <t>C55052</t>
  </si>
  <si>
    <t>C81058</t>
  </si>
  <si>
    <t>C39097</t>
  </si>
  <si>
    <t>C66787</t>
  </si>
  <si>
    <t>C90043</t>
  </si>
  <si>
    <t>C85671</t>
  </si>
  <si>
    <t>C64831</t>
  </si>
  <si>
    <t>C21016</t>
  </si>
  <si>
    <t>C29291</t>
  </si>
  <si>
    <t>C72029</t>
  </si>
  <si>
    <t>C24010</t>
  </si>
  <si>
    <t>C43891</t>
  </si>
  <si>
    <t>C30569</t>
  </si>
  <si>
    <t>C83075</t>
  </si>
  <si>
    <t>C45691</t>
  </si>
  <si>
    <t>C60585</t>
  </si>
  <si>
    <t>C79194</t>
  </si>
  <si>
    <t>C52321</t>
  </si>
  <si>
    <t>C55333</t>
  </si>
  <si>
    <t>C14127</t>
  </si>
  <si>
    <t>C29529</t>
  </si>
  <si>
    <t>C45491</t>
  </si>
  <si>
    <t>C41643</t>
  </si>
  <si>
    <t>C15678</t>
  </si>
  <si>
    <t>C44568</t>
  </si>
  <si>
    <t>C47319</t>
  </si>
  <si>
    <t>C25884</t>
  </si>
  <si>
    <t>C88350</t>
  </si>
  <si>
    <t>C31565</t>
  </si>
  <si>
    <t>C94674</t>
  </si>
  <si>
    <t>C60519</t>
  </si>
  <si>
    <t>C93385</t>
  </si>
  <si>
    <t>C55013</t>
  </si>
  <si>
    <t>C99754</t>
  </si>
  <si>
    <t>C85301</t>
  </si>
  <si>
    <t>C82913</t>
  </si>
  <si>
    <t>C75004</t>
  </si>
  <si>
    <t>C56733</t>
  </si>
  <si>
    <t>C66997</t>
  </si>
  <si>
    <t>C74945</t>
  </si>
  <si>
    <t>C82398</t>
  </si>
  <si>
    <t>C10064</t>
  </si>
  <si>
    <t>C20309</t>
  </si>
  <si>
    <t>C82046</t>
  </si>
  <si>
    <t>C97538</t>
  </si>
  <si>
    <t>C15263</t>
  </si>
  <si>
    <t>C54285</t>
  </si>
  <si>
    <t>C14960</t>
  </si>
  <si>
    <t>C10669</t>
  </si>
  <si>
    <t>C42920</t>
  </si>
  <si>
    <t>C54113</t>
  </si>
  <si>
    <t>C82308</t>
  </si>
  <si>
    <t>C76466</t>
  </si>
  <si>
    <t>C65401</t>
  </si>
  <si>
    <t>C81167</t>
  </si>
  <si>
    <t>C90968</t>
  </si>
  <si>
    <t>C16531</t>
  </si>
  <si>
    <t>C56868</t>
  </si>
  <si>
    <t>C88454</t>
  </si>
  <si>
    <t>C65706</t>
  </si>
  <si>
    <t>C19619</t>
  </si>
  <si>
    <t>C13655</t>
  </si>
  <si>
    <t>C65938</t>
  </si>
  <si>
    <t>C77062</t>
  </si>
  <si>
    <t>C33941</t>
  </si>
  <si>
    <t>C81901</t>
  </si>
  <si>
    <t>C46169</t>
  </si>
  <si>
    <t>C68880</t>
  </si>
  <si>
    <t>C76743</t>
  </si>
  <si>
    <t>C21651</t>
  </si>
  <si>
    <t>C26747</t>
  </si>
  <si>
    <t>C49478</t>
  </si>
  <si>
    <t>C85645</t>
  </si>
  <si>
    <t>C44793</t>
  </si>
  <si>
    <t>C96525</t>
  </si>
  <si>
    <t>C54793</t>
  </si>
  <si>
    <t>C13257</t>
  </si>
  <si>
    <t>C66330</t>
  </si>
  <si>
    <t>C26575</t>
  </si>
  <si>
    <t>C42696</t>
  </si>
  <si>
    <t>C12631</t>
  </si>
  <si>
    <t>C70220</t>
  </si>
  <si>
    <t>C77854</t>
  </si>
  <si>
    <t>C78609</t>
  </si>
  <si>
    <t>C33639</t>
  </si>
  <si>
    <t>C66308</t>
  </si>
  <si>
    <t>C23875</t>
  </si>
  <si>
    <t>C88875</t>
  </si>
  <si>
    <t>C80226</t>
  </si>
  <si>
    <t>C51740</t>
  </si>
  <si>
    <t>C34885</t>
  </si>
  <si>
    <t>C82446</t>
  </si>
  <si>
    <t>C64315</t>
  </si>
  <si>
    <t>C88849</t>
  </si>
  <si>
    <t>C80478</t>
  </si>
  <si>
    <t>C96404</t>
  </si>
  <si>
    <t>C14477</t>
  </si>
  <si>
    <t>C40458</t>
  </si>
  <si>
    <t>C82706</t>
  </si>
  <si>
    <t>C18906</t>
  </si>
  <si>
    <t>C69697</t>
  </si>
  <si>
    <t>C68209</t>
  </si>
  <si>
    <t>C14150</t>
  </si>
  <si>
    <t>C25039</t>
  </si>
  <si>
    <t>C39567</t>
  </si>
  <si>
    <t>C96396</t>
  </si>
  <si>
    <t>C17742</t>
  </si>
  <si>
    <t>C47800</t>
  </si>
  <si>
    <t>C63439</t>
  </si>
  <si>
    <t>C30875</t>
  </si>
  <si>
    <t>C10253</t>
  </si>
  <si>
    <t>C45061</t>
  </si>
  <si>
    <t>C45518</t>
  </si>
  <si>
    <t>C93038</t>
  </si>
  <si>
    <t>C77814</t>
  </si>
  <si>
    <t>C43789</t>
  </si>
  <si>
    <t>C67530</t>
  </si>
  <si>
    <t>C53922</t>
  </si>
  <si>
    <t>C12806</t>
  </si>
  <si>
    <t>C82759</t>
  </si>
  <si>
    <t>C60886</t>
  </si>
  <si>
    <t>C18352</t>
  </si>
  <si>
    <t>C47411</t>
  </si>
  <si>
    <t>C76800</t>
  </si>
  <si>
    <t>C77951</t>
  </si>
  <si>
    <t>C25854</t>
  </si>
  <si>
    <t>C50189</t>
  </si>
  <si>
    <t>C22443</t>
  </si>
  <si>
    <t>C26856</t>
  </si>
  <si>
    <t>C80390</t>
  </si>
  <si>
    <t>C87265</t>
  </si>
  <si>
    <t>C24549</t>
  </si>
  <si>
    <t>C89485</t>
  </si>
  <si>
    <t>C33613</t>
  </si>
  <si>
    <t>C81454</t>
  </si>
  <si>
    <t>C34857</t>
  </si>
  <si>
    <t>C91852</t>
  </si>
  <si>
    <t>C78396</t>
  </si>
  <si>
    <t>C29265</t>
  </si>
  <si>
    <t>C58685</t>
  </si>
  <si>
    <t>C84296</t>
  </si>
  <si>
    <t>C20109</t>
  </si>
  <si>
    <t>C34322</t>
  </si>
  <si>
    <t>C53362</t>
  </si>
  <si>
    <t>C84214</t>
  </si>
  <si>
    <t>C27315</t>
  </si>
  <si>
    <t>C20081</t>
  </si>
  <si>
    <t>C82374</t>
  </si>
  <si>
    <t>C78722</t>
  </si>
  <si>
    <t>C10358</t>
  </si>
  <si>
    <t>C49234</t>
  </si>
  <si>
    <t>C16575</t>
  </si>
  <si>
    <t>C58312</t>
  </si>
  <si>
    <t>C68759</t>
  </si>
  <si>
    <t>C67134</t>
  </si>
  <si>
    <t>C17175</t>
  </si>
  <si>
    <t>C88778</t>
  </si>
  <si>
    <t>C73529</t>
  </si>
  <si>
    <t>C14093</t>
  </si>
  <si>
    <t>C57005</t>
  </si>
  <si>
    <t>C86229</t>
  </si>
  <si>
    <t>C58966</t>
  </si>
  <si>
    <t>C90859</t>
  </si>
  <si>
    <t>C74568</t>
  </si>
  <si>
    <t>C86042</t>
  </si>
  <si>
    <t>C17877</t>
  </si>
  <si>
    <t>C45964</t>
  </si>
  <si>
    <t>C20754</t>
  </si>
  <si>
    <t>C24179</t>
  </si>
  <si>
    <t>C26789</t>
  </si>
  <si>
    <t>C38404</t>
  </si>
  <si>
    <t>C96109</t>
  </si>
  <si>
    <t>C69603</t>
  </si>
  <si>
    <t>C23884</t>
  </si>
  <si>
    <t>C91438</t>
  </si>
  <si>
    <t>C36545</t>
  </si>
  <si>
    <t>C49795</t>
  </si>
  <si>
    <t>C15753</t>
  </si>
  <si>
    <t>C83116</t>
  </si>
  <si>
    <t>C66144</t>
  </si>
  <si>
    <t>C87762</t>
  </si>
  <si>
    <t>C77060</t>
  </si>
  <si>
    <t>C44074</t>
  </si>
  <si>
    <t>C90687</t>
  </si>
  <si>
    <t>C29055</t>
  </si>
  <si>
    <t>C76107</t>
  </si>
  <si>
    <t>C95885</t>
  </si>
  <si>
    <t>C61694</t>
  </si>
  <si>
    <t>C75678</t>
  </si>
  <si>
    <t>C97409</t>
  </si>
  <si>
    <t>C90795</t>
  </si>
  <si>
    <t>C88676</t>
  </si>
  <si>
    <t>C31812</t>
  </si>
  <si>
    <t>C70351</t>
  </si>
  <si>
    <t>C21825</t>
  </si>
  <si>
    <t>C77359</t>
  </si>
  <si>
    <t>C33602</t>
  </si>
  <si>
    <t>C44370</t>
  </si>
  <si>
    <t>C21333</t>
  </si>
  <si>
    <t>C90901</t>
  </si>
  <si>
    <t>C89449</t>
  </si>
  <si>
    <t>C60300</t>
  </si>
  <si>
    <t>C26898</t>
  </si>
  <si>
    <t>C66929</t>
  </si>
  <si>
    <t>C62029</t>
  </si>
  <si>
    <t>C45935</t>
  </si>
  <si>
    <t>C12982</t>
  </si>
  <si>
    <t>C31482</t>
  </si>
  <si>
    <t>C68667</t>
  </si>
  <si>
    <t>C49166</t>
  </si>
  <si>
    <t>C11902</t>
  </si>
  <si>
    <t>C57393</t>
  </si>
  <si>
    <t>C80276</t>
  </si>
  <si>
    <t>C10104</t>
  </si>
  <si>
    <t>C87294</t>
  </si>
  <si>
    <t>C84387</t>
  </si>
  <si>
    <t>C65997</t>
  </si>
  <si>
    <t>C33831</t>
  </si>
  <si>
    <t>C42022</t>
  </si>
  <si>
    <t>C69910</t>
  </si>
  <si>
    <t>C89515</t>
  </si>
  <si>
    <t>C57900</t>
  </si>
  <si>
    <t>C74114</t>
  </si>
  <si>
    <t>C29702</t>
  </si>
  <si>
    <t>C97625</t>
  </si>
  <si>
    <t>C96675</t>
  </si>
  <si>
    <t>C17738</t>
  </si>
  <si>
    <t>C29195</t>
  </si>
  <si>
    <t>C81801</t>
  </si>
  <si>
    <t>C80820</t>
  </si>
  <si>
    <t>C93712</t>
  </si>
  <si>
    <t>C10088</t>
  </si>
  <si>
    <t>C52657</t>
  </si>
  <si>
    <t>C15187</t>
  </si>
  <si>
    <t>C96009</t>
  </si>
  <si>
    <t>C92494</t>
  </si>
  <si>
    <t>C17863</t>
  </si>
  <si>
    <t>C31489</t>
  </si>
  <si>
    <t>C80584</t>
  </si>
  <si>
    <t>C65598</t>
  </si>
  <si>
    <t>C82940</t>
  </si>
  <si>
    <t>C91208</t>
  </si>
  <si>
    <t>C86304</t>
  </si>
  <si>
    <t>C79315</t>
  </si>
  <si>
    <t>C21335</t>
  </si>
  <si>
    <t>C66844</t>
  </si>
  <si>
    <t>C77509</t>
  </si>
  <si>
    <t>C25404</t>
  </si>
  <si>
    <t>C16516</t>
  </si>
  <si>
    <t>C26228</t>
  </si>
  <si>
    <t>C80036</t>
  </si>
  <si>
    <t>C52554</t>
  </si>
  <si>
    <t>C53446</t>
  </si>
  <si>
    <t>C59658</t>
  </si>
  <si>
    <t>C98989</t>
  </si>
  <si>
    <t>C95804</t>
  </si>
  <si>
    <t>C85764</t>
  </si>
  <si>
    <t>C94825</t>
  </si>
  <si>
    <t>C23452</t>
  </si>
  <si>
    <t>C91679</t>
  </si>
  <si>
    <t>C42432</t>
  </si>
  <si>
    <t>C75268</t>
  </si>
  <si>
    <t>C33768</t>
  </si>
  <si>
    <t>C75986</t>
  </si>
  <si>
    <t>C50130</t>
  </si>
  <si>
    <t>C64475</t>
  </si>
  <si>
    <t>C44197</t>
  </si>
  <si>
    <t>C19508</t>
  </si>
  <si>
    <t>C38569</t>
  </si>
  <si>
    <t>C14758</t>
  </si>
  <si>
    <t>C75912</t>
  </si>
  <si>
    <t>C59352</t>
  </si>
  <si>
    <t>C37982</t>
  </si>
  <si>
    <t>C55518</t>
  </si>
  <si>
    <t>C94934</t>
  </si>
  <si>
    <t>C59121</t>
  </si>
  <si>
    <t>C57157</t>
  </si>
  <si>
    <t>C93032</t>
  </si>
  <si>
    <t>C23260</t>
  </si>
  <si>
    <t>C77491</t>
  </si>
  <si>
    <t>C87894</t>
  </si>
  <si>
    <t>C72891</t>
  </si>
  <si>
    <t>C27242</t>
  </si>
  <si>
    <t>C26358</t>
  </si>
  <si>
    <t>C39031</t>
  </si>
  <si>
    <t>C57292</t>
  </si>
  <si>
    <t>C45369</t>
  </si>
  <si>
    <t>C99500</t>
  </si>
  <si>
    <t>C66087</t>
  </si>
  <si>
    <t>C93393</t>
  </si>
  <si>
    <t>C55102</t>
  </si>
  <si>
    <t>C73189</t>
  </si>
  <si>
    <t>C21812</t>
  </si>
  <si>
    <t>C99386</t>
  </si>
  <si>
    <t>C19005</t>
  </si>
  <si>
    <t>C82301</t>
  </si>
  <si>
    <t>C19519</t>
  </si>
  <si>
    <t>C75276</t>
  </si>
  <si>
    <t>C91477</t>
  </si>
  <si>
    <t>C83270</t>
  </si>
  <si>
    <t>C31439</t>
  </si>
  <si>
    <t>C91210</t>
  </si>
  <si>
    <t>C23629</t>
  </si>
  <si>
    <t>C57673</t>
  </si>
  <si>
    <t>C31873</t>
  </si>
  <si>
    <t>C77666</t>
  </si>
  <si>
    <t>C91696</t>
  </si>
  <si>
    <t>C17641</t>
  </si>
  <si>
    <t>C70479</t>
  </si>
  <si>
    <t>C84887</t>
  </si>
  <si>
    <t>C97699</t>
  </si>
  <si>
    <t>C52056</t>
  </si>
  <si>
    <t>C69695</t>
  </si>
  <si>
    <t>C27974</t>
  </si>
  <si>
    <t>C72890</t>
  </si>
  <si>
    <t>C27500</t>
  </si>
  <si>
    <t>C54898</t>
  </si>
  <si>
    <t>C11981</t>
  </si>
  <si>
    <t>C26098</t>
  </si>
  <si>
    <t>C53182</t>
  </si>
  <si>
    <t>C93399</t>
  </si>
  <si>
    <t>C90238</t>
  </si>
  <si>
    <t>C29514</t>
  </si>
  <si>
    <t>C13097</t>
  </si>
  <si>
    <t>C61748</t>
  </si>
  <si>
    <t>C36634</t>
  </si>
  <si>
    <t>C42748</t>
  </si>
  <si>
    <t>C43436</t>
  </si>
  <si>
    <t>C19306</t>
  </si>
  <si>
    <t>C93010</t>
  </si>
  <si>
    <t>C74944</t>
  </si>
  <si>
    <t>C68712</t>
  </si>
  <si>
    <t>C61018</t>
  </si>
  <si>
    <t>C66097</t>
  </si>
  <si>
    <t>C29440</t>
  </si>
  <si>
    <t>C61612</t>
  </si>
  <si>
    <t>C11079</t>
  </si>
  <si>
    <t>C86184</t>
  </si>
  <si>
    <t>C82922</t>
  </si>
  <si>
    <t>C19602</t>
  </si>
  <si>
    <t>C41712</t>
  </si>
  <si>
    <t>C20758</t>
  </si>
  <si>
    <t>C29454</t>
  </si>
  <si>
    <t>C53035</t>
  </si>
  <si>
    <t>C81772</t>
  </si>
  <si>
    <t>C91255</t>
  </si>
  <si>
    <t>C26181</t>
  </si>
  <si>
    <t>C97358</t>
  </si>
  <si>
    <t>C18382</t>
  </si>
  <si>
    <t>C52548</t>
  </si>
  <si>
    <t>C34785</t>
  </si>
  <si>
    <t>C28659</t>
  </si>
  <si>
    <t>C69729</t>
  </si>
  <si>
    <t>C84139</t>
  </si>
  <si>
    <t>C16589</t>
  </si>
  <si>
    <t>C42509</t>
  </si>
  <si>
    <t>C70224</t>
  </si>
  <si>
    <t>C44184</t>
  </si>
  <si>
    <t>C88128</t>
  </si>
  <si>
    <t>C26206</t>
  </si>
  <si>
    <t>C96351</t>
  </si>
  <si>
    <t>C75570</t>
  </si>
  <si>
    <t>C57605</t>
  </si>
  <si>
    <t>C94472</t>
  </si>
  <si>
    <t>C32160</t>
  </si>
  <si>
    <t>C35853</t>
  </si>
  <si>
    <t>C78637</t>
  </si>
  <si>
    <t>C32533</t>
  </si>
  <si>
    <t>C10779</t>
  </si>
  <si>
    <t>C88695</t>
  </si>
  <si>
    <t>C34125</t>
  </si>
  <si>
    <t>C71800</t>
  </si>
  <si>
    <t>C48288</t>
  </si>
  <si>
    <t>C46985</t>
  </si>
  <si>
    <t>C21934</t>
  </si>
  <si>
    <t>C15034</t>
  </si>
  <si>
    <t>C95338</t>
  </si>
  <si>
    <t>C53740</t>
  </si>
  <si>
    <t>C99091</t>
  </si>
  <si>
    <t>C34135</t>
  </si>
  <si>
    <t>C54693</t>
  </si>
  <si>
    <t>C23200</t>
  </si>
  <si>
    <t>C38230</t>
  </si>
  <si>
    <t>C54629</t>
  </si>
  <si>
    <t>C80828</t>
  </si>
  <si>
    <t>C73578</t>
  </si>
  <si>
    <t>C71652</t>
  </si>
  <si>
    <t>C68123</t>
  </si>
  <si>
    <t>C51289</t>
  </si>
  <si>
    <t>C29259</t>
  </si>
  <si>
    <t>C56840</t>
  </si>
  <si>
    <t>C41796</t>
  </si>
  <si>
    <t>C61061</t>
  </si>
  <si>
    <t>C83660</t>
  </si>
  <si>
    <t>C50369</t>
  </si>
  <si>
    <t>C18250</t>
  </si>
  <si>
    <t>C58786</t>
  </si>
  <si>
    <t>C77003</t>
  </si>
  <si>
    <t>C31689</t>
  </si>
  <si>
    <t>C49546</t>
  </si>
  <si>
    <t>C96885</t>
  </si>
  <si>
    <t>C23691</t>
  </si>
  <si>
    <t>C29825</t>
  </si>
  <si>
    <t>C76926</t>
  </si>
  <si>
    <t>C38640</t>
  </si>
  <si>
    <t>C55637</t>
  </si>
  <si>
    <t>C58496</t>
  </si>
  <si>
    <t>C25123</t>
  </si>
  <si>
    <t>C32807</t>
  </si>
  <si>
    <t>C28007</t>
  </si>
  <si>
    <t>C24439</t>
  </si>
  <si>
    <t>C62814</t>
  </si>
  <si>
    <t>C97744</t>
  </si>
  <si>
    <t>C55112</t>
  </si>
  <si>
    <t>C13863</t>
  </si>
  <si>
    <t>C86800</t>
  </si>
  <si>
    <t>C78820</t>
  </si>
  <si>
    <t>C11492</t>
  </si>
  <si>
    <t>C28528</t>
  </si>
  <si>
    <t>C30636</t>
  </si>
  <si>
    <t>C88614</t>
  </si>
  <si>
    <t>C59696</t>
  </si>
  <si>
    <t>C90786</t>
  </si>
  <si>
    <t>C95014</t>
  </si>
  <si>
    <t>C69192</t>
  </si>
  <si>
    <t>C33594</t>
  </si>
  <si>
    <t>C66681</t>
  </si>
  <si>
    <t>C35665</t>
  </si>
  <si>
    <t>C40637</t>
  </si>
  <si>
    <t>C12038</t>
  </si>
  <si>
    <t>C63326</t>
  </si>
  <si>
    <t>C11403</t>
  </si>
  <si>
    <t>C32740</t>
  </si>
  <si>
    <t>C16534</t>
  </si>
  <si>
    <t>C30714</t>
  </si>
  <si>
    <t>C83159</t>
  </si>
  <si>
    <t>C83218</t>
  </si>
  <si>
    <t>C15063</t>
  </si>
  <si>
    <t>C62721</t>
  </si>
  <si>
    <t>C28354</t>
  </si>
  <si>
    <t>C16330</t>
  </si>
  <si>
    <t>C22308</t>
  </si>
  <si>
    <t>C25431</t>
  </si>
  <si>
    <t>C27942</t>
  </si>
  <si>
    <t>C52592</t>
  </si>
  <si>
    <t>C88687</t>
  </si>
  <si>
    <t>C25248</t>
  </si>
  <si>
    <t>C34871</t>
  </si>
  <si>
    <t>C14257</t>
  </si>
  <si>
    <t>C93359</t>
  </si>
  <si>
    <t>C56544</t>
  </si>
  <si>
    <t>C93644</t>
  </si>
  <si>
    <t>C33995</t>
  </si>
  <si>
    <t>C50439</t>
  </si>
  <si>
    <t>C69140</t>
  </si>
  <si>
    <t>C13690</t>
  </si>
  <si>
    <t>C71681</t>
  </si>
  <si>
    <t>C14203</t>
  </si>
  <si>
    <t>C22236</t>
  </si>
  <si>
    <t>C79676</t>
  </si>
  <si>
    <t>C11027</t>
  </si>
  <si>
    <t>C72977</t>
  </si>
  <si>
    <t>C21326</t>
  </si>
  <si>
    <t>C54368</t>
  </si>
  <si>
    <t>C77561</t>
  </si>
  <si>
    <t>C53230</t>
  </si>
  <si>
    <t>C43476</t>
  </si>
  <si>
    <t>C82629</t>
  </si>
  <si>
    <t>C34170</t>
  </si>
  <si>
    <t>C16484</t>
  </si>
  <si>
    <t>C52797</t>
  </si>
  <si>
    <t>C96768</t>
  </si>
  <si>
    <t>C29415</t>
  </si>
  <si>
    <t>C69383</t>
  </si>
  <si>
    <t>C99650</t>
  </si>
  <si>
    <t>C51087</t>
  </si>
  <si>
    <t>C86239</t>
  </si>
  <si>
    <t>C24476</t>
  </si>
  <si>
    <t>C28569</t>
  </si>
  <si>
    <t>C89867</t>
  </si>
  <si>
    <t>C26647</t>
  </si>
  <si>
    <t>C83197</t>
  </si>
  <si>
    <t>C20945</t>
  </si>
  <si>
    <t>C21853</t>
  </si>
  <si>
    <t>C60985</t>
  </si>
  <si>
    <t>C95146</t>
  </si>
  <si>
    <t>C46850</t>
  </si>
  <si>
    <t>C20071</t>
  </si>
  <si>
    <t>C40451</t>
  </si>
  <si>
    <t>C32924</t>
  </si>
  <si>
    <t>C20472</t>
  </si>
  <si>
    <t>C73880</t>
  </si>
  <si>
    <t>C42948</t>
  </si>
  <si>
    <t>C51324</t>
  </si>
  <si>
    <t>C34287</t>
  </si>
  <si>
    <t>C13665</t>
  </si>
  <si>
    <t>C40572</t>
  </si>
  <si>
    <t>C41921</t>
  </si>
  <si>
    <t>C54654</t>
  </si>
  <si>
    <t>C53728</t>
  </si>
  <si>
    <t>C32048</t>
  </si>
  <si>
    <t>C24554</t>
  </si>
  <si>
    <t>C95523</t>
  </si>
  <si>
    <t>C98964</t>
  </si>
  <si>
    <t>C43094</t>
  </si>
  <si>
    <t>C11767</t>
  </si>
  <si>
    <t>C96654</t>
  </si>
  <si>
    <t>C40402</t>
  </si>
  <si>
    <t>C39942</t>
  </si>
  <si>
    <t>C62291</t>
  </si>
  <si>
    <t>C27933</t>
  </si>
  <si>
    <t>C66247</t>
  </si>
  <si>
    <t>C55247</t>
  </si>
  <si>
    <t>C53753</t>
  </si>
  <si>
    <t>C81896</t>
  </si>
  <si>
    <t>C39489</t>
  </si>
  <si>
    <t>C38648</t>
  </si>
  <si>
    <t>C56409</t>
  </si>
  <si>
    <t>C96034</t>
  </si>
  <si>
    <t>C89887</t>
  </si>
  <si>
    <t>C45079</t>
  </si>
  <si>
    <t>C32328</t>
  </si>
  <si>
    <t>C92182</t>
  </si>
  <si>
    <t>C49061</t>
  </si>
  <si>
    <t>C59914</t>
  </si>
  <si>
    <t>C85020</t>
  </si>
  <si>
    <t>C52861</t>
  </si>
  <si>
    <t>C52226</t>
  </si>
  <si>
    <t>C59962</t>
  </si>
  <si>
    <t>C40884</t>
  </si>
  <si>
    <t>C59316</t>
  </si>
  <si>
    <t>C44676</t>
  </si>
  <si>
    <t>C65461</t>
  </si>
  <si>
    <t>C29774</t>
  </si>
  <si>
    <t>C44601</t>
  </si>
  <si>
    <t>C61299</t>
  </si>
  <si>
    <t>C86295</t>
  </si>
  <si>
    <t>C90009</t>
  </si>
  <si>
    <t>C26854</t>
  </si>
  <si>
    <t>C99367</t>
  </si>
  <si>
    <t>C90709</t>
  </si>
  <si>
    <t>C64657</t>
  </si>
  <si>
    <t>C76354</t>
  </si>
  <si>
    <t>C21185</t>
  </si>
  <si>
    <t>C74148</t>
  </si>
  <si>
    <t>C35144</t>
  </si>
  <si>
    <t>C40302</t>
  </si>
  <si>
    <t>C37847</t>
  </si>
  <si>
    <t>C48599</t>
  </si>
  <si>
    <t>C27783</t>
  </si>
  <si>
    <t>C39954</t>
  </si>
  <si>
    <t>C40674</t>
  </si>
  <si>
    <t>C92648</t>
  </si>
  <si>
    <t>C53188</t>
  </si>
  <si>
    <t>C34102</t>
  </si>
  <si>
    <t>C82898</t>
  </si>
  <si>
    <t>C15999</t>
  </si>
  <si>
    <t>C93126</t>
  </si>
  <si>
    <t>C53832</t>
  </si>
  <si>
    <t>C23972</t>
  </si>
  <si>
    <t>C13192</t>
  </si>
  <si>
    <t>C87152</t>
  </si>
  <si>
    <t>C40132</t>
  </si>
  <si>
    <t>C68862</t>
  </si>
  <si>
    <t>C68861</t>
  </si>
  <si>
    <t>C86372</t>
  </si>
  <si>
    <t>C72572</t>
  </si>
  <si>
    <t>C58951</t>
  </si>
  <si>
    <t>C92806</t>
  </si>
  <si>
    <t>C81306</t>
  </si>
  <si>
    <t>C44906</t>
  </si>
  <si>
    <t>C30716</t>
  </si>
  <si>
    <t>C84293</t>
  </si>
  <si>
    <t>C21074</t>
  </si>
  <si>
    <t>C80725</t>
  </si>
  <si>
    <t>C69595</t>
  </si>
  <si>
    <t>C56425</t>
  </si>
  <si>
    <t>C84825</t>
  </si>
  <si>
    <t>C15885</t>
  </si>
  <si>
    <t>C62915</t>
  </si>
  <si>
    <t>C82300</t>
  </si>
  <si>
    <t>Rohit Dalal</t>
  </si>
  <si>
    <t>Amit Das</t>
  </si>
  <si>
    <t>Aditya Dar</t>
  </si>
  <si>
    <t>Kartik Iyengar</t>
  </si>
  <si>
    <t>Kartik Desai</t>
  </si>
  <si>
    <t>Mahima Reddy</t>
  </si>
  <si>
    <t>Ritesh Kaur</t>
  </si>
  <si>
    <t>Bhavya Kaul</t>
  </si>
  <si>
    <t>Vikas Singh</t>
  </si>
  <si>
    <t>Abhay Fernandes</t>
  </si>
  <si>
    <t>Ishita Bose</t>
  </si>
  <si>
    <t>Sunil Khandelwal</t>
  </si>
  <si>
    <t>Sai Tikoo</t>
  </si>
  <si>
    <t>Priya Kulkarni</t>
  </si>
  <si>
    <t>Krishna Agarwal</t>
  </si>
  <si>
    <t>Rishabh Ahluwalia</t>
  </si>
  <si>
    <t>Ravi Sodhi</t>
  </si>
  <si>
    <t>Kajal Bhasin</t>
  </si>
  <si>
    <t>Pooja Patil</t>
  </si>
  <si>
    <t>Umesh Carvalho</t>
  </si>
  <si>
    <t>Kabir Das</t>
  </si>
  <si>
    <t>Kartik Martins</t>
  </si>
  <si>
    <t>Vikram Rebello</t>
  </si>
  <si>
    <t>Aparna Sandhu</t>
  </si>
  <si>
    <t>Vivaan Iyengar</t>
  </si>
  <si>
    <t>Jaya Bhatia</t>
  </si>
  <si>
    <t>Dinesh Pawar</t>
  </si>
  <si>
    <t>Kavya Naidu</t>
  </si>
  <si>
    <t>Apeksha Kapoor</t>
  </si>
  <si>
    <t>Malini Ahluwalia</t>
  </si>
  <si>
    <t>Vaishnavi Subramanian</t>
  </si>
  <si>
    <t>Sharad Mukherjee</t>
  </si>
  <si>
    <t>Puneet Verma</t>
  </si>
  <si>
    <t>Suhani Coutinho</t>
  </si>
  <si>
    <t>Yash Saha</t>
  </si>
  <si>
    <t>Siddharth Gaikwad</t>
  </si>
  <si>
    <t>Aishwarya Trivedi</t>
  </si>
  <si>
    <t>Aanya Deshmukh</t>
  </si>
  <si>
    <t>Mahima Chawla</t>
  </si>
  <si>
    <t>Suresh Gaikwad</t>
  </si>
  <si>
    <t>Tejas DSouza</t>
  </si>
  <si>
    <t>Kunal Desai</t>
  </si>
  <si>
    <t>Pavan Chawla</t>
  </si>
  <si>
    <t>Nitin Pereira</t>
  </si>
  <si>
    <t>Isha Thakur</t>
  </si>
  <si>
    <t>Vaishnavi Mukherjee</t>
  </si>
  <si>
    <t>Mahima Khanna</t>
  </si>
  <si>
    <t>Dev Das</t>
  </si>
  <si>
    <t>Pavan Apte</t>
  </si>
  <si>
    <t>Ishaan Deshmukh</t>
  </si>
  <si>
    <t>Sushmita Mathur</t>
  </si>
  <si>
    <t>Sakshi Salunkhe</t>
  </si>
  <si>
    <t>Deeksha Nair</t>
  </si>
  <si>
    <t>Lakshay Bhatt</t>
  </si>
  <si>
    <t>Mayank Pereira</t>
  </si>
  <si>
    <t>Sneha Coutinho</t>
  </si>
  <si>
    <t>Arnav Kohli</t>
  </si>
  <si>
    <t>Aditi Chawla</t>
  </si>
  <si>
    <t>Aishwarya Tikoo</t>
  </si>
  <si>
    <t>Arjun Coutinho</t>
  </si>
  <si>
    <t>Parth Sodhi</t>
  </si>
  <si>
    <t>Roshni Carvalho</t>
  </si>
  <si>
    <t>Mohit DSouza</t>
  </si>
  <si>
    <t>Deeksha Garg</t>
  </si>
  <si>
    <t>Tanya Mahajan</t>
  </si>
  <si>
    <t>Anil Mir</t>
  </si>
  <si>
    <t>Esha Salunkhe</t>
  </si>
  <si>
    <t>Radhika Iyer</t>
  </si>
  <si>
    <t>Harsh Ahluwalia</t>
  </si>
  <si>
    <t>Sarika Vyas</t>
  </si>
  <si>
    <t>Ananya Banerjee</t>
  </si>
  <si>
    <t>Vikas Kamat</t>
  </si>
  <si>
    <t>Suresh Ansari</t>
  </si>
  <si>
    <t>Jitendra Subramanian</t>
  </si>
  <si>
    <t>Kirti Iyengar</t>
  </si>
  <si>
    <t>Tara Wagh</t>
  </si>
  <si>
    <t>Sonam Fernandes</t>
  </si>
  <si>
    <t>Sandeep DSouza</t>
  </si>
  <si>
    <t>Sharmila Subramanian</t>
  </si>
  <si>
    <t>Diya Kaur</t>
  </si>
  <si>
    <t>Aishwarya Jain</t>
  </si>
  <si>
    <t>Riya Martins</t>
  </si>
  <si>
    <t>Jaya Naidu</t>
  </si>
  <si>
    <t>Kartik Pawar</t>
  </si>
  <si>
    <t>Radhika Shetty</t>
  </si>
  <si>
    <t>Usha Dalal</t>
  </si>
  <si>
    <t>Pranav Deshmukh</t>
  </si>
  <si>
    <t>Amit Coutinho</t>
  </si>
  <si>
    <t>Trisha Chatterjee</t>
  </si>
  <si>
    <t>Neha Banerjee</t>
  </si>
  <si>
    <t>Esha Singh</t>
  </si>
  <si>
    <t>Aishwarya Nambiar</t>
  </si>
  <si>
    <t>Monika Subramanian</t>
  </si>
  <si>
    <t>Niharika Dar</t>
  </si>
  <si>
    <t>Shashank Nair</t>
  </si>
  <si>
    <t>Vikas Apte</t>
  </si>
  <si>
    <t>Shashank Sodhi</t>
  </si>
  <si>
    <t>Esha Khan</t>
  </si>
  <si>
    <t>Naveen Qureshi</t>
  </si>
  <si>
    <t>Jitendra Joshi</t>
  </si>
  <si>
    <t>Harish Pillai</t>
  </si>
  <si>
    <t>Sangeeta Chavan</t>
  </si>
  <si>
    <t>Charvi Mir</t>
  </si>
  <si>
    <t>Jatin Rao</t>
  </si>
  <si>
    <t>Trisha Menon</t>
  </si>
  <si>
    <t>Ravi Garg</t>
  </si>
  <si>
    <t>Ishaan Mathur</t>
  </si>
  <si>
    <t>Saanvi Jain</t>
  </si>
  <si>
    <t>Shashank Gaikwad</t>
  </si>
  <si>
    <t>Yash Sen</t>
  </si>
  <si>
    <t>Shreya Bhasin</t>
  </si>
  <si>
    <t>Lokesh Patel</t>
  </si>
  <si>
    <t>Rohit Bhat</t>
  </si>
  <si>
    <t>Parth Khan</t>
  </si>
  <si>
    <t>Vaishnavi Ahluwalia</t>
  </si>
  <si>
    <t>Siddharth Iyengar</t>
  </si>
  <si>
    <t>Riya Agarwal</t>
  </si>
  <si>
    <t>Suhani Deshmukh</t>
  </si>
  <si>
    <t>Payal Reddy</t>
  </si>
  <si>
    <t>Neha Mathur</t>
  </si>
  <si>
    <t>Anil Gaikwad</t>
  </si>
  <si>
    <t>Kunal Das</t>
  </si>
  <si>
    <t>Tejas Pawar</t>
  </si>
  <si>
    <t>Mansi Joshi</t>
  </si>
  <si>
    <t>Ritesh Mir</t>
  </si>
  <si>
    <t>Vikas Ramanujam</t>
  </si>
  <si>
    <t>Bhavana Kohli</t>
  </si>
  <si>
    <t>Rohan Sarkar</t>
  </si>
  <si>
    <t>Raghav Raina</t>
  </si>
  <si>
    <t>Zoya Trivedi</t>
  </si>
  <si>
    <t>Hardik Phadke</t>
  </si>
  <si>
    <t>Ishita Patil</t>
  </si>
  <si>
    <t>Aanya Sharma</t>
  </si>
  <si>
    <t>Aarav Wagh</t>
  </si>
  <si>
    <t>Karthik Singh</t>
  </si>
  <si>
    <t>Tanvi Iyer</t>
  </si>
  <si>
    <t>Akash Bhasin</t>
  </si>
  <si>
    <t>Anjali Ghosh</t>
  </si>
  <si>
    <t>Harish Rebello</t>
  </si>
  <si>
    <t>Uday Pillai</t>
  </si>
  <si>
    <t>Ajay Shah</t>
  </si>
  <si>
    <t>Sonam Ramanujam</t>
  </si>
  <si>
    <t>Jay Khandelwal</t>
  </si>
  <si>
    <t>Tushar Pereira</t>
  </si>
  <si>
    <t>Kavya Sen</t>
  </si>
  <si>
    <t>Deepak Kulkarni</t>
  </si>
  <si>
    <t>Swati Gaikwad</t>
  </si>
  <si>
    <t>Aishwarya Siddiqui</t>
  </si>
  <si>
    <t>Kartik Kulkarni</t>
  </si>
  <si>
    <t>Pankaj Iyengar</t>
  </si>
  <si>
    <t>Kiran Kale</t>
  </si>
  <si>
    <t>Amrita Gaikwad</t>
  </si>
  <si>
    <t>Lavanya Dalal</t>
  </si>
  <si>
    <t>Deepika Kaul</t>
  </si>
  <si>
    <t>Sunil Murthy</t>
  </si>
  <si>
    <t>Tanya Pillai</t>
  </si>
  <si>
    <t>Saanvi Sheikh</t>
  </si>
  <si>
    <t>Tripti Apte</t>
  </si>
  <si>
    <t>Meera Chauhan</t>
  </si>
  <si>
    <t>Deepak Parikh</t>
  </si>
  <si>
    <t>Ritu Ghosh</t>
  </si>
  <si>
    <t>Mohit Bhide</t>
  </si>
  <si>
    <t>Neha Raina</t>
  </si>
  <si>
    <t>Tara Deshmukh</t>
  </si>
  <si>
    <t>Yamini DSouza</t>
  </si>
  <si>
    <t>Deepika Ramanujam</t>
  </si>
  <si>
    <t>Sameer Sandhu</t>
  </si>
  <si>
    <t>Lokesh Thakur</t>
  </si>
  <si>
    <t>Lavanya Nair</t>
  </si>
  <si>
    <t>Dinesh Rathore</t>
  </si>
  <si>
    <t>Niharika Patil</t>
  </si>
  <si>
    <t>Jaya Shetty</t>
  </si>
  <si>
    <t>Pooja DSouza</t>
  </si>
  <si>
    <t>Kajal Naidu</t>
  </si>
  <si>
    <t>Pranav Shah</t>
  </si>
  <si>
    <t>Sneha Naidu</t>
  </si>
  <si>
    <t>Nitin Siddiqui</t>
  </si>
  <si>
    <t>Jatin Coutinho</t>
  </si>
  <si>
    <t>Vihaan Rathore</t>
  </si>
  <si>
    <t>Hardik Gowda</t>
  </si>
  <si>
    <t>Trisha Hebbar</t>
  </si>
  <si>
    <t>Payal Kohli</t>
  </si>
  <si>
    <t>Deeksha Reddy</t>
  </si>
  <si>
    <t>Vivaan Sen</t>
  </si>
  <si>
    <t>Chetan Khan</t>
  </si>
  <si>
    <t>Diya Malhotra</t>
  </si>
  <si>
    <t>Reema Kamat</t>
  </si>
  <si>
    <t>Suresh Mehta</t>
  </si>
  <si>
    <t>Jay Agarwal</t>
  </si>
  <si>
    <t>Anika Khan</t>
  </si>
  <si>
    <t>Vinay Sodhi</t>
  </si>
  <si>
    <t>Bharat Kaur</t>
  </si>
  <si>
    <t>Shraddha Sandhu</t>
  </si>
  <si>
    <t>Sakshi Iyer</t>
  </si>
  <si>
    <t>Jatin Kamat</t>
  </si>
  <si>
    <t>Aditi Dalal</t>
  </si>
  <si>
    <t>Dhruv Bhasin</t>
  </si>
  <si>
    <t>Anusha Shetty</t>
  </si>
  <si>
    <t>Suresh Anand</t>
  </si>
  <si>
    <t>Akash Kamat</t>
  </si>
  <si>
    <t>Ritesh Krishnan</t>
  </si>
  <si>
    <t>Rishabh Sandhu</t>
  </si>
  <si>
    <t>Kiran Gokhale</t>
  </si>
  <si>
    <t>Kiran Khan</t>
  </si>
  <si>
    <t>Rohan Kapoor</t>
  </si>
  <si>
    <t>Sanjay Sidhu</t>
  </si>
  <si>
    <t>Rajat Rathore</t>
  </si>
  <si>
    <t>Shubham Bose</t>
  </si>
  <si>
    <t>Rohit Gokhale</t>
  </si>
  <si>
    <t>Deepak Mukherjee</t>
  </si>
  <si>
    <t>Tanvi Sharma</t>
  </si>
  <si>
    <t>Nandini Yadav</t>
  </si>
  <si>
    <t>Neha Kaul</t>
  </si>
  <si>
    <t>Reyansh Rathore</t>
  </si>
  <si>
    <t>Harsh Tikoo</t>
  </si>
  <si>
    <t>Neha Gowda</t>
  </si>
  <si>
    <t>Anjali Patil</t>
  </si>
  <si>
    <t>Karthik Menon</t>
  </si>
  <si>
    <t>Yash Hebbar</t>
  </si>
  <si>
    <t>Jitendra Bhatt</t>
  </si>
  <si>
    <t>Mohit Verma</t>
  </si>
  <si>
    <t>Sangeeta Joshi</t>
  </si>
  <si>
    <t>Nitin Prasad</t>
  </si>
  <si>
    <t>Ritu Bhandari</t>
  </si>
  <si>
    <t>Arjun Malhotra</t>
  </si>
  <si>
    <t>Pankaj Mahajan</t>
  </si>
  <si>
    <t>Nisha Chavan</t>
  </si>
  <si>
    <t>Saanvi Balasubramanian</t>
  </si>
  <si>
    <t>Trisha Agarwal</t>
  </si>
  <si>
    <t>Tanmay Sawant</t>
  </si>
  <si>
    <t>Madhuri Sheikh</t>
  </si>
  <si>
    <t>Meera Banerjee</t>
  </si>
  <si>
    <t>Naveen Deshmukh</t>
  </si>
  <si>
    <t>Deeksha Gill</t>
  </si>
  <si>
    <t>Rajat Khan</t>
  </si>
  <si>
    <t>Kavya Deshmukh</t>
  </si>
  <si>
    <t>Kavya Coutinho</t>
  </si>
  <si>
    <t>Anjali Nair</t>
  </si>
  <si>
    <t>Rohan Chavan</t>
  </si>
  <si>
    <t>Aarav Anand</t>
  </si>
  <si>
    <t>Diya Tikoo</t>
  </si>
  <si>
    <t>Pallavi Gowda</t>
  </si>
  <si>
    <t>Chaitra Rao</t>
  </si>
  <si>
    <t>Charvi Bhatia</t>
  </si>
  <si>
    <t>Sarika Kapoor</t>
  </si>
  <si>
    <t>Raghav Thakur</t>
  </si>
  <si>
    <t>Bharat Ansari</t>
  </si>
  <si>
    <t>Malini Mahajan</t>
  </si>
  <si>
    <t>Ajay Saha</t>
  </si>
  <si>
    <t>Apeksha Sawant</t>
  </si>
  <si>
    <t>Mayank Reddy</t>
  </si>
  <si>
    <t>Aanya Bhasin</t>
  </si>
  <si>
    <t>Ishita Khan</t>
  </si>
  <si>
    <t>Vikram Sarkar</t>
  </si>
  <si>
    <t>Kartik Ahluwalia</t>
  </si>
  <si>
    <t>Kunal Rebello</t>
  </si>
  <si>
    <t>Malini Phadke</t>
  </si>
  <si>
    <t>Meera Bhasin</t>
  </si>
  <si>
    <t>Akash Banerjee</t>
  </si>
  <si>
    <t>Manisha Iyengar</t>
  </si>
  <si>
    <t>Isha Chawla</t>
  </si>
  <si>
    <t>Kavya Kapoor</t>
  </si>
  <si>
    <t>Abhishek Trivedi</t>
  </si>
  <si>
    <t>Prakash Chauhan</t>
  </si>
  <si>
    <t>Jitendra Gowda</t>
  </si>
  <si>
    <t>Dev Kohli</t>
  </si>
  <si>
    <t>Tripti Mehta</t>
  </si>
  <si>
    <t>Vikas Mehra</t>
  </si>
  <si>
    <t>Deepak Ahluwalia</t>
  </si>
  <si>
    <t>Pallavi Balasubramanian</t>
  </si>
  <si>
    <t>Mohit Murthy</t>
  </si>
  <si>
    <t>Ishita Gupta</t>
  </si>
  <si>
    <t>Neha Kulkarni</t>
  </si>
  <si>
    <t>Ravi Tikoo</t>
  </si>
  <si>
    <t>Diya Jain</t>
  </si>
  <si>
    <t>Mahima Joshi</t>
  </si>
  <si>
    <t>Gaurav Mehra</t>
  </si>
  <si>
    <t>Ajay Iyengar</t>
  </si>
  <si>
    <t>Gaurav Balasubramanian</t>
  </si>
  <si>
    <t>Manish Bhatt</t>
  </si>
  <si>
    <t>Ishaan Chauhan</t>
  </si>
  <si>
    <t>Yamini Lopes</t>
  </si>
  <si>
    <t>Karthik Naidu</t>
  </si>
  <si>
    <t>Suhani Iyengar</t>
  </si>
  <si>
    <t>Aarav Mukherjee</t>
  </si>
  <si>
    <t>Ravi Nambiar</t>
  </si>
  <si>
    <t>Bharat Kapoor</t>
  </si>
  <si>
    <t>Rishabh Garg</t>
  </si>
  <si>
    <t>Sameer Banerjee</t>
  </si>
  <si>
    <t>Puneet Bhatt</t>
  </si>
  <si>
    <t>Hema Khandelwal</t>
  </si>
  <si>
    <t>Lavanya Desai</t>
  </si>
  <si>
    <t>Jitendra Banerjee</t>
  </si>
  <si>
    <t>Rajesh Krishnan</t>
  </si>
  <si>
    <t>Bhavana Shetty</t>
  </si>
  <si>
    <t>Ankit Bhandari</t>
  </si>
  <si>
    <t>Kirti Kulkarni</t>
  </si>
  <si>
    <t>Jaya Apte</t>
  </si>
  <si>
    <t>Ajay Khan</t>
  </si>
  <si>
    <t>Kavya Tikoo</t>
  </si>
  <si>
    <t>Sangeeta Patel</t>
  </si>
  <si>
    <t>Bhavya Khan</t>
  </si>
  <si>
    <t>Sandeep Kulkarni</t>
  </si>
  <si>
    <t>Aditya Kaur</t>
  </si>
  <si>
    <t>Pradeep Kaul</t>
  </si>
  <si>
    <t>Arnav Wagh</t>
  </si>
  <si>
    <t>Suresh Mathur</t>
  </si>
  <si>
    <t>Vinay Singh</t>
  </si>
  <si>
    <t>Aditi Khanna</t>
  </si>
  <si>
    <t>Aditya Phadke</t>
  </si>
  <si>
    <t>Raghav Wagh</t>
  </si>
  <si>
    <t>Hemant Sawant</t>
  </si>
  <si>
    <t>Ashish Dalal</t>
  </si>
  <si>
    <t>Yash Siddiqui</t>
  </si>
  <si>
    <t>Komal Sheikh</t>
  </si>
  <si>
    <t>Manisha Krishnan</t>
  </si>
  <si>
    <t>Anika Ahluwalia</t>
  </si>
  <si>
    <t>Pallavi Dutta</t>
  </si>
  <si>
    <t>Deepika Lopes</t>
  </si>
  <si>
    <t>Vivaan Yadav</t>
  </si>
  <si>
    <t>Tanvi Yadav</t>
  </si>
  <si>
    <t>Komal Khan</t>
  </si>
  <si>
    <t>Swati Patil</t>
  </si>
  <si>
    <t>Neha Nair</t>
  </si>
  <si>
    <t>Ishaan Kaul</t>
  </si>
  <si>
    <t>Priya Krishnan</t>
  </si>
  <si>
    <t>Manisha Venkatesh</t>
  </si>
  <si>
    <t>Arjun Desai</t>
  </si>
  <si>
    <t>Sneha Rao</t>
  </si>
  <si>
    <t>Reema Bhasin</t>
  </si>
  <si>
    <t>Sushmita Gowda</t>
  </si>
  <si>
    <t>Bharat Carvalho</t>
  </si>
  <si>
    <t>Sunil Dalal</t>
  </si>
  <si>
    <t>Monika Dar</t>
  </si>
  <si>
    <t>Aditi Subramanian</t>
  </si>
  <si>
    <t>Charvi Deshmukh</t>
  </si>
  <si>
    <t>Sonam Parikh</t>
  </si>
  <si>
    <t>Tara Vyas</t>
  </si>
  <si>
    <t>Apeksha Bhat</t>
  </si>
  <si>
    <t>Dinesh Shetty</t>
  </si>
  <si>
    <t>Jatin Jain</t>
  </si>
  <si>
    <t>Tushar Chawla</t>
  </si>
  <si>
    <t>Nivedita Nambiar</t>
  </si>
  <si>
    <t>Amrita Chatterjee</t>
  </si>
  <si>
    <t>Suresh Raina</t>
  </si>
  <si>
    <t>Dinesh Reddy</t>
  </si>
  <si>
    <t>Saanvi Khandelwal</t>
  </si>
  <si>
    <t>Ritesh Patel</t>
  </si>
  <si>
    <t>Malini Banerjee</t>
  </si>
  <si>
    <t>Rakesh Gowda</t>
  </si>
  <si>
    <t>Deepak Singh</t>
  </si>
  <si>
    <t>Kunal Bhatia</t>
  </si>
  <si>
    <t>Jitendra Hebbar</t>
  </si>
  <si>
    <t>Anil Naidu</t>
  </si>
  <si>
    <t>Rakesh Patil</t>
  </si>
  <si>
    <t>Reema Wagh</t>
  </si>
  <si>
    <t>Manisha Jain</t>
  </si>
  <si>
    <t>Pallavi Prasad</t>
  </si>
  <si>
    <t>Aditi Rathore</t>
  </si>
  <si>
    <t>Dev Sheikh</t>
  </si>
  <si>
    <t>Karan Bose</t>
  </si>
  <si>
    <t>Sneha Sandhu</t>
  </si>
  <si>
    <t>Tanvi Sidhu</t>
  </si>
  <si>
    <t>Shraddha Raina</t>
  </si>
  <si>
    <t>Anika Ramanujam</t>
  </si>
  <si>
    <t>Sangeeta Chawla</t>
  </si>
  <si>
    <t>Abhay Tikoo</t>
  </si>
  <si>
    <t>Kabir Sarkar</t>
  </si>
  <si>
    <t>Akash Malhotra</t>
  </si>
  <si>
    <t>Krishna Gaikwad</t>
  </si>
  <si>
    <t>Chetan Raina</t>
  </si>
  <si>
    <t>Tushar Carvalho</t>
  </si>
  <si>
    <t>Harish Dutta</t>
  </si>
  <si>
    <t>Nisha Mahajan</t>
  </si>
  <si>
    <t>Malini Mir</t>
  </si>
  <si>
    <t>Arjun Kale</t>
  </si>
  <si>
    <t>Jatin Phadke</t>
  </si>
  <si>
    <t>Harsh Chatterjee</t>
  </si>
  <si>
    <t>Anil Pillai</t>
  </si>
  <si>
    <t>Nitin Chatterjee</t>
  </si>
  <si>
    <t>Yogesh Tikoo</t>
  </si>
  <si>
    <t>Ajay Pillai</t>
  </si>
  <si>
    <t>Siddharth Balasubramanian</t>
  </si>
  <si>
    <t>Anushka Wagh</t>
  </si>
  <si>
    <t>Gaurav Anand</t>
  </si>
  <si>
    <t>Arjun Dar</t>
  </si>
  <si>
    <t>Bharat Rathore</t>
  </si>
  <si>
    <t>Amrita Rao</t>
  </si>
  <si>
    <t>Aditya Joshi</t>
  </si>
  <si>
    <t>Dev Banerjee</t>
  </si>
  <si>
    <t>Zoya Kaul</t>
  </si>
  <si>
    <t>Suhani Venkatesh</t>
  </si>
  <si>
    <t>Amit Krishnan</t>
  </si>
  <si>
    <t>Dinesh Kapoor</t>
  </si>
  <si>
    <t>Aditya Sandhu</t>
  </si>
  <si>
    <t>Harsh Bhat</t>
  </si>
  <si>
    <t>Rohit Wagh</t>
  </si>
  <si>
    <t>Rajat Jain</t>
  </si>
  <si>
    <t>Zoya Sandhu</t>
  </si>
  <si>
    <t>Aparna Mahajan</t>
  </si>
  <si>
    <t>Pallavi Chauhan</t>
  </si>
  <si>
    <t>Jaya Gaikwad</t>
  </si>
  <si>
    <t>Amit Hebbar</t>
  </si>
  <si>
    <t>Kirti Sandhu</t>
  </si>
  <si>
    <t>Gauri Hebbar</t>
  </si>
  <si>
    <t>Damini Shetty</t>
  </si>
  <si>
    <t>Vidya Sidhu</t>
  </si>
  <si>
    <t>Anushka Mehta</t>
  </si>
  <si>
    <t>Aditya Anand</t>
  </si>
  <si>
    <t>Sarika Kaur</t>
  </si>
  <si>
    <t>Yash Bose</t>
  </si>
  <si>
    <t>Naveen Yadav</t>
  </si>
  <si>
    <t>Bhavya Thakur</t>
  </si>
  <si>
    <t>Ishaan Bhatt</t>
  </si>
  <si>
    <t>Nikhil Sawant</t>
  </si>
  <si>
    <t>Dev Parikh</t>
  </si>
  <si>
    <t>Sai Balasubramanian</t>
  </si>
  <si>
    <t>Anika Murthy</t>
  </si>
  <si>
    <t>Vikram Khandelwal</t>
  </si>
  <si>
    <t>Tanmay Prasad</t>
  </si>
  <si>
    <t>Umesh Yadav</t>
  </si>
  <si>
    <t>Ravi Malhotra</t>
  </si>
  <si>
    <t>Harsh Krishnan</t>
  </si>
  <si>
    <t>Shubham Naidu</t>
  </si>
  <si>
    <t>Dinesh Rao</t>
  </si>
  <si>
    <t>Aparna Subramanian</t>
  </si>
  <si>
    <t>Yamini Tikoo</t>
  </si>
  <si>
    <t>Shraddha Carvalho</t>
  </si>
  <si>
    <t>Madhuri Kapoor</t>
  </si>
  <si>
    <t>Pankaj Kale</t>
  </si>
  <si>
    <t>Ritu Jain</t>
  </si>
  <si>
    <t>Rakesh Murthy</t>
  </si>
  <si>
    <t>Amrita Murthy</t>
  </si>
  <si>
    <t>Deeksha Gowda</t>
  </si>
  <si>
    <t>Shraddha Patel</t>
  </si>
  <si>
    <t>Ajay Fernandes</t>
  </si>
  <si>
    <t>Anil Tandon</t>
  </si>
  <si>
    <t>Simran Bhatt</t>
  </si>
  <si>
    <t>Jitendra Nair</t>
  </si>
  <si>
    <t>Vivaan Reddy</t>
  </si>
  <si>
    <t>Parth Das</t>
  </si>
  <si>
    <t>Chetan Dalal</t>
  </si>
  <si>
    <t>Aditi Prasad</t>
  </si>
  <si>
    <t>Shraddha Krishnan</t>
  </si>
  <si>
    <t>Mahima Gill</t>
  </si>
  <si>
    <t>Meera Sarkar</t>
  </si>
  <si>
    <t>Shashank Venkatesh</t>
  </si>
  <si>
    <t>Kavya Patel</t>
  </si>
  <si>
    <t>Aparna Raina</t>
  </si>
  <si>
    <t>Kiran Carvalho</t>
  </si>
  <si>
    <t>Deeksha Kamat</t>
  </si>
  <si>
    <t>Gaurav Khan</t>
  </si>
  <si>
    <t>Aishwarya Tandon</t>
  </si>
  <si>
    <t>Kavya Carvalho</t>
  </si>
  <si>
    <t>Suhani Sen</t>
  </si>
  <si>
    <t>Vikram Qureshi</t>
  </si>
  <si>
    <t>Esha Menon</t>
  </si>
  <si>
    <t>Pallavi Reddy</t>
  </si>
  <si>
    <t>Amrita Coutinho</t>
  </si>
  <si>
    <t>Lokesh Sharma</t>
  </si>
  <si>
    <t>Riya DSouza</t>
  </si>
  <si>
    <t>Hardik Banerjee</t>
  </si>
  <si>
    <t>Jay Kapoor</t>
  </si>
  <si>
    <t>Parth Tikoo</t>
  </si>
  <si>
    <t>Aditya Sarkar</t>
  </si>
  <si>
    <t>Mahima Gaikwad</t>
  </si>
  <si>
    <t>Nandini Kapoor</t>
  </si>
  <si>
    <t>Tushar Patil</t>
  </si>
  <si>
    <t>Ritu Coutinho</t>
  </si>
  <si>
    <t>Meera Kamat</t>
  </si>
  <si>
    <t>Tripti Ramanujam</t>
  </si>
  <si>
    <t>Komal Naidu</t>
  </si>
  <si>
    <t>Amrita Kapoor</t>
  </si>
  <si>
    <t>Anushka Mir</t>
  </si>
  <si>
    <t>Rohit Mahajan</t>
  </si>
  <si>
    <t>Esha Balasubramanian</t>
  </si>
  <si>
    <t>Isha Kamat</t>
  </si>
  <si>
    <t>Sangeeta Bhatia</t>
  </si>
  <si>
    <t>Shraddha Sodhi</t>
  </si>
  <si>
    <t>Pavan Trivedi</t>
  </si>
  <si>
    <t>Ravi Patel</t>
  </si>
  <si>
    <t>Manish Sharma</t>
  </si>
  <si>
    <t>Ankit Ramanujam</t>
  </si>
  <si>
    <t>Simran Shah</t>
  </si>
  <si>
    <t>Vivaan Shah</t>
  </si>
  <si>
    <t>Dhruv Kamat</t>
  </si>
  <si>
    <t>Tara Banerjee</t>
  </si>
  <si>
    <t>Jitendra Khan</t>
  </si>
  <si>
    <t>Shraddha Anand</t>
  </si>
  <si>
    <t>Sameer Dalal</t>
  </si>
  <si>
    <t>Rakesh Singh</t>
  </si>
  <si>
    <t>Sharmila DSouza</t>
  </si>
  <si>
    <t>Ajay Prasad</t>
  </si>
  <si>
    <t>Ananya Deshmukh</t>
  </si>
  <si>
    <t>Prakash Naidu</t>
  </si>
  <si>
    <t>Anil Trivedi</t>
  </si>
  <si>
    <t>Nandini Sawant</t>
  </si>
  <si>
    <t>Pranav Qureshi</t>
  </si>
  <si>
    <t>Gauri Murthy</t>
  </si>
  <si>
    <t>Mohit Ghosh</t>
  </si>
  <si>
    <t>Ajay Sheikh</t>
  </si>
  <si>
    <t>Puneet Anand</t>
  </si>
  <si>
    <t>Anusha Qureshi</t>
  </si>
  <si>
    <t>Charvi Khandelwal</t>
  </si>
  <si>
    <t>Mansi Apte</t>
  </si>
  <si>
    <t>Sandeep Shah</t>
  </si>
  <si>
    <t>Deepak Reddy</t>
  </si>
  <si>
    <t>Raghav Khandelwal</t>
  </si>
  <si>
    <t>Shraddha Phadke</t>
  </si>
  <si>
    <t>Sakshi Sandhu</t>
  </si>
  <si>
    <t>Amrita Tandon</t>
  </si>
  <si>
    <t>Bhavya Patel</t>
  </si>
  <si>
    <t>Pallavi Kaur</t>
  </si>
  <si>
    <t>Ishaan Batra</t>
  </si>
  <si>
    <t>Pavan Qureshi</t>
  </si>
  <si>
    <t>Aditi Carvalho</t>
  </si>
  <si>
    <t>Rajesh Deshmukh</t>
  </si>
  <si>
    <t>Ishaan Mukherjee</t>
  </si>
  <si>
    <t>Tanmay Trivedi</t>
  </si>
  <si>
    <t>Tara Kaur</t>
  </si>
  <si>
    <t>Umesh Reddy</t>
  </si>
  <si>
    <t>Rishabh Khanna</t>
  </si>
  <si>
    <t>Deepak Pawar</t>
  </si>
  <si>
    <t>Manish Kale</t>
  </si>
  <si>
    <t>Saanvi Mir</t>
  </si>
  <si>
    <t>Ankit Ghosh</t>
  </si>
  <si>
    <t>Ankit Salunkhe</t>
  </si>
  <si>
    <t>Esha Kapoor</t>
  </si>
  <si>
    <t>Pooja Rao</t>
  </si>
  <si>
    <t>Reema Gill</t>
  </si>
  <si>
    <t>Vihaan Jain</t>
  </si>
  <si>
    <t>Saanvi Garg</t>
  </si>
  <si>
    <t>Krishna Jain</t>
  </si>
  <si>
    <t>Vaishnavi Rathore</t>
  </si>
  <si>
    <t>Suresh Sodhi</t>
  </si>
  <si>
    <t>Yash Bhandari</t>
  </si>
  <si>
    <t>Manish Trivedi</t>
  </si>
  <si>
    <t>Tanya Garg</t>
  </si>
  <si>
    <t>Kabir Ghosh</t>
  </si>
  <si>
    <t>Radhika Sheikh</t>
  </si>
  <si>
    <t>Tanmay Bhasin</t>
  </si>
  <si>
    <t>Monika Carvalho</t>
  </si>
  <si>
    <t>Aarav Mir</t>
  </si>
  <si>
    <t>Sonam Trivedi</t>
  </si>
  <si>
    <t>Ritesh Bhat</t>
  </si>
  <si>
    <t>Jaya Dalal</t>
  </si>
  <si>
    <t>Nandini Gill</t>
  </si>
  <si>
    <t>Harish Gupta</t>
  </si>
  <si>
    <t>Aditi Mehra</t>
  </si>
  <si>
    <t>Tanya Tikoo</t>
  </si>
  <si>
    <t>Reyansh Kaur</t>
  </si>
  <si>
    <t>Kartik Gill</t>
  </si>
  <si>
    <t>Sunil Dar</t>
  </si>
  <si>
    <t>Ishita Sandhu</t>
  </si>
  <si>
    <t>Nivedita Bhasin</t>
  </si>
  <si>
    <t>Kavya Qureshi</t>
  </si>
  <si>
    <t>Ashish Banerjee</t>
  </si>
  <si>
    <t>Kirti Murthy</t>
  </si>
  <si>
    <t>Shubham Mir</t>
  </si>
  <si>
    <t>Bhavana Sandhu</t>
  </si>
  <si>
    <t>Karthik Venkatesh</t>
  </si>
  <si>
    <t>Reyansh Yadav</t>
  </si>
  <si>
    <t>Nisha Krishnan</t>
  </si>
  <si>
    <t>Rajesh Mahajan</t>
  </si>
  <si>
    <t>Parth Rebello</t>
  </si>
  <si>
    <t>Madhuri Iyer</t>
  </si>
  <si>
    <t>Ritesh DSouza</t>
  </si>
  <si>
    <t>Reema Sawant</t>
  </si>
  <si>
    <t>Vaishnavi Krishnan</t>
  </si>
  <si>
    <t>Hema Prasad</t>
  </si>
  <si>
    <t>Karthik Dalal</t>
  </si>
  <si>
    <t>Nikhil Mukherjee</t>
  </si>
  <si>
    <t>Manjunath Patil</t>
  </si>
  <si>
    <t>Trisha Prasad</t>
  </si>
  <si>
    <t>Shubham Mehra</t>
  </si>
  <si>
    <t>Gauri Khanna</t>
  </si>
  <si>
    <t>Jay Martins</t>
  </si>
  <si>
    <t>Sanjay Rebello</t>
  </si>
  <si>
    <t>Hema Mir</t>
  </si>
  <si>
    <t>Sarika Bhandari</t>
  </si>
  <si>
    <t>Aarav Khan</t>
  </si>
  <si>
    <t>Tanmay Mukherjee</t>
  </si>
  <si>
    <t>Prakash Pereira</t>
  </si>
  <si>
    <t>Aanya Phadke</t>
  </si>
  <si>
    <t>Kiran Kaul</t>
  </si>
  <si>
    <t>Amit Dutta</t>
  </si>
  <si>
    <t>Rakesh Sidhu</t>
  </si>
  <si>
    <t>Sunil Kulkarni</t>
  </si>
  <si>
    <t>Sushmita Kohli</t>
  </si>
  <si>
    <t>Simran Iyengar</t>
  </si>
  <si>
    <t>Kartik Sodhi</t>
  </si>
  <si>
    <t>Suhani Rathore</t>
  </si>
  <si>
    <t>Jatin Kaur</t>
  </si>
  <si>
    <t>Ritu Das</t>
  </si>
  <si>
    <t>Abhishek Chawla</t>
  </si>
  <si>
    <t>Vikas Siddiqui</t>
  </si>
  <si>
    <t>Karan Kaul</t>
  </si>
  <si>
    <t>Payal Venkatesh</t>
  </si>
  <si>
    <t>Shreya Vyas</t>
  </si>
  <si>
    <t>Sharad Dar</t>
  </si>
  <si>
    <t>Isha Sidhu</t>
  </si>
  <si>
    <t>Roshni Siddiqui</t>
  </si>
  <si>
    <t>Reyansh Rebello</t>
  </si>
  <si>
    <t>Vihaan Wagh</t>
  </si>
  <si>
    <t>Arnav Carvalho</t>
  </si>
  <si>
    <t>Mansi Chawla</t>
  </si>
  <si>
    <t>Ananya Rao</t>
  </si>
  <si>
    <t>Ashish Trivedi</t>
  </si>
  <si>
    <t>Dinesh Phadke</t>
  </si>
  <si>
    <t>Dinesh Mukherjee</t>
  </si>
  <si>
    <t>Yash Thakur</t>
  </si>
  <si>
    <t>Ravi Banerjee</t>
  </si>
  <si>
    <t>Dhruv Kaul</t>
  </si>
  <si>
    <t>Kirti Sarkar</t>
  </si>
  <si>
    <t>Shashank Salunkhe</t>
  </si>
  <si>
    <t>Neha Jain</t>
  </si>
  <si>
    <t>Hema Batra</t>
  </si>
  <si>
    <t>Akash Pereira</t>
  </si>
  <si>
    <t>Sunil Naidu</t>
  </si>
  <si>
    <t>Nivedita Qureshi</t>
  </si>
  <si>
    <t>Priya Wagh</t>
  </si>
  <si>
    <t>Rishabh Nambiar</t>
  </si>
  <si>
    <t>Kartik Reddy</t>
  </si>
  <si>
    <t>Anjali Pawar</t>
  </si>
  <si>
    <t>Deeksha Joshi</t>
  </si>
  <si>
    <t>Komal Gowda</t>
  </si>
  <si>
    <t>Ravi Martins</t>
  </si>
  <si>
    <t>Nitin Iyer</t>
  </si>
  <si>
    <t>Rajat Deshmukh</t>
  </si>
  <si>
    <t>Raghav Das</t>
  </si>
  <si>
    <t>Sangeeta Kulkarni</t>
  </si>
  <si>
    <t>Pranav Balasubramanian</t>
  </si>
  <si>
    <t>Jaya Anand</t>
  </si>
  <si>
    <t>Sakshi Dutta</t>
  </si>
  <si>
    <t>Vidya Carvalho</t>
  </si>
  <si>
    <t>Lokesh Chatterjee</t>
  </si>
  <si>
    <t>Shreya Kaur</t>
  </si>
  <si>
    <t>Umesh Singh</t>
  </si>
  <si>
    <t>Nikhil Gupta</t>
  </si>
  <si>
    <t>Karan Hebbar</t>
  </si>
  <si>
    <t>Naveen Gaikwad</t>
  </si>
  <si>
    <t>Pavan Jain</t>
  </si>
  <si>
    <t>Tanmay Nambiar</t>
  </si>
  <si>
    <t>Deepak Gupta</t>
  </si>
  <si>
    <t>Kartik Kaul</t>
  </si>
  <si>
    <t>Krishna Martins</t>
  </si>
  <si>
    <t>Shreya Ansari</t>
  </si>
  <si>
    <t>Vaishnavi Shah</t>
  </si>
  <si>
    <t>Jay Bose</t>
  </si>
  <si>
    <t>Sharmila Nair</t>
  </si>
  <si>
    <t>Riya Kapoor</t>
  </si>
  <si>
    <t>Ishaan Bose</t>
  </si>
  <si>
    <t>Radhika Mehta</t>
  </si>
  <si>
    <t>Rohan Balasubramanian</t>
  </si>
  <si>
    <t>Neha Desai</t>
  </si>
  <si>
    <t>Sharmila Rebello</t>
  </si>
  <si>
    <t>Manisha Murthy</t>
  </si>
  <si>
    <t>Kabir Bhandari</t>
  </si>
  <si>
    <t>Anushka Phadke</t>
  </si>
  <si>
    <t>Naveen Apte</t>
  </si>
  <si>
    <t>Ishita Balasubramanian</t>
  </si>
  <si>
    <t>Suhani Khanna</t>
  </si>
  <si>
    <t>Rakesh Lopes</t>
  </si>
  <si>
    <t>Harsh Khanna</t>
  </si>
  <si>
    <t>Sharmila Gowda</t>
  </si>
  <si>
    <t>Hardik Ghosh</t>
  </si>
  <si>
    <t>Simran Prasad</t>
  </si>
  <si>
    <t>Anil Chatterjee</t>
  </si>
  <si>
    <t>Diya Gokhale</t>
  </si>
  <si>
    <t>Vihaan Iyer</t>
  </si>
  <si>
    <t>Om Kaur</t>
  </si>
  <si>
    <t>Jaya Kaul</t>
  </si>
  <si>
    <t>Zoya Bhandari</t>
  </si>
  <si>
    <t>Yash Trivedi</t>
  </si>
  <si>
    <t>Zoya Bhasin</t>
  </si>
  <si>
    <t>Kavya Thakur</t>
  </si>
  <si>
    <t>Tejas Banerjee</t>
  </si>
  <si>
    <t>Vikas Mathur</t>
  </si>
  <si>
    <t>Kiran Srinivasan</t>
  </si>
  <si>
    <t>Swati Khan</t>
  </si>
  <si>
    <t>Apeksha Sen</t>
  </si>
  <si>
    <t>Simran Sarkar</t>
  </si>
  <si>
    <t>Kartik Phadke</t>
  </si>
  <si>
    <t>Kartik Apte</t>
  </si>
  <si>
    <t>Jatin Mehta</t>
  </si>
  <si>
    <t>Sarika Anand</t>
  </si>
  <si>
    <t>Radhika Menon</t>
  </si>
  <si>
    <t>Dev Hebbar</t>
  </si>
  <si>
    <t>Sandeep Sandhu</t>
  </si>
  <si>
    <t>Vinay Srinivasan</t>
  </si>
  <si>
    <t>Sai Raina</t>
  </si>
  <si>
    <t>Nisha Agarwal</t>
  </si>
  <si>
    <t>Rishabh Singh</t>
  </si>
  <si>
    <t>Nandini Gaikwad</t>
  </si>
  <si>
    <t>Simran Bhandari</t>
  </si>
  <si>
    <t>Anusha Rebello</t>
  </si>
  <si>
    <t>Kajal Sarkar</t>
  </si>
  <si>
    <t>Uday Kaur</t>
  </si>
  <si>
    <t>Ankit Shetty</t>
  </si>
  <si>
    <t>Mayank DSouza</t>
  </si>
  <si>
    <t>Payal Parikh</t>
  </si>
  <si>
    <t>Nitin Khandelwal</t>
  </si>
  <si>
    <t>Manish Kohli</t>
  </si>
  <si>
    <t>Krishna Ahluwalia</t>
  </si>
  <si>
    <t>Simran Sidhu</t>
  </si>
  <si>
    <t>Hardik Bose</t>
  </si>
  <si>
    <t>Alok Garg</t>
  </si>
  <si>
    <t>Om Thakur</t>
  </si>
  <si>
    <t>Sushmita Ghosh</t>
  </si>
  <si>
    <t>Dev Sidhu</t>
  </si>
  <si>
    <t>Ashish Fernandes</t>
  </si>
  <si>
    <t>Naveen Iyengar</t>
  </si>
  <si>
    <t>Tanmay Tandon</t>
  </si>
  <si>
    <t>Sharad Bose</t>
  </si>
  <si>
    <t>Nandini Kamat</t>
  </si>
  <si>
    <t>Rishabh Banerjee</t>
  </si>
  <si>
    <t>Kartik Yadav</t>
  </si>
  <si>
    <t>Dev Anand</t>
  </si>
  <si>
    <t>Krishna Kaul</t>
  </si>
  <si>
    <t>Damini Pawar</t>
  </si>
  <si>
    <t>Prakash Anand</t>
  </si>
  <si>
    <t>Abhishek Patel</t>
  </si>
  <si>
    <t>Tanvi Mukherjee</t>
  </si>
  <si>
    <t>Kajal Mehra</t>
  </si>
  <si>
    <t>Ashish Gaikwad</t>
  </si>
  <si>
    <t>Rishabh Venkatesh</t>
  </si>
  <si>
    <t>Nivedita Mahajan</t>
  </si>
  <si>
    <t>Payal Kaur</t>
  </si>
  <si>
    <t>Dev Sen</t>
  </si>
  <si>
    <t>Jay Bhandari</t>
  </si>
  <si>
    <t>Aparna Gokhale</t>
  </si>
  <si>
    <t>Apeksha Apte</t>
  </si>
  <si>
    <t>Kunal Agarwal</t>
  </si>
  <si>
    <t>Deepak Apte</t>
  </si>
  <si>
    <t>Lakshay Nair</t>
  </si>
  <si>
    <t>Sameer Bhat</t>
  </si>
  <si>
    <t>Lokesh Shah</t>
  </si>
  <si>
    <t>Sangeeta Sawant</t>
  </si>
  <si>
    <t>Jay Mehra</t>
  </si>
  <si>
    <t>Ravi Kale</t>
  </si>
  <si>
    <t>Mansi Chatterjee</t>
  </si>
  <si>
    <t>Nitin Joshi</t>
  </si>
  <si>
    <t>Yamini Gokhale</t>
  </si>
  <si>
    <t>Prakash Mahajan</t>
  </si>
  <si>
    <t>Kirti Sen</t>
  </si>
  <si>
    <t>Naveen Malhotra</t>
  </si>
  <si>
    <t>Isha Sharma</t>
  </si>
  <si>
    <t>Amrita Bhandari</t>
  </si>
  <si>
    <t>Aditya Patil</t>
  </si>
  <si>
    <t>Kiran Subramanian</t>
  </si>
  <si>
    <t>Vivaan Garg</t>
  </si>
  <si>
    <t>Kartik Salunkhe</t>
  </si>
  <si>
    <t>Om Sodhi</t>
  </si>
  <si>
    <t>Puneet Khan</t>
  </si>
  <si>
    <t>Kartik Kale</t>
  </si>
  <si>
    <t>Sanjay Kohli</t>
  </si>
  <si>
    <t>Jitendra Mir</t>
  </si>
  <si>
    <t>Anusha Ghosh</t>
  </si>
  <si>
    <t>Tanmay Bhide</t>
  </si>
  <si>
    <t>Sanjay Wagh</t>
  </si>
  <si>
    <t>Amit Salunkhe</t>
  </si>
  <si>
    <t>Alok Coutinho</t>
  </si>
  <si>
    <t>Nitin Sidhu</t>
  </si>
  <si>
    <t>Suresh Phadke</t>
  </si>
  <si>
    <t>Yamini Gowda</t>
  </si>
  <si>
    <t>Lokesh Hebbar</t>
  </si>
  <si>
    <t>Nitin Garg</t>
  </si>
  <si>
    <t>Karthik Gowda</t>
  </si>
  <si>
    <t>Pooja Prasad</t>
  </si>
  <si>
    <t>Hardik Coutinho</t>
  </si>
  <si>
    <t>Puneet Qureshi</t>
  </si>
  <si>
    <t>Bhavana Wagh</t>
  </si>
  <si>
    <t>Chetan Mehta</t>
  </si>
  <si>
    <t>Suhani DSouza</t>
  </si>
  <si>
    <t>Sushmita Iyengar</t>
  </si>
  <si>
    <t>Kiran Tandon</t>
  </si>
  <si>
    <t>Malini Joshi</t>
  </si>
  <si>
    <t>Vaishnavi Mir</t>
  </si>
  <si>
    <t>Zoya Mehta</t>
  </si>
  <si>
    <t>Manjunath Batra</t>
  </si>
  <si>
    <t>Suresh Rathore</t>
  </si>
  <si>
    <t>Mansi Pillai</t>
  </si>
  <si>
    <t>Jatin Garg</t>
  </si>
  <si>
    <t>Tushar Kohli</t>
  </si>
  <si>
    <t>Lata Bhat</t>
  </si>
  <si>
    <t>Reema Balasubramanian</t>
  </si>
  <si>
    <t>Lokesh Mehta</t>
  </si>
  <si>
    <t>Kiran Chatterjee</t>
  </si>
  <si>
    <t>Ananya Parikh</t>
  </si>
  <si>
    <t>Bharat Mir</t>
  </si>
  <si>
    <t>Sneha Verma</t>
  </si>
  <si>
    <t>Isha Qureshi</t>
  </si>
  <si>
    <t>Tanya Pereira</t>
  </si>
  <si>
    <t>Kunal Batra</t>
  </si>
  <si>
    <t>Usha Gaikwad</t>
  </si>
  <si>
    <t>Deeksha Kaur</t>
  </si>
  <si>
    <t>Ajay Carvalho</t>
  </si>
  <si>
    <t>Kunal Malhotra</t>
  </si>
  <si>
    <t>Rohan Trivedi</t>
  </si>
  <si>
    <t>Vihaan Deshmukh</t>
  </si>
  <si>
    <t>Rakesh Nambiar</t>
  </si>
  <si>
    <t>Parth Saha</t>
  </si>
  <si>
    <t>Abhay Wagh</t>
  </si>
  <si>
    <t>Rohit Sarkar</t>
  </si>
  <si>
    <t>Dhruv Bose</t>
  </si>
  <si>
    <t>Esha Verma</t>
  </si>
  <si>
    <t>Harsh Gupta</t>
  </si>
  <si>
    <t>Pallavi Nair</t>
  </si>
  <si>
    <t>Mayank Menon</t>
  </si>
  <si>
    <t>Kajal Fernandes</t>
  </si>
  <si>
    <t>Sarika Bhat</t>
  </si>
  <si>
    <t>Nisha Sarkar</t>
  </si>
  <si>
    <t>Usha Kulkarni</t>
  </si>
  <si>
    <t>Swati Pereira</t>
  </si>
  <si>
    <t>Arnav Balasubramanian</t>
  </si>
  <si>
    <t>Hardik Dar</t>
  </si>
  <si>
    <t>Jay Carvalho</t>
  </si>
  <si>
    <t>Vivaan Naidu</t>
  </si>
  <si>
    <t>Pankaj Siddiqui</t>
  </si>
  <si>
    <t>Swati Lopes</t>
  </si>
  <si>
    <t>Raghav Shah</t>
  </si>
  <si>
    <t>Aditi Rao</t>
  </si>
  <si>
    <t>Pooja Mehta</t>
  </si>
  <si>
    <t>Yogesh Singh</t>
  </si>
  <si>
    <t>Vihaan Kaul</t>
  </si>
  <si>
    <t>Shraddha Gaikwad</t>
  </si>
  <si>
    <t>Rohan Garg</t>
  </si>
  <si>
    <t>Gauri Phadke</t>
  </si>
  <si>
    <t>Rakesh Patel</t>
  </si>
  <si>
    <t>Apeksha Kale</t>
  </si>
  <si>
    <t>Radhika Reddy</t>
  </si>
  <si>
    <t>Abhay Pereira</t>
  </si>
  <si>
    <t>Anusha Shah</t>
  </si>
  <si>
    <t>Chetan Nair</t>
  </si>
  <si>
    <t>Ajay Tandon</t>
  </si>
  <si>
    <t>Tanmay Bhandari</t>
  </si>
  <si>
    <t>Siddharth Khandelwal</t>
  </si>
  <si>
    <t>Sameer Mir</t>
  </si>
  <si>
    <t>Mansi Bose</t>
  </si>
  <si>
    <t>Sonam Rao</t>
  </si>
  <si>
    <t>Vinay Ghosh</t>
  </si>
  <si>
    <t>Lavanya Tikoo</t>
  </si>
  <si>
    <t>Ishaan Qureshi</t>
  </si>
  <si>
    <t>Akash Khanna</t>
  </si>
  <si>
    <t>Manjunath Raina</t>
  </si>
  <si>
    <t>Deepika Phadke</t>
  </si>
  <si>
    <t>Aditya Dutta</t>
  </si>
  <si>
    <t>Umesh Kapoor</t>
  </si>
  <si>
    <t>Shalini Kamat</t>
  </si>
  <si>
    <t>Chaitra Patil</t>
  </si>
  <si>
    <t>Nikhil Dar</t>
  </si>
  <si>
    <t>Dhruv Wagh</t>
  </si>
  <si>
    <t>Krishna Kapoor</t>
  </si>
  <si>
    <t>Shubham Mathur</t>
  </si>
  <si>
    <t>Tanmay Raina</t>
  </si>
  <si>
    <t>Yamini Siddiqui</t>
  </si>
  <si>
    <t>Ravi Saha</t>
  </si>
  <si>
    <t>Shubham Sen</t>
  </si>
  <si>
    <t>Jitendra Agarwal</t>
  </si>
  <si>
    <t>Pankaj Krishnan</t>
  </si>
  <si>
    <t>Usha Carvalho</t>
  </si>
  <si>
    <t>Deepika Kamat</t>
  </si>
  <si>
    <t>Shashank Mathur</t>
  </si>
  <si>
    <t>Tanya Kale</t>
  </si>
  <si>
    <t>Aparna Banerjee</t>
  </si>
  <si>
    <t>Siddharth Chawla</t>
  </si>
  <si>
    <t>Diya Phadke</t>
  </si>
  <si>
    <t>Pranav Verma</t>
  </si>
  <si>
    <t>Manjunath Chawla</t>
  </si>
  <si>
    <t>Shubham Kohli</t>
  </si>
  <si>
    <t>Kajal Apte</t>
  </si>
  <si>
    <t>Malini Coutinho</t>
  </si>
  <si>
    <t>Amit Bhide</t>
  </si>
  <si>
    <t>Dhruv Pawar</t>
  </si>
  <si>
    <t>Vidya Pawar</t>
  </si>
  <si>
    <t>Tushar Sawant</t>
  </si>
  <si>
    <t>Vivaan Murthy</t>
  </si>
  <si>
    <t>Rajat Bhat</t>
  </si>
  <si>
    <t>Rohan Iyer</t>
  </si>
  <si>
    <t>Anushka Agarwal</t>
  </si>
  <si>
    <t>Shraddha Ansari</t>
  </si>
  <si>
    <t>Shubham Srinivasan</t>
  </si>
  <si>
    <t>Amit Patil</t>
  </si>
  <si>
    <t>Sanjay Rao</t>
  </si>
  <si>
    <t>Jaya Gupta</t>
  </si>
  <si>
    <t>Neha Verma</t>
  </si>
  <si>
    <t>Vivaan Nambiar</t>
  </si>
  <si>
    <t>Vikas Shetty</t>
  </si>
  <si>
    <t>Ishaan Venkatesh</t>
  </si>
  <si>
    <t>Ashish Krishnan</t>
  </si>
  <si>
    <t>Tushar Chatterjee</t>
  </si>
  <si>
    <t>Komal Kapoor</t>
  </si>
  <si>
    <t>Nivedita Malhotra</t>
  </si>
  <si>
    <t>Mansi Gokhale</t>
  </si>
  <si>
    <t>Siddharth Qureshi</t>
  </si>
  <si>
    <t>Harsh Dutta</t>
  </si>
  <si>
    <t>Simran Kaul</t>
  </si>
  <si>
    <t>Isha Coutinho</t>
  </si>
  <si>
    <t>Kajal Singh</t>
  </si>
  <si>
    <t>Shubham Menon</t>
  </si>
  <si>
    <t>Sai Rebello</t>
  </si>
  <si>
    <t>Priya Saha</t>
  </si>
  <si>
    <t>Sonam Patel</t>
  </si>
  <si>
    <t>Aishwarya Thakur</t>
  </si>
  <si>
    <t>Sameer DSouza</t>
  </si>
  <si>
    <t>Sangeeta Verma</t>
  </si>
  <si>
    <t>Ananya Vyas</t>
  </si>
  <si>
    <t>Sonam Prasad</t>
  </si>
  <si>
    <t>Parth Nair</t>
  </si>
  <si>
    <t>Payal Vyas</t>
  </si>
  <si>
    <t>Manish Phadke</t>
  </si>
  <si>
    <t>Madhuri Shah</t>
  </si>
  <si>
    <t>Dinesh Iyengar</t>
  </si>
  <si>
    <t>Komal Sarkar</t>
  </si>
  <si>
    <t>Dinesh Sarkar</t>
  </si>
  <si>
    <t>Ankit Khan</t>
  </si>
  <si>
    <t>Hema Gowda</t>
  </si>
  <si>
    <t>Aishwarya Sidhu</t>
  </si>
  <si>
    <t>Charvi Trivedi</t>
  </si>
  <si>
    <t>Harish Mahajan</t>
  </si>
  <si>
    <t>Harish Bhat</t>
  </si>
  <si>
    <t>Anushka Verma</t>
  </si>
  <si>
    <t>Ishita Prasad</t>
  </si>
  <si>
    <t>Esha Bhatia</t>
  </si>
  <si>
    <t>Aditi Krishnan</t>
  </si>
  <si>
    <t>Sushmita Tandon</t>
  </si>
  <si>
    <t>Puneet Kale</t>
  </si>
  <si>
    <t>Vihaan Banerjee</t>
  </si>
  <si>
    <t>Priya Salunkhe</t>
  </si>
  <si>
    <t>Bharat Bose</t>
  </si>
  <si>
    <t>Pranav Gowda</t>
  </si>
  <si>
    <t>Ishaan Mir</t>
  </si>
  <si>
    <t>Sonam Gupta</t>
  </si>
  <si>
    <t>Anusha Khandelwal</t>
  </si>
  <si>
    <t>Sandeep Lopes</t>
  </si>
  <si>
    <t>Deepak Chavan</t>
  </si>
  <si>
    <t>Harish Kaur</t>
  </si>
  <si>
    <t>Aarav Mehra</t>
  </si>
  <si>
    <t>Yogesh Pereira</t>
  </si>
  <si>
    <t>Rakesh Gaikwad</t>
  </si>
  <si>
    <t>Krishna Raina</t>
  </si>
  <si>
    <t>Madhuri Rebello</t>
  </si>
  <si>
    <t>Tanya Ahluwalia</t>
  </si>
  <si>
    <t>Pallavi Naidu</t>
  </si>
  <si>
    <t>Pankaj Gowda</t>
  </si>
  <si>
    <t>Amit Gokhale</t>
  </si>
  <si>
    <t>Vinay Khan</t>
  </si>
  <si>
    <t>Sunil Agarwal</t>
  </si>
  <si>
    <t>Shalini Krishnan</t>
  </si>
  <si>
    <t>Mayank Mukherjee</t>
  </si>
  <si>
    <t>Sarika Fernandes</t>
  </si>
  <si>
    <t>Dev Reddy</t>
  </si>
  <si>
    <t>Payal Ghosh</t>
  </si>
  <si>
    <t>Pradeep Agarwal</t>
  </si>
  <si>
    <t>Chetan Jain</t>
  </si>
  <si>
    <t>Puneet Rebello</t>
  </si>
  <si>
    <t>Mohit Ramanujam</t>
  </si>
  <si>
    <t>Kiran Bhat</t>
  </si>
  <si>
    <t>Mohit Batra</t>
  </si>
  <si>
    <t>Dinesh Sandhu</t>
  </si>
  <si>
    <t>Amrita Naidu</t>
  </si>
  <si>
    <t>Aarav Kulkarni</t>
  </si>
  <si>
    <t>Rakesh Qureshi</t>
  </si>
  <si>
    <t>Roshni Salunkhe</t>
  </si>
  <si>
    <t>Sakshi Kapoor</t>
  </si>
  <si>
    <t>Kabir Yadav</t>
  </si>
  <si>
    <t>Vikram Dalal</t>
  </si>
  <si>
    <t>Karthik Deshmukh</t>
  </si>
  <si>
    <t>Alok Gowda</t>
  </si>
  <si>
    <t>Anika Nambiar</t>
  </si>
  <si>
    <t>Ajay Apte</t>
  </si>
  <si>
    <t>Pradeep Parikh</t>
  </si>
  <si>
    <t>Ishaan Khanna</t>
  </si>
  <si>
    <t>Karthik Pereira</t>
  </si>
  <si>
    <t>Om Mukherjee</t>
  </si>
  <si>
    <t>Jay Iyer</t>
  </si>
  <si>
    <t>Bharat Bhatia</t>
  </si>
  <si>
    <t>Mansi Batra</t>
  </si>
  <si>
    <t>Tanya Naidu</t>
  </si>
  <si>
    <t>Ritu Chatterjee</t>
  </si>
  <si>
    <t>Kiran Sandhu</t>
  </si>
  <si>
    <t>Anusha Malhotra</t>
  </si>
  <si>
    <t>Nitin Trivedi</t>
  </si>
  <si>
    <t>Naveen Nambiar</t>
  </si>
  <si>
    <t>Meera Saha</t>
  </si>
  <si>
    <t>Bharat Gaikwad</t>
  </si>
  <si>
    <t>Kiran Apte</t>
  </si>
  <si>
    <t>Chetan Tandon</t>
  </si>
  <si>
    <t>Sai Sodhi</t>
  </si>
  <si>
    <t>Nivedita Tikoo</t>
  </si>
  <si>
    <t>Jaya Venkatesh</t>
  </si>
  <si>
    <t>Aishwarya Reddy</t>
  </si>
  <si>
    <t>Sanjay Kapoor</t>
  </si>
  <si>
    <t>Sarika Batra</t>
  </si>
  <si>
    <t>Suhani Balasubramanian</t>
  </si>
  <si>
    <t>Vidya Kapoor</t>
  </si>
  <si>
    <t>Anika Chavan</t>
  </si>
  <si>
    <t>Ankit Kulkarni</t>
  </si>
  <si>
    <t>Ishaan Hebbar</t>
  </si>
  <si>
    <t>Vikram Fernandes</t>
  </si>
  <si>
    <t>Dinesh Singh</t>
  </si>
  <si>
    <t>Tanya Chatterjee</t>
  </si>
  <si>
    <t>Jatin Bhandari</t>
  </si>
  <si>
    <t>Anusha Mehra</t>
  </si>
  <si>
    <t>Chaitra Tikoo</t>
  </si>
  <si>
    <t>Reema Gokhale</t>
  </si>
  <si>
    <t>Sharad Reddy</t>
  </si>
  <si>
    <t>Nandini Batra</t>
  </si>
  <si>
    <t>Rajat Chauhan</t>
  </si>
  <si>
    <t>Deeksha Mehta</t>
  </si>
  <si>
    <t>Anushka Sidhu</t>
  </si>
  <si>
    <t>Manisha Kale</t>
  </si>
  <si>
    <t>Sameer Malhotra</t>
  </si>
  <si>
    <t>Deepak Mehra</t>
  </si>
  <si>
    <t>Manish Rao</t>
  </si>
  <si>
    <t>Tripti Kaur</t>
  </si>
  <si>
    <t>Sharad Gupta</t>
  </si>
  <si>
    <t>Tara Anand</t>
  </si>
  <si>
    <t>Kabir Chatterjee</t>
  </si>
  <si>
    <t>Sarika Kulkarni</t>
  </si>
  <si>
    <t>Riya Bose</t>
  </si>
  <si>
    <t>Trisha Iyer</t>
  </si>
  <si>
    <t>Yash Wagh</t>
  </si>
  <si>
    <t>Alok Pillai</t>
  </si>
  <si>
    <t>Gauri Ansari</t>
  </si>
  <si>
    <t>Mahima Pillai</t>
  </si>
  <si>
    <t>Arnav Iyer</t>
  </si>
  <si>
    <t>Ananya Apte</t>
  </si>
  <si>
    <t>Ankit Murthy</t>
  </si>
  <si>
    <t>Trisha Srinivasan</t>
  </si>
  <si>
    <t>Pavan Hebbar</t>
  </si>
  <si>
    <t>Sharmila Sidhu</t>
  </si>
  <si>
    <t>Sakshi Kohli</t>
  </si>
  <si>
    <t>Saanvi Banerjee</t>
  </si>
  <si>
    <t>Malini Subramanian</t>
  </si>
  <si>
    <t>Ishita Kamat</t>
  </si>
  <si>
    <t>Hemant Sharma</t>
  </si>
  <si>
    <t>Shraddha Sheikh</t>
  </si>
  <si>
    <t>Nivedita Sidhu</t>
  </si>
  <si>
    <t>Bhavana Iyer</t>
  </si>
  <si>
    <t>Anushka Rathore</t>
  </si>
  <si>
    <t>Anil Murthy</t>
  </si>
  <si>
    <t>Kabir Khanna</t>
  </si>
  <si>
    <t>Gauri Krishnan</t>
  </si>
  <si>
    <t>Simran Martins</t>
  </si>
  <si>
    <t>Rajat Reddy</t>
  </si>
  <si>
    <t>Zoya Khandelwal</t>
  </si>
  <si>
    <t>Vaishnavi Dar</t>
  </si>
  <si>
    <t>Hemant Bhat</t>
  </si>
  <si>
    <t>Vidya Krishnan</t>
  </si>
  <si>
    <t>Sunil Iyer</t>
  </si>
  <si>
    <t>Kirti Mehta</t>
  </si>
  <si>
    <t>Nitin Shetty</t>
  </si>
  <si>
    <t>Yamini Pillai</t>
  </si>
  <si>
    <t>Isha Gowda</t>
  </si>
  <si>
    <t>Radhika Sandhu</t>
  </si>
  <si>
    <t>Naveen Khanna</t>
  </si>
  <si>
    <t>Tripti Lopes</t>
  </si>
  <si>
    <t>Rohit Sodhi</t>
  </si>
  <si>
    <t>Anushka Nair</t>
  </si>
  <si>
    <t>Damini Gaikwad</t>
  </si>
  <si>
    <t>Bhavana Bose</t>
  </si>
  <si>
    <t>Uday Subramanian</t>
  </si>
  <si>
    <t>Uday Ghosh</t>
  </si>
  <si>
    <t>Ajay Thakur</t>
  </si>
  <si>
    <t>Deepak Thakur</t>
  </si>
  <si>
    <t>Saanvi Kamat</t>
  </si>
  <si>
    <t>Pankaj Verma</t>
  </si>
  <si>
    <t>Tara Pillai</t>
  </si>
  <si>
    <t>Abhishek Gokhale</t>
  </si>
  <si>
    <t>Swati Patel</t>
  </si>
  <si>
    <t>Deeksha Malhotra</t>
  </si>
  <si>
    <t>Tanya Kulkarni</t>
  </si>
  <si>
    <t>Vidya Chavan</t>
  </si>
  <si>
    <t>Riya Bhatia</t>
  </si>
  <si>
    <t>Kabir Bhatt</t>
  </si>
  <si>
    <t>Vinay Carvalho</t>
  </si>
  <si>
    <t>Sunil Gill</t>
  </si>
  <si>
    <t>Niharika Qureshi</t>
  </si>
  <si>
    <t>Dev Mathur</t>
  </si>
  <si>
    <t>Neha Dalal</t>
  </si>
  <si>
    <t>Mayank Ahluwalia</t>
  </si>
  <si>
    <t>Manish Dutta</t>
  </si>
  <si>
    <t>Sakshi Banerjee</t>
  </si>
  <si>
    <t>Niharika Malhotra</t>
  </si>
  <si>
    <t>Aparna Gaikwad</t>
  </si>
  <si>
    <t>Aarav Kapoor</t>
  </si>
  <si>
    <t>Tanmay Joshi</t>
  </si>
  <si>
    <t>Lokesh Sheikh</t>
  </si>
  <si>
    <t>Sharmila Bhide</t>
  </si>
  <si>
    <t>Tripti Kapoor</t>
  </si>
  <si>
    <t>Yogesh Bhide</t>
  </si>
  <si>
    <t>Sushmita DSouza</t>
  </si>
  <si>
    <t>Dev Tikoo</t>
  </si>
  <si>
    <t>Vidya Ahluwalia</t>
  </si>
  <si>
    <t>Yamini Qureshi</t>
  </si>
  <si>
    <t>Nandini Bhasin</t>
  </si>
  <si>
    <t>Jaya Fernandes</t>
  </si>
  <si>
    <t>Vikram Jain</t>
  </si>
  <si>
    <t>Zoya Bhat</t>
  </si>
  <si>
    <t>Pankaj Dalal</t>
  </si>
  <si>
    <t>Tripti Balasubramanian</t>
  </si>
  <si>
    <t>Vikram Batra</t>
  </si>
  <si>
    <t>Hardik Thakur</t>
  </si>
  <si>
    <t>Siddharth Joshi</t>
  </si>
  <si>
    <t>Ritesh Chavan</t>
  </si>
  <si>
    <t>Ajay Rebello</t>
  </si>
  <si>
    <t>Nikhil Bose</t>
  </si>
  <si>
    <t>Malini Khanna</t>
  </si>
  <si>
    <t>Usha Chauhan</t>
  </si>
  <si>
    <t>Sandeep Pereira</t>
  </si>
  <si>
    <t>Umesh Naidu</t>
  </si>
  <si>
    <t>Jay Ghosh</t>
  </si>
  <si>
    <t>Vivaan Chawla</t>
  </si>
  <si>
    <t>Raghav Dar</t>
  </si>
  <si>
    <t>Hema Ramanujam</t>
  </si>
  <si>
    <t>Jitendra Gill</t>
  </si>
  <si>
    <t>Malini Bhasin</t>
  </si>
  <si>
    <t>Vinay Tandon</t>
  </si>
  <si>
    <t>Tushar Krishnan</t>
  </si>
  <si>
    <t>Lokesh Mehra</t>
  </si>
  <si>
    <t>Shraddha Subramanian</t>
  </si>
  <si>
    <t>Naveen Kohli</t>
  </si>
  <si>
    <t>Yamini Kohli</t>
  </si>
  <si>
    <t>Akash Ramanujam</t>
  </si>
  <si>
    <t>Jay Kamat</t>
  </si>
  <si>
    <t>Vinay Patel</t>
  </si>
  <si>
    <t>Shalini Kapoor</t>
  </si>
  <si>
    <t>Reyansh Tandon</t>
  </si>
  <si>
    <t>Nitin Bhat</t>
  </si>
  <si>
    <t>Mahima Rathore</t>
  </si>
  <si>
    <t>Kajal Kapoor</t>
  </si>
  <si>
    <t>Shashank Patil</t>
  </si>
  <si>
    <t>Tanya Mukherjee</t>
  </si>
  <si>
    <t>Payal Dutta</t>
  </si>
  <si>
    <t>Abhay Srinivasan</t>
  </si>
  <si>
    <t>Apeksha Kulkarni</t>
  </si>
  <si>
    <t>Simran Parikh</t>
  </si>
  <si>
    <t>Rajat Sawant</t>
  </si>
  <si>
    <t>Shraddha Chawla</t>
  </si>
  <si>
    <t>Arnav Kaul</t>
  </si>
  <si>
    <t>Sai Gill</t>
  </si>
  <si>
    <t>Manjunath Mukherjee</t>
  </si>
  <si>
    <t>Mayank Vyas</t>
  </si>
  <si>
    <t>Anil Siddiqui</t>
  </si>
  <si>
    <t>Vivaan Bhatia</t>
  </si>
  <si>
    <t>Madhuri Subramanian</t>
  </si>
  <si>
    <t>Ritesh Mahajan</t>
  </si>
  <si>
    <t>Dev Gill</t>
  </si>
  <si>
    <t>Sangeeta Bhide</t>
  </si>
  <si>
    <t>Sakshi Khandelwal</t>
  </si>
  <si>
    <t>Priya Kapoor</t>
  </si>
  <si>
    <t>Rishabh Kohli</t>
  </si>
  <si>
    <t>Riya Mukherjee</t>
  </si>
  <si>
    <t>Amit Lopes</t>
  </si>
  <si>
    <t>Rajesh Fernandes</t>
  </si>
  <si>
    <t>Hemant Mahajan</t>
  </si>
  <si>
    <t>Simran Ahluwalia</t>
  </si>
  <si>
    <t>Pradeep Pillai</t>
  </si>
  <si>
    <t>Reema Carvalho</t>
  </si>
  <si>
    <t>Rajat Garg</t>
  </si>
  <si>
    <t>Saanvi Sidhu</t>
  </si>
  <si>
    <t>Dev Chatterjee</t>
  </si>
  <si>
    <t>Chetan Sen</t>
  </si>
  <si>
    <t>Shalini Malhotra</t>
  </si>
  <si>
    <t>Shashank Bose</t>
  </si>
  <si>
    <t>Aditi Nambiar</t>
  </si>
  <si>
    <t>Yash Balasubramanian</t>
  </si>
  <si>
    <t>Karthik Chawla</t>
  </si>
  <si>
    <t>Sharad Chavan</t>
  </si>
  <si>
    <t>Shreya Krishnan</t>
  </si>
  <si>
    <t>Damini Bhatt</t>
  </si>
  <si>
    <t>Karan Gokhale</t>
  </si>
  <si>
    <t>Vikram Kaur</t>
  </si>
  <si>
    <t>Harish Kaul</t>
  </si>
  <si>
    <t>Kavya Bhasin</t>
  </si>
  <si>
    <t>Karan Chatterjee</t>
  </si>
  <si>
    <t>Anil Gokhale</t>
  </si>
  <si>
    <t>Umesh Hebbar</t>
  </si>
  <si>
    <t>Kabir Dutta</t>
  </si>
  <si>
    <t>Hema Malhotra</t>
  </si>
  <si>
    <t>Ritesh Tikoo</t>
  </si>
  <si>
    <t>Tushar Kapoor</t>
  </si>
  <si>
    <t>Kavya Singh</t>
  </si>
  <si>
    <t>Kajal Subramanian</t>
  </si>
  <si>
    <t>Prakash Dar</t>
  </si>
  <si>
    <t>Harsh Hebbar</t>
  </si>
  <si>
    <t>Hema Menon</t>
  </si>
  <si>
    <t>Lata Malhotra</t>
  </si>
  <si>
    <t>Kavya Salunkhe</t>
  </si>
  <si>
    <t>Rohit Srinivasan</t>
  </si>
  <si>
    <t>Tara Kapoor</t>
  </si>
  <si>
    <t>Pooja Pillai</t>
  </si>
  <si>
    <t>Sakshi Balasubramanian</t>
  </si>
  <si>
    <t>Amit Pereira</t>
  </si>
  <si>
    <t>Pallavi Khan</t>
  </si>
  <si>
    <t>Pavan Kamat</t>
  </si>
  <si>
    <t>Pranav Kaul</t>
  </si>
  <si>
    <t>Dinesh Bhandari</t>
  </si>
  <si>
    <t>Isha Joshi</t>
  </si>
  <si>
    <t>Suresh Kohli</t>
  </si>
  <si>
    <t>Priya Gaikwad</t>
  </si>
  <si>
    <t>Bhavya DSouza</t>
  </si>
  <si>
    <t>Akash Rebello</t>
  </si>
  <si>
    <t>Tripti Parikh</t>
  </si>
  <si>
    <t>Lokesh Anand</t>
  </si>
  <si>
    <t>Tejas Siddiqui</t>
  </si>
  <si>
    <t>Vikram DSouza</t>
  </si>
  <si>
    <t>Yogesh Dalal</t>
  </si>
  <si>
    <t>Ritu Chauhan</t>
  </si>
  <si>
    <t>Tanya Patil</t>
  </si>
  <si>
    <t>Pallavi DSouza</t>
  </si>
  <si>
    <t>Pradeep Kulkarni</t>
  </si>
  <si>
    <t>Tara Salunkhe</t>
  </si>
  <si>
    <t>Pankaj Sharma</t>
  </si>
  <si>
    <t>Rishabh Kapoor</t>
  </si>
  <si>
    <t>Reyansh Batra</t>
  </si>
  <si>
    <t>Harish Anand</t>
  </si>
  <si>
    <t>Sunil Dutta</t>
  </si>
  <si>
    <t>Anusha Kaul</t>
  </si>
  <si>
    <t>Vinay Iyengar</t>
  </si>
  <si>
    <t>Aditya Gowda</t>
  </si>
  <si>
    <t>Hardik Vyas</t>
  </si>
  <si>
    <t>Siddharth Gokhale</t>
  </si>
  <si>
    <t>Charvi Coutinho</t>
  </si>
  <si>
    <t>Hema Nair</t>
  </si>
  <si>
    <t>Nivedita Desai</t>
  </si>
  <si>
    <t>Mohit Chauhan</t>
  </si>
  <si>
    <t>Naveen Salunkhe</t>
  </si>
  <si>
    <t>Yogesh Ghosh</t>
  </si>
  <si>
    <t>Radhika Chatterjee</t>
  </si>
  <si>
    <t>Chaitra Carvalho</t>
  </si>
  <si>
    <t>Kartik Mehra</t>
  </si>
  <si>
    <t>Tara Lopes</t>
  </si>
  <si>
    <t>Damini Sodhi</t>
  </si>
  <si>
    <t>Payal Martins</t>
  </si>
  <si>
    <t>Rohit Subramanian</t>
  </si>
  <si>
    <t>Tara Reddy</t>
  </si>
  <si>
    <t>Amit Shah</t>
  </si>
  <si>
    <t>Sandeep Bose</t>
  </si>
  <si>
    <t>Amrita Khan</t>
  </si>
  <si>
    <t>Abhishek Iyengar</t>
  </si>
  <si>
    <t>Ritesh Raina</t>
  </si>
  <si>
    <t>Apeksha Saha</t>
  </si>
  <si>
    <t>Lata Coutinho</t>
  </si>
  <si>
    <t>Neha Khan</t>
  </si>
  <si>
    <t>Anushka Pereira</t>
  </si>
  <si>
    <t>Umesh Shah</t>
  </si>
  <si>
    <t>Siddharth Wagh</t>
  </si>
  <si>
    <t>Mohit Balasubramanian</t>
  </si>
  <si>
    <t>Sakshi Hebbar</t>
  </si>
  <si>
    <t>Jatin Iyer</t>
  </si>
  <si>
    <t>Ishaan Das</t>
  </si>
  <si>
    <t>Jaya Srinivasan</t>
  </si>
  <si>
    <t>Isha Phadke</t>
  </si>
  <si>
    <t>Ritu Gill</t>
  </si>
  <si>
    <t>Naveen Kaul</t>
  </si>
  <si>
    <t>Pankaj Mehta</t>
  </si>
  <si>
    <t>Deepak Sandhu</t>
  </si>
  <si>
    <t>Damini Gowda</t>
  </si>
  <si>
    <t>Hema Jain</t>
  </si>
  <si>
    <t>Rajat Iyer</t>
  </si>
  <si>
    <t>Suresh Nambiar</t>
  </si>
  <si>
    <t>Shubham Murthy</t>
  </si>
  <si>
    <t>Niharika Subramanian</t>
  </si>
  <si>
    <t>Roshni Bose</t>
  </si>
  <si>
    <t>Ravi Balasubramanian</t>
  </si>
  <si>
    <t>Meera Qureshi</t>
  </si>
  <si>
    <t>Arjun Nair</t>
  </si>
  <si>
    <t>Mansi Rao</t>
  </si>
  <si>
    <t>Parth Sharma</t>
  </si>
  <si>
    <t>Manish Chatterjee</t>
  </si>
  <si>
    <t>Reema Shah</t>
  </si>
  <si>
    <t>Mohit Joshi</t>
  </si>
  <si>
    <t>Pooja Ramanujam</t>
  </si>
  <si>
    <t>Rohit Balasubramanian</t>
  </si>
  <si>
    <t>Siddharth Sheikh</t>
  </si>
  <si>
    <t>Kartik Kapoor</t>
  </si>
  <si>
    <t>Swati Kapoor</t>
  </si>
  <si>
    <t>Vinay Bhatia</t>
  </si>
  <si>
    <t>Sushmita Nair</t>
  </si>
  <si>
    <t>Niharika Patel</t>
  </si>
  <si>
    <t>Yamini Hebbar</t>
  </si>
  <si>
    <t>Hardik Anand</t>
  </si>
  <si>
    <t>Deeksha Batra</t>
  </si>
  <si>
    <t>Yogesh Desai</t>
  </si>
  <si>
    <t>Usha Siddiqui</t>
  </si>
  <si>
    <t>Ishita Martins</t>
  </si>
  <si>
    <t>Malini Vyas</t>
  </si>
  <si>
    <t>Kiran Sodhi</t>
  </si>
  <si>
    <t>Komal Sharma</t>
  </si>
  <si>
    <t>Sharmila Chauhan</t>
  </si>
  <si>
    <t>Vivaan Menon</t>
  </si>
  <si>
    <t>Nandini Ramanujam</t>
  </si>
  <si>
    <t>Sangeeta Subramanian</t>
  </si>
  <si>
    <t>Manisha Pawar</t>
  </si>
  <si>
    <t>Dinesh Bhasin</t>
  </si>
  <si>
    <t>Priya Chatterjee</t>
  </si>
  <si>
    <t>Manish Chavan</t>
  </si>
  <si>
    <t>Bhavya Pereira</t>
  </si>
  <si>
    <t>Ritesh Khan</t>
  </si>
  <si>
    <t>Sakshi Desai</t>
  </si>
  <si>
    <t>Dhruv Chatterjee</t>
  </si>
  <si>
    <t>Madhuri Deshmukh</t>
  </si>
  <si>
    <t>Neha Khanna</t>
  </si>
  <si>
    <t>Pranav Desai</t>
  </si>
  <si>
    <t>Yash Chawla</t>
  </si>
  <si>
    <t>Hemant Singh</t>
  </si>
  <si>
    <t>Ajay Phadke</t>
  </si>
  <si>
    <t>Anushka Siddiqui</t>
  </si>
  <si>
    <t>Sanjay Mahajan</t>
  </si>
  <si>
    <t>Bhavana Dutta</t>
  </si>
  <si>
    <t>Anika Bhide</t>
  </si>
  <si>
    <t>Tushar Kale</t>
  </si>
  <si>
    <t>Harish Thakur</t>
  </si>
  <si>
    <t>Pradeep Kapoor</t>
  </si>
  <si>
    <t>Ajay Bhat</t>
  </si>
  <si>
    <t>Raghav Trivedi</t>
  </si>
  <si>
    <t>Abhay Phadke</t>
  </si>
  <si>
    <t>Vinay Chauhan</t>
  </si>
  <si>
    <t>Karan Balasubramanian</t>
  </si>
  <si>
    <t>Uday Martins</t>
  </si>
  <si>
    <t>Sandeep Qureshi</t>
  </si>
  <si>
    <t>Deepak Menon</t>
  </si>
  <si>
    <t>Charvi Fernandes</t>
  </si>
  <si>
    <t>Amit Bhatia</t>
  </si>
  <si>
    <t>Ajay Chawla</t>
  </si>
  <si>
    <t>Alok Krishnan</t>
  </si>
  <si>
    <t>Mohit Hebbar</t>
  </si>
  <si>
    <t>Niharika Gokhale</t>
  </si>
  <si>
    <t>Mansi Saha</t>
  </si>
  <si>
    <t>Gauri Prasad</t>
  </si>
  <si>
    <t>Suresh Naidu</t>
  </si>
  <si>
    <t>Pavan Nambiar</t>
  </si>
  <si>
    <t>Om Mehta</t>
  </si>
  <si>
    <t>Lokesh Bhandari</t>
  </si>
  <si>
    <t>Rakesh Mukherjee</t>
  </si>
  <si>
    <t>Pavan Kapoor</t>
  </si>
  <si>
    <t>Om Sidhu</t>
  </si>
  <si>
    <t>Deepak Salunkhe</t>
  </si>
  <si>
    <t>Sushmita Khandelwal</t>
  </si>
  <si>
    <t>Pradeep Iyer</t>
  </si>
  <si>
    <t>Suhani Rebello</t>
  </si>
  <si>
    <t>Gauri Sidhu</t>
  </si>
  <si>
    <t>Deepika Shah</t>
  </si>
  <si>
    <t>Raghav Gowda</t>
  </si>
  <si>
    <t>Aarav Apte</t>
  </si>
  <si>
    <t>Malini Chawla</t>
  </si>
  <si>
    <t>Vaishnavi Carvalho</t>
  </si>
  <si>
    <t>Aditya Chauhan</t>
  </si>
  <si>
    <t>Radhika Krishnan</t>
  </si>
  <si>
    <t>Sunil Kaur</t>
  </si>
  <si>
    <t>Kirti Sharma</t>
  </si>
  <si>
    <t>Karthik Rebello</t>
  </si>
  <si>
    <t>Meera Parikh</t>
  </si>
  <si>
    <t>Jay Sharma</t>
  </si>
  <si>
    <t>Tanvi Coutinho</t>
  </si>
  <si>
    <t>Chetan Parikh</t>
  </si>
  <si>
    <t>Sneha Sawant</t>
  </si>
  <si>
    <t>Rakesh Carvalho</t>
  </si>
  <si>
    <t>Monika Banerjee</t>
  </si>
  <si>
    <t>Shreya Pawar</t>
  </si>
  <si>
    <t>Sandeep Batra</t>
  </si>
  <si>
    <t>Vivaan Srinivasan</t>
  </si>
  <si>
    <t>Rohit Prasad</t>
  </si>
  <si>
    <t>Sarika Joshi</t>
  </si>
  <si>
    <t>Yash Kaur</t>
  </si>
  <si>
    <t>Dinesh Lopes</t>
  </si>
  <si>
    <t>Amrita Yadav</t>
  </si>
  <si>
    <t>Kavya Tandon</t>
  </si>
  <si>
    <t>Karan Prasad</t>
  </si>
  <si>
    <t>Sanjay Sarkar</t>
  </si>
  <si>
    <t>Ishita Trivedi</t>
  </si>
  <si>
    <t>Aarav Menon</t>
  </si>
  <si>
    <t>Shalini Venkatesh</t>
  </si>
  <si>
    <t>Lakshay Pawar</t>
  </si>
  <si>
    <t>Ajay Bhatia</t>
  </si>
  <si>
    <t>Sneha Ansari</t>
  </si>
  <si>
    <t>Riya Sidhu</t>
  </si>
  <si>
    <t>Rakesh Rathore</t>
  </si>
  <si>
    <t>Raghav Bhandari</t>
  </si>
  <si>
    <t>Hardik Verma</t>
  </si>
  <si>
    <t>Manisha Garg</t>
  </si>
  <si>
    <t>Sharad Thakur</t>
  </si>
  <si>
    <t>Pranav Chavan</t>
  </si>
  <si>
    <t>Tara Phadke</t>
  </si>
  <si>
    <t>Jitendra Murthy</t>
  </si>
  <si>
    <t>Lakshay Subramanian</t>
  </si>
  <si>
    <t>Alok Trivedi</t>
  </si>
  <si>
    <t>Ankit Yadav</t>
  </si>
  <si>
    <t>Mayank Bhat</t>
  </si>
  <si>
    <t>Tripti Gaikwad</t>
  </si>
  <si>
    <t>Hardik Kapoor</t>
  </si>
  <si>
    <t>Jitendra Deshmukh</t>
  </si>
  <si>
    <t>Shreya Siddiqui</t>
  </si>
  <si>
    <t>Deeksha Kohli</t>
  </si>
  <si>
    <t>Gaurav Gupta</t>
  </si>
  <si>
    <t>Jatin Lopes</t>
  </si>
  <si>
    <t>Tanmay Ansari</t>
  </si>
  <si>
    <t>Anushka Srinivasan</t>
  </si>
  <si>
    <t>Sunil Lopes</t>
  </si>
  <si>
    <t>Aditi Sharma</t>
  </si>
  <si>
    <t>Vaishnavi Gill</t>
  </si>
  <si>
    <t>Gauri Agarwal</t>
  </si>
  <si>
    <t>Ananya Anand</t>
  </si>
  <si>
    <t>Mahima Salunkhe</t>
  </si>
  <si>
    <t>Sharad Khan</t>
  </si>
  <si>
    <t>Pranav Bhatt</t>
  </si>
  <si>
    <t>Pranav Khan</t>
  </si>
  <si>
    <t>Jitendra Naidu</t>
  </si>
  <si>
    <t>Vikas Bhatia</t>
  </si>
  <si>
    <t>Lata Qureshi</t>
  </si>
  <si>
    <t>Radhika Prasad</t>
  </si>
  <si>
    <t>Shubham Kamat</t>
  </si>
  <si>
    <t>Aishwarya Mahajan</t>
  </si>
  <si>
    <t>Yogesh Qureshi</t>
  </si>
  <si>
    <t>Tripti Mukherjee</t>
  </si>
  <si>
    <t>Vikas Mukherjee</t>
  </si>
  <si>
    <t>Tanvi Carvalho</t>
  </si>
  <si>
    <t>Hema Lopes</t>
  </si>
  <si>
    <t>Jatin Rathore</t>
  </si>
  <si>
    <t>Arnav Qureshi</t>
  </si>
  <si>
    <t>Akash Sheikh</t>
  </si>
  <si>
    <t>Yamini Bhandari</t>
  </si>
  <si>
    <t>Vihaan Mehta</t>
  </si>
  <si>
    <t>Ananya Mehra</t>
  </si>
  <si>
    <t>Sai Hebbar</t>
  </si>
  <si>
    <t>Lakshay Kamat</t>
  </si>
  <si>
    <t>Siddharth Chauhan</t>
  </si>
  <si>
    <t>Sai Vyas</t>
  </si>
  <si>
    <t>Monika Bhatt</t>
  </si>
  <si>
    <t>Lokesh Khan</t>
  </si>
  <si>
    <t>Ashish Chatterjee</t>
  </si>
  <si>
    <t>Akash Raina</t>
  </si>
  <si>
    <t>Harish Qureshi</t>
  </si>
  <si>
    <t>Nitin Ramanujam</t>
  </si>
  <si>
    <t>Sunil Wagh</t>
  </si>
  <si>
    <t>Yash Fernandes</t>
  </si>
  <si>
    <t>Pradeep Trivedi</t>
  </si>
  <si>
    <t>Sai Martins</t>
  </si>
  <si>
    <t>Anika Menon</t>
  </si>
  <si>
    <t>Anushka Salunkhe</t>
  </si>
  <si>
    <t>Sai Banerjee</t>
  </si>
  <si>
    <t>Gauri Saha</t>
  </si>
  <si>
    <t>Bhavya Ramanujam</t>
  </si>
  <si>
    <t>Ishaan Gupta</t>
  </si>
  <si>
    <t>Anusha Bose</t>
  </si>
  <si>
    <t>Deepak Khandelwal</t>
  </si>
  <si>
    <t>Aparna Kaul</t>
  </si>
  <si>
    <t>Karthik Patel</t>
  </si>
  <si>
    <t>Pavan Thakur</t>
  </si>
  <si>
    <t>Karan Bhat</t>
  </si>
  <si>
    <t>Jatin Trivedi</t>
  </si>
  <si>
    <t>Anil Sheikh</t>
  </si>
  <si>
    <t>Aditi Sheikh</t>
  </si>
  <si>
    <t>Nivedita Coutinho</t>
  </si>
  <si>
    <t>Kavya Murthy</t>
  </si>
  <si>
    <t>Manish Reddy</t>
  </si>
  <si>
    <t>Vaishnavi Verma</t>
  </si>
  <si>
    <t>Tanvi Khan</t>
  </si>
  <si>
    <t>Damini Rao</t>
  </si>
  <si>
    <t>Sonam Singh</t>
  </si>
  <si>
    <t>Aditya Mathur</t>
  </si>
  <si>
    <t>Anika Thakur</t>
  </si>
  <si>
    <t>Pooja Bhasin</t>
  </si>
  <si>
    <t>Kabir Khandelwal</t>
  </si>
  <si>
    <t>Malini Carvalho</t>
  </si>
  <si>
    <t>Mohit Prasad</t>
  </si>
  <si>
    <t>Pavan Pillai</t>
  </si>
  <si>
    <t>Shalini Singh</t>
  </si>
  <si>
    <t>Meera Khanna</t>
  </si>
  <si>
    <t>Amrita Rebello</t>
  </si>
  <si>
    <t>Deeksha Kulkarni</t>
  </si>
  <si>
    <t>Anika Sawant</t>
  </si>
  <si>
    <t>Rishabh Sarkar</t>
  </si>
  <si>
    <t>Gaurav Wagh</t>
  </si>
  <si>
    <t>Jatin Fernandes</t>
  </si>
  <si>
    <t>Isha Kulkarni</t>
  </si>
  <si>
    <t>Isha Ansari</t>
  </si>
  <si>
    <t>Naveen Chauhan</t>
  </si>
  <si>
    <t>Prakash Rebello</t>
  </si>
  <si>
    <t>Umesh Batra</t>
  </si>
  <si>
    <t>Shashank Rathore</t>
  </si>
  <si>
    <t>Sharad Mir</t>
  </si>
  <si>
    <t>Saanvi Gaikwad</t>
  </si>
  <si>
    <t>Kartik Anand</t>
  </si>
  <si>
    <t>Suresh Khanna</t>
  </si>
  <si>
    <t>Vinay Murthy</t>
  </si>
  <si>
    <t>Nivedita Krishnan</t>
  </si>
  <si>
    <t>Shraddha Yadav</t>
  </si>
  <si>
    <t>Hemant Gill</t>
  </si>
  <si>
    <t>Ritu Deshmukh</t>
  </si>
  <si>
    <t>Chetan Phadke</t>
  </si>
  <si>
    <t>Harish Vyas</t>
  </si>
  <si>
    <t>Deepika Hebbar</t>
  </si>
  <si>
    <t>Hardik Krishnan</t>
  </si>
  <si>
    <t>Manjunath Patel</t>
  </si>
  <si>
    <t>Karthik Agarwal</t>
  </si>
  <si>
    <t>Bhavana Singh</t>
  </si>
  <si>
    <t>Ritesh Reddy</t>
  </si>
  <si>
    <t>Dhruv Batra</t>
  </si>
  <si>
    <t>Chaitra Bhatt</t>
  </si>
  <si>
    <t>Tejas Malhotra</t>
  </si>
  <si>
    <t>Sameer Carvalho</t>
  </si>
  <si>
    <t>Tushar Dutta</t>
  </si>
  <si>
    <t>Abhishek Gill</t>
  </si>
  <si>
    <t>Prakash Kale</t>
  </si>
  <si>
    <t>Vikram Balasubramanian</t>
  </si>
  <si>
    <t>Sai Prasad</t>
  </si>
  <si>
    <t>Ravi Kohli</t>
  </si>
  <si>
    <t>Sharmila Dar</t>
  </si>
  <si>
    <t>Isha Jain</t>
  </si>
  <si>
    <t>Ishaan Shetty</t>
  </si>
  <si>
    <t>Rajesh Murthy</t>
  </si>
  <si>
    <t>Vihaan Thakur</t>
  </si>
  <si>
    <t>Monika Menon</t>
  </si>
  <si>
    <t>Pradeep Mathur</t>
  </si>
  <si>
    <t>Lakshay Iyer</t>
  </si>
  <si>
    <t>Hemant Das</t>
  </si>
  <si>
    <t>Sushmita Sarkar</t>
  </si>
  <si>
    <t>Pooja Sharma</t>
  </si>
  <si>
    <t>Komal Kale</t>
  </si>
  <si>
    <t>Vidya Lopes</t>
  </si>
  <si>
    <t>Tanvi Deshmukh</t>
  </si>
  <si>
    <t>Lata Pillai</t>
  </si>
  <si>
    <t>Zoya Pawar</t>
  </si>
  <si>
    <t>Vikas Saha</t>
  </si>
  <si>
    <t>Shalini Deshmukh</t>
  </si>
  <si>
    <t>Ajay Kale</t>
  </si>
  <si>
    <t>Vivaan Chatterjee</t>
  </si>
  <si>
    <t>Anusha Sidhu</t>
  </si>
  <si>
    <t>Alok Reddy</t>
  </si>
  <si>
    <t>Umesh Fernandes</t>
  </si>
  <si>
    <t>Priya Thakur</t>
  </si>
  <si>
    <t>Dev Khandelwal</t>
  </si>
  <si>
    <t>Malini Sodhi</t>
  </si>
  <si>
    <t>Riya Kohli</t>
  </si>
  <si>
    <t>Shalini Chauhan</t>
  </si>
  <si>
    <t>Rajat Nambiar</t>
  </si>
  <si>
    <t>Nisha Reddy</t>
  </si>
  <si>
    <t>Gaurav Shetty</t>
  </si>
  <si>
    <t>Lavanya Bhasin</t>
  </si>
  <si>
    <t>Anjali Bhide</t>
  </si>
  <si>
    <t>Arjun Mathur</t>
  </si>
  <si>
    <t>Jatin Singh</t>
  </si>
  <si>
    <t>Pradeep Sharma</t>
  </si>
  <si>
    <t>Trisha Chawla</t>
  </si>
  <si>
    <t>Vikas Krishnan</t>
  </si>
  <si>
    <t>Sai Qureshi</t>
  </si>
  <si>
    <t>Shalini Wagh</t>
  </si>
  <si>
    <t>Akash Bose</t>
  </si>
  <si>
    <t>Saanvi Lopes</t>
  </si>
  <si>
    <t>Hemant Batra</t>
  </si>
  <si>
    <t>Ravi Ansari</t>
  </si>
  <si>
    <t>Om Khandelwal</t>
  </si>
  <si>
    <t>Lavanya Iyer</t>
  </si>
  <si>
    <t>Hema Mehta</t>
  </si>
  <si>
    <t>Kartik Chatterjee</t>
  </si>
  <si>
    <t>Vaishnavi Hebbar</t>
  </si>
  <si>
    <t>Tushar Jain</t>
  </si>
  <si>
    <t>Niharika Banerjee</t>
  </si>
  <si>
    <t>Neha Bhat</t>
  </si>
  <si>
    <t>Mansi Gowda</t>
  </si>
  <si>
    <t>Pallavi Apte</t>
  </si>
  <si>
    <t>Dhruv Ramanujam</t>
  </si>
  <si>
    <t>Yogesh Nambiar</t>
  </si>
  <si>
    <t>Ankit Fernandes</t>
  </si>
  <si>
    <t>Tanvi Trivedi</t>
  </si>
  <si>
    <t>Rishabh Subramanian</t>
  </si>
  <si>
    <t>Om Mathur</t>
  </si>
  <si>
    <t>Simran Mehra</t>
  </si>
  <si>
    <t>Jay Chawla</t>
  </si>
  <si>
    <t>Rajesh Hebbar</t>
  </si>
  <si>
    <t>Priya Chawla</t>
  </si>
  <si>
    <t>Aparna Iyengar</t>
  </si>
  <si>
    <t>Neha Kaur</t>
  </si>
  <si>
    <t>Swati Sandhu</t>
  </si>
  <si>
    <t>Malini Chavan</t>
  </si>
  <si>
    <t>Dhruv Deshmukh</t>
  </si>
  <si>
    <t>Apeksha Tikoo</t>
  </si>
  <si>
    <t>Apeksha Dar</t>
  </si>
  <si>
    <t>Uday Kaul</t>
  </si>
  <si>
    <t>Bhavya Bhatia</t>
  </si>
  <si>
    <t>Yamini Carvalho</t>
  </si>
  <si>
    <t>Hema Mahajan</t>
  </si>
  <si>
    <t>Sanjay Fernandes</t>
  </si>
  <si>
    <t>Anusha Deshmukh</t>
  </si>
  <si>
    <t>Anika Dar</t>
  </si>
  <si>
    <t>Monika Gowda</t>
  </si>
  <si>
    <t>Sunil Mehra</t>
  </si>
  <si>
    <t>Vivaan Mir</t>
  </si>
  <si>
    <t>Shreya Nair</t>
  </si>
  <si>
    <t>Shreya Mahajan</t>
  </si>
  <si>
    <t>Amrita Kaur</t>
  </si>
  <si>
    <t>Parth Gaikwad</t>
  </si>
  <si>
    <t>Dhruv Subramanian</t>
  </si>
  <si>
    <t>Raghav Ghosh</t>
  </si>
  <si>
    <t>Sharmila Gupta</t>
  </si>
  <si>
    <t>Aditya Rao</t>
  </si>
  <si>
    <t>Anushka Ahluwalia</t>
  </si>
  <si>
    <t>Pradeep Singh</t>
  </si>
  <si>
    <t>Ishaan Chawla</t>
  </si>
  <si>
    <t>Sunil Batra</t>
  </si>
  <si>
    <t>Manjunath Rebello</t>
  </si>
  <si>
    <t>Reema Tikoo</t>
  </si>
  <si>
    <t>Gaurav Krishnan</t>
  </si>
  <si>
    <t>Vikas Rathore</t>
  </si>
  <si>
    <t>Mansi Verma</t>
  </si>
  <si>
    <t>Nikhil Chatterjee</t>
  </si>
  <si>
    <t>Ritesh Yadav</t>
  </si>
  <si>
    <t>Hema Sheikh</t>
  </si>
  <si>
    <t>Amit Mehra</t>
  </si>
  <si>
    <t>Karan Qureshi</t>
  </si>
  <si>
    <t>Deeksha Bose</t>
  </si>
  <si>
    <t>Anil Verma</t>
  </si>
  <si>
    <t>Dinesh Khan</t>
  </si>
  <si>
    <t>Vikram Bhandari</t>
  </si>
  <si>
    <t>Tanya Malhotra</t>
  </si>
  <si>
    <t>Sarika Patil</t>
  </si>
  <si>
    <t>Trisha Pereira</t>
  </si>
  <si>
    <t>Jaya Rebello</t>
  </si>
  <si>
    <t>Nisha Venkatesh</t>
  </si>
  <si>
    <t>Anusha Wagh</t>
  </si>
  <si>
    <t>Mayank Thakur</t>
  </si>
  <si>
    <t>Sakshi Bhatia</t>
  </si>
  <si>
    <t>Parth Kapoor</t>
  </si>
  <si>
    <t>Sanjay Mukherjee</t>
  </si>
  <si>
    <t>Jaya Bhatt</t>
  </si>
  <si>
    <t>Neha Chavan</t>
  </si>
  <si>
    <t>Dinesh Shah</t>
  </si>
  <si>
    <t>Aditi Tandon</t>
  </si>
  <si>
    <t>Om Ahluwalia</t>
  </si>
  <si>
    <t>Aanya Apte</t>
  </si>
  <si>
    <t>Shubham Chawla</t>
  </si>
  <si>
    <t>Diya Chatterjee</t>
  </si>
  <si>
    <t>Anil Raina</t>
  </si>
  <si>
    <t>Tanvi Bhatt</t>
  </si>
  <si>
    <t>Dinesh Sidhu</t>
  </si>
  <si>
    <t>Deepak Dalal</t>
  </si>
  <si>
    <t>Kirti Mathur</t>
  </si>
  <si>
    <t>Ashish Pillai</t>
  </si>
  <si>
    <t>Tushar Wagh</t>
  </si>
  <si>
    <t>Jitendra Venkatesh</t>
  </si>
  <si>
    <t>Deepika Sharma</t>
  </si>
  <si>
    <t>Prakash Desai</t>
  </si>
  <si>
    <t>Kajal Rebello</t>
  </si>
  <si>
    <t>Lakshay Bhat</t>
  </si>
  <si>
    <t>Abhay Patil</t>
  </si>
  <si>
    <t>Shreya Bhide</t>
  </si>
  <si>
    <t>Kartik Dalal</t>
  </si>
  <si>
    <t>Reyansh Khandelwal</t>
  </si>
  <si>
    <t>Yogesh Bhatt</t>
  </si>
  <si>
    <t>Yash Malhotra</t>
  </si>
  <si>
    <t>Rakesh Thakur</t>
  </si>
  <si>
    <t>Nivedita Garg</t>
  </si>
  <si>
    <t>Deepika Mahajan</t>
  </si>
  <si>
    <t>Nitin Sen</t>
  </si>
  <si>
    <t>Prakash Khan</t>
  </si>
  <si>
    <t>Chetan Shah</t>
  </si>
  <si>
    <t>Om Murthy</t>
  </si>
  <si>
    <t>Yash Mehta</t>
  </si>
  <si>
    <t>Suhani Yadav</t>
  </si>
  <si>
    <t>Madhuri Sodhi</t>
  </si>
  <si>
    <t>Tara Parikh</t>
  </si>
  <si>
    <t>Aishwarya Gowda</t>
  </si>
  <si>
    <t>Mayank Murthy</t>
  </si>
  <si>
    <t>Kajal Phadke</t>
  </si>
  <si>
    <t>Lata Dutta</t>
  </si>
  <si>
    <t>Arnav Apte</t>
  </si>
  <si>
    <t>Gaurav Sheikh</t>
  </si>
  <si>
    <t>Kabir Singh</t>
  </si>
  <si>
    <t>Chetan Patil</t>
  </si>
  <si>
    <t>Gaurav Thakur</t>
  </si>
  <si>
    <t>Ritesh Apte</t>
  </si>
  <si>
    <t>Nisha Sheikh</t>
  </si>
  <si>
    <t>Shashank Deshmukh</t>
  </si>
  <si>
    <t>Parth Banerjee</t>
  </si>
  <si>
    <t>Yash Anand</t>
  </si>
  <si>
    <t>Ashish Agarwal</t>
  </si>
  <si>
    <t>Sharmila Pillai</t>
  </si>
  <si>
    <t>Sneha Sheikh</t>
  </si>
  <si>
    <t>Ananya Reddy</t>
  </si>
  <si>
    <t>Jatin Ghosh</t>
  </si>
  <si>
    <t>Pradeep Shetty</t>
  </si>
  <si>
    <t>Sakshi Bhatt</t>
  </si>
  <si>
    <t>Komal Sodhi</t>
  </si>
  <si>
    <t>Sameer Fernandes</t>
  </si>
  <si>
    <t>Puneet Wagh</t>
  </si>
  <si>
    <t>Ravi Fernandes</t>
  </si>
  <si>
    <t>Saanvi DSouza</t>
  </si>
  <si>
    <t>Saanvi Pereira</t>
  </si>
  <si>
    <t>Chetan Chauhan</t>
  </si>
  <si>
    <t>Aditi Iyer</t>
  </si>
  <si>
    <t>Manish Bhide</t>
  </si>
  <si>
    <t>Manisha Bhatia</t>
  </si>
  <si>
    <t>Chetan Rebello</t>
  </si>
  <si>
    <t>Riya Sheikh</t>
  </si>
  <si>
    <t>Niharika Bhide</t>
  </si>
  <si>
    <t>Harish Nambiar</t>
  </si>
  <si>
    <t>Vihaan Shah</t>
  </si>
  <si>
    <t>Sharmila Mathur</t>
  </si>
  <si>
    <t>Kabir Joshi</t>
  </si>
  <si>
    <t>Mahima Sawant</t>
  </si>
  <si>
    <t>Karan Martins</t>
  </si>
  <si>
    <t>Anushka Das</t>
  </si>
  <si>
    <t>Sakshi Nair</t>
  </si>
  <si>
    <t>Arjun Reddy</t>
  </si>
  <si>
    <t>Mahima Khandelwal</t>
  </si>
  <si>
    <t>Mayank Kohli</t>
  </si>
  <si>
    <t>Rakesh Apte</t>
  </si>
  <si>
    <t>Pranav Mehta</t>
  </si>
  <si>
    <t>Amit Kale</t>
  </si>
  <si>
    <t>Sonam Srinivasan</t>
  </si>
  <si>
    <t>Sharmila Bhasin</t>
  </si>
  <si>
    <t>Dhruv Gill</t>
  </si>
  <si>
    <t>Ashish Khanna</t>
  </si>
  <si>
    <t>Jitendra Thakur</t>
  </si>
  <si>
    <t>Sakshi Das</t>
  </si>
  <si>
    <t>Kiran Mahajan</t>
  </si>
  <si>
    <t>Vinay Trivedi</t>
  </si>
  <si>
    <t>Arnav Naidu</t>
  </si>
  <si>
    <t>Rishabh Dar</t>
  </si>
  <si>
    <t>Lavanya Khan</t>
  </si>
  <si>
    <t>Naveen Tandon</t>
  </si>
  <si>
    <t>Prakash Sawant</t>
  </si>
  <si>
    <t>Shalini Ansari</t>
  </si>
  <si>
    <t>Pavan Pereira</t>
  </si>
  <si>
    <t>Pradeep Saha</t>
  </si>
  <si>
    <t>Kunal Sen</t>
  </si>
  <si>
    <t>Aarav Gokhale</t>
  </si>
  <si>
    <t>Pranav Gaikwad</t>
  </si>
  <si>
    <t>Aanya Iyengar</t>
  </si>
  <si>
    <t>Ravi Joshi</t>
  </si>
  <si>
    <t>Amrita Desai</t>
  </si>
  <si>
    <t>Mohit Mathur</t>
  </si>
  <si>
    <t>Umesh Khanna</t>
  </si>
  <si>
    <t>Esha Martins</t>
  </si>
  <si>
    <t>Siddharth Bhandari</t>
  </si>
  <si>
    <t>Jaya Wagh</t>
  </si>
  <si>
    <t>Sharmila Parikh</t>
  </si>
  <si>
    <t>Mayank Kaul</t>
  </si>
  <si>
    <t>Rajat Mukherjee</t>
  </si>
  <si>
    <t>Aanya Batra</t>
  </si>
  <si>
    <t>Tara Mehra</t>
  </si>
  <si>
    <t>Anika Naidu</t>
  </si>
  <si>
    <t>Reyansh Dalal</t>
  </si>
  <si>
    <t>Kartik Khandelwal</t>
  </si>
  <si>
    <t>Anika Kapoor</t>
  </si>
  <si>
    <t>Kajal Qureshi</t>
  </si>
  <si>
    <t>Esha Coutinho</t>
  </si>
  <si>
    <t>Radhika Kapoor</t>
  </si>
  <si>
    <t>Tanvi Gowda</t>
  </si>
  <si>
    <t>Sandeep Iyengar</t>
  </si>
  <si>
    <t>Zoya Murthy</t>
  </si>
  <si>
    <t>Dhruv Rathore</t>
  </si>
  <si>
    <t>Ravi Khanna</t>
  </si>
  <si>
    <t>Anushka Gaikwad</t>
  </si>
  <si>
    <t>Usha Batra</t>
  </si>
  <si>
    <t>Uday Dar</t>
  </si>
  <si>
    <t>Kunal Mathur</t>
  </si>
  <si>
    <t>Riya Mir</t>
  </si>
  <si>
    <t>Deepak Srinivasan</t>
  </si>
  <si>
    <t>Rajat Tandon</t>
  </si>
  <si>
    <t>Saanvi Sodhi</t>
  </si>
  <si>
    <t>Dinesh Deshmukh</t>
  </si>
  <si>
    <t>Tejas Kaul</t>
  </si>
  <si>
    <t>Manisha Dutta</t>
  </si>
  <si>
    <t>Kirti Nair</t>
  </si>
  <si>
    <t>Tushar Nambiar</t>
  </si>
  <si>
    <t>Lata Salunkhe</t>
  </si>
  <si>
    <t>Aishwarya Vyas</t>
  </si>
  <si>
    <t>Nikhil Naidu</t>
  </si>
  <si>
    <t>Vaishnavi Gowda</t>
  </si>
  <si>
    <t>Ananya Martins</t>
  </si>
  <si>
    <t>Chetan Khanna</t>
  </si>
  <si>
    <t>Prakash Venkatesh</t>
  </si>
  <si>
    <t>Tejas Carvalho</t>
  </si>
  <si>
    <t>Vinay Batra</t>
  </si>
  <si>
    <t>Vihaan Das</t>
  </si>
  <si>
    <t>Riya Patel</t>
  </si>
  <si>
    <t>Isha Mathur</t>
  </si>
  <si>
    <t>Tara Sodhi</t>
  </si>
  <si>
    <t>Nisha Chawla</t>
  </si>
  <si>
    <t>Kartik Kaur</t>
  </si>
  <si>
    <t>Pooja Iyengar</t>
  </si>
  <si>
    <t>Nikhil Shah</t>
  </si>
  <si>
    <t>Vikram Mahajan</t>
  </si>
  <si>
    <t>Dhruv Hebbar</t>
  </si>
  <si>
    <t>Diya Chawla</t>
  </si>
  <si>
    <t>Lokesh Bose</t>
  </si>
  <si>
    <t>Manisha Gaikwad</t>
  </si>
  <si>
    <t>Priya Balasubramanian</t>
  </si>
  <si>
    <t>Bhavana Mukherjee</t>
  </si>
  <si>
    <t>Apeksha Ramanujam</t>
  </si>
  <si>
    <t>Yogesh Kaul</t>
  </si>
  <si>
    <t>Pradeep Anand</t>
  </si>
  <si>
    <t>Suresh Bose</t>
  </si>
  <si>
    <t>Arjun DSouza</t>
  </si>
  <si>
    <t>Sharad Singh</t>
  </si>
  <si>
    <t>Bharat Saha</t>
  </si>
  <si>
    <t>Rajesh Carvalho</t>
  </si>
  <si>
    <t>Rakesh Bhide</t>
  </si>
  <si>
    <t>Anushka Saha</t>
  </si>
  <si>
    <t>Bhavya Mahajan</t>
  </si>
  <si>
    <t>Pallavi Kohli</t>
  </si>
  <si>
    <t>Deepika Desai</t>
  </si>
  <si>
    <t>Parth Chavan</t>
  </si>
  <si>
    <t>Vihaan Pereira</t>
  </si>
  <si>
    <t>Lavanya Parikh</t>
  </si>
  <si>
    <t>Lokesh Verma</t>
  </si>
  <si>
    <t>Shashank Qureshi</t>
  </si>
  <si>
    <t>Karan Sen</t>
  </si>
  <si>
    <t>Dev Carvalho</t>
  </si>
  <si>
    <t>Hardik Tandon</t>
  </si>
  <si>
    <t>Saanvi Gill</t>
  </si>
  <si>
    <t>Kavya Iyengar</t>
  </si>
  <si>
    <t>Kabir Phadke</t>
  </si>
  <si>
    <t>Akash Carvalho</t>
  </si>
  <si>
    <t>Sharad Khandelwal</t>
  </si>
  <si>
    <t>Deepak Vyas</t>
  </si>
  <si>
    <t>Roshni Sen</t>
  </si>
  <si>
    <t>Gauri Anand</t>
  </si>
  <si>
    <t>Simran Ramanujam</t>
  </si>
  <si>
    <t>Aparna Rao</t>
  </si>
  <si>
    <t>Harsh Bhide</t>
  </si>
  <si>
    <t>Komal Sandhu</t>
  </si>
  <si>
    <t>Sarika Hebbar</t>
  </si>
  <si>
    <t>Ishita Siddiqui</t>
  </si>
  <si>
    <t>Mohit Thakur</t>
  </si>
  <si>
    <t>Usha Kale</t>
  </si>
  <si>
    <t>Anusha Naidu</t>
  </si>
  <si>
    <t>Ishaan Chatterjee</t>
  </si>
  <si>
    <t>Priya Pereira</t>
  </si>
  <si>
    <t>Anjali Batra</t>
  </si>
  <si>
    <t>Anushka Desai</t>
  </si>
  <si>
    <t>Monika Khandelwal</t>
  </si>
  <si>
    <t>Isha Apte</t>
  </si>
  <si>
    <t>Naveen Bhasin</t>
  </si>
  <si>
    <t>Neha Ghosh</t>
  </si>
  <si>
    <t>Sameer Sodhi</t>
  </si>
  <si>
    <t>Ankit Singh</t>
  </si>
  <si>
    <t>Rajesh Iyer</t>
  </si>
  <si>
    <t>Sonam Naidu</t>
  </si>
  <si>
    <t>Anushka Carvalho</t>
  </si>
  <si>
    <t>Lavanya Phadke</t>
  </si>
  <si>
    <t>Kirti Chatterjee</t>
  </si>
  <si>
    <t>Bharat Gill</t>
  </si>
  <si>
    <t>Rohan Gokhale</t>
  </si>
  <si>
    <t>Lavanya Sawant</t>
  </si>
  <si>
    <t>Kartik Ramanujam</t>
  </si>
  <si>
    <t>Pallavi Raina</t>
  </si>
  <si>
    <t>Jatin Venkatesh</t>
  </si>
  <si>
    <t>Amit Balasubramanian</t>
  </si>
  <si>
    <t>Lavanya DSouza</t>
  </si>
  <si>
    <t>Karan Das</t>
  </si>
  <si>
    <t>Madhuri Gill</t>
  </si>
  <si>
    <t>Kabir Venkatesh</t>
  </si>
  <si>
    <t>Ankit Kapoor</t>
  </si>
  <si>
    <t>Priya Dutta</t>
  </si>
  <si>
    <t>Roshni Bhide</t>
  </si>
  <si>
    <t>Sangeeta Sharma</t>
  </si>
  <si>
    <t>Sakshi Srinivasan</t>
  </si>
  <si>
    <t>Manjunath Jain</t>
  </si>
  <si>
    <t>Yash Khan</t>
  </si>
  <si>
    <t>Sunil Sarkar</t>
  </si>
  <si>
    <t>Anushka Singh</t>
  </si>
  <si>
    <t>Aishwarya Venkatesh</t>
  </si>
  <si>
    <t>Naveen Joshi</t>
  </si>
  <si>
    <t>Kiran Patel</t>
  </si>
  <si>
    <t>Nisha Mir</t>
  </si>
  <si>
    <t>Kunal Patel</t>
  </si>
  <si>
    <t>Mansi Mehra</t>
  </si>
  <si>
    <t>Pranav Iyer</t>
  </si>
  <si>
    <t>Om Verma</t>
  </si>
  <si>
    <t>Roshni Malhotra</t>
  </si>
  <si>
    <t>Payal Trivedi</t>
  </si>
  <si>
    <t>Umesh Srinivasan</t>
  </si>
  <si>
    <t>Tripti Chavan</t>
  </si>
  <si>
    <t>Meera Sandhu</t>
  </si>
  <si>
    <t>Tushar Yadav</t>
  </si>
  <si>
    <t>Malini Sheikh</t>
  </si>
  <si>
    <t>Nivedita Kapoor</t>
  </si>
  <si>
    <t>Kajal Gokhale</t>
  </si>
  <si>
    <t>Sai Gaikwad</t>
  </si>
  <si>
    <t>Tripti Ansari</t>
  </si>
  <si>
    <t>Tara Iyengar</t>
  </si>
  <si>
    <t>Nandini Martins</t>
  </si>
  <si>
    <t>Priya Khandelwal</t>
  </si>
  <si>
    <t>Trisha Bose</t>
  </si>
  <si>
    <t>Aarav Srinivasan</t>
  </si>
  <si>
    <t>Nikhil Dutta</t>
  </si>
  <si>
    <t>Priya Rao</t>
  </si>
  <si>
    <t>Arnav Tandon</t>
  </si>
  <si>
    <t>Sharad Banerjee</t>
  </si>
  <si>
    <t>Aparna Agarwal</t>
  </si>
  <si>
    <t>Karthik Bhide</t>
  </si>
  <si>
    <t>Pankaj Salunkhe</t>
  </si>
  <si>
    <t>Ashish Bhatia</t>
  </si>
  <si>
    <t>Yamini Gill</t>
  </si>
  <si>
    <t>Hemant Tikoo</t>
  </si>
  <si>
    <t>Anushka Kamat</t>
  </si>
  <si>
    <t>Akash Sidhu</t>
  </si>
  <si>
    <t>Lavanya Rao</t>
  </si>
  <si>
    <t>Shubham Phadke</t>
  </si>
  <si>
    <t>Uday Sen</t>
  </si>
  <si>
    <t>Jitendra Dutta</t>
  </si>
  <si>
    <t>Manjunath Bhatt</t>
  </si>
  <si>
    <t>Sharmila Raina</t>
  </si>
  <si>
    <t>Bhavya Hebbar</t>
  </si>
  <si>
    <t>Amit Deshmukh</t>
  </si>
  <si>
    <t>Lokesh Murthy</t>
  </si>
  <si>
    <t>Parth Kaur</t>
  </si>
  <si>
    <t>Niharika Shah</t>
  </si>
  <si>
    <t>Rishabh Mir</t>
  </si>
  <si>
    <t>Sameer Sheikh</t>
  </si>
  <si>
    <t>Rishabh Malhotra</t>
  </si>
  <si>
    <t>Dinesh Rebello</t>
  </si>
  <si>
    <t>Manjunath Qureshi</t>
  </si>
  <si>
    <t>Lakshay Mehra</t>
  </si>
  <si>
    <t>Hemant Bhatt</t>
  </si>
  <si>
    <t>Sonam Dalal</t>
  </si>
  <si>
    <t>Kajal Sheikh</t>
  </si>
  <si>
    <t>Sonam Kulkarni</t>
  </si>
  <si>
    <t>Kirti Trivedi</t>
  </si>
  <si>
    <t>Diya Dutta</t>
  </si>
  <si>
    <t>Shubham Chauhan</t>
  </si>
  <si>
    <t>Simran Patel</t>
  </si>
  <si>
    <t>Dhruv Sodhi</t>
  </si>
  <si>
    <t>Monika Rathore</t>
  </si>
  <si>
    <t>Anil Kaur</t>
  </si>
  <si>
    <t>Tanmay Rao</t>
  </si>
  <si>
    <t>Payal Khanna</t>
  </si>
  <si>
    <t>Om Bhasin</t>
  </si>
  <si>
    <t>Hemant Bhide</t>
  </si>
  <si>
    <t>Damini Desai</t>
  </si>
  <si>
    <t>Tara Saha</t>
  </si>
  <si>
    <t>Ritu Mathur</t>
  </si>
  <si>
    <t>Mahima Pawar</t>
  </si>
  <si>
    <t>Malini Fernandes</t>
  </si>
  <si>
    <t>Trisha Ghosh</t>
  </si>
  <si>
    <t>Kajal Sodhi</t>
  </si>
  <si>
    <t>Aparna Srinivasan</t>
  </si>
  <si>
    <t>Rakesh Rao</t>
  </si>
  <si>
    <t>Uday Mehra</t>
  </si>
  <si>
    <t>Tejas Sandhu</t>
  </si>
  <si>
    <t>Jay Desai</t>
  </si>
  <si>
    <t>Pavan Khandelwal</t>
  </si>
  <si>
    <t>Arnav Mukherjee</t>
  </si>
  <si>
    <t>Sunil Shetty</t>
  </si>
  <si>
    <t>Manjunath Chavan</t>
  </si>
  <si>
    <t>Amrita Vyas</t>
  </si>
  <si>
    <t>Diya Kapoor</t>
  </si>
  <si>
    <t>Hema Sidhu</t>
  </si>
  <si>
    <t>Anil Ahluwalia</t>
  </si>
  <si>
    <t>Esha Saha</t>
  </si>
  <si>
    <t>Akash Salunkhe</t>
  </si>
  <si>
    <t>Prakash Mehra</t>
  </si>
  <si>
    <t>Pradeep Dar</t>
  </si>
  <si>
    <t>Prakash Carvalho</t>
  </si>
  <si>
    <t>Ishaan Sheikh</t>
  </si>
  <si>
    <t>Tejas Mehta</t>
  </si>
  <si>
    <t>Kirti Parikh</t>
  </si>
  <si>
    <t>Lokesh Rao</t>
  </si>
  <si>
    <t>Apeksha Pereira</t>
  </si>
  <si>
    <t>Dhruv Kapoor</t>
  </si>
  <si>
    <t>Pankaj Mehra</t>
  </si>
  <si>
    <t>Shashank Vyas</t>
  </si>
  <si>
    <t>Radhika Phadke</t>
  </si>
  <si>
    <t>Anusha Prasad</t>
  </si>
  <si>
    <t>Mayank Subramanian</t>
  </si>
  <si>
    <t>Abhishek Gowda</t>
  </si>
  <si>
    <t>Manjunath Deshmukh</t>
  </si>
  <si>
    <t>Amit Parikh</t>
  </si>
  <si>
    <t>Komal Siddiqui</t>
  </si>
  <si>
    <t>Vinay Rebello</t>
  </si>
  <si>
    <t>Dinesh Prasad</t>
  </si>
  <si>
    <t>Ritesh Bhatia</t>
  </si>
  <si>
    <t>Aditya Saha</t>
  </si>
  <si>
    <t>Shubham Parikh</t>
  </si>
  <si>
    <t>Meera Prasad</t>
  </si>
  <si>
    <t>Sakshi Mehta</t>
  </si>
  <si>
    <t>Yamini Banerjee</t>
  </si>
  <si>
    <t>Madhuri Siddiqui</t>
  </si>
  <si>
    <t>Rakesh Chavan</t>
  </si>
  <si>
    <t>Kunal Pereira</t>
  </si>
  <si>
    <t>Dinesh Dalal</t>
  </si>
  <si>
    <t>Siddharth Banerjee</t>
  </si>
  <si>
    <t>Pranav Lopes</t>
  </si>
  <si>
    <t>Lavanya Patel</t>
  </si>
  <si>
    <t>Simran Srinivasan</t>
  </si>
  <si>
    <t>Sangeeta Raina</t>
  </si>
  <si>
    <t>Nisha Sandhu</t>
  </si>
  <si>
    <t>Shalini Kohli</t>
  </si>
  <si>
    <t>Mansi Subramanian</t>
  </si>
  <si>
    <t>Pranav Mehra</t>
  </si>
  <si>
    <t>Mahima Apte</t>
  </si>
  <si>
    <t>Roshni Mehra</t>
  </si>
  <si>
    <t>Chetan Prasad</t>
  </si>
  <si>
    <t>Rajasthan</t>
  </si>
  <si>
    <t>Andaman</t>
  </si>
  <si>
    <t>Himachal Pradesh</t>
  </si>
  <si>
    <t>Kerala</t>
  </si>
  <si>
    <t>Goa</t>
  </si>
  <si>
    <t>Udaipur</t>
  </si>
  <si>
    <t>Port Blair</t>
  </si>
  <si>
    <t>Shimla</t>
  </si>
  <si>
    <t>Manali</t>
  </si>
  <si>
    <t>Jaipur</t>
  </si>
  <si>
    <t>Kochi</t>
  </si>
  <si>
    <t>Panaji</t>
  </si>
  <si>
    <t>MTR84892</t>
  </si>
  <si>
    <t>MTR12692</t>
  </si>
  <si>
    <t>MTR64692</t>
  </si>
  <si>
    <t>MTR32882</t>
  </si>
  <si>
    <t>MTR79212</t>
  </si>
  <si>
    <t>MTR59032</t>
  </si>
  <si>
    <t>MTR20742</t>
  </si>
  <si>
    <t>MTR93162</t>
  </si>
  <si>
    <t>MTR47352</t>
  </si>
  <si>
    <t>MTR33572</t>
  </si>
  <si>
    <t>MTR70502</t>
  </si>
  <si>
    <t>MTR54252</t>
  </si>
  <si>
    <t>MTR99892</t>
  </si>
  <si>
    <t>MTR65651</t>
  </si>
  <si>
    <t>MTR31552</t>
  </si>
  <si>
    <t>MTR64732</t>
  </si>
  <si>
    <t>MTR33111</t>
  </si>
  <si>
    <t>MTR44991</t>
  </si>
  <si>
    <t>MTR54251</t>
  </si>
  <si>
    <t>MTR80881</t>
  </si>
  <si>
    <t>MTR29112</t>
  </si>
  <si>
    <t>MTR93722</t>
  </si>
  <si>
    <t>MTR74792</t>
  </si>
  <si>
    <t>MTR91511</t>
  </si>
  <si>
    <t>MTR16021</t>
  </si>
  <si>
    <t>MTR54721</t>
  </si>
  <si>
    <t>Sum of Power_Consumed_kWh</t>
  </si>
  <si>
    <t>Sum of Billing_Amount</t>
  </si>
  <si>
    <t>Power Consumed_KWH</t>
  </si>
  <si>
    <t>Billing Amount</t>
  </si>
  <si>
    <t>#FEDC41</t>
  </si>
  <si>
    <t>#FE375F</t>
  </si>
  <si>
    <t>#50008E</t>
  </si>
  <si>
    <t>#F5F6FA</t>
  </si>
  <si>
    <t>#D2D7D9</t>
  </si>
  <si>
    <t>#67757B</t>
  </si>
  <si>
    <t>#454E52</t>
  </si>
  <si>
    <t>#01C48B</t>
  </si>
  <si>
    <t>COLORS</t>
  </si>
  <si>
    <t>FONTS</t>
  </si>
  <si>
    <t>Arial</t>
  </si>
  <si>
    <t>Calibri</t>
  </si>
  <si>
    <t>(Body)</t>
  </si>
  <si>
    <t>ICONS</t>
  </si>
  <si>
    <t>KPI - Key Performace Indicator</t>
  </si>
  <si>
    <t>Customer_Type &amp; City Wise Hierarchical Report</t>
  </si>
  <si>
    <t>Count Customer_Name</t>
  </si>
  <si>
    <t xml:space="preserve">Electricity / Energy Consumption Analysis </t>
  </si>
  <si>
    <t>Paid Bills</t>
  </si>
  <si>
    <t>Unpaid Amount</t>
  </si>
  <si>
    <t>State Wise Of Billling Amount</t>
  </si>
  <si>
    <t>Customet Type Of Billling Amount</t>
  </si>
  <si>
    <t>Payment Status</t>
  </si>
  <si>
    <t>Billing %</t>
  </si>
  <si>
    <t>Sum of Pending</t>
  </si>
  <si>
    <t>Pending Cust</t>
  </si>
  <si>
    <t>Balance Cust</t>
  </si>
  <si>
    <t>Sum of Paid</t>
  </si>
  <si>
    <t>Sum of Unpaid</t>
  </si>
  <si>
    <t>Transcation %</t>
  </si>
  <si>
    <t>PORT BLAIR</t>
  </si>
  <si>
    <t>KOCHI</t>
  </si>
  <si>
    <t>PANAJI</t>
  </si>
  <si>
    <t>JAIPUR</t>
  </si>
  <si>
    <t>SHIMLA</t>
  </si>
  <si>
    <t>UDAIPUR</t>
  </si>
  <si>
    <t>MANALI</t>
  </si>
  <si>
    <t>Quarters (Billing_Date)</t>
  </si>
  <si>
    <t>Qtr3</t>
  </si>
  <si>
    <t>Qtr4</t>
  </si>
  <si>
    <t>Qtr1</t>
  </si>
  <si>
    <t>Qtr2</t>
  </si>
  <si>
    <t>Years (Billing_Date)</t>
  </si>
  <si>
    <t>2024</t>
  </si>
  <si>
    <t>2025</t>
  </si>
  <si>
    <t>Year</t>
  </si>
  <si>
    <t>Count of Customer_Name</t>
  </si>
  <si>
    <t>Summarized</t>
  </si>
  <si>
    <t>Over_All</t>
  </si>
  <si>
    <t>Payment %</t>
  </si>
  <si>
    <t>Sum of Previous_Reading_kWh</t>
  </si>
  <si>
    <t>Sum of Current_Reading_kWh</t>
  </si>
  <si>
    <t>Transaction Of City_Wise</t>
  </si>
  <si>
    <t>Cust &amp; City</t>
  </si>
  <si>
    <t>State_Wise</t>
  </si>
  <si>
    <t>Customer Type</t>
  </si>
  <si>
    <t>Energy Source</t>
  </si>
  <si>
    <t>Gender</t>
  </si>
  <si>
    <t>Others</t>
  </si>
  <si>
    <t>KWH Of State</t>
  </si>
  <si>
    <t>Traffic_Plan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</si>
</sst>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 #,##0.00_ ;_ * \-#,##0.00_ ;_ * &quot;-&quot;??_ ;_ @_ "/>
    <numFmt numFmtId="164" formatCode="yyyy\-mm\-dd"/>
    <numFmt numFmtId="165" formatCode="0.0%"/>
    <numFmt numFmtId="166" formatCode="dddd\ mm\ yyyy"/>
  </numFmts>
  <fonts count="3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b/>
      <sz val="11"/>
      <color rgb="FF50008E"/>
      <name val="Calibri"/>
      <family val="2"/>
      <scheme val="minor"/>
    </font>
    <font>
      <b/>
      <sz val="12"/>
      <color rgb="FF50008E"/>
      <name val="Calibri"/>
      <family val="2"/>
      <scheme val="minor"/>
    </font>
    <font>
      <b/>
      <sz val="16"/>
      <color theme="1"/>
      <name val="Calibri"/>
      <family val="2"/>
      <scheme val="minor"/>
    </font>
    <font>
      <b/>
      <sz val="14"/>
      <color theme="1"/>
      <name val="Calibri"/>
      <family val="2"/>
      <scheme val="minor"/>
    </font>
    <font>
      <b/>
      <sz val="11"/>
      <color rgb="FF00B050"/>
      <name val="Calibri"/>
      <family val="2"/>
      <scheme val="minor"/>
    </font>
    <font>
      <b/>
      <sz val="11"/>
      <color rgb="FFFF0000"/>
      <name val="Calibri"/>
      <family val="2"/>
      <scheme val="minor"/>
    </font>
    <font>
      <b/>
      <sz val="11"/>
      <color theme="2" tint="-0.749992370372631"/>
      <name val="Calibri"/>
      <family val="2"/>
      <scheme val="minor"/>
    </font>
    <font>
      <b/>
      <sz val="11"/>
      <color rgb="FFFE3057"/>
      <name val="Calibri"/>
      <family val="2"/>
      <scheme val="minor"/>
    </font>
    <font>
      <b/>
      <sz val="30"/>
      <color rgb="FFFE375F"/>
      <name val="Copperplate Gothic Bold"/>
      <family val="2"/>
    </font>
    <font>
      <b/>
      <sz val="11"/>
      <color rgb="FF454E52"/>
      <name val="Calibri"/>
      <family val="2"/>
      <scheme val="minor"/>
    </font>
    <font>
      <b/>
      <sz val="12"/>
      <color rgb="FFFE375F"/>
      <name val="Calibri"/>
      <family val="2"/>
      <scheme val="minor"/>
    </font>
    <font>
      <b/>
      <sz val="12"/>
      <color rgb="FF01C48B"/>
      <name val="Calibri"/>
      <family val="2"/>
      <scheme val="minor"/>
    </font>
    <font>
      <b/>
      <sz val="16"/>
      <color rgb="FFFE375F"/>
      <name val="Calibri"/>
      <family val="2"/>
      <scheme val="minor"/>
    </font>
    <font>
      <b/>
      <sz val="16"/>
      <color rgb="FF01C48B"/>
      <name val="Calibri"/>
      <family val="2"/>
      <scheme val="minor"/>
    </font>
    <font>
      <b/>
      <sz val="16"/>
      <color rgb="FF50008E"/>
      <name val="Calibri"/>
      <family val="2"/>
      <scheme val="minor"/>
    </font>
    <font>
      <b/>
      <sz val="18"/>
      <color rgb="FF50008E"/>
      <name val="Calibri"/>
      <family val="2"/>
      <scheme val="minor"/>
    </font>
    <font>
      <b/>
      <sz val="14"/>
      <color rgb="FFFE3057"/>
      <name val="Calibri"/>
      <family val="2"/>
      <scheme val="minor"/>
    </font>
    <font>
      <b/>
      <sz val="16"/>
      <color rgb="FFFE3057"/>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2D7D9"/>
        <bgColor indexed="64"/>
      </patternFill>
    </fill>
    <fill>
      <patternFill patternType="solid">
        <fgColor rgb="FFFE375F"/>
        <bgColor indexed="64"/>
      </patternFill>
    </fill>
    <fill>
      <patternFill patternType="solid">
        <fgColor rgb="FF50008E"/>
        <bgColor indexed="64"/>
      </patternFill>
    </fill>
    <fill>
      <patternFill patternType="solid">
        <fgColor theme="0"/>
        <bgColor indexed="64"/>
      </patternFill>
    </fill>
    <fill>
      <patternFill patternType="solid">
        <fgColor rgb="FFF5F6FA"/>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bottom style="medium">
        <color indexed="64"/>
      </bottom>
      <diagonal/>
    </border>
    <border>
      <left/>
      <right style="thick">
        <color rgb="FFFE375F"/>
      </right>
      <top/>
      <bottom/>
      <diagonal/>
    </border>
    <border>
      <left style="thin">
        <color theme="1"/>
      </left>
      <right style="thin">
        <color theme="1"/>
      </right>
      <top style="thin">
        <color theme="1"/>
      </top>
      <bottom style="thin">
        <color theme="1"/>
      </bottom>
      <diagonal/>
    </border>
    <border>
      <left style="thick">
        <color rgb="FFFE375F"/>
      </left>
      <right/>
      <top/>
      <bottom/>
      <diagonal/>
    </border>
    <border>
      <left/>
      <right/>
      <top/>
      <bottom style="mediumDashed">
        <color rgb="FFD2D7D9"/>
      </bottom>
      <diagonal/>
    </border>
    <border>
      <left/>
      <right/>
      <top style="mediumDashed">
        <color rgb="FFD2D7D9"/>
      </top>
      <bottom style="mediumDashed">
        <color rgb="FFD2D7D9"/>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94">
    <xf numFmtId="0" fontId="0" fillId="0" borderId="0" xfId="0"/>
    <xf numFmtId="0" fontId="0" fillId="0" borderId="0" xfId="0" applyAlignment="1">
      <alignment horizontal="center"/>
    </xf>
    <xf numFmtId="0" fontId="16" fillId="0" borderId="10" xfId="0" applyFont="1" applyBorder="1" applyAlignment="1">
      <alignment horizontal="center"/>
    </xf>
    <xf numFmtId="0" fontId="18" fillId="0" borderId="0" xfId="0" applyFont="1" applyAlignment="1">
      <alignment horizontal="center"/>
    </xf>
    <xf numFmtId="0" fontId="16" fillId="0" borderId="0" xfId="0" applyFont="1"/>
    <xf numFmtId="0" fontId="0" fillId="0" borderId="0" xfId="0" applyAlignment="1">
      <alignment horizontal="centerContinuous" vertical="center"/>
    </xf>
    <xf numFmtId="0" fontId="20" fillId="0" borderId="0" xfId="0" applyFont="1" applyAlignment="1">
      <alignment horizontal="centerContinuous" vertical="center"/>
    </xf>
    <xf numFmtId="0" fontId="16" fillId="0" borderId="10" xfId="0" pivotButton="1" applyFont="1" applyBorder="1" applyAlignment="1">
      <alignment horizontal="center"/>
    </xf>
    <xf numFmtId="0" fontId="21" fillId="0" borderId="11" xfId="0" applyFont="1" applyBorder="1"/>
    <xf numFmtId="0" fontId="21" fillId="0" borderId="12" xfId="0" applyFont="1" applyBorder="1"/>
    <xf numFmtId="0" fontId="21" fillId="0" borderId="13" xfId="0" applyFont="1" applyBorder="1"/>
    <xf numFmtId="0" fontId="22" fillId="0" borderId="14" xfId="0" applyFont="1" applyBorder="1"/>
    <xf numFmtId="0" fontId="22" fillId="0" borderId="10" xfId="0" applyFont="1" applyBorder="1"/>
    <xf numFmtId="164" fontId="22" fillId="0" borderId="10" xfId="0" applyNumberFormat="1" applyFont="1" applyBorder="1"/>
    <xf numFmtId="21" fontId="22" fillId="0" borderId="10" xfId="0" applyNumberFormat="1" applyFont="1" applyBorder="1"/>
    <xf numFmtId="0" fontId="22" fillId="0" borderId="15" xfId="0" applyFont="1" applyBorder="1"/>
    <xf numFmtId="0" fontId="22" fillId="0" borderId="16" xfId="0" applyFont="1" applyBorder="1"/>
    <xf numFmtId="0" fontId="22" fillId="0" borderId="17" xfId="0" applyFont="1" applyBorder="1"/>
    <xf numFmtId="164" fontId="22" fillId="0" borderId="17" xfId="0" applyNumberFormat="1" applyFont="1" applyBorder="1"/>
    <xf numFmtId="21" fontId="22" fillId="0" borderId="17" xfId="0" applyNumberFormat="1" applyFont="1" applyBorder="1"/>
    <xf numFmtId="0" fontId="22" fillId="0" borderId="18" xfId="0" applyFont="1" applyBorder="1"/>
    <xf numFmtId="0" fontId="25" fillId="0" borderId="10" xfId="0" applyFont="1" applyBorder="1" applyAlignment="1">
      <alignment horizontal="center"/>
    </xf>
    <xf numFmtId="0" fontId="26" fillId="0" borderId="10" xfId="0" applyFont="1" applyBorder="1" applyAlignment="1">
      <alignment horizontal="center"/>
    </xf>
    <xf numFmtId="165" fontId="23" fillId="0" borderId="0" xfId="42" applyNumberFormat="1" applyFont="1" applyAlignment="1">
      <alignment horizontal="center"/>
    </xf>
    <xf numFmtId="165" fontId="24" fillId="0" borderId="0" xfId="42" applyNumberFormat="1" applyFont="1" applyAlignment="1">
      <alignment horizontal="center"/>
    </xf>
    <xf numFmtId="0" fontId="19" fillId="0" borderId="20" xfId="0" applyFont="1" applyBorder="1" applyAlignment="1">
      <alignment horizontal="centerContinuous" vertical="center"/>
    </xf>
    <xf numFmtId="0" fontId="0" fillId="33" borderId="0" xfId="0" applyFill="1"/>
    <xf numFmtId="0" fontId="0" fillId="34" borderId="0" xfId="0" applyFill="1"/>
    <xf numFmtId="0" fontId="0" fillId="35" borderId="0" xfId="0" applyFill="1"/>
    <xf numFmtId="166" fontId="17" fillId="36" borderId="0" xfId="0" applyNumberFormat="1" applyFont="1" applyFill="1"/>
    <xf numFmtId="0" fontId="0" fillId="37" borderId="0" xfId="0" applyFill="1"/>
    <xf numFmtId="0" fontId="0" fillId="37" borderId="21" xfId="0" applyFill="1" applyBorder="1"/>
    <xf numFmtId="9" fontId="25" fillId="0" borderId="10" xfId="0" applyNumberFormat="1" applyFont="1" applyBorder="1" applyAlignment="1">
      <alignment horizontal="center"/>
    </xf>
    <xf numFmtId="0" fontId="26" fillId="0" borderId="14" xfId="0" applyFont="1" applyBorder="1" applyAlignment="1">
      <alignment horizontal="center"/>
    </xf>
    <xf numFmtId="0" fontId="25" fillId="0" borderId="14" xfId="0" applyFont="1" applyBorder="1" applyAlignment="1">
      <alignment horizontal="center"/>
    </xf>
    <xf numFmtId="0" fontId="16" fillId="0" borderId="0" xfId="0" applyFont="1" applyAlignment="1">
      <alignment horizontal="center"/>
    </xf>
    <xf numFmtId="0" fontId="16" fillId="0" borderId="22" xfId="0" applyFont="1" applyBorder="1" applyAlignment="1">
      <alignment horizontal="center"/>
    </xf>
    <xf numFmtId="0" fontId="26" fillId="0" borderId="22" xfId="0" applyFont="1" applyBorder="1" applyAlignment="1">
      <alignment horizontal="center"/>
    </xf>
    <xf numFmtId="0" fontId="25" fillId="0" borderId="22" xfId="0" applyFont="1" applyBorder="1" applyAlignment="1">
      <alignment horizontal="center"/>
    </xf>
    <xf numFmtId="9" fontId="0" fillId="0" borderId="0" xfId="0" applyNumberFormat="1"/>
    <xf numFmtId="0" fontId="0" fillId="33" borderId="23" xfId="0" applyFill="1" applyBorder="1"/>
    <xf numFmtId="0" fontId="26" fillId="0" borderId="1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43" fontId="26" fillId="0" borderId="10" xfId="43" applyFont="1" applyBorder="1" applyAlignment="1">
      <alignment horizontal="center"/>
    </xf>
    <xf numFmtId="43" fontId="25" fillId="0" borderId="10" xfId="43" applyFont="1" applyBorder="1" applyAlignment="1">
      <alignment horizontal="center"/>
    </xf>
    <xf numFmtId="0" fontId="28" fillId="37" borderId="0" xfId="0" applyFont="1" applyFill="1"/>
    <xf numFmtId="0" fontId="30" fillId="0" borderId="0" xfId="0" applyFont="1" applyAlignment="1">
      <alignment horizontal="center"/>
    </xf>
    <xf numFmtId="0" fontId="28" fillId="33" borderId="0" xfId="0" applyFont="1" applyFill="1"/>
    <xf numFmtId="14" fontId="22" fillId="0" borderId="10" xfId="0" applyNumberFormat="1" applyFont="1" applyBorder="1"/>
    <xf numFmtId="14" fontId="22" fillId="0" borderId="17" xfId="0" applyNumberFormat="1" applyFont="1" applyBorder="1"/>
    <xf numFmtId="0" fontId="31" fillId="37" borderId="24" xfId="0" applyFont="1" applyFill="1" applyBorder="1" applyAlignment="1">
      <alignment horizontal="center"/>
    </xf>
    <xf numFmtId="0" fontId="32" fillId="37" borderId="24" xfId="0" applyFont="1" applyFill="1" applyBorder="1" applyAlignment="1">
      <alignment horizontal="center"/>
    </xf>
    <xf numFmtId="1" fontId="21" fillId="37" borderId="24" xfId="0" applyNumberFormat="1" applyFont="1" applyFill="1" applyBorder="1" applyAlignment="1">
      <alignment horizontal="center"/>
    </xf>
    <xf numFmtId="9" fontId="21" fillId="37" borderId="24" xfId="0" applyNumberFormat="1" applyFont="1" applyFill="1" applyBorder="1" applyAlignment="1">
      <alignment horizontal="center"/>
    </xf>
    <xf numFmtId="0" fontId="32" fillId="37" borderId="25" xfId="0" applyFont="1" applyFill="1" applyBorder="1" applyAlignment="1">
      <alignment horizontal="center"/>
    </xf>
    <xf numFmtId="1" fontId="21" fillId="37" borderId="25" xfId="0" applyNumberFormat="1" applyFont="1" applyFill="1" applyBorder="1" applyAlignment="1">
      <alignment horizontal="center"/>
    </xf>
    <xf numFmtId="9" fontId="21" fillId="37" borderId="25" xfId="0" applyNumberFormat="1" applyFont="1" applyFill="1" applyBorder="1" applyAlignment="1">
      <alignment horizontal="center"/>
    </xf>
    <xf numFmtId="0" fontId="29" fillId="0" borderId="10" xfId="0" applyFont="1" applyBorder="1" applyAlignment="1">
      <alignment horizontal="center"/>
    </xf>
    <xf numFmtId="0" fontId="30" fillId="0" borderId="10" xfId="0" applyFont="1" applyBorder="1" applyAlignment="1">
      <alignment horizontal="center"/>
    </xf>
    <xf numFmtId="0" fontId="18" fillId="0" borderId="10" xfId="0" applyFont="1" applyBorder="1" applyAlignment="1">
      <alignment horizontal="center"/>
    </xf>
    <xf numFmtId="9" fontId="18" fillId="0" borderId="10" xfId="0" applyNumberFormat="1" applyFont="1" applyBorder="1" applyAlignment="1">
      <alignment horizontal="center"/>
    </xf>
    <xf numFmtId="1" fontId="16" fillId="0" borderId="10" xfId="0" applyNumberFormat="1" applyFont="1" applyBorder="1" applyAlignment="1">
      <alignment horizontal="center"/>
    </xf>
    <xf numFmtId="1" fontId="19" fillId="0" borderId="10" xfId="0" applyNumberFormat="1" applyFont="1" applyBorder="1" applyAlignment="1">
      <alignment horizontal="center"/>
    </xf>
    <xf numFmtId="1" fontId="24" fillId="0" borderId="10" xfId="0" applyNumberFormat="1" applyFont="1" applyBorder="1" applyAlignment="1">
      <alignment horizontal="center"/>
    </xf>
    <xf numFmtId="0" fontId="35" fillId="0" borderId="0" xfId="0" applyFont="1"/>
    <xf numFmtId="0" fontId="36" fillId="0" borderId="0" xfId="0" applyFont="1"/>
    <xf numFmtId="0" fontId="36" fillId="0" borderId="0" xfId="0" applyFont="1" applyAlignment="1">
      <alignment vertical="center"/>
    </xf>
    <xf numFmtId="0" fontId="16" fillId="0" borderId="11" xfId="0" applyFont="1" applyBorder="1"/>
    <xf numFmtId="0" fontId="16" fillId="0" borderId="12" xfId="0" applyFont="1" applyBorder="1"/>
    <xf numFmtId="0" fontId="16" fillId="0" borderId="13" xfId="0" applyFont="1" applyBorder="1"/>
    <xf numFmtId="0" fontId="16" fillId="0" borderId="14" xfId="0" applyFont="1" applyBorder="1"/>
    <xf numFmtId="0" fontId="16" fillId="0" borderId="10" xfId="0" applyFont="1" applyBorder="1"/>
    <xf numFmtId="164" fontId="16" fillId="0" borderId="10" xfId="0" applyNumberFormat="1" applyFont="1" applyBorder="1"/>
    <xf numFmtId="21" fontId="16" fillId="0" borderId="10" xfId="0" applyNumberFormat="1" applyFont="1" applyBorder="1"/>
    <xf numFmtId="14" fontId="16" fillId="0" borderId="10" xfId="0" applyNumberFormat="1" applyFont="1" applyBorder="1"/>
    <xf numFmtId="0" fontId="16" fillId="0" borderId="15" xfId="0" applyFont="1" applyBorder="1"/>
    <xf numFmtId="0" fontId="16" fillId="0" borderId="16" xfId="0" applyFont="1" applyBorder="1"/>
    <xf numFmtId="0" fontId="16" fillId="0" borderId="17" xfId="0" applyFont="1" applyBorder="1"/>
    <xf numFmtId="164" fontId="16" fillId="0" borderId="17" xfId="0" applyNumberFormat="1" applyFont="1" applyBorder="1"/>
    <xf numFmtId="21" fontId="16" fillId="0" borderId="17" xfId="0" applyNumberFormat="1" applyFont="1" applyBorder="1"/>
    <xf numFmtId="14" fontId="16" fillId="0" borderId="17" xfId="0" applyNumberFormat="1" applyFont="1" applyBorder="1"/>
    <xf numFmtId="0" fontId="16" fillId="0" borderId="18" xfId="0" applyFont="1" applyBorder="1"/>
    <xf numFmtId="0" fontId="0" fillId="33" borderId="0" xfId="0" applyFill="1" applyAlignment="1">
      <alignment horizontal="center"/>
    </xf>
    <xf numFmtId="0" fontId="18" fillId="0" borderId="0" xfId="0" applyFont="1" applyAlignment="1">
      <alignment horizontal="center"/>
    </xf>
    <xf numFmtId="0" fontId="36" fillId="0" borderId="0" xfId="0" applyFont="1" applyAlignment="1">
      <alignment horizontal="center" vertical="center"/>
    </xf>
    <xf numFmtId="0" fontId="20" fillId="0" borderId="0" xfId="0" applyFont="1" applyAlignment="1">
      <alignment horizontal="center" vertical="center"/>
    </xf>
    <xf numFmtId="0" fontId="20" fillId="0" borderId="19" xfId="0" applyFont="1" applyBorder="1" applyAlignment="1">
      <alignment horizontal="center" vertical="center"/>
    </xf>
    <xf numFmtId="0" fontId="19" fillId="0" borderId="20" xfId="0" applyFont="1" applyBorder="1" applyAlignment="1">
      <alignment horizontal="center" vertical="center"/>
    </xf>
    <xf numFmtId="0" fontId="19" fillId="0" borderId="0" xfId="0" applyFont="1" applyAlignment="1">
      <alignment horizontal="center" vertical="center"/>
    </xf>
    <xf numFmtId="0" fontId="34" fillId="0" borderId="19" xfId="0" applyFont="1" applyBorder="1" applyAlignment="1">
      <alignment horizontal="center" vertical="center"/>
    </xf>
    <xf numFmtId="0" fontId="33" fillId="0" borderId="0" xfId="0" applyFont="1" applyAlignment="1">
      <alignment horizontal="center" vertical="center"/>
    </xf>
    <xf numFmtId="0" fontId="27" fillId="0" borderId="0" xfId="0" applyFont="1" applyAlignment="1">
      <alignment horizontal="center" vertical="center"/>
    </xf>
    <xf numFmtId="0" fontId="27" fillId="0" borderId="20" xfId="0" applyFont="1" applyBorder="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3"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310">
    <dxf>
      <font>
        <b/>
        <strike val="0"/>
        <outline val="0"/>
        <shadow val="0"/>
        <u val="none"/>
        <vertAlign val="baseline"/>
        <sz val="11"/>
        <color theme="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1"/>
        <color rgb="FF000000"/>
        <name val="Calibri"/>
        <family val="2"/>
        <scheme val="none"/>
      </font>
    </dxf>
    <dxf>
      <border>
        <bottom style="thin">
          <color indexed="64"/>
        </bottom>
      </border>
    </dxf>
    <dxf>
      <font>
        <b/>
        <strike val="0"/>
        <outline val="0"/>
        <shadow val="0"/>
        <u val="none"/>
        <vertAlign val="baseline"/>
        <sz val="11"/>
        <color theme="1"/>
        <name val="Calibri"/>
        <family val="2"/>
        <scheme val="minor"/>
      </font>
      <border diagonalUp="0" diagonalDown="0">
        <left style="thin">
          <color indexed="64"/>
        </left>
        <right style="thin">
          <color indexed="64"/>
        </right>
        <top/>
        <bottom/>
        <vertical style="thin">
          <color indexed="64"/>
        </vertical>
        <horizontal style="thin">
          <color indexed="64"/>
        </horizontal>
      </border>
    </dxf>
    <dxf>
      <font>
        <color theme="0"/>
      </font>
      <fill>
        <patternFill>
          <bgColor theme="2" tint="-9.9948118533890809E-2"/>
        </patternFill>
      </fill>
    </dxf>
    <dxf>
      <border>
        <left style="thin">
          <color rgb="FF9C0006"/>
        </left>
        <right style="thin">
          <color rgb="FF9C0006"/>
        </right>
        <top style="thin">
          <color rgb="FF9C0006"/>
        </top>
        <bottom style="thin">
          <color rgb="FF9C0006"/>
        </bottom>
      </border>
    </dxf>
    <dxf>
      <font>
        <color rgb="FF9C0006"/>
      </font>
    </dxf>
    <dxf>
      <font>
        <b/>
        <i val="0"/>
        <color rgb="FFFF0000"/>
      </font>
      <fill>
        <patternFill>
          <bgColor rgb="FFFFFF00"/>
        </patternFill>
      </fill>
    </dxf>
    <dxf>
      <font>
        <b/>
        <i val="0"/>
        <color theme="0"/>
      </font>
      <fill>
        <patternFill patternType="solid">
          <bgColor theme="5"/>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1"/>
        <color theme="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164" formatCode="yyyy\-mm\-dd"/>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19"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26" formatCode="h:mm:ss"/>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numFmt numFmtId="164" formatCode="yyyy\-mm\-dd"/>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1"/>
        <color theme="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1"/>
        <color theme="1"/>
        <name val="Calibri"/>
        <family val="2"/>
        <scheme val="minor"/>
      </font>
    </dxf>
    <dxf>
      <border>
        <bottom style="thin">
          <color indexed="64"/>
        </bottom>
      </border>
    </dxf>
    <dxf>
      <font>
        <b/>
        <strike val="0"/>
        <outline val="0"/>
        <shadow val="0"/>
        <u val="none"/>
        <vertAlign val="baseline"/>
        <sz val="11"/>
        <color theme="1"/>
        <name val="Calibri"/>
        <family val="2"/>
        <scheme val="minor"/>
      </font>
      <border diagonalUp="0" diagonalDown="0">
        <left style="thin">
          <color indexed="64"/>
        </left>
        <right style="thin">
          <color indexed="64"/>
        </right>
        <top/>
        <bottom/>
        <vertical style="thin">
          <color indexed="64"/>
        </vertical>
        <horizontal style="thin">
          <color indexed="64"/>
        </horizontal>
      </border>
    </dxf>
    <dxf>
      <font>
        <color theme="0"/>
      </font>
      <fill>
        <patternFill>
          <bgColor theme="2" tint="-9.9948118533890809E-2"/>
        </patternFill>
      </fill>
    </dxf>
    <dxf>
      <border>
        <left style="thin">
          <color rgb="FF9C0006"/>
        </left>
        <right style="thin">
          <color rgb="FF9C0006"/>
        </right>
        <top style="thin">
          <color rgb="FF9C0006"/>
        </top>
        <bottom style="thin">
          <color rgb="FF9C0006"/>
        </bottom>
      </border>
    </dxf>
    <dxf>
      <font>
        <color rgb="FF9C0006"/>
      </font>
    </dxf>
    <dxf>
      <font>
        <b/>
        <i val="0"/>
        <color rgb="FFFF0000"/>
      </font>
      <fill>
        <patternFill>
          <bgColor rgb="FFFFFF00"/>
        </patternFill>
      </fill>
    </dxf>
    <dxf>
      <font>
        <b/>
        <i val="0"/>
        <color theme="0"/>
      </font>
      <fill>
        <patternFill patternType="solid">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strike val="0"/>
        <outline val="0"/>
        <shadow val="0"/>
        <u val="none"/>
        <vertAlign val="baseline"/>
        <sz val="14"/>
        <color theme="1"/>
        <name val="Calibri"/>
        <family val="2"/>
        <scheme val="minor"/>
      </font>
      <border diagonalUp="0" diagonalDown="0" outline="0">
        <left style="thin">
          <color indexed="64"/>
        </left>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numFmt numFmtId="164" formatCode="yyyy\-mm\-dd"/>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4"/>
        <color theme="1"/>
        <name val="Calibri"/>
        <family val="2"/>
        <scheme val="minor"/>
      </font>
      <numFmt numFmtId="0" formatCode="General"/>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theme="1"/>
        <name val="Calibri"/>
        <family val="2"/>
        <scheme val="minor"/>
      </font>
      <numFmt numFmtId="0" formatCode="Genera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numFmt numFmtId="19" formatCode="dd/mm/yyyy"/>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4"/>
        <color theme="1"/>
        <name val="Calibri"/>
        <family val="2"/>
        <scheme val="minor"/>
      </font>
      <numFmt numFmtId="0" formatCode="General"/>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4"/>
        <color theme="1"/>
        <name val="Calibri"/>
        <family val="2"/>
        <scheme val="minor"/>
      </font>
      <numFmt numFmtId="19" formatCode="dd/mm/yyyy"/>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numFmt numFmtId="26" formatCode="h:mm:ss"/>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numFmt numFmtId="164" formatCode="yyyy\-mm\-dd"/>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strike val="0"/>
        <outline val="0"/>
        <shadow val="0"/>
        <u val="none"/>
        <vertAlign val="baseline"/>
        <sz val="14"/>
        <color theme="1"/>
        <name val="Calibri"/>
        <family val="2"/>
        <scheme val="minor"/>
      </font>
    </dxf>
    <dxf>
      <border>
        <bottom style="thin">
          <color indexed="64"/>
        </bottom>
      </border>
    </dxf>
    <dxf>
      <font>
        <b/>
        <strike val="0"/>
        <outline val="0"/>
        <shadow val="0"/>
        <u val="none"/>
        <vertAlign val="baseline"/>
        <sz val="16"/>
        <color theme="1"/>
        <name val="Calibri"/>
        <family val="2"/>
        <scheme val="minor"/>
      </font>
      <border diagonalUp="0" diagonalDown="0" outline="0">
        <left style="thin">
          <color indexed="64"/>
        </left>
        <right style="thin">
          <color indexed="64"/>
        </right>
        <top/>
        <bottom/>
      </border>
    </dxf>
    <dxf>
      <font>
        <color theme="0"/>
      </font>
      <fill>
        <patternFill>
          <bgColor theme="2" tint="-9.9948118533890809E-2"/>
        </patternFill>
      </fill>
    </dxf>
    <dxf>
      <border>
        <left style="thin">
          <color rgb="FF9C0006"/>
        </left>
        <right style="thin">
          <color rgb="FF9C0006"/>
        </right>
        <top style="thin">
          <color rgb="FF9C0006"/>
        </top>
        <bottom style="thin">
          <color rgb="FF9C0006"/>
        </bottom>
      </border>
    </dxf>
    <dxf>
      <font>
        <color rgb="FF9C0006"/>
      </font>
    </dxf>
    <dxf>
      <font>
        <b/>
        <i val="0"/>
        <color rgb="FFFF0000"/>
      </font>
      <fill>
        <patternFill>
          <bgColor rgb="FFFFFF00"/>
        </patternFill>
      </fill>
    </dxf>
    <dxf>
      <font>
        <b/>
        <i val="0"/>
        <color theme="0"/>
      </font>
      <fill>
        <patternFill patternType="solid">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theme="2" tint="-0.749992370372631"/>
        <name val="Calibri"/>
        <family val="2"/>
        <scheme val="min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i val="0"/>
        <strike val="0"/>
        <condense val="0"/>
        <extend val="0"/>
        <outline val="0"/>
        <shadow val="0"/>
        <u val="none"/>
        <vertAlign val="baseline"/>
        <sz val="11"/>
        <color rgb="FF3A3838"/>
        <name val="Calibri"/>
        <family val="2"/>
        <scheme val="none"/>
      </font>
      <alignment horizontal="center" vertical="bottom" textRotation="0" wrapText="0" indent="0" justifyLastLine="0" shrinkToFit="0" readingOrder="0"/>
    </dxf>
    <dxf>
      <border outline="0">
        <bottom style="thin">
          <color rgb="FF000000"/>
        </bottom>
      </border>
    </dxf>
    <dxf>
      <font>
        <b/>
        <i val="0"/>
        <strike val="0"/>
        <condense val="0"/>
        <extend val="0"/>
        <outline val="0"/>
        <shadow val="0"/>
        <u val="none"/>
        <vertAlign val="baseline"/>
        <sz val="11"/>
        <color rgb="FFFE3057"/>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right style="thin">
          <color indexed="64"/>
        </right>
        <vertical style="thin">
          <color indexed="64"/>
        </vertical>
      </border>
    </dxf>
    <dxf>
      <font>
        <b/>
      </font>
    </dxf>
    <dxf>
      <font>
        <b/>
      </font>
    </dxf>
    <dxf>
      <font>
        <b/>
      </font>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2" tint="-0.749992370372631"/>
        <name val="Calibri"/>
        <family val="2"/>
        <scheme val="min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2" tint="-0.749992370372631"/>
        <name val="Calibri"/>
        <family val="2"/>
        <scheme val="minor"/>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2" tint="-0.749992370372631"/>
        <name val="Calibri"/>
        <family val="2"/>
        <scheme val="minor"/>
      </font>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rgb="FFFE3057"/>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theme="1"/>
        </left>
        <right style="thin">
          <color theme="1"/>
        </right>
        <top style="thin">
          <color theme="1"/>
        </top>
        <bottom style="thin">
          <color theme="1"/>
        </bottom>
        <vertical style="thin">
          <color theme="1"/>
        </vertical>
        <horizontal style="thin">
          <color theme="1"/>
        </horizontal>
      </border>
    </dxf>
    <dxf>
      <border>
        <left style="thin">
          <color theme="1"/>
        </left>
        <right style="thin">
          <color theme="1"/>
        </right>
        <top style="thin">
          <color theme="1"/>
        </top>
        <bottom style="thin">
          <color theme="1"/>
        </bottom>
        <vertical style="thin">
          <color theme="1"/>
        </vertical>
        <horizontal style="thin">
          <color theme="1"/>
        </horizontal>
      </border>
    </dxf>
    <dxf>
      <border>
        <right style="thin">
          <color indexed="64"/>
        </right>
        <vertical style="thin">
          <color indexed="64"/>
        </vertical>
      </border>
    </dxf>
    <dxf>
      <font>
        <b/>
      </font>
    </dxf>
    <dxf>
      <font>
        <b/>
      </font>
    </dxf>
    <dxf>
      <font>
        <b/>
      </font>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1"/>
        <color theme="1"/>
        <name val="Calibri"/>
        <family val="2"/>
        <scheme val="minor"/>
      </font>
      <numFmt numFmtId="13" formatCode="0%"/>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13" formatCode="0%"/>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1" formatCode="0"/>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1" formatCode="0"/>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1" formatCode="0"/>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minor"/>
      </font>
      <numFmt numFmtId="1" formatCode="0"/>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1"/>
        <color rgb="FF01C48B"/>
        <name val="Calibri"/>
        <family val="2"/>
        <scheme val="minor"/>
      </font>
      <fill>
        <patternFill patternType="solid">
          <fgColor indexed="64"/>
          <bgColor rgb="FFF5F6FA"/>
        </patternFill>
      </fill>
      <alignment horizontal="center" vertical="bottom" textRotation="0" wrapText="0" indent="0" justifyLastLine="0" shrinkToFit="0" readingOrder="0"/>
    </dxf>
    <dxf>
      <font>
        <b/>
        <i val="0"/>
        <strike val="0"/>
        <condense val="0"/>
        <extend val="0"/>
        <outline val="0"/>
        <shadow val="0"/>
        <u val="none"/>
        <vertAlign val="baseline"/>
        <sz val="16"/>
        <color rgb="FF01C48B"/>
        <name val="Calibri"/>
        <family val="2"/>
        <scheme val="minor"/>
      </font>
      <fill>
        <patternFill patternType="solid">
          <fgColor indexed="64"/>
          <bgColor rgb="FFF5F6FA"/>
        </patternFill>
      </fill>
      <alignment horizontal="center" vertical="bottom" textRotation="0" wrapText="0" indent="0" justifyLastLine="0" shrinkToFit="0" readingOrder="0"/>
    </dxf>
    <dxf>
      <font>
        <strike val="0"/>
        <outline val="0"/>
        <shadow val="0"/>
        <u val="none"/>
        <vertAlign val="baseline"/>
        <sz val="16"/>
        <name val="Calibri"/>
        <family val="2"/>
        <scheme val="minor"/>
      </font>
    </dxf>
    <dxf>
      <font>
        <b/>
        <i val="0"/>
        <strike val="0"/>
        <condense val="0"/>
        <extend val="0"/>
        <outline val="0"/>
        <shadow val="0"/>
        <u val="none"/>
        <vertAlign val="baseline"/>
        <sz val="16"/>
        <color rgb="FF454E52"/>
        <name val="Calibri"/>
        <family val="2"/>
        <scheme val="minor"/>
      </font>
      <fill>
        <patternFill patternType="solid">
          <fgColor indexed="64"/>
          <bgColor rgb="FFF5F6FA"/>
        </patternFill>
      </fill>
      <alignment horizontal="general" vertical="bottom" textRotation="0" wrapText="0" indent="0" justifyLastLine="0" shrinkToFit="0" readingOrder="0"/>
    </dxf>
    <dxf>
      <border>
        <bottom style="mediumDashed">
          <color rgb="FFD2D7D9"/>
        </bottom>
      </border>
    </dxf>
    <dxf>
      <font>
        <b/>
        <i val="0"/>
        <strike val="0"/>
        <condense val="0"/>
        <extend val="0"/>
        <outline val="0"/>
        <shadow val="0"/>
        <u val="none"/>
        <vertAlign val="baseline"/>
        <sz val="16"/>
        <color rgb="FFFE375F"/>
        <name val="Calibri"/>
        <family val="2"/>
        <scheme val="minor"/>
      </font>
      <fill>
        <patternFill patternType="solid">
          <fgColor indexed="64"/>
          <bgColor rgb="FFF5F6FA"/>
        </patternFill>
      </fill>
      <alignment horizontal="center" vertical="bottom" textRotation="0" wrapText="0" indent="0" justifyLastLine="0" shrinkToFit="0" readingOrder="0"/>
    </dxf>
    <dxf>
      <font>
        <b/>
        <i val="0"/>
        <sz val="12"/>
        <color rgb="FFFE375F"/>
        <name val="Arial"/>
        <family val="2"/>
        <scheme val="none"/>
      </font>
      <border>
        <bottom style="thin">
          <color theme="4"/>
        </bottom>
        <vertical/>
        <horizontal/>
      </border>
    </dxf>
    <dxf>
      <font>
        <b/>
        <i val="0"/>
        <sz val="12"/>
        <color rgb="FF01C48B"/>
        <name val="Arial"/>
        <family val="2"/>
        <scheme val="none"/>
      </font>
      <fill>
        <patternFill>
          <bgColor rgb="FFF5F6FA"/>
        </patternFill>
      </fill>
      <border>
        <left style="thin">
          <color rgb="FFF5F6FA"/>
        </left>
        <right style="thin">
          <color rgb="FFF5F6FA"/>
        </right>
        <top style="thin">
          <color rgb="FFF5F6FA"/>
        </top>
        <bottom style="thin">
          <color rgb="FFF5F6FA"/>
        </bottom>
        <vertical/>
        <horizontal/>
      </border>
    </dxf>
    <dxf>
      <font>
        <b/>
        <i val="0"/>
        <sz val="14"/>
        <color theme="1"/>
        <name val="Arial"/>
        <family val="2"/>
        <scheme val="none"/>
      </font>
      <border>
        <bottom style="thin">
          <color theme="4"/>
        </bottom>
        <vertical/>
        <horizontal/>
      </border>
    </dxf>
    <dxf>
      <font>
        <b/>
        <i val="0"/>
        <sz val="10"/>
        <color rgb="FF01C48B"/>
        <name val="Arial"/>
        <family val="2"/>
        <scheme val="none"/>
      </font>
      <fill>
        <patternFill>
          <bgColor rgb="FFF5F6FA"/>
        </patternFill>
      </fill>
      <border>
        <left style="thin">
          <color rgb="FFF5F6FA"/>
        </left>
        <right style="thin">
          <color rgb="FFF5F6FA"/>
        </right>
        <top style="thin">
          <color rgb="FFF5F6FA"/>
        </top>
        <bottom style="thin">
          <color rgb="FFF5F6FA"/>
        </bottom>
        <vertical/>
        <horizontal/>
      </border>
    </dxf>
    <dxf>
      <font>
        <b/>
        <i val="0"/>
        <sz val="12"/>
        <color rgb="FF50008E"/>
        <name val="Arial"/>
        <family val="2"/>
        <scheme val="none"/>
      </font>
      <fill>
        <patternFill patternType="none">
          <bgColor auto="1"/>
        </patternFill>
      </fill>
      <border>
        <vertical/>
        <horizontal/>
      </border>
    </dxf>
    <dxf>
      <font>
        <b/>
        <i val="0"/>
        <sz val="14"/>
        <color rgb="FF01C48B"/>
        <name val="Arial"/>
        <family val="2"/>
        <scheme val="none"/>
      </font>
      <fill>
        <patternFill>
          <bgColor rgb="FFF5F6FA"/>
        </patternFill>
      </fill>
      <border diagonalUp="0" diagonalDown="0">
        <left/>
        <right/>
        <top/>
        <bottom/>
        <vertical/>
        <horizontal/>
      </border>
    </dxf>
  </dxfs>
  <tableStyles count="3" defaultTableStyle="TableStyleMedium2" defaultPivotStyle="PivotStyleLight16">
    <tableStyle name="My Slicer" pivot="0" table="0" count="9" xr9:uid="{1F68AEBE-AD95-4620-9955-DBA7FC191AD7}">
      <tableStyleElement type="wholeTable" dxfId="309"/>
      <tableStyleElement type="headerRow" dxfId="308"/>
    </tableStyle>
    <tableStyle name="My_Slicer" pivot="0" table="0" count="10" xr9:uid="{9EDCF28B-F292-4BDC-8D04-6546D28F51D0}">
      <tableStyleElement type="wholeTable" dxfId="307"/>
      <tableStyleElement type="headerRow" dxfId="306"/>
    </tableStyle>
    <tableStyle name="My_Slicer 2" pivot="0" table="0" count="10" xr9:uid="{84192941-CED2-4081-9245-B039B198B1D4}">
      <tableStyleElement type="wholeTable" dxfId="305"/>
      <tableStyleElement type="headerRow" dxfId="304"/>
    </tableStyle>
  </tableStyles>
  <colors>
    <mruColors>
      <color rgb="FFD2D7D9"/>
      <color rgb="FF67757B"/>
      <color rgb="FF454E52"/>
      <color rgb="FFFE375F"/>
      <color rgb="FF01C48B"/>
      <color rgb="FF50008E"/>
      <color rgb="FFFE3057"/>
      <color rgb="FFF5F6FA"/>
      <color rgb="FFFEDC41"/>
    </mruColors>
  </colors>
  <extLst>
    <ext xmlns:x14="http://schemas.microsoft.com/office/spreadsheetml/2009/9/main" uri="{46F421CA-312F-682f-3DD2-61675219B42D}">
      <x14:dxfs count="16">
        <dxf>
          <font>
            <b/>
            <i val="0"/>
            <sz val="12"/>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2"/>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2"/>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2"/>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2"/>
            <color theme="1"/>
            <name val="Arial"/>
            <family val="2"/>
            <scheme val="none"/>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2"/>
            <color theme="1"/>
            <name val="Arial"/>
            <family val="2"/>
            <scheme val="none"/>
          </font>
          <fill>
            <patternFill patternType="solid">
              <fgColor theme="4" tint="0.59999389629810485"/>
              <bgColor rgb="FFF5F6FA"/>
            </patternFill>
          </fill>
          <border>
            <left style="thin">
              <color rgb="FF999999"/>
            </left>
            <right style="thin">
              <color rgb="FF999999"/>
            </right>
            <top style="thin">
              <color rgb="FF999999"/>
            </top>
            <bottom style="thin">
              <color rgb="FF999999"/>
            </bottom>
            <vertical/>
            <horizontal/>
          </border>
        </dxf>
        <dxf>
          <font>
            <b/>
            <i val="0"/>
            <sz val="12"/>
            <color rgb="FF828282"/>
            <name val="Arial"/>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2"/>
            <color rgb="FF000000"/>
            <name val="Arial"/>
            <family val="2"/>
            <scheme val="none"/>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b/>
            <i val="0"/>
            <sz val="14"/>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4"/>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4"/>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4"/>
            <color theme="0"/>
            <name val="Arial"/>
            <family val="2"/>
            <scheme val="none"/>
          </font>
          <fill>
            <patternFill patternType="solid">
              <fgColor auto="1"/>
              <bgColor rgb="FFFE375F"/>
            </patternFill>
          </fill>
          <border>
            <left style="thin">
              <color rgb="FF999999"/>
            </left>
            <right style="thin">
              <color rgb="FF999999"/>
            </right>
            <top style="thin">
              <color rgb="FF999999"/>
            </top>
            <bottom style="thin">
              <color rgb="FF999999"/>
            </bottom>
            <vertical/>
            <horizontal/>
          </border>
        </dxf>
        <dxf>
          <font>
            <b/>
            <i val="0"/>
            <sz val="12"/>
            <color theme="1"/>
            <name val="Arial"/>
            <family val="2"/>
            <scheme val="none"/>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1"/>
            <name val="Arial"/>
            <family val="2"/>
            <scheme val="none"/>
          </font>
          <fill>
            <patternFill patternType="solid">
              <fgColor theme="4" tint="0.59999389629810485"/>
              <bgColor rgb="FFF5F6FA"/>
            </patternFill>
          </fill>
          <border>
            <left style="thin">
              <color rgb="FF999999"/>
            </left>
            <right style="thin">
              <color rgb="FF999999"/>
            </right>
            <top style="thin">
              <color rgb="FF999999"/>
            </top>
            <bottom style="thin">
              <color rgb="FF999999"/>
            </bottom>
            <vertical/>
            <horizontal/>
          </border>
        </dxf>
        <dxf>
          <font>
            <b/>
            <i val="0"/>
            <sz val="14"/>
            <color rgb="FF828282"/>
            <name val="Arial"/>
            <family val="2"/>
            <scheme val="none"/>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b/>
            <i val="0"/>
            <sz val="14"/>
            <color rgb="FF000000"/>
            <name val="Arial"/>
            <family val="2"/>
            <scheme val="none"/>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_Slicer">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My_Slicer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5" tint="0.39997558519241921"/>
              <bgColor theme="5"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patternFill patternType="solid">
              <fgColor auto="1"/>
              <bgColor rgb="FF7030A0"/>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rgb="FFFE375F"/>
          </font>
          <border>
            <left/>
            <right/>
            <top/>
            <bottom/>
            <vertical/>
            <horizontal/>
          </border>
        </dxf>
      </x15:dxfs>
    </ext>
    <ext xmlns:x15="http://schemas.microsoft.com/office/spreadsheetml/2010/11/main" uri="{9260A510-F301-46a8-8635-F512D64BE5F5}">
      <x15:timelineStyles defaultTimelineStyle="TimeSlicerStyleLight1">
        <x15:timelineStyle name="My Slicer">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5.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2.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2.xml"/><Relationship Id="rId1" Type="http://schemas.microsoft.com/office/2011/relationships/chartStyle" Target="style2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 Usage Engery _Final.xlsm]Pivot Analysis!State_Wise</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Analysis'!$B$34</c:f>
              <c:strCache>
                <c:ptCount val="1"/>
                <c:pt idx="0">
                  <c:v>Total</c:v>
                </c:pt>
              </c:strCache>
            </c:strRef>
          </c:tx>
          <c:spPr>
            <a:solidFill>
              <a:schemeClr val="accent1"/>
            </a:solidFill>
            <a:ln>
              <a:noFill/>
            </a:ln>
            <a:effectLst/>
          </c:spPr>
          <c:invertIfNegative val="0"/>
          <c:cat>
            <c:strRef>
              <c:f>'Pivot Analysis'!$A$35:$A$39</c:f>
              <c:strCache>
                <c:ptCount val="5"/>
                <c:pt idx="0">
                  <c:v>Andaman</c:v>
                </c:pt>
                <c:pt idx="1">
                  <c:v>Goa</c:v>
                </c:pt>
                <c:pt idx="2">
                  <c:v>Himachal Pradesh</c:v>
                </c:pt>
                <c:pt idx="3">
                  <c:v>Kerala</c:v>
                </c:pt>
                <c:pt idx="4">
                  <c:v>Rajasthan</c:v>
                </c:pt>
              </c:strCache>
            </c:strRef>
          </c:cat>
          <c:val>
            <c:numRef>
              <c:f>'Pivot Analysis'!$B$35:$B$39</c:f>
              <c:numCache>
                <c:formatCode>General</c:formatCode>
                <c:ptCount val="5"/>
                <c:pt idx="0">
                  <c:v>642940.77000000025</c:v>
                </c:pt>
                <c:pt idx="1">
                  <c:v>579302.9600000002</c:v>
                </c:pt>
                <c:pt idx="2">
                  <c:v>614044.67000000004</c:v>
                </c:pt>
                <c:pt idx="3">
                  <c:v>621550.78</c:v>
                </c:pt>
                <c:pt idx="4">
                  <c:v>646255.69999999949</c:v>
                </c:pt>
              </c:numCache>
            </c:numRef>
          </c:val>
          <c:extLst>
            <c:ext xmlns:c16="http://schemas.microsoft.com/office/drawing/2014/chart" uri="{C3380CC4-5D6E-409C-BE32-E72D297353CC}">
              <c16:uniqueId val="{00000000-0C1C-43FE-881A-92477ECA43A9}"/>
            </c:ext>
          </c:extLst>
        </c:ser>
        <c:dLbls>
          <c:showLegendKey val="0"/>
          <c:showVal val="0"/>
          <c:showCatName val="0"/>
          <c:showSerName val="0"/>
          <c:showPercent val="0"/>
          <c:showBubbleSize val="0"/>
        </c:dLbls>
        <c:gapWidth val="219"/>
        <c:overlap val="-27"/>
        <c:axId val="1332426304"/>
        <c:axId val="1332427744"/>
      </c:barChart>
      <c:catAx>
        <c:axId val="133242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427744"/>
        <c:crosses val="autoZero"/>
        <c:auto val="1"/>
        <c:lblAlgn val="ctr"/>
        <c:lblOffset val="100"/>
        <c:noMultiLvlLbl val="0"/>
      </c:catAx>
      <c:valAx>
        <c:axId val="1332427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2426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 Analysis'!$H$46:$H$48</c:f>
              <c:numCache>
                <c:formatCode>General</c:formatCode>
                <c:ptCount val="3"/>
                <c:pt idx="0">
                  <c:v>0</c:v>
                </c:pt>
                <c:pt idx="1">
                  <c:v>0</c:v>
                </c:pt>
                <c:pt idx="2">
                  <c:v>0</c:v>
                </c:pt>
              </c:numCache>
            </c:numRef>
          </c:val>
          <c:extLst>
            <c:ext xmlns:c15="http://schemas.microsoft.com/office/drawing/2012/chart" uri="{02D57815-91ED-43cb-92C2-25804820EDAC}">
              <c15:filteredSeriesTitle>
                <c15:tx>
                  <c:strRef>
                    <c:extLst>
                      <c:ext uri="{02D57815-91ED-43cb-92C2-25804820EDAC}">
                        <c15:formulaRef>
                          <c15:sqref>'Pivot Analysis'!$H$45</c15:sqref>
                        </c15:formulaRef>
                      </c:ext>
                    </c:extLst>
                    <c:strCache>
                      <c:ptCount val="1"/>
                      <c:pt idx="0">
                        <c:v>Customer_Type</c:v>
                      </c:pt>
                    </c:strCache>
                  </c:strRef>
                </c15:tx>
              </c15:filteredSeriesTitle>
            </c:ext>
            <c:ext xmlns:c15="http://schemas.microsoft.com/office/drawing/2012/chart" uri="{02D57815-91ED-43cb-92C2-25804820EDAC}">
              <c15:filteredCategoryTitle>
                <c15:cat>
                  <c:numRef>
                    <c:extLst>
                      <c:ext uri="{02D57815-91ED-43cb-92C2-25804820EDAC}">
                        <c15:formulaRef>
                          <c15:sqref>'Pivot Analysis'!$G$46:$G$48</c15:sqref>
                        </c15:formulaRef>
                      </c:ext>
                    </c:extLst>
                    <c:numCache>
                      <c:formatCode>General</c:formatCode>
                      <c:ptCount val="3"/>
                    </c:numCache>
                  </c:numRef>
                </c15:cat>
              </c15:filteredCategoryTitle>
            </c:ext>
            <c:ext xmlns:c16="http://schemas.microsoft.com/office/drawing/2014/chart" uri="{C3380CC4-5D6E-409C-BE32-E72D297353CC}">
              <c16:uniqueId val="{00000000-6A38-4493-B3B4-580BC11E321E}"/>
            </c:ext>
          </c:extLst>
        </c:ser>
        <c:dLbls>
          <c:showLegendKey val="0"/>
          <c:showVal val="1"/>
          <c:showCatName val="0"/>
          <c:showSerName val="0"/>
          <c:showPercent val="0"/>
          <c:showBubbleSize val="0"/>
        </c:dLbls>
        <c:gapWidth val="50"/>
        <c:axId val="1419499328"/>
        <c:axId val="1419496928"/>
      </c:barChart>
      <c:catAx>
        <c:axId val="1419499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419496928"/>
        <c:crosses val="autoZero"/>
        <c:auto val="1"/>
        <c:lblAlgn val="ctr"/>
        <c:lblOffset val="100"/>
        <c:noMultiLvlLbl val="0"/>
      </c:catAx>
      <c:valAx>
        <c:axId val="141949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4194993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percentStacked"/>
        <c:varyColors val="0"/>
        <c:ser>
          <c:idx val="0"/>
          <c:order val="0"/>
          <c:tx>
            <c:strRef>
              <c:f>'Pivot Analysis'!$M$3</c:f>
              <c:strCache>
                <c:ptCount val="1"/>
                <c:pt idx="0">
                  <c:v>Balance Cust</c:v>
                </c:pt>
              </c:strCache>
            </c:strRef>
          </c:tx>
          <c:spPr>
            <a:solidFill>
              <a:schemeClr val="accent1"/>
            </a:solidFill>
            <a:ln>
              <a:noFill/>
            </a:ln>
            <a:effectLst/>
          </c:spPr>
          <c:invertIfNegative val="0"/>
          <c:val>
            <c:numRef>
              <c:f>'Pivot Analysis'!$M$4</c:f>
              <c:numCache>
                <c:formatCode>General</c:formatCode>
                <c:ptCount val="1"/>
                <c:pt idx="0">
                  <c:v>1325</c:v>
                </c:pt>
              </c:numCache>
            </c:numRef>
          </c:val>
          <c:extLst>
            <c:ext xmlns:c16="http://schemas.microsoft.com/office/drawing/2014/chart" uri="{C3380CC4-5D6E-409C-BE32-E72D297353CC}">
              <c16:uniqueId val="{00000000-82A9-4239-9BBE-B03E1FA021C5}"/>
            </c:ext>
          </c:extLst>
        </c:ser>
        <c:ser>
          <c:idx val="1"/>
          <c:order val="1"/>
          <c:tx>
            <c:strRef>
              <c:f>'Pivot Analysis'!$N$3</c:f>
              <c:strCache>
                <c:ptCount val="1"/>
                <c:pt idx="0">
                  <c:v>Paid</c:v>
                </c:pt>
              </c:strCache>
            </c:strRef>
          </c:tx>
          <c:spPr>
            <a:solidFill>
              <a:schemeClr val="accent2"/>
            </a:solidFill>
            <a:ln>
              <a:noFill/>
            </a:ln>
            <a:effectLst/>
          </c:spPr>
          <c:invertIfNegative val="0"/>
          <c:val>
            <c:numRef>
              <c:f>'Pivot Analysis'!$N$4</c:f>
              <c:numCache>
                <c:formatCode>General</c:formatCode>
                <c:ptCount val="1"/>
                <c:pt idx="0">
                  <c:v>675</c:v>
                </c:pt>
              </c:numCache>
            </c:numRef>
          </c:val>
          <c:extLst>
            <c:ext xmlns:c16="http://schemas.microsoft.com/office/drawing/2014/chart" uri="{C3380CC4-5D6E-409C-BE32-E72D297353CC}">
              <c16:uniqueId val="{00000001-82A9-4239-9BBE-B03E1FA021C5}"/>
            </c:ext>
          </c:extLst>
        </c:ser>
        <c:dLbls>
          <c:showLegendKey val="0"/>
          <c:showVal val="0"/>
          <c:showCatName val="0"/>
          <c:showSerName val="0"/>
          <c:showPercent val="0"/>
          <c:showBubbleSize val="0"/>
        </c:dLbls>
        <c:gapWidth val="150"/>
        <c:overlap val="100"/>
        <c:axId val="1414909136"/>
        <c:axId val="1414910096"/>
      </c:barChart>
      <c:catAx>
        <c:axId val="14149091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910096"/>
        <c:crosses val="autoZero"/>
        <c:auto val="1"/>
        <c:lblAlgn val="ctr"/>
        <c:lblOffset val="100"/>
        <c:noMultiLvlLbl val="0"/>
      </c:catAx>
      <c:valAx>
        <c:axId val="1414910096"/>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90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Analysis'!$H$55</c:f>
              <c:strCache>
                <c:ptCount val="1"/>
                <c:pt idx="0">
                  <c:v>Cash</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7B-4D44-8EA1-A1CE85DB652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7B-4D44-8EA1-A1CE85DB652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7B-4D44-8EA1-A1CE85DB6525}"/>
              </c:ext>
            </c:extLst>
          </c:dPt>
          <c:cat>
            <c:strRef>
              <c:f>'Pivot Analysis'!$I$54:$J$54</c:f>
              <c:strCache>
                <c:ptCount val="2"/>
                <c:pt idx="0">
                  <c:v>Sum of Paid</c:v>
                </c:pt>
                <c:pt idx="1">
                  <c:v>Sum of Unpaid</c:v>
                </c:pt>
              </c:strCache>
            </c:strRef>
          </c:cat>
          <c:val>
            <c:numRef>
              <c:f>'Pivot Analysis'!$I$55:$J$55</c:f>
              <c:numCache>
                <c:formatCode>General</c:formatCode>
                <c:ptCount val="2"/>
                <c:pt idx="0">
                  <c:v>121</c:v>
                </c:pt>
                <c:pt idx="1">
                  <c:v>145</c:v>
                </c:pt>
              </c:numCache>
            </c:numRef>
          </c:val>
          <c:extLst>
            <c:ext xmlns:c16="http://schemas.microsoft.com/office/drawing/2014/chart" uri="{C3380CC4-5D6E-409C-BE32-E72D297353CC}">
              <c16:uniqueId val="{00000000-248B-4FC5-B6ED-E1DB47DD6B1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Analysis'!$H$56</c:f>
              <c:strCache>
                <c:ptCount val="1"/>
                <c:pt idx="0">
                  <c:v>Cheque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73-4828-9060-18AB62125A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73-4828-9060-18AB62125A2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73-4828-9060-18AB62125A2A}"/>
              </c:ext>
            </c:extLst>
          </c:dPt>
          <c:cat>
            <c:strRef>
              <c:f>'Pivot Analysis'!$I$54:$J$54</c:f>
              <c:strCache>
                <c:ptCount val="2"/>
                <c:pt idx="0">
                  <c:v>Sum of Paid</c:v>
                </c:pt>
                <c:pt idx="1">
                  <c:v>Sum of Unpaid</c:v>
                </c:pt>
              </c:strCache>
            </c:strRef>
          </c:cat>
          <c:val>
            <c:numRef>
              <c:f>'Pivot Analysis'!$I$56:$J$56</c:f>
              <c:numCache>
                <c:formatCode>General</c:formatCode>
                <c:ptCount val="2"/>
                <c:pt idx="0">
                  <c:v>146</c:v>
                </c:pt>
                <c:pt idx="1">
                  <c:v>136</c:v>
                </c:pt>
              </c:numCache>
            </c:numRef>
          </c:val>
          <c:extLst>
            <c:ext xmlns:c16="http://schemas.microsoft.com/office/drawing/2014/chart" uri="{C3380CC4-5D6E-409C-BE32-E72D297353CC}">
              <c16:uniqueId val="{00000000-248B-4FC5-B6ED-E1DB47DD6B1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Analysis'!$H$58</c:f>
              <c:strCache>
                <c:ptCount val="1"/>
                <c:pt idx="0">
                  <c:v>Online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73-4828-9060-18AB62125A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73-4828-9060-18AB62125A2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73-4828-9060-18AB62125A2A}"/>
              </c:ext>
            </c:extLst>
          </c:dPt>
          <c:cat>
            <c:strRef>
              <c:f>'Pivot Analysis'!$I$54:$J$54</c:f>
              <c:strCache>
                <c:ptCount val="2"/>
                <c:pt idx="0">
                  <c:v>Sum of Paid</c:v>
                </c:pt>
                <c:pt idx="1">
                  <c:v>Sum of Unpaid</c:v>
                </c:pt>
              </c:strCache>
            </c:strRef>
          </c:cat>
          <c:val>
            <c:numRef>
              <c:f>'Pivot Analysis'!$I$58:$J$58</c:f>
              <c:numCache>
                <c:formatCode>General</c:formatCode>
                <c:ptCount val="2"/>
                <c:pt idx="0">
                  <c:v>138</c:v>
                </c:pt>
                <c:pt idx="1">
                  <c:v>109</c:v>
                </c:pt>
              </c:numCache>
            </c:numRef>
          </c:val>
          <c:extLst>
            <c:ext xmlns:c16="http://schemas.microsoft.com/office/drawing/2014/chart" uri="{C3380CC4-5D6E-409C-BE32-E72D297353CC}">
              <c16:uniqueId val="{00000000-248B-4FC5-B6ED-E1DB47DD6B1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Analysis'!$H$59</c:f>
              <c:strCache>
                <c:ptCount val="1"/>
                <c:pt idx="0">
                  <c:v>UPI</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773-4828-9060-18AB62125A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773-4828-9060-18AB62125A2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773-4828-9060-18AB62125A2A}"/>
              </c:ext>
            </c:extLst>
          </c:dPt>
          <c:cat>
            <c:strRef>
              <c:f>'Pivot Analysis'!$I$54:$J$54</c:f>
              <c:strCache>
                <c:ptCount val="2"/>
                <c:pt idx="0">
                  <c:v>Sum of Paid</c:v>
                </c:pt>
                <c:pt idx="1">
                  <c:v>Sum of Unpaid</c:v>
                </c:pt>
              </c:strCache>
            </c:strRef>
          </c:cat>
          <c:val>
            <c:numRef>
              <c:f>'Pivot Analysis'!$I$59:$J$59</c:f>
              <c:numCache>
                <c:formatCode>General</c:formatCode>
                <c:ptCount val="2"/>
                <c:pt idx="0">
                  <c:v>142</c:v>
                </c:pt>
                <c:pt idx="1">
                  <c:v>119</c:v>
                </c:pt>
              </c:numCache>
            </c:numRef>
          </c:val>
          <c:extLst>
            <c:ext xmlns:c16="http://schemas.microsoft.com/office/drawing/2014/chart" uri="{C3380CC4-5D6E-409C-BE32-E72D297353CC}">
              <c16:uniqueId val="{00000000-248B-4FC5-B6ED-E1DB47DD6B1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'Pivot Analysis'!$K$79</c:f>
              <c:strCache>
                <c:ptCount val="1"/>
                <c:pt idx="0">
                  <c:v>Sum of Power_Consumed_kWh</c:v>
                </c:pt>
              </c:strCache>
            </c:strRef>
          </c:tx>
          <c:spPr>
            <a:solidFill>
              <a:schemeClr val="accent1"/>
            </a:solidFill>
            <a:ln>
              <a:noFill/>
            </a:ln>
            <a:effectLst/>
          </c:spPr>
          <c:invertIfNegative val="0"/>
          <c:cat>
            <c:multiLvlStrRef>
              <c:f>'Pivot Analysis'!$H$80:$J$104</c:f>
              <c:multiLvlStrCache>
                <c:ptCount val="25"/>
                <c:lvl>
                  <c:pt idx="0">
                    <c:v>Hydro</c:v>
                  </c:pt>
                  <c:pt idx="1">
                    <c:v>Mixed</c:v>
                  </c:pt>
                  <c:pt idx="2">
                    <c:v>Solar</c:v>
                  </c:pt>
                  <c:pt idx="3">
                    <c:v>Thermal</c:v>
                  </c:pt>
                  <c:pt idx="4">
                    <c:v>Wind</c:v>
                  </c:pt>
                  <c:pt idx="5">
                    <c:v>Hydro</c:v>
                  </c:pt>
                  <c:pt idx="6">
                    <c:v>Mixed</c:v>
                  </c:pt>
                  <c:pt idx="7">
                    <c:v>Solar</c:v>
                  </c:pt>
                  <c:pt idx="8">
                    <c:v>Thermal</c:v>
                  </c:pt>
                  <c:pt idx="9">
                    <c:v>Wind</c:v>
                  </c:pt>
                  <c:pt idx="10">
                    <c:v>Hydro</c:v>
                  </c:pt>
                  <c:pt idx="11">
                    <c:v>Mixed</c:v>
                  </c:pt>
                  <c:pt idx="12">
                    <c:v>Solar</c:v>
                  </c:pt>
                  <c:pt idx="13">
                    <c:v>Thermal</c:v>
                  </c:pt>
                  <c:pt idx="14">
                    <c:v>Wind</c:v>
                  </c:pt>
                  <c:pt idx="15">
                    <c:v>Hydro</c:v>
                  </c:pt>
                  <c:pt idx="16">
                    <c:v>Mixed</c:v>
                  </c:pt>
                  <c:pt idx="17">
                    <c:v>Solar</c:v>
                  </c:pt>
                  <c:pt idx="18">
                    <c:v>Thermal</c:v>
                  </c:pt>
                  <c:pt idx="19">
                    <c:v>Wind</c:v>
                  </c:pt>
                  <c:pt idx="20">
                    <c:v>Hydro</c:v>
                  </c:pt>
                  <c:pt idx="21">
                    <c:v>Mixed</c:v>
                  </c:pt>
                  <c:pt idx="22">
                    <c:v>Solar</c:v>
                  </c:pt>
                  <c:pt idx="23">
                    <c:v>Thermal</c:v>
                  </c:pt>
                  <c:pt idx="24">
                    <c:v>Wind</c:v>
                  </c:pt>
                </c:lvl>
                <c:lvl>
                  <c:pt idx="0">
                    <c:v>Qtr3</c:v>
                  </c:pt>
                  <c:pt idx="1">
                    <c:v>Qtr3</c:v>
                  </c:pt>
                  <c:pt idx="2">
                    <c:v>Qtr3</c:v>
                  </c:pt>
                  <c:pt idx="3">
                    <c:v>Qtr3</c:v>
                  </c:pt>
                  <c:pt idx="4">
                    <c:v>Qtr3</c:v>
                  </c:pt>
                  <c:pt idx="5">
                    <c:v>Qtr4</c:v>
                  </c:pt>
                  <c:pt idx="6">
                    <c:v>Qtr4</c:v>
                  </c:pt>
                  <c:pt idx="7">
                    <c:v>Qtr4</c:v>
                  </c:pt>
                  <c:pt idx="8">
                    <c:v>Qtr4</c:v>
                  </c:pt>
                  <c:pt idx="9">
                    <c:v>Qtr4</c:v>
                  </c:pt>
                  <c:pt idx="10">
                    <c:v>Qtr1</c:v>
                  </c:pt>
                  <c:pt idx="11">
                    <c:v>Qtr1</c:v>
                  </c:pt>
                  <c:pt idx="12">
                    <c:v>Qtr1</c:v>
                  </c:pt>
                  <c:pt idx="13">
                    <c:v>Qtr1</c:v>
                  </c:pt>
                  <c:pt idx="14">
                    <c:v>Qtr1</c:v>
                  </c:pt>
                  <c:pt idx="15">
                    <c:v>Qtr2</c:v>
                  </c:pt>
                  <c:pt idx="16">
                    <c:v>Qtr2</c:v>
                  </c:pt>
                  <c:pt idx="17">
                    <c:v>Qtr2</c:v>
                  </c:pt>
                  <c:pt idx="18">
                    <c:v>Qtr2</c:v>
                  </c:pt>
                  <c:pt idx="19">
                    <c:v>Qtr2</c:v>
                  </c:pt>
                  <c:pt idx="20">
                    <c:v>Qtr3</c:v>
                  </c:pt>
                  <c:pt idx="21">
                    <c:v>Qtr3</c:v>
                  </c:pt>
                  <c:pt idx="22">
                    <c:v>Qtr3</c:v>
                  </c:pt>
                  <c:pt idx="23">
                    <c:v>Qtr3</c:v>
                  </c:pt>
                  <c:pt idx="24">
                    <c:v>Qtr3</c:v>
                  </c:pt>
                </c:lvl>
                <c:lvl>
                  <c:pt idx="0">
                    <c:v>2024</c:v>
                  </c:pt>
                  <c:pt idx="1">
                    <c:v>2024</c:v>
                  </c:pt>
                  <c:pt idx="2">
                    <c:v>2024</c:v>
                  </c:pt>
                  <c:pt idx="3">
                    <c:v>2024</c:v>
                  </c:pt>
                  <c:pt idx="4">
                    <c:v>2024</c:v>
                  </c:pt>
                  <c:pt idx="5">
                    <c:v>2024</c:v>
                  </c:pt>
                  <c:pt idx="6">
                    <c:v>2024</c:v>
                  </c:pt>
                  <c:pt idx="7">
                    <c:v>2024</c:v>
                  </c:pt>
                  <c:pt idx="8">
                    <c:v>2024</c:v>
                  </c:pt>
                  <c:pt idx="9">
                    <c:v>2024</c:v>
                  </c:pt>
                  <c:pt idx="10">
                    <c:v>2025</c:v>
                  </c:pt>
                  <c:pt idx="11">
                    <c:v>2025</c:v>
                  </c:pt>
                  <c:pt idx="12">
                    <c:v>2025</c:v>
                  </c:pt>
                  <c:pt idx="13">
                    <c:v>2025</c:v>
                  </c:pt>
                  <c:pt idx="14">
                    <c:v>2025</c:v>
                  </c:pt>
                  <c:pt idx="15">
                    <c:v>2025</c:v>
                  </c:pt>
                  <c:pt idx="16">
                    <c:v>2025</c:v>
                  </c:pt>
                  <c:pt idx="17">
                    <c:v>2025</c:v>
                  </c:pt>
                  <c:pt idx="18">
                    <c:v>2025</c:v>
                  </c:pt>
                  <c:pt idx="19">
                    <c:v>2025</c:v>
                  </c:pt>
                  <c:pt idx="20">
                    <c:v>2025</c:v>
                  </c:pt>
                  <c:pt idx="21">
                    <c:v>2025</c:v>
                  </c:pt>
                  <c:pt idx="22">
                    <c:v>2025</c:v>
                  </c:pt>
                  <c:pt idx="23">
                    <c:v>2025</c:v>
                  </c:pt>
                  <c:pt idx="24">
                    <c:v>2025</c:v>
                  </c:pt>
                </c:lvl>
              </c:multiLvlStrCache>
            </c:multiLvlStrRef>
          </c:cat>
          <c:val>
            <c:numRef>
              <c:f>'Pivot Analysis'!$K$80:$K$104</c:f>
              <c:numCache>
                <c:formatCode>General</c:formatCode>
                <c:ptCount val="25"/>
                <c:pt idx="0">
                  <c:v>3266.29</c:v>
                </c:pt>
                <c:pt idx="1">
                  <c:v>3043.96</c:v>
                </c:pt>
                <c:pt idx="2">
                  <c:v>3734.7499999999995</c:v>
                </c:pt>
                <c:pt idx="3">
                  <c:v>5094.26</c:v>
                </c:pt>
                <c:pt idx="4">
                  <c:v>3289.27</c:v>
                </c:pt>
                <c:pt idx="5">
                  <c:v>12663.890000000001</c:v>
                </c:pt>
                <c:pt idx="6">
                  <c:v>19312.13</c:v>
                </c:pt>
                <c:pt idx="7">
                  <c:v>14986.6</c:v>
                </c:pt>
                <c:pt idx="8">
                  <c:v>16851.14</c:v>
                </c:pt>
                <c:pt idx="9">
                  <c:v>15672.36</c:v>
                </c:pt>
                <c:pt idx="10">
                  <c:v>24394.249999999993</c:v>
                </c:pt>
                <c:pt idx="11">
                  <c:v>35152.60000000002</c:v>
                </c:pt>
                <c:pt idx="12">
                  <c:v>25163.000000000007</c:v>
                </c:pt>
                <c:pt idx="13">
                  <c:v>27604.969999999994</c:v>
                </c:pt>
                <c:pt idx="14">
                  <c:v>26608.94</c:v>
                </c:pt>
                <c:pt idx="15">
                  <c:v>41145.01</c:v>
                </c:pt>
                <c:pt idx="16">
                  <c:v>47477.98000000001</c:v>
                </c:pt>
                <c:pt idx="17">
                  <c:v>44367.08</c:v>
                </c:pt>
                <c:pt idx="18">
                  <c:v>43056.640000000036</c:v>
                </c:pt>
                <c:pt idx="19">
                  <c:v>41888.83</c:v>
                </c:pt>
                <c:pt idx="20">
                  <c:v>14098.269999999995</c:v>
                </c:pt>
                <c:pt idx="21">
                  <c:v>10346.719999999999</c:v>
                </c:pt>
                <c:pt idx="22">
                  <c:v>12291.110000000002</c:v>
                </c:pt>
                <c:pt idx="23">
                  <c:v>14841.899999999998</c:v>
                </c:pt>
                <c:pt idx="24">
                  <c:v>14967.31</c:v>
                </c:pt>
              </c:numCache>
            </c:numRef>
          </c:val>
          <c:extLst>
            <c:ext xmlns:c16="http://schemas.microsoft.com/office/drawing/2014/chart" uri="{C3380CC4-5D6E-409C-BE32-E72D297353CC}">
              <c16:uniqueId val="{00000000-7DE5-4356-83CF-156EBDFC94C3}"/>
            </c:ext>
          </c:extLst>
        </c:ser>
        <c:dLbls>
          <c:showLegendKey val="0"/>
          <c:showVal val="0"/>
          <c:showCatName val="0"/>
          <c:showSerName val="0"/>
          <c:showPercent val="0"/>
          <c:showBubbleSize val="0"/>
        </c:dLbls>
        <c:gapWidth val="55"/>
        <c:overlap val="100"/>
        <c:axId val="1449762543"/>
        <c:axId val="1449769743"/>
      </c:barChart>
      <c:lineChart>
        <c:grouping val="standard"/>
        <c:varyColors val="0"/>
        <c:ser>
          <c:idx val="1"/>
          <c:order val="1"/>
          <c:tx>
            <c:strRef>
              <c:f>'Pivot Analysis'!$L$79</c:f>
              <c:strCache>
                <c:ptCount val="1"/>
                <c:pt idx="0">
                  <c:v>Sum of Billing_Amount</c:v>
                </c:pt>
              </c:strCache>
            </c:strRef>
          </c:tx>
          <c:spPr>
            <a:ln w="28575" cap="rnd">
              <a:solidFill>
                <a:schemeClr val="accent2"/>
              </a:solidFill>
              <a:round/>
            </a:ln>
            <a:effectLst/>
          </c:spPr>
          <c:marker>
            <c:symbol val="none"/>
          </c:marker>
          <c:cat>
            <c:multiLvlStrRef>
              <c:f>'Pivot Analysis'!$H$80:$J$104</c:f>
              <c:multiLvlStrCache>
                <c:ptCount val="25"/>
                <c:lvl>
                  <c:pt idx="0">
                    <c:v>Hydro</c:v>
                  </c:pt>
                  <c:pt idx="1">
                    <c:v>Mixed</c:v>
                  </c:pt>
                  <c:pt idx="2">
                    <c:v>Solar</c:v>
                  </c:pt>
                  <c:pt idx="3">
                    <c:v>Thermal</c:v>
                  </c:pt>
                  <c:pt idx="4">
                    <c:v>Wind</c:v>
                  </c:pt>
                  <c:pt idx="5">
                    <c:v>Hydro</c:v>
                  </c:pt>
                  <c:pt idx="6">
                    <c:v>Mixed</c:v>
                  </c:pt>
                  <c:pt idx="7">
                    <c:v>Solar</c:v>
                  </c:pt>
                  <c:pt idx="8">
                    <c:v>Thermal</c:v>
                  </c:pt>
                  <c:pt idx="9">
                    <c:v>Wind</c:v>
                  </c:pt>
                  <c:pt idx="10">
                    <c:v>Hydro</c:v>
                  </c:pt>
                  <c:pt idx="11">
                    <c:v>Mixed</c:v>
                  </c:pt>
                  <c:pt idx="12">
                    <c:v>Solar</c:v>
                  </c:pt>
                  <c:pt idx="13">
                    <c:v>Thermal</c:v>
                  </c:pt>
                  <c:pt idx="14">
                    <c:v>Wind</c:v>
                  </c:pt>
                  <c:pt idx="15">
                    <c:v>Hydro</c:v>
                  </c:pt>
                  <c:pt idx="16">
                    <c:v>Mixed</c:v>
                  </c:pt>
                  <c:pt idx="17">
                    <c:v>Solar</c:v>
                  </c:pt>
                  <c:pt idx="18">
                    <c:v>Thermal</c:v>
                  </c:pt>
                  <c:pt idx="19">
                    <c:v>Wind</c:v>
                  </c:pt>
                  <c:pt idx="20">
                    <c:v>Hydro</c:v>
                  </c:pt>
                  <c:pt idx="21">
                    <c:v>Mixed</c:v>
                  </c:pt>
                  <c:pt idx="22">
                    <c:v>Solar</c:v>
                  </c:pt>
                  <c:pt idx="23">
                    <c:v>Thermal</c:v>
                  </c:pt>
                  <c:pt idx="24">
                    <c:v>Wind</c:v>
                  </c:pt>
                </c:lvl>
                <c:lvl>
                  <c:pt idx="0">
                    <c:v>Qtr3</c:v>
                  </c:pt>
                  <c:pt idx="1">
                    <c:v>Qtr3</c:v>
                  </c:pt>
                  <c:pt idx="2">
                    <c:v>Qtr3</c:v>
                  </c:pt>
                  <c:pt idx="3">
                    <c:v>Qtr3</c:v>
                  </c:pt>
                  <c:pt idx="4">
                    <c:v>Qtr3</c:v>
                  </c:pt>
                  <c:pt idx="5">
                    <c:v>Qtr4</c:v>
                  </c:pt>
                  <c:pt idx="6">
                    <c:v>Qtr4</c:v>
                  </c:pt>
                  <c:pt idx="7">
                    <c:v>Qtr4</c:v>
                  </c:pt>
                  <c:pt idx="8">
                    <c:v>Qtr4</c:v>
                  </c:pt>
                  <c:pt idx="9">
                    <c:v>Qtr4</c:v>
                  </c:pt>
                  <c:pt idx="10">
                    <c:v>Qtr1</c:v>
                  </c:pt>
                  <c:pt idx="11">
                    <c:v>Qtr1</c:v>
                  </c:pt>
                  <c:pt idx="12">
                    <c:v>Qtr1</c:v>
                  </c:pt>
                  <c:pt idx="13">
                    <c:v>Qtr1</c:v>
                  </c:pt>
                  <c:pt idx="14">
                    <c:v>Qtr1</c:v>
                  </c:pt>
                  <c:pt idx="15">
                    <c:v>Qtr2</c:v>
                  </c:pt>
                  <c:pt idx="16">
                    <c:v>Qtr2</c:v>
                  </c:pt>
                  <c:pt idx="17">
                    <c:v>Qtr2</c:v>
                  </c:pt>
                  <c:pt idx="18">
                    <c:v>Qtr2</c:v>
                  </c:pt>
                  <c:pt idx="19">
                    <c:v>Qtr2</c:v>
                  </c:pt>
                  <c:pt idx="20">
                    <c:v>Qtr3</c:v>
                  </c:pt>
                  <c:pt idx="21">
                    <c:v>Qtr3</c:v>
                  </c:pt>
                  <c:pt idx="22">
                    <c:v>Qtr3</c:v>
                  </c:pt>
                  <c:pt idx="23">
                    <c:v>Qtr3</c:v>
                  </c:pt>
                  <c:pt idx="24">
                    <c:v>Qtr3</c:v>
                  </c:pt>
                </c:lvl>
                <c:lvl>
                  <c:pt idx="0">
                    <c:v>2024</c:v>
                  </c:pt>
                  <c:pt idx="1">
                    <c:v>2024</c:v>
                  </c:pt>
                  <c:pt idx="2">
                    <c:v>2024</c:v>
                  </c:pt>
                  <c:pt idx="3">
                    <c:v>2024</c:v>
                  </c:pt>
                  <c:pt idx="4">
                    <c:v>2024</c:v>
                  </c:pt>
                  <c:pt idx="5">
                    <c:v>2024</c:v>
                  </c:pt>
                  <c:pt idx="6">
                    <c:v>2024</c:v>
                  </c:pt>
                  <c:pt idx="7">
                    <c:v>2024</c:v>
                  </c:pt>
                  <c:pt idx="8">
                    <c:v>2024</c:v>
                  </c:pt>
                  <c:pt idx="9">
                    <c:v>2024</c:v>
                  </c:pt>
                  <c:pt idx="10">
                    <c:v>2025</c:v>
                  </c:pt>
                  <c:pt idx="11">
                    <c:v>2025</c:v>
                  </c:pt>
                  <c:pt idx="12">
                    <c:v>2025</c:v>
                  </c:pt>
                  <c:pt idx="13">
                    <c:v>2025</c:v>
                  </c:pt>
                  <c:pt idx="14">
                    <c:v>2025</c:v>
                  </c:pt>
                  <c:pt idx="15">
                    <c:v>2025</c:v>
                  </c:pt>
                  <c:pt idx="16">
                    <c:v>2025</c:v>
                  </c:pt>
                  <c:pt idx="17">
                    <c:v>2025</c:v>
                  </c:pt>
                  <c:pt idx="18">
                    <c:v>2025</c:v>
                  </c:pt>
                  <c:pt idx="19">
                    <c:v>2025</c:v>
                  </c:pt>
                  <c:pt idx="20">
                    <c:v>2025</c:v>
                  </c:pt>
                  <c:pt idx="21">
                    <c:v>2025</c:v>
                  </c:pt>
                  <c:pt idx="22">
                    <c:v>2025</c:v>
                  </c:pt>
                  <c:pt idx="23">
                    <c:v>2025</c:v>
                  </c:pt>
                  <c:pt idx="24">
                    <c:v>2025</c:v>
                  </c:pt>
                </c:lvl>
              </c:multiLvlStrCache>
            </c:multiLvlStrRef>
          </c:cat>
          <c:val>
            <c:numRef>
              <c:f>'Pivot Analysis'!$L$80:$L$104</c:f>
              <c:numCache>
                <c:formatCode>General</c:formatCode>
                <c:ptCount val="25"/>
                <c:pt idx="0">
                  <c:v>17823.23</c:v>
                </c:pt>
                <c:pt idx="1">
                  <c:v>17472.080000000002</c:v>
                </c:pt>
                <c:pt idx="2">
                  <c:v>22991.59</c:v>
                </c:pt>
                <c:pt idx="3">
                  <c:v>29971.929999999997</c:v>
                </c:pt>
                <c:pt idx="4">
                  <c:v>18579.920000000002</c:v>
                </c:pt>
                <c:pt idx="5">
                  <c:v>76301.099999999991</c:v>
                </c:pt>
                <c:pt idx="6">
                  <c:v>115549.25000000003</c:v>
                </c:pt>
                <c:pt idx="7">
                  <c:v>88221.999999999985</c:v>
                </c:pt>
                <c:pt idx="8">
                  <c:v>101878.83999999997</c:v>
                </c:pt>
                <c:pt idx="9">
                  <c:v>91520.129999999976</c:v>
                </c:pt>
                <c:pt idx="10">
                  <c:v>145833.3000000001</c:v>
                </c:pt>
                <c:pt idx="11">
                  <c:v>207279.6100000001</c:v>
                </c:pt>
                <c:pt idx="12">
                  <c:v>153561.57</c:v>
                </c:pt>
                <c:pt idx="13">
                  <c:v>165787.3000000001</c:v>
                </c:pt>
                <c:pt idx="14">
                  <c:v>162013.24</c:v>
                </c:pt>
                <c:pt idx="15">
                  <c:v>248840.91999999993</c:v>
                </c:pt>
                <c:pt idx="16">
                  <c:v>284124.62</c:v>
                </c:pt>
                <c:pt idx="17">
                  <c:v>256965.21000000008</c:v>
                </c:pt>
                <c:pt idx="18">
                  <c:v>259738.35000000006</c:v>
                </c:pt>
                <c:pt idx="19">
                  <c:v>248572.67999999996</c:v>
                </c:pt>
                <c:pt idx="20">
                  <c:v>82148.14</c:v>
                </c:pt>
                <c:pt idx="21">
                  <c:v>61145.409999999996</c:v>
                </c:pt>
                <c:pt idx="22">
                  <c:v>74144.149999999994</c:v>
                </c:pt>
                <c:pt idx="23">
                  <c:v>85419.319999999992</c:v>
                </c:pt>
                <c:pt idx="24">
                  <c:v>88210.989999999991</c:v>
                </c:pt>
              </c:numCache>
            </c:numRef>
          </c:val>
          <c:smooth val="0"/>
          <c:extLst>
            <c:ext xmlns:c16="http://schemas.microsoft.com/office/drawing/2014/chart" uri="{C3380CC4-5D6E-409C-BE32-E72D297353CC}">
              <c16:uniqueId val="{00000001-7DE5-4356-83CF-156EBDFC94C3}"/>
            </c:ext>
          </c:extLst>
        </c:ser>
        <c:dLbls>
          <c:showLegendKey val="0"/>
          <c:showVal val="0"/>
          <c:showCatName val="0"/>
          <c:showSerName val="0"/>
          <c:showPercent val="0"/>
          <c:showBubbleSize val="0"/>
        </c:dLbls>
        <c:marker val="1"/>
        <c:smooth val="0"/>
        <c:axId val="1740365199"/>
        <c:axId val="1740366159"/>
      </c:lineChart>
      <c:catAx>
        <c:axId val="1740365199"/>
        <c:scaling>
          <c:orientation val="minMax"/>
        </c:scaling>
        <c:delete val="0"/>
        <c:axPos val="b"/>
        <c:numFmt formatCode="#,##0.00" sourceLinked="0"/>
        <c:majorTickMark val="out"/>
        <c:minorTickMark val="in"/>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366159"/>
        <c:crosses val="autoZero"/>
        <c:auto val="1"/>
        <c:lblAlgn val="ctr"/>
        <c:lblOffset val="150"/>
        <c:tickLblSkip val="3"/>
        <c:tickMarkSkip val="2"/>
        <c:noMultiLvlLbl val="0"/>
      </c:catAx>
      <c:valAx>
        <c:axId val="174036615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365199"/>
        <c:crosses val="autoZero"/>
        <c:crossBetween val="between"/>
      </c:valAx>
      <c:valAx>
        <c:axId val="144976974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9762543"/>
        <c:crosses val="max"/>
        <c:crossBetween val="between"/>
      </c:valAx>
      <c:catAx>
        <c:axId val="1449762543"/>
        <c:scaling>
          <c:orientation val="minMax"/>
        </c:scaling>
        <c:delete val="1"/>
        <c:axPos val="t"/>
        <c:numFmt formatCode="General" sourceLinked="1"/>
        <c:majorTickMark val="out"/>
        <c:minorTickMark val="none"/>
        <c:tickLblPos val="nextTo"/>
        <c:crossAx val="1449769743"/>
        <c:crosses val="max"/>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'Pivot Analysis'!$I$144</c:f>
              <c:strCache>
                <c:ptCount val="1"/>
                <c:pt idx="0">
                  <c:v>Sum of Previous_Reading_kWh</c:v>
                </c:pt>
              </c:strCache>
            </c:strRef>
          </c:tx>
          <c:spPr>
            <a:ln w="19050" cap="rnd">
              <a:noFill/>
              <a:round/>
            </a:ln>
            <a:effectLst/>
          </c:spPr>
          <c:marker>
            <c:symbol val="circle"/>
            <c:size val="5"/>
            <c:spPr>
              <a:solidFill>
                <a:schemeClr val="accent1"/>
              </a:solidFill>
              <a:ln w="9525">
                <a:solidFill>
                  <a:schemeClr val="accent1"/>
                </a:solidFill>
              </a:ln>
              <a:effectLst/>
            </c:spPr>
          </c:marker>
          <c:xVal>
            <c:multiLvlStrRef>
              <c:f>'Pivot Analysis'!$G$145:$H$159</c:f>
              <c:multiLvlStrCache>
                <c:ptCount val="15"/>
                <c:lvl>
                  <c:pt idx="0">
                    <c:v>Agricultural</c:v>
                  </c:pt>
                  <c:pt idx="1">
                    <c:v>Domestic</c:v>
                  </c:pt>
                  <c:pt idx="2">
                    <c:v>Industrial</c:v>
                  </c:pt>
                  <c:pt idx="3">
                    <c:v>Agricultural</c:v>
                  </c:pt>
                  <c:pt idx="4">
                    <c:v>Domestic</c:v>
                  </c:pt>
                  <c:pt idx="5">
                    <c:v>Industrial</c:v>
                  </c:pt>
                  <c:pt idx="6">
                    <c:v>Agricultural</c:v>
                  </c:pt>
                  <c:pt idx="7">
                    <c:v>Domestic</c:v>
                  </c:pt>
                  <c:pt idx="8">
                    <c:v>Industrial</c:v>
                  </c:pt>
                  <c:pt idx="9">
                    <c:v>Agricultural</c:v>
                  </c:pt>
                  <c:pt idx="10">
                    <c:v>Domestic</c:v>
                  </c:pt>
                  <c:pt idx="11">
                    <c:v>Industrial</c:v>
                  </c:pt>
                  <c:pt idx="12">
                    <c:v>Agricultural</c:v>
                  </c:pt>
                  <c:pt idx="13">
                    <c:v>Domestic</c:v>
                  </c:pt>
                  <c:pt idx="14">
                    <c:v>Industrial</c:v>
                  </c:pt>
                </c:lvl>
                <c:lvl>
                  <c:pt idx="0">
                    <c:v>Andaman</c:v>
                  </c:pt>
                  <c:pt idx="1">
                    <c:v>Andaman</c:v>
                  </c:pt>
                  <c:pt idx="2">
                    <c:v>Andaman</c:v>
                  </c:pt>
                  <c:pt idx="3">
                    <c:v>Goa</c:v>
                  </c:pt>
                  <c:pt idx="4">
                    <c:v>Goa</c:v>
                  </c:pt>
                  <c:pt idx="5">
                    <c:v>Goa</c:v>
                  </c:pt>
                  <c:pt idx="6">
                    <c:v>Himachal Pradesh</c:v>
                  </c:pt>
                  <c:pt idx="7">
                    <c:v>Himachal Pradesh</c:v>
                  </c:pt>
                  <c:pt idx="8">
                    <c:v>Himachal Pradesh</c:v>
                  </c:pt>
                  <c:pt idx="9">
                    <c:v>Kerala</c:v>
                  </c:pt>
                  <c:pt idx="10">
                    <c:v>Kerala</c:v>
                  </c:pt>
                  <c:pt idx="11">
                    <c:v>Kerala</c:v>
                  </c:pt>
                  <c:pt idx="12">
                    <c:v>Rajasthan</c:v>
                  </c:pt>
                  <c:pt idx="13">
                    <c:v>Rajasthan</c:v>
                  </c:pt>
                  <c:pt idx="14">
                    <c:v>Rajasthan</c:v>
                  </c:pt>
                </c:lvl>
              </c:multiLvlStrCache>
            </c:multiLvlStrRef>
          </c:xVal>
          <c:yVal>
            <c:numRef>
              <c:f>'Pivot Analysis'!$I$145:$I$159</c:f>
              <c:numCache>
                <c:formatCode>0</c:formatCode>
                <c:ptCount val="15"/>
                <c:pt idx="0">
                  <c:v>433936.96999999991</c:v>
                </c:pt>
                <c:pt idx="1">
                  <c:v>409765.8299999999</c:v>
                </c:pt>
                <c:pt idx="2">
                  <c:v>427908.91</c:v>
                </c:pt>
                <c:pt idx="3">
                  <c:v>370143.61</c:v>
                </c:pt>
                <c:pt idx="4">
                  <c:v>439884.21</c:v>
                </c:pt>
                <c:pt idx="5">
                  <c:v>314757.61000000004</c:v>
                </c:pt>
                <c:pt idx="6">
                  <c:v>394746.48999999976</c:v>
                </c:pt>
                <c:pt idx="7">
                  <c:v>419304.12999999995</c:v>
                </c:pt>
                <c:pt idx="8">
                  <c:v>356822.23000000004</c:v>
                </c:pt>
                <c:pt idx="9">
                  <c:v>400216.26000000007</c:v>
                </c:pt>
                <c:pt idx="10">
                  <c:v>377470.54000000015</c:v>
                </c:pt>
                <c:pt idx="11">
                  <c:v>358373.16999999993</c:v>
                </c:pt>
                <c:pt idx="12">
                  <c:v>375678.04999999993</c:v>
                </c:pt>
                <c:pt idx="13">
                  <c:v>439248.12999999983</c:v>
                </c:pt>
                <c:pt idx="14">
                  <c:v>413040.83999999979</c:v>
                </c:pt>
              </c:numCache>
            </c:numRef>
          </c:yVal>
          <c:smooth val="0"/>
          <c:extLst>
            <c:ext xmlns:c16="http://schemas.microsoft.com/office/drawing/2014/chart" uri="{C3380CC4-5D6E-409C-BE32-E72D297353CC}">
              <c16:uniqueId val="{00000000-B04E-4819-8165-6780A7C891EC}"/>
            </c:ext>
          </c:extLst>
        </c:ser>
        <c:ser>
          <c:idx val="1"/>
          <c:order val="1"/>
          <c:tx>
            <c:strRef>
              <c:f>'Pivot Analysis'!$J$144</c:f>
              <c:strCache>
                <c:ptCount val="1"/>
                <c:pt idx="0">
                  <c:v>Sum of Current_Reading_kWh</c:v>
                </c:pt>
              </c:strCache>
            </c:strRef>
          </c:tx>
          <c:spPr>
            <a:ln w="19050" cap="rnd">
              <a:noFill/>
              <a:round/>
            </a:ln>
            <a:effectLst/>
          </c:spPr>
          <c:marker>
            <c:symbol val="circle"/>
            <c:size val="5"/>
            <c:spPr>
              <a:solidFill>
                <a:schemeClr val="accent2"/>
              </a:solidFill>
              <a:ln w="9525">
                <a:solidFill>
                  <a:schemeClr val="accent2"/>
                </a:solidFill>
              </a:ln>
              <a:effectLst/>
            </c:spPr>
          </c:marker>
          <c:xVal>
            <c:multiLvlStrRef>
              <c:f>'Pivot Analysis'!$G$145:$H$159</c:f>
              <c:multiLvlStrCache>
                <c:ptCount val="15"/>
                <c:lvl>
                  <c:pt idx="0">
                    <c:v>Agricultural</c:v>
                  </c:pt>
                  <c:pt idx="1">
                    <c:v>Domestic</c:v>
                  </c:pt>
                  <c:pt idx="2">
                    <c:v>Industrial</c:v>
                  </c:pt>
                  <c:pt idx="3">
                    <c:v>Agricultural</c:v>
                  </c:pt>
                  <c:pt idx="4">
                    <c:v>Domestic</c:v>
                  </c:pt>
                  <c:pt idx="5">
                    <c:v>Industrial</c:v>
                  </c:pt>
                  <c:pt idx="6">
                    <c:v>Agricultural</c:v>
                  </c:pt>
                  <c:pt idx="7">
                    <c:v>Domestic</c:v>
                  </c:pt>
                  <c:pt idx="8">
                    <c:v>Industrial</c:v>
                  </c:pt>
                  <c:pt idx="9">
                    <c:v>Agricultural</c:v>
                  </c:pt>
                  <c:pt idx="10">
                    <c:v>Domestic</c:v>
                  </c:pt>
                  <c:pt idx="11">
                    <c:v>Industrial</c:v>
                  </c:pt>
                  <c:pt idx="12">
                    <c:v>Agricultural</c:v>
                  </c:pt>
                  <c:pt idx="13">
                    <c:v>Domestic</c:v>
                  </c:pt>
                  <c:pt idx="14">
                    <c:v>Industrial</c:v>
                  </c:pt>
                </c:lvl>
                <c:lvl>
                  <c:pt idx="0">
                    <c:v>Andaman</c:v>
                  </c:pt>
                  <c:pt idx="1">
                    <c:v>Andaman</c:v>
                  </c:pt>
                  <c:pt idx="2">
                    <c:v>Andaman</c:v>
                  </c:pt>
                  <c:pt idx="3">
                    <c:v>Goa</c:v>
                  </c:pt>
                  <c:pt idx="4">
                    <c:v>Goa</c:v>
                  </c:pt>
                  <c:pt idx="5">
                    <c:v>Goa</c:v>
                  </c:pt>
                  <c:pt idx="6">
                    <c:v>Himachal Pradesh</c:v>
                  </c:pt>
                  <c:pt idx="7">
                    <c:v>Himachal Pradesh</c:v>
                  </c:pt>
                  <c:pt idx="8">
                    <c:v>Himachal Pradesh</c:v>
                  </c:pt>
                  <c:pt idx="9">
                    <c:v>Kerala</c:v>
                  </c:pt>
                  <c:pt idx="10">
                    <c:v>Kerala</c:v>
                  </c:pt>
                  <c:pt idx="11">
                    <c:v>Kerala</c:v>
                  </c:pt>
                  <c:pt idx="12">
                    <c:v>Rajasthan</c:v>
                  </c:pt>
                  <c:pt idx="13">
                    <c:v>Rajasthan</c:v>
                  </c:pt>
                  <c:pt idx="14">
                    <c:v>Rajasthan</c:v>
                  </c:pt>
                </c:lvl>
              </c:multiLvlStrCache>
            </c:multiLvlStrRef>
          </c:xVal>
          <c:yVal>
            <c:numRef>
              <c:f>'Pivot Analysis'!$J$145:$J$159</c:f>
              <c:numCache>
                <c:formatCode>0</c:formatCode>
                <c:ptCount val="15"/>
                <c:pt idx="0">
                  <c:v>471263.67999999993</c:v>
                </c:pt>
                <c:pt idx="1">
                  <c:v>445582.99999999971</c:v>
                </c:pt>
                <c:pt idx="2">
                  <c:v>463326.26</c:v>
                </c:pt>
                <c:pt idx="3">
                  <c:v>399693.00999999989</c:v>
                </c:pt>
                <c:pt idx="4">
                  <c:v>476845.88999999996</c:v>
                </c:pt>
                <c:pt idx="5">
                  <c:v>345334.41</c:v>
                </c:pt>
                <c:pt idx="6">
                  <c:v>431262.06999999977</c:v>
                </c:pt>
                <c:pt idx="7">
                  <c:v>454381.65999999986</c:v>
                </c:pt>
                <c:pt idx="8">
                  <c:v>388556.01999999967</c:v>
                </c:pt>
                <c:pt idx="9">
                  <c:v>439877.91999999981</c:v>
                </c:pt>
                <c:pt idx="10">
                  <c:v>410020.95999999979</c:v>
                </c:pt>
                <c:pt idx="11">
                  <c:v>390524.77</c:v>
                </c:pt>
                <c:pt idx="12">
                  <c:v>411121.71999999991</c:v>
                </c:pt>
                <c:pt idx="13">
                  <c:v>477693.72999999952</c:v>
                </c:pt>
                <c:pt idx="14">
                  <c:v>447131.13999999966</c:v>
                </c:pt>
              </c:numCache>
            </c:numRef>
          </c:yVal>
          <c:smooth val="0"/>
          <c:extLst>
            <c:ext xmlns:c16="http://schemas.microsoft.com/office/drawing/2014/chart" uri="{C3380CC4-5D6E-409C-BE32-E72D297353CC}">
              <c16:uniqueId val="{00000001-B04E-4819-8165-6780A7C891EC}"/>
            </c:ext>
          </c:extLst>
        </c:ser>
        <c:ser>
          <c:idx val="2"/>
          <c:order val="2"/>
          <c:tx>
            <c:strRef>
              <c:f>'Pivot Analysis'!$K$144</c:f>
              <c:strCache>
                <c:ptCount val="1"/>
                <c:pt idx="0">
                  <c:v>Sum of Power_Consumed_kWh</c:v>
                </c:pt>
              </c:strCache>
            </c:strRef>
          </c:tx>
          <c:spPr>
            <a:ln w="19050" cap="rnd">
              <a:noFill/>
              <a:round/>
            </a:ln>
            <a:effectLst/>
          </c:spPr>
          <c:marker>
            <c:symbol val="circle"/>
            <c:size val="5"/>
            <c:spPr>
              <a:solidFill>
                <a:schemeClr val="accent3"/>
              </a:solidFill>
              <a:ln w="9525">
                <a:solidFill>
                  <a:schemeClr val="accent3"/>
                </a:solidFill>
              </a:ln>
              <a:effectLst/>
            </c:spPr>
          </c:marker>
          <c:xVal>
            <c:multiLvlStrRef>
              <c:f>'Pivot Analysis'!$G$145:$H$159</c:f>
              <c:multiLvlStrCache>
                <c:ptCount val="15"/>
                <c:lvl>
                  <c:pt idx="0">
                    <c:v>Agricultural</c:v>
                  </c:pt>
                  <c:pt idx="1">
                    <c:v>Domestic</c:v>
                  </c:pt>
                  <c:pt idx="2">
                    <c:v>Industrial</c:v>
                  </c:pt>
                  <c:pt idx="3">
                    <c:v>Agricultural</c:v>
                  </c:pt>
                  <c:pt idx="4">
                    <c:v>Domestic</c:v>
                  </c:pt>
                  <c:pt idx="5">
                    <c:v>Industrial</c:v>
                  </c:pt>
                  <c:pt idx="6">
                    <c:v>Agricultural</c:v>
                  </c:pt>
                  <c:pt idx="7">
                    <c:v>Domestic</c:v>
                  </c:pt>
                  <c:pt idx="8">
                    <c:v>Industrial</c:v>
                  </c:pt>
                  <c:pt idx="9">
                    <c:v>Agricultural</c:v>
                  </c:pt>
                  <c:pt idx="10">
                    <c:v>Domestic</c:v>
                  </c:pt>
                  <c:pt idx="11">
                    <c:v>Industrial</c:v>
                  </c:pt>
                  <c:pt idx="12">
                    <c:v>Agricultural</c:v>
                  </c:pt>
                  <c:pt idx="13">
                    <c:v>Domestic</c:v>
                  </c:pt>
                  <c:pt idx="14">
                    <c:v>Industrial</c:v>
                  </c:pt>
                </c:lvl>
                <c:lvl>
                  <c:pt idx="0">
                    <c:v>Andaman</c:v>
                  </c:pt>
                  <c:pt idx="1">
                    <c:v>Andaman</c:v>
                  </c:pt>
                  <c:pt idx="2">
                    <c:v>Andaman</c:v>
                  </c:pt>
                  <c:pt idx="3">
                    <c:v>Goa</c:v>
                  </c:pt>
                  <c:pt idx="4">
                    <c:v>Goa</c:v>
                  </c:pt>
                  <c:pt idx="5">
                    <c:v>Goa</c:v>
                  </c:pt>
                  <c:pt idx="6">
                    <c:v>Himachal Pradesh</c:v>
                  </c:pt>
                  <c:pt idx="7">
                    <c:v>Himachal Pradesh</c:v>
                  </c:pt>
                  <c:pt idx="8">
                    <c:v>Himachal Pradesh</c:v>
                  </c:pt>
                  <c:pt idx="9">
                    <c:v>Kerala</c:v>
                  </c:pt>
                  <c:pt idx="10">
                    <c:v>Kerala</c:v>
                  </c:pt>
                  <c:pt idx="11">
                    <c:v>Kerala</c:v>
                  </c:pt>
                  <c:pt idx="12">
                    <c:v>Rajasthan</c:v>
                  </c:pt>
                  <c:pt idx="13">
                    <c:v>Rajasthan</c:v>
                  </c:pt>
                  <c:pt idx="14">
                    <c:v>Rajasthan</c:v>
                  </c:pt>
                </c:lvl>
              </c:multiLvlStrCache>
            </c:multiLvlStrRef>
          </c:xVal>
          <c:yVal>
            <c:numRef>
              <c:f>'Pivot Analysis'!$K$145:$K$159</c:f>
              <c:numCache>
                <c:formatCode>0</c:formatCode>
                <c:ptCount val="15"/>
                <c:pt idx="0">
                  <c:v>37326.710000000006</c:v>
                </c:pt>
                <c:pt idx="1">
                  <c:v>35817.170000000027</c:v>
                </c:pt>
                <c:pt idx="2">
                  <c:v>35417.35</c:v>
                </c:pt>
                <c:pt idx="3">
                  <c:v>29549.400000000009</c:v>
                </c:pt>
                <c:pt idx="4">
                  <c:v>36961.680000000015</c:v>
                </c:pt>
                <c:pt idx="5">
                  <c:v>30576.80000000001</c:v>
                </c:pt>
                <c:pt idx="6">
                  <c:v>36515.580000000016</c:v>
                </c:pt>
                <c:pt idx="7">
                  <c:v>35077.530000000013</c:v>
                </c:pt>
                <c:pt idx="8">
                  <c:v>31733.790000000012</c:v>
                </c:pt>
                <c:pt idx="9">
                  <c:v>39661.659999999996</c:v>
                </c:pt>
                <c:pt idx="10">
                  <c:v>32550.419999999995</c:v>
                </c:pt>
                <c:pt idx="11">
                  <c:v>32151.600000000002</c:v>
                </c:pt>
                <c:pt idx="12">
                  <c:v>35443.669999999991</c:v>
                </c:pt>
                <c:pt idx="13">
                  <c:v>38445.599999999991</c:v>
                </c:pt>
                <c:pt idx="14">
                  <c:v>34090.30000000001</c:v>
                </c:pt>
              </c:numCache>
            </c:numRef>
          </c:yVal>
          <c:smooth val="0"/>
          <c:extLst>
            <c:ext xmlns:c16="http://schemas.microsoft.com/office/drawing/2014/chart" uri="{C3380CC4-5D6E-409C-BE32-E72D297353CC}">
              <c16:uniqueId val="{00000002-B04E-4819-8165-6780A7C891EC}"/>
            </c:ext>
          </c:extLst>
        </c:ser>
        <c:dLbls>
          <c:showLegendKey val="0"/>
          <c:showVal val="0"/>
          <c:showCatName val="0"/>
          <c:showSerName val="0"/>
          <c:showPercent val="0"/>
          <c:showBubbleSize val="0"/>
        </c:dLbls>
        <c:axId val="1300745087"/>
        <c:axId val="1300745567"/>
      </c:scatterChart>
      <c:valAx>
        <c:axId val="1300745087"/>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745567"/>
        <c:crosses val="autoZero"/>
        <c:crossBetween val="midCat"/>
      </c:valAx>
      <c:valAx>
        <c:axId val="13007455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074508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 Usage Engery _Final.xlsm]Pivot Analysis!Gender</c:name>
    <c:fmtId val="1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'Pivot Analysis'!$B$167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16-45B4-A44B-95702FD72C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16-45B4-A44B-95702FD72C5A}"/>
              </c:ext>
            </c:extLst>
          </c:dPt>
          <c:cat>
            <c:strRef>
              <c:f>'Pivot Analysis'!$A$168:$A$169</c:f>
              <c:strCache>
                <c:ptCount val="2"/>
                <c:pt idx="0">
                  <c:v>Female</c:v>
                </c:pt>
                <c:pt idx="1">
                  <c:v>Male</c:v>
                </c:pt>
              </c:strCache>
            </c:strRef>
          </c:cat>
          <c:val>
            <c:numRef>
              <c:f>'Pivot Analysis'!$B$168:$B$169</c:f>
              <c:numCache>
                <c:formatCode>General</c:formatCode>
                <c:ptCount val="2"/>
                <c:pt idx="0">
                  <c:v>697</c:v>
                </c:pt>
                <c:pt idx="1">
                  <c:v>661</c:v>
                </c:pt>
              </c:numCache>
            </c:numRef>
          </c:val>
          <c:extLst>
            <c:ext xmlns:c16="http://schemas.microsoft.com/office/drawing/2014/chart" uri="{C3380CC4-5D6E-409C-BE32-E72D297353CC}">
              <c16:uniqueId val="{00000000-B7E4-48BB-A0A3-F01160FD60D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a:solidFill>
                  <a:srgbClr val="FE375F"/>
                </a:solidFill>
              </a:rPr>
              <a:t>State</a:t>
            </a:r>
            <a:r>
              <a:rPr lang="en-US" sz="1600" baseline="0">
                <a:solidFill>
                  <a:srgbClr val="FE375F"/>
                </a:solidFill>
              </a:rPr>
              <a:t> Wise </a:t>
            </a:r>
            <a:r>
              <a:rPr lang="en-US" sz="1600">
                <a:solidFill>
                  <a:srgbClr val="FE375F"/>
                </a:solidFill>
              </a:rPr>
              <a:t>Billing Amount</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'Pivot Analysis'!$I$34</c:f>
              <c:strCache>
                <c:ptCount val="1"/>
                <c:pt idx="0">
                  <c:v>Billing Amount</c:v>
                </c:pt>
              </c:strCache>
            </c:strRef>
          </c:tx>
          <c:spPr>
            <a:solidFill>
              <a:srgbClr val="50008E"/>
            </a:solidFill>
            <a:ln>
              <a:noFill/>
            </a:ln>
            <a:effectLst>
              <a:outerShdw blurRad="50800" dist="50800" dir="5400000" algn="ctr" rotWithShape="0">
                <a:srgbClr val="50008E"/>
              </a:outerShdw>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Analysis'!$H$35:$H$39</c:f>
              <c:strCache>
                <c:ptCount val="5"/>
                <c:pt idx="0">
                  <c:v>Andaman</c:v>
                </c:pt>
                <c:pt idx="1">
                  <c:v>Goa</c:v>
                </c:pt>
                <c:pt idx="2">
                  <c:v>Himachal Pradesh</c:v>
                </c:pt>
                <c:pt idx="3">
                  <c:v>Kerala</c:v>
                </c:pt>
                <c:pt idx="4">
                  <c:v>Rajasthan</c:v>
                </c:pt>
              </c:strCache>
            </c:strRef>
          </c:cat>
          <c:val>
            <c:numRef>
              <c:f>'Pivot Analysis'!$I$35:$I$39</c:f>
              <c:numCache>
                <c:formatCode>General</c:formatCode>
                <c:ptCount val="5"/>
                <c:pt idx="0">
                  <c:v>642940.77000000025</c:v>
                </c:pt>
                <c:pt idx="1">
                  <c:v>579302.9600000002</c:v>
                </c:pt>
                <c:pt idx="2">
                  <c:v>614044.67000000004</c:v>
                </c:pt>
                <c:pt idx="3">
                  <c:v>621550.78</c:v>
                </c:pt>
                <c:pt idx="4">
                  <c:v>646255.69999999949</c:v>
                </c:pt>
              </c:numCache>
            </c:numRef>
          </c:val>
          <c:extLst>
            <c:ext xmlns:c16="http://schemas.microsoft.com/office/drawing/2014/chart" uri="{C3380CC4-5D6E-409C-BE32-E72D297353CC}">
              <c16:uniqueId val="{00000000-DE33-4D35-971F-25FCE0C4C36F}"/>
            </c:ext>
          </c:extLst>
        </c:ser>
        <c:dLbls>
          <c:dLblPos val="outEnd"/>
          <c:showLegendKey val="0"/>
          <c:showVal val="1"/>
          <c:showCatName val="0"/>
          <c:showSerName val="0"/>
          <c:showPercent val="0"/>
          <c:showBubbleSize val="0"/>
        </c:dLbls>
        <c:gapWidth val="115"/>
        <c:overlap val="36"/>
        <c:axId val="1332426304"/>
        <c:axId val="1332427744"/>
      </c:barChart>
      <c:catAx>
        <c:axId val="133242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332427744"/>
        <c:crosses val="autoZero"/>
        <c:auto val="1"/>
        <c:lblAlgn val="ctr"/>
        <c:lblOffset val="100"/>
        <c:noMultiLvlLbl val="0"/>
      </c:catAx>
      <c:valAx>
        <c:axId val="1332427744"/>
        <c:scaling>
          <c:orientation val="minMax"/>
        </c:scaling>
        <c:delete val="1"/>
        <c:axPos val="l"/>
        <c:numFmt formatCode="General" sourceLinked="1"/>
        <c:majorTickMark val="none"/>
        <c:minorTickMark val="none"/>
        <c:tickLblPos val="nextTo"/>
        <c:crossAx val="1332426304"/>
        <c:crosses val="autoZero"/>
        <c:crossBetween val="between"/>
        <c:dispUnits>
          <c:builtInUnit val="tenThousands"/>
          <c:dispUnitsLbl>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6FA"/>
    </a:solidFill>
    <a:ln w="9525" cap="flat" cmpd="sng" algn="ctr">
      <a:solidFill>
        <a:schemeClr val="tx1">
          <a:lumMod val="15000"/>
          <a:lumOff val="85000"/>
        </a:schemeClr>
      </a:solidFill>
      <a:round/>
    </a:ln>
    <a:effectLst/>
    <a:scene3d>
      <a:camera prst="orthographicFront"/>
      <a:lightRig rig="threePt" dir="t"/>
    </a:scene3d>
  </c:spPr>
  <c:txPr>
    <a:bodyPr/>
    <a:lstStyle/>
    <a:p>
      <a:pPr>
        <a:defRPr b="1">
          <a:solidFill>
            <a:schemeClr val="tx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baseline="0">
                <a:solidFill>
                  <a:srgbClr val="FE375F"/>
                </a:solidFill>
                <a:latin typeface="+mn-lt"/>
                <a:ea typeface="+mn-ea"/>
                <a:cs typeface="+mn-cs"/>
              </a:defRPr>
            </a:pPr>
            <a:r>
              <a:rPr lang="en-US" sz="1800"/>
              <a:t>Customer Type</a:t>
            </a:r>
            <a:r>
              <a:rPr lang="en-US" sz="1800" baseline="0"/>
              <a:t> Analysis</a:t>
            </a:r>
            <a:endParaRPr lang="en-US" sz="1800"/>
          </a:p>
        </c:rich>
      </c:tx>
      <c:overlay val="0"/>
      <c:spPr>
        <a:noFill/>
        <a:ln>
          <a:noFill/>
        </a:ln>
        <a:effectLst/>
      </c:spPr>
      <c:txPr>
        <a:bodyPr rot="0" spcFirstLastPara="1" vertOverflow="ellipsis" vert="horz" wrap="square" anchor="ctr" anchorCtr="1"/>
        <a:lstStyle/>
        <a:p>
          <a:pPr>
            <a:defRPr sz="1800" b="1" i="0" u="none" strike="noStrike" baseline="0">
              <a:solidFill>
                <a:srgbClr val="FE375F"/>
              </a:solidFill>
              <a:latin typeface="+mn-lt"/>
              <a:ea typeface="+mn-ea"/>
              <a:cs typeface="+mn-cs"/>
            </a:defRPr>
          </a:pPr>
          <a:endParaRPr lang="en-US"/>
        </a:p>
      </c:txPr>
    </c:title>
    <c:autoTitleDeleted val="0"/>
    <c:plotArea>
      <c:layout/>
      <c:barChart>
        <c:barDir val="bar"/>
        <c:grouping val="clustered"/>
        <c:varyColors val="0"/>
        <c:ser>
          <c:idx val="0"/>
          <c:order val="0"/>
          <c:tx>
            <c:strRef>
              <c:f>'Pivot Analysis'!$I$45</c:f>
              <c:strCache>
                <c:ptCount val="1"/>
                <c:pt idx="0">
                  <c:v>Sum of Billing_Amount</c:v>
                </c:pt>
              </c:strCache>
            </c:strRef>
          </c:tx>
          <c:spPr>
            <a:solidFill>
              <a:srgbClr val="01C48B"/>
            </a:solidFill>
            <a:ln>
              <a:noFill/>
            </a:ln>
            <a:effectLst/>
          </c:spPr>
          <c:invertIfNegative val="0"/>
          <c:dLbls>
            <c:numFmt formatCode="0.00" sourceLinked="0"/>
            <c:spPr>
              <a:noFill/>
              <a:ln>
                <a:noFill/>
              </a:ln>
              <a:effectLst/>
            </c:spPr>
            <c:txPr>
              <a:bodyPr rot="0" spcFirstLastPara="1" vertOverflow="ellipsis" vert="horz" wrap="square" anchor="ctr" anchorCtr="1"/>
              <a:lstStyle/>
              <a:p>
                <a:pPr>
                  <a:defRPr sz="1100" b="1" i="0" u="none" strike="noStrike"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Analysis'!$H$46:$H$48</c:f>
              <c:strCache>
                <c:ptCount val="3"/>
                <c:pt idx="0">
                  <c:v>Commercial</c:v>
                </c:pt>
                <c:pt idx="1">
                  <c:v>Industrial</c:v>
                </c:pt>
                <c:pt idx="2">
                  <c:v>Residential</c:v>
                </c:pt>
              </c:strCache>
            </c:strRef>
          </c:cat>
          <c:val>
            <c:numRef>
              <c:f>'Pivot Analysis'!$I$46:$I$48</c:f>
              <c:numCache>
                <c:formatCode>General</c:formatCode>
                <c:ptCount val="3"/>
                <c:pt idx="0">
                  <c:v>1090348.7199999986</c:v>
                </c:pt>
                <c:pt idx="1">
                  <c:v>1004958.77</c:v>
                </c:pt>
                <c:pt idx="2">
                  <c:v>1008787.3899999992</c:v>
                </c:pt>
              </c:numCache>
            </c:numRef>
          </c:val>
          <c:extLst>
            <c:ext xmlns:c16="http://schemas.microsoft.com/office/drawing/2014/chart" uri="{C3380CC4-5D6E-409C-BE32-E72D297353CC}">
              <c16:uniqueId val="{00000000-5E18-4F68-9CBA-3BD427BCD9C7}"/>
            </c:ext>
          </c:extLst>
        </c:ser>
        <c:dLbls>
          <c:showLegendKey val="0"/>
          <c:showVal val="1"/>
          <c:showCatName val="0"/>
          <c:showSerName val="0"/>
          <c:showPercent val="0"/>
          <c:showBubbleSize val="0"/>
        </c:dLbls>
        <c:gapWidth val="50"/>
        <c:axId val="1419499328"/>
        <c:axId val="1419496928"/>
      </c:barChart>
      <c:catAx>
        <c:axId val="14194993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baseline="0">
                <a:solidFill>
                  <a:schemeClr val="tx1"/>
                </a:solidFill>
                <a:latin typeface="+mn-lt"/>
                <a:ea typeface="+mn-ea"/>
                <a:cs typeface="+mn-cs"/>
              </a:defRPr>
            </a:pPr>
            <a:endParaRPr lang="en-US"/>
          </a:p>
        </c:txPr>
        <c:crossAx val="1419496928"/>
        <c:crosses val="autoZero"/>
        <c:auto val="1"/>
        <c:lblAlgn val="ctr"/>
        <c:lblOffset val="100"/>
        <c:noMultiLvlLbl val="0"/>
      </c:catAx>
      <c:valAx>
        <c:axId val="1419496928"/>
        <c:scaling>
          <c:orientation val="minMax"/>
        </c:scaling>
        <c:delete val="1"/>
        <c:axPos val="b"/>
        <c:numFmt formatCode="General" sourceLinked="1"/>
        <c:majorTickMark val="none"/>
        <c:minorTickMark val="none"/>
        <c:tickLblPos val="nextTo"/>
        <c:crossAx val="1419499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6FA"/>
    </a:solidFill>
    <a:ln w="9525" cap="flat" cmpd="sng" algn="ctr">
      <a:noFill/>
      <a:round/>
    </a:ln>
    <a:effectLst/>
    <a:scene3d>
      <a:camera prst="orthographicFront"/>
      <a:lightRig rig="threePt" dir="t"/>
    </a:scene3d>
  </c:spPr>
  <c:txPr>
    <a:bodyPr/>
    <a:lstStyle/>
    <a:p>
      <a:pPr>
        <a:defRPr b="1">
          <a:solidFill>
            <a:schemeClr val="tx1"/>
          </a:solidFill>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percentStacked"/>
        <c:varyColors val="0"/>
        <c:ser>
          <c:idx val="0"/>
          <c:order val="0"/>
          <c:tx>
            <c:strRef>
              <c:f>'Pivot Analysis'!$M$3</c:f>
              <c:strCache>
                <c:ptCount val="1"/>
                <c:pt idx="0">
                  <c:v>Balance Cust</c:v>
                </c:pt>
              </c:strCache>
            </c:strRef>
          </c:tx>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'Pivot Analysis'!$M$4</c:f>
              <c:numCache>
                <c:formatCode>General</c:formatCode>
                <c:ptCount val="1"/>
                <c:pt idx="0">
                  <c:v>1325</c:v>
                </c:pt>
              </c:numCache>
            </c:numRef>
          </c:val>
          <c:extLst>
            <c:ext xmlns:c16="http://schemas.microsoft.com/office/drawing/2014/chart" uri="{C3380CC4-5D6E-409C-BE32-E72D297353CC}">
              <c16:uniqueId val="{00000000-6137-413F-AF6E-BCADC8867150}"/>
            </c:ext>
          </c:extLst>
        </c:ser>
        <c:ser>
          <c:idx val="1"/>
          <c:order val="1"/>
          <c:tx>
            <c:strRef>
              <c:f>'Pivot Analysis'!$N$3</c:f>
              <c:strCache>
                <c:ptCount val="1"/>
                <c:pt idx="0">
                  <c:v>Paid</c:v>
                </c:pt>
              </c:strCache>
            </c:strRef>
          </c:tx>
          <c:spPr>
            <a:solidFill>
              <a:schemeClr val="bg1"/>
            </a:solidFill>
            <a:ln>
              <a:solidFill>
                <a:srgbClr val="7030A0"/>
              </a:solidFill>
            </a:ln>
            <a:effectLst/>
          </c:spPr>
          <c:invertIfNegative val="0"/>
          <c:val>
            <c:numRef>
              <c:f>'Pivot Analysis'!$N$4</c:f>
              <c:numCache>
                <c:formatCode>General</c:formatCode>
                <c:ptCount val="1"/>
                <c:pt idx="0">
                  <c:v>675</c:v>
                </c:pt>
              </c:numCache>
            </c:numRef>
          </c:val>
          <c:extLst>
            <c:ext xmlns:c16="http://schemas.microsoft.com/office/drawing/2014/chart" uri="{C3380CC4-5D6E-409C-BE32-E72D297353CC}">
              <c16:uniqueId val="{00000001-6137-413F-AF6E-BCADC8867150}"/>
            </c:ext>
          </c:extLst>
        </c:ser>
        <c:dLbls>
          <c:showLegendKey val="0"/>
          <c:showVal val="0"/>
          <c:showCatName val="0"/>
          <c:showSerName val="0"/>
          <c:showPercent val="0"/>
          <c:showBubbleSize val="0"/>
        </c:dLbls>
        <c:gapWidth val="150"/>
        <c:overlap val="100"/>
        <c:axId val="1414909136"/>
        <c:axId val="1414910096"/>
      </c:barChart>
      <c:catAx>
        <c:axId val="1414909136"/>
        <c:scaling>
          <c:orientation val="minMax"/>
        </c:scaling>
        <c:delete val="1"/>
        <c:axPos val="l"/>
        <c:numFmt formatCode="General" sourceLinked="1"/>
        <c:majorTickMark val="none"/>
        <c:minorTickMark val="none"/>
        <c:tickLblPos val="nextTo"/>
        <c:crossAx val="1414910096"/>
        <c:crosses val="autoZero"/>
        <c:auto val="1"/>
        <c:lblAlgn val="ctr"/>
        <c:lblOffset val="100"/>
        <c:noMultiLvlLbl val="0"/>
      </c:catAx>
      <c:valAx>
        <c:axId val="1414910096"/>
        <c:scaling>
          <c:orientation val="minMax"/>
        </c:scaling>
        <c:delete val="1"/>
        <c:axPos val="b"/>
        <c:numFmt formatCode="0%" sourceLinked="1"/>
        <c:majorTickMark val="none"/>
        <c:minorTickMark val="none"/>
        <c:tickLblPos val="nextTo"/>
        <c:crossAx val="14149091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Analysis'!$H$55</c:f>
              <c:strCache>
                <c:ptCount val="1"/>
                <c:pt idx="0">
                  <c:v>Cash</c:v>
                </c:pt>
              </c:strCache>
            </c:strRef>
          </c:tx>
          <c:spPr>
            <a:effectLst>
              <a:outerShdw blurRad="50800" dist="50800" dir="5400000" algn="ctr" rotWithShape="0">
                <a:srgbClr val="FF0000"/>
              </a:outerShdw>
            </a:effectLst>
          </c:spPr>
          <c:dPt>
            <c:idx val="0"/>
            <c:bubble3D val="0"/>
            <c:spPr>
              <a:solidFill>
                <a:srgbClr val="00B0F0"/>
              </a:solidFill>
              <a:ln w="19050">
                <a:solidFill>
                  <a:schemeClr val="lt1"/>
                </a:solidFill>
              </a:ln>
              <a:effectLst>
                <a:outerShdw blurRad="50800" dist="50800" dir="5400000" algn="ctr" rotWithShape="0">
                  <a:srgbClr val="67757B"/>
                </a:outerShdw>
              </a:effectLst>
            </c:spPr>
            <c:extLst>
              <c:ext xmlns:c16="http://schemas.microsoft.com/office/drawing/2014/chart" uri="{C3380CC4-5D6E-409C-BE32-E72D297353CC}">
                <c16:uniqueId val="{00000001-4DF6-4802-976B-78FC509E674D}"/>
              </c:ext>
            </c:extLst>
          </c:dPt>
          <c:dPt>
            <c:idx val="1"/>
            <c:bubble3D val="0"/>
            <c:spPr>
              <a:solidFill>
                <a:schemeClr val="tx1"/>
              </a:solidFill>
              <a:ln w="19050">
                <a:solidFill>
                  <a:schemeClr val="lt1"/>
                </a:solidFill>
              </a:ln>
              <a:effectLst>
                <a:outerShdw blurRad="50800" dist="50800" dir="5400000" algn="ctr" rotWithShape="0">
                  <a:srgbClr val="50008E"/>
                </a:outerShdw>
              </a:effectLst>
            </c:spPr>
            <c:extLst>
              <c:ext xmlns:c16="http://schemas.microsoft.com/office/drawing/2014/chart" uri="{C3380CC4-5D6E-409C-BE32-E72D297353CC}">
                <c16:uniqueId val="{00000003-4DF6-4802-976B-78FC509E674D}"/>
              </c:ext>
            </c:extLst>
          </c:dPt>
          <c:dPt>
            <c:idx val="2"/>
            <c:bubble3D val="0"/>
            <c:spPr>
              <a:solidFill>
                <a:schemeClr val="accent3"/>
              </a:solidFill>
              <a:ln w="19050">
                <a:solidFill>
                  <a:schemeClr val="lt1"/>
                </a:solidFill>
              </a:ln>
              <a:effectLst>
                <a:outerShdw blurRad="50800" dist="50800" dir="5400000" algn="ctr" rotWithShape="0">
                  <a:srgbClr val="FF0000"/>
                </a:outerShdw>
              </a:effectLst>
            </c:spPr>
            <c:extLst>
              <c:ext xmlns:c16="http://schemas.microsoft.com/office/drawing/2014/chart" uri="{C3380CC4-5D6E-409C-BE32-E72D297353CC}">
                <c16:uniqueId val="{00000005-4DF6-4802-976B-78FC509E674D}"/>
              </c:ext>
            </c:extLst>
          </c:dPt>
          <c:cat>
            <c:strRef>
              <c:f>'Pivot Analysis'!$I$54:$J$54</c:f>
              <c:strCache>
                <c:ptCount val="2"/>
                <c:pt idx="0">
                  <c:v>Sum of Paid</c:v>
                </c:pt>
                <c:pt idx="1">
                  <c:v>Sum of Unpaid</c:v>
                </c:pt>
              </c:strCache>
            </c:strRef>
          </c:cat>
          <c:val>
            <c:numRef>
              <c:f>'Pivot Analysis'!$I$55:$J$55</c:f>
              <c:numCache>
                <c:formatCode>General</c:formatCode>
                <c:ptCount val="2"/>
                <c:pt idx="0">
                  <c:v>121</c:v>
                </c:pt>
                <c:pt idx="1">
                  <c:v>145</c:v>
                </c:pt>
              </c:numCache>
            </c:numRef>
          </c:val>
          <c:extLst>
            <c:ext xmlns:c16="http://schemas.microsoft.com/office/drawing/2014/chart" uri="{C3380CC4-5D6E-409C-BE32-E72D297353CC}">
              <c16:uniqueId val="{00000006-4DF6-4802-976B-78FC509E674D}"/>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1">
          <a:solidFill>
            <a:srgbClr val="FE375F"/>
          </a:solidFill>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Analysis'!$H$58</c:f>
              <c:strCache>
                <c:ptCount val="1"/>
                <c:pt idx="0">
                  <c:v>Online</c:v>
                </c:pt>
              </c:strCache>
            </c:strRef>
          </c:tx>
          <c:dPt>
            <c:idx val="0"/>
            <c:bubble3D val="0"/>
            <c:spPr>
              <a:solidFill>
                <a:srgbClr val="01C48B"/>
              </a:solidFill>
              <a:ln w="19050">
                <a:solidFill>
                  <a:schemeClr val="lt1"/>
                </a:solidFill>
              </a:ln>
              <a:effectLst>
                <a:outerShdw blurRad="50800" dist="50800" dir="5400000" algn="ctr" rotWithShape="0">
                  <a:srgbClr val="01C48B"/>
                </a:outerShdw>
              </a:effectLst>
            </c:spPr>
            <c:extLst>
              <c:ext xmlns:c16="http://schemas.microsoft.com/office/drawing/2014/chart" uri="{C3380CC4-5D6E-409C-BE32-E72D297353CC}">
                <c16:uniqueId val="{00000001-C3FD-4759-A6C9-D70283FB0E86}"/>
              </c:ext>
            </c:extLst>
          </c:dPt>
          <c:dPt>
            <c:idx val="1"/>
            <c:bubble3D val="0"/>
            <c:spPr>
              <a:solidFill>
                <a:srgbClr val="454E52"/>
              </a:solidFill>
              <a:ln w="19050">
                <a:solidFill>
                  <a:schemeClr val="lt1"/>
                </a:solidFill>
              </a:ln>
              <a:effectLst>
                <a:outerShdw blurRad="50800" dist="50800" dir="5400000" algn="ctr" rotWithShape="0">
                  <a:srgbClr val="67757B"/>
                </a:outerShdw>
              </a:effectLst>
            </c:spPr>
            <c:extLst>
              <c:ext xmlns:c16="http://schemas.microsoft.com/office/drawing/2014/chart" uri="{C3380CC4-5D6E-409C-BE32-E72D297353CC}">
                <c16:uniqueId val="{00000003-C3FD-4759-A6C9-D70283FB0E8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3FD-4759-A6C9-D70283FB0E86}"/>
              </c:ext>
            </c:extLst>
          </c:dPt>
          <c:cat>
            <c:strRef>
              <c:f>'Pivot Analysis'!$I$54:$J$54</c:f>
              <c:strCache>
                <c:ptCount val="2"/>
                <c:pt idx="0">
                  <c:v>Sum of Paid</c:v>
                </c:pt>
                <c:pt idx="1">
                  <c:v>Sum of Unpaid</c:v>
                </c:pt>
              </c:strCache>
            </c:strRef>
          </c:cat>
          <c:val>
            <c:numRef>
              <c:f>'Pivot Analysis'!$I$58:$J$58</c:f>
              <c:numCache>
                <c:formatCode>General</c:formatCode>
                <c:ptCount val="2"/>
                <c:pt idx="0">
                  <c:v>138</c:v>
                </c:pt>
                <c:pt idx="1">
                  <c:v>109</c:v>
                </c:pt>
              </c:numCache>
            </c:numRef>
          </c:val>
          <c:extLst>
            <c:ext xmlns:c16="http://schemas.microsoft.com/office/drawing/2014/chart" uri="{C3380CC4-5D6E-409C-BE32-E72D297353CC}">
              <c16:uniqueId val="{00000006-C3FD-4759-A6C9-D70283FB0E86}"/>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Analysis'!$H$56</c:f>
              <c:strCache>
                <c:ptCount val="1"/>
                <c:pt idx="0">
                  <c:v>Cheque</c:v>
                </c:pt>
              </c:strCache>
            </c:strRef>
          </c:tx>
          <c:dPt>
            <c:idx val="0"/>
            <c:bubble3D val="0"/>
            <c:spPr>
              <a:solidFill>
                <a:srgbClr val="FE375F"/>
              </a:solidFill>
              <a:ln w="19050">
                <a:solidFill>
                  <a:schemeClr val="lt1"/>
                </a:solidFill>
              </a:ln>
              <a:effectLst>
                <a:outerShdw blurRad="50800" dist="50800" dir="5400000" algn="ctr" rotWithShape="0">
                  <a:srgbClr val="FE375F"/>
                </a:outerShdw>
              </a:effectLst>
            </c:spPr>
            <c:extLst>
              <c:ext xmlns:c16="http://schemas.microsoft.com/office/drawing/2014/chart" uri="{C3380CC4-5D6E-409C-BE32-E72D297353CC}">
                <c16:uniqueId val="{00000001-178E-4E9B-BE27-6C2B130EE23E}"/>
              </c:ext>
            </c:extLst>
          </c:dPt>
          <c:dPt>
            <c:idx val="1"/>
            <c:bubble3D val="0"/>
            <c:spPr>
              <a:solidFill>
                <a:srgbClr val="50008E"/>
              </a:solidFill>
              <a:ln w="19050">
                <a:solidFill>
                  <a:schemeClr val="lt1"/>
                </a:solidFill>
              </a:ln>
              <a:effectLst>
                <a:outerShdw blurRad="50800" dist="50800" dir="5400000" algn="ctr" rotWithShape="0">
                  <a:srgbClr val="50008E"/>
                </a:outerShdw>
              </a:effectLst>
            </c:spPr>
            <c:extLst>
              <c:ext xmlns:c16="http://schemas.microsoft.com/office/drawing/2014/chart" uri="{C3380CC4-5D6E-409C-BE32-E72D297353CC}">
                <c16:uniqueId val="{00000003-178E-4E9B-BE27-6C2B130EE23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78E-4E9B-BE27-6C2B130EE23E}"/>
              </c:ext>
            </c:extLst>
          </c:dPt>
          <c:cat>
            <c:strRef>
              <c:f>'Pivot Analysis'!$I$54:$J$54</c:f>
              <c:strCache>
                <c:ptCount val="2"/>
                <c:pt idx="0">
                  <c:v>Sum of Paid</c:v>
                </c:pt>
                <c:pt idx="1">
                  <c:v>Sum of Unpaid</c:v>
                </c:pt>
              </c:strCache>
            </c:strRef>
          </c:cat>
          <c:val>
            <c:numRef>
              <c:f>'Pivot Analysis'!$I$56:$J$56</c:f>
              <c:numCache>
                <c:formatCode>General</c:formatCode>
                <c:ptCount val="2"/>
                <c:pt idx="0">
                  <c:v>146</c:v>
                </c:pt>
                <c:pt idx="1">
                  <c:v>136</c:v>
                </c:pt>
              </c:numCache>
            </c:numRef>
          </c:val>
          <c:extLst>
            <c:ext xmlns:c16="http://schemas.microsoft.com/office/drawing/2014/chart" uri="{C3380CC4-5D6E-409C-BE32-E72D297353CC}">
              <c16:uniqueId val="{00000006-178E-4E9B-BE27-6C2B130EE23E}"/>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'Pivot Analysis'!$H$59</c:f>
              <c:strCache>
                <c:ptCount val="1"/>
                <c:pt idx="0">
                  <c:v>UPI</c:v>
                </c:pt>
              </c:strCache>
            </c:strRef>
          </c:tx>
          <c:dPt>
            <c:idx val="0"/>
            <c:bubble3D val="0"/>
            <c:spPr>
              <a:solidFill>
                <a:srgbClr val="7030A0"/>
              </a:solidFill>
              <a:ln w="19050">
                <a:solidFill>
                  <a:schemeClr val="lt1"/>
                </a:solidFill>
              </a:ln>
              <a:effectLst>
                <a:outerShdw blurRad="50800" dist="50800" dir="5400000" algn="ctr" rotWithShape="0">
                  <a:srgbClr val="7030A0"/>
                </a:outerShdw>
              </a:effectLst>
            </c:spPr>
            <c:extLst>
              <c:ext xmlns:c16="http://schemas.microsoft.com/office/drawing/2014/chart" uri="{C3380CC4-5D6E-409C-BE32-E72D297353CC}">
                <c16:uniqueId val="{00000001-09BF-4502-8D52-8D6FFEB76E51}"/>
              </c:ext>
            </c:extLst>
          </c:dPt>
          <c:dPt>
            <c:idx val="1"/>
            <c:bubble3D val="0"/>
            <c:spPr>
              <a:solidFill>
                <a:schemeClr val="bg2">
                  <a:lumMod val="25000"/>
                </a:schemeClr>
              </a:solidFill>
              <a:ln w="19050">
                <a:solidFill>
                  <a:schemeClr val="bg2"/>
                </a:solidFill>
              </a:ln>
              <a:effectLst>
                <a:outerShdw blurRad="50800" dist="50800" dir="5400000" algn="ctr" rotWithShape="0">
                  <a:schemeClr val="bg2">
                    <a:lumMod val="25000"/>
                  </a:schemeClr>
                </a:outerShdw>
              </a:effectLst>
            </c:spPr>
            <c:extLst>
              <c:ext xmlns:c16="http://schemas.microsoft.com/office/drawing/2014/chart" uri="{C3380CC4-5D6E-409C-BE32-E72D297353CC}">
                <c16:uniqueId val="{00000003-09BF-4502-8D52-8D6FFEB76E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9BF-4502-8D52-8D6FFEB76E51}"/>
              </c:ext>
            </c:extLst>
          </c:dPt>
          <c:cat>
            <c:strRef>
              <c:f>'Pivot Analysis'!$I$54:$J$54</c:f>
              <c:strCache>
                <c:ptCount val="2"/>
                <c:pt idx="0">
                  <c:v>Sum of Paid</c:v>
                </c:pt>
                <c:pt idx="1">
                  <c:v>Sum of Unpaid</c:v>
                </c:pt>
              </c:strCache>
            </c:strRef>
          </c:cat>
          <c:val>
            <c:numRef>
              <c:f>'Pivot Analysis'!$I$59:$J$59</c:f>
              <c:numCache>
                <c:formatCode>General</c:formatCode>
                <c:ptCount val="2"/>
                <c:pt idx="0">
                  <c:v>142</c:v>
                </c:pt>
                <c:pt idx="1">
                  <c:v>119</c:v>
                </c:pt>
              </c:numCache>
            </c:numRef>
          </c:val>
          <c:extLst>
            <c:ext xmlns:c16="http://schemas.microsoft.com/office/drawing/2014/chart" uri="{C3380CC4-5D6E-409C-BE32-E72D297353CC}">
              <c16:uniqueId val="{00000006-09BF-4502-8D52-8D6FFEB76E51}"/>
            </c:ext>
          </c:extLst>
        </c:ser>
        <c:dLbls>
          <c:showLegendKey val="0"/>
          <c:showVal val="0"/>
          <c:showCatName val="0"/>
          <c:showSerName val="0"/>
          <c:showPercent val="0"/>
          <c:showBubbleSize val="0"/>
          <c:showLeaderLines val="1"/>
        </c:dLbls>
        <c:firstSliceAng val="0"/>
        <c:holeSize val="59"/>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656385888788193E-2"/>
          <c:y val="7.9939661291878433E-2"/>
          <c:w val="0.87606289474441801"/>
          <c:h val="0.67593120109030025"/>
        </c:manualLayout>
      </c:layout>
      <c:barChart>
        <c:barDir val="col"/>
        <c:grouping val="stacked"/>
        <c:varyColors val="0"/>
        <c:ser>
          <c:idx val="0"/>
          <c:order val="0"/>
          <c:tx>
            <c:strRef>
              <c:f>'Pivot Analysis'!$K$79</c:f>
              <c:strCache>
                <c:ptCount val="1"/>
                <c:pt idx="0">
                  <c:v>Sum of Power_Consumed_kWh</c:v>
                </c:pt>
              </c:strCache>
            </c:strRef>
          </c:tx>
          <c:spPr>
            <a:solidFill>
              <a:srgbClr val="FE375F"/>
            </a:solidFill>
            <a:ln>
              <a:noFill/>
            </a:ln>
            <a:effectLst/>
          </c:spPr>
          <c:invertIfNegative val="0"/>
          <c:dLbls>
            <c:delete val="1"/>
          </c:dLbls>
          <c:cat>
            <c:multiLvlStrRef>
              <c:f>'Pivot Analysis'!$H$80:$J$104</c:f>
              <c:multiLvlStrCache>
                <c:ptCount val="25"/>
                <c:lvl>
                  <c:pt idx="0">
                    <c:v>Hydro</c:v>
                  </c:pt>
                  <c:pt idx="1">
                    <c:v>Mixed</c:v>
                  </c:pt>
                  <c:pt idx="2">
                    <c:v>Solar</c:v>
                  </c:pt>
                  <c:pt idx="3">
                    <c:v>Thermal</c:v>
                  </c:pt>
                  <c:pt idx="4">
                    <c:v>Wind</c:v>
                  </c:pt>
                  <c:pt idx="5">
                    <c:v>Hydro</c:v>
                  </c:pt>
                  <c:pt idx="6">
                    <c:v>Mixed</c:v>
                  </c:pt>
                  <c:pt idx="7">
                    <c:v>Solar</c:v>
                  </c:pt>
                  <c:pt idx="8">
                    <c:v>Thermal</c:v>
                  </c:pt>
                  <c:pt idx="9">
                    <c:v>Wind</c:v>
                  </c:pt>
                  <c:pt idx="10">
                    <c:v>Hydro</c:v>
                  </c:pt>
                  <c:pt idx="11">
                    <c:v>Mixed</c:v>
                  </c:pt>
                  <c:pt idx="12">
                    <c:v>Solar</c:v>
                  </c:pt>
                  <c:pt idx="13">
                    <c:v>Thermal</c:v>
                  </c:pt>
                  <c:pt idx="14">
                    <c:v>Wind</c:v>
                  </c:pt>
                  <c:pt idx="15">
                    <c:v>Hydro</c:v>
                  </c:pt>
                  <c:pt idx="16">
                    <c:v>Mixed</c:v>
                  </c:pt>
                  <c:pt idx="17">
                    <c:v>Solar</c:v>
                  </c:pt>
                  <c:pt idx="18">
                    <c:v>Thermal</c:v>
                  </c:pt>
                  <c:pt idx="19">
                    <c:v>Wind</c:v>
                  </c:pt>
                  <c:pt idx="20">
                    <c:v>Hydro</c:v>
                  </c:pt>
                  <c:pt idx="21">
                    <c:v>Mixed</c:v>
                  </c:pt>
                  <c:pt idx="22">
                    <c:v>Solar</c:v>
                  </c:pt>
                  <c:pt idx="23">
                    <c:v>Thermal</c:v>
                  </c:pt>
                  <c:pt idx="24">
                    <c:v>Wind</c:v>
                  </c:pt>
                </c:lvl>
                <c:lvl>
                  <c:pt idx="0">
                    <c:v>Qtr3</c:v>
                  </c:pt>
                  <c:pt idx="1">
                    <c:v>Qtr3</c:v>
                  </c:pt>
                  <c:pt idx="2">
                    <c:v>Qtr3</c:v>
                  </c:pt>
                  <c:pt idx="3">
                    <c:v>Qtr3</c:v>
                  </c:pt>
                  <c:pt idx="4">
                    <c:v>Qtr3</c:v>
                  </c:pt>
                  <c:pt idx="5">
                    <c:v>Qtr4</c:v>
                  </c:pt>
                  <c:pt idx="6">
                    <c:v>Qtr4</c:v>
                  </c:pt>
                  <c:pt idx="7">
                    <c:v>Qtr4</c:v>
                  </c:pt>
                  <c:pt idx="8">
                    <c:v>Qtr4</c:v>
                  </c:pt>
                  <c:pt idx="9">
                    <c:v>Qtr4</c:v>
                  </c:pt>
                  <c:pt idx="10">
                    <c:v>Qtr1</c:v>
                  </c:pt>
                  <c:pt idx="11">
                    <c:v>Qtr1</c:v>
                  </c:pt>
                  <c:pt idx="12">
                    <c:v>Qtr1</c:v>
                  </c:pt>
                  <c:pt idx="13">
                    <c:v>Qtr1</c:v>
                  </c:pt>
                  <c:pt idx="14">
                    <c:v>Qtr1</c:v>
                  </c:pt>
                  <c:pt idx="15">
                    <c:v>Qtr2</c:v>
                  </c:pt>
                  <c:pt idx="16">
                    <c:v>Qtr2</c:v>
                  </c:pt>
                  <c:pt idx="17">
                    <c:v>Qtr2</c:v>
                  </c:pt>
                  <c:pt idx="18">
                    <c:v>Qtr2</c:v>
                  </c:pt>
                  <c:pt idx="19">
                    <c:v>Qtr2</c:v>
                  </c:pt>
                  <c:pt idx="20">
                    <c:v>Qtr3</c:v>
                  </c:pt>
                  <c:pt idx="21">
                    <c:v>Qtr3</c:v>
                  </c:pt>
                  <c:pt idx="22">
                    <c:v>Qtr3</c:v>
                  </c:pt>
                  <c:pt idx="23">
                    <c:v>Qtr3</c:v>
                  </c:pt>
                  <c:pt idx="24">
                    <c:v>Qtr3</c:v>
                  </c:pt>
                </c:lvl>
                <c:lvl>
                  <c:pt idx="0">
                    <c:v>2024</c:v>
                  </c:pt>
                  <c:pt idx="1">
                    <c:v>2024</c:v>
                  </c:pt>
                  <c:pt idx="2">
                    <c:v>2024</c:v>
                  </c:pt>
                  <c:pt idx="3">
                    <c:v>2024</c:v>
                  </c:pt>
                  <c:pt idx="4">
                    <c:v>2024</c:v>
                  </c:pt>
                  <c:pt idx="5">
                    <c:v>2024</c:v>
                  </c:pt>
                  <c:pt idx="6">
                    <c:v>2024</c:v>
                  </c:pt>
                  <c:pt idx="7">
                    <c:v>2024</c:v>
                  </c:pt>
                  <c:pt idx="8">
                    <c:v>2024</c:v>
                  </c:pt>
                  <c:pt idx="9">
                    <c:v>2024</c:v>
                  </c:pt>
                  <c:pt idx="10">
                    <c:v>2025</c:v>
                  </c:pt>
                  <c:pt idx="11">
                    <c:v>2025</c:v>
                  </c:pt>
                  <c:pt idx="12">
                    <c:v>2025</c:v>
                  </c:pt>
                  <c:pt idx="13">
                    <c:v>2025</c:v>
                  </c:pt>
                  <c:pt idx="14">
                    <c:v>2025</c:v>
                  </c:pt>
                  <c:pt idx="15">
                    <c:v>2025</c:v>
                  </c:pt>
                  <c:pt idx="16">
                    <c:v>2025</c:v>
                  </c:pt>
                  <c:pt idx="17">
                    <c:v>2025</c:v>
                  </c:pt>
                  <c:pt idx="18">
                    <c:v>2025</c:v>
                  </c:pt>
                  <c:pt idx="19">
                    <c:v>2025</c:v>
                  </c:pt>
                  <c:pt idx="20">
                    <c:v>2025</c:v>
                  </c:pt>
                  <c:pt idx="21">
                    <c:v>2025</c:v>
                  </c:pt>
                  <c:pt idx="22">
                    <c:v>2025</c:v>
                  </c:pt>
                  <c:pt idx="23">
                    <c:v>2025</c:v>
                  </c:pt>
                  <c:pt idx="24">
                    <c:v>2025</c:v>
                  </c:pt>
                </c:lvl>
              </c:multiLvlStrCache>
            </c:multiLvlStrRef>
          </c:cat>
          <c:val>
            <c:numRef>
              <c:f>'Pivot Analysis'!$K$80:$K$104</c:f>
              <c:numCache>
                <c:formatCode>General</c:formatCode>
                <c:ptCount val="25"/>
                <c:pt idx="0">
                  <c:v>3266.29</c:v>
                </c:pt>
                <c:pt idx="1">
                  <c:v>3043.96</c:v>
                </c:pt>
                <c:pt idx="2">
                  <c:v>3734.7499999999995</c:v>
                </c:pt>
                <c:pt idx="3">
                  <c:v>5094.26</c:v>
                </c:pt>
                <c:pt idx="4">
                  <c:v>3289.27</c:v>
                </c:pt>
                <c:pt idx="5">
                  <c:v>12663.890000000001</c:v>
                </c:pt>
                <c:pt idx="6">
                  <c:v>19312.13</c:v>
                </c:pt>
                <c:pt idx="7">
                  <c:v>14986.6</c:v>
                </c:pt>
                <c:pt idx="8">
                  <c:v>16851.14</c:v>
                </c:pt>
                <c:pt idx="9">
                  <c:v>15672.36</c:v>
                </c:pt>
                <c:pt idx="10">
                  <c:v>24394.249999999993</c:v>
                </c:pt>
                <c:pt idx="11">
                  <c:v>35152.60000000002</c:v>
                </c:pt>
                <c:pt idx="12">
                  <c:v>25163.000000000007</c:v>
                </c:pt>
                <c:pt idx="13">
                  <c:v>27604.969999999994</c:v>
                </c:pt>
                <c:pt idx="14">
                  <c:v>26608.94</c:v>
                </c:pt>
                <c:pt idx="15">
                  <c:v>41145.01</c:v>
                </c:pt>
                <c:pt idx="16">
                  <c:v>47477.98000000001</c:v>
                </c:pt>
                <c:pt idx="17">
                  <c:v>44367.08</c:v>
                </c:pt>
                <c:pt idx="18">
                  <c:v>43056.640000000036</c:v>
                </c:pt>
                <c:pt idx="19">
                  <c:v>41888.83</c:v>
                </c:pt>
                <c:pt idx="20">
                  <c:v>14098.269999999995</c:v>
                </c:pt>
                <c:pt idx="21">
                  <c:v>10346.719999999999</c:v>
                </c:pt>
                <c:pt idx="22">
                  <c:v>12291.110000000002</c:v>
                </c:pt>
                <c:pt idx="23">
                  <c:v>14841.899999999998</c:v>
                </c:pt>
                <c:pt idx="24">
                  <c:v>14967.31</c:v>
                </c:pt>
              </c:numCache>
            </c:numRef>
          </c:val>
          <c:extLst>
            <c:ext xmlns:c16="http://schemas.microsoft.com/office/drawing/2014/chart" uri="{C3380CC4-5D6E-409C-BE32-E72D297353CC}">
              <c16:uniqueId val="{00000000-9927-401C-AD1E-FF028AA1CDB3}"/>
            </c:ext>
          </c:extLst>
        </c:ser>
        <c:dLbls>
          <c:showLegendKey val="0"/>
          <c:showVal val="1"/>
          <c:showCatName val="0"/>
          <c:showSerName val="0"/>
          <c:showPercent val="0"/>
          <c:showBubbleSize val="0"/>
        </c:dLbls>
        <c:gapWidth val="55"/>
        <c:overlap val="100"/>
        <c:axId val="1449762543"/>
        <c:axId val="1449769743"/>
      </c:barChart>
      <c:lineChart>
        <c:grouping val="standard"/>
        <c:varyColors val="0"/>
        <c:ser>
          <c:idx val="1"/>
          <c:order val="1"/>
          <c:tx>
            <c:strRef>
              <c:f>'Pivot Analysis'!$L$79</c:f>
              <c:strCache>
                <c:ptCount val="1"/>
                <c:pt idx="0">
                  <c:v>Sum of Billing_Amount</c:v>
                </c:pt>
              </c:strCache>
            </c:strRef>
          </c:tx>
          <c:spPr>
            <a:ln w="28575" cap="rnd">
              <a:solidFill>
                <a:srgbClr val="D2D7D9"/>
              </a:solidFill>
              <a:round/>
            </a:ln>
            <a:effectLst/>
          </c:spPr>
          <c:marker>
            <c:symbol val="circle"/>
            <c:size val="12"/>
            <c:spPr>
              <a:solidFill>
                <a:srgbClr val="01C48B"/>
              </a:solidFill>
              <a:ln w="9525">
                <a:solidFill>
                  <a:schemeClr val="accent2"/>
                </a:solidFill>
              </a:ln>
              <a:effectLst/>
            </c:spPr>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01C48B"/>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 Analysis'!$H$80:$J$104</c:f>
              <c:multiLvlStrCache>
                <c:ptCount val="25"/>
                <c:lvl>
                  <c:pt idx="0">
                    <c:v>Hydro</c:v>
                  </c:pt>
                  <c:pt idx="1">
                    <c:v>Mixed</c:v>
                  </c:pt>
                  <c:pt idx="2">
                    <c:v>Solar</c:v>
                  </c:pt>
                  <c:pt idx="3">
                    <c:v>Thermal</c:v>
                  </c:pt>
                  <c:pt idx="4">
                    <c:v>Wind</c:v>
                  </c:pt>
                  <c:pt idx="5">
                    <c:v>Hydro</c:v>
                  </c:pt>
                  <c:pt idx="6">
                    <c:v>Mixed</c:v>
                  </c:pt>
                  <c:pt idx="7">
                    <c:v>Solar</c:v>
                  </c:pt>
                  <c:pt idx="8">
                    <c:v>Thermal</c:v>
                  </c:pt>
                  <c:pt idx="9">
                    <c:v>Wind</c:v>
                  </c:pt>
                  <c:pt idx="10">
                    <c:v>Hydro</c:v>
                  </c:pt>
                  <c:pt idx="11">
                    <c:v>Mixed</c:v>
                  </c:pt>
                  <c:pt idx="12">
                    <c:v>Solar</c:v>
                  </c:pt>
                  <c:pt idx="13">
                    <c:v>Thermal</c:v>
                  </c:pt>
                  <c:pt idx="14">
                    <c:v>Wind</c:v>
                  </c:pt>
                  <c:pt idx="15">
                    <c:v>Hydro</c:v>
                  </c:pt>
                  <c:pt idx="16">
                    <c:v>Mixed</c:v>
                  </c:pt>
                  <c:pt idx="17">
                    <c:v>Solar</c:v>
                  </c:pt>
                  <c:pt idx="18">
                    <c:v>Thermal</c:v>
                  </c:pt>
                  <c:pt idx="19">
                    <c:v>Wind</c:v>
                  </c:pt>
                  <c:pt idx="20">
                    <c:v>Hydro</c:v>
                  </c:pt>
                  <c:pt idx="21">
                    <c:v>Mixed</c:v>
                  </c:pt>
                  <c:pt idx="22">
                    <c:v>Solar</c:v>
                  </c:pt>
                  <c:pt idx="23">
                    <c:v>Thermal</c:v>
                  </c:pt>
                  <c:pt idx="24">
                    <c:v>Wind</c:v>
                  </c:pt>
                </c:lvl>
                <c:lvl>
                  <c:pt idx="0">
                    <c:v>Qtr3</c:v>
                  </c:pt>
                  <c:pt idx="1">
                    <c:v>Qtr3</c:v>
                  </c:pt>
                  <c:pt idx="2">
                    <c:v>Qtr3</c:v>
                  </c:pt>
                  <c:pt idx="3">
                    <c:v>Qtr3</c:v>
                  </c:pt>
                  <c:pt idx="4">
                    <c:v>Qtr3</c:v>
                  </c:pt>
                  <c:pt idx="5">
                    <c:v>Qtr4</c:v>
                  </c:pt>
                  <c:pt idx="6">
                    <c:v>Qtr4</c:v>
                  </c:pt>
                  <c:pt idx="7">
                    <c:v>Qtr4</c:v>
                  </c:pt>
                  <c:pt idx="8">
                    <c:v>Qtr4</c:v>
                  </c:pt>
                  <c:pt idx="9">
                    <c:v>Qtr4</c:v>
                  </c:pt>
                  <c:pt idx="10">
                    <c:v>Qtr1</c:v>
                  </c:pt>
                  <c:pt idx="11">
                    <c:v>Qtr1</c:v>
                  </c:pt>
                  <c:pt idx="12">
                    <c:v>Qtr1</c:v>
                  </c:pt>
                  <c:pt idx="13">
                    <c:v>Qtr1</c:v>
                  </c:pt>
                  <c:pt idx="14">
                    <c:v>Qtr1</c:v>
                  </c:pt>
                  <c:pt idx="15">
                    <c:v>Qtr2</c:v>
                  </c:pt>
                  <c:pt idx="16">
                    <c:v>Qtr2</c:v>
                  </c:pt>
                  <c:pt idx="17">
                    <c:v>Qtr2</c:v>
                  </c:pt>
                  <c:pt idx="18">
                    <c:v>Qtr2</c:v>
                  </c:pt>
                  <c:pt idx="19">
                    <c:v>Qtr2</c:v>
                  </c:pt>
                  <c:pt idx="20">
                    <c:v>Qtr3</c:v>
                  </c:pt>
                  <c:pt idx="21">
                    <c:v>Qtr3</c:v>
                  </c:pt>
                  <c:pt idx="22">
                    <c:v>Qtr3</c:v>
                  </c:pt>
                  <c:pt idx="23">
                    <c:v>Qtr3</c:v>
                  </c:pt>
                  <c:pt idx="24">
                    <c:v>Qtr3</c:v>
                  </c:pt>
                </c:lvl>
                <c:lvl>
                  <c:pt idx="0">
                    <c:v>2024</c:v>
                  </c:pt>
                  <c:pt idx="1">
                    <c:v>2024</c:v>
                  </c:pt>
                  <c:pt idx="2">
                    <c:v>2024</c:v>
                  </c:pt>
                  <c:pt idx="3">
                    <c:v>2024</c:v>
                  </c:pt>
                  <c:pt idx="4">
                    <c:v>2024</c:v>
                  </c:pt>
                  <c:pt idx="5">
                    <c:v>2024</c:v>
                  </c:pt>
                  <c:pt idx="6">
                    <c:v>2024</c:v>
                  </c:pt>
                  <c:pt idx="7">
                    <c:v>2024</c:v>
                  </c:pt>
                  <c:pt idx="8">
                    <c:v>2024</c:v>
                  </c:pt>
                  <c:pt idx="9">
                    <c:v>2024</c:v>
                  </c:pt>
                  <c:pt idx="10">
                    <c:v>2025</c:v>
                  </c:pt>
                  <c:pt idx="11">
                    <c:v>2025</c:v>
                  </c:pt>
                  <c:pt idx="12">
                    <c:v>2025</c:v>
                  </c:pt>
                  <c:pt idx="13">
                    <c:v>2025</c:v>
                  </c:pt>
                  <c:pt idx="14">
                    <c:v>2025</c:v>
                  </c:pt>
                  <c:pt idx="15">
                    <c:v>2025</c:v>
                  </c:pt>
                  <c:pt idx="16">
                    <c:v>2025</c:v>
                  </c:pt>
                  <c:pt idx="17">
                    <c:v>2025</c:v>
                  </c:pt>
                  <c:pt idx="18">
                    <c:v>2025</c:v>
                  </c:pt>
                  <c:pt idx="19">
                    <c:v>2025</c:v>
                  </c:pt>
                  <c:pt idx="20">
                    <c:v>2025</c:v>
                  </c:pt>
                  <c:pt idx="21">
                    <c:v>2025</c:v>
                  </c:pt>
                  <c:pt idx="22">
                    <c:v>2025</c:v>
                  </c:pt>
                  <c:pt idx="23">
                    <c:v>2025</c:v>
                  </c:pt>
                  <c:pt idx="24">
                    <c:v>2025</c:v>
                  </c:pt>
                </c:lvl>
              </c:multiLvlStrCache>
            </c:multiLvlStrRef>
          </c:cat>
          <c:val>
            <c:numRef>
              <c:f>'Pivot Analysis'!$L$80:$L$104</c:f>
              <c:numCache>
                <c:formatCode>General</c:formatCode>
                <c:ptCount val="25"/>
                <c:pt idx="0">
                  <c:v>17823.23</c:v>
                </c:pt>
                <c:pt idx="1">
                  <c:v>17472.080000000002</c:v>
                </c:pt>
                <c:pt idx="2">
                  <c:v>22991.59</c:v>
                </c:pt>
                <c:pt idx="3">
                  <c:v>29971.929999999997</c:v>
                </c:pt>
                <c:pt idx="4">
                  <c:v>18579.920000000002</c:v>
                </c:pt>
                <c:pt idx="5">
                  <c:v>76301.099999999991</c:v>
                </c:pt>
                <c:pt idx="6">
                  <c:v>115549.25000000003</c:v>
                </c:pt>
                <c:pt idx="7">
                  <c:v>88221.999999999985</c:v>
                </c:pt>
                <c:pt idx="8">
                  <c:v>101878.83999999997</c:v>
                </c:pt>
                <c:pt idx="9">
                  <c:v>91520.129999999976</c:v>
                </c:pt>
                <c:pt idx="10">
                  <c:v>145833.3000000001</c:v>
                </c:pt>
                <c:pt idx="11">
                  <c:v>207279.6100000001</c:v>
                </c:pt>
                <c:pt idx="12">
                  <c:v>153561.57</c:v>
                </c:pt>
                <c:pt idx="13">
                  <c:v>165787.3000000001</c:v>
                </c:pt>
                <c:pt idx="14">
                  <c:v>162013.24</c:v>
                </c:pt>
                <c:pt idx="15">
                  <c:v>248840.91999999993</c:v>
                </c:pt>
                <c:pt idx="16">
                  <c:v>284124.62</c:v>
                </c:pt>
                <c:pt idx="17">
                  <c:v>256965.21000000008</c:v>
                </c:pt>
                <c:pt idx="18">
                  <c:v>259738.35000000006</c:v>
                </c:pt>
                <c:pt idx="19">
                  <c:v>248572.67999999996</c:v>
                </c:pt>
                <c:pt idx="20">
                  <c:v>82148.14</c:v>
                </c:pt>
                <c:pt idx="21">
                  <c:v>61145.409999999996</c:v>
                </c:pt>
                <c:pt idx="22">
                  <c:v>74144.149999999994</c:v>
                </c:pt>
                <c:pt idx="23">
                  <c:v>85419.319999999992</c:v>
                </c:pt>
                <c:pt idx="24">
                  <c:v>88210.989999999991</c:v>
                </c:pt>
              </c:numCache>
            </c:numRef>
          </c:val>
          <c:smooth val="0"/>
          <c:extLst>
            <c:ext xmlns:c16="http://schemas.microsoft.com/office/drawing/2014/chart" uri="{C3380CC4-5D6E-409C-BE32-E72D297353CC}">
              <c16:uniqueId val="{00000001-9927-401C-AD1E-FF028AA1CDB3}"/>
            </c:ext>
          </c:extLst>
        </c:ser>
        <c:dLbls>
          <c:showLegendKey val="0"/>
          <c:showVal val="1"/>
          <c:showCatName val="0"/>
          <c:showSerName val="0"/>
          <c:showPercent val="0"/>
          <c:showBubbleSize val="0"/>
        </c:dLbls>
        <c:marker val="1"/>
        <c:smooth val="0"/>
        <c:axId val="1740365199"/>
        <c:axId val="1740366159"/>
      </c:lineChart>
      <c:catAx>
        <c:axId val="1740365199"/>
        <c:scaling>
          <c:orientation val="minMax"/>
        </c:scaling>
        <c:delete val="0"/>
        <c:axPos val="b"/>
        <c:numFmt formatCode="#,##0.00" sourceLinked="0"/>
        <c:majorTickMark val="out"/>
        <c:minorTickMark val="in"/>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740366159"/>
        <c:crosses val="autoZero"/>
        <c:auto val="1"/>
        <c:lblAlgn val="ctr"/>
        <c:lblOffset val="150"/>
        <c:tickLblSkip val="3"/>
        <c:tickMarkSkip val="2"/>
        <c:noMultiLvlLbl val="0"/>
      </c:catAx>
      <c:valAx>
        <c:axId val="1740366159"/>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740365199"/>
        <c:crosses val="autoZero"/>
        <c:crossBetween val="between"/>
        <c:dispUnits>
          <c:builtInUnit val="tenThousands"/>
        </c:dispUnits>
      </c:valAx>
      <c:valAx>
        <c:axId val="1449769743"/>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1449762543"/>
        <c:crosses val="max"/>
        <c:crossBetween val="between"/>
        <c:dispUnits>
          <c:builtInUnit val="tenThousands"/>
        </c:dispUnits>
      </c:valAx>
      <c:catAx>
        <c:axId val="1449762543"/>
        <c:scaling>
          <c:orientation val="minMax"/>
        </c:scaling>
        <c:delete val="1"/>
        <c:axPos val="t"/>
        <c:numFmt formatCode="General" sourceLinked="1"/>
        <c:majorTickMark val="out"/>
        <c:minorTickMark val="none"/>
        <c:tickLblPos val="nextTo"/>
        <c:crossAx val="1449769743"/>
        <c:crosses val="max"/>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6FA"/>
    </a:solidFill>
    <a:ln w="9525" cap="flat" cmpd="sng" algn="ctr">
      <a:solidFill>
        <a:schemeClr val="tx1">
          <a:lumMod val="15000"/>
          <a:lumOff val="85000"/>
        </a:schemeClr>
      </a:solidFill>
      <a:round/>
    </a:ln>
    <a:effectLst/>
  </c:spPr>
  <c:txPr>
    <a:bodyPr/>
    <a:lstStyle/>
    <a:p>
      <a:pPr>
        <a:defRPr sz="1800" b="1"/>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'Pivot Analysis'!$I$144</c:f>
              <c:strCache>
                <c:ptCount val="1"/>
                <c:pt idx="0">
                  <c:v>Sum of Previous_Reading_kWh</c:v>
                </c:pt>
              </c:strCache>
            </c:strRef>
          </c:tx>
          <c:spPr>
            <a:ln w="19050" cap="rnd">
              <a:noFill/>
              <a:round/>
            </a:ln>
            <a:effectLst/>
          </c:spPr>
          <c:marker>
            <c:symbol val="dash"/>
            <c:size val="9"/>
            <c:spPr>
              <a:solidFill>
                <a:srgbClr val="FE3057"/>
              </a:solidFill>
              <a:ln w="31750">
                <a:solidFill>
                  <a:srgbClr val="FE375F"/>
                </a:solidFill>
              </a:ln>
              <a:effectLst/>
            </c:spPr>
          </c:marker>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multiLvlStrRef>
              <c:f>'Pivot Analysis'!$G$145:$H$159</c:f>
              <c:multiLvlStrCache>
                <c:ptCount val="15"/>
                <c:lvl>
                  <c:pt idx="0">
                    <c:v>Agricultural</c:v>
                  </c:pt>
                  <c:pt idx="1">
                    <c:v>Domestic</c:v>
                  </c:pt>
                  <c:pt idx="2">
                    <c:v>Industrial</c:v>
                  </c:pt>
                  <c:pt idx="3">
                    <c:v>Agricultural</c:v>
                  </c:pt>
                  <c:pt idx="4">
                    <c:v>Domestic</c:v>
                  </c:pt>
                  <c:pt idx="5">
                    <c:v>Industrial</c:v>
                  </c:pt>
                  <c:pt idx="6">
                    <c:v>Agricultural</c:v>
                  </c:pt>
                  <c:pt idx="7">
                    <c:v>Domestic</c:v>
                  </c:pt>
                  <c:pt idx="8">
                    <c:v>Industrial</c:v>
                  </c:pt>
                  <c:pt idx="9">
                    <c:v>Agricultural</c:v>
                  </c:pt>
                  <c:pt idx="10">
                    <c:v>Domestic</c:v>
                  </c:pt>
                  <c:pt idx="11">
                    <c:v>Industrial</c:v>
                  </c:pt>
                  <c:pt idx="12">
                    <c:v>Agricultural</c:v>
                  </c:pt>
                  <c:pt idx="13">
                    <c:v>Domestic</c:v>
                  </c:pt>
                  <c:pt idx="14">
                    <c:v>Industrial</c:v>
                  </c:pt>
                </c:lvl>
                <c:lvl>
                  <c:pt idx="0">
                    <c:v>Andaman</c:v>
                  </c:pt>
                  <c:pt idx="1">
                    <c:v>Andaman</c:v>
                  </c:pt>
                  <c:pt idx="2">
                    <c:v>Andaman</c:v>
                  </c:pt>
                  <c:pt idx="3">
                    <c:v>Goa</c:v>
                  </c:pt>
                  <c:pt idx="4">
                    <c:v>Goa</c:v>
                  </c:pt>
                  <c:pt idx="5">
                    <c:v>Goa</c:v>
                  </c:pt>
                  <c:pt idx="6">
                    <c:v>Himachal Pradesh</c:v>
                  </c:pt>
                  <c:pt idx="7">
                    <c:v>Himachal Pradesh</c:v>
                  </c:pt>
                  <c:pt idx="8">
                    <c:v>Himachal Pradesh</c:v>
                  </c:pt>
                  <c:pt idx="9">
                    <c:v>Kerala</c:v>
                  </c:pt>
                  <c:pt idx="10">
                    <c:v>Kerala</c:v>
                  </c:pt>
                  <c:pt idx="11">
                    <c:v>Kerala</c:v>
                  </c:pt>
                  <c:pt idx="12">
                    <c:v>Rajasthan</c:v>
                  </c:pt>
                  <c:pt idx="13">
                    <c:v>Rajasthan</c:v>
                  </c:pt>
                  <c:pt idx="14">
                    <c:v>Rajasthan</c:v>
                  </c:pt>
                </c:lvl>
              </c:multiLvlStrCache>
            </c:multiLvlStrRef>
          </c:xVal>
          <c:yVal>
            <c:numRef>
              <c:f>'Pivot Analysis'!$I$145:$I$159</c:f>
              <c:numCache>
                <c:formatCode>0</c:formatCode>
                <c:ptCount val="15"/>
                <c:pt idx="0">
                  <c:v>433936.96999999991</c:v>
                </c:pt>
                <c:pt idx="1">
                  <c:v>409765.8299999999</c:v>
                </c:pt>
                <c:pt idx="2">
                  <c:v>427908.91</c:v>
                </c:pt>
                <c:pt idx="3">
                  <c:v>370143.61</c:v>
                </c:pt>
                <c:pt idx="4">
                  <c:v>439884.21</c:v>
                </c:pt>
                <c:pt idx="5">
                  <c:v>314757.61000000004</c:v>
                </c:pt>
                <c:pt idx="6">
                  <c:v>394746.48999999976</c:v>
                </c:pt>
                <c:pt idx="7">
                  <c:v>419304.12999999995</c:v>
                </c:pt>
                <c:pt idx="8">
                  <c:v>356822.23000000004</c:v>
                </c:pt>
                <c:pt idx="9">
                  <c:v>400216.26000000007</c:v>
                </c:pt>
                <c:pt idx="10">
                  <c:v>377470.54000000015</c:v>
                </c:pt>
                <c:pt idx="11">
                  <c:v>358373.16999999993</c:v>
                </c:pt>
                <c:pt idx="12">
                  <c:v>375678.04999999993</c:v>
                </c:pt>
                <c:pt idx="13">
                  <c:v>439248.12999999983</c:v>
                </c:pt>
                <c:pt idx="14">
                  <c:v>413040.83999999979</c:v>
                </c:pt>
              </c:numCache>
            </c:numRef>
          </c:yVal>
          <c:smooth val="0"/>
          <c:extLst>
            <c:ext xmlns:c16="http://schemas.microsoft.com/office/drawing/2014/chart" uri="{C3380CC4-5D6E-409C-BE32-E72D297353CC}">
              <c16:uniqueId val="{00000000-F489-4D4D-A71C-D0E9A14561D7}"/>
            </c:ext>
          </c:extLst>
        </c:ser>
        <c:ser>
          <c:idx val="1"/>
          <c:order val="1"/>
          <c:tx>
            <c:strRef>
              <c:f>'Pivot Analysis'!$J$144</c:f>
              <c:strCache>
                <c:ptCount val="1"/>
                <c:pt idx="0">
                  <c:v>Sum of Current_Reading_kWh</c:v>
                </c:pt>
              </c:strCache>
            </c:strRef>
          </c:tx>
          <c:spPr>
            <a:ln w="19050" cap="rnd">
              <a:noFill/>
              <a:round/>
            </a:ln>
            <a:effectLst/>
          </c:spPr>
          <c:marker>
            <c:symbol val="dash"/>
            <c:size val="9"/>
            <c:spPr>
              <a:solidFill>
                <a:srgbClr val="01C48B"/>
              </a:solidFill>
              <a:ln w="31750">
                <a:solidFill>
                  <a:srgbClr val="01C48B"/>
                </a:solidFill>
              </a:ln>
              <a:effectLst/>
            </c:spPr>
          </c:marker>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multiLvlStrRef>
              <c:f>'Pivot Analysis'!$G$145:$H$159</c:f>
              <c:multiLvlStrCache>
                <c:ptCount val="15"/>
                <c:lvl>
                  <c:pt idx="0">
                    <c:v>Agricultural</c:v>
                  </c:pt>
                  <c:pt idx="1">
                    <c:v>Domestic</c:v>
                  </c:pt>
                  <c:pt idx="2">
                    <c:v>Industrial</c:v>
                  </c:pt>
                  <c:pt idx="3">
                    <c:v>Agricultural</c:v>
                  </c:pt>
                  <c:pt idx="4">
                    <c:v>Domestic</c:v>
                  </c:pt>
                  <c:pt idx="5">
                    <c:v>Industrial</c:v>
                  </c:pt>
                  <c:pt idx="6">
                    <c:v>Agricultural</c:v>
                  </c:pt>
                  <c:pt idx="7">
                    <c:v>Domestic</c:v>
                  </c:pt>
                  <c:pt idx="8">
                    <c:v>Industrial</c:v>
                  </c:pt>
                  <c:pt idx="9">
                    <c:v>Agricultural</c:v>
                  </c:pt>
                  <c:pt idx="10">
                    <c:v>Domestic</c:v>
                  </c:pt>
                  <c:pt idx="11">
                    <c:v>Industrial</c:v>
                  </c:pt>
                  <c:pt idx="12">
                    <c:v>Agricultural</c:v>
                  </c:pt>
                  <c:pt idx="13">
                    <c:v>Domestic</c:v>
                  </c:pt>
                  <c:pt idx="14">
                    <c:v>Industrial</c:v>
                  </c:pt>
                </c:lvl>
                <c:lvl>
                  <c:pt idx="0">
                    <c:v>Andaman</c:v>
                  </c:pt>
                  <c:pt idx="1">
                    <c:v>Andaman</c:v>
                  </c:pt>
                  <c:pt idx="2">
                    <c:v>Andaman</c:v>
                  </c:pt>
                  <c:pt idx="3">
                    <c:v>Goa</c:v>
                  </c:pt>
                  <c:pt idx="4">
                    <c:v>Goa</c:v>
                  </c:pt>
                  <c:pt idx="5">
                    <c:v>Goa</c:v>
                  </c:pt>
                  <c:pt idx="6">
                    <c:v>Himachal Pradesh</c:v>
                  </c:pt>
                  <c:pt idx="7">
                    <c:v>Himachal Pradesh</c:v>
                  </c:pt>
                  <c:pt idx="8">
                    <c:v>Himachal Pradesh</c:v>
                  </c:pt>
                  <c:pt idx="9">
                    <c:v>Kerala</c:v>
                  </c:pt>
                  <c:pt idx="10">
                    <c:v>Kerala</c:v>
                  </c:pt>
                  <c:pt idx="11">
                    <c:v>Kerala</c:v>
                  </c:pt>
                  <c:pt idx="12">
                    <c:v>Rajasthan</c:v>
                  </c:pt>
                  <c:pt idx="13">
                    <c:v>Rajasthan</c:v>
                  </c:pt>
                  <c:pt idx="14">
                    <c:v>Rajasthan</c:v>
                  </c:pt>
                </c:lvl>
              </c:multiLvlStrCache>
            </c:multiLvlStrRef>
          </c:xVal>
          <c:yVal>
            <c:numRef>
              <c:f>'Pivot Analysis'!$J$145:$J$159</c:f>
              <c:numCache>
                <c:formatCode>0</c:formatCode>
                <c:ptCount val="15"/>
                <c:pt idx="0">
                  <c:v>471263.67999999993</c:v>
                </c:pt>
                <c:pt idx="1">
                  <c:v>445582.99999999971</c:v>
                </c:pt>
                <c:pt idx="2">
                  <c:v>463326.26</c:v>
                </c:pt>
                <c:pt idx="3">
                  <c:v>399693.00999999989</c:v>
                </c:pt>
                <c:pt idx="4">
                  <c:v>476845.88999999996</c:v>
                </c:pt>
                <c:pt idx="5">
                  <c:v>345334.41</c:v>
                </c:pt>
                <c:pt idx="6">
                  <c:v>431262.06999999977</c:v>
                </c:pt>
                <c:pt idx="7">
                  <c:v>454381.65999999986</c:v>
                </c:pt>
                <c:pt idx="8">
                  <c:v>388556.01999999967</c:v>
                </c:pt>
                <c:pt idx="9">
                  <c:v>439877.91999999981</c:v>
                </c:pt>
                <c:pt idx="10">
                  <c:v>410020.95999999979</c:v>
                </c:pt>
                <c:pt idx="11">
                  <c:v>390524.77</c:v>
                </c:pt>
                <c:pt idx="12">
                  <c:v>411121.71999999991</c:v>
                </c:pt>
                <c:pt idx="13">
                  <c:v>477693.72999999952</c:v>
                </c:pt>
                <c:pt idx="14">
                  <c:v>447131.13999999966</c:v>
                </c:pt>
              </c:numCache>
            </c:numRef>
          </c:yVal>
          <c:smooth val="0"/>
          <c:extLst>
            <c:ext xmlns:c16="http://schemas.microsoft.com/office/drawing/2014/chart" uri="{C3380CC4-5D6E-409C-BE32-E72D297353CC}">
              <c16:uniqueId val="{00000001-F489-4D4D-A71C-D0E9A14561D7}"/>
            </c:ext>
          </c:extLst>
        </c:ser>
        <c:dLbls>
          <c:showLegendKey val="0"/>
          <c:showVal val="1"/>
          <c:showCatName val="0"/>
          <c:showSerName val="0"/>
          <c:showPercent val="0"/>
          <c:showBubbleSize val="0"/>
        </c:dLbls>
        <c:axId val="1300745087"/>
        <c:axId val="1300745567"/>
      </c:scatterChart>
      <c:scatterChart>
        <c:scatterStyle val="lineMarker"/>
        <c:varyColors val="0"/>
        <c:ser>
          <c:idx val="2"/>
          <c:order val="2"/>
          <c:tx>
            <c:strRef>
              <c:f>'Pivot Analysis'!$K$144</c:f>
              <c:strCache>
                <c:ptCount val="1"/>
                <c:pt idx="0">
                  <c:v>Sum of Power_Consumed_kWh</c:v>
                </c:pt>
              </c:strCache>
            </c:strRef>
          </c:tx>
          <c:spPr>
            <a:ln w="19050" cap="rnd">
              <a:noFill/>
              <a:round/>
            </a:ln>
            <a:effectLst/>
          </c:spPr>
          <c:marker>
            <c:symbol val="dash"/>
            <c:size val="9"/>
            <c:spPr>
              <a:solidFill>
                <a:srgbClr val="50008E">
                  <a:alpha val="99000"/>
                </a:srgbClr>
              </a:solidFill>
              <a:ln w="31750">
                <a:solidFill>
                  <a:srgbClr val="50008E"/>
                </a:solidFill>
              </a:ln>
              <a:effectLst/>
            </c:spPr>
          </c:marker>
          <c:dLbls>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multiLvlStrRef>
              <c:f>'Pivot Analysis'!$G$145:$H$159</c:f>
              <c:multiLvlStrCache>
                <c:ptCount val="15"/>
                <c:lvl>
                  <c:pt idx="0">
                    <c:v>Agricultural</c:v>
                  </c:pt>
                  <c:pt idx="1">
                    <c:v>Domestic</c:v>
                  </c:pt>
                  <c:pt idx="2">
                    <c:v>Industrial</c:v>
                  </c:pt>
                  <c:pt idx="3">
                    <c:v>Agricultural</c:v>
                  </c:pt>
                  <c:pt idx="4">
                    <c:v>Domestic</c:v>
                  </c:pt>
                  <c:pt idx="5">
                    <c:v>Industrial</c:v>
                  </c:pt>
                  <c:pt idx="6">
                    <c:v>Agricultural</c:v>
                  </c:pt>
                  <c:pt idx="7">
                    <c:v>Domestic</c:v>
                  </c:pt>
                  <c:pt idx="8">
                    <c:v>Industrial</c:v>
                  </c:pt>
                  <c:pt idx="9">
                    <c:v>Agricultural</c:v>
                  </c:pt>
                  <c:pt idx="10">
                    <c:v>Domestic</c:v>
                  </c:pt>
                  <c:pt idx="11">
                    <c:v>Industrial</c:v>
                  </c:pt>
                  <c:pt idx="12">
                    <c:v>Agricultural</c:v>
                  </c:pt>
                  <c:pt idx="13">
                    <c:v>Domestic</c:v>
                  </c:pt>
                  <c:pt idx="14">
                    <c:v>Industrial</c:v>
                  </c:pt>
                </c:lvl>
                <c:lvl>
                  <c:pt idx="0">
                    <c:v>Andaman</c:v>
                  </c:pt>
                  <c:pt idx="1">
                    <c:v>Andaman</c:v>
                  </c:pt>
                  <c:pt idx="2">
                    <c:v>Andaman</c:v>
                  </c:pt>
                  <c:pt idx="3">
                    <c:v>Goa</c:v>
                  </c:pt>
                  <c:pt idx="4">
                    <c:v>Goa</c:v>
                  </c:pt>
                  <c:pt idx="5">
                    <c:v>Goa</c:v>
                  </c:pt>
                  <c:pt idx="6">
                    <c:v>Himachal Pradesh</c:v>
                  </c:pt>
                  <c:pt idx="7">
                    <c:v>Himachal Pradesh</c:v>
                  </c:pt>
                  <c:pt idx="8">
                    <c:v>Himachal Pradesh</c:v>
                  </c:pt>
                  <c:pt idx="9">
                    <c:v>Kerala</c:v>
                  </c:pt>
                  <c:pt idx="10">
                    <c:v>Kerala</c:v>
                  </c:pt>
                  <c:pt idx="11">
                    <c:v>Kerala</c:v>
                  </c:pt>
                  <c:pt idx="12">
                    <c:v>Rajasthan</c:v>
                  </c:pt>
                  <c:pt idx="13">
                    <c:v>Rajasthan</c:v>
                  </c:pt>
                  <c:pt idx="14">
                    <c:v>Rajasthan</c:v>
                  </c:pt>
                </c:lvl>
              </c:multiLvlStrCache>
            </c:multiLvlStrRef>
          </c:xVal>
          <c:yVal>
            <c:numRef>
              <c:f>'Pivot Analysis'!$K$145:$K$159</c:f>
              <c:numCache>
                <c:formatCode>0</c:formatCode>
                <c:ptCount val="15"/>
                <c:pt idx="0">
                  <c:v>37326.710000000006</c:v>
                </c:pt>
                <c:pt idx="1">
                  <c:v>35817.170000000027</c:v>
                </c:pt>
                <c:pt idx="2">
                  <c:v>35417.35</c:v>
                </c:pt>
                <c:pt idx="3">
                  <c:v>29549.400000000009</c:v>
                </c:pt>
                <c:pt idx="4">
                  <c:v>36961.680000000015</c:v>
                </c:pt>
                <c:pt idx="5">
                  <c:v>30576.80000000001</c:v>
                </c:pt>
                <c:pt idx="6">
                  <c:v>36515.580000000016</c:v>
                </c:pt>
                <c:pt idx="7">
                  <c:v>35077.530000000013</c:v>
                </c:pt>
                <c:pt idx="8">
                  <c:v>31733.790000000012</c:v>
                </c:pt>
                <c:pt idx="9">
                  <c:v>39661.659999999996</c:v>
                </c:pt>
                <c:pt idx="10">
                  <c:v>32550.419999999995</c:v>
                </c:pt>
                <c:pt idx="11">
                  <c:v>32151.600000000002</c:v>
                </c:pt>
                <c:pt idx="12">
                  <c:v>35443.669999999991</c:v>
                </c:pt>
                <c:pt idx="13">
                  <c:v>38445.599999999991</c:v>
                </c:pt>
                <c:pt idx="14">
                  <c:v>34090.30000000001</c:v>
                </c:pt>
              </c:numCache>
            </c:numRef>
          </c:yVal>
          <c:smooth val="0"/>
          <c:extLst>
            <c:ext xmlns:c16="http://schemas.microsoft.com/office/drawing/2014/chart" uri="{C3380CC4-5D6E-409C-BE32-E72D297353CC}">
              <c16:uniqueId val="{00000002-F489-4D4D-A71C-D0E9A14561D7}"/>
            </c:ext>
          </c:extLst>
        </c:ser>
        <c:dLbls>
          <c:showLegendKey val="0"/>
          <c:showVal val="1"/>
          <c:showCatName val="0"/>
          <c:showSerName val="0"/>
          <c:showPercent val="0"/>
          <c:showBubbleSize val="0"/>
        </c:dLbls>
        <c:axId val="1220551871"/>
        <c:axId val="1220541791"/>
      </c:scatterChart>
      <c:valAx>
        <c:axId val="1300745087"/>
        <c:scaling>
          <c:orientation val="minMax"/>
        </c:scaling>
        <c:delete val="0"/>
        <c:axPos val="b"/>
        <c:majorGridlines>
          <c:spPr>
            <a:ln w="25400" cap="flat" cmpd="sng" algn="ctr">
              <a:solidFill>
                <a:srgbClr val="FE3057"/>
              </a:solidFill>
              <a:round/>
            </a:ln>
            <a:effectLst/>
          </c:spPr>
        </c:majorGridlines>
        <c:majorTickMark val="none"/>
        <c:minorTickMark val="none"/>
        <c:tickLblPos val="nextTo"/>
        <c:spPr>
          <a:noFill/>
          <a:ln w="15875" cap="flat" cmpd="sng" algn="ctr">
            <a:solidFill>
              <a:srgbClr val="01C48B"/>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300745567"/>
        <c:crosses val="autoZero"/>
        <c:crossBetween val="midCat"/>
      </c:valAx>
      <c:valAx>
        <c:axId val="1300745567"/>
        <c:scaling>
          <c:orientation val="minMax"/>
        </c:scaling>
        <c:delete val="0"/>
        <c:axPos val="l"/>
        <c:numFmt formatCode="0" sourceLinked="1"/>
        <c:majorTickMark val="none"/>
        <c:minorTickMark val="none"/>
        <c:tickLblPos val="nextTo"/>
        <c:spPr>
          <a:noFill/>
          <a:ln w="19050" cap="flat" cmpd="sng" algn="ctr">
            <a:solidFill>
              <a:srgbClr val="01C48B"/>
            </a:solidFill>
            <a:round/>
          </a:ln>
          <a:effectLst/>
        </c:spPr>
        <c:txPr>
          <a:bodyPr rot="-6000000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crossAx val="1300745087"/>
        <c:crosses val="autoZero"/>
        <c:crossBetween val="midCat"/>
        <c:dispUnits>
          <c:builtInUnit val="hundredThousands"/>
        </c:dispUnits>
      </c:valAx>
      <c:valAx>
        <c:axId val="1220541791"/>
        <c:scaling>
          <c:orientation val="minMax"/>
        </c:scaling>
        <c:delete val="1"/>
        <c:axPos val="r"/>
        <c:numFmt formatCode="0" sourceLinked="1"/>
        <c:majorTickMark val="out"/>
        <c:minorTickMark val="none"/>
        <c:tickLblPos val="nextTo"/>
        <c:crossAx val="1220551871"/>
        <c:crosses val="max"/>
        <c:crossBetween val="midCat"/>
        <c:dispUnits>
          <c:builtInUnit val="tenThousands"/>
        </c:dispUnits>
      </c:valAx>
      <c:valAx>
        <c:axId val="1220551871"/>
        <c:scaling>
          <c:orientation val="minMax"/>
        </c:scaling>
        <c:delete val="1"/>
        <c:axPos val="b"/>
        <c:majorTickMark val="out"/>
        <c:minorTickMark val="none"/>
        <c:tickLblPos val="nextTo"/>
        <c:crossAx val="1220541791"/>
        <c:crosses val="autoZero"/>
        <c:crossBetween val="midCat"/>
      </c:valAx>
      <c:spPr>
        <a:noFill/>
        <a:ln>
          <a:solidFill>
            <a:schemeClr val="tx1"/>
          </a:solid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6FA"/>
    </a:solidFill>
    <a:ln w="9525" cap="flat" cmpd="sng" algn="ctr">
      <a:solidFill>
        <a:schemeClr val="tx1">
          <a:lumMod val="15000"/>
          <a:lumOff val="85000"/>
        </a:schemeClr>
      </a:solidFill>
      <a:round/>
    </a:ln>
    <a:effectLst/>
  </c:spPr>
  <c:txPr>
    <a:bodyPr/>
    <a:lstStyle/>
    <a:p>
      <a:pPr>
        <a:defRPr sz="1100" b="1">
          <a:solidFill>
            <a:schemeClr val="tx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[Power Usage Engery _Final.xlsm]Pivot Analysis!Gender</c:name>
    <c:fmtId val="20"/>
  </c:pivotSource>
  <c:chart>
    <c:title>
      <c:tx>
        <c:rich>
          <a:bodyPr rot="0" spcFirstLastPara="1" vertOverflow="ellipsis" vert="horz" wrap="square" anchor="ctr" anchorCtr="1"/>
          <a:lstStyle/>
          <a:p>
            <a:pPr>
              <a:defRPr sz="1600" b="1" i="0" u="none" strike="noStrike" kern="1200" spc="0" baseline="0">
                <a:solidFill>
                  <a:srgbClr val="01C48B"/>
                </a:solidFill>
                <a:latin typeface="+mn-lt"/>
                <a:ea typeface="+mn-ea"/>
                <a:cs typeface="+mn-cs"/>
              </a:defRPr>
            </a:pPr>
            <a:r>
              <a:rPr lang="en-US" sz="1600" b="1">
                <a:solidFill>
                  <a:srgbClr val="01C48B"/>
                </a:solidFill>
              </a:rPr>
              <a:t>Customer Gender Wise</a:t>
            </a:r>
            <a:r>
              <a:rPr lang="en-US" sz="1600" b="1" baseline="0">
                <a:solidFill>
                  <a:srgbClr val="01C48B"/>
                </a:solidFill>
              </a:rPr>
              <a:t> Billing Amount</a:t>
            </a:r>
            <a:endParaRPr lang="en-US" sz="1600" b="1">
              <a:solidFill>
                <a:srgbClr val="01C48B"/>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rgbClr val="01C48B"/>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600" b="1" i="0" u="none" strike="noStrike" kern="1200" baseline="0">
                  <a:solidFill>
                    <a:srgbClr val="FE375F"/>
                  </a:solidFill>
                  <a:effectLst>
                    <a:innerShdw blurRad="63500" dist="50800" dir="8100000">
                      <a:prstClr val="black">
                        <a:alpha val="50000"/>
                      </a:prstClr>
                    </a:innerShdw>
                  </a:effectLst>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rgbClr val="FE3057"/>
          </a:solidFill>
          <a:ln w="19050">
            <a:solidFill>
              <a:schemeClr val="lt1"/>
            </a:solidFill>
          </a:ln>
          <a:effectLst/>
        </c:spPr>
        <c:dLbl>
          <c:idx val="0"/>
          <c:layout>
            <c:manualLayout>
              <c:x val="8.422186603749568E-2"/>
              <c:y val="-0.20332223431508897"/>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600" b="1" i="0" u="none" strike="noStrike" kern="1200" baseline="0">
                  <a:solidFill>
                    <a:srgbClr val="FE375F"/>
                  </a:solidFill>
                  <a:effectLst>
                    <a:innerShdw blurRad="63500" dist="50800" dir="8100000">
                      <a:prstClr val="black">
                        <a:alpha val="50000"/>
                      </a:prstClr>
                    </a:innerShdw>
                  </a:effectLst>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rgbClr val="7030A0"/>
          </a:solidFill>
          <a:ln w="19050">
            <a:solidFill>
              <a:schemeClr val="lt1"/>
            </a:solidFill>
          </a:ln>
          <a:effectLst/>
        </c:spPr>
        <c:dLbl>
          <c:idx val="0"/>
          <c:layout>
            <c:manualLayout>
              <c:x val="-0.10059833998923097"/>
              <c:y val="-0.2334440468062132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600" b="1" i="0" u="none" strike="noStrike" kern="1200" baseline="0">
                  <a:solidFill>
                    <a:srgbClr val="50008E"/>
                  </a:solidFill>
                  <a:effectLst>
                    <a:innerShdw blurRad="63500" dist="50800" dir="13500000">
                      <a:prstClr val="black">
                        <a:alpha val="50000"/>
                      </a:prstClr>
                    </a:innerShdw>
                  </a:effectLst>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'Pivot Analysis'!$B$167</c:f>
              <c:strCache>
                <c:ptCount val="1"/>
                <c:pt idx="0">
                  <c:v>Total</c:v>
                </c:pt>
              </c:strCache>
            </c:strRef>
          </c:tx>
          <c:dPt>
            <c:idx val="0"/>
            <c:bubble3D val="0"/>
            <c:spPr>
              <a:solidFill>
                <a:srgbClr val="FE3057"/>
              </a:solidFill>
              <a:ln w="19050">
                <a:solidFill>
                  <a:schemeClr val="lt1"/>
                </a:solidFill>
              </a:ln>
              <a:effectLst/>
            </c:spPr>
            <c:extLst>
              <c:ext xmlns:c16="http://schemas.microsoft.com/office/drawing/2014/chart" uri="{C3380CC4-5D6E-409C-BE32-E72D297353CC}">
                <c16:uniqueId val="{00000001-9212-42D7-8E83-D2858F668496}"/>
              </c:ext>
            </c:extLst>
          </c:dPt>
          <c:dPt>
            <c:idx val="1"/>
            <c:bubble3D val="0"/>
            <c:spPr>
              <a:solidFill>
                <a:srgbClr val="7030A0"/>
              </a:solidFill>
              <a:ln w="19050">
                <a:solidFill>
                  <a:schemeClr val="lt1"/>
                </a:solidFill>
              </a:ln>
              <a:effectLst/>
            </c:spPr>
            <c:extLst>
              <c:ext xmlns:c16="http://schemas.microsoft.com/office/drawing/2014/chart" uri="{C3380CC4-5D6E-409C-BE32-E72D297353CC}">
                <c16:uniqueId val="{00000003-9212-42D7-8E83-D2858F668496}"/>
              </c:ext>
            </c:extLst>
          </c:dPt>
          <c:dLbls>
            <c:dLbl>
              <c:idx val="0"/>
              <c:layout>
                <c:manualLayout>
                  <c:x val="8.422186603749568E-2"/>
                  <c:y val="-0.20332223431508897"/>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212-42D7-8E83-D2858F668496}"/>
                </c:ext>
              </c:extLst>
            </c:dLbl>
            <c:dLbl>
              <c:idx val="1"/>
              <c:layout>
                <c:manualLayout>
                  <c:x val="-0.10059833998923097"/>
                  <c:y val="-0.23344404680621328"/>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600" b="1" i="0" u="none" strike="noStrike" kern="1200" baseline="0">
                      <a:solidFill>
                        <a:srgbClr val="50008E"/>
                      </a:solidFill>
                      <a:effectLst>
                        <a:innerShdw blurRad="63500" dist="50800" dir="13500000">
                          <a:prstClr val="black">
                            <a:alpha val="50000"/>
                          </a:prstClr>
                        </a:innerShdw>
                      </a:effectLst>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9212-42D7-8E83-D2858F66849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600" b="1" i="0" u="none" strike="noStrike" kern="1200" baseline="0">
                    <a:solidFill>
                      <a:srgbClr val="FE375F"/>
                    </a:solidFill>
                    <a:effectLst>
                      <a:innerShdw blurRad="63500" dist="50800" dir="8100000">
                        <a:prstClr val="black">
                          <a:alpha val="50000"/>
                        </a:prstClr>
                      </a:innerShdw>
                    </a:effectLst>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Analysis'!$A$168:$A$169</c:f>
              <c:strCache>
                <c:ptCount val="2"/>
                <c:pt idx="0">
                  <c:v>Female</c:v>
                </c:pt>
                <c:pt idx="1">
                  <c:v>Male</c:v>
                </c:pt>
              </c:strCache>
            </c:strRef>
          </c:cat>
          <c:val>
            <c:numRef>
              <c:f>'Pivot Analysis'!$B$168:$B$169</c:f>
              <c:numCache>
                <c:formatCode>General</c:formatCode>
                <c:ptCount val="2"/>
                <c:pt idx="0">
                  <c:v>697</c:v>
                </c:pt>
                <c:pt idx="1">
                  <c:v>661</c:v>
                </c:pt>
              </c:numCache>
            </c:numRef>
          </c:val>
          <c:extLst>
            <c:ext xmlns:c16="http://schemas.microsoft.com/office/drawing/2014/chart" uri="{C3380CC4-5D6E-409C-BE32-E72D297353CC}">
              <c16:uniqueId val="{00000004-9212-42D7-8E83-D2858F668496}"/>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5F6FA"/>
    </a:solidFill>
    <a:ln w="9525" cap="flat" cmpd="sng" algn="ctr">
      <a:solidFill>
        <a:schemeClr val="tx1">
          <a:lumMod val="15000"/>
          <a:lumOff val="85000"/>
        </a:schemeClr>
      </a:solidFill>
      <a:round/>
    </a:ln>
    <a:effectLst/>
    <a:scene3d>
      <a:camera prst="orthographicFront"/>
      <a:lightRig rig="threePt" dir="t"/>
    </a:scene3d>
    <a:sp3d>
      <a:bevelT w="190500" h="38100"/>
    </a:sp3d>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plotArea>
      <cx:plotAreaRegion>
        <cx:series layoutId="sunburst" uniqueId="{AC2B0ADA-EE1D-40B8-B0DE-2BA5C49BA59F}">
          <cx:tx>
            <cx:txData>
              <cx:f>_xlchart.v1.1</cx:f>
              <cx:v>Billing Amount</cx:v>
            </cx:txData>
          </cx:tx>
          <cx:dataLabels pos="ctr">
            <cx:visibility seriesName="0" categoryName="1" value="0"/>
          </cx:dataLabels>
          <cx:dataId val="0"/>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plotArea>
      <cx:plotAreaRegion>
        <cx:plotSurface>
          <cx:spPr>
            <a:noFill/>
            <a:ln>
              <a:noFill/>
            </a:ln>
          </cx:spPr>
        </cx:plotSurface>
        <cx:series layoutId="sunburst" uniqueId="{AC2B0ADA-EE1D-40B8-B0DE-2BA5C49BA59F}">
          <cx:tx>
            <cx:txData>
              <cx:f>_xlchart.v1.4</cx:f>
              <cx:v>Billing Amount</cx:v>
            </cx:txData>
          </cx:tx>
          <cx:dataPt idx="0">
            <cx:spPr>
              <a:solidFill>
                <a:srgbClr val="50008E"/>
              </a:solidFill>
            </cx:spPr>
          </cx:dataPt>
          <cx:dataLabels pos="ctr">
            <cx:txPr>
              <a:bodyPr spcFirstLastPara="1" vertOverflow="ellipsis" horzOverflow="overflow" wrap="square" lIns="0" tIns="0" rIns="0" bIns="0" anchor="ctr" anchorCtr="1"/>
              <a:lstStyle/>
              <a:p>
                <a:pPr algn="ctr" rtl="0">
                  <a:defRPr sz="1050" b="1"/>
                </a:pPr>
                <a:endParaRPr lang="en-US" sz="1050" b="1" i="0" u="none" strike="noStrike" baseline="0">
                  <a:solidFill>
                    <a:sysClr val="window" lastClr="FFFFFF"/>
                  </a:solidFill>
                  <a:latin typeface="Calibri" panose="020F0502020204030204"/>
                </a:endParaRPr>
              </a:p>
            </cx:txPr>
            <cx:visibility seriesName="0" categoryName="1" value="0"/>
          </cx:dataLabels>
          <cx:dataId val="0"/>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hyperlink" Target="#Summary!A1"/></Relationships>
</file>

<file path=xl/drawings/_rels/drawing4.xml.rels><?xml version="1.0" encoding="UTF-8" standalone="yes"?>
<Relationships xmlns="http://schemas.openxmlformats.org/package/2006/relationships"><Relationship Id="rId13" Type="http://schemas.openxmlformats.org/officeDocument/2006/relationships/image" Target="../media/image11.png"/><Relationship Id="rId18" Type="http://schemas.openxmlformats.org/officeDocument/2006/relationships/image" Target="../media/image16.svg"/><Relationship Id="rId26" Type="http://schemas.openxmlformats.org/officeDocument/2006/relationships/image" Target="../media/image19.svg"/><Relationship Id="rId39" Type="http://schemas.openxmlformats.org/officeDocument/2006/relationships/image" Target="../media/image30.png"/><Relationship Id="rId21" Type="http://schemas.openxmlformats.org/officeDocument/2006/relationships/chart" Target="../charts/chart15.xml"/><Relationship Id="rId34" Type="http://schemas.openxmlformats.org/officeDocument/2006/relationships/hyperlink" Target="#Source!D5"/><Relationship Id="rId42" Type="http://schemas.openxmlformats.org/officeDocument/2006/relationships/image" Target="../media/image33.svg"/><Relationship Id="rId47" Type="http://schemas.openxmlformats.org/officeDocument/2006/relationships/image" Target="../media/image38.png"/><Relationship Id="rId50" Type="http://schemas.openxmlformats.org/officeDocument/2006/relationships/image" Target="../media/image41.png"/><Relationship Id="rId7" Type="http://schemas.openxmlformats.org/officeDocument/2006/relationships/chart" Target="../charts/chart12.xml"/><Relationship Id="rId2" Type="http://schemas.openxmlformats.org/officeDocument/2006/relationships/image" Target="../media/image2.svg"/><Relationship Id="rId16" Type="http://schemas.openxmlformats.org/officeDocument/2006/relationships/image" Target="../media/image14.svg"/><Relationship Id="rId29" Type="http://schemas.openxmlformats.org/officeDocument/2006/relationships/hyperlink" Target="#Summary!A1"/><Relationship Id="rId11" Type="http://schemas.openxmlformats.org/officeDocument/2006/relationships/image" Target="../media/image9.png"/><Relationship Id="rId24" Type="http://schemas.openxmlformats.org/officeDocument/2006/relationships/chart" Target="../charts/chart18.xml"/><Relationship Id="rId32" Type="http://schemas.openxmlformats.org/officeDocument/2006/relationships/hyperlink" Target="#'Year Wise'!A1"/><Relationship Id="rId37" Type="http://schemas.openxmlformats.org/officeDocument/2006/relationships/image" Target="../media/image28.png"/><Relationship Id="rId40" Type="http://schemas.openxmlformats.org/officeDocument/2006/relationships/image" Target="../media/image31.svg"/><Relationship Id="rId45" Type="http://schemas.openxmlformats.org/officeDocument/2006/relationships/image" Target="../media/image36.png"/><Relationship Id="rId53" Type="http://schemas.openxmlformats.org/officeDocument/2006/relationships/image" Target="../media/image44.svg"/><Relationship Id="rId5" Type="http://schemas.microsoft.com/office/2014/relationships/chartEx" Target="../charts/chartEx2.xml"/><Relationship Id="rId10" Type="http://schemas.openxmlformats.org/officeDocument/2006/relationships/image" Target="../media/image8.svg"/><Relationship Id="rId19" Type="http://schemas.openxmlformats.org/officeDocument/2006/relationships/image" Target="../media/image17.png"/><Relationship Id="rId31" Type="http://schemas.openxmlformats.org/officeDocument/2006/relationships/image" Target="../media/image25.svg"/><Relationship Id="rId44" Type="http://schemas.openxmlformats.org/officeDocument/2006/relationships/image" Target="../media/image35.svg"/><Relationship Id="rId52" Type="http://schemas.openxmlformats.org/officeDocument/2006/relationships/image" Target="../media/image43.png"/><Relationship Id="rId4" Type="http://schemas.openxmlformats.org/officeDocument/2006/relationships/image" Target="../media/image4.svg"/><Relationship Id="rId9" Type="http://schemas.openxmlformats.org/officeDocument/2006/relationships/image" Target="../media/image7.png"/><Relationship Id="rId14" Type="http://schemas.openxmlformats.org/officeDocument/2006/relationships/image" Target="../media/image12.svg"/><Relationship Id="rId22" Type="http://schemas.openxmlformats.org/officeDocument/2006/relationships/chart" Target="../charts/chart16.xml"/><Relationship Id="rId27" Type="http://schemas.openxmlformats.org/officeDocument/2006/relationships/chart" Target="../charts/chart19.xml"/><Relationship Id="rId30" Type="http://schemas.openxmlformats.org/officeDocument/2006/relationships/image" Target="../media/image24.png"/><Relationship Id="rId35" Type="http://schemas.openxmlformats.org/officeDocument/2006/relationships/image" Target="../media/image26.png"/><Relationship Id="rId43" Type="http://schemas.openxmlformats.org/officeDocument/2006/relationships/image" Target="../media/image34.png"/><Relationship Id="rId48" Type="http://schemas.openxmlformats.org/officeDocument/2006/relationships/image" Target="../media/image39.png"/><Relationship Id="rId8" Type="http://schemas.openxmlformats.org/officeDocument/2006/relationships/chart" Target="../charts/chart13.xml"/><Relationship Id="rId51" Type="http://schemas.openxmlformats.org/officeDocument/2006/relationships/image" Target="../media/image42.svg"/><Relationship Id="rId3" Type="http://schemas.openxmlformats.org/officeDocument/2006/relationships/image" Target="../media/image3.png"/><Relationship Id="rId12" Type="http://schemas.openxmlformats.org/officeDocument/2006/relationships/image" Target="../media/image10.svg"/><Relationship Id="rId17" Type="http://schemas.openxmlformats.org/officeDocument/2006/relationships/image" Target="../media/image15.png"/><Relationship Id="rId25" Type="http://schemas.openxmlformats.org/officeDocument/2006/relationships/image" Target="../media/image18.png"/><Relationship Id="rId33" Type="http://schemas.openxmlformats.org/officeDocument/2006/relationships/hyperlink" Target="#'Payment '!A1"/><Relationship Id="rId38" Type="http://schemas.openxmlformats.org/officeDocument/2006/relationships/image" Target="../media/image29.svg"/><Relationship Id="rId46" Type="http://schemas.openxmlformats.org/officeDocument/2006/relationships/image" Target="../media/image37.svg"/><Relationship Id="rId20" Type="http://schemas.openxmlformats.org/officeDocument/2006/relationships/chart" Target="../charts/chart14.xml"/><Relationship Id="rId41" Type="http://schemas.openxmlformats.org/officeDocument/2006/relationships/image" Target="../media/image32.png"/><Relationship Id="rId1" Type="http://schemas.openxmlformats.org/officeDocument/2006/relationships/image" Target="../media/image1.png"/><Relationship Id="rId6" Type="http://schemas.openxmlformats.org/officeDocument/2006/relationships/chart" Target="../charts/chart11.xml"/><Relationship Id="rId15" Type="http://schemas.openxmlformats.org/officeDocument/2006/relationships/image" Target="../media/image13.png"/><Relationship Id="rId23" Type="http://schemas.openxmlformats.org/officeDocument/2006/relationships/chart" Target="../charts/chart17.xml"/><Relationship Id="rId28" Type="http://schemas.openxmlformats.org/officeDocument/2006/relationships/chart" Target="../charts/chart20.xml"/><Relationship Id="rId36" Type="http://schemas.openxmlformats.org/officeDocument/2006/relationships/image" Target="../media/image27.svg"/><Relationship Id="rId49" Type="http://schemas.openxmlformats.org/officeDocument/2006/relationships/image" Target="../media/image40.png"/></Relationships>
</file>

<file path=xl/drawings/_rels/drawing5.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svg"/><Relationship Id="rId1" Type="http://schemas.openxmlformats.org/officeDocument/2006/relationships/image" Target="../media/image20.png"/><Relationship Id="rId4" Type="http://schemas.openxmlformats.org/officeDocument/2006/relationships/image" Target="../media/image23.svg"/></Relationships>
</file>

<file path=xl/drawings/_rels/drawing7.xml.rels><?xml version="1.0" encoding="UTF-8" standalone="yes"?>
<Relationships xmlns="http://schemas.openxmlformats.org/package/2006/relationships"><Relationship Id="rId8" Type="http://schemas.openxmlformats.org/officeDocument/2006/relationships/hyperlink" Target="#'Year Wise'!A1"/><Relationship Id="rId13" Type="http://schemas.openxmlformats.org/officeDocument/2006/relationships/image" Target="../media/image28.png"/><Relationship Id="rId18" Type="http://schemas.openxmlformats.org/officeDocument/2006/relationships/image" Target="../media/image44.svg"/><Relationship Id="rId3" Type="http://schemas.openxmlformats.org/officeDocument/2006/relationships/image" Target="../media/image3.png"/><Relationship Id="rId7" Type="http://schemas.openxmlformats.org/officeDocument/2006/relationships/image" Target="../media/image25.svg"/><Relationship Id="rId12" Type="http://schemas.openxmlformats.org/officeDocument/2006/relationships/image" Target="../media/image27.svg"/><Relationship Id="rId17" Type="http://schemas.openxmlformats.org/officeDocument/2006/relationships/image" Target="../media/image43.png"/><Relationship Id="rId2" Type="http://schemas.openxmlformats.org/officeDocument/2006/relationships/image" Target="../media/image2.svg"/><Relationship Id="rId16" Type="http://schemas.openxmlformats.org/officeDocument/2006/relationships/image" Target="../media/image31.svg"/><Relationship Id="rId1" Type="http://schemas.openxmlformats.org/officeDocument/2006/relationships/image" Target="../media/image1.png"/><Relationship Id="rId6" Type="http://schemas.openxmlformats.org/officeDocument/2006/relationships/image" Target="../media/image24.png"/><Relationship Id="rId11" Type="http://schemas.openxmlformats.org/officeDocument/2006/relationships/image" Target="../media/image26.png"/><Relationship Id="rId5" Type="http://schemas.openxmlformats.org/officeDocument/2006/relationships/hyperlink" Target="#Summary!A1"/><Relationship Id="rId15" Type="http://schemas.openxmlformats.org/officeDocument/2006/relationships/image" Target="../media/image30.png"/><Relationship Id="rId10" Type="http://schemas.openxmlformats.org/officeDocument/2006/relationships/hyperlink" Target="#Source!D5"/><Relationship Id="rId4" Type="http://schemas.openxmlformats.org/officeDocument/2006/relationships/image" Target="../media/image4.svg"/><Relationship Id="rId9" Type="http://schemas.openxmlformats.org/officeDocument/2006/relationships/hyperlink" Target="#'Payment '!A1"/><Relationship Id="rId14" Type="http://schemas.openxmlformats.org/officeDocument/2006/relationships/image" Target="../media/image29.svg"/></Relationships>
</file>

<file path=xl/drawings/_rels/drawing8.xml.rels><?xml version="1.0" encoding="UTF-8" standalone="yes"?>
<Relationships xmlns="http://schemas.openxmlformats.org/package/2006/relationships"><Relationship Id="rId8" Type="http://schemas.openxmlformats.org/officeDocument/2006/relationships/hyperlink" Target="#'Year Wise'!A1"/><Relationship Id="rId13" Type="http://schemas.openxmlformats.org/officeDocument/2006/relationships/image" Target="../media/image28.png"/><Relationship Id="rId18" Type="http://schemas.openxmlformats.org/officeDocument/2006/relationships/image" Target="../media/image44.svg"/><Relationship Id="rId3" Type="http://schemas.openxmlformats.org/officeDocument/2006/relationships/image" Target="../media/image3.png"/><Relationship Id="rId7" Type="http://schemas.openxmlformats.org/officeDocument/2006/relationships/image" Target="../media/image25.svg"/><Relationship Id="rId12" Type="http://schemas.openxmlformats.org/officeDocument/2006/relationships/image" Target="../media/image27.svg"/><Relationship Id="rId17" Type="http://schemas.openxmlformats.org/officeDocument/2006/relationships/image" Target="../media/image43.png"/><Relationship Id="rId2" Type="http://schemas.openxmlformats.org/officeDocument/2006/relationships/image" Target="../media/image2.svg"/><Relationship Id="rId16" Type="http://schemas.openxmlformats.org/officeDocument/2006/relationships/image" Target="../media/image31.svg"/><Relationship Id="rId1" Type="http://schemas.openxmlformats.org/officeDocument/2006/relationships/image" Target="../media/image1.png"/><Relationship Id="rId6" Type="http://schemas.openxmlformats.org/officeDocument/2006/relationships/image" Target="../media/image24.png"/><Relationship Id="rId11" Type="http://schemas.openxmlformats.org/officeDocument/2006/relationships/image" Target="../media/image26.png"/><Relationship Id="rId5" Type="http://schemas.openxmlformats.org/officeDocument/2006/relationships/hyperlink" Target="#Summary!A1"/><Relationship Id="rId15" Type="http://schemas.openxmlformats.org/officeDocument/2006/relationships/image" Target="../media/image30.png"/><Relationship Id="rId10" Type="http://schemas.openxmlformats.org/officeDocument/2006/relationships/hyperlink" Target="#Source!D5"/><Relationship Id="rId4" Type="http://schemas.openxmlformats.org/officeDocument/2006/relationships/image" Target="../media/image4.svg"/><Relationship Id="rId9" Type="http://schemas.openxmlformats.org/officeDocument/2006/relationships/hyperlink" Target="#'Payment '!A1"/><Relationship Id="rId14" Type="http://schemas.openxmlformats.org/officeDocument/2006/relationships/image" Target="../media/image29.svg"/></Relationships>
</file>

<file path=xl/drawings/drawing1.xml><?xml version="1.0" encoding="utf-8"?>
<xdr:wsDr xmlns:xdr="http://schemas.openxmlformats.org/drawingml/2006/spreadsheetDrawing" xmlns:a="http://schemas.openxmlformats.org/drawingml/2006/main">
  <xdr:twoCellAnchor>
    <xdr:from>
      <xdr:col>4</xdr:col>
      <xdr:colOff>263583</xdr:colOff>
      <xdr:row>4</xdr:row>
      <xdr:rowOff>114300</xdr:rowOff>
    </xdr:from>
    <xdr:to>
      <xdr:col>5</xdr:col>
      <xdr:colOff>506038</xdr:colOff>
      <xdr:row>9</xdr:row>
      <xdr:rowOff>91440</xdr:rowOff>
    </xdr:to>
    <xdr:sp macro="" textlink="">
      <xdr:nvSpPr>
        <xdr:cNvPr id="2" name="Flowchart: Connector 1">
          <a:extLst>
            <a:ext uri="{FF2B5EF4-FFF2-40B4-BE49-F238E27FC236}">
              <a16:creationId xmlns:a16="http://schemas.microsoft.com/office/drawing/2014/main" id="{00000000-0008-0000-0000-000002000000}"/>
            </a:ext>
          </a:extLst>
        </xdr:cNvPr>
        <xdr:cNvSpPr/>
      </xdr:nvSpPr>
      <xdr:spPr>
        <a:xfrm>
          <a:off x="2701983" y="845820"/>
          <a:ext cx="852055" cy="891540"/>
        </a:xfrm>
        <a:prstGeom prst="flowChartConnector">
          <a:avLst/>
        </a:prstGeom>
        <a:solidFill>
          <a:srgbClr val="FEDC41"/>
        </a:solidFill>
        <a:ln>
          <a:solidFill>
            <a:srgbClr val="FEDC4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530675</xdr:colOff>
      <xdr:row>4</xdr:row>
      <xdr:rowOff>114300</xdr:rowOff>
    </xdr:from>
    <xdr:to>
      <xdr:col>7</xdr:col>
      <xdr:colOff>79710</xdr:colOff>
      <xdr:row>9</xdr:row>
      <xdr:rowOff>91440</xdr:rowOff>
    </xdr:to>
    <xdr:sp macro="" textlink="">
      <xdr:nvSpPr>
        <xdr:cNvPr id="3" name="Flowchart: Connector 2">
          <a:extLst>
            <a:ext uri="{FF2B5EF4-FFF2-40B4-BE49-F238E27FC236}">
              <a16:creationId xmlns:a16="http://schemas.microsoft.com/office/drawing/2014/main" id="{00000000-0008-0000-0000-000003000000}"/>
            </a:ext>
          </a:extLst>
        </xdr:cNvPr>
        <xdr:cNvSpPr/>
      </xdr:nvSpPr>
      <xdr:spPr>
        <a:xfrm>
          <a:off x="3578675" y="845820"/>
          <a:ext cx="852055" cy="891540"/>
        </a:xfrm>
        <a:prstGeom prst="flowChartConnector">
          <a:avLst/>
        </a:prstGeom>
        <a:solidFill>
          <a:srgbClr val="01C48B"/>
        </a:solidFill>
        <a:ln>
          <a:solidFill>
            <a:srgbClr val="01C4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104347</xdr:colOff>
      <xdr:row>4</xdr:row>
      <xdr:rowOff>114300</xdr:rowOff>
    </xdr:from>
    <xdr:to>
      <xdr:col>8</xdr:col>
      <xdr:colOff>348187</xdr:colOff>
      <xdr:row>9</xdr:row>
      <xdr:rowOff>91440</xdr:rowOff>
    </xdr:to>
    <xdr:sp macro="" textlink="">
      <xdr:nvSpPr>
        <xdr:cNvPr id="4" name="Flowchart: Connector 3">
          <a:extLst>
            <a:ext uri="{FF2B5EF4-FFF2-40B4-BE49-F238E27FC236}">
              <a16:creationId xmlns:a16="http://schemas.microsoft.com/office/drawing/2014/main" id="{00000000-0008-0000-0000-000004000000}"/>
            </a:ext>
          </a:extLst>
        </xdr:cNvPr>
        <xdr:cNvSpPr/>
      </xdr:nvSpPr>
      <xdr:spPr>
        <a:xfrm>
          <a:off x="4455367" y="845820"/>
          <a:ext cx="830580" cy="891540"/>
        </a:xfrm>
        <a:prstGeom prst="flowChartConnector">
          <a:avLst/>
        </a:prstGeom>
        <a:solidFill>
          <a:srgbClr val="FE375F"/>
        </a:solidFill>
        <a:ln>
          <a:solidFill>
            <a:srgbClr val="FE375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372824</xdr:colOff>
      <xdr:row>4</xdr:row>
      <xdr:rowOff>114300</xdr:rowOff>
    </xdr:from>
    <xdr:to>
      <xdr:col>10</xdr:col>
      <xdr:colOff>22304</xdr:colOff>
      <xdr:row>9</xdr:row>
      <xdr:rowOff>91440</xdr:rowOff>
    </xdr:to>
    <xdr:sp macro="" textlink="">
      <xdr:nvSpPr>
        <xdr:cNvPr id="5" name="Flowchart: Connector 4">
          <a:extLst>
            <a:ext uri="{FF2B5EF4-FFF2-40B4-BE49-F238E27FC236}">
              <a16:creationId xmlns:a16="http://schemas.microsoft.com/office/drawing/2014/main" id="{00000000-0008-0000-0000-000005000000}"/>
            </a:ext>
          </a:extLst>
        </xdr:cNvPr>
        <xdr:cNvSpPr/>
      </xdr:nvSpPr>
      <xdr:spPr>
        <a:xfrm>
          <a:off x="5310584" y="845820"/>
          <a:ext cx="845820" cy="891540"/>
        </a:xfrm>
        <a:prstGeom prst="flowChartConnector">
          <a:avLst/>
        </a:prstGeom>
        <a:solidFill>
          <a:srgbClr val="50008E"/>
        </a:solidFill>
        <a:ln>
          <a:solidFill>
            <a:srgbClr val="50008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46941</xdr:colOff>
      <xdr:row>4</xdr:row>
      <xdr:rowOff>114300</xdr:rowOff>
    </xdr:from>
    <xdr:to>
      <xdr:col>11</xdr:col>
      <xdr:colOff>37369</xdr:colOff>
      <xdr:row>9</xdr:row>
      <xdr:rowOff>91440</xdr:rowOff>
    </xdr:to>
    <xdr:sp macro="" textlink="">
      <xdr:nvSpPr>
        <xdr:cNvPr id="6" name="Flowchart: Connector 5">
          <a:extLst>
            <a:ext uri="{FF2B5EF4-FFF2-40B4-BE49-F238E27FC236}">
              <a16:creationId xmlns:a16="http://schemas.microsoft.com/office/drawing/2014/main" id="{00000000-0008-0000-0000-000006000000}"/>
            </a:ext>
          </a:extLst>
        </xdr:cNvPr>
        <xdr:cNvSpPr/>
      </xdr:nvSpPr>
      <xdr:spPr>
        <a:xfrm>
          <a:off x="6181041" y="845820"/>
          <a:ext cx="843868" cy="891540"/>
        </a:xfrm>
        <a:prstGeom prst="flowChartConnector">
          <a:avLst/>
        </a:prstGeom>
        <a:solidFill>
          <a:srgbClr val="F5F6FA"/>
        </a:solidFill>
        <a:ln>
          <a:solidFill>
            <a:srgbClr val="F5F6F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62006</xdr:colOff>
      <xdr:row>4</xdr:row>
      <xdr:rowOff>114300</xdr:rowOff>
    </xdr:from>
    <xdr:to>
      <xdr:col>12</xdr:col>
      <xdr:colOff>186949</xdr:colOff>
      <xdr:row>9</xdr:row>
      <xdr:rowOff>91440</xdr:rowOff>
    </xdr:to>
    <xdr:sp macro="" textlink="">
      <xdr:nvSpPr>
        <xdr:cNvPr id="7" name="Flowchart: Connector 6">
          <a:extLst>
            <a:ext uri="{FF2B5EF4-FFF2-40B4-BE49-F238E27FC236}">
              <a16:creationId xmlns:a16="http://schemas.microsoft.com/office/drawing/2014/main" id="{00000000-0008-0000-0000-000007000000}"/>
            </a:ext>
          </a:extLst>
        </xdr:cNvPr>
        <xdr:cNvSpPr/>
      </xdr:nvSpPr>
      <xdr:spPr>
        <a:xfrm>
          <a:off x="7049546" y="845820"/>
          <a:ext cx="856463" cy="891540"/>
        </a:xfrm>
        <a:prstGeom prst="flowChartConnector">
          <a:avLst/>
        </a:prstGeom>
        <a:solidFill>
          <a:srgbClr val="D2D7D9"/>
        </a:solidFill>
        <a:ln>
          <a:solidFill>
            <a:srgbClr val="D2D7D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211586</xdr:colOff>
      <xdr:row>4</xdr:row>
      <xdr:rowOff>114300</xdr:rowOff>
    </xdr:from>
    <xdr:to>
      <xdr:col>13</xdr:col>
      <xdr:colOff>455426</xdr:colOff>
      <xdr:row>9</xdr:row>
      <xdr:rowOff>91440</xdr:rowOff>
    </xdr:to>
    <xdr:sp macro="" textlink="">
      <xdr:nvSpPr>
        <xdr:cNvPr id="8" name="Flowchart: Connector 7">
          <a:extLst>
            <a:ext uri="{FF2B5EF4-FFF2-40B4-BE49-F238E27FC236}">
              <a16:creationId xmlns:a16="http://schemas.microsoft.com/office/drawing/2014/main" id="{00000000-0008-0000-0000-000008000000}"/>
            </a:ext>
          </a:extLst>
        </xdr:cNvPr>
        <xdr:cNvSpPr/>
      </xdr:nvSpPr>
      <xdr:spPr>
        <a:xfrm>
          <a:off x="7930646" y="845820"/>
          <a:ext cx="845820" cy="891540"/>
        </a:xfrm>
        <a:prstGeom prst="flowChartConnector">
          <a:avLst/>
        </a:prstGeom>
        <a:solidFill>
          <a:srgbClr val="67757B"/>
        </a:solidFill>
        <a:ln>
          <a:solidFill>
            <a:srgbClr val="67757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480060</xdr:colOff>
      <xdr:row>4</xdr:row>
      <xdr:rowOff>114300</xdr:rowOff>
    </xdr:from>
    <xdr:to>
      <xdr:col>15</xdr:col>
      <xdr:colOff>106680</xdr:colOff>
      <xdr:row>9</xdr:row>
      <xdr:rowOff>91440</xdr:rowOff>
    </xdr:to>
    <xdr:sp macro="" textlink="">
      <xdr:nvSpPr>
        <xdr:cNvPr id="9" name="Flowchart: Connector 8">
          <a:extLst>
            <a:ext uri="{FF2B5EF4-FFF2-40B4-BE49-F238E27FC236}">
              <a16:creationId xmlns:a16="http://schemas.microsoft.com/office/drawing/2014/main" id="{00000000-0008-0000-0000-000009000000}"/>
            </a:ext>
          </a:extLst>
        </xdr:cNvPr>
        <xdr:cNvSpPr/>
      </xdr:nvSpPr>
      <xdr:spPr>
        <a:xfrm>
          <a:off x="8801100" y="845820"/>
          <a:ext cx="845820" cy="891540"/>
        </a:xfrm>
        <a:prstGeom prst="flowChartConnector">
          <a:avLst/>
        </a:prstGeom>
        <a:solidFill>
          <a:srgbClr val="454E52"/>
        </a:solidFill>
        <a:ln>
          <a:solidFill>
            <a:srgbClr val="454E5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549897</xdr:colOff>
      <xdr:row>7</xdr:row>
      <xdr:rowOff>156327</xdr:rowOff>
    </xdr:from>
    <xdr:to>
      <xdr:col>20</xdr:col>
      <xdr:colOff>219959</xdr:colOff>
      <xdr:row>23</xdr:row>
      <xdr:rowOff>8641</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2304997" y="1512687"/>
              <a:ext cx="7465322" cy="277839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871979</xdr:colOff>
      <xdr:row>30</xdr:row>
      <xdr:rowOff>124905</xdr:rowOff>
    </xdr:from>
    <xdr:to>
      <xdr:col>11</xdr:col>
      <xdr:colOff>832701</xdr:colOff>
      <xdr:row>39</xdr:row>
      <xdr:rowOff>133546</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414011</xdr:colOff>
      <xdr:row>41</xdr:row>
      <xdr:rowOff>29042</xdr:rowOff>
    </xdr:from>
    <xdr:to>
      <xdr:col>11</xdr:col>
      <xdr:colOff>144745</xdr:colOff>
      <xdr:row>50</xdr:row>
      <xdr:rowOff>100244</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453149</xdr:colOff>
      <xdr:row>0</xdr:row>
      <xdr:rowOff>56259</xdr:rowOff>
    </xdr:from>
    <xdr:to>
      <xdr:col>25</xdr:col>
      <xdr:colOff>252108</xdr:colOff>
      <xdr:row>9</xdr:row>
      <xdr:rowOff>65337</xdr:rowOff>
    </xdr:to>
    <xdr:graphicFrame macro="">
      <xdr:nvGraphicFramePr>
        <xdr:cNvPr id="16" name="Chart 15">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250371</xdr:colOff>
      <xdr:row>43</xdr:row>
      <xdr:rowOff>21770</xdr:rowOff>
    </xdr:from>
    <xdr:to>
      <xdr:col>16</xdr:col>
      <xdr:colOff>1121228</xdr:colOff>
      <xdr:row>57</xdr:row>
      <xdr:rowOff>163284</xdr:rowOff>
    </xdr:to>
    <xdr:graphicFrame macro="">
      <xdr:nvGraphicFramePr>
        <xdr:cNvPr id="30" name="Chart 29">
          <a:extLst>
            <a:ext uri="{FF2B5EF4-FFF2-40B4-BE49-F238E27FC236}">
              <a16:creationId xmlns:a16="http://schemas.microsoft.com/office/drawing/2014/main" id="{00000000-0008-0000-01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87085</xdr:colOff>
      <xdr:row>39</xdr:row>
      <xdr:rowOff>97969</xdr:rowOff>
    </xdr:from>
    <xdr:to>
      <xdr:col>24</xdr:col>
      <xdr:colOff>391885</xdr:colOff>
      <xdr:row>54</xdr:row>
      <xdr:rowOff>43541</xdr:rowOff>
    </xdr:to>
    <xdr:graphicFrame macro="">
      <xdr:nvGraphicFramePr>
        <xdr:cNvPr id="31" name="Chart 30">
          <a:extLst>
            <a:ext uri="{FF2B5EF4-FFF2-40B4-BE49-F238E27FC236}">
              <a16:creationId xmlns:a16="http://schemas.microsoft.com/office/drawing/2014/main" id="{00000000-0008-0000-01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555171</xdr:colOff>
      <xdr:row>58</xdr:row>
      <xdr:rowOff>174170</xdr:rowOff>
    </xdr:from>
    <xdr:to>
      <xdr:col>16</xdr:col>
      <xdr:colOff>402771</xdr:colOff>
      <xdr:row>73</xdr:row>
      <xdr:rowOff>130627</xdr:rowOff>
    </xdr:to>
    <xdr:graphicFrame macro="">
      <xdr:nvGraphicFramePr>
        <xdr:cNvPr id="32" name="Chart 31">
          <a:extLst>
            <a:ext uri="{FF2B5EF4-FFF2-40B4-BE49-F238E27FC236}">
              <a16:creationId xmlns:a16="http://schemas.microsoft.com/office/drawing/2014/main" id="{00000000-0008-0000-01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1153885</xdr:colOff>
      <xdr:row>58</xdr:row>
      <xdr:rowOff>10884</xdr:rowOff>
    </xdr:from>
    <xdr:to>
      <xdr:col>24</xdr:col>
      <xdr:colOff>195942</xdr:colOff>
      <xdr:row>72</xdr:row>
      <xdr:rowOff>152398</xdr:rowOff>
    </xdr:to>
    <xdr:graphicFrame macro="">
      <xdr:nvGraphicFramePr>
        <xdr:cNvPr id="33" name="Chart 32">
          <a:extLst>
            <a:ext uri="{FF2B5EF4-FFF2-40B4-BE49-F238E27FC236}">
              <a16:creationId xmlns:a16="http://schemas.microsoft.com/office/drawing/2014/main" id="{00000000-0008-0000-01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459034</xdr:colOff>
      <xdr:row>84</xdr:row>
      <xdr:rowOff>10097</xdr:rowOff>
    </xdr:from>
    <xdr:to>
      <xdr:col>20</xdr:col>
      <xdr:colOff>312143</xdr:colOff>
      <xdr:row>105</xdr:row>
      <xdr:rowOff>128529</xdr:rowOff>
    </xdr:to>
    <xdr:graphicFrame macro="">
      <xdr:nvGraphicFramePr>
        <xdr:cNvPr id="18" name="Chart 17">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9</xdr:col>
      <xdr:colOff>648893</xdr:colOff>
      <xdr:row>72</xdr:row>
      <xdr:rowOff>135051</xdr:rowOff>
    </xdr:from>
    <xdr:to>
      <xdr:col>10</xdr:col>
      <xdr:colOff>347766</xdr:colOff>
      <xdr:row>86</xdr:row>
      <xdr:rowOff>31424</xdr:rowOff>
    </xdr:to>
    <mc:AlternateContent xmlns:mc="http://schemas.openxmlformats.org/markup-compatibility/2006" xmlns:sle15="http://schemas.microsoft.com/office/drawing/2012/slicer">
      <mc:Choice Requires="sle15">
        <xdr:graphicFrame macro="">
          <xdr:nvGraphicFramePr>
            <xdr:cNvPr id="19" name="Quarters (Billing_Date)">
              <a:extLst>
                <a:ext uri="{FF2B5EF4-FFF2-40B4-BE49-F238E27FC236}">
                  <a16:creationId xmlns:a16="http://schemas.microsoft.com/office/drawing/2014/main" id="{00000000-0008-0000-0100-000013000000}"/>
                </a:ext>
              </a:extLst>
            </xdr:cNvPr>
            <xdr:cNvGraphicFramePr/>
          </xdr:nvGraphicFramePr>
          <xdr:xfrm>
            <a:off x="0" y="0"/>
            <a:ext cx="0" cy="0"/>
          </xdr:xfrm>
          <a:graphic>
            <a:graphicData uri="http://schemas.microsoft.com/office/drawing/2010/slicer">
              <sle:slicer xmlns:sle="http://schemas.microsoft.com/office/drawing/2010/slicer" name="Quarters (Billing_Date)"/>
            </a:graphicData>
          </a:graphic>
        </xdr:graphicFrame>
      </mc:Choice>
      <mc:Fallback xmlns="">
        <xdr:sp macro="" textlink="">
          <xdr:nvSpPr>
            <xdr:cNvPr id="0" name=""/>
            <xdr:cNvSpPr>
              <a:spLocks noTextEdit="1"/>
            </xdr:cNvSpPr>
          </xdr:nvSpPr>
          <xdr:spPr>
            <a:xfrm>
              <a:off x="15971520" y="137617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1565031</xdr:colOff>
      <xdr:row>79</xdr:row>
      <xdr:rowOff>27411</xdr:rowOff>
    </xdr:from>
    <xdr:to>
      <xdr:col>10</xdr:col>
      <xdr:colOff>1269023</xdr:colOff>
      <xdr:row>93</xdr:row>
      <xdr:rowOff>32538</xdr:rowOff>
    </xdr:to>
    <mc:AlternateContent xmlns:mc="http://schemas.openxmlformats.org/markup-compatibility/2006" xmlns:sle15="http://schemas.microsoft.com/office/drawing/2012/slicer">
      <mc:Choice Requires="sle15">
        <xdr:graphicFrame macro="">
          <xdr:nvGraphicFramePr>
            <xdr:cNvPr id="5" name="Years (Billing_Date)">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Years (Billing_Date)"/>
            </a:graphicData>
          </a:graphic>
        </xdr:graphicFrame>
      </mc:Choice>
      <mc:Fallback xmlns="">
        <xdr:sp macro="" textlink="">
          <xdr:nvSpPr>
            <xdr:cNvPr id="0" name=""/>
            <xdr:cNvSpPr>
              <a:spLocks noTextEdit="1"/>
            </xdr:cNvSpPr>
          </xdr:nvSpPr>
          <xdr:spPr>
            <a:xfrm>
              <a:off x="16875215" y="14690898"/>
              <a:ext cx="1829571" cy="2531759"/>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4</xdr:col>
      <xdr:colOff>879809</xdr:colOff>
      <xdr:row>124</xdr:row>
      <xdr:rowOff>152400</xdr:rowOff>
    </xdr:from>
    <xdr:to>
      <xdr:col>7</xdr:col>
      <xdr:colOff>1691941</xdr:colOff>
      <xdr:row>140</xdr:row>
      <xdr:rowOff>8020</xdr:rowOff>
    </xdr:to>
    <xdr:graphicFrame macro="">
      <xdr:nvGraphicFramePr>
        <xdr:cNvPr id="13" name="Chart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1091615</xdr:colOff>
      <xdr:row>170</xdr:row>
      <xdr:rowOff>144879</xdr:rowOff>
    </xdr:from>
    <xdr:to>
      <xdr:col>5</xdr:col>
      <xdr:colOff>612858</xdr:colOff>
      <xdr:row>185</xdr:row>
      <xdr:rowOff>68178</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4</xdr:col>
      <xdr:colOff>11029</xdr:colOff>
      <xdr:row>8</xdr:row>
      <xdr:rowOff>4512</xdr:rowOff>
    </xdr:from>
    <xdr:to>
      <xdr:col>5</xdr:col>
      <xdr:colOff>473743</xdr:colOff>
      <xdr:row>21</xdr:row>
      <xdr:rowOff>84723</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505700" y="1583657"/>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11029</xdr:colOff>
      <xdr:row>7</xdr:row>
      <xdr:rowOff>142374</xdr:rowOff>
    </xdr:from>
    <xdr:to>
      <xdr:col>5</xdr:col>
      <xdr:colOff>473743</xdr:colOff>
      <xdr:row>21</xdr:row>
      <xdr:rowOff>34591</xdr:rowOff>
    </xdr:to>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7505700" y="1533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1427246</xdr:colOff>
      <xdr:row>29</xdr:row>
      <xdr:rowOff>179971</xdr:rowOff>
    </xdr:from>
    <xdr:to>
      <xdr:col>3</xdr:col>
      <xdr:colOff>1463842</xdr:colOff>
      <xdr:row>42</xdr:row>
      <xdr:rowOff>97254</xdr:rowOff>
    </xdr:to>
    <mc:AlternateContent xmlns:mc="http://schemas.openxmlformats.org/markup-compatibility/2006" xmlns:a14="http://schemas.microsoft.com/office/drawing/2010/main">
      <mc:Choice Requires="a14">
        <xdr:graphicFrame macro="">
          <xdr:nvGraphicFramePr>
            <xdr:cNvPr id="11" name="Customer_Type">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microsoft.com/office/drawing/2010/slicer">
              <sle:slicer xmlns:sle="http://schemas.microsoft.com/office/drawing/2010/slicer" name="Customer_Type"/>
            </a:graphicData>
          </a:graphic>
        </xdr:graphicFrame>
      </mc:Choice>
      <mc:Fallback xmlns="">
        <xdr:sp macro="" textlink="">
          <xdr:nvSpPr>
            <xdr:cNvPr id="0" name=""/>
            <xdr:cNvSpPr>
              <a:spLocks noTextEdit="1"/>
            </xdr:cNvSpPr>
          </xdr:nvSpPr>
          <xdr:spPr>
            <a:xfrm>
              <a:off x="5237246" y="570697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1504950</xdr:colOff>
      <xdr:row>146</xdr:row>
      <xdr:rowOff>65171</xdr:rowOff>
    </xdr:from>
    <xdr:to>
      <xdr:col>3</xdr:col>
      <xdr:colOff>1541546</xdr:colOff>
      <xdr:row>159</xdr:row>
      <xdr:rowOff>145382</xdr:rowOff>
    </xdr:to>
    <mc:AlternateContent xmlns:mc="http://schemas.openxmlformats.org/markup-compatibility/2006" xmlns:a14="http://schemas.microsoft.com/office/drawing/2010/main">
      <mc:Choice Requires="a14">
        <xdr:graphicFrame macro="">
          <xdr:nvGraphicFramePr>
            <xdr:cNvPr id="15" name="Traffic_Plan">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Traffic_Plan"/>
            </a:graphicData>
          </a:graphic>
        </xdr:graphicFrame>
      </mc:Choice>
      <mc:Fallback xmlns="">
        <xdr:sp macro="" textlink="">
          <xdr:nvSpPr>
            <xdr:cNvPr id="0" name=""/>
            <xdr:cNvSpPr>
              <a:spLocks noTextEdit="1"/>
            </xdr:cNvSpPr>
          </xdr:nvSpPr>
          <xdr:spPr>
            <a:xfrm>
              <a:off x="5314950" y="28289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798870</xdr:colOff>
      <xdr:row>0</xdr:row>
      <xdr:rowOff>145655</xdr:rowOff>
    </xdr:from>
    <xdr:to>
      <xdr:col>4</xdr:col>
      <xdr:colOff>1659194</xdr:colOff>
      <xdr:row>2</xdr:row>
      <xdr:rowOff>198473</xdr:rowOff>
    </xdr:to>
    <xdr:sp macro="" textlink="">
      <xdr:nvSpPr>
        <xdr:cNvPr id="2" name="TextBox 1">
          <a:hlinkClick xmlns:r="http://schemas.openxmlformats.org/officeDocument/2006/relationships" r:id="rId1"/>
          <a:extLst>
            <a:ext uri="{FF2B5EF4-FFF2-40B4-BE49-F238E27FC236}">
              <a16:creationId xmlns:a16="http://schemas.microsoft.com/office/drawing/2014/main" id="{A7798DC4-D666-C0F4-39D5-FAD4815636E2}"/>
            </a:ext>
          </a:extLst>
        </xdr:cNvPr>
        <xdr:cNvSpPr txBox="1"/>
      </xdr:nvSpPr>
      <xdr:spPr>
        <a:xfrm>
          <a:off x="2027902" y="145655"/>
          <a:ext cx="2974260" cy="421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1" u="sng">
              <a:effectLst>
                <a:glow rad="228600">
                  <a:schemeClr val="accent2">
                    <a:satMod val="175000"/>
                    <a:alpha val="40000"/>
                  </a:schemeClr>
                </a:glow>
              </a:effectLst>
              <a:latin typeface="Copperplate Gothic Bold" panose="020E0705020206020404" pitchFamily="34" charset="0"/>
              <a:cs typeface="Times New Roman" panose="02020603050405020304" pitchFamily="18" charset="0"/>
            </a:rPr>
            <a:t>Go</a:t>
          </a:r>
          <a:r>
            <a:rPr lang="en-IN" sz="2000" b="1" i="1" u="sng" baseline="0">
              <a:effectLst>
                <a:glow rad="228600">
                  <a:schemeClr val="accent2">
                    <a:satMod val="175000"/>
                    <a:alpha val="40000"/>
                  </a:schemeClr>
                </a:glow>
              </a:effectLst>
              <a:latin typeface="Copperplate Gothic Bold" panose="020E0705020206020404" pitchFamily="34" charset="0"/>
              <a:cs typeface="Times New Roman" panose="02020603050405020304" pitchFamily="18" charset="0"/>
            </a:rPr>
            <a:t> To </a:t>
          </a:r>
          <a:r>
            <a:rPr lang="en-IN" sz="2000" b="1" i="1" u="sng">
              <a:effectLst>
                <a:glow rad="228600">
                  <a:schemeClr val="accent2">
                    <a:satMod val="175000"/>
                    <a:alpha val="40000"/>
                  </a:schemeClr>
                </a:glow>
              </a:effectLst>
              <a:latin typeface="Copperplate Gothic Bold" panose="020E0705020206020404" pitchFamily="34" charset="0"/>
              <a:cs typeface="Times New Roman" panose="02020603050405020304" pitchFamily="18" charset="0"/>
            </a:rPr>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267195</xdr:colOff>
      <xdr:row>7</xdr:row>
      <xdr:rowOff>89065</xdr:rowOff>
    </xdr:from>
    <xdr:to>
      <xdr:col>9</xdr:col>
      <xdr:colOff>220338</xdr:colOff>
      <xdr:row>39</xdr:row>
      <xdr:rowOff>69273</xdr:rowOff>
    </xdr:to>
    <xdr:sp macro="" textlink="">
      <xdr:nvSpPr>
        <xdr:cNvPr id="55" name="Rectangle 54">
          <a:extLst>
            <a:ext uri="{FF2B5EF4-FFF2-40B4-BE49-F238E27FC236}">
              <a16:creationId xmlns:a16="http://schemas.microsoft.com/office/drawing/2014/main" id="{00000000-0008-0000-0400-000037000000}"/>
            </a:ext>
          </a:extLst>
        </xdr:cNvPr>
        <xdr:cNvSpPr/>
      </xdr:nvSpPr>
      <xdr:spPr>
        <a:xfrm>
          <a:off x="2090208" y="1680584"/>
          <a:ext cx="3599168" cy="5844714"/>
        </a:xfrm>
        <a:prstGeom prst="rect">
          <a:avLst/>
        </a:prstGeom>
        <a:solidFill>
          <a:srgbClr val="F5F6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211435</xdr:colOff>
      <xdr:row>0</xdr:row>
      <xdr:rowOff>24649</xdr:rowOff>
    </xdr:from>
    <xdr:to>
      <xdr:col>19</xdr:col>
      <xdr:colOff>290468</xdr:colOff>
      <xdr:row>1</xdr:row>
      <xdr:rowOff>50843</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422820" y="24649"/>
          <a:ext cx="10375802" cy="5146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i="0">
              <a:solidFill>
                <a:schemeClr val="bg1"/>
              </a:solidFill>
              <a:effectLst>
                <a:glow rad="139700">
                  <a:schemeClr val="accent3">
                    <a:satMod val="175000"/>
                    <a:alpha val="40000"/>
                  </a:schemeClr>
                </a:glow>
              </a:effectLst>
              <a:latin typeface="Copperplate Gothic Bold" panose="020E0705020206020404" pitchFamily="34" charset="0"/>
            </a:rPr>
            <a:t>Energy Consumption &amp; Power Usage Analysis Dashboard</a:t>
          </a:r>
        </a:p>
      </xdr:txBody>
    </xdr:sp>
    <xdr:clientData/>
  </xdr:twoCellAnchor>
  <xdr:twoCellAnchor editAs="oneCell">
    <xdr:from>
      <xdr:col>0</xdr:col>
      <xdr:colOff>366763</xdr:colOff>
      <xdr:row>0</xdr:row>
      <xdr:rowOff>1003</xdr:rowOff>
    </xdr:from>
    <xdr:to>
      <xdr:col>1</xdr:col>
      <xdr:colOff>273318</xdr:colOff>
      <xdr:row>1</xdr:row>
      <xdr:rowOff>29478</xdr:rowOff>
    </xdr:to>
    <xdr:pic>
      <xdr:nvPicPr>
        <xdr:cNvPr id="4" name="Graphic 3" descr="Battery charging with solid fill">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6763" y="1003"/>
          <a:ext cx="516155" cy="516155"/>
        </a:xfrm>
        <a:prstGeom prst="rect">
          <a:avLst/>
        </a:prstGeom>
        <a:ln>
          <a:noFill/>
        </a:ln>
        <a:effectLst>
          <a:glow rad="101600">
            <a:schemeClr val="accent2">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19</xdr:col>
      <xdr:colOff>446093</xdr:colOff>
      <xdr:row>0</xdr:row>
      <xdr:rowOff>255</xdr:rowOff>
    </xdr:from>
    <xdr:to>
      <xdr:col>23</xdr:col>
      <xdr:colOff>802099</xdr:colOff>
      <xdr:row>0</xdr:row>
      <xdr:rowOff>409025</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12095059" y="255"/>
          <a:ext cx="5444764" cy="408770"/>
          <a:chOff x="11454515" y="255"/>
          <a:chExt cx="2830603" cy="408770"/>
        </a:xfrm>
      </xdr:grpSpPr>
      <xdr:pic>
        <xdr:nvPicPr>
          <xdr:cNvPr id="6" name="Graphic 5" descr="Repeat with solid fill">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454515" y="58912"/>
            <a:ext cx="176511" cy="325962"/>
          </a:xfrm>
          <a:prstGeom prst="rect">
            <a:avLst/>
          </a:prstGeom>
        </xdr:spPr>
      </xdr:pic>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11616627" y="255"/>
            <a:ext cx="1425287" cy="38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F5F6FA"/>
                </a:solidFill>
                <a:latin typeface="Calibri "/>
                <a:cs typeface="Times New Roman" panose="02020603050405020304" pitchFamily="18" charset="0"/>
              </a:rPr>
              <a:t>Last</a:t>
            </a:r>
            <a:r>
              <a:rPr lang="en-IN" sz="2000" b="1" baseline="0">
                <a:solidFill>
                  <a:srgbClr val="F5F6FA"/>
                </a:solidFill>
                <a:latin typeface="Calibri "/>
                <a:cs typeface="Times New Roman" panose="02020603050405020304" pitchFamily="18" charset="0"/>
              </a:rPr>
              <a:t> Update</a:t>
            </a:r>
            <a:endParaRPr lang="en-IN" sz="2000" b="1">
              <a:solidFill>
                <a:srgbClr val="F5F6FA"/>
              </a:solidFill>
              <a:latin typeface="Calibri "/>
              <a:cs typeface="Times New Roman" panose="02020603050405020304" pitchFamily="18" charset="0"/>
            </a:endParaRPr>
          </a:p>
        </xdr:txBody>
      </xdr:sp>
      <xdr:sp macro="" textlink="'Pivot Analysis'!A1">
        <xdr:nvSpPr>
          <xdr:cNvPr id="8" name="TextBox 7">
            <a:extLst>
              <a:ext uri="{FF2B5EF4-FFF2-40B4-BE49-F238E27FC236}">
                <a16:creationId xmlns:a16="http://schemas.microsoft.com/office/drawing/2014/main" id="{00000000-0008-0000-0400-000008000000}"/>
              </a:ext>
            </a:extLst>
          </xdr:cNvPr>
          <xdr:cNvSpPr txBox="1"/>
        </xdr:nvSpPr>
        <xdr:spPr>
          <a:xfrm>
            <a:off x="12395566" y="22944"/>
            <a:ext cx="1889552" cy="38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E8DF79-9D16-4D06-BD70-45274C36C199}" type="TxLink">
              <a:rPr lang="en-US" sz="2000" b="1" i="0" u="none" strike="noStrike">
                <a:solidFill>
                  <a:srgbClr val="F5F6FA"/>
                </a:solidFill>
                <a:latin typeface="Calibri"/>
                <a:ea typeface="Calibri"/>
                <a:cs typeface="Calibri"/>
              </a:rPr>
              <a:pPr/>
              <a:t>Monday 06 2026</a:t>
            </a:fld>
            <a:endParaRPr lang="en-IN" sz="2000" b="1">
              <a:solidFill>
                <a:srgbClr val="F5F6FA"/>
              </a:solidFill>
              <a:latin typeface="Calibri "/>
              <a:cs typeface="Times New Roman" panose="02020603050405020304" pitchFamily="18" charset="0"/>
            </a:endParaRPr>
          </a:p>
        </xdr:txBody>
      </xdr:sp>
    </xdr:grpSp>
    <xdr:clientData/>
  </xdr:twoCellAnchor>
  <xdr:twoCellAnchor>
    <xdr:from>
      <xdr:col>16</xdr:col>
      <xdr:colOff>412094</xdr:colOff>
      <xdr:row>1</xdr:row>
      <xdr:rowOff>73898</xdr:rowOff>
    </xdr:from>
    <xdr:to>
      <xdr:col>20</xdr:col>
      <xdr:colOff>153416</xdr:colOff>
      <xdr:row>6</xdr:row>
      <xdr:rowOff>66278</xdr:rowOff>
    </xdr:to>
    <xdr:grpSp>
      <xdr:nvGrpSpPr>
        <xdr:cNvPr id="75" name="Group 74">
          <a:extLst>
            <a:ext uri="{FF2B5EF4-FFF2-40B4-BE49-F238E27FC236}">
              <a16:creationId xmlns:a16="http://schemas.microsoft.com/office/drawing/2014/main" id="{00000000-0008-0000-0400-00004B000000}"/>
            </a:ext>
          </a:extLst>
        </xdr:cNvPr>
        <xdr:cNvGrpSpPr/>
      </xdr:nvGrpSpPr>
      <xdr:grpSpPr>
        <a:xfrm>
          <a:off x="10221749" y="564381"/>
          <a:ext cx="2631667" cy="912035"/>
          <a:chOff x="10052983" y="660679"/>
          <a:chExt cx="1960419" cy="914801"/>
        </a:xfrm>
      </xdr:grpSpPr>
      <xdr:grpSp>
        <xdr:nvGrpSpPr>
          <xdr:cNvPr id="83" name="Group 82">
            <a:extLst>
              <a:ext uri="{FF2B5EF4-FFF2-40B4-BE49-F238E27FC236}">
                <a16:creationId xmlns:a16="http://schemas.microsoft.com/office/drawing/2014/main" id="{00000000-0008-0000-0400-000053000000}"/>
              </a:ext>
            </a:extLst>
          </xdr:cNvPr>
          <xdr:cNvGrpSpPr/>
        </xdr:nvGrpSpPr>
        <xdr:grpSpPr>
          <a:xfrm>
            <a:off x="10052983" y="660679"/>
            <a:ext cx="1960419" cy="914801"/>
            <a:chOff x="2163041" y="586740"/>
            <a:chExt cx="1960418" cy="906780"/>
          </a:xfrm>
        </xdr:grpSpPr>
        <xdr:sp macro="" textlink="'Pivot Analysis'!K3">
          <xdr:nvSpPr>
            <xdr:cNvPr id="85" name="Flowchart: Alternate Process 84">
              <a:extLst>
                <a:ext uri="{FF2B5EF4-FFF2-40B4-BE49-F238E27FC236}">
                  <a16:creationId xmlns:a16="http://schemas.microsoft.com/office/drawing/2014/main" id="{00000000-0008-0000-0400-000055000000}"/>
                </a:ext>
              </a:extLst>
            </xdr:cNvPr>
            <xdr:cNvSpPr/>
          </xdr:nvSpPr>
          <xdr:spPr>
            <a:xfrm>
              <a:off x="2163041" y="586740"/>
              <a:ext cx="1960418" cy="906780"/>
            </a:xfrm>
            <a:prstGeom prst="flowChartAlternateProcess">
              <a:avLst/>
            </a:prstGeom>
            <a:solidFill>
              <a:srgbClr val="F5F6FA"/>
            </a:solidFill>
            <a:ln>
              <a:solidFill>
                <a:srgbClr val="F5F6FA"/>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CC54F8A-D319-4191-8315-3EFBF67B9D28}" type="TxLink">
                <a:rPr lang="en-US" sz="1600" b="1" i="0" u="none" strike="noStrike">
                  <a:solidFill>
                    <a:srgbClr val="FE3057"/>
                  </a:solidFill>
                  <a:latin typeface="Calibri"/>
                  <a:ea typeface="Calibri"/>
                  <a:cs typeface="Calibri"/>
                </a:rPr>
                <a:pPr algn="l"/>
                <a:t>Paid Bills</a:t>
              </a:fld>
              <a:endParaRPr lang="en-IN" sz="1600">
                <a:solidFill>
                  <a:srgbClr val="FE375F"/>
                </a:solidFill>
              </a:endParaRPr>
            </a:p>
          </xdr:txBody>
        </xdr:sp>
        <xdr:sp macro="" textlink="'Pivot Analysis'!K4">
          <xdr:nvSpPr>
            <xdr:cNvPr id="86" name="TextBox 85">
              <a:extLst>
                <a:ext uri="{FF2B5EF4-FFF2-40B4-BE49-F238E27FC236}">
                  <a16:creationId xmlns:a16="http://schemas.microsoft.com/office/drawing/2014/main" id="{00000000-0008-0000-0400-000056000000}"/>
                </a:ext>
              </a:extLst>
            </xdr:cNvPr>
            <xdr:cNvSpPr txBox="1"/>
          </xdr:nvSpPr>
          <xdr:spPr>
            <a:xfrm>
              <a:off x="2303364" y="943017"/>
              <a:ext cx="881653" cy="404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4ABD054-547C-4AED-A515-2F5060BB73CD}" type="TxLink">
                <a:rPr lang="en-US" sz="2000" b="1" i="0" u="none" strike="noStrike">
                  <a:solidFill>
                    <a:srgbClr val="3A3838"/>
                  </a:solidFill>
                  <a:latin typeface="Arial" panose="020B0604020202020204" pitchFamily="34" charset="0"/>
                  <a:ea typeface="Calibri"/>
                  <a:cs typeface="Arial" panose="020B0604020202020204" pitchFamily="34" charset="0"/>
                </a:rPr>
                <a:pPr algn="l"/>
                <a:t>675</a:t>
              </a:fld>
              <a:endParaRPr lang="en-IN" sz="2000">
                <a:latin typeface="Arial" panose="020B0604020202020204" pitchFamily="34" charset="0"/>
                <a:cs typeface="Arial" panose="020B0604020202020204" pitchFamily="34" charset="0"/>
              </a:endParaRPr>
            </a:p>
          </xdr:txBody>
        </xdr:sp>
        <xdr:sp macro="" textlink="'Pivot Analysis'!K5">
          <xdr:nvSpPr>
            <xdr:cNvPr id="87" name="TextBox 86">
              <a:extLst>
                <a:ext uri="{FF2B5EF4-FFF2-40B4-BE49-F238E27FC236}">
                  <a16:creationId xmlns:a16="http://schemas.microsoft.com/office/drawing/2014/main" id="{00000000-0008-0000-0400-000057000000}"/>
                </a:ext>
              </a:extLst>
            </xdr:cNvPr>
            <xdr:cNvSpPr txBox="1"/>
          </xdr:nvSpPr>
          <xdr:spPr>
            <a:xfrm>
              <a:off x="2825774" y="863556"/>
              <a:ext cx="728640" cy="3346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C152B75-A48B-42DD-A9BC-235D5CEF75D6}" type="TxLink">
                <a:rPr lang="en-US" sz="1800" b="1" i="0" u="none" strike="noStrike">
                  <a:solidFill>
                    <a:srgbClr val="00B050"/>
                  </a:solidFill>
                  <a:latin typeface="Calibri"/>
                  <a:ea typeface="Calibri"/>
                  <a:cs typeface="Calibri"/>
                </a:rPr>
                <a:pPr algn="r"/>
                <a:t>33.8%</a:t>
              </a:fld>
              <a:endParaRPr lang="en-IN" sz="4400">
                <a:latin typeface="Arial" panose="020B0604020202020204" pitchFamily="34" charset="0"/>
                <a:cs typeface="Arial" panose="020B0604020202020204" pitchFamily="34" charset="0"/>
              </a:endParaRPr>
            </a:p>
          </xdr:txBody>
        </xdr:sp>
      </xdr:grpSp>
      <xdr:sp macro="" textlink="">
        <xdr:nvSpPr>
          <xdr:cNvPr id="39" name="Isosceles Triangle 38">
            <a:extLst>
              <a:ext uri="{FF2B5EF4-FFF2-40B4-BE49-F238E27FC236}">
                <a16:creationId xmlns:a16="http://schemas.microsoft.com/office/drawing/2014/main" id="{00000000-0008-0000-0400-000027000000}"/>
              </a:ext>
            </a:extLst>
          </xdr:cNvPr>
          <xdr:cNvSpPr/>
        </xdr:nvSpPr>
        <xdr:spPr>
          <a:xfrm>
            <a:off x="10763123" y="1071627"/>
            <a:ext cx="110722" cy="110004"/>
          </a:xfrm>
          <a:prstGeom prst="triangle">
            <a:avLst/>
          </a:prstGeom>
          <a:solidFill>
            <a:srgbClr val="00B050"/>
          </a:solidFill>
          <a:ln>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20</xdr:col>
      <xdr:colOff>428277</xdr:colOff>
      <xdr:row>1</xdr:row>
      <xdr:rowOff>73898</xdr:rowOff>
    </xdr:from>
    <xdr:to>
      <xdr:col>22</xdr:col>
      <xdr:colOff>486212</xdr:colOff>
      <xdr:row>6</xdr:row>
      <xdr:rowOff>66278</xdr:rowOff>
    </xdr:to>
    <xdr:grpSp>
      <xdr:nvGrpSpPr>
        <xdr:cNvPr id="79" name="Group 78">
          <a:extLst>
            <a:ext uri="{FF2B5EF4-FFF2-40B4-BE49-F238E27FC236}">
              <a16:creationId xmlns:a16="http://schemas.microsoft.com/office/drawing/2014/main" id="{00000000-0008-0000-0400-00004F000000}"/>
            </a:ext>
          </a:extLst>
        </xdr:cNvPr>
        <xdr:cNvGrpSpPr/>
      </xdr:nvGrpSpPr>
      <xdr:grpSpPr>
        <a:xfrm>
          <a:off x="13128277" y="564381"/>
          <a:ext cx="2720556" cy="912035"/>
          <a:chOff x="12424609" y="627549"/>
          <a:chExt cx="1960418" cy="914801"/>
        </a:xfrm>
      </xdr:grpSpPr>
      <xdr:grpSp>
        <xdr:nvGrpSpPr>
          <xdr:cNvPr id="48" name="Group 47">
            <a:extLst>
              <a:ext uri="{FF2B5EF4-FFF2-40B4-BE49-F238E27FC236}">
                <a16:creationId xmlns:a16="http://schemas.microsoft.com/office/drawing/2014/main" id="{00000000-0008-0000-0400-000030000000}"/>
              </a:ext>
            </a:extLst>
          </xdr:cNvPr>
          <xdr:cNvGrpSpPr/>
        </xdr:nvGrpSpPr>
        <xdr:grpSpPr>
          <a:xfrm>
            <a:off x="12424609" y="627549"/>
            <a:ext cx="1960418" cy="914801"/>
            <a:chOff x="2163041" y="586740"/>
            <a:chExt cx="1960418" cy="906780"/>
          </a:xfrm>
        </xdr:grpSpPr>
        <xdr:sp macro="" textlink="'Pivot Analysis'!L3">
          <xdr:nvSpPr>
            <xdr:cNvPr id="50" name="Flowchart: Alternate Process 49">
              <a:extLst>
                <a:ext uri="{FF2B5EF4-FFF2-40B4-BE49-F238E27FC236}">
                  <a16:creationId xmlns:a16="http://schemas.microsoft.com/office/drawing/2014/main" id="{00000000-0008-0000-0400-000032000000}"/>
                </a:ext>
              </a:extLst>
            </xdr:cNvPr>
            <xdr:cNvSpPr/>
          </xdr:nvSpPr>
          <xdr:spPr>
            <a:xfrm>
              <a:off x="2163041" y="586740"/>
              <a:ext cx="1960418" cy="906780"/>
            </a:xfrm>
            <a:prstGeom prst="flowChartAlternateProcess">
              <a:avLst/>
            </a:prstGeom>
            <a:solidFill>
              <a:srgbClr val="F5F6FA"/>
            </a:solidFill>
            <a:ln>
              <a:solidFill>
                <a:srgbClr val="F5F6FA"/>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1B0E019-5507-4A76-BA11-D4FC3D497DF1}" type="TxLink">
                <a:rPr lang="en-US" sz="1600" b="1" i="0" u="none" strike="noStrike">
                  <a:solidFill>
                    <a:srgbClr val="FE3057"/>
                  </a:solidFill>
                  <a:latin typeface="Calibri"/>
                  <a:ea typeface="Calibri"/>
                  <a:cs typeface="Calibri"/>
                </a:rPr>
                <a:pPr algn="l"/>
                <a:t>Unpaid Amount</a:t>
              </a:fld>
              <a:endParaRPr lang="en-IN" sz="1600">
                <a:solidFill>
                  <a:srgbClr val="FE375F"/>
                </a:solidFill>
              </a:endParaRPr>
            </a:p>
          </xdr:txBody>
        </xdr:sp>
        <xdr:sp macro="" textlink="'Pivot Analysis'!L4">
          <xdr:nvSpPr>
            <xdr:cNvPr id="51" name="TextBox 50">
              <a:extLst>
                <a:ext uri="{FF2B5EF4-FFF2-40B4-BE49-F238E27FC236}">
                  <a16:creationId xmlns:a16="http://schemas.microsoft.com/office/drawing/2014/main" id="{00000000-0008-0000-0400-000033000000}"/>
                </a:ext>
              </a:extLst>
            </xdr:cNvPr>
            <xdr:cNvSpPr txBox="1"/>
          </xdr:nvSpPr>
          <xdr:spPr>
            <a:xfrm>
              <a:off x="2326067" y="968347"/>
              <a:ext cx="728639" cy="404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DA453AB3-9D89-417B-8206-E1B3C976DEEB}" type="TxLink">
                <a:rPr lang="en-US" sz="2400" b="1" i="0" u="none" strike="noStrike">
                  <a:solidFill>
                    <a:srgbClr val="3A3838"/>
                  </a:solidFill>
                  <a:latin typeface="Arial" panose="020B0604020202020204" pitchFamily="34" charset="0"/>
                  <a:ea typeface="Calibri"/>
                  <a:cs typeface="Arial" panose="020B0604020202020204" pitchFamily="34" charset="0"/>
                </a:rPr>
                <a:pPr algn="l"/>
                <a:t>650</a:t>
              </a:fld>
              <a:endParaRPr lang="en-IN" sz="2400">
                <a:latin typeface="Arial" panose="020B0604020202020204" pitchFamily="34" charset="0"/>
                <a:cs typeface="Arial" panose="020B0604020202020204" pitchFamily="34" charset="0"/>
              </a:endParaRPr>
            </a:p>
          </xdr:txBody>
        </xdr:sp>
        <xdr:sp macro="" textlink="'Pivot Analysis'!L5">
          <xdr:nvSpPr>
            <xdr:cNvPr id="52" name="TextBox 51">
              <a:extLst>
                <a:ext uri="{FF2B5EF4-FFF2-40B4-BE49-F238E27FC236}">
                  <a16:creationId xmlns:a16="http://schemas.microsoft.com/office/drawing/2014/main" id="{00000000-0008-0000-0400-000034000000}"/>
                </a:ext>
              </a:extLst>
            </xdr:cNvPr>
            <xdr:cNvSpPr txBox="1"/>
          </xdr:nvSpPr>
          <xdr:spPr>
            <a:xfrm>
              <a:off x="2783786" y="885725"/>
              <a:ext cx="662399" cy="3346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476777F4-71AA-4362-A9C5-B50C12BF0548}" type="TxLink">
                <a:rPr lang="en-US" sz="1800" b="1" i="0" u="none" strike="noStrike">
                  <a:solidFill>
                    <a:srgbClr val="FF0000"/>
                  </a:solidFill>
                  <a:latin typeface="Calibri"/>
                  <a:ea typeface="Calibri"/>
                  <a:cs typeface="Calibri"/>
                </a:rPr>
                <a:pPr algn="r"/>
                <a:t>32.5%</a:t>
              </a:fld>
              <a:endParaRPr lang="en-IN" sz="1800">
                <a:latin typeface="Arial" panose="020B0604020202020204" pitchFamily="34" charset="0"/>
                <a:cs typeface="Arial" panose="020B0604020202020204" pitchFamily="34" charset="0"/>
              </a:endParaRPr>
            </a:p>
          </xdr:txBody>
        </xdr:sp>
      </xdr:grpSp>
      <xdr:sp macro="" textlink="">
        <xdr:nvSpPr>
          <xdr:cNvPr id="49" name="Isosceles Triangle 48">
            <a:extLst>
              <a:ext uri="{FF2B5EF4-FFF2-40B4-BE49-F238E27FC236}">
                <a16:creationId xmlns:a16="http://schemas.microsoft.com/office/drawing/2014/main" id="{00000000-0008-0000-0400-000031000000}"/>
              </a:ext>
            </a:extLst>
          </xdr:cNvPr>
          <xdr:cNvSpPr/>
        </xdr:nvSpPr>
        <xdr:spPr>
          <a:xfrm flipV="1">
            <a:off x="13073406" y="1046710"/>
            <a:ext cx="121976" cy="137416"/>
          </a:xfrm>
          <a:prstGeom prst="triangle">
            <a:avLst/>
          </a:prstGeom>
          <a:solidFill>
            <a:srgbClr val="FF0000"/>
          </a:solidFill>
          <a:ln>
            <a:solidFill>
              <a:srgbClr val="FE305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3</xdr:col>
      <xdr:colOff>281115</xdr:colOff>
      <xdr:row>11</xdr:row>
      <xdr:rowOff>131970</xdr:rowOff>
    </xdr:from>
    <xdr:to>
      <xdr:col>9</xdr:col>
      <xdr:colOff>211156</xdr:colOff>
      <xdr:row>32</xdr:row>
      <xdr:rowOff>52632</xdr:rowOff>
    </xdr:to>
    <mc:AlternateContent xmlns:mc="http://schemas.openxmlformats.org/markup-compatibility/2006">
      <mc:Choice xmlns:cx1="http://schemas.microsoft.com/office/drawing/2015/9/8/chartex" Requires="cx1">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109915" y="2478930"/>
              <a:ext cx="3587641" cy="403546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348868</xdr:colOff>
      <xdr:row>7</xdr:row>
      <xdr:rowOff>110168</xdr:rowOff>
    </xdr:from>
    <xdr:to>
      <xdr:col>17</xdr:col>
      <xdr:colOff>385590</xdr:colOff>
      <xdr:row>23</xdr:row>
      <xdr:rowOff>27543</xdr:rowOff>
    </xdr:to>
    <xdr:graphicFrame macro="">
      <xdr:nvGraphicFramePr>
        <xdr:cNvPr id="64" name="Chart 63">
          <a:extLst>
            <a:ext uri="{FF2B5EF4-FFF2-40B4-BE49-F238E27FC236}">
              <a16:creationId xmlns:a16="http://schemas.microsoft.com/office/drawing/2014/main" id="{00000000-0008-0000-04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357482</xdr:colOff>
      <xdr:row>23</xdr:row>
      <xdr:rowOff>159927</xdr:rowOff>
    </xdr:from>
    <xdr:to>
      <xdr:col>17</xdr:col>
      <xdr:colOff>404519</xdr:colOff>
      <xdr:row>39</xdr:row>
      <xdr:rowOff>86693</xdr:rowOff>
    </xdr:to>
    <xdr:graphicFrame macro="">
      <xdr:nvGraphicFramePr>
        <xdr:cNvPr id="67" name="Chart 66">
          <a:extLst>
            <a:ext uri="{FF2B5EF4-FFF2-40B4-BE49-F238E27FC236}">
              <a16:creationId xmlns:a16="http://schemas.microsoft.com/office/drawing/2014/main" id="{00000000-0008-0000-0400-00004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772113</xdr:colOff>
      <xdr:row>1</xdr:row>
      <xdr:rowOff>73898</xdr:rowOff>
    </xdr:from>
    <xdr:to>
      <xdr:col>24</xdr:col>
      <xdr:colOff>1222680</xdr:colOff>
      <xdr:row>7</xdr:row>
      <xdr:rowOff>52637</xdr:rowOff>
    </xdr:to>
    <xdr:grpSp>
      <xdr:nvGrpSpPr>
        <xdr:cNvPr id="43" name="Group 42">
          <a:extLst>
            <a:ext uri="{FF2B5EF4-FFF2-40B4-BE49-F238E27FC236}">
              <a16:creationId xmlns:a16="http://schemas.microsoft.com/office/drawing/2014/main" id="{00000000-0008-0000-0400-00002B000000}"/>
            </a:ext>
          </a:extLst>
        </xdr:cNvPr>
        <xdr:cNvGrpSpPr/>
      </xdr:nvGrpSpPr>
      <xdr:grpSpPr>
        <a:xfrm>
          <a:off x="16134734" y="564381"/>
          <a:ext cx="3121946" cy="1082325"/>
          <a:chOff x="15247618" y="555980"/>
          <a:chExt cx="2448000" cy="1098659"/>
        </a:xfrm>
      </xdr:grpSpPr>
      <xdr:sp macro="" textlink="'Pivot Analysis'!M3">
        <xdr:nvSpPr>
          <xdr:cNvPr id="71" name="Flowchart: Alternate Process 70">
            <a:extLst>
              <a:ext uri="{FF2B5EF4-FFF2-40B4-BE49-F238E27FC236}">
                <a16:creationId xmlns:a16="http://schemas.microsoft.com/office/drawing/2014/main" id="{00000000-0008-0000-0400-000047000000}"/>
              </a:ext>
            </a:extLst>
          </xdr:cNvPr>
          <xdr:cNvSpPr/>
        </xdr:nvSpPr>
        <xdr:spPr>
          <a:xfrm>
            <a:off x="15247618" y="555980"/>
            <a:ext cx="2448000" cy="925441"/>
          </a:xfrm>
          <a:prstGeom prst="flowChartAlternateProcess">
            <a:avLst/>
          </a:prstGeom>
          <a:solidFill>
            <a:srgbClr val="F5F6FA"/>
          </a:solidFill>
          <a:ln>
            <a:solidFill>
              <a:srgbClr val="F5F6FA"/>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1FA89F1-9336-4902-96E7-823C6EBA4037}" type="TxLink">
              <a:rPr lang="en-US" sz="1600" b="1" i="0" u="none" strike="noStrike">
                <a:solidFill>
                  <a:srgbClr val="FE3057"/>
                </a:solidFill>
                <a:latin typeface="Calibri"/>
                <a:ea typeface="Calibri"/>
                <a:cs typeface="Calibri"/>
              </a:rPr>
              <a:pPr algn="l"/>
              <a:t>Balance Cust</a:t>
            </a:fld>
            <a:endParaRPr lang="en-IN" sz="1600">
              <a:solidFill>
                <a:srgbClr val="FE375F"/>
              </a:solidFill>
            </a:endParaRPr>
          </a:p>
        </xdr:txBody>
      </xdr:sp>
      <xdr:graphicFrame macro="">
        <xdr:nvGraphicFramePr>
          <xdr:cNvPr id="74" name="Chart 73">
            <a:extLst>
              <a:ext uri="{FF2B5EF4-FFF2-40B4-BE49-F238E27FC236}">
                <a16:creationId xmlns:a16="http://schemas.microsoft.com/office/drawing/2014/main" id="{00000000-0008-0000-0400-00004A000000}"/>
              </a:ext>
            </a:extLst>
          </xdr:cNvPr>
          <xdr:cNvGraphicFramePr>
            <a:graphicFrameLocks/>
          </xdr:cNvGraphicFramePr>
        </xdr:nvGraphicFramePr>
        <xdr:xfrm>
          <a:off x="15251357" y="750701"/>
          <a:ext cx="2438855" cy="903938"/>
        </xdr:xfrm>
        <a:graphic>
          <a:graphicData uri="http://schemas.openxmlformats.org/drawingml/2006/chart">
            <c:chart xmlns:c="http://schemas.openxmlformats.org/drawingml/2006/chart" xmlns:r="http://schemas.openxmlformats.org/officeDocument/2006/relationships" r:id="rId8"/>
          </a:graphicData>
        </a:graphic>
      </xdr:graphicFrame>
      <xdr:sp macro="" textlink="'Pivot Analysis'!M5">
        <xdr:nvSpPr>
          <xdr:cNvPr id="77" name="TextBox 76">
            <a:extLst>
              <a:ext uri="{FF2B5EF4-FFF2-40B4-BE49-F238E27FC236}">
                <a16:creationId xmlns:a16="http://schemas.microsoft.com/office/drawing/2014/main" id="{00000000-0008-0000-0400-00004D000000}"/>
              </a:ext>
            </a:extLst>
          </xdr:cNvPr>
          <xdr:cNvSpPr txBox="1"/>
        </xdr:nvSpPr>
        <xdr:spPr>
          <a:xfrm>
            <a:off x="16799374" y="745619"/>
            <a:ext cx="716703" cy="278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E7F3A7-1C18-416F-B33A-D03B8021A04E}" type="TxLink">
              <a:rPr lang="en-US" sz="1800" b="1" i="0" u="none" strike="noStrike">
                <a:solidFill>
                  <a:schemeClr val="accent2"/>
                </a:solidFill>
                <a:latin typeface="Calibri"/>
                <a:ea typeface="Calibri"/>
                <a:cs typeface="Calibri"/>
              </a:rPr>
              <a:pPr/>
              <a:t>33.8%</a:t>
            </a:fld>
            <a:endParaRPr lang="en-IN" sz="1800">
              <a:solidFill>
                <a:schemeClr val="accent2"/>
              </a:solidFill>
            </a:endParaRPr>
          </a:p>
        </xdr:txBody>
      </xdr:sp>
    </xdr:grpSp>
    <xdr:clientData/>
  </xdr:twoCellAnchor>
  <xdr:twoCellAnchor>
    <xdr:from>
      <xdr:col>17</xdr:col>
      <xdr:colOff>571780</xdr:colOff>
      <xdr:row>7</xdr:row>
      <xdr:rowOff>100483</xdr:rowOff>
    </xdr:from>
    <xdr:to>
      <xdr:col>25</xdr:col>
      <xdr:colOff>9526</xdr:colOff>
      <xdr:row>23</xdr:row>
      <xdr:rowOff>163287</xdr:rowOff>
    </xdr:to>
    <xdr:sp macro="" textlink="">
      <xdr:nvSpPr>
        <xdr:cNvPr id="81" name="Rectangle 80">
          <a:extLst>
            <a:ext uri="{FF2B5EF4-FFF2-40B4-BE49-F238E27FC236}">
              <a16:creationId xmlns:a16="http://schemas.microsoft.com/office/drawing/2014/main" id="{00000000-0008-0000-0400-000051000000}"/>
            </a:ext>
          </a:extLst>
        </xdr:cNvPr>
        <xdr:cNvSpPr/>
      </xdr:nvSpPr>
      <xdr:spPr>
        <a:xfrm>
          <a:off x="10611130" y="1729258"/>
          <a:ext cx="8029296" cy="3129854"/>
        </a:xfrm>
        <a:prstGeom prst="rect">
          <a:avLst/>
        </a:prstGeom>
        <a:solidFill>
          <a:srgbClr val="F5F6FA"/>
        </a:solid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354458</xdr:colOff>
      <xdr:row>9</xdr:row>
      <xdr:rowOff>58949</xdr:rowOff>
    </xdr:from>
    <xdr:to>
      <xdr:col>9</xdr:col>
      <xdr:colOff>242298</xdr:colOff>
      <xdr:row>12</xdr:row>
      <xdr:rowOff>90324</xdr:rowOff>
    </xdr:to>
    <xdr:grpSp>
      <xdr:nvGrpSpPr>
        <xdr:cNvPr id="82" name="Group 81">
          <a:extLst>
            <a:ext uri="{FF2B5EF4-FFF2-40B4-BE49-F238E27FC236}">
              <a16:creationId xmlns:a16="http://schemas.microsoft.com/office/drawing/2014/main" id="{00000000-0008-0000-0400-000052000000}"/>
            </a:ext>
          </a:extLst>
        </xdr:cNvPr>
        <xdr:cNvGrpSpPr/>
      </xdr:nvGrpSpPr>
      <xdr:grpSpPr>
        <a:xfrm>
          <a:off x="2193768" y="2047156"/>
          <a:ext cx="3566461" cy="583168"/>
          <a:chOff x="2179334" y="1743986"/>
          <a:chExt cx="3537591" cy="564235"/>
        </a:xfrm>
      </xdr:grpSpPr>
      <xdr:sp macro="" textlink="'Pivot Analysis'!K11">
        <xdr:nvSpPr>
          <xdr:cNvPr id="56" name="TextBox 55">
            <a:extLst>
              <a:ext uri="{FF2B5EF4-FFF2-40B4-BE49-F238E27FC236}">
                <a16:creationId xmlns:a16="http://schemas.microsoft.com/office/drawing/2014/main" id="{00000000-0008-0000-0400-000038000000}"/>
              </a:ext>
            </a:extLst>
          </xdr:cNvPr>
          <xdr:cNvSpPr txBox="1"/>
        </xdr:nvSpPr>
        <xdr:spPr>
          <a:xfrm>
            <a:off x="2179334" y="1743986"/>
            <a:ext cx="1141145" cy="280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0A20AC-AA45-4E13-93BF-9749C105551F}" type="TxLink">
              <a:rPr lang="en-US" sz="1200" b="1" i="0" u="none" strike="noStrike">
                <a:solidFill>
                  <a:srgbClr val="454E52"/>
                </a:solidFill>
                <a:latin typeface="+mn-lt"/>
                <a:ea typeface="Calibri"/>
                <a:cs typeface="Arial" panose="020B0604020202020204" pitchFamily="34" charset="0"/>
              </a:rPr>
              <a:pPr/>
              <a:t>COMMERCIAL</a:t>
            </a:fld>
            <a:endParaRPr lang="en-IN" sz="1200">
              <a:solidFill>
                <a:srgbClr val="454E52"/>
              </a:solidFill>
              <a:latin typeface="+mn-lt"/>
              <a:cs typeface="Arial" panose="020B0604020202020204" pitchFamily="34" charset="0"/>
            </a:endParaRPr>
          </a:p>
        </xdr:txBody>
      </xdr:sp>
      <xdr:sp macro="" textlink="'Pivot Analysis'!K12">
        <xdr:nvSpPr>
          <xdr:cNvPr id="57" name="TextBox 56">
            <a:extLst>
              <a:ext uri="{FF2B5EF4-FFF2-40B4-BE49-F238E27FC236}">
                <a16:creationId xmlns:a16="http://schemas.microsoft.com/office/drawing/2014/main" id="{00000000-0008-0000-0400-000039000000}"/>
              </a:ext>
            </a:extLst>
          </xdr:cNvPr>
          <xdr:cNvSpPr txBox="1"/>
        </xdr:nvSpPr>
        <xdr:spPr>
          <a:xfrm>
            <a:off x="3377555" y="1743986"/>
            <a:ext cx="1141147" cy="280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B2AB879-905F-41EB-A2AD-BC4E13F9F951}" type="TxLink">
              <a:rPr lang="en-US" sz="1200" b="1" i="0" u="none" strike="noStrike">
                <a:solidFill>
                  <a:srgbClr val="3A3838"/>
                </a:solidFill>
                <a:latin typeface="Calibri"/>
                <a:ea typeface="Calibri"/>
                <a:cs typeface="Calibri"/>
              </a:rPr>
              <a:pPr/>
              <a:t>RESIDENTIAL</a:t>
            </a:fld>
            <a:endParaRPr lang="en-IN" sz="1400">
              <a:solidFill>
                <a:srgbClr val="454E52"/>
              </a:solidFill>
              <a:latin typeface="+mn-lt"/>
              <a:cs typeface="Arial" panose="020B0604020202020204" pitchFamily="34" charset="0"/>
            </a:endParaRPr>
          </a:p>
        </xdr:txBody>
      </xdr:sp>
      <xdr:sp macro="" textlink="'Pivot Analysis'!K13">
        <xdr:nvSpPr>
          <xdr:cNvPr id="60" name="TextBox 59">
            <a:extLst>
              <a:ext uri="{FF2B5EF4-FFF2-40B4-BE49-F238E27FC236}">
                <a16:creationId xmlns:a16="http://schemas.microsoft.com/office/drawing/2014/main" id="{00000000-0008-0000-0400-00003C000000}"/>
              </a:ext>
            </a:extLst>
          </xdr:cNvPr>
          <xdr:cNvSpPr txBox="1"/>
        </xdr:nvSpPr>
        <xdr:spPr>
          <a:xfrm>
            <a:off x="4575778" y="1743986"/>
            <a:ext cx="1141147" cy="280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D9682CF-16EA-460F-82F6-87D276BD97A2}" type="TxLink">
              <a:rPr lang="en-US" sz="1200" b="1" i="0" u="none" strike="noStrike">
                <a:solidFill>
                  <a:srgbClr val="3A3838"/>
                </a:solidFill>
                <a:latin typeface="Calibri"/>
                <a:ea typeface="Calibri"/>
                <a:cs typeface="Calibri"/>
              </a:rPr>
              <a:pPr/>
              <a:t>INDUSTRIAL</a:t>
            </a:fld>
            <a:endParaRPr lang="en-IN" sz="1400">
              <a:solidFill>
                <a:srgbClr val="454E52"/>
              </a:solidFill>
              <a:latin typeface="+mn-lt"/>
              <a:cs typeface="Arial" panose="020B0604020202020204" pitchFamily="34" charset="0"/>
            </a:endParaRPr>
          </a:p>
        </xdr:txBody>
      </xdr:sp>
      <xdr:grpSp>
        <xdr:nvGrpSpPr>
          <xdr:cNvPr id="76" name="Group 75">
            <a:extLst>
              <a:ext uri="{FF2B5EF4-FFF2-40B4-BE49-F238E27FC236}">
                <a16:creationId xmlns:a16="http://schemas.microsoft.com/office/drawing/2014/main" id="{00000000-0008-0000-0400-00004C000000}"/>
              </a:ext>
            </a:extLst>
          </xdr:cNvPr>
          <xdr:cNvGrpSpPr/>
        </xdr:nvGrpSpPr>
        <xdr:grpSpPr>
          <a:xfrm>
            <a:off x="2179334" y="2027644"/>
            <a:ext cx="1141145" cy="280577"/>
            <a:chOff x="2179334" y="2027644"/>
            <a:chExt cx="1141145" cy="280577"/>
          </a:xfrm>
        </xdr:grpSpPr>
        <xdr:sp macro="" textlink="'Pivot Analysis'!L11">
          <xdr:nvSpPr>
            <xdr:cNvPr id="61" name="TextBox 60">
              <a:extLst>
                <a:ext uri="{FF2B5EF4-FFF2-40B4-BE49-F238E27FC236}">
                  <a16:creationId xmlns:a16="http://schemas.microsoft.com/office/drawing/2014/main" id="{00000000-0008-0000-0400-00003D000000}"/>
                </a:ext>
              </a:extLst>
            </xdr:cNvPr>
            <xdr:cNvSpPr txBox="1"/>
          </xdr:nvSpPr>
          <xdr:spPr>
            <a:xfrm>
              <a:off x="2179334" y="2027644"/>
              <a:ext cx="1141145" cy="280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2A2A6DF-949F-42C4-9FC3-12403BB73BB1}" type="TxLink">
                <a:rPr lang="en-US" sz="1200" b="1" i="0" u="none" strike="noStrike">
                  <a:solidFill>
                    <a:srgbClr val="FE3057"/>
                  </a:solidFill>
                  <a:latin typeface="Calibri"/>
                  <a:ea typeface="Calibri"/>
                  <a:cs typeface="Calibri"/>
                </a:rPr>
                <a:pPr algn="ctr"/>
                <a:t>35%</a:t>
              </a:fld>
              <a:endParaRPr lang="en-IN" sz="1400">
                <a:solidFill>
                  <a:srgbClr val="FE3057"/>
                </a:solidFill>
                <a:latin typeface="+mn-lt"/>
                <a:cs typeface="Arial" panose="020B0604020202020204" pitchFamily="34" charset="0"/>
              </a:endParaRPr>
            </a:p>
          </xdr:txBody>
        </xdr:sp>
        <xdr:pic>
          <xdr:nvPicPr>
            <xdr:cNvPr id="45" name="Graphic 44" descr="In love face outline with solid fill">
              <a:extLst>
                <a:ext uri="{FF2B5EF4-FFF2-40B4-BE49-F238E27FC236}">
                  <a16:creationId xmlns:a16="http://schemas.microsoft.com/office/drawing/2014/main" id="{00000000-0008-0000-0400-00002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390972" y="2068451"/>
              <a:ext cx="196491" cy="198245"/>
            </a:xfrm>
            <a:prstGeom prst="rect">
              <a:avLst/>
            </a:prstGeom>
          </xdr:spPr>
        </xdr:pic>
      </xdr:grpSp>
      <xdr:grpSp>
        <xdr:nvGrpSpPr>
          <xdr:cNvPr id="78" name="Group 77">
            <a:extLst>
              <a:ext uri="{FF2B5EF4-FFF2-40B4-BE49-F238E27FC236}">
                <a16:creationId xmlns:a16="http://schemas.microsoft.com/office/drawing/2014/main" id="{00000000-0008-0000-0400-00004E000000}"/>
              </a:ext>
            </a:extLst>
          </xdr:cNvPr>
          <xdr:cNvGrpSpPr/>
        </xdr:nvGrpSpPr>
        <xdr:grpSpPr>
          <a:xfrm>
            <a:off x="3377555" y="2027644"/>
            <a:ext cx="1141147" cy="280577"/>
            <a:chOff x="3377555" y="2027644"/>
            <a:chExt cx="1141147" cy="280577"/>
          </a:xfrm>
        </xdr:grpSpPr>
        <xdr:sp macro="" textlink="'Pivot Analysis'!L12">
          <xdr:nvSpPr>
            <xdr:cNvPr id="62" name="TextBox 61">
              <a:extLst>
                <a:ext uri="{FF2B5EF4-FFF2-40B4-BE49-F238E27FC236}">
                  <a16:creationId xmlns:a16="http://schemas.microsoft.com/office/drawing/2014/main" id="{00000000-0008-0000-0400-00003E000000}"/>
                </a:ext>
              </a:extLst>
            </xdr:cNvPr>
            <xdr:cNvSpPr txBox="1"/>
          </xdr:nvSpPr>
          <xdr:spPr>
            <a:xfrm>
              <a:off x="3377555" y="2027644"/>
              <a:ext cx="1141147" cy="280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455166A-9EDC-47D3-BB38-AE0F7169918B}" type="TxLink">
                <a:rPr lang="en-US" sz="1200" b="1" i="0" u="none" strike="noStrike">
                  <a:solidFill>
                    <a:srgbClr val="FF0000"/>
                  </a:solidFill>
                  <a:latin typeface="Calibri"/>
                  <a:ea typeface="Calibri"/>
                  <a:cs typeface="Calibri"/>
                </a:rPr>
                <a:pPr algn="ctr"/>
                <a:t>34%</a:t>
              </a:fld>
              <a:endParaRPr lang="en-IN" sz="1600">
                <a:solidFill>
                  <a:srgbClr val="FF0000"/>
                </a:solidFill>
                <a:latin typeface="+mn-lt"/>
                <a:cs typeface="Arial" panose="020B0604020202020204" pitchFamily="34" charset="0"/>
              </a:endParaRPr>
            </a:p>
          </xdr:txBody>
        </xdr:sp>
        <xdr:pic>
          <xdr:nvPicPr>
            <xdr:cNvPr id="54" name="Graphic 53" descr="Nervous face outline with solid fill">
              <a:extLst>
                <a:ext uri="{FF2B5EF4-FFF2-40B4-BE49-F238E27FC236}">
                  <a16:creationId xmlns:a16="http://schemas.microsoft.com/office/drawing/2014/main" id="{00000000-0008-0000-0400-00003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559324" y="2046587"/>
              <a:ext cx="238289" cy="239639"/>
            </a:xfrm>
            <a:prstGeom prst="rect">
              <a:avLst/>
            </a:prstGeom>
          </xdr:spPr>
        </xdr:pic>
      </xdr:grpSp>
      <xdr:grpSp>
        <xdr:nvGrpSpPr>
          <xdr:cNvPr id="80" name="Group 79">
            <a:extLst>
              <a:ext uri="{FF2B5EF4-FFF2-40B4-BE49-F238E27FC236}">
                <a16:creationId xmlns:a16="http://schemas.microsoft.com/office/drawing/2014/main" id="{00000000-0008-0000-0400-000050000000}"/>
              </a:ext>
            </a:extLst>
          </xdr:cNvPr>
          <xdr:cNvGrpSpPr/>
        </xdr:nvGrpSpPr>
        <xdr:grpSpPr>
          <a:xfrm>
            <a:off x="4575778" y="2027644"/>
            <a:ext cx="1141147" cy="280577"/>
            <a:chOff x="4575778" y="2027644"/>
            <a:chExt cx="1141147" cy="280577"/>
          </a:xfrm>
        </xdr:grpSpPr>
        <xdr:sp macro="" textlink="'Pivot Analysis'!L13">
          <xdr:nvSpPr>
            <xdr:cNvPr id="63" name="TextBox 62">
              <a:extLst>
                <a:ext uri="{FF2B5EF4-FFF2-40B4-BE49-F238E27FC236}">
                  <a16:creationId xmlns:a16="http://schemas.microsoft.com/office/drawing/2014/main" id="{00000000-0008-0000-0400-00003F000000}"/>
                </a:ext>
              </a:extLst>
            </xdr:cNvPr>
            <xdr:cNvSpPr txBox="1"/>
          </xdr:nvSpPr>
          <xdr:spPr>
            <a:xfrm>
              <a:off x="4575778" y="2027644"/>
              <a:ext cx="1141147" cy="280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DA52D14-AC95-492D-A6C5-4CF6B4B6236D}" type="TxLink">
                <a:rPr lang="en-US" sz="1200" b="1" i="0" u="none" strike="noStrike">
                  <a:solidFill>
                    <a:srgbClr val="01C48B"/>
                  </a:solidFill>
                  <a:latin typeface="Calibri"/>
                  <a:ea typeface="Calibri"/>
                  <a:cs typeface="Calibri"/>
                </a:rPr>
                <a:pPr algn="ctr"/>
                <a:t>37%</a:t>
              </a:fld>
              <a:endParaRPr lang="en-IN" sz="1600">
                <a:solidFill>
                  <a:srgbClr val="01C48B"/>
                </a:solidFill>
                <a:latin typeface="+mn-lt"/>
                <a:cs typeface="Arial" panose="020B0604020202020204" pitchFamily="34" charset="0"/>
              </a:endParaRPr>
            </a:p>
          </xdr:txBody>
        </xdr:sp>
        <xdr:pic>
          <xdr:nvPicPr>
            <xdr:cNvPr id="59" name="Graphic 58" descr="Sunglasses face outline with solid fill">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4750481" y="2052163"/>
              <a:ext cx="238289" cy="239640"/>
            </a:xfrm>
            <a:prstGeom prst="rect">
              <a:avLst/>
            </a:prstGeom>
          </xdr:spPr>
        </xdr:pic>
      </xdr:grpSp>
    </xdr:grpSp>
    <xdr:clientData/>
  </xdr:twoCellAnchor>
  <xdr:twoCellAnchor>
    <xdr:from>
      <xdr:col>3</xdr:col>
      <xdr:colOff>366553</xdr:colOff>
      <xdr:row>33</xdr:row>
      <xdr:rowOff>258673</xdr:rowOff>
    </xdr:from>
    <xdr:to>
      <xdr:col>9</xdr:col>
      <xdr:colOff>278205</xdr:colOff>
      <xdr:row>36</xdr:row>
      <xdr:rowOff>7031</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2205863" y="7011570"/>
          <a:ext cx="3590273" cy="562909"/>
          <a:chOff x="2179334" y="1743986"/>
          <a:chExt cx="3562192" cy="564235"/>
        </a:xfrm>
      </xdr:grpSpPr>
      <xdr:sp macro="" textlink="'Pivot Analysis'!K17">
        <xdr:nvSpPr>
          <xdr:cNvPr id="88" name="TextBox 87">
            <a:extLst>
              <a:ext uri="{FF2B5EF4-FFF2-40B4-BE49-F238E27FC236}">
                <a16:creationId xmlns:a16="http://schemas.microsoft.com/office/drawing/2014/main" id="{00000000-0008-0000-0400-000058000000}"/>
              </a:ext>
            </a:extLst>
          </xdr:cNvPr>
          <xdr:cNvSpPr txBox="1"/>
        </xdr:nvSpPr>
        <xdr:spPr>
          <a:xfrm>
            <a:off x="2197878" y="1743986"/>
            <a:ext cx="1141145" cy="280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5065ECD-AF25-45D4-AA60-41D687B1B3C2}" type="TxLink">
              <a:rPr lang="en-US" sz="1200" b="1" i="0" u="none" strike="noStrike">
                <a:solidFill>
                  <a:srgbClr val="3A3838"/>
                </a:solidFill>
                <a:latin typeface="Calibri"/>
                <a:ea typeface="Calibri"/>
                <a:cs typeface="Calibri"/>
              </a:rPr>
              <a:pPr/>
              <a:t>PORT BLAIR</a:t>
            </a:fld>
            <a:endParaRPr lang="en-IN" sz="1400">
              <a:solidFill>
                <a:srgbClr val="454E52"/>
              </a:solidFill>
              <a:latin typeface="+mn-lt"/>
              <a:cs typeface="Arial" panose="020B0604020202020204" pitchFamily="34" charset="0"/>
            </a:endParaRPr>
          </a:p>
        </xdr:txBody>
      </xdr:sp>
      <xdr:sp macro="" textlink="'Pivot Analysis'!K18">
        <xdr:nvSpPr>
          <xdr:cNvPr id="89" name="TextBox 88">
            <a:extLst>
              <a:ext uri="{FF2B5EF4-FFF2-40B4-BE49-F238E27FC236}">
                <a16:creationId xmlns:a16="http://schemas.microsoft.com/office/drawing/2014/main" id="{00000000-0008-0000-0400-000059000000}"/>
              </a:ext>
            </a:extLst>
          </xdr:cNvPr>
          <xdr:cNvSpPr txBox="1"/>
        </xdr:nvSpPr>
        <xdr:spPr>
          <a:xfrm>
            <a:off x="3295962" y="1743986"/>
            <a:ext cx="1141147" cy="280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A2D1EF8-1274-4742-B63B-E0EF3451C7E5}" type="TxLink">
              <a:rPr lang="en-US" sz="1200" b="1" i="0" u="none" strike="noStrike">
                <a:solidFill>
                  <a:srgbClr val="3A3838"/>
                </a:solidFill>
                <a:latin typeface="Calibri"/>
                <a:ea typeface="Calibri"/>
                <a:cs typeface="Calibri"/>
              </a:rPr>
              <a:pPr algn="ctr"/>
              <a:t>KOCHI</a:t>
            </a:fld>
            <a:endParaRPr lang="en-IN" sz="1600">
              <a:solidFill>
                <a:srgbClr val="454E52"/>
              </a:solidFill>
              <a:latin typeface="+mn-lt"/>
              <a:cs typeface="Arial" panose="020B0604020202020204" pitchFamily="34" charset="0"/>
            </a:endParaRPr>
          </a:p>
        </xdr:txBody>
      </xdr:sp>
      <xdr:sp macro="" textlink="'Pivot Analysis'!K19">
        <xdr:nvSpPr>
          <xdr:cNvPr id="90" name="TextBox 89">
            <a:extLst>
              <a:ext uri="{FF2B5EF4-FFF2-40B4-BE49-F238E27FC236}">
                <a16:creationId xmlns:a16="http://schemas.microsoft.com/office/drawing/2014/main" id="{00000000-0008-0000-0400-00005A000000}"/>
              </a:ext>
            </a:extLst>
          </xdr:cNvPr>
          <xdr:cNvSpPr txBox="1"/>
        </xdr:nvSpPr>
        <xdr:spPr>
          <a:xfrm>
            <a:off x="4475641" y="1743986"/>
            <a:ext cx="1141147" cy="2801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7E4668E-F39D-4AEC-BC43-E6BE48977936}" type="TxLink">
              <a:rPr lang="en-US" sz="1200" b="1" i="0" u="none" strike="noStrike">
                <a:solidFill>
                  <a:srgbClr val="3A3838"/>
                </a:solidFill>
                <a:latin typeface="Calibri"/>
                <a:ea typeface="Calibri"/>
                <a:cs typeface="Calibri"/>
              </a:rPr>
              <a:pPr algn="ctr"/>
              <a:t>PANAJI</a:t>
            </a:fld>
            <a:endParaRPr lang="en-IN" sz="1600">
              <a:solidFill>
                <a:srgbClr val="454E52"/>
              </a:solidFill>
              <a:latin typeface="+mn-lt"/>
              <a:cs typeface="Arial" panose="020B0604020202020204" pitchFamily="34" charset="0"/>
            </a:endParaRPr>
          </a:p>
        </xdr:txBody>
      </xdr:sp>
      <xdr:grpSp>
        <xdr:nvGrpSpPr>
          <xdr:cNvPr id="91" name="Group 90">
            <a:extLst>
              <a:ext uri="{FF2B5EF4-FFF2-40B4-BE49-F238E27FC236}">
                <a16:creationId xmlns:a16="http://schemas.microsoft.com/office/drawing/2014/main" id="{00000000-0008-0000-0400-00005B000000}"/>
              </a:ext>
            </a:extLst>
          </xdr:cNvPr>
          <xdr:cNvGrpSpPr/>
        </xdr:nvGrpSpPr>
        <xdr:grpSpPr>
          <a:xfrm>
            <a:off x="2179334" y="2027644"/>
            <a:ext cx="1643174" cy="280577"/>
            <a:chOff x="2179334" y="2027644"/>
            <a:chExt cx="1643174" cy="280577"/>
          </a:xfrm>
        </xdr:grpSpPr>
        <xdr:sp macro="" textlink="'Pivot Analysis'!L17">
          <xdr:nvSpPr>
            <xdr:cNvPr id="98" name="TextBox 97">
              <a:extLst>
                <a:ext uri="{FF2B5EF4-FFF2-40B4-BE49-F238E27FC236}">
                  <a16:creationId xmlns:a16="http://schemas.microsoft.com/office/drawing/2014/main" id="{00000000-0008-0000-0400-000062000000}"/>
                </a:ext>
              </a:extLst>
            </xdr:cNvPr>
            <xdr:cNvSpPr txBox="1"/>
          </xdr:nvSpPr>
          <xdr:spPr>
            <a:xfrm>
              <a:off x="2179334" y="2027644"/>
              <a:ext cx="1141145" cy="280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E592B0C-689C-45A7-BF88-C5F8BE301408}" type="TxLink">
                <a:rPr lang="en-US" sz="1200" b="1" i="0" u="none" strike="noStrike">
                  <a:solidFill>
                    <a:srgbClr val="3A3838"/>
                  </a:solidFill>
                  <a:latin typeface="Calibri"/>
                  <a:ea typeface="Calibri"/>
                  <a:cs typeface="Calibri"/>
                </a:rPr>
                <a:pPr algn="ctr"/>
                <a:t>21%</a:t>
              </a:fld>
              <a:endParaRPr lang="en-IN" sz="1600">
                <a:solidFill>
                  <a:srgbClr val="FE3057"/>
                </a:solidFill>
                <a:latin typeface="+mn-lt"/>
                <a:cs typeface="Arial" panose="020B0604020202020204" pitchFamily="34" charset="0"/>
              </a:endParaRPr>
            </a:p>
          </xdr:txBody>
        </xdr:sp>
        <xdr:pic>
          <xdr:nvPicPr>
            <xdr:cNvPr id="99" name="Graphic 98" descr="In love face outline with solid fill">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626017" y="2068451"/>
              <a:ext cx="196491" cy="198245"/>
            </a:xfrm>
            <a:prstGeom prst="rect">
              <a:avLst/>
            </a:prstGeom>
          </xdr:spPr>
        </xdr:pic>
      </xdr:grpSp>
      <xdr:grpSp>
        <xdr:nvGrpSpPr>
          <xdr:cNvPr id="92" name="Group 91">
            <a:extLst>
              <a:ext uri="{FF2B5EF4-FFF2-40B4-BE49-F238E27FC236}">
                <a16:creationId xmlns:a16="http://schemas.microsoft.com/office/drawing/2014/main" id="{00000000-0008-0000-0400-00005C000000}"/>
              </a:ext>
            </a:extLst>
          </xdr:cNvPr>
          <xdr:cNvGrpSpPr/>
        </xdr:nvGrpSpPr>
        <xdr:grpSpPr>
          <a:xfrm>
            <a:off x="3414456" y="2027644"/>
            <a:ext cx="1603660" cy="280577"/>
            <a:chOff x="3414456" y="2027644"/>
            <a:chExt cx="1603660" cy="280577"/>
          </a:xfrm>
        </xdr:grpSpPr>
        <xdr:sp macro="" textlink="'Pivot Analysis'!L18">
          <xdr:nvSpPr>
            <xdr:cNvPr id="96" name="TextBox 95">
              <a:extLst>
                <a:ext uri="{FF2B5EF4-FFF2-40B4-BE49-F238E27FC236}">
                  <a16:creationId xmlns:a16="http://schemas.microsoft.com/office/drawing/2014/main" id="{00000000-0008-0000-0400-000060000000}"/>
                </a:ext>
              </a:extLst>
            </xdr:cNvPr>
            <xdr:cNvSpPr txBox="1"/>
          </xdr:nvSpPr>
          <xdr:spPr>
            <a:xfrm>
              <a:off x="3414456" y="2027644"/>
              <a:ext cx="1141147" cy="280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2A4A6B1F-6D40-4A3B-B98D-8131F5D9F542}" type="TxLink">
                <a:rPr lang="en-US" sz="1200" b="1" i="0" u="none" strike="noStrike">
                  <a:solidFill>
                    <a:srgbClr val="3A3838"/>
                  </a:solidFill>
                  <a:latin typeface="Calibri"/>
                  <a:ea typeface="Calibri"/>
                  <a:cs typeface="Calibri"/>
                </a:rPr>
                <a:pPr algn="ctr"/>
                <a:t>20%</a:t>
              </a:fld>
              <a:endParaRPr lang="en-IN" sz="1800">
                <a:solidFill>
                  <a:srgbClr val="FF0000"/>
                </a:solidFill>
                <a:latin typeface="+mn-lt"/>
                <a:cs typeface="Arial" panose="020B0604020202020204" pitchFamily="34" charset="0"/>
              </a:endParaRPr>
            </a:p>
          </xdr:txBody>
        </xdr:sp>
        <xdr:pic>
          <xdr:nvPicPr>
            <xdr:cNvPr id="97" name="Graphic 96" descr="Nervous face outline with solid fill">
              <a:extLst>
                <a:ext uri="{FF2B5EF4-FFF2-40B4-BE49-F238E27FC236}">
                  <a16:creationId xmlns:a16="http://schemas.microsoft.com/office/drawing/2014/main" id="{00000000-0008-0000-0400-000061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801490" y="2050044"/>
              <a:ext cx="216626" cy="217854"/>
            </a:xfrm>
            <a:prstGeom prst="rect">
              <a:avLst/>
            </a:prstGeom>
          </xdr:spPr>
        </xdr:pic>
      </xdr:grpSp>
      <xdr:grpSp>
        <xdr:nvGrpSpPr>
          <xdr:cNvPr id="93" name="Group 92">
            <a:extLst>
              <a:ext uri="{FF2B5EF4-FFF2-40B4-BE49-F238E27FC236}">
                <a16:creationId xmlns:a16="http://schemas.microsoft.com/office/drawing/2014/main" id="{00000000-0008-0000-0400-00005D000000}"/>
              </a:ext>
            </a:extLst>
          </xdr:cNvPr>
          <xdr:cNvGrpSpPr/>
        </xdr:nvGrpSpPr>
        <xdr:grpSpPr>
          <a:xfrm>
            <a:off x="2376620" y="2015856"/>
            <a:ext cx="3364906" cy="280577"/>
            <a:chOff x="2376620" y="2015856"/>
            <a:chExt cx="3364906" cy="280577"/>
          </a:xfrm>
        </xdr:grpSpPr>
        <xdr:sp macro="" textlink="'Pivot Analysis'!L19">
          <xdr:nvSpPr>
            <xdr:cNvPr id="94" name="TextBox 93">
              <a:extLst>
                <a:ext uri="{FF2B5EF4-FFF2-40B4-BE49-F238E27FC236}">
                  <a16:creationId xmlns:a16="http://schemas.microsoft.com/office/drawing/2014/main" id="{00000000-0008-0000-0400-00005E000000}"/>
                </a:ext>
              </a:extLst>
            </xdr:cNvPr>
            <xdr:cNvSpPr txBox="1"/>
          </xdr:nvSpPr>
          <xdr:spPr>
            <a:xfrm>
              <a:off x="4600379" y="2015856"/>
              <a:ext cx="1141147" cy="2805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0F81B9-950C-4AFE-B986-2D86D80F3E4D}" type="TxLink">
                <a:rPr lang="en-US" sz="1200" b="1" i="0" u="none" strike="noStrike">
                  <a:solidFill>
                    <a:srgbClr val="3A3838"/>
                  </a:solidFill>
                  <a:latin typeface="Calibri"/>
                  <a:ea typeface="Calibri"/>
                  <a:cs typeface="Calibri"/>
                </a:rPr>
                <a:pPr algn="ctr"/>
                <a:t>19%</a:t>
              </a:fld>
              <a:endParaRPr lang="en-IN" sz="1800">
                <a:solidFill>
                  <a:srgbClr val="01C48B"/>
                </a:solidFill>
                <a:latin typeface="+mn-lt"/>
                <a:cs typeface="Arial" panose="020B0604020202020204" pitchFamily="34" charset="0"/>
              </a:endParaRPr>
            </a:p>
          </xdr:txBody>
        </xdr:sp>
        <xdr:pic>
          <xdr:nvPicPr>
            <xdr:cNvPr id="95" name="Graphic 94" descr="Sunglasses face outline with solid fill">
              <a:extLst>
                <a:ext uri="{FF2B5EF4-FFF2-40B4-BE49-F238E27FC236}">
                  <a16:creationId xmlns:a16="http://schemas.microsoft.com/office/drawing/2014/main" id="{00000000-0008-0000-0400-00005F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76620" y="2057794"/>
              <a:ext cx="216626" cy="217855"/>
            </a:xfrm>
            <a:prstGeom prst="rect">
              <a:avLst/>
            </a:prstGeom>
          </xdr:spPr>
        </xdr:pic>
      </xdr:grpSp>
    </xdr:grpSp>
    <xdr:clientData/>
  </xdr:twoCellAnchor>
  <xdr:twoCellAnchor>
    <xdr:from>
      <xdr:col>3</xdr:col>
      <xdr:colOff>588960</xdr:colOff>
      <xdr:row>32</xdr:row>
      <xdr:rowOff>52735</xdr:rowOff>
    </xdr:from>
    <xdr:to>
      <xdr:col>8</xdr:col>
      <xdr:colOff>551298</xdr:colOff>
      <xdr:row>33</xdr:row>
      <xdr:rowOff>118518</xdr:rowOff>
    </xdr:to>
    <xdr:sp macro="" textlink="">
      <xdr:nvSpPr>
        <xdr:cNvPr id="102" name="TextBox 101">
          <a:extLst>
            <a:ext uri="{FF2B5EF4-FFF2-40B4-BE49-F238E27FC236}">
              <a16:creationId xmlns:a16="http://schemas.microsoft.com/office/drawing/2014/main" id="{00000000-0008-0000-0400-000066000000}"/>
            </a:ext>
          </a:extLst>
        </xdr:cNvPr>
        <xdr:cNvSpPr txBox="1"/>
      </xdr:nvSpPr>
      <xdr:spPr>
        <a:xfrm>
          <a:off x="2403246" y="6160830"/>
          <a:ext cx="2986147" cy="247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rgbClr val="50008E"/>
              </a:solidFill>
              <a:latin typeface="Arial" panose="020B0604020202020204" pitchFamily="34" charset="0"/>
              <a:cs typeface="Arial" panose="020B0604020202020204" pitchFamily="34" charset="0"/>
            </a:rPr>
            <a:t>Top 3 City's</a:t>
          </a:r>
          <a:r>
            <a:rPr lang="en-IN" sz="1100" b="1" baseline="0">
              <a:solidFill>
                <a:srgbClr val="50008E"/>
              </a:solidFill>
              <a:latin typeface="Arial" panose="020B0604020202020204" pitchFamily="34" charset="0"/>
              <a:cs typeface="Arial" panose="020B0604020202020204" pitchFamily="34" charset="0"/>
            </a:rPr>
            <a:t> High Level Billing Percentage</a:t>
          </a:r>
        </a:p>
        <a:p>
          <a:endParaRPr lang="en-IN" sz="1100" b="1">
            <a:solidFill>
              <a:srgbClr val="50008E"/>
            </a:solidFill>
            <a:latin typeface="Arial" panose="020B0604020202020204" pitchFamily="34" charset="0"/>
            <a:cs typeface="Arial" panose="020B0604020202020204" pitchFamily="34" charset="0"/>
          </a:endParaRPr>
        </a:p>
      </xdr:txBody>
    </xdr:sp>
    <xdr:clientData/>
  </xdr:twoCellAnchor>
  <xdr:twoCellAnchor>
    <xdr:from>
      <xdr:col>3</xdr:col>
      <xdr:colOff>274169</xdr:colOff>
      <xdr:row>1</xdr:row>
      <xdr:rowOff>73898</xdr:rowOff>
    </xdr:from>
    <xdr:to>
      <xdr:col>7</xdr:col>
      <xdr:colOff>207875</xdr:colOff>
      <xdr:row>6</xdr:row>
      <xdr:rowOff>66278</xdr:rowOff>
    </xdr:to>
    <xdr:grpSp>
      <xdr:nvGrpSpPr>
        <xdr:cNvPr id="58" name="Group 57">
          <a:extLst>
            <a:ext uri="{FF2B5EF4-FFF2-40B4-BE49-F238E27FC236}">
              <a16:creationId xmlns:a16="http://schemas.microsoft.com/office/drawing/2014/main" id="{00000000-0008-0000-0400-00003A000000}"/>
            </a:ext>
          </a:extLst>
        </xdr:cNvPr>
        <xdr:cNvGrpSpPr/>
      </xdr:nvGrpSpPr>
      <xdr:grpSpPr>
        <a:xfrm>
          <a:off x="2113479" y="564381"/>
          <a:ext cx="2386120" cy="912035"/>
          <a:chOff x="2102969" y="582212"/>
          <a:chExt cx="2372106" cy="920033"/>
        </a:xfrm>
      </xdr:grpSpPr>
      <xdr:grpSp>
        <xdr:nvGrpSpPr>
          <xdr:cNvPr id="25" name="Group 24">
            <a:extLst>
              <a:ext uri="{FF2B5EF4-FFF2-40B4-BE49-F238E27FC236}">
                <a16:creationId xmlns:a16="http://schemas.microsoft.com/office/drawing/2014/main" id="{00000000-0008-0000-0400-000019000000}"/>
              </a:ext>
            </a:extLst>
          </xdr:cNvPr>
          <xdr:cNvGrpSpPr/>
        </xdr:nvGrpSpPr>
        <xdr:grpSpPr>
          <a:xfrm>
            <a:off x="2102969" y="582212"/>
            <a:ext cx="2372106" cy="920033"/>
            <a:chOff x="2163041" y="586740"/>
            <a:chExt cx="1960418" cy="906780"/>
          </a:xfrm>
        </xdr:grpSpPr>
        <xdr:sp macro="" textlink="'Pivot Analysis'!H3">
          <xdr:nvSpPr>
            <xdr:cNvPr id="21" name="Flowchart: Alternate Process 20">
              <a:extLst>
                <a:ext uri="{FF2B5EF4-FFF2-40B4-BE49-F238E27FC236}">
                  <a16:creationId xmlns:a16="http://schemas.microsoft.com/office/drawing/2014/main" id="{00000000-0008-0000-0400-000015000000}"/>
                </a:ext>
              </a:extLst>
            </xdr:cNvPr>
            <xdr:cNvSpPr/>
          </xdr:nvSpPr>
          <xdr:spPr>
            <a:xfrm>
              <a:off x="2163041" y="586740"/>
              <a:ext cx="1960418" cy="906780"/>
            </a:xfrm>
            <a:prstGeom prst="flowChartAlternateProcess">
              <a:avLst/>
            </a:prstGeom>
            <a:solidFill>
              <a:srgbClr val="F5F6FA"/>
            </a:solidFill>
            <a:ln>
              <a:solidFill>
                <a:srgbClr val="F5F6FA"/>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849BA9F-0FBC-4383-BB1A-645E3B2450B5}" type="TxLink">
                <a:rPr lang="en-US" sz="1600" b="1" i="0" u="none" strike="noStrike">
                  <a:solidFill>
                    <a:srgbClr val="FE375F"/>
                  </a:solidFill>
                  <a:latin typeface="Calibri"/>
                  <a:ea typeface="Calibri"/>
                  <a:cs typeface="Calibri"/>
                </a:rPr>
                <a:pPr algn="l"/>
                <a:t>Count Customer_Name</a:t>
              </a:fld>
              <a:endParaRPr lang="en-IN" sz="1600">
                <a:solidFill>
                  <a:srgbClr val="FE375F"/>
                </a:solidFill>
              </a:endParaRPr>
            </a:p>
          </xdr:txBody>
        </xdr:sp>
        <xdr:sp macro="" textlink="'Pivot Analysis'!H4">
          <xdr:nvSpPr>
            <xdr:cNvPr id="22" name="TextBox 21">
              <a:extLst>
                <a:ext uri="{FF2B5EF4-FFF2-40B4-BE49-F238E27FC236}">
                  <a16:creationId xmlns:a16="http://schemas.microsoft.com/office/drawing/2014/main" id="{00000000-0008-0000-0400-000016000000}"/>
                </a:ext>
              </a:extLst>
            </xdr:cNvPr>
            <xdr:cNvSpPr txBox="1"/>
          </xdr:nvSpPr>
          <xdr:spPr>
            <a:xfrm>
              <a:off x="3021986" y="940506"/>
              <a:ext cx="881653" cy="404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E0625BD1-5BB3-49FF-B83A-F26C6710F896}" type="TxLink">
                <a:rPr lang="en-US" sz="2400" b="1" i="0" u="none" strike="noStrike">
                  <a:solidFill>
                    <a:srgbClr val="3A3838"/>
                  </a:solidFill>
                  <a:latin typeface="Arial" panose="020B0604020202020204" pitchFamily="34" charset="0"/>
                  <a:ea typeface="Calibri"/>
                  <a:cs typeface="Arial" panose="020B0604020202020204" pitchFamily="34" charset="0"/>
                </a:rPr>
                <a:pPr algn="r"/>
                <a:t>2000</a:t>
              </a:fld>
              <a:endParaRPr lang="en-IN" sz="2400">
                <a:latin typeface="Arial" panose="020B0604020202020204" pitchFamily="34" charset="0"/>
                <a:cs typeface="Arial" panose="020B0604020202020204" pitchFamily="34" charset="0"/>
              </a:endParaRPr>
            </a:p>
          </xdr:txBody>
        </xdr:sp>
      </xdr:grpSp>
      <xdr:pic>
        <xdr:nvPicPr>
          <xdr:cNvPr id="41" name="Graphic 40" descr="Male profile with solid fill">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86236" y="893923"/>
            <a:ext cx="476243" cy="476242"/>
          </a:xfrm>
          <a:prstGeom prst="rect">
            <a:avLst/>
          </a:prstGeom>
        </xdr:spPr>
      </xdr:pic>
    </xdr:grpSp>
    <xdr:clientData/>
  </xdr:twoCellAnchor>
  <xdr:twoCellAnchor>
    <xdr:from>
      <xdr:col>12</xdr:col>
      <xdr:colOff>111243</xdr:colOff>
      <xdr:row>1</xdr:row>
      <xdr:rowOff>73898</xdr:rowOff>
    </xdr:from>
    <xdr:to>
      <xdr:col>16</xdr:col>
      <xdr:colOff>137233</xdr:colOff>
      <xdr:row>6</xdr:row>
      <xdr:rowOff>66278</xdr:rowOff>
    </xdr:to>
    <xdr:grpSp>
      <xdr:nvGrpSpPr>
        <xdr:cNvPr id="73" name="Group 72">
          <a:extLst>
            <a:ext uri="{FF2B5EF4-FFF2-40B4-BE49-F238E27FC236}">
              <a16:creationId xmlns:a16="http://schemas.microsoft.com/office/drawing/2014/main" id="{00000000-0008-0000-0400-000049000000}"/>
            </a:ext>
          </a:extLst>
        </xdr:cNvPr>
        <xdr:cNvGrpSpPr/>
      </xdr:nvGrpSpPr>
      <xdr:grpSpPr>
        <a:xfrm>
          <a:off x="7468484" y="564381"/>
          <a:ext cx="2478404" cy="912035"/>
          <a:chOff x="7393310" y="595464"/>
          <a:chExt cx="2172739" cy="920033"/>
        </a:xfrm>
      </xdr:grpSpPr>
      <xdr:grpSp>
        <xdr:nvGrpSpPr>
          <xdr:cNvPr id="30" name="Group 29">
            <a:extLst>
              <a:ext uri="{FF2B5EF4-FFF2-40B4-BE49-F238E27FC236}">
                <a16:creationId xmlns:a16="http://schemas.microsoft.com/office/drawing/2014/main" id="{00000000-0008-0000-0400-00001E000000}"/>
              </a:ext>
            </a:extLst>
          </xdr:cNvPr>
          <xdr:cNvGrpSpPr/>
        </xdr:nvGrpSpPr>
        <xdr:grpSpPr>
          <a:xfrm>
            <a:off x="7393310" y="595464"/>
            <a:ext cx="2172739" cy="920033"/>
            <a:chOff x="2163041" y="586740"/>
            <a:chExt cx="1960418" cy="906780"/>
          </a:xfrm>
        </xdr:grpSpPr>
        <xdr:sp macro="" textlink="'Pivot Analysis'!J3">
          <xdr:nvSpPr>
            <xdr:cNvPr id="31" name="Flowchart: Alternate Process 30">
              <a:extLst>
                <a:ext uri="{FF2B5EF4-FFF2-40B4-BE49-F238E27FC236}">
                  <a16:creationId xmlns:a16="http://schemas.microsoft.com/office/drawing/2014/main" id="{00000000-0008-0000-0400-00001F000000}"/>
                </a:ext>
              </a:extLst>
            </xdr:cNvPr>
            <xdr:cNvSpPr/>
          </xdr:nvSpPr>
          <xdr:spPr>
            <a:xfrm>
              <a:off x="2163041" y="586740"/>
              <a:ext cx="1960418" cy="906780"/>
            </a:xfrm>
            <a:prstGeom prst="flowChartAlternateProcess">
              <a:avLst/>
            </a:prstGeom>
            <a:solidFill>
              <a:srgbClr val="F5F6FA"/>
            </a:solidFill>
            <a:ln>
              <a:solidFill>
                <a:srgbClr val="F5F6FA"/>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6E6985F1-58CE-461C-828B-B06672EE282B}" type="TxLink">
                <a:rPr lang="en-US" sz="1600" b="1" i="0" u="none" strike="noStrike">
                  <a:solidFill>
                    <a:srgbClr val="FE3057"/>
                  </a:solidFill>
                  <a:latin typeface="Calibri"/>
                  <a:ea typeface="Calibri"/>
                  <a:cs typeface="Calibri"/>
                </a:rPr>
                <a:pPr algn="l"/>
                <a:t>Billing Amount</a:t>
              </a:fld>
              <a:endParaRPr lang="en-IN" sz="1600">
                <a:solidFill>
                  <a:srgbClr val="FE375F"/>
                </a:solidFill>
              </a:endParaRPr>
            </a:p>
          </xdr:txBody>
        </xdr:sp>
        <xdr:sp macro="" textlink="'Pivot Analysis'!J4">
          <xdr:nvSpPr>
            <xdr:cNvPr id="32" name="TextBox 31">
              <a:extLst>
                <a:ext uri="{FF2B5EF4-FFF2-40B4-BE49-F238E27FC236}">
                  <a16:creationId xmlns:a16="http://schemas.microsoft.com/office/drawing/2014/main" id="{00000000-0008-0000-0400-000020000000}"/>
                </a:ext>
              </a:extLst>
            </xdr:cNvPr>
            <xdr:cNvSpPr txBox="1"/>
          </xdr:nvSpPr>
          <xdr:spPr>
            <a:xfrm>
              <a:off x="2783544" y="968885"/>
              <a:ext cx="1173480" cy="404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97FE1F2-19FB-4A59-A486-CD7000AE2A58}" type="TxLink">
                <a:rPr lang="en-US" sz="1800" b="1" i="0" u="none" strike="noStrike">
                  <a:solidFill>
                    <a:srgbClr val="3A3838"/>
                  </a:solidFill>
                  <a:latin typeface="Arial" panose="020B0604020202020204" pitchFamily="34" charset="0"/>
                  <a:ea typeface="Calibri"/>
                  <a:cs typeface="Arial" panose="020B0604020202020204" pitchFamily="34" charset="0"/>
                </a:rPr>
                <a:pPr algn="r"/>
                <a:t>3104094.88</a:t>
              </a:fld>
              <a:endParaRPr lang="en-IN" sz="1800">
                <a:latin typeface="Arial" panose="020B0604020202020204" pitchFamily="34" charset="0"/>
                <a:cs typeface="Arial" panose="020B0604020202020204" pitchFamily="34" charset="0"/>
              </a:endParaRPr>
            </a:p>
          </xdr:txBody>
        </xdr:sp>
      </xdr:grpSp>
      <xdr:pic>
        <xdr:nvPicPr>
          <xdr:cNvPr id="46" name="Graphic 45" descr="Bank outline">
            <a:extLst>
              <a:ext uri="{FF2B5EF4-FFF2-40B4-BE49-F238E27FC236}">
                <a16:creationId xmlns:a16="http://schemas.microsoft.com/office/drawing/2014/main" id="{00000000-0008-0000-0400-00002E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7730916" y="962480"/>
            <a:ext cx="433707" cy="396654"/>
          </a:xfrm>
          <a:prstGeom prst="rect">
            <a:avLst/>
          </a:prstGeom>
          <a:ln>
            <a:noFill/>
          </a:ln>
          <a:effectLst>
            <a:innerShdw blurRad="63500" dist="50800" dir="13500000">
              <a:prstClr val="black">
                <a:alpha val="50000"/>
              </a:prstClr>
            </a:innerShdw>
          </a:effectLst>
        </xdr:spPr>
      </xdr:pic>
    </xdr:grpSp>
    <xdr:clientData/>
  </xdr:twoCellAnchor>
  <xdr:twoCellAnchor>
    <xdr:from>
      <xdr:col>7</xdr:col>
      <xdr:colOff>482736</xdr:colOff>
      <xdr:row>1</xdr:row>
      <xdr:rowOff>73898</xdr:rowOff>
    </xdr:from>
    <xdr:to>
      <xdr:col>11</xdr:col>
      <xdr:colOff>425200</xdr:colOff>
      <xdr:row>6</xdr:row>
      <xdr:rowOff>66278</xdr:rowOff>
    </xdr:to>
    <xdr:grpSp>
      <xdr:nvGrpSpPr>
        <xdr:cNvPr id="72" name="Group 71">
          <a:extLst>
            <a:ext uri="{FF2B5EF4-FFF2-40B4-BE49-F238E27FC236}">
              <a16:creationId xmlns:a16="http://schemas.microsoft.com/office/drawing/2014/main" id="{00000000-0008-0000-0400-000048000000}"/>
            </a:ext>
          </a:extLst>
        </xdr:cNvPr>
        <xdr:cNvGrpSpPr/>
      </xdr:nvGrpSpPr>
      <xdr:grpSpPr>
        <a:xfrm>
          <a:off x="4774460" y="564381"/>
          <a:ext cx="2394878" cy="912035"/>
          <a:chOff x="4901032" y="610609"/>
          <a:chExt cx="2372106" cy="920033"/>
        </a:xfrm>
      </xdr:grpSpPr>
      <xdr:grpSp>
        <xdr:nvGrpSpPr>
          <xdr:cNvPr id="27" name="Group 26">
            <a:extLst>
              <a:ext uri="{FF2B5EF4-FFF2-40B4-BE49-F238E27FC236}">
                <a16:creationId xmlns:a16="http://schemas.microsoft.com/office/drawing/2014/main" id="{00000000-0008-0000-0400-00001B000000}"/>
              </a:ext>
            </a:extLst>
          </xdr:cNvPr>
          <xdr:cNvGrpSpPr/>
        </xdr:nvGrpSpPr>
        <xdr:grpSpPr>
          <a:xfrm>
            <a:off x="4901032" y="610609"/>
            <a:ext cx="2372106" cy="920033"/>
            <a:chOff x="2065020" y="586740"/>
            <a:chExt cx="2156460" cy="906780"/>
          </a:xfrm>
        </xdr:grpSpPr>
        <xdr:sp macro="" textlink="'Pivot Analysis'!I3">
          <xdr:nvSpPr>
            <xdr:cNvPr id="28" name="Flowchart: Alternate Process 27">
              <a:extLst>
                <a:ext uri="{FF2B5EF4-FFF2-40B4-BE49-F238E27FC236}">
                  <a16:creationId xmlns:a16="http://schemas.microsoft.com/office/drawing/2014/main" id="{00000000-0008-0000-0400-00001C000000}"/>
                </a:ext>
              </a:extLst>
            </xdr:cNvPr>
            <xdr:cNvSpPr/>
          </xdr:nvSpPr>
          <xdr:spPr>
            <a:xfrm>
              <a:off x="2065020" y="586740"/>
              <a:ext cx="2156460" cy="906780"/>
            </a:xfrm>
            <a:prstGeom prst="flowChartAlternateProcess">
              <a:avLst/>
            </a:prstGeom>
            <a:solidFill>
              <a:srgbClr val="F5F6FA"/>
            </a:solidFill>
            <a:ln>
              <a:solidFill>
                <a:srgbClr val="F5F6FA"/>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163CDD6-9EFE-4AF9-BEC6-62F5B1E9F8EF}" type="TxLink">
                <a:rPr lang="en-US" sz="1500" b="1" i="0" u="none" strike="noStrike">
                  <a:solidFill>
                    <a:srgbClr val="FE3057"/>
                  </a:solidFill>
                  <a:latin typeface="Calibri"/>
                  <a:ea typeface="Calibri"/>
                  <a:cs typeface="Calibri"/>
                </a:rPr>
                <a:pPr algn="l"/>
                <a:t>Power Consumed_KWH</a:t>
              </a:fld>
              <a:endParaRPr lang="en-IN" sz="1500">
                <a:solidFill>
                  <a:srgbClr val="FE375F"/>
                </a:solidFill>
              </a:endParaRPr>
            </a:p>
          </xdr:txBody>
        </xdr:sp>
        <xdr:sp macro="" textlink="'Pivot Analysis'!I4">
          <xdr:nvSpPr>
            <xdr:cNvPr id="29" name="TextBox 28">
              <a:extLst>
                <a:ext uri="{FF2B5EF4-FFF2-40B4-BE49-F238E27FC236}">
                  <a16:creationId xmlns:a16="http://schemas.microsoft.com/office/drawing/2014/main" id="{00000000-0008-0000-0400-00001D000000}"/>
                </a:ext>
              </a:extLst>
            </xdr:cNvPr>
            <xdr:cNvSpPr txBox="1"/>
          </xdr:nvSpPr>
          <xdr:spPr>
            <a:xfrm>
              <a:off x="2500746" y="927443"/>
              <a:ext cx="1530487" cy="4049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B65CE6D-28A3-401D-BF80-B86A8B0C5A00}" type="TxLink">
                <a:rPr lang="en-US" sz="2000" b="1" i="0" u="none" strike="noStrike">
                  <a:solidFill>
                    <a:srgbClr val="3A3838"/>
                  </a:solidFill>
                  <a:latin typeface="Calibri"/>
                  <a:ea typeface="Calibri"/>
                  <a:cs typeface="Calibri"/>
                </a:rPr>
                <a:pPr algn="r"/>
                <a:t>521319.26</a:t>
              </a:fld>
              <a:endParaRPr lang="en-IN" sz="4000">
                <a:latin typeface="Arial" panose="020B0604020202020204" pitchFamily="34" charset="0"/>
                <a:cs typeface="Arial" panose="020B0604020202020204" pitchFamily="34" charset="0"/>
              </a:endParaRPr>
            </a:p>
          </xdr:txBody>
        </xdr:sp>
      </xdr:grpSp>
      <xdr:pic>
        <xdr:nvPicPr>
          <xdr:cNvPr id="70" name="Picture 69">
            <a:extLst>
              <a:ext uri="{FF2B5EF4-FFF2-40B4-BE49-F238E27FC236}">
                <a16:creationId xmlns:a16="http://schemas.microsoft.com/office/drawing/2014/main" id="{00000000-0008-0000-0400-000046000000}"/>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323248" y="956661"/>
            <a:ext cx="493232" cy="493232"/>
          </a:xfrm>
          <a:prstGeom prst="rect">
            <a:avLst/>
          </a:prstGeom>
        </xdr:spPr>
      </xdr:pic>
    </xdr:grpSp>
    <xdr:clientData/>
  </xdr:twoCellAnchor>
  <xdr:twoCellAnchor>
    <xdr:from>
      <xdr:col>18</xdr:col>
      <xdr:colOff>100259</xdr:colOff>
      <xdr:row>8</xdr:row>
      <xdr:rowOff>145319</xdr:rowOff>
    </xdr:from>
    <xdr:to>
      <xdr:col>22</xdr:col>
      <xdr:colOff>163636</xdr:colOff>
      <xdr:row>23</xdr:row>
      <xdr:rowOff>115957</xdr:rowOff>
    </xdr:to>
    <xdr:grpSp>
      <xdr:nvGrpSpPr>
        <xdr:cNvPr id="109" name="Group 108">
          <a:extLst>
            <a:ext uri="{FF2B5EF4-FFF2-40B4-BE49-F238E27FC236}">
              <a16:creationId xmlns:a16="http://schemas.microsoft.com/office/drawing/2014/main" id="{00000000-0008-0000-0400-00006D000000}"/>
            </a:ext>
          </a:extLst>
        </xdr:cNvPr>
        <xdr:cNvGrpSpPr/>
      </xdr:nvGrpSpPr>
      <xdr:grpSpPr>
        <a:xfrm>
          <a:off x="11136121" y="1949595"/>
          <a:ext cx="4390136" cy="2729603"/>
          <a:chOff x="10944401" y="1743353"/>
          <a:chExt cx="3591377" cy="3096948"/>
        </a:xfrm>
      </xdr:grpSpPr>
      <xdr:grpSp>
        <xdr:nvGrpSpPr>
          <xdr:cNvPr id="35" name="Group 34">
            <a:extLst>
              <a:ext uri="{FF2B5EF4-FFF2-40B4-BE49-F238E27FC236}">
                <a16:creationId xmlns:a16="http://schemas.microsoft.com/office/drawing/2014/main" id="{00000000-0008-0000-0400-000023000000}"/>
              </a:ext>
            </a:extLst>
          </xdr:cNvPr>
          <xdr:cNvGrpSpPr/>
        </xdr:nvGrpSpPr>
        <xdr:grpSpPr>
          <a:xfrm>
            <a:off x="10972799" y="1743353"/>
            <a:ext cx="2067632" cy="1632864"/>
            <a:chOff x="10799142" y="1874297"/>
            <a:chExt cx="3106585" cy="2983119"/>
          </a:xfrm>
        </xdr:grpSpPr>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10799142" y="1874297"/>
            <a:ext cx="3106585" cy="2983119"/>
          </xdr:xfrm>
          <a:graphic>
            <a:graphicData uri="http://schemas.openxmlformats.org/drawingml/2006/chart">
              <c:chart xmlns:c="http://schemas.openxmlformats.org/drawingml/2006/chart" xmlns:r="http://schemas.openxmlformats.org/officeDocument/2006/relationships" r:id="rId20"/>
            </a:graphicData>
          </a:graphic>
        </xdr:graphicFrame>
        <xdr:sp macro="" textlink="'Pivot Analysis'!K55">
          <xdr:nvSpPr>
            <xdr:cNvPr id="23" name="TextBox 22">
              <a:extLst>
                <a:ext uri="{FF2B5EF4-FFF2-40B4-BE49-F238E27FC236}">
                  <a16:creationId xmlns:a16="http://schemas.microsoft.com/office/drawing/2014/main" id="{00000000-0008-0000-0400-000017000000}"/>
                </a:ext>
              </a:extLst>
            </xdr:cNvPr>
            <xdr:cNvSpPr txBox="1"/>
          </xdr:nvSpPr>
          <xdr:spPr>
            <a:xfrm>
              <a:off x="11948813" y="2972018"/>
              <a:ext cx="920405" cy="692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E66851F-413D-4B05-874B-6794C247197F}" type="TxLink">
                <a:rPr lang="en-US" sz="1800" b="1" i="0" u="none" strike="noStrike">
                  <a:solidFill>
                    <a:srgbClr val="FF0000"/>
                  </a:solidFill>
                  <a:latin typeface="Calibri"/>
                  <a:ea typeface="Calibri"/>
                  <a:cs typeface="Calibri"/>
                </a:rPr>
                <a:pPr/>
                <a:t>18%</a:t>
              </a:fld>
              <a:endParaRPr lang="en-IN" sz="1800">
                <a:solidFill>
                  <a:srgbClr val="FF0000"/>
                </a:solidFill>
              </a:endParaRPr>
            </a:p>
          </xdr:txBody>
        </xdr:sp>
      </xdr:grpSp>
      <xdr:grpSp>
        <xdr:nvGrpSpPr>
          <xdr:cNvPr id="37" name="Group 36">
            <a:extLst>
              <a:ext uri="{FF2B5EF4-FFF2-40B4-BE49-F238E27FC236}">
                <a16:creationId xmlns:a16="http://schemas.microsoft.com/office/drawing/2014/main" id="{00000000-0008-0000-0400-000025000000}"/>
              </a:ext>
            </a:extLst>
          </xdr:cNvPr>
          <xdr:cNvGrpSpPr/>
        </xdr:nvGrpSpPr>
        <xdr:grpSpPr>
          <a:xfrm>
            <a:off x="10944401" y="3217381"/>
            <a:ext cx="2153540" cy="1622920"/>
            <a:chOff x="10535603" y="4642900"/>
            <a:chExt cx="3369386" cy="3305904"/>
          </a:xfrm>
        </xdr:grpSpPr>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10535603" y="4642900"/>
            <a:ext cx="3369386" cy="3305904"/>
          </xdr:xfrm>
          <a:graphic>
            <a:graphicData uri="http://schemas.openxmlformats.org/drawingml/2006/chart">
              <c:chart xmlns:c="http://schemas.openxmlformats.org/drawingml/2006/chart" xmlns:r="http://schemas.openxmlformats.org/officeDocument/2006/relationships" r:id="rId21"/>
            </a:graphicData>
          </a:graphic>
        </xdr:graphicFrame>
        <xdr:sp macro="" textlink="'Pivot Analysis'!K58">
          <xdr:nvSpPr>
            <xdr:cNvPr id="34" name="TextBox 33">
              <a:extLst>
                <a:ext uri="{FF2B5EF4-FFF2-40B4-BE49-F238E27FC236}">
                  <a16:creationId xmlns:a16="http://schemas.microsoft.com/office/drawing/2014/main" id="{00000000-0008-0000-0400-000022000000}"/>
                </a:ext>
              </a:extLst>
            </xdr:cNvPr>
            <xdr:cNvSpPr txBox="1"/>
          </xdr:nvSpPr>
          <xdr:spPr>
            <a:xfrm>
              <a:off x="11850709" y="5949937"/>
              <a:ext cx="1012447" cy="837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F60323F-6457-4E92-804C-379E8B04079D}" type="TxLink">
                <a:rPr lang="en-US" sz="1800" b="1" i="0" u="none" strike="noStrike">
                  <a:solidFill>
                    <a:srgbClr val="01C48B"/>
                  </a:solidFill>
                  <a:latin typeface="Calibri"/>
                  <a:ea typeface="Calibri"/>
                  <a:cs typeface="Calibri"/>
                </a:rPr>
                <a:pPr/>
                <a:t>20%</a:t>
              </a:fld>
              <a:endParaRPr lang="en-IN" sz="1800">
                <a:solidFill>
                  <a:srgbClr val="01C48B"/>
                </a:solidFill>
              </a:endParaRPr>
            </a:p>
          </xdr:txBody>
        </xdr:sp>
      </xdr:grpSp>
      <xdr:sp macro="" textlink="'Pivot Analysis'!L55">
        <xdr:nvSpPr>
          <xdr:cNvPr id="112" name="TextBox 111">
            <a:extLst>
              <a:ext uri="{FF2B5EF4-FFF2-40B4-BE49-F238E27FC236}">
                <a16:creationId xmlns:a16="http://schemas.microsoft.com/office/drawing/2014/main" id="{00000000-0008-0000-0400-000070000000}"/>
              </a:ext>
            </a:extLst>
          </xdr:cNvPr>
          <xdr:cNvSpPr txBox="1"/>
        </xdr:nvSpPr>
        <xdr:spPr>
          <a:xfrm>
            <a:off x="12660469" y="1996577"/>
            <a:ext cx="1525639" cy="986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i="0" u="none" strike="noStrike">
                <a:solidFill>
                  <a:srgbClr val="67757B"/>
                </a:solidFill>
                <a:latin typeface="Calibri"/>
                <a:ea typeface="Calibri"/>
                <a:cs typeface="Calibri"/>
              </a:rPr>
              <a:t>Gap</a:t>
            </a:r>
            <a:r>
              <a:rPr lang="en-US" sz="1400" b="1" i="0" u="none" strike="noStrike" baseline="0">
                <a:solidFill>
                  <a:srgbClr val="67757B"/>
                </a:solidFill>
                <a:latin typeface="Calibri"/>
                <a:ea typeface="Calibri"/>
                <a:cs typeface="Calibri"/>
              </a:rPr>
              <a:t> 1</a:t>
            </a:r>
          </a:p>
          <a:p>
            <a:r>
              <a:rPr lang="en-US" sz="1400" b="1" i="0" u="none" strike="noStrike" baseline="0">
                <a:solidFill>
                  <a:srgbClr val="67757B"/>
                </a:solidFill>
                <a:latin typeface="Calibri"/>
                <a:ea typeface="Calibri"/>
                <a:cs typeface="Calibri"/>
              </a:rPr>
              <a:t>Cash Vs Others</a:t>
            </a:r>
          </a:p>
          <a:p>
            <a:endParaRPr lang="en-US" sz="400" b="1" i="0" u="none" strike="noStrike">
              <a:solidFill>
                <a:srgbClr val="67757B"/>
              </a:solidFill>
              <a:latin typeface="Calibri"/>
              <a:ea typeface="Calibri"/>
              <a:cs typeface="Calibri"/>
            </a:endParaRPr>
          </a:p>
          <a:p>
            <a:fld id="{381BEA92-3CD2-4A2C-85A9-B334F3AEBD64}" type="TxLink">
              <a:rPr lang="en-US" sz="1400" b="1" i="0" u="none" strike="noStrike">
                <a:solidFill>
                  <a:srgbClr val="50008E"/>
                </a:solidFill>
                <a:latin typeface="Calibri"/>
                <a:ea typeface="Calibri"/>
                <a:cs typeface="Calibri"/>
              </a:rPr>
              <a:pPr/>
              <a:t> 6,19,017.49 </a:t>
            </a:fld>
            <a:endParaRPr lang="en-IN" sz="1400">
              <a:solidFill>
                <a:srgbClr val="50008E"/>
              </a:solidFill>
            </a:endParaRPr>
          </a:p>
        </xdr:txBody>
      </xdr:sp>
      <xdr:sp macro="" textlink="'Pivot Analysis'!L58">
        <xdr:nvSpPr>
          <xdr:cNvPr id="113" name="TextBox 112">
            <a:extLst>
              <a:ext uri="{FF2B5EF4-FFF2-40B4-BE49-F238E27FC236}">
                <a16:creationId xmlns:a16="http://schemas.microsoft.com/office/drawing/2014/main" id="{00000000-0008-0000-0400-000071000000}"/>
              </a:ext>
            </a:extLst>
          </xdr:cNvPr>
          <xdr:cNvSpPr txBox="1"/>
        </xdr:nvSpPr>
        <xdr:spPr>
          <a:xfrm>
            <a:off x="12772427" y="3422506"/>
            <a:ext cx="1763351" cy="1145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i="0" u="none" strike="noStrike">
                <a:solidFill>
                  <a:srgbClr val="67757B"/>
                </a:solidFill>
                <a:latin typeface="Calibri"/>
                <a:ea typeface="Calibri"/>
                <a:cs typeface="Calibri"/>
              </a:rPr>
              <a:t>Gap 3</a:t>
            </a:r>
            <a:endParaRPr lang="en-IN" sz="1400" b="1" i="0" u="none" strike="noStrike">
              <a:solidFill>
                <a:srgbClr val="67757B"/>
              </a:solidFill>
              <a:latin typeface="Calibri"/>
              <a:ea typeface="Calibri"/>
              <a:cs typeface="Calibri"/>
            </a:endParaRPr>
          </a:p>
          <a:p>
            <a:pPr marL="0" indent="0"/>
            <a:r>
              <a:rPr lang="en-US" sz="1400" b="1" i="0" u="none" strike="noStrike">
                <a:solidFill>
                  <a:srgbClr val="67757B"/>
                </a:solidFill>
                <a:latin typeface="Calibri"/>
                <a:ea typeface="Calibri"/>
                <a:cs typeface="Calibri"/>
              </a:rPr>
              <a:t>UPI Vs Others</a:t>
            </a:r>
          </a:p>
          <a:p>
            <a:pPr marL="0" indent="0"/>
            <a:endParaRPr lang="en-IN" sz="700" b="1" i="0" u="none" strike="noStrike">
              <a:solidFill>
                <a:srgbClr val="67757B"/>
              </a:solidFill>
              <a:latin typeface="Calibri"/>
              <a:ea typeface="Calibri"/>
              <a:cs typeface="Calibri"/>
            </a:endParaRPr>
          </a:p>
          <a:p>
            <a:pPr marL="0" indent="0"/>
            <a:fld id="{B0252189-4D23-42FD-BF9D-4C6C3B511865}" type="TxLink">
              <a:rPr lang="en-US" sz="1400" b="1" i="0" u="none" strike="noStrike">
                <a:solidFill>
                  <a:srgbClr val="01C48B"/>
                </a:solidFill>
                <a:latin typeface="Calibri"/>
                <a:ea typeface="Calibri"/>
                <a:cs typeface="Calibri"/>
              </a:rPr>
              <a:pPr marL="0" indent="0"/>
              <a:t> 5,93,647.39 </a:t>
            </a:fld>
            <a:endParaRPr lang="en-IN" sz="1200" b="1" i="0" u="none" strike="noStrike">
              <a:solidFill>
                <a:srgbClr val="01C48B"/>
              </a:solidFill>
              <a:latin typeface="Calibri"/>
              <a:ea typeface="Calibri"/>
              <a:cs typeface="Calibri"/>
            </a:endParaRPr>
          </a:p>
        </xdr:txBody>
      </xdr:sp>
    </xdr:grpSp>
    <xdr:clientData/>
  </xdr:twoCellAnchor>
  <xdr:twoCellAnchor>
    <xdr:from>
      <xdr:col>21</xdr:col>
      <xdr:colOff>592081</xdr:colOff>
      <xdr:row>8</xdr:row>
      <xdr:rowOff>106116</xdr:rowOff>
    </xdr:from>
    <xdr:to>
      <xdr:col>24</xdr:col>
      <xdr:colOff>913135</xdr:colOff>
      <xdr:row>23</xdr:row>
      <xdr:rowOff>49696</xdr:rowOff>
    </xdr:to>
    <xdr:grpSp>
      <xdr:nvGrpSpPr>
        <xdr:cNvPr id="17" name="Group 16">
          <a:extLst>
            <a:ext uri="{FF2B5EF4-FFF2-40B4-BE49-F238E27FC236}">
              <a16:creationId xmlns:a16="http://schemas.microsoft.com/office/drawing/2014/main" id="{00000000-0008-0000-0400-000011000000}"/>
            </a:ext>
          </a:extLst>
        </xdr:cNvPr>
        <xdr:cNvGrpSpPr/>
      </xdr:nvGrpSpPr>
      <xdr:grpSpPr>
        <a:xfrm>
          <a:off x="14684702" y="1910392"/>
          <a:ext cx="4262433" cy="2702545"/>
          <a:chOff x="14570521" y="1659883"/>
          <a:chExt cx="4581090" cy="3208427"/>
        </a:xfrm>
      </xdr:grpSpPr>
      <xdr:grpSp>
        <xdr:nvGrpSpPr>
          <xdr:cNvPr id="36" name="Group 35">
            <a:extLst>
              <a:ext uri="{FF2B5EF4-FFF2-40B4-BE49-F238E27FC236}">
                <a16:creationId xmlns:a16="http://schemas.microsoft.com/office/drawing/2014/main" id="{00000000-0008-0000-0400-000024000000}"/>
              </a:ext>
            </a:extLst>
          </xdr:cNvPr>
          <xdr:cNvGrpSpPr/>
        </xdr:nvGrpSpPr>
        <xdr:grpSpPr>
          <a:xfrm>
            <a:off x="14641046" y="1659883"/>
            <a:ext cx="3067570" cy="1649282"/>
            <a:chOff x="13776276" y="2033457"/>
            <a:chExt cx="2788182" cy="2520000"/>
          </a:xfrm>
        </xdr:grpSpPr>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13776276" y="2033457"/>
            <a:ext cx="2788182" cy="2520000"/>
          </xdr:xfrm>
          <a:graphic>
            <a:graphicData uri="http://schemas.openxmlformats.org/drawingml/2006/chart">
              <c:chart xmlns:c="http://schemas.openxmlformats.org/drawingml/2006/chart" xmlns:r="http://schemas.openxmlformats.org/officeDocument/2006/relationships" r:id="rId22"/>
            </a:graphicData>
          </a:graphic>
        </xdr:graphicFrame>
        <xdr:sp macro="" textlink="'Pivot Analysis'!K56">
          <xdr:nvSpPr>
            <xdr:cNvPr id="26" name="TextBox 25">
              <a:extLst>
                <a:ext uri="{FF2B5EF4-FFF2-40B4-BE49-F238E27FC236}">
                  <a16:creationId xmlns:a16="http://schemas.microsoft.com/office/drawing/2014/main" id="{00000000-0008-0000-0400-00001A000000}"/>
                </a:ext>
              </a:extLst>
            </xdr:cNvPr>
            <xdr:cNvSpPr txBox="1"/>
          </xdr:nvSpPr>
          <xdr:spPr>
            <a:xfrm>
              <a:off x="14912874" y="2963213"/>
              <a:ext cx="628651" cy="629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224E8AA-4787-4024-975B-937A63E447A4}" type="TxLink">
                <a:rPr lang="en-US" sz="1800" b="1" i="0" u="none" strike="noStrike">
                  <a:solidFill>
                    <a:srgbClr val="FE375F"/>
                  </a:solidFill>
                  <a:latin typeface="Calibri"/>
                  <a:ea typeface="Calibri"/>
                  <a:cs typeface="Calibri"/>
                </a:rPr>
                <a:pPr/>
                <a:t>22%</a:t>
              </a:fld>
              <a:endParaRPr lang="en-IN" sz="1800">
                <a:solidFill>
                  <a:srgbClr val="FE375F"/>
                </a:solidFill>
              </a:endParaRPr>
            </a:p>
          </xdr:txBody>
        </xdr:sp>
      </xdr:grpSp>
      <xdr:grpSp>
        <xdr:nvGrpSpPr>
          <xdr:cNvPr id="38" name="Group 37">
            <a:extLst>
              <a:ext uri="{FF2B5EF4-FFF2-40B4-BE49-F238E27FC236}">
                <a16:creationId xmlns:a16="http://schemas.microsoft.com/office/drawing/2014/main" id="{00000000-0008-0000-0400-000026000000}"/>
              </a:ext>
            </a:extLst>
          </xdr:cNvPr>
          <xdr:cNvGrpSpPr/>
        </xdr:nvGrpSpPr>
        <xdr:grpSpPr>
          <a:xfrm>
            <a:off x="14570521" y="3172440"/>
            <a:ext cx="3356602" cy="1695870"/>
            <a:chOff x="13699476" y="4788472"/>
            <a:chExt cx="2880000" cy="2771561"/>
          </a:xfrm>
        </xdr:grpSpPr>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13699476" y="4788472"/>
            <a:ext cx="2880000" cy="2771561"/>
          </xdr:xfrm>
          <a:graphic>
            <a:graphicData uri="http://schemas.openxmlformats.org/drawingml/2006/chart">
              <c:chart xmlns:c="http://schemas.openxmlformats.org/drawingml/2006/chart" xmlns:r="http://schemas.openxmlformats.org/officeDocument/2006/relationships" r:id="rId23"/>
            </a:graphicData>
          </a:graphic>
        </xdr:graphicFrame>
        <xdr:sp macro="" textlink="'Pivot Analysis'!K59">
          <xdr:nvSpPr>
            <xdr:cNvPr id="33" name="TextBox 32">
              <a:extLst>
                <a:ext uri="{FF2B5EF4-FFF2-40B4-BE49-F238E27FC236}">
                  <a16:creationId xmlns:a16="http://schemas.microsoft.com/office/drawing/2014/main" id="{00000000-0008-0000-0400-000021000000}"/>
                </a:ext>
              </a:extLst>
            </xdr:cNvPr>
            <xdr:cNvSpPr txBox="1"/>
          </xdr:nvSpPr>
          <xdr:spPr>
            <a:xfrm>
              <a:off x="14897542" y="5814777"/>
              <a:ext cx="571500" cy="6293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EF785A-0A4E-4EF8-A5D4-E620FE3037E6}" type="TxLink">
                <a:rPr lang="en-US" sz="1800" b="1" i="0" u="none" strike="noStrike">
                  <a:solidFill>
                    <a:srgbClr val="50008E"/>
                  </a:solidFill>
                  <a:latin typeface="Calibri"/>
                  <a:ea typeface="Calibri"/>
                  <a:cs typeface="Calibri"/>
                </a:rPr>
                <a:pPr/>
                <a:t>21%</a:t>
              </a:fld>
              <a:endParaRPr lang="en-IN" sz="1800">
                <a:solidFill>
                  <a:srgbClr val="50008E"/>
                </a:solidFill>
              </a:endParaRPr>
            </a:p>
          </xdr:txBody>
        </xdr:sp>
      </xdr:grpSp>
      <xdr:sp macro="" textlink="'Pivot Analysis'!L59">
        <xdr:nvSpPr>
          <xdr:cNvPr id="114" name="TextBox 113">
            <a:extLst>
              <a:ext uri="{FF2B5EF4-FFF2-40B4-BE49-F238E27FC236}">
                <a16:creationId xmlns:a16="http://schemas.microsoft.com/office/drawing/2014/main" id="{00000000-0008-0000-0400-000072000000}"/>
              </a:ext>
            </a:extLst>
          </xdr:cNvPr>
          <xdr:cNvSpPr txBox="1"/>
        </xdr:nvSpPr>
        <xdr:spPr>
          <a:xfrm>
            <a:off x="17048612" y="3263677"/>
            <a:ext cx="2102999" cy="13686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endParaRPr lang="en-US" sz="1200" b="1" i="0" u="none" strike="noStrike">
              <a:solidFill>
                <a:srgbClr val="67757B"/>
              </a:solidFill>
              <a:latin typeface="Calibri"/>
              <a:ea typeface="Calibri"/>
              <a:cs typeface="Calibri"/>
            </a:endParaRPr>
          </a:p>
          <a:p>
            <a:pPr marL="0" indent="0"/>
            <a:r>
              <a:rPr lang="en-US" sz="1400" b="1" i="0" u="none" strike="noStrike">
                <a:solidFill>
                  <a:srgbClr val="67757B"/>
                </a:solidFill>
                <a:latin typeface="Calibri"/>
                <a:ea typeface="Calibri"/>
                <a:cs typeface="Calibri"/>
              </a:rPr>
              <a:t>Gap 4</a:t>
            </a:r>
            <a:endParaRPr lang="en-IN" sz="1400" b="1" i="0" u="none" strike="noStrike">
              <a:solidFill>
                <a:srgbClr val="67757B"/>
              </a:solidFill>
              <a:latin typeface="Calibri"/>
              <a:ea typeface="Calibri"/>
              <a:cs typeface="Calibri"/>
            </a:endParaRPr>
          </a:p>
          <a:p>
            <a:pPr marL="0" indent="0"/>
            <a:r>
              <a:rPr lang="en-US" sz="1400" b="1" i="0" u="none" strike="noStrike">
                <a:solidFill>
                  <a:srgbClr val="67757B"/>
                </a:solidFill>
                <a:latin typeface="Calibri"/>
                <a:ea typeface="Calibri"/>
                <a:cs typeface="Calibri"/>
              </a:rPr>
              <a:t>Online Vs Others</a:t>
            </a:r>
          </a:p>
          <a:p>
            <a:pPr marL="0" indent="0"/>
            <a:endParaRPr lang="en-IN" sz="800" b="1" i="0" u="none" strike="noStrike">
              <a:solidFill>
                <a:srgbClr val="67757B"/>
              </a:solidFill>
              <a:latin typeface="Calibri"/>
              <a:ea typeface="Calibri"/>
              <a:cs typeface="Calibri"/>
            </a:endParaRPr>
          </a:p>
          <a:p>
            <a:pPr marL="0" indent="0"/>
            <a:fld id="{DFAA3011-236A-4207-9309-AC5EB2C75CC1}" type="TxLink">
              <a:rPr lang="en-US" sz="1400" b="1" i="0" u="none" strike="noStrike">
                <a:solidFill>
                  <a:srgbClr val="50008E"/>
                </a:solidFill>
                <a:latin typeface="Calibri"/>
                <a:ea typeface="Calibri"/>
                <a:cs typeface="Calibri"/>
              </a:rPr>
              <a:pPr marL="0" indent="0"/>
              <a:t> 6,25,973.44 </a:t>
            </a:fld>
            <a:endParaRPr lang="en-IN" sz="1200" b="1" i="0" u="none" strike="noStrike">
              <a:solidFill>
                <a:srgbClr val="50008E"/>
              </a:solidFill>
              <a:latin typeface="Calibri"/>
              <a:ea typeface="Calibri"/>
              <a:cs typeface="Calibri"/>
            </a:endParaRPr>
          </a:p>
        </xdr:txBody>
      </xdr:sp>
      <xdr:sp macro="" textlink="'Pivot Analysis'!L56">
        <xdr:nvSpPr>
          <xdr:cNvPr id="117" name="TextBox 116">
            <a:extLst>
              <a:ext uri="{FF2B5EF4-FFF2-40B4-BE49-F238E27FC236}">
                <a16:creationId xmlns:a16="http://schemas.microsoft.com/office/drawing/2014/main" id="{00000000-0008-0000-0400-000075000000}"/>
              </a:ext>
            </a:extLst>
          </xdr:cNvPr>
          <xdr:cNvSpPr txBox="1"/>
        </xdr:nvSpPr>
        <xdr:spPr>
          <a:xfrm>
            <a:off x="16979785" y="2158745"/>
            <a:ext cx="2143425" cy="1125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400" b="1" i="0" u="none" strike="noStrike">
                <a:solidFill>
                  <a:srgbClr val="67757B"/>
                </a:solidFill>
                <a:latin typeface="Calibri"/>
                <a:ea typeface="Calibri"/>
                <a:cs typeface="Calibri"/>
              </a:rPr>
              <a:t>Gap 2</a:t>
            </a:r>
            <a:endParaRPr lang="en-IN" sz="1400" b="1" i="0" u="none" strike="noStrike">
              <a:solidFill>
                <a:srgbClr val="67757B"/>
              </a:solidFill>
              <a:latin typeface="Calibri"/>
              <a:ea typeface="Calibri"/>
              <a:cs typeface="Calibri"/>
            </a:endParaRPr>
          </a:p>
          <a:p>
            <a:pPr marL="0" indent="0"/>
            <a:r>
              <a:rPr lang="en-US" sz="1400" b="1" i="0" u="none" strike="noStrike">
                <a:solidFill>
                  <a:srgbClr val="67757B"/>
                </a:solidFill>
                <a:latin typeface="Calibri"/>
                <a:ea typeface="Calibri"/>
                <a:cs typeface="Calibri"/>
              </a:rPr>
              <a:t>Cheque Vs Others</a:t>
            </a:r>
            <a:endParaRPr lang="en-IN" sz="1400" b="1" i="0" u="none" strike="noStrike">
              <a:solidFill>
                <a:srgbClr val="67757B"/>
              </a:solidFill>
              <a:latin typeface="Calibri"/>
              <a:ea typeface="Calibri"/>
              <a:cs typeface="Calibri"/>
            </a:endParaRPr>
          </a:p>
          <a:p>
            <a:pPr marL="0" indent="0"/>
            <a:endParaRPr lang="en-US" sz="800" b="1" i="0" u="none" strike="noStrike">
              <a:solidFill>
                <a:srgbClr val="67757B"/>
              </a:solidFill>
              <a:latin typeface="Calibri"/>
              <a:ea typeface="Calibri"/>
              <a:cs typeface="Calibri"/>
            </a:endParaRPr>
          </a:p>
          <a:p>
            <a:pPr marL="0" indent="0"/>
            <a:fld id="{1A9424F3-1361-4157-BD34-46D38AE06369}" type="TxLink">
              <a:rPr lang="en-US" sz="1400" b="1" i="0" u="none" strike="noStrike">
                <a:solidFill>
                  <a:srgbClr val="FE375F"/>
                </a:solidFill>
                <a:latin typeface="Calibri"/>
                <a:ea typeface="Calibri"/>
                <a:cs typeface="Calibri"/>
              </a:rPr>
              <a:pPr marL="0" indent="0"/>
              <a:t> 6,43,881.83 </a:t>
            </a:fld>
            <a:endParaRPr lang="en-IN" sz="1400" b="1" i="0" u="none" strike="noStrike">
              <a:solidFill>
                <a:srgbClr val="FE375F"/>
              </a:solidFill>
              <a:latin typeface="Calibri"/>
              <a:ea typeface="Calibri"/>
              <a:cs typeface="Calibri"/>
            </a:endParaRPr>
          </a:p>
        </xdr:txBody>
      </xdr:sp>
    </xdr:grpSp>
    <xdr:clientData/>
  </xdr:twoCellAnchor>
  <xdr:twoCellAnchor>
    <xdr:from>
      <xdr:col>19</xdr:col>
      <xdr:colOff>193402</xdr:colOff>
      <xdr:row>26</xdr:row>
      <xdr:rowOff>109691</xdr:rowOff>
    </xdr:from>
    <xdr:to>
      <xdr:col>24</xdr:col>
      <xdr:colOff>488151</xdr:colOff>
      <xdr:row>28</xdr:row>
      <xdr:rowOff>97935</xdr:rowOff>
    </xdr:to>
    <xdr:grpSp>
      <xdr:nvGrpSpPr>
        <xdr:cNvPr id="104" name="Group 103">
          <a:extLst>
            <a:ext uri="{FF2B5EF4-FFF2-40B4-BE49-F238E27FC236}">
              <a16:creationId xmlns:a16="http://schemas.microsoft.com/office/drawing/2014/main" id="{00000000-0008-0000-0400-000068000000}"/>
            </a:ext>
          </a:extLst>
        </xdr:cNvPr>
        <xdr:cNvGrpSpPr/>
      </xdr:nvGrpSpPr>
      <xdr:grpSpPr>
        <a:xfrm>
          <a:off x="11842368" y="5224725"/>
          <a:ext cx="6679783" cy="356107"/>
          <a:chOff x="11927860" y="4972967"/>
          <a:chExt cx="5256554" cy="343320"/>
        </a:xfrm>
        <a:noFill/>
      </xdr:grpSpPr>
      <xdr:grpSp>
        <xdr:nvGrpSpPr>
          <xdr:cNvPr id="100" name="Group 99">
            <a:extLst>
              <a:ext uri="{FF2B5EF4-FFF2-40B4-BE49-F238E27FC236}">
                <a16:creationId xmlns:a16="http://schemas.microsoft.com/office/drawing/2014/main" id="{00000000-0008-0000-0400-000064000000}"/>
              </a:ext>
            </a:extLst>
          </xdr:cNvPr>
          <xdr:cNvGrpSpPr/>
        </xdr:nvGrpSpPr>
        <xdr:grpSpPr>
          <a:xfrm>
            <a:off x="11927860" y="4972968"/>
            <a:ext cx="1647467" cy="343319"/>
            <a:chOff x="11927860" y="4998090"/>
            <a:chExt cx="1647467" cy="343319"/>
          </a:xfrm>
          <a:grpFill/>
        </xdr:grpSpPr>
        <mc:AlternateContent xmlns:mc="http://schemas.openxmlformats.org/markup-compatibility/2006">
          <mc:Choice xmlns:a14="http://schemas.microsoft.com/office/drawing/2010/main" Requires="a14">
            <xdr:sp macro="" textlink="">
              <xdr:nvSpPr>
                <xdr:cNvPr id="3074" name="Option 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11927860" y="5026523"/>
                  <a:ext cx="252000"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12064724" y="4998090"/>
              <a:ext cx="1510603" cy="34331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01C48B"/>
                  </a:solidFill>
                </a:rPr>
                <a:t>Top_3</a:t>
              </a:r>
              <a:r>
                <a:rPr lang="en-IN" sz="1400" b="1" baseline="0">
                  <a:solidFill>
                    <a:srgbClr val="01C48B"/>
                  </a:solidFill>
                </a:rPr>
                <a:t> Billing Value</a:t>
              </a:r>
            </a:p>
          </xdr:txBody>
        </xdr:sp>
      </xdr:grpSp>
      <xdr:grpSp>
        <xdr:nvGrpSpPr>
          <xdr:cNvPr id="101" name="Group 100">
            <a:extLst>
              <a:ext uri="{FF2B5EF4-FFF2-40B4-BE49-F238E27FC236}">
                <a16:creationId xmlns:a16="http://schemas.microsoft.com/office/drawing/2014/main" id="{00000000-0008-0000-0400-000065000000}"/>
              </a:ext>
            </a:extLst>
          </xdr:cNvPr>
          <xdr:cNvGrpSpPr/>
        </xdr:nvGrpSpPr>
        <xdr:grpSpPr>
          <a:xfrm>
            <a:off x="13798576" y="4972967"/>
            <a:ext cx="1807636" cy="343319"/>
            <a:chOff x="13798576" y="4972967"/>
            <a:chExt cx="1807636" cy="343319"/>
          </a:xfrm>
          <a:grpFill/>
        </xdr:grpSpPr>
        <mc:AlternateContent xmlns:mc="http://schemas.openxmlformats.org/markup-compatibility/2006">
          <mc:Choice xmlns:a14="http://schemas.microsoft.com/office/drawing/2010/main" Requires="a14">
            <xdr:sp macro="" textlink="">
              <xdr:nvSpPr>
                <xdr:cNvPr id="3075" name="Option 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13798576" y="4993362"/>
                  <a:ext cx="252000"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13944549" y="4972967"/>
              <a:ext cx="1661663" cy="34331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baseline="0">
                  <a:solidFill>
                    <a:srgbClr val="FE375F"/>
                  </a:solidFill>
                </a:rPr>
                <a:t>Bottom_ 3 Billing Value</a:t>
              </a:r>
            </a:p>
          </xdr:txBody>
        </xdr:sp>
      </xdr:grpSp>
      <xdr:grpSp>
        <xdr:nvGrpSpPr>
          <xdr:cNvPr id="103" name="Group 102">
            <a:extLst>
              <a:ext uri="{FF2B5EF4-FFF2-40B4-BE49-F238E27FC236}">
                <a16:creationId xmlns:a16="http://schemas.microsoft.com/office/drawing/2014/main" id="{00000000-0008-0000-0400-000067000000}"/>
              </a:ext>
            </a:extLst>
          </xdr:cNvPr>
          <xdr:cNvGrpSpPr/>
        </xdr:nvGrpSpPr>
        <xdr:grpSpPr>
          <a:xfrm>
            <a:off x="15843659" y="4972968"/>
            <a:ext cx="1340755" cy="343319"/>
            <a:chOff x="15843659" y="4981342"/>
            <a:chExt cx="1340755" cy="343319"/>
          </a:xfrm>
          <a:grpFill/>
        </xdr:grpSpPr>
        <mc:AlternateContent xmlns:mc="http://schemas.openxmlformats.org/markup-compatibility/2006">
          <mc:Choice xmlns:a14="http://schemas.microsoft.com/office/drawing/2010/main" Requires="a14">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15843659" y="5016222"/>
                  <a:ext cx="252000" cy="252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15975433" y="4981342"/>
              <a:ext cx="1208981" cy="34331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rgbClr val="50008E"/>
                  </a:solidFill>
                </a:rPr>
                <a:t>Over_All</a:t>
              </a:r>
              <a:endParaRPr lang="en-IN" sz="1400" b="1" baseline="0">
                <a:solidFill>
                  <a:srgbClr val="50008E"/>
                </a:solidFill>
              </a:endParaRPr>
            </a:p>
          </xdr:txBody>
        </xdr:sp>
      </xdr:grpSp>
    </xdr:grpSp>
    <xdr:clientData/>
  </xdr:twoCellAnchor>
  <xdr:twoCellAnchor>
    <xdr:from>
      <xdr:col>3</xdr:col>
      <xdr:colOff>266466</xdr:colOff>
      <xdr:row>60</xdr:row>
      <xdr:rowOff>113385</xdr:rowOff>
    </xdr:from>
    <xdr:to>
      <xdr:col>24</xdr:col>
      <xdr:colOff>1178677</xdr:colOff>
      <xdr:row>66</xdr:row>
      <xdr:rowOff>136072</xdr:rowOff>
    </xdr:to>
    <xdr:sp macro="" textlink="">
      <xdr:nvSpPr>
        <xdr:cNvPr id="42" name="Rectangle 41">
          <a:extLst>
            <a:ext uri="{FF2B5EF4-FFF2-40B4-BE49-F238E27FC236}">
              <a16:creationId xmlns:a16="http://schemas.microsoft.com/office/drawing/2014/main" id="{00000000-0008-0000-0400-00002A000000}"/>
            </a:ext>
          </a:extLst>
        </xdr:cNvPr>
        <xdr:cNvSpPr/>
      </xdr:nvSpPr>
      <xdr:spPr>
        <a:xfrm>
          <a:off x="2021787" y="12509492"/>
          <a:ext cx="16478783" cy="1165687"/>
        </a:xfrm>
        <a:prstGeom prst="rect">
          <a:avLst/>
        </a:prstGeom>
        <a:solidFill>
          <a:srgbClr val="F5F6F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157117</xdr:colOff>
      <xdr:row>63</xdr:row>
      <xdr:rowOff>18356</xdr:rowOff>
    </xdr:from>
    <xdr:to>
      <xdr:col>11</xdr:col>
      <xdr:colOff>51494</xdr:colOff>
      <xdr:row>66</xdr:row>
      <xdr:rowOff>35801</xdr:rowOff>
    </xdr:to>
    <mc:AlternateContent xmlns:mc="http://schemas.openxmlformats.org/markup-compatibility/2006" xmlns:sle15="http://schemas.microsoft.com/office/drawing/2012/slicer">
      <mc:Choice Requires="sle15">
        <xdr:graphicFrame macro="">
          <xdr:nvGraphicFramePr>
            <xdr:cNvPr id="65" name="Years (Billing_Date) 1">
              <a:extLst>
                <a:ext uri="{FF2B5EF4-FFF2-40B4-BE49-F238E27FC236}">
                  <a16:creationId xmlns:a16="http://schemas.microsoft.com/office/drawing/2014/main" id="{00000000-0008-0000-0400-000041000000}"/>
                </a:ext>
              </a:extLst>
            </xdr:cNvPr>
            <xdr:cNvGraphicFramePr/>
          </xdr:nvGraphicFramePr>
          <xdr:xfrm>
            <a:off x="0" y="0"/>
            <a:ext cx="0" cy="0"/>
          </xdr:xfrm>
          <a:graphic>
            <a:graphicData uri="http://schemas.microsoft.com/office/drawing/2010/slicer">
              <sle:slicer xmlns:sle="http://schemas.microsoft.com/office/drawing/2010/slicer" name="Years (Billing_Date) 1"/>
            </a:graphicData>
          </a:graphic>
        </xdr:graphicFrame>
      </mc:Choice>
      <mc:Fallback xmlns="">
        <xdr:sp macro="" textlink="">
          <xdr:nvSpPr>
            <xdr:cNvPr id="0" name=""/>
            <xdr:cNvSpPr>
              <a:spLocks noTextEdit="1"/>
            </xdr:cNvSpPr>
          </xdr:nvSpPr>
          <xdr:spPr>
            <a:xfrm>
              <a:off x="2512390" y="13024311"/>
              <a:ext cx="4016104" cy="58894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3</xdr:col>
      <xdr:colOff>246313</xdr:colOff>
      <xdr:row>66</xdr:row>
      <xdr:rowOff>139309</xdr:rowOff>
    </xdr:from>
    <xdr:to>
      <xdr:col>24</xdr:col>
      <xdr:colOff>1190625</xdr:colOff>
      <xdr:row>92</xdr:row>
      <xdr:rowOff>9604</xdr:rowOff>
    </xdr:to>
    <xdr:graphicFrame macro="">
      <xdr:nvGraphicFramePr>
        <xdr:cNvPr id="66" name="Chart 65">
          <a:extLst>
            <a:ext uri="{FF2B5EF4-FFF2-40B4-BE49-F238E27FC236}">
              <a16:creationId xmlns:a16="http://schemas.microsoft.com/office/drawing/2014/main" id="{00000000-0008-0000-0400-00004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11</xdr:col>
      <xdr:colOff>411099</xdr:colOff>
      <xdr:row>63</xdr:row>
      <xdr:rowOff>18356</xdr:rowOff>
    </xdr:from>
    <xdr:to>
      <xdr:col>21</xdr:col>
      <xdr:colOff>907377</xdr:colOff>
      <xdr:row>66</xdr:row>
      <xdr:rowOff>52565</xdr:rowOff>
    </xdr:to>
    <mc:AlternateContent xmlns:mc="http://schemas.openxmlformats.org/markup-compatibility/2006" xmlns:sle15="http://schemas.microsoft.com/office/drawing/2012/slicer">
      <mc:Choice Requires="sle15">
        <xdr:graphicFrame macro="">
          <xdr:nvGraphicFramePr>
            <xdr:cNvPr id="68" name="Quarters (Billing_Date) 1">
              <a:extLst>
                <a:ext uri="{FF2B5EF4-FFF2-40B4-BE49-F238E27FC236}">
                  <a16:creationId xmlns:a16="http://schemas.microsoft.com/office/drawing/2014/main" id="{00000000-0008-0000-0400-000044000000}"/>
                </a:ext>
              </a:extLst>
            </xdr:cNvPr>
            <xdr:cNvGraphicFramePr/>
          </xdr:nvGraphicFramePr>
          <xdr:xfrm>
            <a:off x="0" y="0"/>
            <a:ext cx="0" cy="0"/>
          </xdr:xfrm>
          <a:graphic>
            <a:graphicData uri="http://schemas.microsoft.com/office/drawing/2010/slicer">
              <sle:slicer xmlns:sle="http://schemas.microsoft.com/office/drawing/2010/slicer" name="Quarters (Billing_Date) 1"/>
            </a:graphicData>
          </a:graphic>
        </xdr:graphicFrame>
      </mc:Choice>
      <mc:Fallback xmlns="">
        <xdr:sp macro="" textlink="">
          <xdr:nvSpPr>
            <xdr:cNvPr id="0" name=""/>
            <xdr:cNvSpPr>
              <a:spLocks noTextEdit="1"/>
            </xdr:cNvSpPr>
          </xdr:nvSpPr>
          <xdr:spPr>
            <a:xfrm>
              <a:off x="6888099" y="13024311"/>
              <a:ext cx="7579414" cy="60570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21</xdr:col>
      <xdr:colOff>1224317</xdr:colOff>
      <xdr:row>62</xdr:row>
      <xdr:rowOff>169896</xdr:rowOff>
    </xdr:from>
    <xdr:to>
      <xdr:col>23</xdr:col>
      <xdr:colOff>803448</xdr:colOff>
      <xdr:row>65</xdr:row>
      <xdr:rowOff>84081</xdr:rowOff>
    </xdr:to>
    <xdr:grpSp>
      <xdr:nvGrpSpPr>
        <xdr:cNvPr id="108" name="Group 107">
          <a:extLst>
            <a:ext uri="{FF2B5EF4-FFF2-40B4-BE49-F238E27FC236}">
              <a16:creationId xmlns:a16="http://schemas.microsoft.com/office/drawing/2014/main" id="{00000000-0008-0000-0400-00006C000000}"/>
            </a:ext>
          </a:extLst>
        </xdr:cNvPr>
        <xdr:cNvGrpSpPr/>
      </xdr:nvGrpSpPr>
      <xdr:grpSpPr>
        <a:xfrm>
          <a:off x="15316938" y="12607137"/>
          <a:ext cx="2224234" cy="465978"/>
          <a:chOff x="14504773" y="8105376"/>
          <a:chExt cx="2126034" cy="476732"/>
        </a:xfrm>
      </xdr:grpSpPr>
      <xdr:pic macro="[0]!Clear_Filter">
        <xdr:nvPicPr>
          <xdr:cNvPr id="106" name="Graphic 105" descr="Eraser with solid fill">
            <a:extLst>
              <a:ext uri="{FF2B5EF4-FFF2-40B4-BE49-F238E27FC236}">
                <a16:creationId xmlns:a16="http://schemas.microsoft.com/office/drawing/2014/main" id="{00000000-0008-0000-0400-00006A0000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4504773" y="8105376"/>
            <a:ext cx="472065" cy="476732"/>
          </a:xfrm>
          <a:prstGeom prst="rect">
            <a:avLst/>
          </a:prstGeom>
        </xdr:spPr>
      </xdr:pic>
      <xdr:sp macro="[0]!Clear_Filter" textlink="">
        <xdr:nvSpPr>
          <xdr:cNvPr id="107" name="TextBox 106">
            <a:extLst>
              <a:ext uri="{FF2B5EF4-FFF2-40B4-BE49-F238E27FC236}">
                <a16:creationId xmlns:a16="http://schemas.microsoft.com/office/drawing/2014/main" id="{00000000-0008-0000-0400-00006B000000}"/>
              </a:ext>
            </a:extLst>
          </xdr:cNvPr>
          <xdr:cNvSpPr txBox="1"/>
        </xdr:nvSpPr>
        <xdr:spPr>
          <a:xfrm>
            <a:off x="14996374" y="8171947"/>
            <a:ext cx="1634433" cy="327991"/>
          </a:xfrm>
          <a:prstGeom prst="rect">
            <a:avLst/>
          </a:prstGeom>
          <a:solidFill>
            <a:srgbClr val="F5F6F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rgbClr val="FE3057"/>
                </a:solidFill>
              </a:rPr>
              <a:t>Clear_Cache</a:t>
            </a:r>
          </a:p>
        </xdr:txBody>
      </xdr:sp>
    </xdr:grpSp>
    <xdr:clientData/>
  </xdr:twoCellAnchor>
  <xdr:twoCellAnchor>
    <xdr:from>
      <xdr:col>3</xdr:col>
      <xdr:colOff>294967</xdr:colOff>
      <xdr:row>41</xdr:row>
      <xdr:rowOff>147483</xdr:rowOff>
    </xdr:from>
    <xdr:to>
      <xdr:col>20</xdr:col>
      <xdr:colOff>349250</xdr:colOff>
      <xdr:row>59</xdr:row>
      <xdr:rowOff>131096</xdr:rowOff>
    </xdr:to>
    <xdr:graphicFrame macro="">
      <xdr:nvGraphicFramePr>
        <xdr:cNvPr id="115" name="Chart 114">
          <a:extLst>
            <a:ext uri="{FF2B5EF4-FFF2-40B4-BE49-F238E27FC236}">
              <a16:creationId xmlns:a16="http://schemas.microsoft.com/office/drawing/2014/main" id="{00000000-0008-0000-04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20</xdr:col>
      <xdr:colOff>907676</xdr:colOff>
      <xdr:row>41</xdr:row>
      <xdr:rowOff>112058</xdr:rowOff>
    </xdr:from>
    <xdr:to>
      <xdr:col>24</xdr:col>
      <xdr:colOff>1142999</xdr:colOff>
      <xdr:row>59</xdr:row>
      <xdr:rowOff>56029</xdr:rowOff>
    </xdr:to>
    <xdr:graphicFrame macro="">
      <xdr:nvGraphicFramePr>
        <xdr:cNvPr id="105" name="Chart 104">
          <a:extLst>
            <a:ext uri="{FF2B5EF4-FFF2-40B4-BE49-F238E27FC236}">
              <a16:creationId xmlns:a16="http://schemas.microsoft.com/office/drawing/2014/main" id="{00000000-0008-0000-0400-00006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24</xdr:col>
      <xdr:colOff>20170</xdr:colOff>
      <xdr:row>43</xdr:row>
      <xdr:rowOff>4939</xdr:rowOff>
    </xdr:from>
    <xdr:to>
      <xdr:col>24</xdr:col>
      <xdr:colOff>1130041</xdr:colOff>
      <xdr:row>46</xdr:row>
      <xdr:rowOff>22402</xdr:rowOff>
    </xdr:to>
    <xdr:sp macro="" textlink="'Pivot Analysis'!B186">
      <xdr:nvSpPr>
        <xdr:cNvPr id="111" name="TextBox 110">
          <a:extLst>
            <a:ext uri="{FF2B5EF4-FFF2-40B4-BE49-F238E27FC236}">
              <a16:creationId xmlns:a16="http://schemas.microsoft.com/office/drawing/2014/main" id="{00000000-0008-0000-0400-00006F000000}"/>
            </a:ext>
          </a:extLst>
        </xdr:cNvPr>
        <xdr:cNvSpPr txBox="1"/>
      </xdr:nvSpPr>
      <xdr:spPr>
        <a:xfrm>
          <a:off x="17957557" y="8929221"/>
          <a:ext cx="1109871" cy="5644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rgbClr val="50008E"/>
              </a:solidFill>
              <a:latin typeface="Calibri"/>
              <a:cs typeface="Calibri"/>
            </a:rPr>
            <a:t>Others</a:t>
          </a:r>
        </a:p>
        <a:p>
          <a:pPr algn="ctr"/>
          <a:fld id="{26BBEF80-4821-4FF6-91E0-F48A4A1C9CB0}" type="TxLink">
            <a:rPr lang="en-US" sz="1400" b="1" i="0" u="none" strike="noStrike">
              <a:solidFill>
                <a:srgbClr val="01C48B"/>
              </a:solidFill>
              <a:latin typeface="Calibri"/>
              <a:cs typeface="Calibri"/>
            </a:rPr>
            <a:pPr algn="ctr"/>
            <a:t>642</a:t>
          </a:fld>
          <a:endParaRPr lang="en-US" sz="1400"/>
        </a:p>
      </xdr:txBody>
    </xdr:sp>
    <xdr:clientData/>
  </xdr:twoCellAnchor>
  <xdr:twoCellAnchor>
    <xdr:from>
      <xdr:col>23</xdr:col>
      <xdr:colOff>1104546</xdr:colOff>
      <xdr:row>45</xdr:row>
      <xdr:rowOff>40940</xdr:rowOff>
    </xdr:from>
    <xdr:to>
      <xdr:col>24</xdr:col>
      <xdr:colOff>395604</xdr:colOff>
      <xdr:row>45</xdr:row>
      <xdr:rowOff>40940</xdr:rowOff>
    </xdr:to>
    <xdr:cxnSp macro="">
      <xdr:nvCxnSpPr>
        <xdr:cNvPr id="118" name="Straight Arrow Connector 117">
          <a:extLst>
            <a:ext uri="{FF2B5EF4-FFF2-40B4-BE49-F238E27FC236}">
              <a16:creationId xmlns:a16="http://schemas.microsoft.com/office/drawing/2014/main" id="{00000000-0008-0000-0400-000076000000}"/>
            </a:ext>
          </a:extLst>
        </xdr:cNvPr>
        <xdr:cNvCxnSpPr/>
      </xdr:nvCxnSpPr>
      <xdr:spPr>
        <a:xfrm>
          <a:off x="17335146" y="9625811"/>
          <a:ext cx="548358" cy="0"/>
        </a:xfrm>
        <a:prstGeom prst="straightConnector1">
          <a:avLst/>
        </a:prstGeom>
        <a:ln w="19050" cap="flat" cmpd="sng" algn="ctr">
          <a:solidFill>
            <a:srgbClr val="FE3057"/>
          </a:solidFill>
          <a:prstDash val="sysDash"/>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0</xdr:col>
      <xdr:colOff>46917</xdr:colOff>
      <xdr:row>2</xdr:row>
      <xdr:rowOff>163100</xdr:rowOff>
    </xdr:from>
    <xdr:to>
      <xdr:col>3</xdr:col>
      <xdr:colOff>130158</xdr:colOff>
      <xdr:row>13</xdr:row>
      <xdr:rowOff>93098</xdr:rowOff>
    </xdr:to>
    <xdr:grpSp>
      <xdr:nvGrpSpPr>
        <xdr:cNvPr id="15" name="Group 14">
          <a:extLst>
            <a:ext uri="{FF2B5EF4-FFF2-40B4-BE49-F238E27FC236}">
              <a16:creationId xmlns:a16="http://schemas.microsoft.com/office/drawing/2014/main" id="{AE4DD259-E598-638A-7DFE-A563282686D8}"/>
            </a:ext>
          </a:extLst>
        </xdr:cNvPr>
        <xdr:cNvGrpSpPr/>
      </xdr:nvGrpSpPr>
      <xdr:grpSpPr>
        <a:xfrm>
          <a:off x="46917" y="837514"/>
          <a:ext cx="1922551" cy="1979515"/>
          <a:chOff x="46917" y="829850"/>
          <a:chExt cx="1912041" cy="1949298"/>
        </a:xfrm>
      </xdr:grpSpPr>
      <xdr:grpSp>
        <xdr:nvGrpSpPr>
          <xdr:cNvPr id="24" name="Group 23">
            <a:extLst>
              <a:ext uri="{FF2B5EF4-FFF2-40B4-BE49-F238E27FC236}">
                <a16:creationId xmlns:a16="http://schemas.microsoft.com/office/drawing/2014/main" id="{00000000-0008-0000-0400-000018000000}"/>
              </a:ext>
            </a:extLst>
          </xdr:cNvPr>
          <xdr:cNvGrpSpPr/>
        </xdr:nvGrpSpPr>
        <xdr:grpSpPr>
          <a:xfrm>
            <a:off x="89520" y="829850"/>
            <a:ext cx="1831661" cy="1378379"/>
            <a:chOff x="120411" y="822127"/>
            <a:chExt cx="1825483" cy="1415707"/>
          </a:xfrm>
        </xdr:grpSpPr>
        <xdr:grpSp>
          <xdr:nvGrpSpPr>
            <xdr:cNvPr id="18" name="Group 17">
              <a:extLst>
                <a:ext uri="{FF2B5EF4-FFF2-40B4-BE49-F238E27FC236}">
                  <a16:creationId xmlns:a16="http://schemas.microsoft.com/office/drawing/2014/main" id="{00000000-0008-0000-0400-000012000000}"/>
                </a:ext>
              </a:extLst>
            </xdr:cNvPr>
            <xdr:cNvGrpSpPr/>
          </xdr:nvGrpSpPr>
          <xdr:grpSpPr>
            <a:xfrm>
              <a:off x="120411" y="822127"/>
              <a:ext cx="1323483" cy="367639"/>
              <a:chOff x="156637" y="823501"/>
              <a:chExt cx="1328024" cy="362696"/>
            </a:xfrm>
          </xdr:grpSpPr>
          <xdr:sp macro="" textlink="">
            <xdr:nvSpPr>
              <xdr:cNvPr id="9" name="TextBox 8">
                <a:hlinkClick xmlns:r="http://schemas.openxmlformats.org/officeDocument/2006/relationships" r:id="rId29" tooltip="Go to Summary"/>
                <a:extLst>
                  <a:ext uri="{FF2B5EF4-FFF2-40B4-BE49-F238E27FC236}">
                    <a16:creationId xmlns:a16="http://schemas.microsoft.com/office/drawing/2014/main" id="{00000000-0008-0000-0400-000009000000}"/>
                  </a:ext>
                </a:extLst>
              </xdr:cNvPr>
              <xdr:cNvSpPr txBox="1"/>
            </xdr:nvSpPr>
            <xdr:spPr>
              <a:xfrm>
                <a:off x="357406" y="823501"/>
                <a:ext cx="1127255" cy="362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Dashboard</a:t>
                </a:r>
              </a:p>
            </xdr:txBody>
          </xdr:sp>
          <xdr:pic>
            <xdr:nvPicPr>
              <xdr:cNvPr id="13" name="Graphic 12" descr="Pie chart with solid fill">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56637" y="865124"/>
                <a:ext cx="240789" cy="240789"/>
              </a:xfrm>
              <a:prstGeom prst="rect">
                <a:avLst/>
              </a:prstGeom>
              <a:ln>
                <a:noFill/>
              </a:ln>
              <a:effectLst/>
            </xdr:spPr>
          </xdr:pic>
        </xdr:grpSp>
        <xdr:sp macro="" textlink="">
          <xdr:nvSpPr>
            <xdr:cNvPr id="10" name="TextBox 9">
              <a:hlinkClick xmlns:r="http://schemas.openxmlformats.org/officeDocument/2006/relationships" r:id="rId32" tooltip="Go to Pivot Analysis"/>
              <a:extLst>
                <a:ext uri="{FF2B5EF4-FFF2-40B4-BE49-F238E27FC236}">
                  <a16:creationId xmlns:a16="http://schemas.microsoft.com/office/drawing/2014/main" id="{00000000-0008-0000-0400-00000A000000}"/>
                </a:ext>
              </a:extLst>
            </xdr:cNvPr>
            <xdr:cNvSpPr txBox="1">
              <a:spLocks noChangeAspect="1"/>
            </xdr:cNvSpPr>
          </xdr:nvSpPr>
          <xdr:spPr>
            <a:xfrm>
              <a:off x="314202" y="1334348"/>
              <a:ext cx="1514261" cy="37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Year</a:t>
              </a:r>
              <a:r>
                <a:rPr lang="en-IN" sz="1500" b="1" baseline="0">
                  <a:solidFill>
                    <a:srgbClr val="454E52"/>
                  </a:solidFill>
                  <a:effectLst/>
                </a:rPr>
                <a:t> Wise </a:t>
              </a:r>
              <a:endParaRPr lang="en-IN" sz="1500" b="1">
                <a:solidFill>
                  <a:srgbClr val="454E52"/>
                </a:solidFill>
                <a:effectLst/>
              </a:endParaRPr>
            </a:p>
          </xdr:txBody>
        </xdr:sp>
        <xdr:sp macro="" textlink="">
          <xdr:nvSpPr>
            <xdr:cNvPr id="11" name="TextBox 10">
              <a:hlinkClick xmlns:r="http://schemas.openxmlformats.org/officeDocument/2006/relationships" r:id="rId33" tooltip="Go to Source"/>
              <a:extLst>
                <a:ext uri="{FF2B5EF4-FFF2-40B4-BE49-F238E27FC236}">
                  <a16:creationId xmlns:a16="http://schemas.microsoft.com/office/drawing/2014/main" id="{00000000-0008-0000-0400-00000B000000}"/>
                </a:ext>
              </a:extLst>
            </xdr:cNvPr>
            <xdr:cNvSpPr txBox="1"/>
          </xdr:nvSpPr>
          <xdr:spPr>
            <a:xfrm>
              <a:off x="299058" y="1839303"/>
              <a:ext cx="1646836" cy="398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Payment</a:t>
              </a:r>
              <a:r>
                <a:rPr lang="en-IN" sz="1500" b="1" baseline="0">
                  <a:solidFill>
                    <a:srgbClr val="454E52"/>
                  </a:solidFill>
                  <a:effectLst/>
                </a:rPr>
                <a:t> Trend</a:t>
              </a:r>
              <a:endParaRPr lang="en-IN" sz="1500" b="1">
                <a:solidFill>
                  <a:srgbClr val="454E52"/>
                </a:solidFill>
                <a:effectLst/>
              </a:endParaRPr>
            </a:p>
          </xdr:txBody>
        </xdr:sp>
      </xdr:grpSp>
      <xdr:sp macro="" textlink="">
        <xdr:nvSpPr>
          <xdr:cNvPr id="119" name="TextBox 118">
            <a:hlinkClick xmlns:r="http://schemas.openxmlformats.org/officeDocument/2006/relationships" r:id="rId34" tooltip="Go to Source File"/>
            <a:extLst>
              <a:ext uri="{FF2B5EF4-FFF2-40B4-BE49-F238E27FC236}">
                <a16:creationId xmlns:a16="http://schemas.microsoft.com/office/drawing/2014/main" id="{00000000-0008-0000-0400-000077000000}"/>
              </a:ext>
            </a:extLst>
          </xdr:cNvPr>
          <xdr:cNvSpPr txBox="1"/>
        </xdr:nvSpPr>
        <xdr:spPr>
          <a:xfrm>
            <a:off x="299357" y="2392938"/>
            <a:ext cx="1659601" cy="386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DataBase</a:t>
            </a:r>
          </a:p>
        </xdr:txBody>
      </xdr:sp>
      <xdr:pic>
        <xdr:nvPicPr>
          <xdr:cNvPr id="121" name="Graphic 120" descr="Database with solid fill">
            <a:extLst>
              <a:ext uri="{FF2B5EF4-FFF2-40B4-BE49-F238E27FC236}">
                <a16:creationId xmlns:a16="http://schemas.microsoft.com/office/drawing/2014/main" id="{00000000-0008-0000-0400-000079000000}"/>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6917" y="2391215"/>
            <a:ext cx="327758" cy="305735"/>
          </a:xfrm>
          <a:prstGeom prst="rect">
            <a:avLst/>
          </a:prstGeom>
          <a:effectLst>
            <a:outerShdw blurRad="50800" dist="38100" dir="2700000" algn="tl" rotWithShape="0">
              <a:prstClr val="black">
                <a:alpha val="40000"/>
              </a:prstClr>
            </a:outerShdw>
          </a:effectLst>
        </xdr:spPr>
      </xdr:pic>
    </xdr:grpSp>
    <xdr:clientData/>
  </xdr:twoCellAnchor>
  <xdr:twoCellAnchor editAs="oneCell">
    <xdr:from>
      <xdr:col>0</xdr:col>
      <xdr:colOff>57712</xdr:colOff>
      <xdr:row>5</xdr:row>
      <xdr:rowOff>125566</xdr:rowOff>
    </xdr:from>
    <xdr:to>
      <xdr:col>0</xdr:col>
      <xdr:colOff>341868</xdr:colOff>
      <xdr:row>7</xdr:row>
      <xdr:rowOff>17771</xdr:rowOff>
    </xdr:to>
    <xdr:pic>
      <xdr:nvPicPr>
        <xdr:cNvPr id="126" name="Graphic 125" descr="Daily calendar with solid fill">
          <a:extLst>
            <a:ext uri="{FF2B5EF4-FFF2-40B4-BE49-F238E27FC236}">
              <a16:creationId xmlns:a16="http://schemas.microsoft.com/office/drawing/2014/main" id="{00000000-0008-0000-0400-00007E00000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57712" y="1375432"/>
          <a:ext cx="284156" cy="273205"/>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79176</xdr:colOff>
      <xdr:row>8</xdr:row>
      <xdr:rowOff>58246</xdr:rowOff>
    </xdr:from>
    <xdr:to>
      <xdr:col>0</xdr:col>
      <xdr:colOff>345784</xdr:colOff>
      <xdr:row>9</xdr:row>
      <xdr:rowOff>134354</xdr:rowOff>
    </xdr:to>
    <xdr:pic>
      <xdr:nvPicPr>
        <xdr:cNvPr id="3072" name="Graphic 3071" descr="Bitcoin with solid fill">
          <a:extLst>
            <a:ext uri="{FF2B5EF4-FFF2-40B4-BE49-F238E27FC236}">
              <a16:creationId xmlns:a16="http://schemas.microsoft.com/office/drawing/2014/main" id="{00000000-0008-0000-0400-0000000C0000}"/>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79176" y="1898769"/>
          <a:ext cx="266608" cy="266608"/>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0</xdr:colOff>
      <xdr:row>16</xdr:row>
      <xdr:rowOff>93544</xdr:rowOff>
    </xdr:from>
    <xdr:to>
      <xdr:col>2</xdr:col>
      <xdr:colOff>577522</xdr:colOff>
      <xdr:row>23</xdr:row>
      <xdr:rowOff>93649</xdr:rowOff>
    </xdr:to>
    <mc:AlternateContent xmlns:mc="http://schemas.openxmlformats.org/markup-compatibility/2006" xmlns:a14="http://schemas.microsoft.com/office/drawing/2010/main">
      <mc:Choice Requires="a14">
        <xdr:graphicFrame macro="">
          <xdr:nvGraphicFramePr>
            <xdr:cNvPr id="3073" name="Year 1">
              <a:extLst>
                <a:ext uri="{FF2B5EF4-FFF2-40B4-BE49-F238E27FC236}">
                  <a16:creationId xmlns:a16="http://schemas.microsoft.com/office/drawing/2014/main" id="{00000000-0008-0000-0400-0000010C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0" y="3453271"/>
              <a:ext cx="1755158" cy="13336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391164</xdr:colOff>
      <xdr:row>7</xdr:row>
      <xdr:rowOff>65403</xdr:rowOff>
    </xdr:from>
    <xdr:to>
      <xdr:col>8</xdr:col>
      <xdr:colOff>569254</xdr:colOff>
      <xdr:row>9</xdr:row>
      <xdr:rowOff>1832</xdr:rowOff>
    </xdr:to>
    <xdr:grpSp>
      <xdr:nvGrpSpPr>
        <xdr:cNvPr id="3080" name="Group 3079">
          <a:extLst>
            <a:ext uri="{FF2B5EF4-FFF2-40B4-BE49-F238E27FC236}">
              <a16:creationId xmlns:a16="http://schemas.microsoft.com/office/drawing/2014/main" id="{00000000-0008-0000-0400-0000080C0000}"/>
            </a:ext>
          </a:extLst>
        </xdr:cNvPr>
        <xdr:cNvGrpSpPr/>
      </xdr:nvGrpSpPr>
      <xdr:grpSpPr>
        <a:xfrm>
          <a:off x="2230474" y="1659472"/>
          <a:ext cx="3243608" cy="330567"/>
          <a:chOff x="2170978" y="1692817"/>
          <a:chExt cx="3144447" cy="339201"/>
        </a:xfrm>
      </xdr:grpSpPr>
      <xdr:sp macro="" textlink="">
        <xdr:nvSpPr>
          <xdr:cNvPr id="3077" name="TextBox 3076">
            <a:extLst>
              <a:ext uri="{FF2B5EF4-FFF2-40B4-BE49-F238E27FC236}">
                <a16:creationId xmlns:a16="http://schemas.microsoft.com/office/drawing/2014/main" id="{00000000-0008-0000-0400-0000050C0000}"/>
              </a:ext>
            </a:extLst>
          </xdr:cNvPr>
          <xdr:cNvSpPr txBox="1"/>
        </xdr:nvSpPr>
        <xdr:spPr>
          <a:xfrm>
            <a:off x="2170978" y="1692817"/>
            <a:ext cx="3069294" cy="339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01C48B"/>
                </a:solidFill>
              </a:rPr>
              <a:t>City</a:t>
            </a:r>
            <a:r>
              <a:rPr lang="en-US" sz="1600" b="1" baseline="0">
                <a:solidFill>
                  <a:srgbClr val="01C48B"/>
                </a:solidFill>
              </a:rPr>
              <a:t> Wise Billing Forecasting </a:t>
            </a:r>
            <a:endParaRPr lang="en-US" sz="1600" b="1">
              <a:solidFill>
                <a:srgbClr val="01C48B"/>
              </a:solidFill>
            </a:endParaRPr>
          </a:p>
        </xdr:txBody>
      </xdr:sp>
      <xdr:pic>
        <xdr:nvPicPr>
          <xdr:cNvPr id="3079" name="Graphic 3078" descr="Earth globe: Americas with solid fill">
            <a:extLst>
              <a:ext uri="{FF2B5EF4-FFF2-40B4-BE49-F238E27FC236}">
                <a16:creationId xmlns:a16="http://schemas.microsoft.com/office/drawing/2014/main" id="{00000000-0008-0000-0400-0000070C0000}"/>
              </a:ext>
            </a:extLst>
          </xdr:cNvPr>
          <xdr:cNvPicPr>
            <a:picLocks noChangeAspect="1"/>
          </xdr:cNvPicPr>
        </xdr:nvPicPr>
        <xdr:blipFill>
          <a:blip xmlns:r="http://schemas.openxmlformats.org/officeDocument/2006/relationships" r:embed="rId41">
            <a:extLst>
              <a:ext uri="{96DAC541-7B7A-43D3-8B79-37D633B846F1}">
                <asvg:svgBlip xmlns:asvg="http://schemas.microsoft.com/office/drawing/2016/SVG/main" r:embed="rId42"/>
              </a:ext>
            </a:extLst>
          </a:blip>
          <a:stretch>
            <a:fillRect/>
          </a:stretch>
        </xdr:blipFill>
        <xdr:spPr>
          <a:xfrm>
            <a:off x="5024069" y="1726022"/>
            <a:ext cx="291356" cy="290716"/>
          </a:xfrm>
          <a:prstGeom prst="rect">
            <a:avLst/>
          </a:prstGeom>
        </xdr:spPr>
      </xdr:pic>
    </xdr:grpSp>
    <xdr:clientData/>
  </xdr:twoCellAnchor>
  <xdr:twoCellAnchor editAs="oneCell">
    <xdr:from>
      <xdr:col>15</xdr:col>
      <xdr:colOff>315962</xdr:colOff>
      <xdr:row>8</xdr:row>
      <xdr:rowOff>39983</xdr:rowOff>
    </xdr:from>
    <xdr:to>
      <xdr:col>15</xdr:col>
      <xdr:colOff>514962</xdr:colOff>
      <xdr:row>9</xdr:row>
      <xdr:rowOff>48483</xdr:rowOff>
    </xdr:to>
    <xdr:pic>
      <xdr:nvPicPr>
        <xdr:cNvPr id="3082" name="Graphic 3081" descr="Rupee with solid fill">
          <a:extLst>
            <a:ext uri="{FF2B5EF4-FFF2-40B4-BE49-F238E27FC236}">
              <a16:creationId xmlns:a16="http://schemas.microsoft.com/office/drawing/2014/main" id="{00000000-0008-0000-0400-00000A0C0000}"/>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9424243" y="1814014"/>
          <a:ext cx="199000" cy="187094"/>
        </a:xfrm>
        <a:prstGeom prst="rect">
          <a:avLst/>
        </a:prstGeom>
      </xdr:spPr>
    </xdr:pic>
    <xdr:clientData/>
  </xdr:twoCellAnchor>
  <xdr:twoCellAnchor editAs="oneCell">
    <xdr:from>
      <xdr:col>21</xdr:col>
      <xdr:colOff>294562</xdr:colOff>
      <xdr:row>41</xdr:row>
      <xdr:rowOff>166254</xdr:rowOff>
    </xdr:from>
    <xdr:to>
      <xdr:col>21</xdr:col>
      <xdr:colOff>648233</xdr:colOff>
      <xdr:row>43</xdr:row>
      <xdr:rowOff>132473</xdr:rowOff>
    </xdr:to>
    <xdr:pic>
      <xdr:nvPicPr>
        <xdr:cNvPr id="3084" name="Graphic 3083" descr="Users with solid fill">
          <a:extLst>
            <a:ext uri="{FF2B5EF4-FFF2-40B4-BE49-F238E27FC236}">
              <a16:creationId xmlns:a16="http://schemas.microsoft.com/office/drawing/2014/main" id="{00000000-0008-0000-0400-00000C0C0000}"/>
            </a:ext>
          </a:extLst>
        </xdr:cNvPr>
        <xdr:cNvPicPr>
          <a:picLocks noChangeAspect="1"/>
        </xdr:cNvPicPr>
      </xdr:nvPicPr>
      <xdr:blipFill>
        <a:blip xmlns:r="http://schemas.openxmlformats.org/officeDocument/2006/relationships" r:embed="rId45">
          <a:extLst>
            <a:ext uri="{96DAC541-7B7A-43D3-8B79-37D633B846F1}">
              <asvg:svgBlip xmlns:asvg="http://schemas.microsoft.com/office/drawing/2016/SVG/main" r:embed="rId46"/>
            </a:ext>
          </a:extLst>
        </a:blip>
        <a:stretch>
          <a:fillRect/>
        </a:stretch>
      </xdr:blipFill>
      <xdr:spPr>
        <a:xfrm>
          <a:off x="14286378" y="8725898"/>
          <a:ext cx="353671" cy="330857"/>
        </a:xfrm>
        <a:prstGeom prst="rect">
          <a:avLst/>
        </a:prstGeom>
      </xdr:spPr>
    </xdr:pic>
    <xdr:clientData/>
  </xdr:twoCellAnchor>
  <xdr:twoCellAnchor>
    <xdr:from>
      <xdr:col>9</xdr:col>
      <xdr:colOff>515159</xdr:colOff>
      <xdr:row>61</xdr:row>
      <xdr:rowOff>444</xdr:rowOff>
    </xdr:from>
    <xdr:to>
      <xdr:col>20</xdr:col>
      <xdr:colOff>50955</xdr:colOff>
      <xdr:row>63</xdr:row>
      <xdr:rowOff>40059</xdr:rowOff>
    </xdr:to>
    <xdr:sp macro="" textlink="">
      <xdr:nvSpPr>
        <xdr:cNvPr id="3085" name="TextBox 3084">
          <a:extLst>
            <a:ext uri="{FF2B5EF4-FFF2-40B4-BE49-F238E27FC236}">
              <a16:creationId xmlns:a16="http://schemas.microsoft.com/office/drawing/2014/main" id="{00000000-0008-0000-0400-00000D0C0000}"/>
            </a:ext>
          </a:extLst>
        </xdr:cNvPr>
        <xdr:cNvSpPr txBox="1"/>
      </xdr:nvSpPr>
      <xdr:spPr>
        <a:xfrm>
          <a:off x="5937764" y="11873467"/>
          <a:ext cx="6606447" cy="394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50008E"/>
              </a:solidFill>
            </a:rPr>
            <a:t>A</a:t>
          </a:r>
          <a:r>
            <a:rPr lang="en-US" sz="1800" b="1" baseline="0">
              <a:solidFill>
                <a:srgbClr val="50008E"/>
              </a:solidFill>
            </a:rPr>
            <a:t> Time_Line Of </a:t>
          </a:r>
          <a:r>
            <a:rPr lang="en-US" sz="1800" b="1">
              <a:solidFill>
                <a:srgbClr val="50008E"/>
              </a:solidFill>
            </a:rPr>
            <a:t>Engery_Source</a:t>
          </a:r>
          <a:r>
            <a:rPr lang="en-US" sz="1800" b="1" baseline="0">
              <a:solidFill>
                <a:srgbClr val="50008E"/>
              </a:solidFill>
            </a:rPr>
            <a:t> Year's &amp; Quarter Wise Forecasting</a:t>
          </a:r>
          <a:endParaRPr lang="en-US" sz="1800" b="1">
            <a:solidFill>
              <a:srgbClr val="50008E"/>
            </a:solidFill>
          </a:endParaRPr>
        </a:p>
      </xdr:txBody>
    </xdr:sp>
    <xdr:clientData/>
  </xdr:twoCellAnchor>
  <xdr:twoCellAnchor editAs="oneCell">
    <xdr:from>
      <xdr:col>19</xdr:col>
      <xdr:colOff>1046255</xdr:colOff>
      <xdr:row>60</xdr:row>
      <xdr:rowOff>57241</xdr:rowOff>
    </xdr:from>
    <xdr:to>
      <xdr:col>20</xdr:col>
      <xdr:colOff>526314</xdr:colOff>
      <xdr:row>63</xdr:row>
      <xdr:rowOff>17641</xdr:rowOff>
    </xdr:to>
    <xdr:pic>
      <xdr:nvPicPr>
        <xdr:cNvPr id="3087" name="Picture 3086">
          <a:extLst>
            <a:ext uri="{FF2B5EF4-FFF2-40B4-BE49-F238E27FC236}">
              <a16:creationId xmlns:a16="http://schemas.microsoft.com/office/drawing/2014/main" id="{00000000-0008-0000-0400-00000F0C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Lst>
        </a:blip>
        <a:stretch>
          <a:fillRect/>
        </a:stretch>
      </xdr:blipFill>
      <xdr:spPr>
        <a:xfrm>
          <a:off x="12593126" y="12080947"/>
          <a:ext cx="531900" cy="507357"/>
        </a:xfrm>
        <a:prstGeom prst="rect">
          <a:avLst/>
        </a:prstGeom>
        <a:effectLst>
          <a:outerShdw blurRad="50800" dist="38100" dir="8100000" algn="tr" rotWithShape="0">
            <a:prstClr val="black">
              <a:alpha val="40000"/>
            </a:prstClr>
          </a:outerShdw>
        </a:effectLst>
      </xdr:spPr>
    </xdr:pic>
    <xdr:clientData/>
  </xdr:twoCellAnchor>
  <xdr:twoCellAnchor>
    <xdr:from>
      <xdr:col>19</xdr:col>
      <xdr:colOff>835369</xdr:colOff>
      <xdr:row>7</xdr:row>
      <xdr:rowOff>72887</xdr:rowOff>
    </xdr:from>
    <xdr:to>
      <xdr:col>22</xdr:col>
      <xdr:colOff>1130529</xdr:colOff>
      <xdr:row>9</xdr:row>
      <xdr:rowOff>12208</xdr:rowOff>
    </xdr:to>
    <xdr:grpSp>
      <xdr:nvGrpSpPr>
        <xdr:cNvPr id="3099" name="Group 3098">
          <a:extLst>
            <a:ext uri="{FF2B5EF4-FFF2-40B4-BE49-F238E27FC236}">
              <a16:creationId xmlns:a16="http://schemas.microsoft.com/office/drawing/2014/main" id="{00000000-0008-0000-0400-00001B0C0000}"/>
            </a:ext>
          </a:extLst>
        </xdr:cNvPr>
        <xdr:cNvGrpSpPr/>
      </xdr:nvGrpSpPr>
      <xdr:grpSpPr>
        <a:xfrm>
          <a:off x="12484335" y="1666956"/>
          <a:ext cx="4008815" cy="333459"/>
          <a:chOff x="11465460" y="1659454"/>
          <a:chExt cx="3907333" cy="340978"/>
        </a:xfrm>
      </xdr:grpSpPr>
      <xdr:sp macro="" textlink="">
        <xdr:nvSpPr>
          <xdr:cNvPr id="3088" name="TextBox 3087">
            <a:extLst>
              <a:ext uri="{FF2B5EF4-FFF2-40B4-BE49-F238E27FC236}">
                <a16:creationId xmlns:a16="http://schemas.microsoft.com/office/drawing/2014/main" id="{00000000-0008-0000-0400-0000100C0000}"/>
              </a:ext>
            </a:extLst>
          </xdr:cNvPr>
          <xdr:cNvSpPr txBox="1"/>
        </xdr:nvSpPr>
        <xdr:spPr>
          <a:xfrm>
            <a:off x="11465460" y="1659454"/>
            <a:ext cx="3907333" cy="334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rgbClr val="FF0000"/>
                </a:solidFill>
              </a:rPr>
              <a:t>Online &amp; Offline Transaction</a:t>
            </a:r>
            <a:r>
              <a:rPr lang="en-US" sz="1600" b="1" baseline="0">
                <a:solidFill>
                  <a:srgbClr val="FF0000"/>
                </a:solidFill>
              </a:rPr>
              <a:t> Anlaysis </a:t>
            </a:r>
          </a:p>
        </xdr:txBody>
      </xdr:sp>
      <xdr:pic>
        <xdr:nvPicPr>
          <xdr:cNvPr id="3090" name="Picture 3089">
            <a:extLst>
              <a:ext uri="{FF2B5EF4-FFF2-40B4-BE49-F238E27FC236}">
                <a16:creationId xmlns:a16="http://schemas.microsoft.com/office/drawing/2014/main" id="{00000000-0008-0000-0400-0000120C0000}"/>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val="0"/>
              </a:ext>
            </a:extLst>
          </a:blip>
          <a:stretch>
            <a:fillRect/>
          </a:stretch>
        </xdr:blipFill>
        <xdr:spPr>
          <a:xfrm>
            <a:off x="11541600" y="1693470"/>
            <a:ext cx="307393" cy="306962"/>
          </a:xfrm>
          <a:prstGeom prst="rect">
            <a:avLst/>
          </a:prstGeom>
        </xdr:spPr>
      </xdr:pic>
    </xdr:grpSp>
    <xdr:clientData/>
  </xdr:twoCellAnchor>
  <xdr:twoCellAnchor>
    <xdr:from>
      <xdr:col>20</xdr:col>
      <xdr:colOff>129221</xdr:colOff>
      <xdr:row>24</xdr:row>
      <xdr:rowOff>102001</xdr:rowOff>
    </xdr:from>
    <xdr:to>
      <xdr:col>23</xdr:col>
      <xdr:colOff>563703</xdr:colOff>
      <xdr:row>26</xdr:row>
      <xdr:rowOff>127286</xdr:rowOff>
    </xdr:to>
    <xdr:grpSp>
      <xdr:nvGrpSpPr>
        <xdr:cNvPr id="3100" name="Group 3099">
          <a:extLst>
            <a:ext uri="{FF2B5EF4-FFF2-40B4-BE49-F238E27FC236}">
              <a16:creationId xmlns:a16="http://schemas.microsoft.com/office/drawing/2014/main" id="{00000000-0008-0000-0400-00001C0C0000}"/>
            </a:ext>
          </a:extLst>
        </xdr:cNvPr>
        <xdr:cNvGrpSpPr/>
      </xdr:nvGrpSpPr>
      <xdr:grpSpPr>
        <a:xfrm>
          <a:off x="12829221" y="4849173"/>
          <a:ext cx="4472206" cy="393147"/>
          <a:chOff x="11981637" y="4865720"/>
          <a:chExt cx="4370023" cy="408440"/>
        </a:xfrm>
      </xdr:grpSpPr>
      <xdr:sp macro="" textlink="">
        <xdr:nvSpPr>
          <xdr:cNvPr id="3091" name="TextBox 3090">
            <a:extLst>
              <a:ext uri="{FF2B5EF4-FFF2-40B4-BE49-F238E27FC236}">
                <a16:creationId xmlns:a16="http://schemas.microsoft.com/office/drawing/2014/main" id="{00000000-0008-0000-0400-0000130C0000}"/>
              </a:ext>
            </a:extLst>
          </xdr:cNvPr>
          <xdr:cNvSpPr txBox="1"/>
        </xdr:nvSpPr>
        <xdr:spPr>
          <a:xfrm>
            <a:off x="11981637" y="4865720"/>
            <a:ext cx="4370023" cy="366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accent2"/>
                </a:solidFill>
              </a:rPr>
              <a:t>Top</a:t>
            </a:r>
            <a:r>
              <a:rPr lang="en-US" sz="1800" b="1" baseline="0">
                <a:solidFill>
                  <a:schemeClr val="accent2"/>
                </a:solidFill>
              </a:rPr>
              <a:t> &amp; Bottom Level Transaction Summary</a:t>
            </a:r>
            <a:endParaRPr lang="en-US" sz="1800" b="1">
              <a:solidFill>
                <a:schemeClr val="accent2"/>
              </a:solidFill>
            </a:endParaRPr>
          </a:p>
        </xdr:txBody>
      </xdr:sp>
      <xdr:pic>
        <xdr:nvPicPr>
          <xdr:cNvPr id="3093" name="Picture 3092">
            <a:extLst>
              <a:ext uri="{FF2B5EF4-FFF2-40B4-BE49-F238E27FC236}">
                <a16:creationId xmlns:a16="http://schemas.microsoft.com/office/drawing/2014/main" id="{00000000-0008-0000-0400-0000150C0000}"/>
              </a:ext>
            </a:extLst>
          </xdr:cNvPr>
          <xdr:cNvPicPr>
            <a:picLocks noChangeAspect="1"/>
          </xdr:cNvPicPr>
        </xdr:nvPicPr>
        <xdr:blipFill>
          <a:blip xmlns:r="http://schemas.openxmlformats.org/officeDocument/2006/relationships" r:embed="rId49" cstate="print">
            <a:extLst>
              <a:ext uri="{28A0092B-C50C-407E-A947-70E740481C1C}">
                <a14:useLocalDpi xmlns:a14="http://schemas.microsoft.com/office/drawing/2010/main" val="0"/>
              </a:ext>
            </a:extLst>
          </a:blip>
          <a:stretch>
            <a:fillRect/>
          </a:stretch>
        </xdr:blipFill>
        <xdr:spPr>
          <a:xfrm>
            <a:off x="15989245" y="4948153"/>
            <a:ext cx="330464" cy="326007"/>
          </a:xfrm>
          <a:prstGeom prst="rect">
            <a:avLst/>
          </a:prstGeom>
        </xdr:spPr>
      </xdr:pic>
    </xdr:grpSp>
    <xdr:clientData/>
  </xdr:twoCellAnchor>
  <xdr:twoCellAnchor>
    <xdr:from>
      <xdr:col>4</xdr:col>
      <xdr:colOff>258537</xdr:colOff>
      <xdr:row>39</xdr:row>
      <xdr:rowOff>136073</xdr:rowOff>
    </xdr:from>
    <xdr:to>
      <xdr:col>18</xdr:col>
      <xdr:colOff>285751</xdr:colOff>
      <xdr:row>41</xdr:row>
      <xdr:rowOff>108859</xdr:rowOff>
    </xdr:to>
    <xdr:sp macro="" textlink="">
      <xdr:nvSpPr>
        <xdr:cNvPr id="3094" name="TextBox 3093">
          <a:extLst>
            <a:ext uri="{FF2B5EF4-FFF2-40B4-BE49-F238E27FC236}">
              <a16:creationId xmlns:a16="http://schemas.microsoft.com/office/drawing/2014/main" id="{00000000-0008-0000-0400-0000160C0000}"/>
            </a:ext>
          </a:extLst>
        </xdr:cNvPr>
        <xdr:cNvSpPr txBox="1"/>
      </xdr:nvSpPr>
      <xdr:spPr>
        <a:xfrm>
          <a:off x="2598966" y="8531680"/>
          <a:ext cx="8218714" cy="353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b="1">
              <a:solidFill>
                <a:srgbClr val="FE3057"/>
              </a:solidFill>
            </a:rPr>
            <a:t>State</a:t>
          </a:r>
          <a:r>
            <a:rPr lang="en-US" sz="2000" b="1" baseline="0">
              <a:solidFill>
                <a:srgbClr val="FE3057"/>
              </a:solidFill>
            </a:rPr>
            <a:t> Of Traffic in Plan to KWH in Engery Power_Consumed</a:t>
          </a:r>
          <a:endParaRPr lang="en-US" sz="2000" b="1">
            <a:solidFill>
              <a:srgbClr val="FE3057"/>
            </a:solidFill>
          </a:endParaRPr>
        </a:p>
      </xdr:txBody>
    </xdr:sp>
    <xdr:clientData/>
  </xdr:twoCellAnchor>
  <xdr:twoCellAnchor editAs="oneCell">
    <xdr:from>
      <xdr:col>5</xdr:col>
      <xdr:colOff>299017</xdr:colOff>
      <xdr:row>39</xdr:row>
      <xdr:rowOff>102573</xdr:rowOff>
    </xdr:from>
    <xdr:to>
      <xdr:col>6</xdr:col>
      <xdr:colOff>97453</xdr:colOff>
      <xdr:row>41</xdr:row>
      <xdr:rowOff>109368</xdr:rowOff>
    </xdr:to>
    <xdr:pic>
      <xdr:nvPicPr>
        <xdr:cNvPr id="3098" name="Graphic 3097" descr="Radioactive with solid fill">
          <a:extLst>
            <a:ext uri="{FF2B5EF4-FFF2-40B4-BE49-F238E27FC236}">
              <a16:creationId xmlns:a16="http://schemas.microsoft.com/office/drawing/2014/main" id="{00000000-0008-0000-0400-00001A0C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3245814" y="8514339"/>
          <a:ext cx="387795" cy="387795"/>
        </a:xfrm>
        <a:prstGeom prst="rect">
          <a:avLst/>
        </a:prstGeom>
      </xdr:spPr>
    </xdr:pic>
    <xdr:clientData/>
  </xdr:twoCellAnchor>
  <xdr:twoCellAnchor editAs="oneCell">
    <xdr:from>
      <xdr:col>0</xdr:col>
      <xdr:colOff>0</xdr:colOff>
      <xdr:row>26</xdr:row>
      <xdr:rowOff>68030</xdr:rowOff>
    </xdr:from>
    <xdr:to>
      <xdr:col>2</xdr:col>
      <xdr:colOff>571500</xdr:colOff>
      <xdr:row>33</xdr:row>
      <xdr:rowOff>258530</xdr:rowOff>
    </xdr:to>
    <mc:AlternateContent xmlns:mc="http://schemas.openxmlformats.org/markup-compatibility/2006" xmlns:a14="http://schemas.microsoft.com/office/drawing/2010/main">
      <mc:Choice Requires="a14">
        <xdr:graphicFrame macro="">
          <xdr:nvGraphicFramePr>
            <xdr:cNvPr id="3101" name="State 1">
              <a:extLst>
                <a:ext uri="{FF2B5EF4-FFF2-40B4-BE49-F238E27FC236}">
                  <a16:creationId xmlns:a16="http://schemas.microsoft.com/office/drawing/2014/main" id="{00000000-0008-0000-0400-00001D0C0000}"/>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0" y="5332757"/>
              <a:ext cx="1749136" cy="18703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35</xdr:row>
      <xdr:rowOff>272141</xdr:rowOff>
    </xdr:from>
    <xdr:to>
      <xdr:col>3</xdr:col>
      <xdr:colOff>4100</xdr:colOff>
      <xdr:row>43</xdr:row>
      <xdr:rowOff>108855</xdr:rowOff>
    </xdr:to>
    <mc:AlternateContent xmlns:mc="http://schemas.openxmlformats.org/markup-compatibility/2006" xmlns:a14="http://schemas.microsoft.com/office/drawing/2010/main">
      <mc:Choice Requires="a14">
        <xdr:graphicFrame macro="">
          <xdr:nvGraphicFramePr>
            <xdr:cNvPr id="3103" name="Customer_Type 1">
              <a:extLst>
                <a:ext uri="{FF2B5EF4-FFF2-40B4-BE49-F238E27FC236}">
                  <a16:creationId xmlns:a16="http://schemas.microsoft.com/office/drawing/2014/main" id="{00000000-0008-0000-0400-00001F0C0000}"/>
                </a:ext>
              </a:extLst>
            </xdr:cNvPr>
            <xdr:cNvGraphicFramePr/>
          </xdr:nvGraphicFramePr>
          <xdr:xfrm>
            <a:off x="0" y="0"/>
            <a:ext cx="0" cy="0"/>
          </xdr:xfrm>
          <a:graphic>
            <a:graphicData uri="http://schemas.microsoft.com/office/drawing/2010/slicer">
              <sle:slicer xmlns:sle="http://schemas.microsoft.com/office/drawing/2010/slicer" name="Customer_Type 1"/>
            </a:graphicData>
          </a:graphic>
        </xdr:graphicFrame>
      </mc:Choice>
      <mc:Fallback xmlns="">
        <xdr:sp macro="" textlink="">
          <xdr:nvSpPr>
            <xdr:cNvPr id="0" name=""/>
            <xdr:cNvSpPr>
              <a:spLocks noTextEdit="1"/>
            </xdr:cNvSpPr>
          </xdr:nvSpPr>
          <xdr:spPr>
            <a:xfrm>
              <a:off x="0" y="7770914"/>
              <a:ext cx="1766455" cy="15338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36571</xdr:colOff>
      <xdr:row>14</xdr:row>
      <xdr:rowOff>72825</xdr:rowOff>
    </xdr:from>
    <xdr:to>
      <xdr:col>2</xdr:col>
      <xdr:colOff>548533</xdr:colOff>
      <xdr:row>16</xdr:row>
      <xdr:rowOff>49639</xdr:rowOff>
    </xdr:to>
    <xdr:sp macro="" textlink="">
      <xdr:nvSpPr>
        <xdr:cNvPr id="3106" name="TextBox 3105">
          <a:extLst>
            <a:ext uri="{FF2B5EF4-FFF2-40B4-BE49-F238E27FC236}">
              <a16:creationId xmlns:a16="http://schemas.microsoft.com/office/drawing/2014/main" id="{00000000-0008-0000-0400-0000220C0000}"/>
            </a:ext>
          </a:extLst>
        </xdr:cNvPr>
        <xdr:cNvSpPr txBox="1"/>
      </xdr:nvSpPr>
      <xdr:spPr>
        <a:xfrm>
          <a:off x="36571" y="3052789"/>
          <a:ext cx="1682176" cy="35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Year's Of Filter</a:t>
          </a:r>
        </a:p>
      </xdr:txBody>
    </xdr:sp>
    <xdr:clientData/>
  </xdr:twoCellAnchor>
  <xdr:twoCellAnchor>
    <xdr:from>
      <xdr:col>0</xdr:col>
      <xdr:colOff>22964</xdr:colOff>
      <xdr:row>23</xdr:row>
      <xdr:rowOff>140858</xdr:rowOff>
    </xdr:from>
    <xdr:to>
      <xdr:col>2</xdr:col>
      <xdr:colOff>534926</xdr:colOff>
      <xdr:row>25</xdr:row>
      <xdr:rowOff>117672</xdr:rowOff>
    </xdr:to>
    <xdr:sp macro="" textlink="">
      <xdr:nvSpPr>
        <xdr:cNvPr id="3107" name="TextBox 3106">
          <a:extLst>
            <a:ext uri="{FF2B5EF4-FFF2-40B4-BE49-F238E27FC236}">
              <a16:creationId xmlns:a16="http://schemas.microsoft.com/office/drawing/2014/main" id="{00000000-0008-0000-0400-0000230C0000}"/>
            </a:ext>
          </a:extLst>
        </xdr:cNvPr>
        <xdr:cNvSpPr txBox="1"/>
      </xdr:nvSpPr>
      <xdr:spPr>
        <a:xfrm>
          <a:off x="22964" y="4835322"/>
          <a:ext cx="1682176" cy="35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State's Filter</a:t>
          </a:r>
        </a:p>
      </xdr:txBody>
    </xdr:sp>
    <xdr:clientData/>
  </xdr:twoCellAnchor>
  <xdr:twoCellAnchor>
    <xdr:from>
      <xdr:col>0</xdr:col>
      <xdr:colOff>27214</xdr:colOff>
      <xdr:row>34</xdr:row>
      <xdr:rowOff>72821</xdr:rowOff>
    </xdr:from>
    <xdr:to>
      <xdr:col>2</xdr:col>
      <xdr:colOff>539176</xdr:colOff>
      <xdr:row>35</xdr:row>
      <xdr:rowOff>158493</xdr:rowOff>
    </xdr:to>
    <xdr:sp macro="" textlink="">
      <xdr:nvSpPr>
        <xdr:cNvPr id="3108" name="TextBox 3107">
          <a:extLst>
            <a:ext uri="{FF2B5EF4-FFF2-40B4-BE49-F238E27FC236}">
              <a16:creationId xmlns:a16="http://schemas.microsoft.com/office/drawing/2014/main" id="{00000000-0008-0000-0400-0000240C0000}"/>
            </a:ext>
          </a:extLst>
        </xdr:cNvPr>
        <xdr:cNvSpPr txBox="1"/>
      </xdr:nvSpPr>
      <xdr:spPr>
        <a:xfrm>
          <a:off x="27214" y="7271000"/>
          <a:ext cx="1682176" cy="35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Cust Type Filter</a:t>
          </a:r>
        </a:p>
      </xdr:txBody>
    </xdr:sp>
    <xdr:clientData/>
  </xdr:twoCellAnchor>
  <xdr:twoCellAnchor>
    <xdr:from>
      <xdr:col>0</xdr:col>
      <xdr:colOff>0</xdr:colOff>
      <xdr:row>43</xdr:row>
      <xdr:rowOff>100037</xdr:rowOff>
    </xdr:from>
    <xdr:to>
      <xdr:col>2</xdr:col>
      <xdr:colOff>511962</xdr:colOff>
      <xdr:row>45</xdr:row>
      <xdr:rowOff>76851</xdr:rowOff>
    </xdr:to>
    <xdr:sp macro="" textlink="">
      <xdr:nvSpPr>
        <xdr:cNvPr id="3109" name="TextBox 3108">
          <a:extLst>
            <a:ext uri="{FF2B5EF4-FFF2-40B4-BE49-F238E27FC236}">
              <a16:creationId xmlns:a16="http://schemas.microsoft.com/office/drawing/2014/main" id="{00000000-0008-0000-0400-0000250C0000}"/>
            </a:ext>
          </a:extLst>
        </xdr:cNvPr>
        <xdr:cNvSpPr txBox="1"/>
      </xdr:nvSpPr>
      <xdr:spPr>
        <a:xfrm>
          <a:off x="0" y="9257644"/>
          <a:ext cx="1682176" cy="35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Traffic Plan</a:t>
          </a:r>
        </a:p>
      </xdr:txBody>
    </xdr:sp>
    <xdr:clientData/>
  </xdr:twoCellAnchor>
  <xdr:twoCellAnchor editAs="oneCell">
    <xdr:from>
      <xdr:col>0</xdr:col>
      <xdr:colOff>27214</xdr:colOff>
      <xdr:row>45</xdr:row>
      <xdr:rowOff>108858</xdr:rowOff>
    </xdr:from>
    <xdr:to>
      <xdr:col>3</xdr:col>
      <xdr:colOff>4100</xdr:colOff>
      <xdr:row>53</xdr:row>
      <xdr:rowOff>108858</xdr:rowOff>
    </xdr:to>
    <mc:AlternateContent xmlns:mc="http://schemas.openxmlformats.org/markup-compatibility/2006" xmlns:a14="http://schemas.microsoft.com/office/drawing/2010/main">
      <mc:Choice Requires="a14">
        <xdr:graphicFrame macro="">
          <xdr:nvGraphicFramePr>
            <xdr:cNvPr id="3110" name="Traffic_Plan 1">
              <a:extLst>
                <a:ext uri="{FF2B5EF4-FFF2-40B4-BE49-F238E27FC236}">
                  <a16:creationId xmlns:a16="http://schemas.microsoft.com/office/drawing/2014/main" id="{00000000-0008-0000-0400-0000260C0000}"/>
                </a:ext>
              </a:extLst>
            </xdr:cNvPr>
            <xdr:cNvGraphicFramePr/>
          </xdr:nvGraphicFramePr>
          <xdr:xfrm>
            <a:off x="0" y="0"/>
            <a:ext cx="0" cy="0"/>
          </xdr:xfrm>
          <a:graphic>
            <a:graphicData uri="http://schemas.microsoft.com/office/drawing/2010/slicer">
              <sle:slicer xmlns:sle="http://schemas.microsoft.com/office/drawing/2010/slicer" name="Traffic_Plan 1"/>
            </a:graphicData>
          </a:graphic>
        </xdr:graphicFrame>
      </mc:Choice>
      <mc:Fallback xmlns="">
        <xdr:sp macro="" textlink="">
          <xdr:nvSpPr>
            <xdr:cNvPr id="0" name=""/>
            <xdr:cNvSpPr>
              <a:spLocks noTextEdit="1"/>
            </xdr:cNvSpPr>
          </xdr:nvSpPr>
          <xdr:spPr>
            <a:xfrm>
              <a:off x="27214" y="9685813"/>
              <a:ext cx="1739241"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38692</xdr:colOff>
      <xdr:row>55</xdr:row>
      <xdr:rowOff>151389</xdr:rowOff>
    </xdr:from>
    <xdr:to>
      <xdr:col>3</xdr:col>
      <xdr:colOff>22144</xdr:colOff>
      <xdr:row>58</xdr:row>
      <xdr:rowOff>8369</xdr:rowOff>
    </xdr:to>
    <xdr:grpSp>
      <xdr:nvGrpSpPr>
        <xdr:cNvPr id="3114" name="Group 3113">
          <a:extLst>
            <a:ext uri="{FF2B5EF4-FFF2-40B4-BE49-F238E27FC236}">
              <a16:creationId xmlns:a16="http://schemas.microsoft.com/office/drawing/2014/main" id="{00000000-0008-0000-0400-00002A0C0000}"/>
            </a:ext>
          </a:extLst>
        </xdr:cNvPr>
        <xdr:cNvGrpSpPr/>
      </xdr:nvGrpSpPr>
      <xdr:grpSpPr>
        <a:xfrm>
          <a:off x="38692" y="11301113"/>
          <a:ext cx="1822762" cy="408773"/>
          <a:chOff x="38692" y="11047989"/>
          <a:chExt cx="1755102" cy="426575"/>
        </a:xfrm>
      </xdr:grpSpPr>
      <xdr:pic macro="[0]!Filter_Remover">
        <xdr:nvPicPr>
          <xdr:cNvPr id="3112" name="Graphic 3111" descr="Hierarchy with solid fill">
            <a:extLst>
              <a:ext uri="{FF2B5EF4-FFF2-40B4-BE49-F238E27FC236}">
                <a16:creationId xmlns:a16="http://schemas.microsoft.com/office/drawing/2014/main" id="{00000000-0008-0000-0400-0000280C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38692" y="11047989"/>
            <a:ext cx="431523" cy="426575"/>
          </a:xfrm>
          <a:prstGeom prst="rect">
            <a:avLst/>
          </a:prstGeom>
        </xdr:spPr>
      </xdr:pic>
      <xdr:sp macro="[0]!Filter_Remover" textlink="">
        <xdr:nvSpPr>
          <xdr:cNvPr id="3113" name="TextBox 3112">
            <a:extLst>
              <a:ext uri="{FF2B5EF4-FFF2-40B4-BE49-F238E27FC236}">
                <a16:creationId xmlns:a16="http://schemas.microsoft.com/office/drawing/2014/main" id="{00000000-0008-0000-0400-0000290C0000}"/>
              </a:ext>
            </a:extLst>
          </xdr:cNvPr>
          <xdr:cNvSpPr txBox="1"/>
        </xdr:nvSpPr>
        <xdr:spPr>
          <a:xfrm>
            <a:off x="394569" y="11072837"/>
            <a:ext cx="1399225" cy="35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FE3057"/>
                </a:solidFill>
              </a:rPr>
              <a:t>Clear_Cache</a:t>
            </a:r>
          </a:p>
        </xdr:txBody>
      </xdr:sp>
    </xdr:grpSp>
    <xdr:clientData/>
  </xdr:twoCellAnchor>
</xdr:wsDr>
</file>

<file path=xl/drawings/drawing5.xml><?xml version="1.0" encoding="utf-8"?>
<c:userShapes xmlns:c="http://schemas.openxmlformats.org/drawingml/2006/chart">
  <cdr:relSizeAnchor xmlns:cdr="http://schemas.openxmlformats.org/drawingml/2006/chartDrawing">
    <cdr:from>
      <cdr:x>0.73993</cdr:x>
      <cdr:y>0.0139</cdr:y>
    </cdr:from>
    <cdr:to>
      <cdr:x>0.82475</cdr:x>
      <cdr:y>0.1247</cdr:y>
    </cdr:to>
    <cdr:pic>
      <cdr:nvPicPr>
        <cdr:cNvPr id="3" name="Graphic 2" descr="Target Audience with solid fill">
          <a:extLst xmlns:a="http://schemas.openxmlformats.org/drawingml/2006/main">
            <a:ext uri="{FF2B5EF4-FFF2-40B4-BE49-F238E27FC236}">
              <a16:creationId xmlns:a16="http://schemas.microsoft.com/office/drawing/2014/main" id="{3C513CFE-5974-298F-61E4-CF5A5BF237B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3629200" y="49288"/>
          <a:ext cx="416047" cy="392917"/>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0.25085</cdr:x>
      <cdr:y>0.35476</cdr:y>
    </cdr:from>
    <cdr:to>
      <cdr:x>0.61398</cdr:x>
      <cdr:y>0.73537</cdr:y>
    </cdr:to>
    <cdr:grpSp>
      <cdr:nvGrpSpPr>
        <cdr:cNvPr id="8" name="Group 7">
          <a:extLst xmlns:a="http://schemas.openxmlformats.org/drawingml/2006/main">
            <a:ext uri="{FF2B5EF4-FFF2-40B4-BE49-F238E27FC236}">
              <a16:creationId xmlns:a16="http://schemas.microsoft.com/office/drawing/2014/main" id="{D26529EC-AC3A-516D-EAA9-B2AB0E7B1D98}"/>
            </a:ext>
          </a:extLst>
        </cdr:cNvPr>
        <cdr:cNvGrpSpPr/>
      </cdr:nvGrpSpPr>
      <cdr:grpSpPr>
        <a:xfrm xmlns:a="http://schemas.openxmlformats.org/drawingml/2006/main">
          <a:off x="1397065" y="1138668"/>
          <a:ext cx="2022388" cy="1221639"/>
          <a:chOff x="1713958" y="1245577"/>
          <a:chExt cx="1472241" cy="914400"/>
        </a:xfrm>
      </cdr:grpSpPr>
      <cdr:pic>
        <cdr:nvPicPr>
          <cdr:cNvPr id="5" name="Graphic 4" descr="Man with solid fill">
            <a:extLst xmlns:a="http://schemas.openxmlformats.org/drawingml/2006/main">
              <a:ext uri="{FF2B5EF4-FFF2-40B4-BE49-F238E27FC236}">
                <a16:creationId xmlns:a16="http://schemas.microsoft.com/office/drawing/2014/main" id="{35A88221-2014-0E13-2203-832AED05E75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1713958" y="1245577"/>
            <a:ext cx="916357" cy="914400"/>
          </a:xfrm>
          <a:prstGeom xmlns:a="http://schemas.openxmlformats.org/drawingml/2006/main" prst="rect">
            <a:avLst/>
          </a:prstGeom>
        </cdr:spPr>
      </cdr:pic>
      <cdr:pic>
        <cdr:nvPicPr>
          <cdr:cNvPr id="7" name="Graphic 6" descr="Woman with solid fill">
            <a:extLst xmlns:a="http://schemas.openxmlformats.org/drawingml/2006/main">
              <a:ext uri="{FF2B5EF4-FFF2-40B4-BE49-F238E27FC236}">
                <a16:creationId xmlns:a16="http://schemas.microsoft.com/office/drawing/2014/main" id="{8FC30714-F4CD-7217-357E-C09A3B3FD31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2269841" y="1245577"/>
            <a:ext cx="916358" cy="914400"/>
          </a:xfrm>
          <a:prstGeom xmlns:a="http://schemas.openxmlformats.org/drawingml/2006/main" prst="rect">
            <a:avLst/>
          </a:prstGeom>
        </cdr:spPr>
      </cdr:pic>
    </cdr:grpSp>
  </cdr:relSizeAnchor>
</c:userShapes>
</file>

<file path=xl/drawings/drawing7.xml><?xml version="1.0" encoding="utf-8"?>
<xdr:wsDr xmlns:xdr="http://schemas.openxmlformats.org/drawingml/2006/spreadsheetDrawing" xmlns:a="http://schemas.openxmlformats.org/drawingml/2006/main">
  <xdr:twoCellAnchor>
    <xdr:from>
      <xdr:col>2</xdr:col>
      <xdr:colOff>284607</xdr:colOff>
      <xdr:row>0</xdr:row>
      <xdr:rowOff>53956</xdr:rowOff>
    </xdr:from>
    <xdr:to>
      <xdr:col>18</xdr:col>
      <xdr:colOff>27813</xdr:colOff>
      <xdr:row>1</xdr:row>
      <xdr:rowOff>80150</xdr:rowOff>
    </xdr:to>
    <xdr:sp macro="" textlink="">
      <xdr:nvSpPr>
        <xdr:cNvPr id="3" name="TextBox 2">
          <a:extLst>
            <a:ext uri="{FF2B5EF4-FFF2-40B4-BE49-F238E27FC236}">
              <a16:creationId xmlns:a16="http://schemas.microsoft.com/office/drawing/2014/main" id="{15A1893F-6595-423B-A167-A1BEBCD5B80C}"/>
            </a:ext>
          </a:extLst>
        </xdr:cNvPr>
        <xdr:cNvSpPr txBox="1"/>
      </xdr:nvSpPr>
      <xdr:spPr>
        <a:xfrm>
          <a:off x="1503807" y="53956"/>
          <a:ext cx="9496806" cy="51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200" b="1">
              <a:solidFill>
                <a:srgbClr val="F5F6FA"/>
              </a:solidFill>
              <a:effectLst>
                <a:glow rad="139700">
                  <a:schemeClr val="accent6">
                    <a:satMod val="175000"/>
                    <a:alpha val="40000"/>
                  </a:schemeClr>
                </a:glow>
              </a:effectLst>
              <a:latin typeface="Copperplate Gothic Bold" panose="020E0705020206020404" pitchFamily="34" charset="0"/>
              <a:cs typeface="Times New Roman" panose="02020603050405020304" pitchFamily="18" charset="0"/>
            </a:rPr>
            <a:t>year</a:t>
          </a:r>
          <a:r>
            <a:rPr lang="en-IN" sz="2200" b="1" baseline="0">
              <a:solidFill>
                <a:srgbClr val="F5F6FA"/>
              </a:solidFill>
              <a:effectLst>
                <a:glow rad="139700">
                  <a:schemeClr val="accent6">
                    <a:satMod val="175000"/>
                    <a:alpha val="40000"/>
                  </a:schemeClr>
                </a:glow>
              </a:effectLst>
              <a:latin typeface="Copperplate Gothic Bold" panose="020E0705020206020404" pitchFamily="34" charset="0"/>
              <a:cs typeface="Times New Roman" panose="02020603050405020304" pitchFamily="18" charset="0"/>
            </a:rPr>
            <a:t> wise engery consumation analysis tracker</a:t>
          </a:r>
          <a:endParaRPr lang="en-IN" sz="2200" b="1">
            <a:solidFill>
              <a:srgbClr val="F5F6FA"/>
            </a:solidFill>
            <a:effectLst>
              <a:glow rad="139700">
                <a:schemeClr val="accent6">
                  <a:satMod val="175000"/>
                  <a:alpha val="40000"/>
                </a:schemeClr>
              </a:glow>
            </a:effectLst>
            <a:latin typeface="Copperplate Gothic Bold" panose="020E0705020206020404" pitchFamily="34" charset="0"/>
            <a:cs typeface="Times New Roman" panose="02020603050405020304" pitchFamily="18" charset="0"/>
          </a:endParaRPr>
        </a:p>
      </xdr:txBody>
    </xdr:sp>
    <xdr:clientData/>
  </xdr:twoCellAnchor>
  <xdr:twoCellAnchor editAs="oneCell">
    <xdr:from>
      <xdr:col>0</xdr:col>
      <xdr:colOff>366763</xdr:colOff>
      <xdr:row>0</xdr:row>
      <xdr:rowOff>1003</xdr:rowOff>
    </xdr:from>
    <xdr:to>
      <xdr:col>1</xdr:col>
      <xdr:colOff>273318</xdr:colOff>
      <xdr:row>1</xdr:row>
      <xdr:rowOff>29478</xdr:rowOff>
    </xdr:to>
    <xdr:pic>
      <xdr:nvPicPr>
        <xdr:cNvPr id="4" name="Graphic 3" descr="Battery charging with solid fill">
          <a:extLst>
            <a:ext uri="{FF2B5EF4-FFF2-40B4-BE49-F238E27FC236}">
              <a16:creationId xmlns:a16="http://schemas.microsoft.com/office/drawing/2014/main" id="{00FB2DEE-7ED4-46C0-A8C5-0815F666CF8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6763" y="1003"/>
          <a:ext cx="516155" cy="516155"/>
        </a:xfrm>
        <a:prstGeom prst="rect">
          <a:avLst/>
        </a:prstGeom>
        <a:ln>
          <a:noFill/>
        </a:ln>
        <a:effectLst>
          <a:glow rad="101600">
            <a:schemeClr val="accent2">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10</xdr:col>
      <xdr:colOff>294680</xdr:colOff>
      <xdr:row>0</xdr:row>
      <xdr:rowOff>0</xdr:rowOff>
    </xdr:from>
    <xdr:to>
      <xdr:col>13</xdr:col>
      <xdr:colOff>1408616</xdr:colOff>
      <xdr:row>0</xdr:row>
      <xdr:rowOff>408770</xdr:rowOff>
    </xdr:to>
    <xdr:grpSp>
      <xdr:nvGrpSpPr>
        <xdr:cNvPr id="5" name="Group 4">
          <a:extLst>
            <a:ext uri="{FF2B5EF4-FFF2-40B4-BE49-F238E27FC236}">
              <a16:creationId xmlns:a16="http://schemas.microsoft.com/office/drawing/2014/main" id="{66BC5B5F-BCFA-4697-BC16-FA4AE4449908}"/>
            </a:ext>
          </a:extLst>
        </xdr:cNvPr>
        <xdr:cNvGrpSpPr/>
      </xdr:nvGrpSpPr>
      <xdr:grpSpPr>
        <a:xfrm>
          <a:off x="10991255" y="0"/>
          <a:ext cx="4714386" cy="408770"/>
          <a:chOff x="11454515" y="255"/>
          <a:chExt cx="3266555" cy="408770"/>
        </a:xfrm>
      </xdr:grpSpPr>
      <xdr:pic>
        <xdr:nvPicPr>
          <xdr:cNvPr id="6" name="Graphic 5" descr="Repeat with solid fill">
            <a:extLst>
              <a:ext uri="{FF2B5EF4-FFF2-40B4-BE49-F238E27FC236}">
                <a16:creationId xmlns:a16="http://schemas.microsoft.com/office/drawing/2014/main" id="{EDE32838-B98F-0035-A7C5-CB119C4AA97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454515" y="58912"/>
            <a:ext cx="176511" cy="325962"/>
          </a:xfrm>
          <a:prstGeom prst="rect">
            <a:avLst/>
          </a:prstGeom>
        </xdr:spPr>
      </xdr:pic>
      <xdr:sp macro="" textlink="">
        <xdr:nvSpPr>
          <xdr:cNvPr id="7" name="TextBox 6">
            <a:extLst>
              <a:ext uri="{FF2B5EF4-FFF2-40B4-BE49-F238E27FC236}">
                <a16:creationId xmlns:a16="http://schemas.microsoft.com/office/drawing/2014/main" id="{CBE4705F-E7FB-CEA3-6BDC-38C3AEE1A9B5}"/>
              </a:ext>
            </a:extLst>
          </xdr:cNvPr>
          <xdr:cNvSpPr txBox="1"/>
        </xdr:nvSpPr>
        <xdr:spPr>
          <a:xfrm>
            <a:off x="11616627" y="255"/>
            <a:ext cx="1425287" cy="38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F5F6FA"/>
                </a:solidFill>
                <a:latin typeface="Calibri "/>
                <a:cs typeface="Times New Roman" panose="02020603050405020304" pitchFamily="18" charset="0"/>
              </a:rPr>
              <a:t>Last</a:t>
            </a:r>
            <a:r>
              <a:rPr lang="en-IN" sz="2000" b="1" baseline="0">
                <a:solidFill>
                  <a:srgbClr val="F5F6FA"/>
                </a:solidFill>
                <a:latin typeface="Calibri "/>
                <a:cs typeface="Times New Roman" panose="02020603050405020304" pitchFamily="18" charset="0"/>
              </a:rPr>
              <a:t> Update</a:t>
            </a:r>
            <a:endParaRPr lang="en-IN" sz="2000" b="1">
              <a:solidFill>
                <a:srgbClr val="F5F6FA"/>
              </a:solidFill>
              <a:latin typeface="Calibri "/>
              <a:cs typeface="Times New Roman" panose="02020603050405020304" pitchFamily="18" charset="0"/>
            </a:endParaRPr>
          </a:p>
        </xdr:txBody>
      </xdr:sp>
      <xdr:sp macro="" textlink="'Pivot Analysis'!A1">
        <xdr:nvSpPr>
          <xdr:cNvPr id="8" name="TextBox 7">
            <a:extLst>
              <a:ext uri="{FF2B5EF4-FFF2-40B4-BE49-F238E27FC236}">
                <a16:creationId xmlns:a16="http://schemas.microsoft.com/office/drawing/2014/main" id="{4A6937FD-2B73-78FF-8B8D-4D12FBF7F340}"/>
              </a:ext>
            </a:extLst>
          </xdr:cNvPr>
          <xdr:cNvSpPr txBox="1"/>
        </xdr:nvSpPr>
        <xdr:spPr>
          <a:xfrm>
            <a:off x="12831518" y="22944"/>
            <a:ext cx="1889552" cy="38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E8DF79-9D16-4D06-BD70-45274C36C199}" type="TxLink">
              <a:rPr lang="en-US" sz="2000" b="1" i="0" u="none" strike="noStrike">
                <a:solidFill>
                  <a:srgbClr val="F5F6FA"/>
                </a:solidFill>
                <a:latin typeface="Calibri"/>
                <a:ea typeface="Calibri"/>
                <a:cs typeface="Calibri"/>
              </a:rPr>
              <a:pPr/>
              <a:t>Monday 06 2026</a:t>
            </a:fld>
            <a:endParaRPr lang="en-IN" sz="2000" b="1">
              <a:solidFill>
                <a:srgbClr val="F5F6FA"/>
              </a:solidFill>
              <a:latin typeface="Calibri "/>
              <a:cs typeface="Times New Roman" panose="02020603050405020304" pitchFamily="18" charset="0"/>
            </a:endParaRPr>
          </a:p>
        </xdr:txBody>
      </xdr:sp>
    </xdr:grpSp>
    <xdr:clientData/>
  </xdr:twoCellAnchor>
  <xdr:twoCellAnchor>
    <xdr:from>
      <xdr:col>0</xdr:col>
      <xdr:colOff>89520</xdr:colOff>
      <xdr:row>2</xdr:row>
      <xdr:rowOff>163100</xdr:rowOff>
    </xdr:from>
    <xdr:to>
      <xdr:col>3</xdr:col>
      <xdr:colOff>92381</xdr:colOff>
      <xdr:row>10</xdr:row>
      <xdr:rowOff>65104</xdr:rowOff>
    </xdr:to>
    <xdr:grpSp>
      <xdr:nvGrpSpPr>
        <xdr:cNvPr id="56" name="Group 55">
          <a:extLst>
            <a:ext uri="{FF2B5EF4-FFF2-40B4-BE49-F238E27FC236}">
              <a16:creationId xmlns:a16="http://schemas.microsoft.com/office/drawing/2014/main" id="{7A5DE66E-965B-4B8E-8A23-2EC94AC1E02A}"/>
            </a:ext>
          </a:extLst>
        </xdr:cNvPr>
        <xdr:cNvGrpSpPr/>
      </xdr:nvGrpSpPr>
      <xdr:grpSpPr>
        <a:xfrm>
          <a:off x="89520" y="829850"/>
          <a:ext cx="1831661" cy="1378379"/>
          <a:chOff x="120411" y="822127"/>
          <a:chExt cx="1825483" cy="1415707"/>
        </a:xfrm>
      </xdr:grpSpPr>
      <xdr:grpSp>
        <xdr:nvGrpSpPr>
          <xdr:cNvPr id="57" name="Group 56">
            <a:extLst>
              <a:ext uri="{FF2B5EF4-FFF2-40B4-BE49-F238E27FC236}">
                <a16:creationId xmlns:a16="http://schemas.microsoft.com/office/drawing/2014/main" id="{7580983D-D12F-34FE-0507-2A8298508A23}"/>
              </a:ext>
            </a:extLst>
          </xdr:cNvPr>
          <xdr:cNvGrpSpPr/>
        </xdr:nvGrpSpPr>
        <xdr:grpSpPr>
          <a:xfrm>
            <a:off x="120411" y="822127"/>
            <a:ext cx="1323483" cy="367639"/>
            <a:chOff x="156637" y="823501"/>
            <a:chExt cx="1328024" cy="362696"/>
          </a:xfrm>
        </xdr:grpSpPr>
        <xdr:sp macro="" textlink="">
          <xdr:nvSpPr>
            <xdr:cNvPr id="60" name="TextBox 59">
              <a:hlinkClick xmlns:r="http://schemas.openxmlformats.org/officeDocument/2006/relationships" r:id="rId5" tooltip="Go to Summary"/>
              <a:extLst>
                <a:ext uri="{FF2B5EF4-FFF2-40B4-BE49-F238E27FC236}">
                  <a16:creationId xmlns:a16="http://schemas.microsoft.com/office/drawing/2014/main" id="{4699C91D-3BDF-4296-B7A4-7721C361510A}"/>
                </a:ext>
              </a:extLst>
            </xdr:cNvPr>
            <xdr:cNvSpPr txBox="1"/>
          </xdr:nvSpPr>
          <xdr:spPr>
            <a:xfrm>
              <a:off x="357406" y="823501"/>
              <a:ext cx="1127255" cy="362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Dashboard</a:t>
              </a:r>
            </a:p>
          </xdr:txBody>
        </xdr:sp>
        <xdr:pic>
          <xdr:nvPicPr>
            <xdr:cNvPr id="61" name="Graphic 60" descr="Pie chart with solid fill">
              <a:extLst>
                <a:ext uri="{FF2B5EF4-FFF2-40B4-BE49-F238E27FC236}">
                  <a16:creationId xmlns:a16="http://schemas.microsoft.com/office/drawing/2014/main" id="{EA5A51C4-124C-0170-EE3B-26129706B7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6637" y="865124"/>
              <a:ext cx="240789" cy="240789"/>
            </a:xfrm>
            <a:prstGeom prst="rect">
              <a:avLst/>
            </a:prstGeom>
            <a:ln>
              <a:noFill/>
            </a:ln>
            <a:effectLst/>
          </xdr:spPr>
        </xdr:pic>
      </xdr:grpSp>
      <xdr:sp macro="" textlink="">
        <xdr:nvSpPr>
          <xdr:cNvPr id="58" name="TextBox 57">
            <a:hlinkClick xmlns:r="http://schemas.openxmlformats.org/officeDocument/2006/relationships" r:id="rId8" tooltip="Go to Pivot Analysis"/>
            <a:extLst>
              <a:ext uri="{FF2B5EF4-FFF2-40B4-BE49-F238E27FC236}">
                <a16:creationId xmlns:a16="http://schemas.microsoft.com/office/drawing/2014/main" id="{11BA8E35-62B1-5829-18AD-9F10E710C88F}"/>
              </a:ext>
            </a:extLst>
          </xdr:cNvPr>
          <xdr:cNvSpPr txBox="1">
            <a:spLocks noChangeAspect="1"/>
          </xdr:cNvSpPr>
        </xdr:nvSpPr>
        <xdr:spPr>
          <a:xfrm>
            <a:off x="314202" y="1334348"/>
            <a:ext cx="1514261" cy="37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Year</a:t>
            </a:r>
            <a:r>
              <a:rPr lang="en-IN" sz="1500" b="1" baseline="0">
                <a:solidFill>
                  <a:srgbClr val="454E52"/>
                </a:solidFill>
                <a:effectLst/>
              </a:rPr>
              <a:t> Wise </a:t>
            </a:r>
            <a:endParaRPr lang="en-IN" sz="1500" b="1">
              <a:solidFill>
                <a:srgbClr val="454E52"/>
              </a:solidFill>
              <a:effectLst/>
            </a:endParaRPr>
          </a:p>
        </xdr:txBody>
      </xdr:sp>
      <xdr:sp macro="" textlink="">
        <xdr:nvSpPr>
          <xdr:cNvPr id="59" name="TextBox 58">
            <a:hlinkClick xmlns:r="http://schemas.openxmlformats.org/officeDocument/2006/relationships" r:id="rId9" tooltip="Go to Source"/>
            <a:extLst>
              <a:ext uri="{FF2B5EF4-FFF2-40B4-BE49-F238E27FC236}">
                <a16:creationId xmlns:a16="http://schemas.microsoft.com/office/drawing/2014/main" id="{6B1AA3AA-1E62-85AA-98B3-A18E6737494D}"/>
              </a:ext>
            </a:extLst>
          </xdr:cNvPr>
          <xdr:cNvSpPr txBox="1"/>
        </xdr:nvSpPr>
        <xdr:spPr>
          <a:xfrm>
            <a:off x="299058" y="1839303"/>
            <a:ext cx="1646836" cy="398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Payment Trend</a:t>
            </a:r>
          </a:p>
        </xdr:txBody>
      </xdr:sp>
    </xdr:grpSp>
    <xdr:clientData/>
  </xdr:twoCellAnchor>
  <xdr:twoCellAnchor>
    <xdr:from>
      <xdr:col>0</xdr:col>
      <xdr:colOff>299357</xdr:colOff>
      <xdr:row>11</xdr:row>
      <xdr:rowOff>68838</xdr:rowOff>
    </xdr:from>
    <xdr:to>
      <xdr:col>3</xdr:col>
      <xdr:colOff>130158</xdr:colOff>
      <xdr:row>13</xdr:row>
      <xdr:rowOff>93098</xdr:rowOff>
    </xdr:to>
    <xdr:sp macro="" textlink="">
      <xdr:nvSpPr>
        <xdr:cNvPr id="113" name="TextBox 112">
          <a:hlinkClick xmlns:r="http://schemas.openxmlformats.org/officeDocument/2006/relationships" r:id="rId10" tooltip="Go to Source File"/>
          <a:extLst>
            <a:ext uri="{FF2B5EF4-FFF2-40B4-BE49-F238E27FC236}">
              <a16:creationId xmlns:a16="http://schemas.microsoft.com/office/drawing/2014/main" id="{15F1AE30-B36B-47F6-8E0B-4CA0557CADE8}"/>
            </a:ext>
          </a:extLst>
        </xdr:cNvPr>
        <xdr:cNvSpPr txBox="1"/>
      </xdr:nvSpPr>
      <xdr:spPr>
        <a:xfrm>
          <a:off x="299357" y="2415798"/>
          <a:ext cx="1659601" cy="39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DataBase</a:t>
          </a:r>
        </a:p>
      </xdr:txBody>
    </xdr:sp>
    <xdr:clientData/>
  </xdr:twoCellAnchor>
  <xdr:twoCellAnchor editAs="oneCell">
    <xdr:from>
      <xdr:col>0</xdr:col>
      <xdr:colOff>46917</xdr:colOff>
      <xdr:row>11</xdr:row>
      <xdr:rowOff>67115</xdr:rowOff>
    </xdr:from>
    <xdr:to>
      <xdr:col>0</xdr:col>
      <xdr:colOff>374675</xdr:colOff>
      <xdr:row>13</xdr:row>
      <xdr:rowOff>10900</xdr:rowOff>
    </xdr:to>
    <xdr:pic>
      <xdr:nvPicPr>
        <xdr:cNvPr id="114" name="Graphic 113" descr="Database with solid fill">
          <a:extLst>
            <a:ext uri="{FF2B5EF4-FFF2-40B4-BE49-F238E27FC236}">
              <a16:creationId xmlns:a16="http://schemas.microsoft.com/office/drawing/2014/main" id="{5DB3201E-6567-4832-8284-18216CD4399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6917" y="2414075"/>
          <a:ext cx="327758" cy="309545"/>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57712</xdr:colOff>
      <xdr:row>5</xdr:row>
      <xdr:rowOff>125566</xdr:rowOff>
    </xdr:from>
    <xdr:to>
      <xdr:col>0</xdr:col>
      <xdr:colOff>341868</xdr:colOff>
      <xdr:row>7</xdr:row>
      <xdr:rowOff>17771</xdr:rowOff>
    </xdr:to>
    <xdr:pic>
      <xdr:nvPicPr>
        <xdr:cNvPr id="115" name="Graphic 114" descr="Daily calendar with solid fill">
          <a:extLst>
            <a:ext uri="{FF2B5EF4-FFF2-40B4-BE49-F238E27FC236}">
              <a16:creationId xmlns:a16="http://schemas.microsoft.com/office/drawing/2014/main" id="{C244020F-DCBF-4669-A0F2-B0CC2CF8393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7712" y="1344766"/>
          <a:ext cx="284156" cy="257965"/>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79176</xdr:colOff>
      <xdr:row>8</xdr:row>
      <xdr:rowOff>58246</xdr:rowOff>
    </xdr:from>
    <xdr:to>
      <xdr:col>0</xdr:col>
      <xdr:colOff>345784</xdr:colOff>
      <xdr:row>9</xdr:row>
      <xdr:rowOff>134354</xdr:rowOff>
    </xdr:to>
    <xdr:pic>
      <xdr:nvPicPr>
        <xdr:cNvPr id="116" name="Graphic 115" descr="Bitcoin with solid fill">
          <a:extLst>
            <a:ext uri="{FF2B5EF4-FFF2-40B4-BE49-F238E27FC236}">
              <a16:creationId xmlns:a16="http://schemas.microsoft.com/office/drawing/2014/main" id="{B51C113B-2C76-42DB-BA62-DFC498F6D4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9176" y="1856566"/>
          <a:ext cx="266608" cy="258988"/>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0</xdr:colOff>
      <xdr:row>16</xdr:row>
      <xdr:rowOff>93544</xdr:rowOff>
    </xdr:from>
    <xdr:to>
      <xdr:col>2</xdr:col>
      <xdr:colOff>577522</xdr:colOff>
      <xdr:row>23</xdr:row>
      <xdr:rowOff>93544</xdr:rowOff>
    </xdr:to>
    <mc:AlternateContent xmlns:mc="http://schemas.openxmlformats.org/markup-compatibility/2006" xmlns:a14="http://schemas.microsoft.com/office/drawing/2010/main">
      <mc:Choice Requires="a14">
        <xdr:graphicFrame macro="">
          <xdr:nvGraphicFramePr>
            <xdr:cNvPr id="117" name="Year 2">
              <a:extLst>
                <a:ext uri="{FF2B5EF4-FFF2-40B4-BE49-F238E27FC236}">
                  <a16:creationId xmlns:a16="http://schemas.microsoft.com/office/drawing/2014/main" id="{F7481FE0-6800-4FD1-A5DE-D1D6FC09C9BD}"/>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0" y="3322519"/>
              <a:ext cx="1796722" cy="1266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26</xdr:row>
      <xdr:rowOff>68030</xdr:rowOff>
    </xdr:from>
    <xdr:to>
      <xdr:col>2</xdr:col>
      <xdr:colOff>571500</xdr:colOff>
      <xdr:row>36</xdr:row>
      <xdr:rowOff>7201</xdr:rowOff>
    </xdr:to>
    <mc:AlternateContent xmlns:mc="http://schemas.openxmlformats.org/markup-compatibility/2006" xmlns:a14="http://schemas.microsoft.com/office/drawing/2010/main">
      <mc:Choice Requires="a14">
        <xdr:graphicFrame macro="">
          <xdr:nvGraphicFramePr>
            <xdr:cNvPr id="9224" name="State 2">
              <a:extLst>
                <a:ext uri="{FF2B5EF4-FFF2-40B4-BE49-F238E27FC236}">
                  <a16:creationId xmlns:a16="http://schemas.microsoft.com/office/drawing/2014/main" id="{417259EA-C3AE-47FC-BEA1-A3F8888E977A}"/>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0" y="5106755"/>
              <a:ext cx="1790700" cy="17489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9181</xdr:colOff>
      <xdr:row>39</xdr:row>
      <xdr:rowOff>15447</xdr:rowOff>
    </xdr:from>
    <xdr:to>
      <xdr:col>2</xdr:col>
      <xdr:colOff>550844</xdr:colOff>
      <xdr:row>47</xdr:row>
      <xdr:rowOff>9756</xdr:rowOff>
    </xdr:to>
    <mc:AlternateContent xmlns:mc="http://schemas.openxmlformats.org/markup-compatibility/2006" xmlns:a14="http://schemas.microsoft.com/office/drawing/2010/main">
      <mc:Choice Requires="a14">
        <xdr:graphicFrame macro="">
          <xdr:nvGraphicFramePr>
            <xdr:cNvPr id="9225" name="Customer_Type 2">
              <a:extLst>
                <a:ext uri="{FF2B5EF4-FFF2-40B4-BE49-F238E27FC236}">
                  <a16:creationId xmlns:a16="http://schemas.microsoft.com/office/drawing/2014/main" id="{1E8CD4CA-FB43-4DE5-8866-FF72A05F39A9}"/>
                </a:ext>
              </a:extLst>
            </xdr:cNvPr>
            <xdr:cNvGraphicFramePr/>
          </xdr:nvGraphicFramePr>
          <xdr:xfrm>
            <a:off x="0" y="0"/>
            <a:ext cx="0" cy="0"/>
          </xdr:xfrm>
          <a:graphic>
            <a:graphicData uri="http://schemas.microsoft.com/office/drawing/2010/slicer">
              <sle:slicer xmlns:sle="http://schemas.microsoft.com/office/drawing/2010/slicer" name="Customer_Type 2"/>
            </a:graphicData>
          </a:graphic>
        </xdr:graphicFrame>
      </mc:Choice>
      <mc:Fallback xmlns="">
        <xdr:sp macro="" textlink="">
          <xdr:nvSpPr>
            <xdr:cNvPr id="0" name=""/>
            <xdr:cNvSpPr>
              <a:spLocks noTextEdit="1"/>
            </xdr:cNvSpPr>
          </xdr:nvSpPr>
          <xdr:spPr>
            <a:xfrm>
              <a:off x="9181" y="7406847"/>
              <a:ext cx="1760863" cy="1442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36571</xdr:colOff>
      <xdr:row>14</xdr:row>
      <xdr:rowOff>72825</xdr:rowOff>
    </xdr:from>
    <xdr:to>
      <xdr:col>2</xdr:col>
      <xdr:colOff>548533</xdr:colOff>
      <xdr:row>16</xdr:row>
      <xdr:rowOff>49639</xdr:rowOff>
    </xdr:to>
    <xdr:sp macro="" textlink="">
      <xdr:nvSpPr>
        <xdr:cNvPr id="9226" name="TextBox 9225">
          <a:extLst>
            <a:ext uri="{FF2B5EF4-FFF2-40B4-BE49-F238E27FC236}">
              <a16:creationId xmlns:a16="http://schemas.microsoft.com/office/drawing/2014/main" id="{37B55578-D2A2-44D3-98FC-6E4BB88BFA4B}"/>
            </a:ext>
          </a:extLst>
        </xdr:cNvPr>
        <xdr:cNvSpPr txBox="1"/>
      </xdr:nvSpPr>
      <xdr:spPr>
        <a:xfrm>
          <a:off x="36571" y="2968425"/>
          <a:ext cx="1731162" cy="34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Year's Of Filter</a:t>
          </a:r>
        </a:p>
      </xdr:txBody>
    </xdr:sp>
    <xdr:clientData/>
  </xdr:twoCellAnchor>
  <xdr:twoCellAnchor>
    <xdr:from>
      <xdr:col>0</xdr:col>
      <xdr:colOff>22964</xdr:colOff>
      <xdr:row>23</xdr:row>
      <xdr:rowOff>140858</xdr:rowOff>
    </xdr:from>
    <xdr:to>
      <xdr:col>2</xdr:col>
      <xdr:colOff>534926</xdr:colOff>
      <xdr:row>25</xdr:row>
      <xdr:rowOff>117672</xdr:rowOff>
    </xdr:to>
    <xdr:sp macro="" textlink="">
      <xdr:nvSpPr>
        <xdr:cNvPr id="9227" name="TextBox 9226">
          <a:extLst>
            <a:ext uri="{FF2B5EF4-FFF2-40B4-BE49-F238E27FC236}">
              <a16:creationId xmlns:a16="http://schemas.microsoft.com/office/drawing/2014/main" id="{0E6A75EF-1DC7-425F-B4AB-31B4BB534A74}"/>
            </a:ext>
          </a:extLst>
        </xdr:cNvPr>
        <xdr:cNvSpPr txBox="1"/>
      </xdr:nvSpPr>
      <xdr:spPr>
        <a:xfrm>
          <a:off x="22964" y="4682378"/>
          <a:ext cx="1731162" cy="34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State's Filter</a:t>
          </a:r>
        </a:p>
      </xdr:txBody>
    </xdr:sp>
    <xdr:clientData/>
  </xdr:twoCellAnchor>
  <xdr:twoCellAnchor>
    <xdr:from>
      <xdr:col>0</xdr:col>
      <xdr:colOff>27214</xdr:colOff>
      <xdr:row>36</xdr:row>
      <xdr:rowOff>118725</xdr:rowOff>
    </xdr:from>
    <xdr:to>
      <xdr:col>2</xdr:col>
      <xdr:colOff>539176</xdr:colOff>
      <xdr:row>38</xdr:row>
      <xdr:rowOff>20783</xdr:rowOff>
    </xdr:to>
    <xdr:sp macro="" textlink="">
      <xdr:nvSpPr>
        <xdr:cNvPr id="9228" name="TextBox 9227">
          <a:extLst>
            <a:ext uri="{FF2B5EF4-FFF2-40B4-BE49-F238E27FC236}">
              <a16:creationId xmlns:a16="http://schemas.microsoft.com/office/drawing/2014/main" id="{F21D948F-B5F2-4541-BEB8-CE577B71191D}"/>
            </a:ext>
          </a:extLst>
        </xdr:cNvPr>
        <xdr:cNvSpPr txBox="1"/>
      </xdr:nvSpPr>
      <xdr:spPr>
        <a:xfrm>
          <a:off x="27214" y="7059352"/>
          <a:ext cx="1723817" cy="269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Cust Type Filter</a:t>
          </a:r>
        </a:p>
      </xdr:txBody>
    </xdr:sp>
    <xdr:clientData/>
  </xdr:twoCellAnchor>
  <xdr:twoCellAnchor>
    <xdr:from>
      <xdr:col>0</xdr:col>
      <xdr:colOff>0</xdr:colOff>
      <xdr:row>46</xdr:row>
      <xdr:rowOff>109219</xdr:rowOff>
    </xdr:from>
    <xdr:to>
      <xdr:col>2</xdr:col>
      <xdr:colOff>511962</xdr:colOff>
      <xdr:row>48</xdr:row>
      <xdr:rowOff>86033</xdr:rowOff>
    </xdr:to>
    <xdr:sp macro="" textlink="">
      <xdr:nvSpPr>
        <xdr:cNvPr id="9229" name="TextBox 9228">
          <a:extLst>
            <a:ext uri="{FF2B5EF4-FFF2-40B4-BE49-F238E27FC236}">
              <a16:creationId xmlns:a16="http://schemas.microsoft.com/office/drawing/2014/main" id="{665A7AEC-7685-4CA4-8E44-CC90397B8141}"/>
            </a:ext>
          </a:extLst>
        </xdr:cNvPr>
        <xdr:cNvSpPr txBox="1"/>
      </xdr:nvSpPr>
      <xdr:spPr>
        <a:xfrm>
          <a:off x="0" y="8885990"/>
          <a:ext cx="1723817" cy="344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Traffic Plan</a:t>
          </a:r>
        </a:p>
      </xdr:txBody>
    </xdr:sp>
    <xdr:clientData/>
  </xdr:twoCellAnchor>
  <xdr:twoCellAnchor editAs="oneCell">
    <xdr:from>
      <xdr:col>0</xdr:col>
      <xdr:colOff>0</xdr:colOff>
      <xdr:row>49</xdr:row>
      <xdr:rowOff>90498</xdr:rowOff>
    </xdr:from>
    <xdr:to>
      <xdr:col>2</xdr:col>
      <xdr:colOff>582814</xdr:colOff>
      <xdr:row>57</xdr:row>
      <xdr:rowOff>90497</xdr:rowOff>
    </xdr:to>
    <mc:AlternateContent xmlns:mc="http://schemas.openxmlformats.org/markup-compatibility/2006" xmlns:a14="http://schemas.microsoft.com/office/drawing/2010/main">
      <mc:Choice Requires="a14">
        <xdr:graphicFrame macro="">
          <xdr:nvGraphicFramePr>
            <xdr:cNvPr id="9230" name="Traffic_Plan 2">
              <a:extLst>
                <a:ext uri="{FF2B5EF4-FFF2-40B4-BE49-F238E27FC236}">
                  <a16:creationId xmlns:a16="http://schemas.microsoft.com/office/drawing/2014/main" id="{6A9E6554-6C9D-4D73-95BC-221036010617}"/>
                </a:ext>
              </a:extLst>
            </xdr:cNvPr>
            <xdr:cNvGraphicFramePr/>
          </xdr:nvGraphicFramePr>
          <xdr:xfrm>
            <a:off x="0" y="0"/>
            <a:ext cx="0" cy="0"/>
          </xdr:xfrm>
          <a:graphic>
            <a:graphicData uri="http://schemas.microsoft.com/office/drawing/2010/slicer">
              <sle:slicer xmlns:sle="http://schemas.microsoft.com/office/drawing/2010/slicer" name="Traffic_Plan 2"/>
            </a:graphicData>
          </a:graphic>
        </xdr:graphicFrame>
      </mc:Choice>
      <mc:Fallback xmlns="">
        <xdr:sp macro="" textlink="">
          <xdr:nvSpPr>
            <xdr:cNvPr id="0" name=""/>
            <xdr:cNvSpPr>
              <a:spLocks noTextEdit="1"/>
            </xdr:cNvSpPr>
          </xdr:nvSpPr>
          <xdr:spPr>
            <a:xfrm>
              <a:off x="0" y="9291648"/>
              <a:ext cx="1802014" cy="1447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58</xdr:row>
      <xdr:rowOff>160225</xdr:rowOff>
    </xdr:from>
    <xdr:to>
      <xdr:col>2</xdr:col>
      <xdr:colOff>589380</xdr:colOff>
      <xdr:row>61</xdr:row>
      <xdr:rowOff>14566</xdr:rowOff>
    </xdr:to>
    <xdr:grpSp>
      <xdr:nvGrpSpPr>
        <xdr:cNvPr id="9231" name="Group 9230">
          <a:extLst>
            <a:ext uri="{FF2B5EF4-FFF2-40B4-BE49-F238E27FC236}">
              <a16:creationId xmlns:a16="http://schemas.microsoft.com/office/drawing/2014/main" id="{DBAB93C8-3F3B-4BF0-983A-C2D330AD85AB}"/>
            </a:ext>
          </a:extLst>
        </xdr:cNvPr>
        <xdr:cNvGrpSpPr/>
      </xdr:nvGrpSpPr>
      <xdr:grpSpPr>
        <a:xfrm>
          <a:off x="0" y="10990150"/>
          <a:ext cx="1808580" cy="397266"/>
          <a:chOff x="38692" y="11047989"/>
          <a:chExt cx="1755102" cy="426575"/>
        </a:xfrm>
      </xdr:grpSpPr>
      <xdr:pic macro="[0]!Filter_Remover">
        <xdr:nvPicPr>
          <xdr:cNvPr id="9232" name="Graphic 9231" descr="Hierarchy with solid fill">
            <a:extLst>
              <a:ext uri="{FF2B5EF4-FFF2-40B4-BE49-F238E27FC236}">
                <a16:creationId xmlns:a16="http://schemas.microsoft.com/office/drawing/2014/main" id="{9C1AA7FF-DA70-05EE-3A3A-0D6DF138689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8692" y="11047989"/>
            <a:ext cx="431523" cy="426575"/>
          </a:xfrm>
          <a:prstGeom prst="rect">
            <a:avLst/>
          </a:prstGeom>
        </xdr:spPr>
      </xdr:pic>
      <xdr:sp macro="[0]!Filter_Remover" textlink="">
        <xdr:nvSpPr>
          <xdr:cNvPr id="9233" name="TextBox 9232">
            <a:extLst>
              <a:ext uri="{FF2B5EF4-FFF2-40B4-BE49-F238E27FC236}">
                <a16:creationId xmlns:a16="http://schemas.microsoft.com/office/drawing/2014/main" id="{098F3081-82AF-D277-691A-57814B0BC6CB}"/>
              </a:ext>
            </a:extLst>
          </xdr:cNvPr>
          <xdr:cNvSpPr txBox="1"/>
        </xdr:nvSpPr>
        <xdr:spPr>
          <a:xfrm>
            <a:off x="394569" y="11072837"/>
            <a:ext cx="1399225" cy="35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FE3057"/>
                </a:solidFill>
              </a:rPr>
              <a:t>Clear_Cache</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284607</xdr:colOff>
      <xdr:row>0</xdr:row>
      <xdr:rowOff>53956</xdr:rowOff>
    </xdr:from>
    <xdr:to>
      <xdr:col>12</xdr:col>
      <xdr:colOff>27813</xdr:colOff>
      <xdr:row>1</xdr:row>
      <xdr:rowOff>80150</xdr:rowOff>
    </xdr:to>
    <xdr:sp macro="" textlink="">
      <xdr:nvSpPr>
        <xdr:cNvPr id="2" name="TextBox 1">
          <a:extLst>
            <a:ext uri="{FF2B5EF4-FFF2-40B4-BE49-F238E27FC236}">
              <a16:creationId xmlns:a16="http://schemas.microsoft.com/office/drawing/2014/main" id="{C3C7C23B-0AA3-481D-980A-9CD2C88368DB}"/>
            </a:ext>
          </a:extLst>
        </xdr:cNvPr>
        <xdr:cNvSpPr txBox="1"/>
      </xdr:nvSpPr>
      <xdr:spPr>
        <a:xfrm>
          <a:off x="1503807" y="53956"/>
          <a:ext cx="21361146" cy="51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200" b="1">
              <a:solidFill>
                <a:srgbClr val="F5F6FA"/>
              </a:solidFill>
              <a:effectLst>
                <a:glow rad="101600">
                  <a:schemeClr val="accent2">
                    <a:satMod val="175000"/>
                    <a:alpha val="40000"/>
                  </a:schemeClr>
                </a:glow>
              </a:effectLst>
              <a:latin typeface="Copperplate Gothic Bold" panose="020E0705020206020404" pitchFamily="34" charset="0"/>
              <a:cs typeface="Times New Roman" panose="02020603050405020304" pitchFamily="18" charset="0"/>
            </a:rPr>
            <a:t>Customer</a:t>
          </a:r>
          <a:r>
            <a:rPr lang="en-IN" sz="2200" b="1" baseline="0">
              <a:solidFill>
                <a:srgbClr val="F5F6FA"/>
              </a:solidFill>
              <a:effectLst>
                <a:glow rad="101600">
                  <a:schemeClr val="accent2">
                    <a:satMod val="175000"/>
                    <a:alpha val="40000"/>
                  </a:schemeClr>
                </a:glow>
              </a:effectLst>
              <a:latin typeface="Copperplate Gothic Bold" panose="020E0705020206020404" pitchFamily="34" charset="0"/>
              <a:cs typeface="Times New Roman" panose="02020603050405020304" pitchFamily="18" charset="0"/>
            </a:rPr>
            <a:t> payment analysis </a:t>
          </a:r>
          <a:endParaRPr lang="en-IN" sz="2200" b="1">
            <a:solidFill>
              <a:srgbClr val="F5F6FA"/>
            </a:solidFill>
            <a:effectLst>
              <a:glow rad="101600">
                <a:schemeClr val="accent2">
                  <a:satMod val="175000"/>
                  <a:alpha val="40000"/>
                </a:schemeClr>
              </a:glow>
            </a:effectLst>
            <a:latin typeface="Copperplate Gothic Bold" panose="020E0705020206020404" pitchFamily="34" charset="0"/>
            <a:cs typeface="Times New Roman" panose="02020603050405020304" pitchFamily="18" charset="0"/>
          </a:endParaRPr>
        </a:p>
      </xdr:txBody>
    </xdr:sp>
    <xdr:clientData/>
  </xdr:twoCellAnchor>
  <xdr:twoCellAnchor editAs="oneCell">
    <xdr:from>
      <xdr:col>0</xdr:col>
      <xdr:colOff>366763</xdr:colOff>
      <xdr:row>0</xdr:row>
      <xdr:rowOff>1003</xdr:rowOff>
    </xdr:from>
    <xdr:to>
      <xdr:col>1</xdr:col>
      <xdr:colOff>273318</xdr:colOff>
      <xdr:row>1</xdr:row>
      <xdr:rowOff>29478</xdr:rowOff>
    </xdr:to>
    <xdr:pic>
      <xdr:nvPicPr>
        <xdr:cNvPr id="3" name="Graphic 2" descr="Battery charging with solid fill">
          <a:extLst>
            <a:ext uri="{FF2B5EF4-FFF2-40B4-BE49-F238E27FC236}">
              <a16:creationId xmlns:a16="http://schemas.microsoft.com/office/drawing/2014/main" id="{FDCC6117-6A95-4C36-BE66-7AEDCF93FC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66763" y="1003"/>
          <a:ext cx="516155" cy="516155"/>
        </a:xfrm>
        <a:prstGeom prst="rect">
          <a:avLst/>
        </a:prstGeom>
        <a:ln>
          <a:noFill/>
        </a:ln>
        <a:effectLst>
          <a:glow rad="101600">
            <a:schemeClr val="accent2">
              <a:satMod val="175000"/>
              <a:alpha val="40000"/>
            </a:schemeClr>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pic>
    <xdr:clientData/>
  </xdr:twoCellAnchor>
  <xdr:twoCellAnchor>
    <xdr:from>
      <xdr:col>7</xdr:col>
      <xdr:colOff>1237650</xdr:colOff>
      <xdr:row>0</xdr:row>
      <xdr:rowOff>0</xdr:rowOff>
    </xdr:from>
    <xdr:to>
      <xdr:col>11</xdr:col>
      <xdr:colOff>760917</xdr:colOff>
      <xdr:row>0</xdr:row>
      <xdr:rowOff>408770</xdr:rowOff>
    </xdr:to>
    <xdr:grpSp>
      <xdr:nvGrpSpPr>
        <xdr:cNvPr id="4" name="Group 3">
          <a:extLst>
            <a:ext uri="{FF2B5EF4-FFF2-40B4-BE49-F238E27FC236}">
              <a16:creationId xmlns:a16="http://schemas.microsoft.com/office/drawing/2014/main" id="{883D7F0B-1038-46A7-AEFE-B01D2FEC0370}"/>
            </a:ext>
          </a:extLst>
        </xdr:cNvPr>
        <xdr:cNvGrpSpPr/>
      </xdr:nvGrpSpPr>
      <xdr:grpSpPr>
        <a:xfrm>
          <a:off x="8105175" y="0"/>
          <a:ext cx="4733442" cy="408770"/>
          <a:chOff x="11454515" y="255"/>
          <a:chExt cx="3279760" cy="408770"/>
        </a:xfrm>
      </xdr:grpSpPr>
      <xdr:pic>
        <xdr:nvPicPr>
          <xdr:cNvPr id="5" name="Graphic 4" descr="Repeat with solid fill">
            <a:extLst>
              <a:ext uri="{FF2B5EF4-FFF2-40B4-BE49-F238E27FC236}">
                <a16:creationId xmlns:a16="http://schemas.microsoft.com/office/drawing/2014/main" id="{D296142D-89C4-EDFB-B06E-3F31D304242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454515" y="58912"/>
            <a:ext cx="176511" cy="325962"/>
          </a:xfrm>
          <a:prstGeom prst="rect">
            <a:avLst/>
          </a:prstGeom>
        </xdr:spPr>
      </xdr:pic>
      <xdr:sp macro="" textlink="">
        <xdr:nvSpPr>
          <xdr:cNvPr id="6" name="TextBox 5">
            <a:extLst>
              <a:ext uri="{FF2B5EF4-FFF2-40B4-BE49-F238E27FC236}">
                <a16:creationId xmlns:a16="http://schemas.microsoft.com/office/drawing/2014/main" id="{F5205D3F-3B2D-079F-9AA7-96C0F1CA91D9}"/>
              </a:ext>
            </a:extLst>
          </xdr:cNvPr>
          <xdr:cNvSpPr txBox="1"/>
        </xdr:nvSpPr>
        <xdr:spPr>
          <a:xfrm>
            <a:off x="11610027" y="255"/>
            <a:ext cx="1425287" cy="38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F5F6FA"/>
                </a:solidFill>
                <a:latin typeface="Calibri "/>
                <a:cs typeface="Times New Roman" panose="02020603050405020304" pitchFamily="18" charset="0"/>
              </a:rPr>
              <a:t>Last</a:t>
            </a:r>
            <a:r>
              <a:rPr lang="en-IN" sz="2000" b="1" baseline="0">
                <a:solidFill>
                  <a:srgbClr val="F5F6FA"/>
                </a:solidFill>
                <a:latin typeface="Calibri "/>
                <a:cs typeface="Times New Roman" panose="02020603050405020304" pitchFamily="18" charset="0"/>
              </a:rPr>
              <a:t> Update</a:t>
            </a:r>
            <a:endParaRPr lang="en-IN" sz="2000" b="1">
              <a:solidFill>
                <a:srgbClr val="F5F6FA"/>
              </a:solidFill>
              <a:latin typeface="Calibri "/>
              <a:cs typeface="Times New Roman" panose="02020603050405020304" pitchFamily="18" charset="0"/>
            </a:endParaRPr>
          </a:p>
        </xdr:txBody>
      </xdr:sp>
      <xdr:sp macro="" textlink="'Pivot Analysis'!A1">
        <xdr:nvSpPr>
          <xdr:cNvPr id="7" name="TextBox 6">
            <a:extLst>
              <a:ext uri="{FF2B5EF4-FFF2-40B4-BE49-F238E27FC236}">
                <a16:creationId xmlns:a16="http://schemas.microsoft.com/office/drawing/2014/main" id="{8E80C589-3983-01F4-CD3B-BAB5A1643D77}"/>
              </a:ext>
            </a:extLst>
          </xdr:cNvPr>
          <xdr:cNvSpPr txBox="1"/>
        </xdr:nvSpPr>
        <xdr:spPr>
          <a:xfrm>
            <a:off x="12844723" y="22944"/>
            <a:ext cx="1889552" cy="3860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E8DF79-9D16-4D06-BD70-45274C36C199}" type="TxLink">
              <a:rPr lang="en-US" sz="2000" b="1" i="0" u="none" strike="noStrike">
                <a:solidFill>
                  <a:srgbClr val="F5F6FA"/>
                </a:solidFill>
                <a:latin typeface="Calibri"/>
                <a:ea typeface="Calibri"/>
                <a:cs typeface="Calibri"/>
              </a:rPr>
              <a:pPr/>
              <a:t>Monday 06 2026</a:t>
            </a:fld>
            <a:endParaRPr lang="en-IN" sz="2000" b="1">
              <a:solidFill>
                <a:srgbClr val="F5F6FA"/>
              </a:solidFill>
              <a:latin typeface="Calibri "/>
              <a:cs typeface="Times New Roman" panose="02020603050405020304" pitchFamily="18" charset="0"/>
            </a:endParaRPr>
          </a:p>
        </xdr:txBody>
      </xdr:sp>
    </xdr:grpSp>
    <xdr:clientData/>
  </xdr:twoCellAnchor>
  <xdr:twoCellAnchor>
    <xdr:from>
      <xdr:col>0</xdr:col>
      <xdr:colOff>89520</xdr:colOff>
      <xdr:row>2</xdr:row>
      <xdr:rowOff>163100</xdr:rowOff>
    </xdr:from>
    <xdr:to>
      <xdr:col>3</xdr:col>
      <xdr:colOff>92381</xdr:colOff>
      <xdr:row>10</xdr:row>
      <xdr:rowOff>65104</xdr:rowOff>
    </xdr:to>
    <xdr:grpSp>
      <xdr:nvGrpSpPr>
        <xdr:cNvPr id="8" name="Group 7">
          <a:extLst>
            <a:ext uri="{FF2B5EF4-FFF2-40B4-BE49-F238E27FC236}">
              <a16:creationId xmlns:a16="http://schemas.microsoft.com/office/drawing/2014/main" id="{9DD8FD62-888C-4D8A-8467-92C920B931FD}"/>
            </a:ext>
          </a:extLst>
        </xdr:cNvPr>
        <xdr:cNvGrpSpPr/>
      </xdr:nvGrpSpPr>
      <xdr:grpSpPr>
        <a:xfrm>
          <a:off x="89520" y="829850"/>
          <a:ext cx="1831661" cy="1378379"/>
          <a:chOff x="120411" y="822127"/>
          <a:chExt cx="1825483" cy="1415707"/>
        </a:xfrm>
      </xdr:grpSpPr>
      <xdr:grpSp>
        <xdr:nvGrpSpPr>
          <xdr:cNvPr id="9" name="Group 8">
            <a:extLst>
              <a:ext uri="{FF2B5EF4-FFF2-40B4-BE49-F238E27FC236}">
                <a16:creationId xmlns:a16="http://schemas.microsoft.com/office/drawing/2014/main" id="{A62B5F28-818A-BD7C-A664-2A95E62A7611}"/>
              </a:ext>
            </a:extLst>
          </xdr:cNvPr>
          <xdr:cNvGrpSpPr/>
        </xdr:nvGrpSpPr>
        <xdr:grpSpPr>
          <a:xfrm>
            <a:off x="120411" y="822127"/>
            <a:ext cx="1323483" cy="367639"/>
            <a:chOff x="156637" y="823501"/>
            <a:chExt cx="1328024" cy="362696"/>
          </a:xfrm>
        </xdr:grpSpPr>
        <xdr:sp macro="" textlink="">
          <xdr:nvSpPr>
            <xdr:cNvPr id="12" name="TextBox 11">
              <a:hlinkClick xmlns:r="http://schemas.openxmlformats.org/officeDocument/2006/relationships" r:id="rId5" tooltip="Go to Summary"/>
              <a:extLst>
                <a:ext uri="{FF2B5EF4-FFF2-40B4-BE49-F238E27FC236}">
                  <a16:creationId xmlns:a16="http://schemas.microsoft.com/office/drawing/2014/main" id="{C64B461C-4470-D2EB-C5FF-F2837329E397}"/>
                </a:ext>
              </a:extLst>
            </xdr:cNvPr>
            <xdr:cNvSpPr txBox="1"/>
          </xdr:nvSpPr>
          <xdr:spPr>
            <a:xfrm>
              <a:off x="357406" y="823501"/>
              <a:ext cx="1127255" cy="362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Dashboard</a:t>
              </a:r>
            </a:p>
          </xdr:txBody>
        </xdr:sp>
        <xdr:pic>
          <xdr:nvPicPr>
            <xdr:cNvPr id="13" name="Graphic 12" descr="Pie chart with solid fill">
              <a:extLst>
                <a:ext uri="{FF2B5EF4-FFF2-40B4-BE49-F238E27FC236}">
                  <a16:creationId xmlns:a16="http://schemas.microsoft.com/office/drawing/2014/main" id="{2AFB4999-747C-0BB3-1B24-E0F5A58D163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6637" y="865124"/>
              <a:ext cx="240789" cy="240789"/>
            </a:xfrm>
            <a:prstGeom prst="rect">
              <a:avLst/>
            </a:prstGeom>
            <a:ln>
              <a:noFill/>
            </a:ln>
            <a:effectLst/>
          </xdr:spPr>
        </xdr:pic>
      </xdr:grpSp>
      <xdr:sp macro="" textlink="">
        <xdr:nvSpPr>
          <xdr:cNvPr id="10" name="TextBox 9">
            <a:hlinkClick xmlns:r="http://schemas.openxmlformats.org/officeDocument/2006/relationships" r:id="rId8" tooltip="Go to Pivot Analysis"/>
            <a:extLst>
              <a:ext uri="{FF2B5EF4-FFF2-40B4-BE49-F238E27FC236}">
                <a16:creationId xmlns:a16="http://schemas.microsoft.com/office/drawing/2014/main" id="{8B6DFAC3-1100-7D80-A8A7-C749056B8AD0}"/>
              </a:ext>
            </a:extLst>
          </xdr:cNvPr>
          <xdr:cNvSpPr txBox="1">
            <a:spLocks noChangeAspect="1"/>
          </xdr:cNvSpPr>
        </xdr:nvSpPr>
        <xdr:spPr>
          <a:xfrm>
            <a:off x="314202" y="1334348"/>
            <a:ext cx="1514261" cy="37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Year</a:t>
            </a:r>
            <a:r>
              <a:rPr lang="en-IN" sz="1500" b="1" baseline="0">
                <a:solidFill>
                  <a:srgbClr val="454E52"/>
                </a:solidFill>
                <a:effectLst/>
              </a:rPr>
              <a:t> Wise </a:t>
            </a:r>
            <a:endParaRPr lang="en-IN" sz="1500" b="1">
              <a:solidFill>
                <a:srgbClr val="454E52"/>
              </a:solidFill>
              <a:effectLst/>
            </a:endParaRPr>
          </a:p>
        </xdr:txBody>
      </xdr:sp>
      <xdr:sp macro="" textlink="">
        <xdr:nvSpPr>
          <xdr:cNvPr id="11" name="TextBox 10">
            <a:hlinkClick xmlns:r="http://schemas.openxmlformats.org/officeDocument/2006/relationships" r:id="rId9" tooltip="Go to Source"/>
            <a:extLst>
              <a:ext uri="{FF2B5EF4-FFF2-40B4-BE49-F238E27FC236}">
                <a16:creationId xmlns:a16="http://schemas.microsoft.com/office/drawing/2014/main" id="{79EAB856-1E34-18C8-5C8E-C783A6A0BAEC}"/>
              </a:ext>
            </a:extLst>
          </xdr:cNvPr>
          <xdr:cNvSpPr txBox="1"/>
        </xdr:nvSpPr>
        <xdr:spPr>
          <a:xfrm>
            <a:off x="299058" y="1839303"/>
            <a:ext cx="1646836" cy="398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Payment Trend</a:t>
            </a:r>
          </a:p>
        </xdr:txBody>
      </xdr:sp>
    </xdr:grpSp>
    <xdr:clientData/>
  </xdr:twoCellAnchor>
  <xdr:twoCellAnchor>
    <xdr:from>
      <xdr:col>0</xdr:col>
      <xdr:colOff>299357</xdr:colOff>
      <xdr:row>11</xdr:row>
      <xdr:rowOff>68838</xdr:rowOff>
    </xdr:from>
    <xdr:to>
      <xdr:col>3</xdr:col>
      <xdr:colOff>130158</xdr:colOff>
      <xdr:row>13</xdr:row>
      <xdr:rowOff>93098</xdr:rowOff>
    </xdr:to>
    <xdr:sp macro="" textlink="">
      <xdr:nvSpPr>
        <xdr:cNvPr id="14" name="TextBox 13">
          <a:hlinkClick xmlns:r="http://schemas.openxmlformats.org/officeDocument/2006/relationships" r:id="rId10" tooltip="Go to Source File"/>
          <a:extLst>
            <a:ext uri="{FF2B5EF4-FFF2-40B4-BE49-F238E27FC236}">
              <a16:creationId xmlns:a16="http://schemas.microsoft.com/office/drawing/2014/main" id="{E7AE8B9D-4D2A-4FE2-8571-AB24581E49C6}"/>
            </a:ext>
          </a:extLst>
        </xdr:cNvPr>
        <xdr:cNvSpPr txBox="1"/>
      </xdr:nvSpPr>
      <xdr:spPr>
        <a:xfrm>
          <a:off x="299357" y="2415798"/>
          <a:ext cx="1659601" cy="39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extrusionH="57150">
            <a:bevelT w="38100" h="38100"/>
          </a:sp3d>
        </a:bodyPr>
        <a:lstStyle/>
        <a:p>
          <a:r>
            <a:rPr lang="en-IN" sz="1500" b="1">
              <a:solidFill>
                <a:srgbClr val="454E52"/>
              </a:solidFill>
              <a:effectLst/>
            </a:rPr>
            <a:t>DataBase</a:t>
          </a:r>
        </a:p>
      </xdr:txBody>
    </xdr:sp>
    <xdr:clientData/>
  </xdr:twoCellAnchor>
  <xdr:twoCellAnchor editAs="oneCell">
    <xdr:from>
      <xdr:col>0</xdr:col>
      <xdr:colOff>46917</xdr:colOff>
      <xdr:row>11</xdr:row>
      <xdr:rowOff>67115</xdr:rowOff>
    </xdr:from>
    <xdr:to>
      <xdr:col>0</xdr:col>
      <xdr:colOff>374675</xdr:colOff>
      <xdr:row>13</xdr:row>
      <xdr:rowOff>10900</xdr:rowOff>
    </xdr:to>
    <xdr:pic>
      <xdr:nvPicPr>
        <xdr:cNvPr id="15" name="Graphic 14" descr="Database with solid fill">
          <a:extLst>
            <a:ext uri="{FF2B5EF4-FFF2-40B4-BE49-F238E27FC236}">
              <a16:creationId xmlns:a16="http://schemas.microsoft.com/office/drawing/2014/main" id="{3246C020-4297-4E27-AC1B-9B5C2C762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6917" y="2414075"/>
          <a:ext cx="327758" cy="309545"/>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57712</xdr:colOff>
      <xdr:row>5</xdr:row>
      <xdr:rowOff>125566</xdr:rowOff>
    </xdr:from>
    <xdr:to>
      <xdr:col>0</xdr:col>
      <xdr:colOff>341868</xdr:colOff>
      <xdr:row>7</xdr:row>
      <xdr:rowOff>17771</xdr:rowOff>
    </xdr:to>
    <xdr:pic>
      <xdr:nvPicPr>
        <xdr:cNvPr id="16" name="Graphic 15" descr="Daily calendar with solid fill">
          <a:extLst>
            <a:ext uri="{FF2B5EF4-FFF2-40B4-BE49-F238E27FC236}">
              <a16:creationId xmlns:a16="http://schemas.microsoft.com/office/drawing/2014/main" id="{25AAFDF1-AB0E-47C3-8924-143151FE2A8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7712" y="1344766"/>
          <a:ext cx="284156" cy="257965"/>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79176</xdr:colOff>
      <xdr:row>8</xdr:row>
      <xdr:rowOff>58246</xdr:rowOff>
    </xdr:from>
    <xdr:to>
      <xdr:col>0</xdr:col>
      <xdr:colOff>345784</xdr:colOff>
      <xdr:row>9</xdr:row>
      <xdr:rowOff>134354</xdr:rowOff>
    </xdr:to>
    <xdr:pic>
      <xdr:nvPicPr>
        <xdr:cNvPr id="17" name="Graphic 16" descr="Bitcoin with solid fill">
          <a:extLst>
            <a:ext uri="{FF2B5EF4-FFF2-40B4-BE49-F238E27FC236}">
              <a16:creationId xmlns:a16="http://schemas.microsoft.com/office/drawing/2014/main" id="{32104AE6-A139-4919-BDE9-9D08EDB830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9176" y="1856566"/>
          <a:ext cx="266608" cy="258988"/>
        </a:xfrm>
        <a:prstGeom prst="rect">
          <a:avLst/>
        </a:prstGeom>
        <a:effectLst>
          <a:outerShdw blurRad="50800" dist="38100" dir="2700000" algn="tl" rotWithShape="0">
            <a:prstClr val="black">
              <a:alpha val="40000"/>
            </a:prstClr>
          </a:outerShdw>
        </a:effectLst>
      </xdr:spPr>
    </xdr:pic>
    <xdr:clientData/>
  </xdr:twoCellAnchor>
  <xdr:twoCellAnchor editAs="oneCell">
    <xdr:from>
      <xdr:col>0</xdr:col>
      <xdr:colOff>0</xdr:colOff>
      <xdr:row>16</xdr:row>
      <xdr:rowOff>93544</xdr:rowOff>
    </xdr:from>
    <xdr:to>
      <xdr:col>2</xdr:col>
      <xdr:colOff>577522</xdr:colOff>
      <xdr:row>23</xdr:row>
      <xdr:rowOff>93544</xdr:rowOff>
    </xdr:to>
    <mc:AlternateContent xmlns:mc="http://schemas.openxmlformats.org/markup-compatibility/2006" xmlns:a14="http://schemas.microsoft.com/office/drawing/2010/main">
      <mc:Choice Requires="a14">
        <xdr:graphicFrame macro="">
          <xdr:nvGraphicFramePr>
            <xdr:cNvPr id="18" name="Year 3">
              <a:extLst>
                <a:ext uri="{FF2B5EF4-FFF2-40B4-BE49-F238E27FC236}">
                  <a16:creationId xmlns:a16="http://schemas.microsoft.com/office/drawing/2014/main" id="{9E9F06C8-C08B-4752-B5DE-20CFE8882B4A}"/>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0" y="3322519"/>
              <a:ext cx="1796722" cy="1266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26</xdr:row>
      <xdr:rowOff>68030</xdr:rowOff>
    </xdr:from>
    <xdr:to>
      <xdr:col>2</xdr:col>
      <xdr:colOff>571500</xdr:colOff>
      <xdr:row>36</xdr:row>
      <xdr:rowOff>7201</xdr:rowOff>
    </xdr:to>
    <mc:AlternateContent xmlns:mc="http://schemas.openxmlformats.org/markup-compatibility/2006" xmlns:a14="http://schemas.microsoft.com/office/drawing/2010/main">
      <mc:Choice Requires="a14">
        <xdr:graphicFrame macro="">
          <xdr:nvGraphicFramePr>
            <xdr:cNvPr id="19" name="State 3">
              <a:extLst>
                <a:ext uri="{FF2B5EF4-FFF2-40B4-BE49-F238E27FC236}">
                  <a16:creationId xmlns:a16="http://schemas.microsoft.com/office/drawing/2014/main" id="{3A84DE3B-1086-4B04-83B8-8A2872B6AFA5}"/>
                </a:ext>
              </a:extLst>
            </xdr:cNvPr>
            <xdr:cNvGraphicFramePr/>
          </xdr:nvGraphicFramePr>
          <xdr:xfrm>
            <a:off x="0" y="0"/>
            <a:ext cx="0" cy="0"/>
          </xdr:xfrm>
          <a:graphic>
            <a:graphicData uri="http://schemas.microsoft.com/office/drawing/2010/slicer">
              <sle:slicer xmlns:sle="http://schemas.microsoft.com/office/drawing/2010/slicer" name="State 3"/>
            </a:graphicData>
          </a:graphic>
        </xdr:graphicFrame>
      </mc:Choice>
      <mc:Fallback xmlns="">
        <xdr:sp macro="" textlink="">
          <xdr:nvSpPr>
            <xdr:cNvPr id="0" name=""/>
            <xdr:cNvSpPr>
              <a:spLocks noTextEdit="1"/>
            </xdr:cNvSpPr>
          </xdr:nvSpPr>
          <xdr:spPr>
            <a:xfrm>
              <a:off x="0" y="5106755"/>
              <a:ext cx="1790700" cy="17489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9181</xdr:colOff>
      <xdr:row>39</xdr:row>
      <xdr:rowOff>15447</xdr:rowOff>
    </xdr:from>
    <xdr:to>
      <xdr:col>2</xdr:col>
      <xdr:colOff>550844</xdr:colOff>
      <xdr:row>47</xdr:row>
      <xdr:rowOff>9756</xdr:rowOff>
    </xdr:to>
    <mc:AlternateContent xmlns:mc="http://schemas.openxmlformats.org/markup-compatibility/2006" xmlns:a14="http://schemas.microsoft.com/office/drawing/2010/main">
      <mc:Choice Requires="a14">
        <xdr:graphicFrame macro="">
          <xdr:nvGraphicFramePr>
            <xdr:cNvPr id="20" name="Customer_Type 3">
              <a:extLst>
                <a:ext uri="{FF2B5EF4-FFF2-40B4-BE49-F238E27FC236}">
                  <a16:creationId xmlns:a16="http://schemas.microsoft.com/office/drawing/2014/main" id="{7CEB3EA5-3A61-4D1E-AC3F-F104853594E7}"/>
                </a:ext>
              </a:extLst>
            </xdr:cNvPr>
            <xdr:cNvGraphicFramePr/>
          </xdr:nvGraphicFramePr>
          <xdr:xfrm>
            <a:off x="0" y="0"/>
            <a:ext cx="0" cy="0"/>
          </xdr:xfrm>
          <a:graphic>
            <a:graphicData uri="http://schemas.microsoft.com/office/drawing/2010/slicer">
              <sle:slicer xmlns:sle="http://schemas.microsoft.com/office/drawing/2010/slicer" name="Customer_Type 3"/>
            </a:graphicData>
          </a:graphic>
        </xdr:graphicFrame>
      </mc:Choice>
      <mc:Fallback xmlns="">
        <xdr:sp macro="" textlink="">
          <xdr:nvSpPr>
            <xdr:cNvPr id="0" name=""/>
            <xdr:cNvSpPr>
              <a:spLocks noTextEdit="1"/>
            </xdr:cNvSpPr>
          </xdr:nvSpPr>
          <xdr:spPr>
            <a:xfrm>
              <a:off x="9181" y="7406847"/>
              <a:ext cx="1760863" cy="1442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36571</xdr:colOff>
      <xdr:row>14</xdr:row>
      <xdr:rowOff>72825</xdr:rowOff>
    </xdr:from>
    <xdr:to>
      <xdr:col>2</xdr:col>
      <xdr:colOff>548533</xdr:colOff>
      <xdr:row>16</xdr:row>
      <xdr:rowOff>49639</xdr:rowOff>
    </xdr:to>
    <xdr:sp macro="" textlink="">
      <xdr:nvSpPr>
        <xdr:cNvPr id="21" name="TextBox 20">
          <a:extLst>
            <a:ext uri="{FF2B5EF4-FFF2-40B4-BE49-F238E27FC236}">
              <a16:creationId xmlns:a16="http://schemas.microsoft.com/office/drawing/2014/main" id="{1F232704-D5B9-4AF4-90D8-57B94A839B71}"/>
            </a:ext>
          </a:extLst>
        </xdr:cNvPr>
        <xdr:cNvSpPr txBox="1"/>
      </xdr:nvSpPr>
      <xdr:spPr>
        <a:xfrm>
          <a:off x="36571" y="2968425"/>
          <a:ext cx="1731162" cy="34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Year's Of Filter</a:t>
          </a:r>
        </a:p>
      </xdr:txBody>
    </xdr:sp>
    <xdr:clientData/>
  </xdr:twoCellAnchor>
  <xdr:twoCellAnchor>
    <xdr:from>
      <xdr:col>0</xdr:col>
      <xdr:colOff>22964</xdr:colOff>
      <xdr:row>23</xdr:row>
      <xdr:rowOff>140858</xdr:rowOff>
    </xdr:from>
    <xdr:to>
      <xdr:col>2</xdr:col>
      <xdr:colOff>534926</xdr:colOff>
      <xdr:row>25</xdr:row>
      <xdr:rowOff>117672</xdr:rowOff>
    </xdr:to>
    <xdr:sp macro="" textlink="">
      <xdr:nvSpPr>
        <xdr:cNvPr id="22" name="TextBox 21">
          <a:extLst>
            <a:ext uri="{FF2B5EF4-FFF2-40B4-BE49-F238E27FC236}">
              <a16:creationId xmlns:a16="http://schemas.microsoft.com/office/drawing/2014/main" id="{389207D9-446C-44C5-88DE-E539AD51B6BF}"/>
            </a:ext>
          </a:extLst>
        </xdr:cNvPr>
        <xdr:cNvSpPr txBox="1"/>
      </xdr:nvSpPr>
      <xdr:spPr>
        <a:xfrm>
          <a:off x="22964" y="4682378"/>
          <a:ext cx="1731162" cy="34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State's Filter</a:t>
          </a:r>
        </a:p>
      </xdr:txBody>
    </xdr:sp>
    <xdr:clientData/>
  </xdr:twoCellAnchor>
  <xdr:twoCellAnchor>
    <xdr:from>
      <xdr:col>0</xdr:col>
      <xdr:colOff>27214</xdr:colOff>
      <xdr:row>36</xdr:row>
      <xdr:rowOff>118725</xdr:rowOff>
    </xdr:from>
    <xdr:to>
      <xdr:col>2</xdr:col>
      <xdr:colOff>539176</xdr:colOff>
      <xdr:row>38</xdr:row>
      <xdr:rowOff>20783</xdr:rowOff>
    </xdr:to>
    <xdr:sp macro="" textlink="">
      <xdr:nvSpPr>
        <xdr:cNvPr id="23" name="TextBox 22">
          <a:extLst>
            <a:ext uri="{FF2B5EF4-FFF2-40B4-BE49-F238E27FC236}">
              <a16:creationId xmlns:a16="http://schemas.microsoft.com/office/drawing/2014/main" id="{E77C55E0-1557-4B31-AF5B-8D1887F02C23}"/>
            </a:ext>
          </a:extLst>
        </xdr:cNvPr>
        <xdr:cNvSpPr txBox="1"/>
      </xdr:nvSpPr>
      <xdr:spPr>
        <a:xfrm>
          <a:off x="27214" y="7037685"/>
          <a:ext cx="1731162" cy="267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Cust Type Filter</a:t>
          </a:r>
        </a:p>
      </xdr:txBody>
    </xdr:sp>
    <xdr:clientData/>
  </xdr:twoCellAnchor>
  <xdr:twoCellAnchor>
    <xdr:from>
      <xdr:col>0</xdr:col>
      <xdr:colOff>0</xdr:colOff>
      <xdr:row>46</xdr:row>
      <xdr:rowOff>109219</xdr:rowOff>
    </xdr:from>
    <xdr:to>
      <xdr:col>2</xdr:col>
      <xdr:colOff>511962</xdr:colOff>
      <xdr:row>48</xdr:row>
      <xdr:rowOff>86033</xdr:rowOff>
    </xdr:to>
    <xdr:sp macro="" textlink="">
      <xdr:nvSpPr>
        <xdr:cNvPr id="24" name="TextBox 23">
          <a:extLst>
            <a:ext uri="{FF2B5EF4-FFF2-40B4-BE49-F238E27FC236}">
              <a16:creationId xmlns:a16="http://schemas.microsoft.com/office/drawing/2014/main" id="{7478C4BB-574E-4C04-903E-173A8F59BEB3}"/>
            </a:ext>
          </a:extLst>
        </xdr:cNvPr>
        <xdr:cNvSpPr txBox="1"/>
      </xdr:nvSpPr>
      <xdr:spPr>
        <a:xfrm>
          <a:off x="0" y="8856979"/>
          <a:ext cx="1731162" cy="342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7030A0"/>
              </a:solidFill>
            </a:rPr>
            <a:t>Traffic Plan</a:t>
          </a:r>
        </a:p>
      </xdr:txBody>
    </xdr:sp>
    <xdr:clientData/>
  </xdr:twoCellAnchor>
  <xdr:twoCellAnchor editAs="oneCell">
    <xdr:from>
      <xdr:col>0</xdr:col>
      <xdr:colOff>0</xdr:colOff>
      <xdr:row>49</xdr:row>
      <xdr:rowOff>90498</xdr:rowOff>
    </xdr:from>
    <xdr:to>
      <xdr:col>2</xdr:col>
      <xdr:colOff>582814</xdr:colOff>
      <xdr:row>57</xdr:row>
      <xdr:rowOff>90497</xdr:rowOff>
    </xdr:to>
    <mc:AlternateContent xmlns:mc="http://schemas.openxmlformats.org/markup-compatibility/2006" xmlns:a14="http://schemas.microsoft.com/office/drawing/2010/main">
      <mc:Choice Requires="a14">
        <xdr:graphicFrame macro="">
          <xdr:nvGraphicFramePr>
            <xdr:cNvPr id="25" name="Traffic_Plan 3">
              <a:extLst>
                <a:ext uri="{FF2B5EF4-FFF2-40B4-BE49-F238E27FC236}">
                  <a16:creationId xmlns:a16="http://schemas.microsoft.com/office/drawing/2014/main" id="{1135787D-1A23-4736-B59F-1B78725A4F23}"/>
                </a:ext>
              </a:extLst>
            </xdr:cNvPr>
            <xdr:cNvGraphicFramePr/>
          </xdr:nvGraphicFramePr>
          <xdr:xfrm>
            <a:off x="0" y="0"/>
            <a:ext cx="0" cy="0"/>
          </xdr:xfrm>
          <a:graphic>
            <a:graphicData uri="http://schemas.microsoft.com/office/drawing/2010/slicer">
              <sle:slicer xmlns:sle="http://schemas.microsoft.com/office/drawing/2010/slicer" name="Traffic_Plan 3"/>
            </a:graphicData>
          </a:graphic>
        </xdr:graphicFrame>
      </mc:Choice>
      <mc:Fallback xmlns="">
        <xdr:sp macro="" textlink="">
          <xdr:nvSpPr>
            <xdr:cNvPr id="0" name=""/>
            <xdr:cNvSpPr>
              <a:spLocks noTextEdit="1"/>
            </xdr:cNvSpPr>
          </xdr:nvSpPr>
          <xdr:spPr>
            <a:xfrm>
              <a:off x="0" y="9291648"/>
              <a:ext cx="1802014" cy="1447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58</xdr:row>
      <xdr:rowOff>160225</xdr:rowOff>
    </xdr:from>
    <xdr:to>
      <xdr:col>2</xdr:col>
      <xdr:colOff>589380</xdr:colOff>
      <xdr:row>61</xdr:row>
      <xdr:rowOff>14566</xdr:rowOff>
    </xdr:to>
    <xdr:grpSp>
      <xdr:nvGrpSpPr>
        <xdr:cNvPr id="26" name="Group 25">
          <a:extLst>
            <a:ext uri="{FF2B5EF4-FFF2-40B4-BE49-F238E27FC236}">
              <a16:creationId xmlns:a16="http://schemas.microsoft.com/office/drawing/2014/main" id="{A5164905-CC6C-4E3D-96C1-89B2DF059020}"/>
            </a:ext>
          </a:extLst>
        </xdr:cNvPr>
        <xdr:cNvGrpSpPr/>
      </xdr:nvGrpSpPr>
      <xdr:grpSpPr>
        <a:xfrm>
          <a:off x="0" y="10990150"/>
          <a:ext cx="1808580" cy="397266"/>
          <a:chOff x="38692" y="11047989"/>
          <a:chExt cx="1755102" cy="426575"/>
        </a:xfrm>
      </xdr:grpSpPr>
      <xdr:pic macro="[0]!Filter_Remover">
        <xdr:nvPicPr>
          <xdr:cNvPr id="27" name="Graphic 26" descr="Hierarchy with solid fill">
            <a:extLst>
              <a:ext uri="{FF2B5EF4-FFF2-40B4-BE49-F238E27FC236}">
                <a16:creationId xmlns:a16="http://schemas.microsoft.com/office/drawing/2014/main" id="{435BC9DC-6797-2055-81C5-24529740A93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8692" y="11047989"/>
            <a:ext cx="431523" cy="426575"/>
          </a:xfrm>
          <a:prstGeom prst="rect">
            <a:avLst/>
          </a:prstGeom>
        </xdr:spPr>
      </xdr:pic>
      <xdr:sp macro="[0]!Filter_Remover" textlink="">
        <xdr:nvSpPr>
          <xdr:cNvPr id="28" name="TextBox 27">
            <a:extLst>
              <a:ext uri="{FF2B5EF4-FFF2-40B4-BE49-F238E27FC236}">
                <a16:creationId xmlns:a16="http://schemas.microsoft.com/office/drawing/2014/main" id="{F6B77E93-CBFF-7E29-2C64-85E784665603}"/>
              </a:ext>
            </a:extLst>
          </xdr:cNvPr>
          <xdr:cNvSpPr txBox="1"/>
        </xdr:nvSpPr>
        <xdr:spPr>
          <a:xfrm>
            <a:off x="394569" y="11072837"/>
            <a:ext cx="1399225" cy="357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solidFill>
                  <a:srgbClr val="FE3057"/>
                </a:solidFill>
              </a:rPr>
              <a:t>Clear_Cache</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023.876193634256" createdVersion="8" refreshedVersion="8" minRefreshableVersion="3" recordCount="2000" xr:uid="{4CBD213E-A1F4-4F64-B6DB-45E4C99A034A}">
  <cacheSource type="worksheet">
    <worksheetSource ref="C5:AE2005" sheet="Source"/>
  </cacheSource>
  <cacheFields count="33">
    <cacheField name="Usage_ID" numFmtId="0">
      <sharedItems/>
    </cacheField>
    <cacheField name="Customer_ID" numFmtId="0">
      <sharedItems/>
    </cacheField>
    <cacheField name="Customer_Name" numFmtId="0">
      <sharedItems/>
    </cacheField>
    <cacheField name="Customer_Type" numFmtId="0">
      <sharedItems count="3">
        <s v="Industrial"/>
        <s v="Commercial"/>
        <s v="Residential"/>
      </sharedItems>
    </cacheField>
    <cacheField name="City" numFmtId="0">
      <sharedItems count="7">
        <s v="Kochi"/>
        <s v="Panaji"/>
        <s v="Shimla"/>
        <s v="Port Blair"/>
        <s v="Udaipur"/>
        <s v="Jaipur"/>
        <s v="Manali"/>
      </sharedItems>
    </cacheField>
    <cacheField name="State" numFmtId="0">
      <sharedItems count="5">
        <s v="Kerala"/>
        <s v="Goa"/>
        <s v="Himachal Pradesh"/>
        <s v="Andaman"/>
        <s v="Rajasthan"/>
      </sharedItems>
    </cacheField>
    <cacheField name="Meter_ID" numFmtId="0">
      <sharedItems/>
    </cacheField>
    <cacheField name="Reading_Date" numFmtId="164">
      <sharedItems containsSemiMixedTypes="0" containsNonDate="0" containsDate="1" containsString="0" minDate="2024-07-18T00:00:00" maxDate="2025-07-19T00:00:00"/>
    </cacheField>
    <cacheField name="Reading_Time" numFmtId="21">
      <sharedItems containsSemiMixedTypes="0" containsNonDate="0" containsDate="1" containsString="0" minDate="1899-12-30T00:00:21" maxDate="1899-12-30T23:57:34"/>
    </cacheField>
    <cacheField name="Power_Consumed_kWh" numFmtId="0">
      <sharedItems containsSemiMixedTypes="0" containsString="0" containsNumber="1" minValue="10.26" maxValue="499.35"/>
    </cacheField>
    <cacheField name="Previous_Reading_kWh" numFmtId="0">
      <sharedItems containsSemiMixedTypes="0" containsString="0" containsNumber="1" minValue="1002.54" maxValue="4990.45"/>
    </cacheField>
    <cacheField name="Current_Reading_kWh" numFmtId="0">
      <sharedItems containsSemiMixedTypes="0" containsString="0" containsNumber="1" minValue="1063.52" maxValue="5484.48"/>
    </cacheField>
    <cacheField name="Billing_Amount" numFmtId="0">
      <sharedItems containsSemiMixedTypes="0" containsString="0" containsNumber="1" minValue="53.32" maxValue="3699.17"/>
    </cacheField>
    <cacheField name="Billing_Date" numFmtId="14">
      <sharedItems containsSemiMixedTypes="0" containsNonDate="0" containsDate="1" containsString="0" minDate="2024-07-28T00:00:00" maxDate="2025-07-23T00:00:00" count="327">
        <d v="2025-05-09T00:00:00"/>
        <d v="2025-05-21T00:00:00"/>
        <d v="2024-11-18T00:00:00"/>
        <d v="2025-05-18T00:00:00"/>
        <d v="2025-02-15T00:00:00"/>
        <d v="2025-02-25T00:00:00"/>
        <d v="2025-06-21T00:00:00"/>
        <d v="2025-06-15T00:00:00"/>
        <d v="2025-03-10T00:00:00"/>
        <d v="2025-04-03T00:00:00"/>
        <d v="2025-03-24T00:00:00"/>
        <d v="2025-05-31T00:00:00"/>
        <d v="2025-06-12T00:00:00"/>
        <d v="2025-04-17T00:00:00"/>
        <d v="2025-06-20T00:00:00"/>
        <d v="2025-06-27T00:00:00"/>
        <d v="2025-03-01T00:00:00"/>
        <d v="2024-10-18T00:00:00"/>
        <d v="2025-07-19T00:00:00"/>
        <d v="2025-04-08T00:00:00"/>
        <d v="2024-12-27T00:00:00"/>
        <d v="2025-07-07T00:00:00"/>
        <d v="2025-06-05T00:00:00"/>
        <d v="2025-06-06T00:00:00"/>
        <d v="2024-11-02T00:00:00"/>
        <d v="2025-06-08T00:00:00"/>
        <d v="2024-12-16T00:00:00"/>
        <d v="2025-05-19T00:00:00"/>
        <d v="2025-03-17T00:00:00"/>
        <d v="2025-04-28T00:00:00"/>
        <d v="2025-07-11T00:00:00"/>
        <d v="2025-06-10T00:00:00"/>
        <d v="2025-02-09T00:00:00"/>
        <d v="2025-07-12T00:00:00"/>
        <d v="2025-06-29T00:00:00"/>
        <d v="2024-10-10T00:00:00"/>
        <d v="2024-09-16T00:00:00"/>
        <d v="2025-05-10T00:00:00"/>
        <d v="2025-05-06T00:00:00"/>
        <d v="2024-12-29T00:00:00"/>
        <d v="2025-05-20T00:00:00"/>
        <d v="2025-06-28T00:00:00"/>
        <d v="2025-04-11T00:00:00"/>
        <d v="2025-01-16T00:00:00"/>
        <d v="2024-11-22T00:00:00"/>
        <d v="2025-07-08T00:00:00"/>
        <d v="2024-11-07T00:00:00"/>
        <d v="2024-12-21T00:00:00"/>
        <d v="2025-04-24T00:00:00"/>
        <d v="2025-07-06T00:00:00"/>
        <d v="2025-02-24T00:00:00"/>
        <d v="2025-01-28T00:00:00"/>
        <d v="2025-03-23T00:00:00"/>
        <d v="2025-06-23T00:00:00"/>
        <d v="2024-12-19T00:00:00"/>
        <d v="2024-11-16T00:00:00"/>
        <d v="2024-08-20T00:00:00"/>
        <d v="2025-07-10T00:00:00"/>
        <d v="2025-05-12T00:00:00"/>
        <d v="2025-04-04T00:00:00"/>
        <d v="2024-12-13T00:00:00"/>
        <d v="2025-02-07T00:00:00"/>
        <d v="2024-12-07T00:00:00"/>
        <d v="2025-01-05T00:00:00"/>
        <d v="2025-05-13T00:00:00"/>
        <d v="2025-07-17T00:00:00"/>
        <d v="2025-04-19T00:00:00"/>
        <d v="2025-05-30T00:00:00"/>
        <d v="2025-02-19T00:00:00"/>
        <d v="2025-02-13T00:00:00"/>
        <d v="2025-03-03T00:00:00"/>
        <d v="2025-06-24T00:00:00"/>
        <d v="2025-05-01T00:00:00"/>
        <d v="2024-12-08T00:00:00"/>
        <d v="2025-05-25T00:00:00"/>
        <d v="2025-01-18T00:00:00"/>
        <d v="2025-06-19T00:00:00"/>
        <d v="2025-07-14T00:00:00"/>
        <d v="2025-03-04T00:00:00"/>
        <d v="2025-06-16T00:00:00"/>
        <d v="2025-06-01T00:00:00"/>
        <d v="2025-02-11T00:00:00"/>
        <d v="2024-10-21T00:00:00"/>
        <d v="2024-11-10T00:00:00"/>
        <d v="2025-04-09T00:00:00"/>
        <d v="2025-05-23T00:00:00"/>
        <d v="2025-01-12T00:00:00"/>
        <d v="2025-06-07T00:00:00"/>
        <d v="2025-01-06T00:00:00"/>
        <d v="2025-03-02T00:00:00"/>
        <d v="2025-01-20T00:00:00"/>
        <d v="2024-10-05T00:00:00"/>
        <d v="2025-06-17T00:00:00"/>
        <d v="2025-04-30T00:00:00"/>
        <d v="2025-04-15T00:00:00"/>
        <d v="2025-03-09T00:00:00"/>
        <d v="2025-07-01T00:00:00"/>
        <d v="2025-01-17T00:00:00"/>
        <d v="2025-06-03T00:00:00"/>
        <d v="2024-11-06T00:00:00"/>
        <d v="2025-06-02T00:00:00"/>
        <d v="2024-10-22T00:00:00"/>
        <d v="2025-06-22T00:00:00"/>
        <d v="2024-12-25T00:00:00"/>
        <d v="2025-06-30T00:00:00"/>
        <d v="2025-01-08T00:00:00"/>
        <d v="2025-02-22T00:00:00"/>
        <d v="2024-11-24T00:00:00"/>
        <d v="2025-07-09T00:00:00"/>
        <d v="2024-11-05T00:00:00"/>
        <d v="2025-05-16T00:00:00"/>
        <d v="2025-06-26T00:00:00"/>
        <d v="2025-03-11T00:00:00"/>
        <d v="2024-10-25T00:00:00"/>
        <d v="2025-07-13T00:00:00"/>
        <d v="2025-03-28T00:00:00"/>
        <d v="2025-03-14T00:00:00"/>
        <d v="2025-05-14T00:00:00"/>
        <d v="2025-05-07T00:00:00"/>
        <d v="2025-05-27T00:00:00"/>
        <d v="2025-07-03T00:00:00"/>
        <d v="2024-10-15T00:00:00"/>
        <d v="2024-12-20T00:00:00"/>
        <d v="2024-09-08T00:00:00"/>
        <d v="2025-01-25T00:00:00"/>
        <d v="2024-12-11T00:00:00"/>
        <d v="2025-03-07T00:00:00"/>
        <d v="2025-03-05T00:00:00"/>
        <d v="2025-07-16T00:00:00"/>
        <d v="2025-03-29T00:00:00"/>
        <d v="2025-05-02T00:00:00"/>
        <d v="2025-06-13T00:00:00"/>
        <d v="2025-04-02T00:00:00"/>
        <d v="2025-04-13T00:00:00"/>
        <d v="2025-06-25T00:00:00"/>
        <d v="2025-04-22T00:00:00"/>
        <d v="2025-07-04T00:00:00"/>
        <d v="2025-06-18T00:00:00"/>
        <d v="2025-03-06T00:00:00"/>
        <d v="2025-01-31T00:00:00"/>
        <d v="2024-10-29T00:00:00"/>
        <d v="2024-11-13T00:00:00"/>
        <d v="2025-02-05T00:00:00"/>
        <d v="2025-01-24T00:00:00"/>
        <d v="2025-06-04T00:00:00"/>
        <d v="2024-08-15T00:00:00"/>
        <d v="2025-02-14T00:00:00"/>
        <d v="2025-04-27T00:00:00"/>
        <d v="2025-01-21T00:00:00"/>
        <d v="2025-04-21T00:00:00"/>
        <d v="2025-07-15T00:00:00"/>
        <d v="2024-08-12T00:00:00"/>
        <d v="2025-04-25T00:00:00"/>
        <d v="2025-03-31T00:00:00"/>
        <d v="2025-03-26T00:00:00"/>
        <d v="2024-09-29T00:00:00"/>
        <d v="2025-02-10T00:00:00"/>
        <d v="2025-05-24T00:00:00"/>
        <d v="2025-02-04T00:00:00"/>
        <d v="2024-08-27T00:00:00"/>
        <d v="2025-03-12T00:00:00"/>
        <d v="2024-09-09T00:00:00"/>
        <d v="2025-01-30T00:00:00"/>
        <d v="2025-05-15T00:00:00"/>
        <d v="2025-04-26T00:00:00"/>
        <d v="2025-06-11T00:00:00"/>
        <d v="2025-01-01T00:00:00"/>
        <d v="2025-05-26T00:00:00"/>
        <d v="2024-10-28T00:00:00"/>
        <d v="2024-09-23T00:00:00"/>
        <d v="2025-05-28T00:00:00"/>
        <d v="2025-05-11T00:00:00"/>
        <d v="2024-10-11T00:00:00"/>
        <d v="2025-03-30T00:00:00"/>
        <d v="2024-12-30T00:00:00"/>
        <d v="2025-01-15T00:00:00"/>
        <d v="2024-10-31T00:00:00"/>
        <d v="2025-03-27T00:00:00"/>
        <d v="2025-01-19T00:00:00"/>
        <d v="2025-01-14T00:00:00"/>
        <d v="2024-09-14T00:00:00"/>
        <d v="2025-05-03T00:00:00"/>
        <d v="2024-12-14T00:00:00"/>
        <d v="2025-01-09T00:00:00"/>
        <d v="2025-02-02T00:00:00"/>
        <d v="2025-01-22T00:00:00"/>
        <d v="2025-04-23T00:00:00"/>
        <d v="2025-04-10T00:00:00"/>
        <d v="2024-12-04T00:00:00"/>
        <d v="2025-04-16T00:00:00"/>
        <d v="2025-07-02T00:00:00"/>
        <d v="2024-12-02T00:00:00"/>
        <d v="2025-04-29T00:00:00"/>
        <d v="2025-01-26T00:00:00"/>
        <d v="2025-04-01T00:00:00"/>
        <d v="2024-12-23T00:00:00"/>
        <d v="2025-02-17T00:00:00"/>
        <d v="2025-03-16T00:00:00"/>
        <d v="2025-04-18T00:00:00"/>
        <d v="2025-03-08T00:00:00"/>
        <d v="2024-12-10T00:00:00"/>
        <d v="2025-01-29T00:00:00"/>
        <d v="2025-07-05T00:00:00"/>
        <d v="2025-02-01T00:00:00"/>
        <d v="2024-11-11T00:00:00"/>
        <d v="2025-03-19T00:00:00"/>
        <d v="2025-03-13T00:00:00"/>
        <d v="2024-12-26T00:00:00"/>
        <d v="2024-08-26T00:00:00"/>
        <d v="2025-01-10T00:00:00"/>
        <d v="2025-04-05T00:00:00"/>
        <d v="2025-02-23T00:00:00"/>
        <d v="2025-04-20T00:00:00"/>
        <d v="2024-10-04T00:00:00"/>
        <d v="2024-08-11T00:00:00"/>
        <d v="2025-05-04T00:00:00"/>
        <d v="2025-06-14T00:00:00"/>
        <d v="2024-09-12T00:00:00"/>
        <d v="2024-10-20T00:00:00"/>
        <d v="2025-07-22T00:00:00"/>
        <d v="2024-08-30T00:00:00"/>
        <d v="2024-10-23T00:00:00"/>
        <d v="2024-11-08T00:00:00"/>
        <d v="2024-11-23T00:00:00"/>
        <d v="2025-02-16T00:00:00"/>
        <d v="2025-01-02T00:00:00"/>
        <d v="2024-08-17T00:00:00"/>
        <d v="2024-12-18T00:00:00"/>
        <d v="2025-04-14T00:00:00"/>
        <d v="2025-03-20T00:00:00"/>
        <d v="2024-11-15T00:00:00"/>
        <d v="2024-10-30T00:00:00"/>
        <d v="2024-12-22T00:00:00"/>
        <d v="2024-10-07T00:00:00"/>
        <d v="2025-05-22T00:00:00"/>
        <d v="2024-09-17T00:00:00"/>
        <d v="2025-01-04T00:00:00"/>
        <d v="2024-08-29T00:00:00"/>
        <d v="2025-07-18T00:00:00"/>
        <d v="2025-05-17T00:00:00"/>
        <d v="2025-05-08T00:00:00"/>
        <d v="2024-09-20T00:00:00"/>
        <d v="2024-12-09T00:00:00"/>
        <d v="2024-12-12T00:00:00"/>
        <d v="2024-09-18T00:00:00"/>
        <d v="2025-03-22T00:00:00"/>
        <d v="2024-11-26T00:00:00"/>
        <d v="2024-11-12T00:00:00"/>
        <d v="2025-06-09T00:00:00"/>
        <d v="2025-01-23T00:00:00"/>
        <d v="2025-02-12T00:00:00"/>
        <d v="2025-04-07T00:00:00"/>
        <d v="2025-01-27T00:00:00"/>
        <d v="2024-11-30T00:00:00"/>
        <d v="2025-02-18T00:00:00"/>
        <d v="2024-09-24T00:00:00"/>
        <d v="2025-03-21T00:00:00"/>
        <d v="2025-05-05T00:00:00"/>
        <d v="2024-10-06T00:00:00"/>
        <d v="2025-02-28T00:00:00"/>
        <d v="2024-10-13T00:00:00"/>
        <d v="2025-02-20T00:00:00"/>
        <d v="2024-11-03T00:00:00"/>
        <d v="2025-04-12T00:00:00"/>
        <d v="2024-09-19T00:00:00"/>
        <d v="2024-09-05T00:00:00"/>
        <d v="2025-02-21T00:00:00"/>
        <d v="2024-12-15T00:00:00"/>
        <d v="2024-12-28T00:00:00"/>
        <d v="2024-09-25T00:00:00"/>
        <d v="2025-04-06T00:00:00"/>
        <d v="2024-10-19T00:00:00"/>
        <d v="2025-01-13T00:00:00"/>
        <d v="2024-11-09T00:00:00"/>
        <d v="2025-07-21T00:00:00"/>
        <d v="2024-08-05T00:00:00"/>
        <d v="2025-02-27T00:00:00"/>
        <d v="2024-12-24T00:00:00"/>
        <d v="2025-01-07T00:00:00"/>
        <d v="2025-07-20T00:00:00"/>
        <d v="2025-03-25T00:00:00"/>
        <d v="2024-11-21T00:00:00"/>
        <d v="2025-03-18T00:00:00"/>
        <d v="2025-01-11T00:00:00"/>
        <d v="2025-02-26T00:00:00"/>
        <d v="2024-11-19T00:00:00"/>
        <d v="2025-03-15T00:00:00"/>
        <d v="2024-12-03T00:00:00"/>
        <d v="2024-11-25T00:00:00"/>
        <d v="2024-12-31T00:00:00"/>
        <d v="2024-11-27T00:00:00"/>
        <d v="2025-02-03T00:00:00"/>
        <d v="2024-10-27T00:00:00"/>
        <d v="2024-08-18T00:00:00"/>
        <d v="2025-01-03T00:00:00"/>
        <d v="2025-02-08T00:00:00"/>
        <d v="2024-09-26T00:00:00"/>
        <d v="2024-12-05T00:00:00"/>
        <d v="2024-09-11T00:00:00"/>
        <d v="2024-09-10T00:00:00"/>
        <d v="2024-11-28T00:00:00"/>
        <d v="2024-08-23T00:00:00"/>
        <d v="2024-08-04T00:00:00"/>
        <d v="2024-10-08T00:00:00"/>
        <d v="2024-11-04T00:00:00"/>
        <d v="2024-08-21T00:00:00"/>
        <d v="2024-09-06T00:00:00"/>
        <d v="2024-09-21T00:00:00"/>
        <d v="2024-10-02T00:00:00"/>
        <d v="2024-11-20T00:00:00"/>
        <d v="2024-10-24T00:00:00"/>
        <d v="2024-08-19T00:00:00"/>
        <d v="2024-09-04T00:00:00"/>
        <d v="2025-02-06T00:00:00"/>
        <d v="2024-12-06T00:00:00"/>
        <d v="2024-10-12T00:00:00"/>
        <d v="2024-12-01T00:00:00"/>
        <d v="2024-09-03T00:00:00"/>
        <d v="2024-07-28T00:00:00"/>
        <d v="2024-09-02T00:00:00"/>
        <d v="2024-11-29T00:00:00"/>
        <d v="2025-05-29T00:00:00"/>
        <d v="2024-09-28T00:00:00"/>
        <d v="2024-12-17T00:00:00"/>
        <d v="2024-11-17T00:00:00"/>
        <d v="2024-08-06T00:00:00"/>
        <d v="2024-11-14T00:00:00"/>
      </sharedItems>
      <fieldGroup par="30"/>
    </cacheField>
    <cacheField name="Year" numFmtId="0">
      <sharedItems count="2">
        <s v="2025"/>
        <s v="2024"/>
      </sharedItems>
    </cacheField>
    <cacheField name="Due_Date" numFmtId="14">
      <sharedItems containsSemiMixedTypes="0" containsNonDate="0" containsDate="1" containsString="0" minDate="2025-07-19T00:00:00" maxDate="2025-08-18T00:00:00" count="30">
        <d v="2025-08-10T00:00:00"/>
        <d v="2025-08-07T00:00:00"/>
        <d v="2025-08-17T00:00:00"/>
        <d v="2025-07-31T00:00:00"/>
        <d v="2025-07-20T00:00:00"/>
        <d v="2025-07-22T00:00:00"/>
        <d v="2025-08-14T00:00:00"/>
        <d v="2025-07-19T00:00:00"/>
        <d v="2025-07-25T00:00:00"/>
        <d v="2025-08-01T00:00:00"/>
        <d v="2025-08-06T00:00:00"/>
        <d v="2025-08-13T00:00:00"/>
        <d v="2025-08-16T00:00:00"/>
        <d v="2025-08-11T00:00:00"/>
        <d v="2025-08-15T00:00:00"/>
        <d v="2025-08-02T00:00:00"/>
        <d v="2025-07-29T00:00:00"/>
        <d v="2025-08-04T00:00:00"/>
        <d v="2025-08-03T00:00:00"/>
        <d v="2025-07-28T00:00:00"/>
        <d v="2025-08-12T00:00:00"/>
        <d v="2025-07-26T00:00:00"/>
        <d v="2025-07-27T00:00:00"/>
        <d v="2025-08-05T00:00:00"/>
        <d v="2025-07-30T00:00:00"/>
        <d v="2025-07-24T00:00:00"/>
        <d v="2025-08-09T00:00:00"/>
        <d v="2025-07-21T00:00:00"/>
        <d v="2025-07-23T00:00:00"/>
        <d v="2025-08-08T00:00:00"/>
      </sharedItems>
      <fieldGroup par="32"/>
    </cacheField>
    <cacheField name="Payment_Status" numFmtId="0">
      <sharedItems count="3">
        <s v="Paid"/>
        <s v="Pending"/>
        <s v="Unpaid"/>
      </sharedItems>
    </cacheField>
    <cacheField name="Paid" numFmtId="0">
      <sharedItems containsSemiMixedTypes="0" containsString="0" containsNumber="1" containsInteger="1" minValue="0" maxValue="1"/>
    </cacheField>
    <cacheField name="Unpaid" numFmtId="0">
      <sharedItems containsSemiMixedTypes="0" containsString="0" containsNumber="1" containsInteger="1" minValue="0" maxValue="1"/>
    </cacheField>
    <cacheField name="Pending" numFmtId="0">
      <sharedItems containsSemiMixedTypes="0" containsString="0" containsNumber="1" containsInteger="1" minValue="0" maxValue="1"/>
    </cacheField>
    <cacheField name="Payment_Method" numFmtId="0">
      <sharedItems count="5">
        <s v="Cheque"/>
        <s v="Cash"/>
        <s v="Online"/>
        <s v="UPI"/>
        <s v="Credit Card"/>
      </sharedItems>
    </cacheField>
    <cacheField name="Traffic_Plan" numFmtId="0">
      <sharedItems count="3">
        <s v="Domestic"/>
        <s v="Agricultural"/>
        <s v="Industrial"/>
      </sharedItems>
    </cacheField>
    <cacheField name="Energy_Source" numFmtId="0">
      <sharedItems count="5">
        <s v="Thermal"/>
        <s v="Wind"/>
        <s v="Mixed"/>
        <s v="Solar"/>
        <s v="Hydro"/>
      </sharedItems>
    </cacheField>
    <cacheField name="Peak_Hour_Usage_kWh" numFmtId="0">
      <sharedItems containsSemiMixedTypes="0" containsString="0" containsNumber="1" minValue="4.25" maxValue="343.85"/>
    </cacheField>
    <cacheField name="Off_Peak_Usage_kWh" numFmtId="0">
      <sharedItems containsSemiMixedTypes="0" containsString="0" containsNumber="1" minValue="3.36" maxValue="295.57"/>
    </cacheField>
    <cacheField name="Meter_Type" numFmtId="0">
      <sharedItems/>
    </cacheField>
    <cacheField name="Installation_Date" numFmtId="164">
      <sharedItems containsSemiMixedTypes="0" containsNonDate="0" containsDate="1" containsString="0" minDate="2015-07-20T00:00:00" maxDate="2024-07-17T00:00:00"/>
    </cacheField>
    <cacheField name="Customer_Age" numFmtId="0">
      <sharedItems containsSemiMixedTypes="0" containsString="0" containsNumber="1" containsInteger="1" minValue="18" maxValue="75"/>
    </cacheField>
    <cacheField name="Customer_Gender" numFmtId="0">
      <sharedItems count="3">
        <s v="Female"/>
        <s v="Male"/>
        <s v="Other"/>
      </sharedItems>
    </cacheField>
    <cacheField name="Quarters (Billing_Date)" numFmtId="0" databaseField="0">
      <fieldGroup base="13">
        <rangePr groupBy="quarters" startDate="2024-07-28T00:00:00" endDate="2025-07-23T00:00:00"/>
        <groupItems count="6">
          <s v="&lt;7/28/2024"/>
          <s v="Qtr1"/>
          <s v="Qtr2"/>
          <s v="Qtr3"/>
          <s v="Qtr4"/>
          <s v="&gt;7/23/2025"/>
        </groupItems>
      </fieldGroup>
    </cacheField>
    <cacheField name="Years (Billing_Date)" numFmtId="0" databaseField="0">
      <fieldGroup base="13">
        <rangePr groupBy="years" startDate="2024-07-28T00:00:00" endDate="2025-07-23T00:00:00"/>
        <groupItems count="4">
          <s v="&lt;7/28/2024"/>
          <s v="2024"/>
          <s v="2025"/>
          <s v="&gt;7/23/2025"/>
        </groupItems>
      </fieldGroup>
    </cacheField>
    <cacheField name="Days (Due_Date)" numFmtId="0" databaseField="0">
      <fieldGroup base="15">
        <rangePr groupBy="days" startDate="2025-07-19T00:00:00" endDate="2025-08-18T00:00:00"/>
        <groupItems count="368">
          <s v="&lt;7/19/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18/2025"/>
        </groupItems>
      </fieldGroup>
    </cacheField>
    <cacheField name="Months (Due_Date)" numFmtId="0" databaseField="0">
      <fieldGroup base="15">
        <rangePr groupBy="months" startDate="2025-07-19T00:00:00" endDate="2025-08-18T00:00:00"/>
        <groupItems count="14">
          <s v="&lt;7/19/2025"/>
          <s v="Jan"/>
          <s v="Feb"/>
          <s v="Mar"/>
          <s v="Apr"/>
          <s v="May"/>
          <s v="Jun"/>
          <s v="Jul"/>
          <s v="Aug"/>
          <s v="Sep"/>
          <s v="Oct"/>
          <s v="Nov"/>
          <s v="Dec"/>
          <s v="&gt;8/18/2025"/>
        </groupItems>
      </fieldGroup>
    </cacheField>
  </cacheFields>
  <extLst>
    <ext xmlns:x14="http://schemas.microsoft.com/office/spreadsheetml/2009/9/main" uri="{725AE2AE-9491-48be-B2B4-4EB974FC3084}">
      <x14:pivotCacheDefinition pivotCacheId="1477726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U00026"/>
    <s v="C56861"/>
    <s v="Jaya Bhatia"/>
    <x v="0"/>
    <x v="0"/>
    <x v="0"/>
    <s v="MTR84892"/>
    <d v="2025-05-06T00:00:00"/>
    <d v="1899-12-30T11:23:34"/>
    <n v="247.54"/>
    <n v="4758.57"/>
    <n v="5006.1099999999997"/>
    <n v="1352.48"/>
    <x v="0"/>
    <x v="0"/>
    <x v="0"/>
    <x v="0"/>
    <n v="1"/>
    <n v="0"/>
    <n v="0"/>
    <x v="0"/>
    <x v="0"/>
    <x v="0"/>
    <n v="168.84"/>
    <n v="78.7"/>
    <s v="Analog"/>
    <d v="2022-12-18T00:00:00"/>
    <n v="31"/>
    <x v="0"/>
  </r>
  <r>
    <s v="U00058"/>
    <s v="C91186"/>
    <s v="Aditi Chawla"/>
    <x v="1"/>
    <x v="1"/>
    <x v="1"/>
    <s v="MTR12692"/>
    <d v="2024-09-19T00:00:00"/>
    <d v="1899-12-30T14:18:33"/>
    <n v="234.77"/>
    <n v="2172.4899999999998"/>
    <n v="2407.2599999999902"/>
    <n v="1249.07"/>
    <x v="1"/>
    <x v="0"/>
    <x v="1"/>
    <x v="1"/>
    <n v="0"/>
    <n v="0"/>
    <n v="1"/>
    <x v="1"/>
    <x v="1"/>
    <x v="1"/>
    <n v="136.91"/>
    <n v="97.86"/>
    <s v="Analog"/>
    <d v="2021-06-26T00:00:00"/>
    <n v="41"/>
    <x v="0"/>
  </r>
  <r>
    <s v="U00077"/>
    <s v="C88342"/>
    <s v="Sonam Fernandes"/>
    <x v="0"/>
    <x v="1"/>
    <x v="1"/>
    <s v="MTR64692"/>
    <d v="2024-09-29T00:00:00"/>
    <d v="1899-12-30T16:11:01"/>
    <n v="204.47"/>
    <n v="3307.16"/>
    <n v="3511.6299999999901"/>
    <n v="1471.68"/>
    <x v="2"/>
    <x v="1"/>
    <x v="2"/>
    <x v="1"/>
    <n v="0"/>
    <n v="0"/>
    <n v="1"/>
    <x v="0"/>
    <x v="1"/>
    <x v="2"/>
    <n v="128.31"/>
    <n v="76.16"/>
    <s v="Analog"/>
    <d v="2020-11-11T00:00:00"/>
    <n v="67"/>
    <x v="0"/>
  </r>
  <r>
    <s v="U00175"/>
    <s v="C81986"/>
    <s v="Anjali Ghosh"/>
    <x v="2"/>
    <x v="1"/>
    <x v="1"/>
    <s v="MTR32882"/>
    <d v="2025-05-13T00:00:00"/>
    <d v="1899-12-30T11:42:45"/>
    <n v="253.54"/>
    <n v="3150.89"/>
    <n v="3404.43"/>
    <n v="1142.05"/>
    <x v="3"/>
    <x v="0"/>
    <x v="1"/>
    <x v="1"/>
    <n v="0"/>
    <n v="0"/>
    <n v="1"/>
    <x v="2"/>
    <x v="0"/>
    <x v="1"/>
    <n v="133.19"/>
    <n v="120.35"/>
    <s v="Analog"/>
    <d v="2023-05-01T00:00:00"/>
    <n v="24"/>
    <x v="1"/>
  </r>
  <r>
    <s v="U00532"/>
    <s v="C91825"/>
    <s v="Kavya Coutinho"/>
    <x v="1"/>
    <x v="2"/>
    <x v="2"/>
    <s v="MTR79212"/>
    <d v="2025-02-11T00:00:00"/>
    <d v="1899-12-30T09:19:12"/>
    <n v="489.45"/>
    <n v="3760.14"/>
    <n v="4249.59"/>
    <n v="2909.03"/>
    <x v="4"/>
    <x v="0"/>
    <x v="3"/>
    <x v="1"/>
    <n v="0"/>
    <n v="0"/>
    <n v="1"/>
    <x v="2"/>
    <x v="2"/>
    <x v="2"/>
    <n v="313.75"/>
    <n v="175.7"/>
    <s v="Analog"/>
    <d v="2021-11-25T00:00:00"/>
    <n v="32"/>
    <x v="0"/>
  </r>
  <r>
    <s v="U00245"/>
    <s v="C14047"/>
    <s v="Sarika Kapoor"/>
    <x v="1"/>
    <x v="3"/>
    <x v="3"/>
    <s v="MTR59032"/>
    <d v="2025-02-24T00:00:00"/>
    <d v="1899-12-30T09:35:12"/>
    <n v="470.25"/>
    <n v="2247.71"/>
    <n v="2717.96"/>
    <n v="3296.39"/>
    <x v="5"/>
    <x v="0"/>
    <x v="4"/>
    <x v="2"/>
    <n v="0"/>
    <n v="1"/>
    <n v="0"/>
    <x v="1"/>
    <x v="2"/>
    <x v="3"/>
    <n v="293.31"/>
    <n v="176.94"/>
    <s v="Analog"/>
    <d v="2020-04-02T00:00:00"/>
    <n v="62"/>
    <x v="0"/>
  </r>
  <r>
    <s v="U00271"/>
    <s v="C83587"/>
    <s v="Mohit Murthy"/>
    <x v="0"/>
    <x v="4"/>
    <x v="4"/>
    <s v="MTR20742"/>
    <d v="2024-10-05T00:00:00"/>
    <d v="1899-12-30T07:45:27"/>
    <n v="445.93"/>
    <n v="2448"/>
    <n v="2893.93"/>
    <n v="2273.52"/>
    <x v="6"/>
    <x v="0"/>
    <x v="5"/>
    <x v="2"/>
    <n v="0"/>
    <n v="1"/>
    <n v="0"/>
    <x v="3"/>
    <x v="0"/>
    <x v="1"/>
    <n v="256.79000000000002"/>
    <n v="189.14"/>
    <s v="Smart"/>
    <d v="2015-11-26T00:00:00"/>
    <n v="31"/>
    <x v="2"/>
  </r>
  <r>
    <s v="U00355"/>
    <s v="C72656"/>
    <s v="Rakesh Patil"/>
    <x v="1"/>
    <x v="5"/>
    <x v="4"/>
    <s v="MTR93162"/>
    <d v="2024-12-02T00:00:00"/>
    <d v="1899-12-30T10:31:00"/>
    <n v="190.59"/>
    <n v="2893.51"/>
    <n v="3084.1"/>
    <n v="1340.55"/>
    <x v="1"/>
    <x v="0"/>
    <x v="5"/>
    <x v="0"/>
    <n v="1"/>
    <n v="0"/>
    <n v="0"/>
    <x v="2"/>
    <x v="2"/>
    <x v="1"/>
    <n v="87.27"/>
    <n v="103.32"/>
    <s v="Analog"/>
    <d v="2022-01-13T00:00:00"/>
    <n v="46"/>
    <x v="1"/>
  </r>
  <r>
    <s v="U00367"/>
    <s v="C27270"/>
    <s v="Abhay Tikoo"/>
    <x v="1"/>
    <x v="0"/>
    <x v="0"/>
    <s v="MTR47352"/>
    <d v="2025-06-13T00:00:00"/>
    <d v="1899-12-30T20:11:13"/>
    <n v="402.45"/>
    <n v="1633.22"/>
    <n v="2035.67"/>
    <n v="2489.88"/>
    <x v="7"/>
    <x v="0"/>
    <x v="3"/>
    <x v="2"/>
    <n v="0"/>
    <n v="1"/>
    <n v="0"/>
    <x v="4"/>
    <x v="2"/>
    <x v="1"/>
    <n v="180.15"/>
    <n v="222.3"/>
    <s v="Smart"/>
    <d v="2020-06-13T00:00:00"/>
    <n v="30"/>
    <x v="1"/>
  </r>
  <r>
    <s v="U00427"/>
    <s v="C29504"/>
    <s v="Yamini Tikoo"/>
    <x v="1"/>
    <x v="4"/>
    <x v="4"/>
    <s v="MTR33572"/>
    <d v="2024-10-14T00:00:00"/>
    <d v="1899-12-30T14:34:08"/>
    <n v="259.83999999999997"/>
    <n v="3472.86"/>
    <n v="3732.7"/>
    <n v="1290.1099999999999"/>
    <x v="8"/>
    <x v="0"/>
    <x v="0"/>
    <x v="2"/>
    <n v="0"/>
    <n v="1"/>
    <n v="0"/>
    <x v="0"/>
    <x v="2"/>
    <x v="0"/>
    <n v="167.83"/>
    <n v="92.01"/>
    <s v="Analog"/>
    <d v="2018-10-25T00:00:00"/>
    <n v="70"/>
    <x v="1"/>
  </r>
  <r>
    <s v="U00559"/>
    <s v="C60986"/>
    <s v="Shubham Mir"/>
    <x v="0"/>
    <x v="2"/>
    <x v="2"/>
    <s v="MTR70502"/>
    <d v="2024-10-23T00:00:00"/>
    <d v="1899-12-30T20:22:31"/>
    <n v="342.13"/>
    <n v="2797.14"/>
    <n v="3139.27"/>
    <n v="1619.6"/>
    <x v="9"/>
    <x v="0"/>
    <x v="6"/>
    <x v="1"/>
    <n v="0"/>
    <n v="0"/>
    <n v="1"/>
    <x v="0"/>
    <x v="2"/>
    <x v="4"/>
    <n v="225.21"/>
    <n v="116.92"/>
    <s v="Smart"/>
    <d v="2015-08-29T00:00:00"/>
    <n v="35"/>
    <x v="1"/>
  </r>
  <r>
    <s v="U00895"/>
    <s v="C87251"/>
    <s v="Suhani Rathore"/>
    <x v="1"/>
    <x v="3"/>
    <x v="3"/>
    <s v="MTR54252"/>
    <d v="2024-12-25T00:00:00"/>
    <d v="1899-12-30T14:28:56"/>
    <n v="53.66"/>
    <n v="2505.63"/>
    <n v="2559.29"/>
    <n v="397.56"/>
    <x v="10"/>
    <x v="0"/>
    <x v="0"/>
    <x v="1"/>
    <n v="0"/>
    <n v="0"/>
    <n v="1"/>
    <x v="2"/>
    <x v="1"/>
    <x v="4"/>
    <n v="28.25"/>
    <n v="25.41"/>
    <s v="Smart"/>
    <d v="2016-03-04T00:00:00"/>
    <n v="20"/>
    <x v="1"/>
  </r>
  <r>
    <s v="U00611"/>
    <s v="C34330"/>
    <s v="Yash Thakur"/>
    <x v="0"/>
    <x v="0"/>
    <x v="0"/>
    <s v="MTR99892"/>
    <d v="2025-05-26T00:00:00"/>
    <d v="1899-12-30T15:09:49"/>
    <n v="207.18"/>
    <n v="4085.25"/>
    <n v="4292.43"/>
    <n v="1527.82"/>
    <x v="11"/>
    <x v="0"/>
    <x v="7"/>
    <x v="2"/>
    <n v="0"/>
    <n v="1"/>
    <n v="0"/>
    <x v="0"/>
    <x v="0"/>
    <x v="0"/>
    <n v="121.61"/>
    <n v="85.57"/>
    <s v="Analog"/>
    <d v="2022-04-14T00:00:00"/>
    <n v="42"/>
    <x v="2"/>
  </r>
  <r>
    <s v="U00632"/>
    <s v="C12482"/>
    <s v="Pranav Balasubramanian"/>
    <x v="2"/>
    <x v="1"/>
    <x v="1"/>
    <s v="MTR12693"/>
    <d v="2025-05-11T00:00:00"/>
    <d v="1899-12-30T14:43:45"/>
    <n v="400.18"/>
    <n v="2168.56"/>
    <n v="2568.7399999999998"/>
    <n v="2794.96"/>
    <x v="12"/>
    <x v="0"/>
    <x v="8"/>
    <x v="2"/>
    <n v="0"/>
    <n v="1"/>
    <n v="0"/>
    <x v="4"/>
    <x v="1"/>
    <x v="0"/>
    <n v="167.89"/>
    <n v="232.29"/>
    <s v="Smart"/>
    <d v="2020-08-22T00:00:00"/>
    <n v="34"/>
    <x v="0"/>
  </r>
  <r>
    <s v="U01260"/>
    <s v="C66496"/>
    <s v="Om Kaur"/>
    <x v="1"/>
    <x v="1"/>
    <x v="1"/>
    <s v="MTR65651"/>
    <d v="2025-04-17T00:00:00"/>
    <d v="1899-12-30T15:11:52"/>
    <n v="252.17"/>
    <n v="1538.26"/>
    <n v="1790.43"/>
    <n v="1614.94"/>
    <x v="13"/>
    <x v="0"/>
    <x v="9"/>
    <x v="1"/>
    <n v="0"/>
    <n v="0"/>
    <n v="1"/>
    <x v="3"/>
    <x v="2"/>
    <x v="3"/>
    <n v="134.80000000000001"/>
    <n v="117.37"/>
    <s v="Smart"/>
    <d v="2022-06-22T00:00:00"/>
    <n v="56"/>
    <x v="0"/>
  </r>
  <r>
    <s v="U00788"/>
    <s v="C84428"/>
    <s v="Kiran Chatterjee"/>
    <x v="0"/>
    <x v="2"/>
    <x v="2"/>
    <s v="MTR31552"/>
    <d v="2025-06-15T00:00:00"/>
    <d v="1899-12-30T02:39:03"/>
    <n v="468.94"/>
    <n v="2917.17"/>
    <n v="3386.11"/>
    <n v="3512.42"/>
    <x v="14"/>
    <x v="0"/>
    <x v="10"/>
    <x v="1"/>
    <n v="0"/>
    <n v="0"/>
    <n v="1"/>
    <x v="1"/>
    <x v="1"/>
    <x v="2"/>
    <n v="287.95999999999998"/>
    <n v="180.98"/>
    <s v="Analog"/>
    <d v="2017-09-15T00:00:00"/>
    <n v="19"/>
    <x v="2"/>
  </r>
  <r>
    <s v="U00820"/>
    <s v="C12755"/>
    <s v="Swati Lopes"/>
    <x v="0"/>
    <x v="2"/>
    <x v="2"/>
    <s v="MTR64732"/>
    <d v="2024-12-16T00:00:00"/>
    <d v="1899-12-30T14:55:07"/>
    <n v="393.08"/>
    <n v="2996.65"/>
    <n v="3389.73"/>
    <n v="1854.82"/>
    <x v="15"/>
    <x v="0"/>
    <x v="11"/>
    <x v="1"/>
    <n v="0"/>
    <n v="0"/>
    <n v="1"/>
    <x v="3"/>
    <x v="1"/>
    <x v="4"/>
    <n v="221.11"/>
    <n v="171.97"/>
    <s v="Smart"/>
    <d v="2021-10-27T00:00:00"/>
    <n v="50"/>
    <x v="0"/>
  </r>
  <r>
    <s v="U00824"/>
    <s v="C25189"/>
    <s v="Yogesh Singh"/>
    <x v="1"/>
    <x v="6"/>
    <x v="2"/>
    <s v="MTR33111"/>
    <d v="2025-02-25T00:00:00"/>
    <d v="1899-12-30T03:08:02"/>
    <n v="396.31"/>
    <n v="2808.34"/>
    <n v="3204.65"/>
    <n v="2713.49"/>
    <x v="16"/>
    <x v="0"/>
    <x v="12"/>
    <x v="1"/>
    <n v="0"/>
    <n v="0"/>
    <n v="1"/>
    <x v="1"/>
    <x v="0"/>
    <x v="4"/>
    <n v="244.75"/>
    <n v="151.56"/>
    <s v="Analog"/>
    <d v="2019-11-13T00:00:00"/>
    <n v="62"/>
    <x v="1"/>
  </r>
  <r>
    <s v="U01606"/>
    <s v="C23852"/>
    <s v="Tanya Kale"/>
    <x v="1"/>
    <x v="0"/>
    <x v="0"/>
    <s v="MTR54251"/>
    <d v="2024-10-16T00:00:00"/>
    <d v="1899-12-30T12:19:37"/>
    <n v="288.39999999999998"/>
    <n v="1550.68"/>
    <n v="1839.08"/>
    <n v="1842.56"/>
    <x v="17"/>
    <x v="1"/>
    <x v="8"/>
    <x v="0"/>
    <n v="1"/>
    <n v="0"/>
    <n v="0"/>
    <x v="4"/>
    <x v="1"/>
    <x v="4"/>
    <n v="146.75"/>
    <n v="141.65"/>
    <s v="Smart"/>
    <d v="2017-03-17T00:00:00"/>
    <n v="26"/>
    <x v="0"/>
  </r>
  <r>
    <s v="U00946"/>
    <s v="C38333"/>
    <s v="Pankaj Gowda"/>
    <x v="2"/>
    <x v="1"/>
    <x v="1"/>
    <s v="MTR44991"/>
    <d v="2025-07-17T00:00:00"/>
    <d v="1899-12-30T15:47:06"/>
    <n v="353.37"/>
    <n v="4447.1499999999996"/>
    <n v="4800.5199999999904"/>
    <n v="1616.82"/>
    <x v="18"/>
    <x v="0"/>
    <x v="13"/>
    <x v="1"/>
    <n v="0"/>
    <n v="0"/>
    <n v="1"/>
    <x v="1"/>
    <x v="0"/>
    <x v="4"/>
    <n v="170.15"/>
    <n v="183.22"/>
    <s v="Analog"/>
    <d v="2017-09-06T00:00:00"/>
    <n v="38"/>
    <x v="0"/>
  </r>
  <r>
    <s v="U00951"/>
    <s v="C94802"/>
    <s v="Mayank Mukherjee"/>
    <x v="2"/>
    <x v="4"/>
    <x v="4"/>
    <s v="MTR64694"/>
    <d v="2025-04-06T00:00:00"/>
    <d v="1899-12-30T15:09:55"/>
    <n v="353.08"/>
    <n v="1707.16"/>
    <n v="2060.2399999999998"/>
    <n v="2106.63"/>
    <x v="19"/>
    <x v="0"/>
    <x v="7"/>
    <x v="0"/>
    <n v="1"/>
    <n v="0"/>
    <n v="0"/>
    <x v="4"/>
    <x v="0"/>
    <x v="4"/>
    <n v="167.23"/>
    <n v="185.85"/>
    <s v="Smart"/>
    <d v="2021-09-10T00:00:00"/>
    <n v="72"/>
    <x v="2"/>
  </r>
  <r>
    <s v="U00963"/>
    <s v="C15743"/>
    <s v="Aarav Kulkarni"/>
    <x v="2"/>
    <x v="4"/>
    <x v="4"/>
    <s v="MTR47359"/>
    <d v="2024-12-25T00:00:00"/>
    <d v="1899-12-30T05:31:12"/>
    <n v="323.41000000000003"/>
    <n v="1449.76"/>
    <n v="1773.17"/>
    <n v="1575.31"/>
    <x v="20"/>
    <x v="1"/>
    <x v="14"/>
    <x v="2"/>
    <n v="0"/>
    <n v="1"/>
    <n v="0"/>
    <x v="1"/>
    <x v="1"/>
    <x v="0"/>
    <n v="204.81"/>
    <n v="118.6"/>
    <s v="Smart"/>
    <d v="2015-10-24T00:00:00"/>
    <n v="28"/>
    <x v="1"/>
  </r>
  <r>
    <s v="U01010"/>
    <s v="C38098"/>
    <s v="Rajat Chauhan"/>
    <x v="2"/>
    <x v="0"/>
    <x v="0"/>
    <s v="MTR80881"/>
    <d v="2024-12-15T00:00:00"/>
    <d v="1899-12-30T05:36:14"/>
    <n v="428.23"/>
    <n v="2691.76"/>
    <n v="3119.99"/>
    <n v="2345.0100000000002"/>
    <x v="21"/>
    <x v="0"/>
    <x v="1"/>
    <x v="2"/>
    <n v="0"/>
    <n v="1"/>
    <n v="0"/>
    <x v="4"/>
    <x v="1"/>
    <x v="4"/>
    <n v="216.43"/>
    <n v="211.8"/>
    <s v="Smart"/>
    <d v="2023-01-14T00:00:00"/>
    <n v="72"/>
    <x v="2"/>
  </r>
  <r>
    <s v="U01990"/>
    <s v="C16501"/>
    <s v="Deepak Thakur"/>
    <x v="2"/>
    <x v="3"/>
    <x v="3"/>
    <s v="MTR29112"/>
    <d v="2024-09-17T00:00:00"/>
    <d v="1899-12-30T16:26:16"/>
    <n v="389.06"/>
    <n v="2999.53"/>
    <n v="3388.59"/>
    <n v="1848.91"/>
    <x v="22"/>
    <x v="0"/>
    <x v="9"/>
    <x v="0"/>
    <n v="1"/>
    <n v="0"/>
    <n v="0"/>
    <x v="2"/>
    <x v="0"/>
    <x v="2"/>
    <n v="196.93"/>
    <n v="192.13"/>
    <s v="Smart"/>
    <d v="2017-05-23T00:00:00"/>
    <n v="20"/>
    <x v="0"/>
  </r>
  <r>
    <s v="U01076"/>
    <s v="C59477"/>
    <s v="Riya Bhatia"/>
    <x v="2"/>
    <x v="3"/>
    <x v="3"/>
    <s v="MTR64737"/>
    <d v="2025-06-04T00:00:00"/>
    <d v="1899-12-30T14:06:00"/>
    <n v="444.91"/>
    <n v="2263.14"/>
    <n v="2708.0499999999902"/>
    <n v="2127.46"/>
    <x v="23"/>
    <x v="0"/>
    <x v="15"/>
    <x v="2"/>
    <n v="0"/>
    <n v="1"/>
    <n v="0"/>
    <x v="0"/>
    <x v="2"/>
    <x v="3"/>
    <n v="215.94"/>
    <n v="228.97"/>
    <s v="Analog"/>
    <d v="2020-09-14T00:00:00"/>
    <n v="68"/>
    <x v="1"/>
  </r>
  <r>
    <s v="U01155"/>
    <s v="C40720"/>
    <s v="Riya Mukherjee"/>
    <x v="1"/>
    <x v="2"/>
    <x v="2"/>
    <s v="MTR44994"/>
    <d v="2024-10-20T00:00:00"/>
    <d v="1899-12-30T01:59:23"/>
    <n v="120.98"/>
    <n v="2021.19"/>
    <n v="2142.17"/>
    <n v="747.37"/>
    <x v="24"/>
    <x v="1"/>
    <x v="12"/>
    <x v="0"/>
    <n v="1"/>
    <n v="0"/>
    <n v="0"/>
    <x v="1"/>
    <x v="1"/>
    <x v="4"/>
    <n v="77.02"/>
    <n v="43.96"/>
    <s v="Analog"/>
    <d v="2020-02-03T00:00:00"/>
    <n v="75"/>
    <x v="0"/>
  </r>
  <r>
    <s v="U01200"/>
    <s v="C15885"/>
    <s v="Dinesh Bhandari"/>
    <x v="2"/>
    <x v="0"/>
    <x v="0"/>
    <s v="MTR32885"/>
    <d v="2025-06-05T00:00:00"/>
    <d v="1899-12-30T22:57:22"/>
    <n v="42.94"/>
    <n v="3678.98"/>
    <n v="3721.92"/>
    <n v="299.97000000000003"/>
    <x v="25"/>
    <x v="0"/>
    <x v="3"/>
    <x v="1"/>
    <n v="0"/>
    <n v="0"/>
    <n v="1"/>
    <x v="2"/>
    <x v="2"/>
    <x v="0"/>
    <n v="21.84"/>
    <n v="21.1"/>
    <s v="Smart"/>
    <d v="2022-09-25T00:00:00"/>
    <n v="40"/>
    <x v="0"/>
  </r>
  <r>
    <s v="U01207"/>
    <s v="C28748"/>
    <s v="Lokesh Anand"/>
    <x v="1"/>
    <x v="0"/>
    <x v="0"/>
    <s v="MTR93164"/>
    <d v="2024-10-10T00:00:00"/>
    <d v="1899-12-30T21:53:45"/>
    <n v="275.35000000000002"/>
    <n v="3218.23"/>
    <n v="3493.58"/>
    <n v="2062.62"/>
    <x v="26"/>
    <x v="1"/>
    <x v="16"/>
    <x v="2"/>
    <n v="0"/>
    <n v="1"/>
    <n v="0"/>
    <x v="0"/>
    <x v="0"/>
    <x v="1"/>
    <n v="192.72"/>
    <n v="82.63"/>
    <s v="Smart"/>
    <d v="2016-09-11T00:00:00"/>
    <n v="72"/>
    <x v="0"/>
  </r>
  <r>
    <s v="U01228"/>
    <s v="C23896"/>
    <s v="Nivedita Desai"/>
    <x v="1"/>
    <x v="3"/>
    <x v="3"/>
    <s v="MTR54254"/>
    <d v="2025-03-01T00:00:00"/>
    <d v="1899-12-30T06:14:43"/>
    <n v="358.11"/>
    <n v="2353.13"/>
    <n v="2711.24"/>
    <n v="1659.86"/>
    <x v="27"/>
    <x v="0"/>
    <x v="6"/>
    <x v="0"/>
    <n v="1"/>
    <n v="0"/>
    <n v="0"/>
    <x v="4"/>
    <x v="1"/>
    <x v="0"/>
    <n v="248.39"/>
    <n v="109.72"/>
    <s v="Smart"/>
    <d v="2022-05-19T00:00:00"/>
    <n v="21"/>
    <x v="1"/>
  </r>
  <r>
    <s v="U01233"/>
    <s v="C20402"/>
    <s v="Chaitra Carvalho"/>
    <x v="2"/>
    <x v="1"/>
    <x v="1"/>
    <s v="MTR31556"/>
    <d v="2025-02-25T00:00:00"/>
    <d v="1899-12-30T13:08:58"/>
    <n v="202.68"/>
    <n v="2206.7800000000002"/>
    <n v="2409.46"/>
    <n v="1448.82"/>
    <x v="28"/>
    <x v="0"/>
    <x v="3"/>
    <x v="1"/>
    <n v="0"/>
    <n v="0"/>
    <n v="1"/>
    <x v="0"/>
    <x v="1"/>
    <x v="3"/>
    <n v="83.53"/>
    <n v="119.15"/>
    <s v="Analog"/>
    <d v="2017-10-27T00:00:00"/>
    <n v="46"/>
    <x v="2"/>
  </r>
  <r>
    <s v="U01259"/>
    <s v="C80873"/>
    <s v="Pankaj Mehta"/>
    <x v="1"/>
    <x v="3"/>
    <x v="3"/>
    <s v="MTR74792"/>
    <d v="2025-06-05T00:00:00"/>
    <d v="1899-12-30T19:50:16"/>
    <n v="61.52"/>
    <n v="3666.69"/>
    <n v="3728.21"/>
    <n v="306.64999999999998"/>
    <x v="25"/>
    <x v="0"/>
    <x v="17"/>
    <x v="0"/>
    <n v="1"/>
    <n v="0"/>
    <n v="0"/>
    <x v="0"/>
    <x v="1"/>
    <x v="0"/>
    <n v="42.27"/>
    <n v="19.25"/>
    <s v="Smart"/>
    <d v="2017-11-17T00:00:00"/>
    <n v="34"/>
    <x v="1"/>
  </r>
  <r>
    <s v="U01265"/>
    <s v="C52788"/>
    <s v="Shubham Murthy"/>
    <x v="1"/>
    <x v="0"/>
    <x v="0"/>
    <s v="MTR93722"/>
    <d v="2025-04-21T00:00:00"/>
    <d v="1899-12-30T14:20:08"/>
    <n v="319.47000000000003"/>
    <n v="1912.18"/>
    <n v="2231.65"/>
    <n v="1469.69"/>
    <x v="29"/>
    <x v="0"/>
    <x v="15"/>
    <x v="0"/>
    <n v="1"/>
    <n v="0"/>
    <n v="0"/>
    <x v="2"/>
    <x v="2"/>
    <x v="2"/>
    <n v="219.87"/>
    <n v="99.6"/>
    <s v="Analog"/>
    <d v="2016-11-30T00:00:00"/>
    <n v="39"/>
    <x v="1"/>
  </r>
  <r>
    <s v="U01269"/>
    <s v="C22544"/>
    <s v="Meera Qureshi"/>
    <x v="0"/>
    <x v="5"/>
    <x v="4"/>
    <s v="MTR91511"/>
    <d v="2025-07-07T00:00:00"/>
    <d v="1899-12-30T16:28:54"/>
    <n v="280.12"/>
    <n v="3633.02"/>
    <n v="3913.14"/>
    <n v="1508.57"/>
    <x v="30"/>
    <x v="0"/>
    <x v="18"/>
    <x v="2"/>
    <n v="0"/>
    <n v="1"/>
    <n v="0"/>
    <x v="1"/>
    <x v="1"/>
    <x v="1"/>
    <n v="194.54"/>
    <n v="85.58"/>
    <s v="Analog"/>
    <d v="2021-12-26T00:00:00"/>
    <n v="65"/>
    <x v="1"/>
  </r>
  <r>
    <s v="U01280"/>
    <s v="C40176"/>
    <s v="Swati Kapoor"/>
    <x v="0"/>
    <x v="0"/>
    <x v="0"/>
    <s v="MTR70508"/>
    <d v="2025-06-07T00:00:00"/>
    <d v="1899-12-30T03:25:28"/>
    <n v="216.35"/>
    <n v="1926.08"/>
    <n v="2142.4299999999998"/>
    <n v="1360.61"/>
    <x v="31"/>
    <x v="0"/>
    <x v="19"/>
    <x v="2"/>
    <n v="0"/>
    <n v="1"/>
    <n v="0"/>
    <x v="0"/>
    <x v="0"/>
    <x v="2"/>
    <n v="102.89"/>
    <n v="113.46"/>
    <s v="Analog"/>
    <d v="2018-10-02T00:00:00"/>
    <n v="24"/>
    <x v="0"/>
  </r>
  <r>
    <s v="U01288"/>
    <s v="C57110"/>
    <s v="Usha Siddiqui"/>
    <x v="1"/>
    <x v="5"/>
    <x v="4"/>
    <s v="MTR99894"/>
    <d v="2025-02-02T00:00:00"/>
    <d v="1899-12-30T06:38:47"/>
    <n v="242.19"/>
    <n v="4761.1499999999996"/>
    <n v="5003.3399999999901"/>
    <n v="1343.66"/>
    <x v="32"/>
    <x v="0"/>
    <x v="20"/>
    <x v="0"/>
    <n v="1"/>
    <n v="0"/>
    <n v="0"/>
    <x v="3"/>
    <x v="0"/>
    <x v="1"/>
    <n v="127.66"/>
    <n v="114.53"/>
    <s v="Smart"/>
    <d v="2017-05-25T00:00:00"/>
    <n v="30"/>
    <x v="0"/>
  </r>
  <r>
    <s v="U01440"/>
    <s v="C85671"/>
    <s v="Yash Fernandes"/>
    <x v="1"/>
    <x v="5"/>
    <x v="4"/>
    <s v="MTR20746"/>
    <d v="2024-10-03T00:00:00"/>
    <d v="1899-12-30T10:23:49"/>
    <n v="403.85"/>
    <n v="3653.9"/>
    <n v="4057.75"/>
    <n v="2992.69"/>
    <x v="33"/>
    <x v="0"/>
    <x v="9"/>
    <x v="0"/>
    <n v="1"/>
    <n v="0"/>
    <n v="0"/>
    <x v="3"/>
    <x v="1"/>
    <x v="1"/>
    <n v="242.02"/>
    <n v="161.83000000000001"/>
    <s v="Smart"/>
    <d v="2019-10-27T00:00:00"/>
    <n v="35"/>
    <x v="0"/>
  </r>
  <r>
    <s v="U01460"/>
    <s v="C47319"/>
    <s v="Manish Reddy"/>
    <x v="0"/>
    <x v="6"/>
    <x v="2"/>
    <s v="MTR84893"/>
    <d v="2025-04-14T00:00:00"/>
    <d v="1899-12-30T03:32:18"/>
    <n v="481.66"/>
    <n v="2531.15"/>
    <n v="3012.81"/>
    <n v="3525.36"/>
    <x v="34"/>
    <x v="0"/>
    <x v="16"/>
    <x v="0"/>
    <n v="1"/>
    <n v="0"/>
    <n v="0"/>
    <x v="0"/>
    <x v="1"/>
    <x v="0"/>
    <n v="262.27"/>
    <n v="219.39"/>
    <s v="Smart"/>
    <d v="2020-08-24T00:00:00"/>
    <n v="37"/>
    <x v="2"/>
  </r>
  <r>
    <s v="U00068"/>
    <s v="C82308"/>
    <s v="Saanvi Gaikwad"/>
    <x v="1"/>
    <x v="5"/>
    <x v="4"/>
    <s v="MTR16021"/>
    <d v="2024-08-31T00:00:00"/>
    <d v="1899-12-30T18:49:15"/>
    <n v="16.27"/>
    <n v="4497.6899999999996"/>
    <n v="4513.96"/>
    <n v="111.59"/>
    <x v="35"/>
    <x v="1"/>
    <x v="19"/>
    <x v="0"/>
    <n v="1"/>
    <n v="0"/>
    <n v="0"/>
    <x v="0"/>
    <x v="2"/>
    <x v="3"/>
    <n v="8.5299999999999994"/>
    <n v="7.74"/>
    <s v="Smart"/>
    <d v="2020-03-31T00:00:00"/>
    <n v="56"/>
    <x v="1"/>
  </r>
  <r>
    <s v="U01514"/>
    <s v="C66330"/>
    <s v="Isha Jain"/>
    <x v="2"/>
    <x v="5"/>
    <x v="4"/>
    <s v="MTR93721"/>
    <d v="2024-09-15T00:00:00"/>
    <d v="1899-12-30T21:29:40"/>
    <n v="24.69"/>
    <n v="3372.87"/>
    <n v="3397.56"/>
    <n v="116"/>
    <x v="36"/>
    <x v="1"/>
    <x v="21"/>
    <x v="1"/>
    <n v="0"/>
    <n v="0"/>
    <n v="1"/>
    <x v="0"/>
    <x v="2"/>
    <x v="4"/>
    <n v="16.45"/>
    <n v="8.24"/>
    <s v="Smart"/>
    <d v="2015-10-19T00:00:00"/>
    <n v="67"/>
    <x v="1"/>
  </r>
  <r>
    <s v="U01515"/>
    <s v="C26575"/>
    <s v="Ishaan Shetty"/>
    <x v="1"/>
    <x v="1"/>
    <x v="1"/>
    <s v="MTR33579"/>
    <d v="2025-05-09T00:00:00"/>
    <d v="1899-12-30T08:30:53"/>
    <n v="379.78"/>
    <n v="1302.06"/>
    <n v="1681.84"/>
    <n v="2150.0500000000002"/>
    <x v="37"/>
    <x v="0"/>
    <x v="4"/>
    <x v="2"/>
    <n v="0"/>
    <n v="1"/>
    <n v="0"/>
    <x v="0"/>
    <x v="0"/>
    <x v="4"/>
    <n v="233.54"/>
    <n v="146.24"/>
    <s v="Smart"/>
    <d v="2023-08-18T00:00:00"/>
    <n v="75"/>
    <x v="0"/>
  </r>
  <r>
    <s v="U01551"/>
    <s v="C93038"/>
    <s v="Sai Qureshi"/>
    <x v="2"/>
    <x v="3"/>
    <x v="3"/>
    <s v="MTR33112"/>
    <d v="2025-04-25T00:00:00"/>
    <d v="1899-12-30T11:52:07"/>
    <n v="158.79"/>
    <n v="1343.29"/>
    <n v="1502.08"/>
    <n v="1126.79"/>
    <x v="29"/>
    <x v="0"/>
    <x v="6"/>
    <x v="1"/>
    <n v="0"/>
    <n v="0"/>
    <n v="1"/>
    <x v="2"/>
    <x v="1"/>
    <x v="3"/>
    <n v="88.56"/>
    <n v="70.23"/>
    <s v="Smart"/>
    <d v="2019-12-27T00:00:00"/>
    <n v="57"/>
    <x v="0"/>
  </r>
  <r>
    <s v="U01563"/>
    <s v="C25854"/>
    <s v="Niharika Banerjee"/>
    <x v="0"/>
    <x v="2"/>
    <x v="2"/>
    <s v="MTR54721"/>
    <d v="2025-04-15T00:00:00"/>
    <d v="1899-12-30T19:24:19"/>
    <n v="215.4"/>
    <n v="1104.8800000000001"/>
    <n v="1320.28"/>
    <n v="1330.77"/>
    <x v="38"/>
    <x v="0"/>
    <x v="20"/>
    <x v="0"/>
    <n v="1"/>
    <n v="0"/>
    <n v="0"/>
    <x v="0"/>
    <x v="1"/>
    <x v="3"/>
    <n v="129.21"/>
    <n v="86.19"/>
    <s v="Smart"/>
    <d v="2016-06-04T00:00:00"/>
    <n v="69"/>
    <x v="2"/>
  </r>
  <r>
    <s v="U01584"/>
    <s v="C20081"/>
    <s v="Uday Kaul"/>
    <x v="2"/>
    <x v="5"/>
    <x v="4"/>
    <s v="MTR74796"/>
    <d v="2024-10-26T00:00:00"/>
    <d v="1899-12-30T21:59:21"/>
    <n v="339.8"/>
    <n v="1804.79"/>
    <n v="2144.59"/>
    <n v="2301.02"/>
    <x v="39"/>
    <x v="1"/>
    <x v="12"/>
    <x v="1"/>
    <n v="0"/>
    <n v="0"/>
    <n v="1"/>
    <x v="3"/>
    <x v="2"/>
    <x v="0"/>
    <n v="211.42"/>
    <n v="128.38"/>
    <s v="Smart"/>
    <d v="2020-01-12T00:00:00"/>
    <n v="50"/>
    <x v="1"/>
  </r>
  <r>
    <s v="U01627"/>
    <s v="C97409"/>
    <s v="Sakshi Bhatia"/>
    <x v="1"/>
    <x v="5"/>
    <x v="4"/>
    <s v="MTR80884"/>
    <d v="2025-05-20T00:00:00"/>
    <d v="1899-12-30T15:26:19"/>
    <n v="389.21"/>
    <n v="3562.52"/>
    <n v="3951.73"/>
    <n v="2894.47"/>
    <x v="40"/>
    <x v="0"/>
    <x v="22"/>
    <x v="2"/>
    <n v="0"/>
    <n v="1"/>
    <n v="0"/>
    <x v="0"/>
    <x v="2"/>
    <x v="3"/>
    <n v="233.86"/>
    <n v="155.35"/>
    <s v="Smart"/>
    <d v="2016-05-07T00:00:00"/>
    <n v="52"/>
    <x v="1"/>
  </r>
  <r>
    <s v="U01677"/>
    <s v="C65598"/>
    <s v="Nisha Sheikh"/>
    <x v="1"/>
    <x v="5"/>
    <x v="4"/>
    <s v="MTR79215"/>
    <d v="2025-06-28T00:00:00"/>
    <d v="1899-12-30T06:44:39"/>
    <n v="19.37"/>
    <n v="4692.6000000000004"/>
    <n v="4711.97"/>
    <n v="134.68"/>
    <x v="41"/>
    <x v="0"/>
    <x v="9"/>
    <x v="1"/>
    <n v="0"/>
    <n v="0"/>
    <n v="1"/>
    <x v="1"/>
    <x v="0"/>
    <x v="0"/>
    <n v="11.83"/>
    <n v="7.54"/>
    <s v="Analog"/>
    <d v="2024-07-16T00:00:00"/>
    <n v="26"/>
    <x v="0"/>
  </r>
  <r>
    <s v="U01914"/>
    <s v="C25404"/>
    <s v="Jatin Ghosh"/>
    <x v="1"/>
    <x v="1"/>
    <x v="1"/>
    <s v="MTR59039"/>
    <d v="2025-04-08T00:00:00"/>
    <d v="1899-12-30T15:10:42"/>
    <n v="32.42"/>
    <n v="2551.75"/>
    <n v="2584.17"/>
    <n v="212.43"/>
    <x v="42"/>
    <x v="0"/>
    <x v="18"/>
    <x v="2"/>
    <n v="0"/>
    <n v="1"/>
    <n v="0"/>
    <x v="1"/>
    <x v="1"/>
    <x v="0"/>
    <n v="18.260000000000002"/>
    <n v="14.16"/>
    <s v="Analog"/>
    <d v="2020-08-13T00:00:00"/>
    <n v="40"/>
    <x v="2"/>
  </r>
  <r>
    <s v="U01770"/>
    <s v="C93010"/>
    <s v="Kirti Nair"/>
    <x v="1"/>
    <x v="0"/>
    <x v="0"/>
    <s v="MTR16024"/>
    <d v="2025-01-14T00:00:00"/>
    <d v="1899-12-30T06:14:11"/>
    <n v="143.79"/>
    <n v="2458.94"/>
    <n v="2602.73"/>
    <n v="949.8"/>
    <x v="43"/>
    <x v="0"/>
    <x v="23"/>
    <x v="2"/>
    <n v="0"/>
    <n v="1"/>
    <n v="0"/>
    <x v="3"/>
    <x v="1"/>
    <x v="1"/>
    <n v="64.709999999999994"/>
    <n v="79.08"/>
    <s v="Smart"/>
    <d v="2018-11-23T00:00:00"/>
    <n v="61"/>
    <x v="1"/>
  </r>
  <r>
    <s v="U01626"/>
    <s v="C41796"/>
    <s v="Anusha Naidu"/>
    <x v="2"/>
    <x v="1"/>
    <x v="1"/>
    <s v="MTR91512"/>
    <d v="2024-11-16T00:00:00"/>
    <d v="1899-12-30T07:48:53"/>
    <n v="469.12"/>
    <n v="3236.82"/>
    <n v="3705.94"/>
    <n v="3374.71"/>
    <x v="44"/>
    <x v="1"/>
    <x v="19"/>
    <x v="2"/>
    <n v="0"/>
    <n v="1"/>
    <n v="0"/>
    <x v="0"/>
    <x v="1"/>
    <x v="3"/>
    <n v="259.55"/>
    <n v="209.57"/>
    <s v="Smart"/>
    <d v="2019-08-12T00:00:00"/>
    <n v="18"/>
    <x v="0"/>
  </r>
  <r>
    <s v="U00705"/>
    <s v="C63326"/>
    <s v="Nisha Mir"/>
    <x v="1"/>
    <x v="0"/>
    <x v="0"/>
    <s v="MTR29110"/>
    <d v="2025-07-05T00:00:00"/>
    <d v="1899-12-30T02:36:51"/>
    <n v="107.41"/>
    <n v="4474.09"/>
    <n v="4581.5"/>
    <n v="613.01"/>
    <x v="45"/>
    <x v="0"/>
    <x v="10"/>
    <x v="0"/>
    <n v="1"/>
    <n v="0"/>
    <n v="0"/>
    <x v="1"/>
    <x v="1"/>
    <x v="2"/>
    <n v="55.16"/>
    <n v="52.25"/>
    <s v="Analog"/>
    <d v="2024-02-18T00:00:00"/>
    <n v="55"/>
    <x v="0"/>
  </r>
  <r>
    <s v="U00794"/>
    <s v="C25431"/>
    <s v="Nivedita Kapoor"/>
    <x v="2"/>
    <x v="1"/>
    <x v="1"/>
    <s v="MTR65652"/>
    <d v="2024-11-04T00:00:00"/>
    <d v="1899-12-30T19:24:52"/>
    <n v="178.34"/>
    <n v="2142.6999999999998"/>
    <n v="2321.04"/>
    <n v="1169.3"/>
    <x v="46"/>
    <x v="1"/>
    <x v="7"/>
    <x v="0"/>
    <n v="1"/>
    <n v="0"/>
    <n v="0"/>
    <x v="1"/>
    <x v="0"/>
    <x v="1"/>
    <n v="124.67"/>
    <n v="53.67"/>
    <s v="Smart"/>
    <d v="2023-02-12T00:00:00"/>
    <n v="64"/>
    <x v="0"/>
  </r>
  <r>
    <s v="U01900"/>
    <s v="C22236"/>
    <s v="Ashish Bhatia"/>
    <x v="2"/>
    <x v="3"/>
    <x v="3"/>
    <s v="MTR54728"/>
    <d v="2024-12-18T00:00:00"/>
    <d v="1899-12-30T10:07:05"/>
    <n v="265.47000000000003"/>
    <n v="1926.28"/>
    <n v="2191.75"/>
    <n v="1389.54"/>
    <x v="47"/>
    <x v="1"/>
    <x v="5"/>
    <x v="2"/>
    <n v="0"/>
    <n v="1"/>
    <n v="0"/>
    <x v="0"/>
    <x v="1"/>
    <x v="0"/>
    <n v="171.92"/>
    <n v="93.55"/>
    <s v="Analog"/>
    <d v="2023-07-16T00:00:00"/>
    <n v="45"/>
    <x v="0"/>
  </r>
  <r>
    <s v="U00977"/>
    <s v="C11069"/>
    <s v="Rohit Dalal"/>
    <x v="2"/>
    <x v="4"/>
    <x v="4"/>
    <s v="MTR50098"/>
    <d v="2025-04-22T00:00:00"/>
    <d v="1899-12-30T02:59:26"/>
    <n v="457.09"/>
    <n v="1946.07"/>
    <n v="2403.16"/>
    <n v="2196.27"/>
    <x v="48"/>
    <x v="0"/>
    <x v="14"/>
    <x v="2"/>
    <n v="0"/>
    <n v="1"/>
    <n v="0"/>
    <x v="1"/>
    <x v="0"/>
    <x v="2"/>
    <n v="297.97000000000003"/>
    <n v="159.12"/>
    <s v="Analog"/>
    <d v="2021-10-04T00:00:00"/>
    <n v="25"/>
    <x v="1"/>
  </r>
  <r>
    <s v="U00002"/>
    <s v="C33181"/>
    <s v="Amit Das"/>
    <x v="2"/>
    <x v="3"/>
    <x v="3"/>
    <s v="MTR72477"/>
    <d v="2025-01-15T00:00:00"/>
    <d v="1899-12-30T22:36:09"/>
    <n v="238.58"/>
    <n v="2242.6799999999998"/>
    <n v="2481.2599999999902"/>
    <n v="1633.06"/>
    <x v="49"/>
    <x v="0"/>
    <x v="0"/>
    <x v="1"/>
    <n v="0"/>
    <n v="0"/>
    <n v="1"/>
    <x v="2"/>
    <x v="1"/>
    <x v="4"/>
    <n v="142.88"/>
    <n v="95.7"/>
    <s v="Smart"/>
    <d v="2023-12-13T00:00:00"/>
    <n v="25"/>
    <x v="2"/>
  </r>
  <r>
    <s v="U00003"/>
    <s v="C38730"/>
    <s v="Aditya Dar"/>
    <x v="1"/>
    <x v="2"/>
    <x v="2"/>
    <s v="MTR40333"/>
    <d v="2024-09-29T00:00:00"/>
    <d v="1899-12-30T04:00:55"/>
    <n v="218.06"/>
    <n v="4211.8999999999996"/>
    <n v="4429.96"/>
    <n v="1026.92"/>
    <x v="50"/>
    <x v="0"/>
    <x v="17"/>
    <x v="0"/>
    <n v="1"/>
    <n v="0"/>
    <n v="0"/>
    <x v="3"/>
    <x v="0"/>
    <x v="2"/>
    <n v="89.26"/>
    <n v="128.80000000000001"/>
    <s v="Analog"/>
    <d v="2019-09-18T00:00:00"/>
    <n v="52"/>
    <x v="0"/>
  </r>
  <r>
    <s v="U00004"/>
    <s v="C71566"/>
    <s v="Kartik Iyengar"/>
    <x v="2"/>
    <x v="3"/>
    <x v="3"/>
    <s v="MTR23074"/>
    <d v="2024-09-08T00:00:00"/>
    <d v="1899-12-30T13:37:01"/>
    <n v="21.94"/>
    <n v="3497.87"/>
    <n v="3519.81"/>
    <n v="144.16"/>
    <x v="51"/>
    <x v="0"/>
    <x v="18"/>
    <x v="2"/>
    <n v="0"/>
    <n v="1"/>
    <n v="0"/>
    <x v="1"/>
    <x v="1"/>
    <x v="3"/>
    <n v="14.61"/>
    <n v="7.33"/>
    <s v="Smart"/>
    <d v="2017-10-05T00:00:00"/>
    <n v="51"/>
    <x v="0"/>
  </r>
  <r>
    <s v="U01646"/>
    <s v="C24943"/>
    <s v="Kartik Desai"/>
    <x v="0"/>
    <x v="6"/>
    <x v="2"/>
    <s v="MTR62170"/>
    <d v="2024-11-27T00:00:00"/>
    <d v="1899-12-30T00:57:08"/>
    <n v="115.7"/>
    <n v="3492.25"/>
    <n v="3607.95"/>
    <n v="794.22"/>
    <x v="52"/>
    <x v="0"/>
    <x v="22"/>
    <x v="1"/>
    <n v="0"/>
    <n v="0"/>
    <n v="1"/>
    <x v="3"/>
    <x v="0"/>
    <x v="2"/>
    <n v="52.14"/>
    <n v="63.56"/>
    <s v="Analog"/>
    <d v="2023-10-13T00:00:00"/>
    <n v="75"/>
    <x v="2"/>
  </r>
  <r>
    <s v="U00562"/>
    <s v="C11139"/>
    <s v="Mahima Reddy"/>
    <x v="1"/>
    <x v="5"/>
    <x v="4"/>
    <s v="MTR89911"/>
    <d v="2025-01-10T00:00:00"/>
    <d v="1899-12-30T05:02:26"/>
    <n v="167.18"/>
    <n v="4178.9799999999996"/>
    <n v="4346.16"/>
    <n v="1054.33"/>
    <x v="53"/>
    <x v="0"/>
    <x v="20"/>
    <x v="2"/>
    <n v="0"/>
    <n v="1"/>
    <n v="0"/>
    <x v="3"/>
    <x v="1"/>
    <x v="1"/>
    <n v="105.13"/>
    <n v="62.05"/>
    <s v="Smart"/>
    <d v="2018-05-17T00:00:00"/>
    <n v="62"/>
    <x v="0"/>
  </r>
  <r>
    <s v="U00777"/>
    <s v="C14437"/>
    <s v="Ritesh Kaur"/>
    <x v="2"/>
    <x v="5"/>
    <x v="4"/>
    <s v="MTR78163"/>
    <d v="2024-10-10T00:00:00"/>
    <d v="1899-12-30T18:29:41"/>
    <n v="316.83999999999997"/>
    <n v="3587.82"/>
    <n v="3904.66"/>
    <n v="1557.9"/>
    <x v="54"/>
    <x v="1"/>
    <x v="24"/>
    <x v="2"/>
    <n v="0"/>
    <n v="1"/>
    <n v="0"/>
    <x v="3"/>
    <x v="2"/>
    <x v="3"/>
    <n v="163.57"/>
    <n v="153.27000000000001"/>
    <s v="Analog"/>
    <d v="2022-10-20T00:00:00"/>
    <n v="22"/>
    <x v="0"/>
  </r>
  <r>
    <s v="U00008"/>
    <s v="C45131"/>
    <s v="Bhavya Kaul"/>
    <x v="1"/>
    <x v="0"/>
    <x v="0"/>
    <s v="MTR30209"/>
    <d v="2024-09-04T00:00:00"/>
    <d v="1899-12-30T20:51:27"/>
    <n v="417.96"/>
    <n v="1262.9100000000001"/>
    <n v="1680.87"/>
    <n v="2473.96"/>
    <x v="55"/>
    <x v="1"/>
    <x v="10"/>
    <x v="2"/>
    <n v="0"/>
    <n v="1"/>
    <n v="0"/>
    <x v="4"/>
    <x v="1"/>
    <x v="2"/>
    <n v="276.77999999999997"/>
    <n v="141.18"/>
    <s v="Analog"/>
    <d v="2022-11-30T00:00:00"/>
    <n v="75"/>
    <x v="2"/>
  </r>
  <r>
    <s v="U00009"/>
    <s v="C63694"/>
    <s v="Vikas Singh"/>
    <x v="1"/>
    <x v="2"/>
    <x v="2"/>
    <s v="MTR35424"/>
    <d v="2024-08-20T00:00:00"/>
    <d v="1899-12-30T02:21:36"/>
    <n v="100.24"/>
    <n v="4343.8"/>
    <n v="4444.04"/>
    <n v="524.25"/>
    <x v="56"/>
    <x v="1"/>
    <x v="6"/>
    <x v="2"/>
    <n v="0"/>
    <n v="1"/>
    <n v="0"/>
    <x v="4"/>
    <x v="1"/>
    <x v="0"/>
    <n v="42.12"/>
    <n v="58.12"/>
    <s v="Smart"/>
    <d v="2017-06-02T00:00:00"/>
    <n v="26"/>
    <x v="1"/>
  </r>
  <r>
    <s v="U00010"/>
    <s v="C28391"/>
    <s v="Abhay Fernandes"/>
    <x v="2"/>
    <x v="0"/>
    <x v="0"/>
    <s v="MTR92782"/>
    <d v="2025-07-09T00:00:00"/>
    <d v="1899-12-30T17:51:06"/>
    <n v="443.15"/>
    <n v="3036.44"/>
    <n v="3479.59"/>
    <n v="3104.04"/>
    <x v="57"/>
    <x v="0"/>
    <x v="15"/>
    <x v="2"/>
    <n v="0"/>
    <n v="1"/>
    <n v="0"/>
    <x v="1"/>
    <x v="1"/>
    <x v="4"/>
    <n v="229.59"/>
    <n v="213.56"/>
    <s v="Smart"/>
    <d v="2022-07-10T00:00:00"/>
    <n v="22"/>
    <x v="0"/>
  </r>
  <r>
    <s v="U00922"/>
    <s v="C49379"/>
    <s v="Ishita Bose"/>
    <x v="2"/>
    <x v="2"/>
    <x v="2"/>
    <s v="MTR57214"/>
    <d v="2025-05-08T00:00:00"/>
    <d v="1899-12-30T09:38:07"/>
    <n v="431.87"/>
    <n v="4835.75"/>
    <n v="5267.62"/>
    <n v="2336.8200000000002"/>
    <x v="58"/>
    <x v="0"/>
    <x v="24"/>
    <x v="0"/>
    <n v="1"/>
    <n v="0"/>
    <n v="0"/>
    <x v="0"/>
    <x v="0"/>
    <x v="3"/>
    <n v="277.41000000000003"/>
    <n v="154.46"/>
    <s v="Analog"/>
    <d v="2017-12-07T00:00:00"/>
    <n v="48"/>
    <x v="0"/>
  </r>
  <r>
    <s v="U00012"/>
    <s v="C78765"/>
    <s v="Sunil Khandelwal"/>
    <x v="0"/>
    <x v="0"/>
    <x v="0"/>
    <s v="MTR27573"/>
    <d v="2024-07-28T00:00:00"/>
    <d v="1899-12-30T03:52:22"/>
    <n v="79.5"/>
    <n v="2585.35"/>
    <n v="2664.85"/>
    <n v="382.41"/>
    <x v="17"/>
    <x v="1"/>
    <x v="22"/>
    <x v="0"/>
    <n v="1"/>
    <n v="0"/>
    <n v="0"/>
    <x v="4"/>
    <x v="2"/>
    <x v="2"/>
    <n v="52.45"/>
    <n v="27.05"/>
    <s v="Smart"/>
    <d v="2018-10-18T00:00:00"/>
    <n v="39"/>
    <x v="2"/>
  </r>
  <r>
    <s v="U00013"/>
    <s v="C11683"/>
    <s v="Sai Tikoo"/>
    <x v="0"/>
    <x v="4"/>
    <x v="4"/>
    <s v="MTR55794"/>
    <d v="2024-12-26T00:00:00"/>
    <d v="1899-12-30T04:04:17"/>
    <n v="467.58"/>
    <n v="4009.36"/>
    <n v="4476.9399999999996"/>
    <n v="3351.99"/>
    <x v="59"/>
    <x v="0"/>
    <x v="25"/>
    <x v="0"/>
    <n v="1"/>
    <n v="0"/>
    <n v="0"/>
    <x v="0"/>
    <x v="1"/>
    <x v="3"/>
    <n v="248.89"/>
    <n v="218.69"/>
    <s v="Analog"/>
    <d v="2020-09-01T00:00:00"/>
    <n v="67"/>
    <x v="1"/>
  </r>
  <r>
    <s v="U00014"/>
    <s v="C36484"/>
    <s v="Priya Kulkarni"/>
    <x v="2"/>
    <x v="3"/>
    <x v="3"/>
    <s v="MTR56477"/>
    <d v="2024-08-18T00:00:00"/>
    <d v="1899-12-30T04:52:35"/>
    <n v="233.71"/>
    <n v="3608.87"/>
    <n v="3842.58"/>
    <n v="1058.58"/>
    <x v="60"/>
    <x v="1"/>
    <x v="20"/>
    <x v="2"/>
    <n v="0"/>
    <n v="1"/>
    <n v="0"/>
    <x v="0"/>
    <x v="1"/>
    <x v="2"/>
    <n v="108.18"/>
    <n v="125.53"/>
    <s v="Smart"/>
    <d v="2022-03-25T00:00:00"/>
    <n v="53"/>
    <x v="0"/>
  </r>
  <r>
    <s v="U00015"/>
    <s v="C56624"/>
    <s v="Krishna Agarwal"/>
    <x v="2"/>
    <x v="0"/>
    <x v="0"/>
    <s v="MTR27407"/>
    <d v="2024-11-01T00:00:00"/>
    <d v="1899-12-30T14:27:37"/>
    <n v="462.79"/>
    <n v="1305.8800000000001"/>
    <n v="1768.67"/>
    <n v="2249.83"/>
    <x v="24"/>
    <x v="1"/>
    <x v="4"/>
    <x v="0"/>
    <n v="1"/>
    <n v="0"/>
    <n v="0"/>
    <x v="3"/>
    <x v="0"/>
    <x v="0"/>
    <n v="230.66"/>
    <n v="232.13"/>
    <s v="Analog"/>
    <d v="2019-09-30T00:00:00"/>
    <n v="36"/>
    <x v="0"/>
  </r>
  <r>
    <s v="U00016"/>
    <s v="C69251"/>
    <s v="Rishabh Ahluwalia"/>
    <x v="1"/>
    <x v="6"/>
    <x v="2"/>
    <s v="MTR72589"/>
    <d v="2025-02-05T00:00:00"/>
    <d v="1899-12-30T09:35:45"/>
    <n v="167.78"/>
    <n v="1245.8599999999999"/>
    <n v="1413.6399999999901"/>
    <n v="971.21"/>
    <x v="61"/>
    <x v="0"/>
    <x v="4"/>
    <x v="0"/>
    <n v="1"/>
    <n v="0"/>
    <n v="0"/>
    <x v="4"/>
    <x v="0"/>
    <x v="0"/>
    <n v="108.51"/>
    <n v="59.27"/>
    <s v="Analog"/>
    <d v="2021-07-28T00:00:00"/>
    <n v="46"/>
    <x v="0"/>
  </r>
  <r>
    <s v="U00017"/>
    <s v="C36311"/>
    <s v="Ravi Sodhi"/>
    <x v="2"/>
    <x v="2"/>
    <x v="2"/>
    <s v="MTR19041"/>
    <d v="2024-07-18T00:00:00"/>
    <d v="1899-12-30T22:45:22"/>
    <n v="80.75"/>
    <n v="2206.69"/>
    <n v="2287.44"/>
    <n v="377.95"/>
    <x v="62"/>
    <x v="1"/>
    <x v="20"/>
    <x v="1"/>
    <n v="0"/>
    <n v="0"/>
    <n v="1"/>
    <x v="2"/>
    <x v="0"/>
    <x v="4"/>
    <n v="55.6"/>
    <n v="25.15"/>
    <s v="Smart"/>
    <d v="2018-09-04T00:00:00"/>
    <n v="46"/>
    <x v="2"/>
  </r>
  <r>
    <s v="U01435"/>
    <s v="C27227"/>
    <s v="Kajal Bhasin"/>
    <x v="2"/>
    <x v="4"/>
    <x v="4"/>
    <s v="MTR14840"/>
    <d v="2025-01-05T00:00:00"/>
    <d v="1899-12-30T01:17:12"/>
    <n v="120.46"/>
    <n v="4440.1899999999996"/>
    <n v="4560.6499999999996"/>
    <n v="888.16"/>
    <x v="63"/>
    <x v="0"/>
    <x v="20"/>
    <x v="1"/>
    <n v="0"/>
    <n v="0"/>
    <n v="1"/>
    <x v="1"/>
    <x v="1"/>
    <x v="4"/>
    <n v="53.69"/>
    <n v="66.77"/>
    <s v="Smart"/>
    <d v="2024-03-23T00:00:00"/>
    <n v="72"/>
    <x v="0"/>
  </r>
  <r>
    <s v="U00019"/>
    <s v="C39393"/>
    <s v="Pooja Patil"/>
    <x v="2"/>
    <x v="2"/>
    <x v="2"/>
    <s v="MTR48728"/>
    <d v="2025-05-08T00:00:00"/>
    <d v="1899-12-30T17:27:10"/>
    <n v="227.68"/>
    <n v="4175.49"/>
    <n v="4403.17"/>
    <n v="1099.58"/>
    <x v="64"/>
    <x v="0"/>
    <x v="26"/>
    <x v="2"/>
    <n v="0"/>
    <n v="1"/>
    <n v="0"/>
    <x v="0"/>
    <x v="1"/>
    <x v="1"/>
    <n v="147.22"/>
    <n v="80.459999999999994"/>
    <s v="Analog"/>
    <d v="2021-03-10T00:00:00"/>
    <n v="23"/>
    <x v="2"/>
  </r>
  <r>
    <s v="U00020"/>
    <s v="C73373"/>
    <s v="Umesh Carvalho"/>
    <x v="2"/>
    <x v="1"/>
    <x v="1"/>
    <s v="MTR46213"/>
    <d v="2025-07-16T00:00:00"/>
    <d v="1899-12-30T02:32:14"/>
    <n v="22.23"/>
    <n v="2088.71"/>
    <n v="2110.94"/>
    <n v="149.30000000000001"/>
    <x v="65"/>
    <x v="0"/>
    <x v="15"/>
    <x v="2"/>
    <n v="0"/>
    <n v="1"/>
    <n v="0"/>
    <x v="0"/>
    <x v="2"/>
    <x v="1"/>
    <n v="12.07"/>
    <n v="10.16"/>
    <s v="Analog"/>
    <d v="2022-10-22T00:00:00"/>
    <n v="65"/>
    <x v="0"/>
  </r>
  <r>
    <s v="U00021"/>
    <s v="C28715"/>
    <s v="Kabir Das"/>
    <x v="0"/>
    <x v="3"/>
    <x v="3"/>
    <s v="MTR84310"/>
    <d v="2025-04-17T00:00:00"/>
    <d v="1899-12-30T09:25:52"/>
    <n v="429.51"/>
    <n v="2461.17"/>
    <n v="2890.68"/>
    <n v="3200.74"/>
    <x v="66"/>
    <x v="0"/>
    <x v="24"/>
    <x v="2"/>
    <n v="0"/>
    <n v="1"/>
    <n v="0"/>
    <x v="1"/>
    <x v="2"/>
    <x v="1"/>
    <n v="245.71"/>
    <n v="183.8"/>
    <s v="Smart"/>
    <d v="2015-12-30T00:00:00"/>
    <n v="66"/>
    <x v="0"/>
  </r>
  <r>
    <s v="U00022"/>
    <s v="C91799"/>
    <s v="Kartik Martins"/>
    <x v="2"/>
    <x v="0"/>
    <x v="0"/>
    <s v="MTR91012"/>
    <d v="2025-05-25T00:00:00"/>
    <d v="1899-12-30T20:46:07"/>
    <n v="404.1"/>
    <n v="1628.67"/>
    <n v="2032.77"/>
    <n v="2616.16"/>
    <x v="67"/>
    <x v="0"/>
    <x v="13"/>
    <x v="0"/>
    <n v="1"/>
    <n v="0"/>
    <n v="0"/>
    <x v="0"/>
    <x v="0"/>
    <x v="3"/>
    <n v="163.77000000000001"/>
    <n v="240.33"/>
    <s v="Smart"/>
    <d v="2024-04-23T00:00:00"/>
    <n v="33"/>
    <x v="1"/>
  </r>
  <r>
    <s v="U00023"/>
    <s v="C10286"/>
    <s v="Vikram Rebello"/>
    <x v="0"/>
    <x v="3"/>
    <x v="3"/>
    <s v="MTR28120"/>
    <d v="2024-09-24T00:00:00"/>
    <d v="1899-12-30T01:21:10"/>
    <n v="464.23"/>
    <n v="2697.49"/>
    <n v="3161.72"/>
    <n v="2214.88"/>
    <x v="68"/>
    <x v="0"/>
    <x v="11"/>
    <x v="2"/>
    <n v="0"/>
    <n v="1"/>
    <n v="0"/>
    <x v="2"/>
    <x v="1"/>
    <x v="2"/>
    <n v="216.41"/>
    <n v="247.82"/>
    <s v="Analog"/>
    <d v="2017-04-08T00:00:00"/>
    <n v="64"/>
    <x v="1"/>
  </r>
  <r>
    <s v="U00024"/>
    <s v="C59017"/>
    <s v="Aparna Sandhu"/>
    <x v="2"/>
    <x v="4"/>
    <x v="4"/>
    <s v="MTR67772"/>
    <d v="2025-02-10T00:00:00"/>
    <d v="1899-12-30T09:05:16"/>
    <n v="331.26"/>
    <n v="4857.45"/>
    <n v="5188.71"/>
    <n v="2053.06"/>
    <x v="69"/>
    <x v="0"/>
    <x v="5"/>
    <x v="2"/>
    <n v="0"/>
    <n v="1"/>
    <n v="0"/>
    <x v="4"/>
    <x v="0"/>
    <x v="0"/>
    <n v="191.18"/>
    <n v="140.08000000000001"/>
    <s v="Analog"/>
    <d v="2020-08-26T00:00:00"/>
    <n v="35"/>
    <x v="0"/>
  </r>
  <r>
    <s v="U00025"/>
    <s v="C88066"/>
    <s v="Vivaan Iyengar"/>
    <x v="2"/>
    <x v="0"/>
    <x v="0"/>
    <s v="MTR20164"/>
    <d v="2024-07-27T00:00:00"/>
    <d v="1899-12-30T20:26:52"/>
    <n v="337.13"/>
    <n v="3849.41"/>
    <n v="4186.54"/>
    <n v="1518.89"/>
    <x v="70"/>
    <x v="0"/>
    <x v="19"/>
    <x v="2"/>
    <n v="0"/>
    <n v="1"/>
    <n v="0"/>
    <x v="3"/>
    <x v="2"/>
    <x v="4"/>
    <n v="161.11000000000001"/>
    <n v="176.02"/>
    <s v="Smart"/>
    <d v="2024-01-10T00:00:00"/>
    <n v="34"/>
    <x v="0"/>
  </r>
  <r>
    <s v="U00027"/>
    <s v="C48887"/>
    <s v="Dinesh Pawar"/>
    <x v="0"/>
    <x v="1"/>
    <x v="1"/>
    <s v="MTR56478"/>
    <d v="2025-02-02T00:00:00"/>
    <d v="1899-12-30T14:34:05"/>
    <n v="124.93"/>
    <n v="3117.9"/>
    <n v="3242.83"/>
    <n v="568.66999999999996"/>
    <x v="61"/>
    <x v="0"/>
    <x v="4"/>
    <x v="1"/>
    <n v="0"/>
    <n v="0"/>
    <n v="1"/>
    <x v="4"/>
    <x v="1"/>
    <x v="3"/>
    <n v="61.83"/>
    <n v="63.1"/>
    <s v="Smart"/>
    <d v="2018-03-10T00:00:00"/>
    <n v="39"/>
    <x v="2"/>
  </r>
  <r>
    <s v="U00295"/>
    <s v="C56076"/>
    <s v="Kavya Naidu"/>
    <x v="1"/>
    <x v="5"/>
    <x v="4"/>
    <s v="MTR63058"/>
    <d v="2025-03-16T00:00:00"/>
    <d v="1899-12-30T14:05:25"/>
    <n v="12.66"/>
    <n v="4154.3900000000003"/>
    <n v="4167.05"/>
    <n v="65.89"/>
    <x v="71"/>
    <x v="0"/>
    <x v="13"/>
    <x v="0"/>
    <n v="1"/>
    <n v="0"/>
    <n v="0"/>
    <x v="2"/>
    <x v="0"/>
    <x v="4"/>
    <n v="8.0399999999999991"/>
    <n v="4.62"/>
    <s v="Analog"/>
    <d v="2017-08-22T00:00:00"/>
    <n v="26"/>
    <x v="0"/>
  </r>
  <r>
    <s v="U00591"/>
    <s v="C13737"/>
    <s v="Apeksha Kapoor"/>
    <x v="1"/>
    <x v="2"/>
    <x v="2"/>
    <s v="MTR93655"/>
    <d v="2025-04-28T00:00:00"/>
    <d v="1899-12-30T17:20:25"/>
    <n v="15.55"/>
    <n v="2972.19"/>
    <n v="2987.74"/>
    <n v="75.430000000000007"/>
    <x v="72"/>
    <x v="0"/>
    <x v="17"/>
    <x v="2"/>
    <n v="0"/>
    <n v="1"/>
    <n v="0"/>
    <x v="0"/>
    <x v="0"/>
    <x v="0"/>
    <n v="8.99"/>
    <n v="6.56"/>
    <s v="Smart"/>
    <d v="2016-07-02T00:00:00"/>
    <n v="33"/>
    <x v="0"/>
  </r>
  <r>
    <s v="U01097"/>
    <s v="C77869"/>
    <s v="Malini Ahluwalia"/>
    <x v="1"/>
    <x v="1"/>
    <x v="1"/>
    <s v="MTR22889"/>
    <d v="2024-09-06T00:00:00"/>
    <d v="1899-12-30T09:30:22"/>
    <n v="101.81"/>
    <n v="1177.43"/>
    <n v="1279.24"/>
    <n v="580.4"/>
    <x v="73"/>
    <x v="1"/>
    <x v="13"/>
    <x v="1"/>
    <n v="0"/>
    <n v="0"/>
    <n v="1"/>
    <x v="0"/>
    <x v="1"/>
    <x v="4"/>
    <n v="47.4"/>
    <n v="54.41"/>
    <s v="Analog"/>
    <d v="2022-03-04T00:00:00"/>
    <n v="24"/>
    <x v="0"/>
  </r>
  <r>
    <s v="U01572"/>
    <s v="C57056"/>
    <s v="Vaishnavi Subramanian"/>
    <x v="0"/>
    <x v="1"/>
    <x v="1"/>
    <s v="MTR74692"/>
    <d v="2025-04-23T00:00:00"/>
    <d v="1899-12-30T01:35:06"/>
    <n v="350.91"/>
    <n v="2614.83"/>
    <n v="2965.74"/>
    <n v="1975.89"/>
    <x v="7"/>
    <x v="0"/>
    <x v="9"/>
    <x v="0"/>
    <n v="1"/>
    <n v="0"/>
    <n v="0"/>
    <x v="3"/>
    <x v="1"/>
    <x v="0"/>
    <n v="203.38"/>
    <n v="147.53"/>
    <s v="Smart"/>
    <d v="2020-09-23T00:00:00"/>
    <n v="71"/>
    <x v="0"/>
  </r>
  <r>
    <s v="U00032"/>
    <s v="C93579"/>
    <s v="Sharad Mukherjee"/>
    <x v="0"/>
    <x v="3"/>
    <x v="3"/>
    <s v="MTR18793"/>
    <d v="2025-04-07T00:00:00"/>
    <d v="1899-12-30T09:15:46"/>
    <n v="134.46"/>
    <n v="4525.12"/>
    <n v="4659.58"/>
    <n v="885.47"/>
    <x v="74"/>
    <x v="0"/>
    <x v="21"/>
    <x v="2"/>
    <n v="0"/>
    <n v="1"/>
    <n v="0"/>
    <x v="0"/>
    <x v="1"/>
    <x v="2"/>
    <n v="82.92"/>
    <n v="51.54"/>
    <s v="Smart"/>
    <d v="2020-04-17T00:00:00"/>
    <n v="20"/>
    <x v="0"/>
  </r>
  <r>
    <s v="U00033"/>
    <s v="C91761"/>
    <s v="Puneet Verma"/>
    <x v="1"/>
    <x v="3"/>
    <x v="3"/>
    <s v="MTR22547"/>
    <d v="2024-10-19T00:00:00"/>
    <d v="1899-12-30T07:24:26"/>
    <n v="89.08"/>
    <n v="1319.55"/>
    <n v="1408.6299999999901"/>
    <n v="506.75"/>
    <x v="75"/>
    <x v="0"/>
    <x v="26"/>
    <x v="0"/>
    <n v="1"/>
    <n v="0"/>
    <n v="0"/>
    <x v="1"/>
    <x v="2"/>
    <x v="4"/>
    <n v="47.76"/>
    <n v="41.32"/>
    <s v="Analog"/>
    <d v="2023-06-26T00:00:00"/>
    <n v="59"/>
    <x v="1"/>
  </r>
  <r>
    <s v="U00034"/>
    <s v="C37058"/>
    <s v="Suhani Coutinho"/>
    <x v="1"/>
    <x v="3"/>
    <x v="3"/>
    <s v="MTR79804"/>
    <d v="2025-06-15T00:00:00"/>
    <d v="1899-12-30T09:50:37"/>
    <n v="90.2"/>
    <n v="2468.77"/>
    <n v="2558.9699999999998"/>
    <n v="672.38"/>
    <x v="76"/>
    <x v="0"/>
    <x v="17"/>
    <x v="0"/>
    <n v="1"/>
    <n v="0"/>
    <n v="0"/>
    <x v="2"/>
    <x v="0"/>
    <x v="2"/>
    <n v="51.89"/>
    <n v="38.31"/>
    <s v="Smart"/>
    <d v="2016-04-13T00:00:00"/>
    <n v="45"/>
    <x v="0"/>
  </r>
  <r>
    <s v="U00534"/>
    <s v="C72304"/>
    <s v="Yash Saha"/>
    <x v="0"/>
    <x v="1"/>
    <x v="1"/>
    <s v="MTR16317"/>
    <d v="2025-06-20T00:00:00"/>
    <d v="1899-12-30T10:20:13"/>
    <n v="276.27"/>
    <n v="2949.35"/>
    <n v="3225.62"/>
    <n v="1896.51"/>
    <x v="6"/>
    <x v="0"/>
    <x v="16"/>
    <x v="1"/>
    <n v="0"/>
    <n v="0"/>
    <n v="1"/>
    <x v="4"/>
    <x v="0"/>
    <x v="3"/>
    <n v="179.03"/>
    <n v="97.24"/>
    <s v="Smart"/>
    <d v="2019-05-25T00:00:00"/>
    <n v="42"/>
    <x v="2"/>
  </r>
  <r>
    <s v="U01450"/>
    <s v="C12883"/>
    <s v="Siddharth Gaikwad"/>
    <x v="2"/>
    <x v="6"/>
    <x v="2"/>
    <s v="MTR98163"/>
    <d v="2024-12-08T00:00:00"/>
    <d v="1899-12-30T10:19:22"/>
    <n v="137.27000000000001"/>
    <n v="4032.95"/>
    <n v="4170.22"/>
    <n v="782.1"/>
    <x v="77"/>
    <x v="0"/>
    <x v="27"/>
    <x v="0"/>
    <n v="1"/>
    <n v="0"/>
    <n v="0"/>
    <x v="1"/>
    <x v="1"/>
    <x v="4"/>
    <n v="87.6"/>
    <n v="49.67"/>
    <s v="Smart"/>
    <d v="2020-10-14T00:00:00"/>
    <n v="34"/>
    <x v="2"/>
  </r>
  <r>
    <s v="U00037"/>
    <s v="C87560"/>
    <s v="Aishwarya Trivedi"/>
    <x v="1"/>
    <x v="0"/>
    <x v="0"/>
    <s v="MTR55261"/>
    <d v="2024-08-13T00:00:00"/>
    <d v="1899-12-30T06:30:30"/>
    <n v="123"/>
    <n v="2899.09"/>
    <n v="3022.09"/>
    <n v="596.5"/>
    <x v="64"/>
    <x v="0"/>
    <x v="8"/>
    <x v="2"/>
    <n v="0"/>
    <n v="1"/>
    <n v="0"/>
    <x v="1"/>
    <x v="0"/>
    <x v="3"/>
    <n v="54.98"/>
    <n v="68.02"/>
    <s v="Analog"/>
    <d v="2017-02-05T00:00:00"/>
    <n v="59"/>
    <x v="0"/>
  </r>
  <r>
    <s v="U00038"/>
    <s v="C54047"/>
    <s v="Aanya Deshmukh"/>
    <x v="1"/>
    <x v="3"/>
    <x v="3"/>
    <s v="MTR54110"/>
    <d v="2024-10-11T00:00:00"/>
    <d v="1899-12-30T07:26:31"/>
    <n v="87.4"/>
    <n v="2775.56"/>
    <n v="2862.96"/>
    <n v="429.8"/>
    <x v="43"/>
    <x v="0"/>
    <x v="27"/>
    <x v="0"/>
    <n v="1"/>
    <n v="0"/>
    <n v="0"/>
    <x v="2"/>
    <x v="1"/>
    <x v="4"/>
    <n v="60.55"/>
    <n v="26.85"/>
    <s v="Smart"/>
    <d v="2021-05-06T00:00:00"/>
    <n v="75"/>
    <x v="2"/>
  </r>
  <r>
    <s v="U00039"/>
    <s v="C32039"/>
    <s v="Mahima Chawla"/>
    <x v="2"/>
    <x v="6"/>
    <x v="2"/>
    <s v="MTR73028"/>
    <d v="2025-03-01T00:00:00"/>
    <d v="1899-12-30T13:21:19"/>
    <n v="301.87"/>
    <n v="1302.68"/>
    <n v="1604.55"/>
    <n v="1949.57"/>
    <x v="78"/>
    <x v="0"/>
    <x v="23"/>
    <x v="0"/>
    <n v="1"/>
    <n v="0"/>
    <n v="0"/>
    <x v="4"/>
    <x v="0"/>
    <x v="3"/>
    <n v="141.86000000000001"/>
    <n v="160.01"/>
    <s v="Smart"/>
    <d v="2021-11-02T00:00:00"/>
    <n v="23"/>
    <x v="0"/>
  </r>
  <r>
    <s v="U00040"/>
    <s v="C80044"/>
    <s v="Suresh Gaikwad"/>
    <x v="1"/>
    <x v="5"/>
    <x v="4"/>
    <s v="MTR82963"/>
    <d v="2024-11-27T00:00:00"/>
    <d v="1899-12-30T21:38:56"/>
    <n v="63.56"/>
    <n v="2922.09"/>
    <n v="2985.65"/>
    <n v="376.97"/>
    <x v="79"/>
    <x v="0"/>
    <x v="15"/>
    <x v="0"/>
    <n v="1"/>
    <n v="0"/>
    <n v="0"/>
    <x v="3"/>
    <x v="2"/>
    <x v="1"/>
    <n v="44.04"/>
    <n v="19.52"/>
    <s v="Analog"/>
    <d v="2021-06-14T00:00:00"/>
    <n v="72"/>
    <x v="0"/>
  </r>
  <r>
    <s v="U00041"/>
    <s v="C76648"/>
    <s v="Tejas DSouza"/>
    <x v="1"/>
    <x v="3"/>
    <x v="3"/>
    <s v="MTR80431"/>
    <d v="2025-04-28T00:00:00"/>
    <d v="1899-12-30T11:19:41"/>
    <n v="59.38"/>
    <n v="4057.14"/>
    <n v="4116.5199999999904"/>
    <n v="349.58"/>
    <x v="80"/>
    <x v="0"/>
    <x v="12"/>
    <x v="2"/>
    <n v="0"/>
    <n v="1"/>
    <n v="0"/>
    <x v="1"/>
    <x v="0"/>
    <x v="3"/>
    <n v="29.52"/>
    <n v="29.86"/>
    <s v="Smart"/>
    <d v="2020-08-12T00:00:00"/>
    <n v="74"/>
    <x v="0"/>
  </r>
  <r>
    <s v="U00042"/>
    <s v="C87938"/>
    <s v="Kunal Desai"/>
    <x v="0"/>
    <x v="0"/>
    <x v="0"/>
    <s v="MTR57264"/>
    <d v="2024-10-09T00:00:00"/>
    <d v="1899-12-30T13:23:33"/>
    <n v="343.09"/>
    <n v="1848.43"/>
    <n v="2191.52"/>
    <n v="1843.98"/>
    <x v="81"/>
    <x v="0"/>
    <x v="0"/>
    <x v="0"/>
    <n v="1"/>
    <n v="0"/>
    <n v="0"/>
    <x v="4"/>
    <x v="1"/>
    <x v="1"/>
    <n v="149.87"/>
    <n v="193.22"/>
    <s v="Analog"/>
    <d v="2016-02-18T00:00:00"/>
    <n v="36"/>
    <x v="2"/>
  </r>
  <r>
    <s v="U00043"/>
    <s v="C44987"/>
    <s v="Pavan Chawla"/>
    <x v="1"/>
    <x v="4"/>
    <x v="4"/>
    <s v="MTR41460"/>
    <d v="2024-10-13T00:00:00"/>
    <d v="1899-12-30T01:57:35"/>
    <n v="204.91"/>
    <n v="1112.8"/>
    <n v="1317.71"/>
    <n v="1520.04"/>
    <x v="82"/>
    <x v="1"/>
    <x v="25"/>
    <x v="0"/>
    <n v="1"/>
    <n v="0"/>
    <n v="0"/>
    <x v="0"/>
    <x v="2"/>
    <x v="2"/>
    <n v="142.6"/>
    <n v="62.31"/>
    <s v="Analog"/>
    <d v="2018-05-13T00:00:00"/>
    <n v="36"/>
    <x v="1"/>
  </r>
  <r>
    <s v="U00044"/>
    <s v="C36177"/>
    <s v="Nitin Pereira"/>
    <x v="1"/>
    <x v="4"/>
    <x v="4"/>
    <s v="MTR58626"/>
    <d v="2024-10-06T00:00:00"/>
    <d v="1899-12-30T14:11:01"/>
    <n v="259.37"/>
    <n v="1466.28"/>
    <n v="1725.65"/>
    <n v="1361.81"/>
    <x v="83"/>
    <x v="1"/>
    <x v="10"/>
    <x v="0"/>
    <n v="1"/>
    <n v="0"/>
    <n v="0"/>
    <x v="2"/>
    <x v="1"/>
    <x v="0"/>
    <n v="149.68"/>
    <n v="109.69"/>
    <s v="Smart"/>
    <d v="2022-03-04T00:00:00"/>
    <n v="29"/>
    <x v="0"/>
  </r>
  <r>
    <s v="U00045"/>
    <s v="C97266"/>
    <s v="Isha Thakur"/>
    <x v="1"/>
    <x v="0"/>
    <x v="0"/>
    <s v="MTR80666"/>
    <d v="2025-03-30T00:00:00"/>
    <d v="1899-12-30T17:16:02"/>
    <n v="27.39"/>
    <n v="3580.09"/>
    <n v="3607.48"/>
    <n v="134.87"/>
    <x v="30"/>
    <x v="0"/>
    <x v="2"/>
    <x v="2"/>
    <n v="0"/>
    <n v="1"/>
    <n v="0"/>
    <x v="2"/>
    <x v="2"/>
    <x v="0"/>
    <n v="18.010000000000002"/>
    <n v="9.3800000000000008"/>
    <s v="Analog"/>
    <d v="2023-01-11T00:00:00"/>
    <n v="50"/>
    <x v="2"/>
  </r>
  <r>
    <s v="U00046"/>
    <s v="C76548"/>
    <s v="Vaishnavi Mukherjee"/>
    <x v="0"/>
    <x v="3"/>
    <x v="3"/>
    <s v="MTR90109"/>
    <d v="2025-01-15T00:00:00"/>
    <d v="1899-12-30T23:50:31"/>
    <n v="227.93"/>
    <n v="3419.45"/>
    <n v="3647.3799999999901"/>
    <n v="1363.81"/>
    <x v="33"/>
    <x v="0"/>
    <x v="12"/>
    <x v="2"/>
    <n v="0"/>
    <n v="1"/>
    <n v="0"/>
    <x v="0"/>
    <x v="1"/>
    <x v="2"/>
    <n v="158.82"/>
    <n v="69.11"/>
    <s v="Analog"/>
    <d v="2016-01-31T00:00:00"/>
    <n v="35"/>
    <x v="1"/>
  </r>
  <r>
    <s v="U00047"/>
    <s v="C47932"/>
    <s v="Mahima Khanna"/>
    <x v="0"/>
    <x v="1"/>
    <x v="1"/>
    <s v="MTR66055"/>
    <d v="2025-04-06T00:00:00"/>
    <d v="1899-12-30T10:02:58"/>
    <n v="494.37"/>
    <n v="2681.34"/>
    <n v="3175.71"/>
    <n v="3128.58"/>
    <x v="84"/>
    <x v="0"/>
    <x v="6"/>
    <x v="0"/>
    <n v="1"/>
    <n v="0"/>
    <n v="0"/>
    <x v="2"/>
    <x v="2"/>
    <x v="0"/>
    <n v="343.85"/>
    <n v="150.52000000000001"/>
    <s v="Analog"/>
    <d v="2016-03-31T00:00:00"/>
    <n v="27"/>
    <x v="1"/>
  </r>
  <r>
    <s v="U00048"/>
    <s v="C85153"/>
    <s v="Dev Das"/>
    <x v="2"/>
    <x v="0"/>
    <x v="0"/>
    <s v="MTR19421"/>
    <d v="2024-09-17T00:00:00"/>
    <d v="1899-12-30T14:17:50"/>
    <n v="464.08"/>
    <n v="1172.43"/>
    <n v="1636.51"/>
    <n v="2762.35"/>
    <x v="85"/>
    <x v="0"/>
    <x v="11"/>
    <x v="0"/>
    <n v="1"/>
    <n v="0"/>
    <n v="0"/>
    <x v="3"/>
    <x v="2"/>
    <x v="4"/>
    <n v="254.62"/>
    <n v="209.46"/>
    <s v="Analog"/>
    <d v="2023-03-18T00:00:00"/>
    <n v="63"/>
    <x v="2"/>
  </r>
  <r>
    <s v="U00603"/>
    <s v="C79907"/>
    <s v="Pavan Apte"/>
    <x v="0"/>
    <x v="0"/>
    <x v="0"/>
    <s v="MTR38718"/>
    <d v="2025-01-07T00:00:00"/>
    <d v="1899-12-30T16:29:57"/>
    <n v="273.08999999999997"/>
    <n v="2963.32"/>
    <n v="3236.41"/>
    <n v="2031.86"/>
    <x v="86"/>
    <x v="0"/>
    <x v="28"/>
    <x v="0"/>
    <n v="1"/>
    <n v="0"/>
    <n v="0"/>
    <x v="0"/>
    <x v="1"/>
    <x v="2"/>
    <n v="131.91"/>
    <n v="141.18"/>
    <s v="Smart"/>
    <d v="2022-06-16T00:00:00"/>
    <n v="50"/>
    <x v="2"/>
  </r>
  <r>
    <s v="U00714"/>
    <s v="C85666"/>
    <s v="Ishaan Deshmukh"/>
    <x v="2"/>
    <x v="0"/>
    <x v="0"/>
    <s v="MTR21881"/>
    <d v="2025-06-05T00:00:00"/>
    <d v="1899-12-30T20:23:02"/>
    <n v="50.15"/>
    <n v="2763.03"/>
    <n v="2813.18"/>
    <n v="226.92"/>
    <x v="87"/>
    <x v="0"/>
    <x v="7"/>
    <x v="2"/>
    <n v="0"/>
    <n v="1"/>
    <n v="0"/>
    <x v="2"/>
    <x v="1"/>
    <x v="3"/>
    <n v="21.46"/>
    <n v="28.69"/>
    <s v="Smart"/>
    <d v="2015-11-03T00:00:00"/>
    <n v="24"/>
    <x v="2"/>
  </r>
  <r>
    <s v="U00051"/>
    <s v="C54490"/>
    <s v="Sushmita Mathur"/>
    <x v="1"/>
    <x v="5"/>
    <x v="4"/>
    <s v="MTR70604"/>
    <d v="2024-08-16T00:00:00"/>
    <d v="1899-12-30T09:32:18"/>
    <n v="482.82"/>
    <n v="4427.7299999999996"/>
    <n v="4910.5499999999902"/>
    <n v="3000.07"/>
    <x v="88"/>
    <x v="0"/>
    <x v="14"/>
    <x v="0"/>
    <n v="1"/>
    <n v="0"/>
    <n v="0"/>
    <x v="1"/>
    <x v="2"/>
    <x v="0"/>
    <n v="267.23"/>
    <n v="215.59"/>
    <s v="Smart"/>
    <d v="2017-10-23T00:00:00"/>
    <n v="59"/>
    <x v="1"/>
  </r>
  <r>
    <s v="U00052"/>
    <s v="C41274"/>
    <s v="Sakshi Salunkhe"/>
    <x v="1"/>
    <x v="6"/>
    <x v="2"/>
    <s v="MTR10335"/>
    <d v="2025-06-05T00:00:00"/>
    <d v="1899-12-30T04:33:37"/>
    <n v="197.46"/>
    <n v="4327.6000000000004"/>
    <n v="4525.0600000000004"/>
    <n v="1211.31"/>
    <x v="25"/>
    <x v="0"/>
    <x v="13"/>
    <x v="1"/>
    <n v="0"/>
    <n v="0"/>
    <n v="1"/>
    <x v="2"/>
    <x v="0"/>
    <x v="0"/>
    <n v="133.86000000000001"/>
    <n v="63.6"/>
    <s v="Smart"/>
    <d v="2017-09-14T00:00:00"/>
    <n v="67"/>
    <x v="0"/>
  </r>
  <r>
    <s v="U00053"/>
    <s v="C86671"/>
    <s v="Deeksha Nair"/>
    <x v="2"/>
    <x v="1"/>
    <x v="1"/>
    <s v="MTR86499"/>
    <d v="2025-01-05T00:00:00"/>
    <d v="1899-12-30T02:54:46"/>
    <n v="304.95"/>
    <n v="3004.53"/>
    <n v="3309.48"/>
    <n v="1821.15"/>
    <x v="63"/>
    <x v="0"/>
    <x v="3"/>
    <x v="1"/>
    <n v="0"/>
    <n v="0"/>
    <n v="1"/>
    <x v="3"/>
    <x v="1"/>
    <x v="0"/>
    <n v="166.75"/>
    <n v="138.19999999999999"/>
    <s v="Analog"/>
    <d v="2020-07-17T00:00:00"/>
    <n v="62"/>
    <x v="1"/>
  </r>
  <r>
    <s v="U00054"/>
    <s v="C50670"/>
    <s v="Lakshay Bhatt"/>
    <x v="0"/>
    <x v="3"/>
    <x v="3"/>
    <s v="MTR61360"/>
    <d v="2025-02-28T00:00:00"/>
    <d v="1899-12-30T06:22:02"/>
    <n v="333.29"/>
    <n v="3009.99"/>
    <n v="3343.2799999999902"/>
    <n v="1976.39"/>
    <x v="89"/>
    <x v="0"/>
    <x v="16"/>
    <x v="1"/>
    <n v="0"/>
    <n v="0"/>
    <n v="1"/>
    <x v="4"/>
    <x v="1"/>
    <x v="3"/>
    <n v="178.95"/>
    <n v="154.34"/>
    <s v="Smart"/>
    <d v="2018-08-20T00:00:00"/>
    <n v="65"/>
    <x v="1"/>
  </r>
  <r>
    <s v="U00055"/>
    <s v="C38241"/>
    <s v="Mayank Pereira"/>
    <x v="2"/>
    <x v="3"/>
    <x v="3"/>
    <s v="MTR53865"/>
    <d v="2025-01-18T00:00:00"/>
    <d v="1899-12-30T16:51:45"/>
    <n v="367.85"/>
    <n v="4833.43"/>
    <n v="5201.28"/>
    <n v="2299.52"/>
    <x v="90"/>
    <x v="0"/>
    <x v="6"/>
    <x v="2"/>
    <n v="0"/>
    <n v="1"/>
    <n v="0"/>
    <x v="1"/>
    <x v="1"/>
    <x v="0"/>
    <n v="200.61"/>
    <n v="167.24"/>
    <s v="Analog"/>
    <d v="2019-03-14T00:00:00"/>
    <n v="37"/>
    <x v="0"/>
  </r>
  <r>
    <s v="U00056"/>
    <s v="C10080"/>
    <s v="Sneha Coutinho"/>
    <x v="1"/>
    <x v="6"/>
    <x v="2"/>
    <s v="MTR17336"/>
    <d v="2024-10-04T00:00:00"/>
    <d v="1899-12-30T11:01:07"/>
    <n v="68.03"/>
    <n v="3708.82"/>
    <n v="3776.85"/>
    <n v="330.21"/>
    <x v="91"/>
    <x v="1"/>
    <x v="11"/>
    <x v="0"/>
    <n v="1"/>
    <n v="0"/>
    <n v="0"/>
    <x v="4"/>
    <x v="0"/>
    <x v="1"/>
    <n v="32.299999999999997"/>
    <n v="35.729999999999997"/>
    <s v="Smart"/>
    <d v="2023-04-22T00:00:00"/>
    <n v="25"/>
    <x v="1"/>
  </r>
  <r>
    <s v="U00057"/>
    <s v="C91337"/>
    <s v="Arnav Kohli"/>
    <x v="2"/>
    <x v="0"/>
    <x v="0"/>
    <s v="MTR37373"/>
    <d v="2025-06-12T00:00:00"/>
    <d v="1899-12-30T06:14:27"/>
    <n v="269.14"/>
    <n v="1392.1"/>
    <n v="1661.23999999999"/>
    <n v="1346"/>
    <x v="92"/>
    <x v="0"/>
    <x v="6"/>
    <x v="1"/>
    <n v="0"/>
    <n v="0"/>
    <n v="1"/>
    <x v="3"/>
    <x v="0"/>
    <x v="4"/>
    <n v="122.66"/>
    <n v="146.47999999999999"/>
    <s v="Analog"/>
    <d v="2022-01-14T00:00:00"/>
    <n v="28"/>
    <x v="1"/>
  </r>
  <r>
    <s v="U01519"/>
    <s v="C14734"/>
    <s v="Aishwarya Tikoo"/>
    <x v="0"/>
    <x v="3"/>
    <x v="3"/>
    <s v="MTR99731"/>
    <d v="2025-04-28T00:00:00"/>
    <d v="1899-12-30T17:28:42"/>
    <n v="452.73"/>
    <n v="1496.65"/>
    <n v="1949.38"/>
    <n v="2303.21"/>
    <x v="93"/>
    <x v="0"/>
    <x v="10"/>
    <x v="0"/>
    <n v="1"/>
    <n v="0"/>
    <n v="0"/>
    <x v="1"/>
    <x v="0"/>
    <x v="1"/>
    <n v="202.68"/>
    <n v="250.05"/>
    <s v="Smart"/>
    <d v="2016-06-20T00:00:00"/>
    <n v="62"/>
    <x v="1"/>
  </r>
  <r>
    <s v="U00060"/>
    <s v="C52782"/>
    <s v="Arjun Coutinho"/>
    <x v="0"/>
    <x v="3"/>
    <x v="3"/>
    <s v="MTR81732"/>
    <d v="2025-04-08T00:00:00"/>
    <d v="1899-12-30T22:24:39"/>
    <n v="235.78"/>
    <n v="1537.91"/>
    <n v="1773.69"/>
    <n v="1489.97"/>
    <x v="94"/>
    <x v="0"/>
    <x v="6"/>
    <x v="2"/>
    <n v="0"/>
    <n v="1"/>
    <n v="0"/>
    <x v="2"/>
    <x v="0"/>
    <x v="3"/>
    <n v="154.94"/>
    <n v="80.84"/>
    <s v="Smart"/>
    <d v="2022-02-25T00:00:00"/>
    <n v="18"/>
    <x v="0"/>
  </r>
  <r>
    <s v="U00061"/>
    <s v="C90094"/>
    <s v="Parth Sodhi"/>
    <x v="0"/>
    <x v="0"/>
    <x v="0"/>
    <s v="MTR55149"/>
    <d v="2025-01-29T00:00:00"/>
    <d v="1899-12-30T08:44:13"/>
    <n v="46.68"/>
    <n v="4894.8"/>
    <n v="4941.4799999999996"/>
    <n v="240.86"/>
    <x v="33"/>
    <x v="0"/>
    <x v="2"/>
    <x v="2"/>
    <n v="0"/>
    <n v="1"/>
    <n v="0"/>
    <x v="0"/>
    <x v="1"/>
    <x v="3"/>
    <n v="31.8"/>
    <n v="14.88"/>
    <s v="Smart"/>
    <d v="2021-08-23T00:00:00"/>
    <n v="48"/>
    <x v="0"/>
  </r>
  <r>
    <s v="U00062"/>
    <s v="C10692"/>
    <s v="Roshni Carvalho"/>
    <x v="0"/>
    <x v="2"/>
    <x v="2"/>
    <s v="MTR76749"/>
    <d v="2025-03-06T00:00:00"/>
    <d v="1899-12-30T08:26:04"/>
    <n v="168.16"/>
    <n v="4878.7"/>
    <n v="5046.8599999999997"/>
    <n v="1111.8499999999999"/>
    <x v="95"/>
    <x v="0"/>
    <x v="13"/>
    <x v="2"/>
    <n v="0"/>
    <n v="1"/>
    <n v="0"/>
    <x v="4"/>
    <x v="0"/>
    <x v="0"/>
    <n v="107.61"/>
    <n v="60.55"/>
    <s v="Smart"/>
    <d v="2017-02-01T00:00:00"/>
    <n v="66"/>
    <x v="1"/>
  </r>
  <r>
    <s v="U00063"/>
    <s v="C55740"/>
    <s v="Mohit DSouza"/>
    <x v="2"/>
    <x v="1"/>
    <x v="1"/>
    <s v="MTR40733"/>
    <d v="2025-06-28T00:00:00"/>
    <d v="1899-12-30T10:12:02"/>
    <n v="293.60000000000002"/>
    <n v="4559.63"/>
    <n v="4853.2299999999996"/>
    <n v="1694.89"/>
    <x v="96"/>
    <x v="0"/>
    <x v="26"/>
    <x v="0"/>
    <n v="1"/>
    <n v="0"/>
    <n v="0"/>
    <x v="4"/>
    <x v="2"/>
    <x v="2"/>
    <n v="139.52000000000001"/>
    <n v="154.08000000000001"/>
    <s v="Analog"/>
    <d v="2022-05-12T00:00:00"/>
    <n v="49"/>
    <x v="1"/>
  </r>
  <r>
    <s v="U00064"/>
    <s v="C36463"/>
    <s v="Deeksha Garg"/>
    <x v="0"/>
    <x v="6"/>
    <x v="2"/>
    <s v="MTR25741"/>
    <d v="2025-01-07T00:00:00"/>
    <d v="1899-12-30T10:28:05"/>
    <n v="189.42"/>
    <n v="1438.24"/>
    <n v="1627.66"/>
    <n v="1097.77"/>
    <x v="97"/>
    <x v="0"/>
    <x v="11"/>
    <x v="1"/>
    <n v="0"/>
    <n v="0"/>
    <n v="1"/>
    <x v="4"/>
    <x v="0"/>
    <x v="4"/>
    <n v="113.12"/>
    <n v="76.3"/>
    <s v="Smart"/>
    <d v="2018-04-30T00:00:00"/>
    <n v="20"/>
    <x v="0"/>
  </r>
  <r>
    <s v="U00065"/>
    <s v="C51022"/>
    <s v="Tanya Mahajan"/>
    <x v="0"/>
    <x v="2"/>
    <x v="2"/>
    <s v="MTR84304"/>
    <d v="2025-05-28T00:00:00"/>
    <d v="1899-12-30T21:04:32"/>
    <n v="137.18"/>
    <n v="1547.95"/>
    <n v="1685.13"/>
    <n v="806.91"/>
    <x v="11"/>
    <x v="0"/>
    <x v="12"/>
    <x v="2"/>
    <n v="0"/>
    <n v="1"/>
    <n v="0"/>
    <x v="4"/>
    <x v="0"/>
    <x v="1"/>
    <n v="70.31"/>
    <n v="66.87"/>
    <s v="Smart"/>
    <d v="2017-12-20T00:00:00"/>
    <n v="51"/>
    <x v="1"/>
  </r>
  <r>
    <s v="U00066"/>
    <s v="C47303"/>
    <s v="Anil Mir"/>
    <x v="1"/>
    <x v="1"/>
    <x v="1"/>
    <s v="MTR59810"/>
    <d v="2025-05-30T00:00:00"/>
    <d v="1899-12-30T15:21:09"/>
    <n v="37.840000000000003"/>
    <n v="4770.47"/>
    <n v="4808.3100000000004"/>
    <n v="183.76"/>
    <x v="98"/>
    <x v="0"/>
    <x v="3"/>
    <x v="0"/>
    <n v="1"/>
    <n v="0"/>
    <n v="0"/>
    <x v="1"/>
    <x v="1"/>
    <x v="1"/>
    <n v="25.22"/>
    <n v="12.62"/>
    <s v="Smart"/>
    <d v="2019-10-05T00:00:00"/>
    <n v="42"/>
    <x v="0"/>
  </r>
  <r>
    <s v="U00067"/>
    <s v="C57595"/>
    <s v="Esha Salunkhe"/>
    <x v="1"/>
    <x v="1"/>
    <x v="1"/>
    <s v="MTR59098"/>
    <d v="2024-12-18T00:00:00"/>
    <d v="1899-12-30T16:35:46"/>
    <n v="32.93"/>
    <n v="4763.91"/>
    <n v="4796.84"/>
    <n v="189.53"/>
    <x v="54"/>
    <x v="1"/>
    <x v="12"/>
    <x v="2"/>
    <n v="0"/>
    <n v="1"/>
    <n v="0"/>
    <x v="4"/>
    <x v="0"/>
    <x v="0"/>
    <n v="22.68"/>
    <n v="10.25"/>
    <s v="Smart"/>
    <d v="2017-12-13T00:00:00"/>
    <n v="33"/>
    <x v="1"/>
  </r>
  <r>
    <s v="U01293"/>
    <s v="C65339"/>
    <s v="Radhika Iyer"/>
    <x v="0"/>
    <x v="3"/>
    <x v="3"/>
    <s v="MTR78486"/>
    <d v="2024-11-02T00:00:00"/>
    <d v="1899-12-30T14:23:24"/>
    <n v="280.38"/>
    <n v="3105.12"/>
    <n v="3385.5"/>
    <n v="1293.78"/>
    <x v="99"/>
    <x v="1"/>
    <x v="23"/>
    <x v="1"/>
    <n v="0"/>
    <n v="0"/>
    <n v="1"/>
    <x v="0"/>
    <x v="2"/>
    <x v="4"/>
    <n v="153.13"/>
    <n v="127.25"/>
    <s v="Smart"/>
    <d v="2023-02-01T00:00:00"/>
    <n v="27"/>
    <x v="1"/>
  </r>
  <r>
    <s v="U00069"/>
    <s v="C38015"/>
    <s v="Harsh Ahluwalia"/>
    <x v="1"/>
    <x v="3"/>
    <x v="3"/>
    <s v="MTR60531"/>
    <d v="2024-12-02T00:00:00"/>
    <d v="1899-12-30T19:21:00"/>
    <n v="180.81"/>
    <n v="1981.88"/>
    <n v="2162.69"/>
    <n v="814.78"/>
    <x v="100"/>
    <x v="0"/>
    <x v="4"/>
    <x v="0"/>
    <n v="1"/>
    <n v="0"/>
    <n v="0"/>
    <x v="2"/>
    <x v="0"/>
    <x v="3"/>
    <n v="100.78"/>
    <n v="80.03"/>
    <s v="Analog"/>
    <d v="2019-12-23T00:00:00"/>
    <n v="41"/>
    <x v="2"/>
  </r>
  <r>
    <s v="U01365"/>
    <s v="C29282"/>
    <s v="Sarika Vyas"/>
    <x v="1"/>
    <x v="1"/>
    <x v="1"/>
    <s v="MTR90830"/>
    <d v="2024-12-03T00:00:00"/>
    <d v="1899-12-30T09:44:20"/>
    <n v="327.74"/>
    <n v="3329.58"/>
    <n v="3657.3199999999902"/>
    <n v="2359.8000000000002"/>
    <x v="16"/>
    <x v="0"/>
    <x v="0"/>
    <x v="0"/>
    <n v="1"/>
    <n v="0"/>
    <n v="0"/>
    <x v="2"/>
    <x v="0"/>
    <x v="1"/>
    <n v="190.63"/>
    <n v="137.11000000000001"/>
    <s v="Smart"/>
    <d v="2021-01-14T00:00:00"/>
    <n v="47"/>
    <x v="1"/>
  </r>
  <r>
    <s v="U00071"/>
    <s v="C53832"/>
    <s v="Ananya Banerjee"/>
    <x v="1"/>
    <x v="5"/>
    <x v="4"/>
    <s v="MTR52031"/>
    <d v="2024-08-16T00:00:00"/>
    <d v="1899-12-30T21:26:38"/>
    <n v="155.91999999999999"/>
    <n v="3490.15"/>
    <n v="3646.07"/>
    <n v="1034.17"/>
    <x v="101"/>
    <x v="1"/>
    <x v="9"/>
    <x v="0"/>
    <n v="1"/>
    <n v="0"/>
    <n v="0"/>
    <x v="2"/>
    <x v="1"/>
    <x v="1"/>
    <n v="96.17"/>
    <n v="59.75"/>
    <s v="Analog"/>
    <d v="2021-10-25T00:00:00"/>
    <n v="72"/>
    <x v="2"/>
  </r>
  <r>
    <s v="U00072"/>
    <s v="C56552"/>
    <s v="Vikas Kamat"/>
    <x v="2"/>
    <x v="3"/>
    <x v="3"/>
    <s v="MTR93555"/>
    <d v="2025-06-20T00:00:00"/>
    <d v="1899-12-30T21:17:18"/>
    <n v="12.5"/>
    <n v="1383.14"/>
    <n v="1395.64"/>
    <n v="62.26"/>
    <x v="102"/>
    <x v="0"/>
    <x v="25"/>
    <x v="2"/>
    <n v="0"/>
    <n v="1"/>
    <n v="0"/>
    <x v="4"/>
    <x v="1"/>
    <x v="4"/>
    <n v="8.43"/>
    <n v="4.07"/>
    <s v="Analog"/>
    <d v="2019-11-06T00:00:00"/>
    <n v="66"/>
    <x v="0"/>
  </r>
  <r>
    <s v="U00073"/>
    <s v="C95030"/>
    <s v="Suresh Ansari"/>
    <x v="0"/>
    <x v="5"/>
    <x v="4"/>
    <s v="MTR40765"/>
    <d v="2024-12-24T00:00:00"/>
    <d v="1899-12-30T20:48:36"/>
    <n v="179.9"/>
    <n v="2847.43"/>
    <n v="3027.33"/>
    <n v="1233.1099999999999"/>
    <x v="103"/>
    <x v="1"/>
    <x v="10"/>
    <x v="0"/>
    <n v="1"/>
    <n v="0"/>
    <n v="0"/>
    <x v="4"/>
    <x v="2"/>
    <x v="4"/>
    <n v="79.66"/>
    <n v="100.24"/>
    <s v="Smart"/>
    <d v="2016-02-20T00:00:00"/>
    <n v="30"/>
    <x v="2"/>
  </r>
  <r>
    <s v="U00074"/>
    <s v="C50380"/>
    <s v="Jitendra Subramanian"/>
    <x v="0"/>
    <x v="1"/>
    <x v="1"/>
    <s v="MTR96294"/>
    <d v="2025-05-11T00:00:00"/>
    <d v="1899-12-30T11:08:17"/>
    <n v="334.78"/>
    <n v="2205.48"/>
    <n v="2540.2600000000002"/>
    <n v="2510.2600000000002"/>
    <x v="64"/>
    <x v="0"/>
    <x v="4"/>
    <x v="2"/>
    <n v="0"/>
    <n v="1"/>
    <n v="0"/>
    <x v="2"/>
    <x v="0"/>
    <x v="4"/>
    <n v="231.09"/>
    <n v="103.69"/>
    <s v="Analog"/>
    <d v="2020-05-22T00:00:00"/>
    <n v="51"/>
    <x v="0"/>
  </r>
  <r>
    <s v="U00154"/>
    <s v="C27039"/>
    <s v="Kirti Iyengar"/>
    <x v="1"/>
    <x v="3"/>
    <x v="3"/>
    <s v="MTR36457"/>
    <d v="2025-06-29T00:00:00"/>
    <d v="1899-12-30T03:35:06"/>
    <n v="472.49"/>
    <n v="2183.8000000000002"/>
    <n v="2656.29"/>
    <n v="3179.38"/>
    <x v="104"/>
    <x v="0"/>
    <x v="24"/>
    <x v="0"/>
    <n v="1"/>
    <n v="0"/>
    <n v="0"/>
    <x v="3"/>
    <x v="1"/>
    <x v="1"/>
    <n v="216.94"/>
    <n v="255.55"/>
    <s v="Smart"/>
    <d v="2024-06-27T00:00:00"/>
    <n v="51"/>
    <x v="0"/>
  </r>
  <r>
    <s v="U00076"/>
    <s v="C77302"/>
    <s v="Tara Wagh"/>
    <x v="1"/>
    <x v="6"/>
    <x v="2"/>
    <s v="MTR60618"/>
    <d v="2024-09-05T00:00:00"/>
    <d v="1899-12-30T15:25:19"/>
    <n v="181.12"/>
    <n v="2225.65"/>
    <n v="2406.77"/>
    <n v="903.08"/>
    <x v="105"/>
    <x v="0"/>
    <x v="23"/>
    <x v="0"/>
    <n v="1"/>
    <n v="0"/>
    <n v="0"/>
    <x v="3"/>
    <x v="0"/>
    <x v="0"/>
    <n v="110.47"/>
    <n v="70.650000000000006"/>
    <s v="Analog"/>
    <d v="2018-12-13T00:00:00"/>
    <n v="66"/>
    <x v="1"/>
  </r>
  <r>
    <s v="U00078"/>
    <s v="C21450"/>
    <s v="Sandeep DSouza"/>
    <x v="1"/>
    <x v="0"/>
    <x v="0"/>
    <s v="MTR16825"/>
    <d v="2025-02-16T00:00:00"/>
    <d v="1899-12-30T07:37:18"/>
    <n v="245.64"/>
    <n v="4056.8"/>
    <n v="4302.4399999999996"/>
    <n v="1293.72"/>
    <x v="106"/>
    <x v="0"/>
    <x v="14"/>
    <x v="1"/>
    <n v="0"/>
    <n v="0"/>
    <n v="1"/>
    <x v="0"/>
    <x v="1"/>
    <x v="0"/>
    <n v="171.84"/>
    <n v="73.8"/>
    <s v="Smart"/>
    <d v="2022-12-05T00:00:00"/>
    <n v="42"/>
    <x v="2"/>
  </r>
  <r>
    <s v="U00079"/>
    <s v="C70280"/>
    <s v="Sharmila Subramanian"/>
    <x v="1"/>
    <x v="4"/>
    <x v="4"/>
    <s v="MTR42501"/>
    <d v="2025-07-08T00:00:00"/>
    <d v="1899-12-30T01:13:42"/>
    <n v="146.84"/>
    <n v="3334.98"/>
    <n v="3481.82"/>
    <n v="1038.6600000000001"/>
    <x v="77"/>
    <x v="0"/>
    <x v="11"/>
    <x v="0"/>
    <n v="1"/>
    <n v="0"/>
    <n v="0"/>
    <x v="0"/>
    <x v="1"/>
    <x v="2"/>
    <n v="93.84"/>
    <n v="53"/>
    <s v="Smart"/>
    <d v="2021-03-03T00:00:00"/>
    <n v="38"/>
    <x v="2"/>
  </r>
  <r>
    <s v="U00080"/>
    <s v="C88787"/>
    <s v="Diya Kaur"/>
    <x v="1"/>
    <x v="1"/>
    <x v="1"/>
    <s v="MTR82713"/>
    <d v="2025-06-05T00:00:00"/>
    <d v="1899-12-30T03:14:10"/>
    <n v="146.43"/>
    <n v="2887.92"/>
    <n v="3034.35"/>
    <n v="872"/>
    <x v="23"/>
    <x v="0"/>
    <x v="9"/>
    <x v="1"/>
    <n v="0"/>
    <n v="0"/>
    <n v="1"/>
    <x v="0"/>
    <x v="2"/>
    <x v="0"/>
    <n v="58.66"/>
    <n v="87.77"/>
    <s v="Analog"/>
    <d v="2020-10-22T00:00:00"/>
    <n v="61"/>
    <x v="1"/>
  </r>
  <r>
    <s v="U00081"/>
    <s v="C37218"/>
    <s v="Aishwarya Jain"/>
    <x v="1"/>
    <x v="1"/>
    <x v="1"/>
    <s v="MTR72348"/>
    <d v="2024-11-01T00:00:00"/>
    <d v="1899-12-30T19:51:07"/>
    <n v="246.24"/>
    <n v="1917.42"/>
    <n v="2163.66"/>
    <n v="1196.75"/>
    <x v="107"/>
    <x v="1"/>
    <x v="29"/>
    <x v="1"/>
    <n v="0"/>
    <n v="0"/>
    <n v="1"/>
    <x v="0"/>
    <x v="0"/>
    <x v="2"/>
    <n v="123.99"/>
    <n v="122.25"/>
    <s v="Smart"/>
    <d v="2024-03-28T00:00:00"/>
    <n v="41"/>
    <x v="2"/>
  </r>
  <r>
    <s v="U00082"/>
    <s v="C17404"/>
    <s v="Riya Martins"/>
    <x v="2"/>
    <x v="3"/>
    <x v="3"/>
    <s v="MTR28234"/>
    <d v="2025-05-17T00:00:00"/>
    <d v="1899-12-30T04:31:10"/>
    <n v="363.06"/>
    <n v="4297.88"/>
    <n v="4660.9399999999996"/>
    <n v="1680.88"/>
    <x v="1"/>
    <x v="0"/>
    <x v="22"/>
    <x v="1"/>
    <n v="0"/>
    <n v="0"/>
    <n v="1"/>
    <x v="2"/>
    <x v="1"/>
    <x v="3"/>
    <n v="252.45"/>
    <n v="110.61"/>
    <s v="Smart"/>
    <d v="2023-10-25T00:00:00"/>
    <n v="55"/>
    <x v="1"/>
  </r>
  <r>
    <s v="U00083"/>
    <s v="C74649"/>
    <s v="Jaya Naidu"/>
    <x v="1"/>
    <x v="3"/>
    <x v="3"/>
    <s v="MTR34073"/>
    <d v="2024-12-14T00:00:00"/>
    <d v="1899-12-30T04:14:52"/>
    <n v="270.04000000000002"/>
    <n v="3298.09"/>
    <n v="3568.13"/>
    <n v="1343.06"/>
    <x v="108"/>
    <x v="0"/>
    <x v="15"/>
    <x v="1"/>
    <n v="0"/>
    <n v="0"/>
    <n v="1"/>
    <x v="4"/>
    <x v="2"/>
    <x v="3"/>
    <n v="145.99"/>
    <n v="124.05"/>
    <s v="Analog"/>
    <d v="2018-03-07T00:00:00"/>
    <n v="30"/>
    <x v="2"/>
  </r>
  <r>
    <s v="U01858"/>
    <s v="C30816"/>
    <s v="Kartik Pawar"/>
    <x v="2"/>
    <x v="3"/>
    <x v="3"/>
    <s v="MTR32672"/>
    <d v="2025-04-17T00:00:00"/>
    <d v="1899-12-30T07:10:34"/>
    <n v="48.21"/>
    <n v="2961.14"/>
    <n v="3009.35"/>
    <n v="351.52"/>
    <x v="66"/>
    <x v="0"/>
    <x v="17"/>
    <x v="2"/>
    <n v="0"/>
    <n v="1"/>
    <n v="0"/>
    <x v="1"/>
    <x v="1"/>
    <x v="2"/>
    <n v="31.71"/>
    <n v="16.5"/>
    <s v="Smart"/>
    <d v="2020-12-11T00:00:00"/>
    <n v="51"/>
    <x v="1"/>
  </r>
  <r>
    <s v="U00085"/>
    <s v="C49797"/>
    <s v="Radhika Shetty"/>
    <x v="1"/>
    <x v="0"/>
    <x v="0"/>
    <s v="MTR14188"/>
    <d v="2025-05-14T00:00:00"/>
    <d v="1899-12-30T13:15:59"/>
    <n v="15.73"/>
    <n v="1824.46"/>
    <n v="1840.19"/>
    <n v="79.900000000000006"/>
    <x v="27"/>
    <x v="0"/>
    <x v="9"/>
    <x v="2"/>
    <n v="0"/>
    <n v="1"/>
    <n v="0"/>
    <x v="4"/>
    <x v="0"/>
    <x v="4"/>
    <n v="9.11"/>
    <n v="6.62"/>
    <s v="Analog"/>
    <d v="2016-11-14T00:00:00"/>
    <n v="35"/>
    <x v="2"/>
  </r>
  <r>
    <s v="U00086"/>
    <s v="C66930"/>
    <s v="Usha Dalal"/>
    <x v="2"/>
    <x v="3"/>
    <x v="3"/>
    <s v="MTR86431"/>
    <d v="2024-11-02T00:00:00"/>
    <d v="1899-12-30T15:35:12"/>
    <n v="431.24"/>
    <n v="4396.88"/>
    <n v="4828.12"/>
    <n v="2861.47"/>
    <x v="109"/>
    <x v="1"/>
    <x v="7"/>
    <x v="2"/>
    <n v="0"/>
    <n v="1"/>
    <n v="0"/>
    <x v="1"/>
    <x v="0"/>
    <x v="1"/>
    <n v="215.01"/>
    <n v="216.23"/>
    <s v="Smart"/>
    <d v="2019-07-30T00:00:00"/>
    <n v="61"/>
    <x v="1"/>
  </r>
  <r>
    <s v="U00087"/>
    <s v="C88202"/>
    <s v="Pranav Deshmukh"/>
    <x v="0"/>
    <x v="1"/>
    <x v="1"/>
    <s v="MTR27016"/>
    <d v="2024-10-14T00:00:00"/>
    <d v="1899-12-30T02:03:23"/>
    <n v="330.3"/>
    <n v="4251.96"/>
    <n v="4582.26"/>
    <n v="1574.42"/>
    <x v="51"/>
    <x v="0"/>
    <x v="7"/>
    <x v="2"/>
    <n v="0"/>
    <n v="1"/>
    <n v="0"/>
    <x v="3"/>
    <x v="1"/>
    <x v="4"/>
    <n v="229.2"/>
    <n v="101.1"/>
    <s v="Smart"/>
    <d v="2017-08-01T00:00:00"/>
    <n v="48"/>
    <x v="2"/>
  </r>
  <r>
    <s v="U00088"/>
    <s v="C22980"/>
    <s v="Amit Coutinho"/>
    <x v="1"/>
    <x v="3"/>
    <x v="3"/>
    <s v="MTR12980"/>
    <d v="2024-11-09T00:00:00"/>
    <d v="1899-12-30T15:31:45"/>
    <n v="338.51"/>
    <n v="1701.45"/>
    <n v="2039.96"/>
    <n v="2322.0700000000002"/>
    <x v="26"/>
    <x v="1"/>
    <x v="6"/>
    <x v="2"/>
    <n v="0"/>
    <n v="1"/>
    <n v="0"/>
    <x v="4"/>
    <x v="0"/>
    <x v="3"/>
    <n v="186.29"/>
    <n v="152.22"/>
    <s v="Smart"/>
    <d v="2022-08-22T00:00:00"/>
    <n v="62"/>
    <x v="1"/>
  </r>
  <r>
    <s v="U00089"/>
    <s v="C69384"/>
    <s v="Trisha Chatterjee"/>
    <x v="2"/>
    <x v="2"/>
    <x v="2"/>
    <s v="MTR60882"/>
    <d v="2024-11-24T00:00:00"/>
    <d v="1899-12-30T23:16:32"/>
    <n v="151.93"/>
    <n v="2299.37"/>
    <n v="2451.2999999999902"/>
    <n v="717.89"/>
    <x v="69"/>
    <x v="0"/>
    <x v="11"/>
    <x v="1"/>
    <n v="0"/>
    <n v="0"/>
    <n v="1"/>
    <x v="4"/>
    <x v="2"/>
    <x v="3"/>
    <n v="66.650000000000006"/>
    <n v="85.28"/>
    <s v="Analog"/>
    <d v="2016-01-23T00:00:00"/>
    <n v="22"/>
    <x v="2"/>
  </r>
  <r>
    <s v="U00090"/>
    <s v="C43189"/>
    <s v="Neha Banerjee"/>
    <x v="0"/>
    <x v="3"/>
    <x v="3"/>
    <s v="MTR12084"/>
    <d v="2025-05-15T00:00:00"/>
    <d v="1899-12-30T03:15:20"/>
    <n v="300.5"/>
    <n v="3837.92"/>
    <n v="4138.42"/>
    <n v="1691.86"/>
    <x v="110"/>
    <x v="0"/>
    <x v="14"/>
    <x v="1"/>
    <n v="0"/>
    <n v="0"/>
    <n v="1"/>
    <x v="2"/>
    <x v="0"/>
    <x v="1"/>
    <n v="142.75"/>
    <n v="157.75"/>
    <s v="Smart"/>
    <d v="2018-12-06T00:00:00"/>
    <n v="27"/>
    <x v="0"/>
  </r>
  <r>
    <s v="U00091"/>
    <s v="C19741"/>
    <s v="Esha Singh"/>
    <x v="0"/>
    <x v="0"/>
    <x v="0"/>
    <s v="MTR32641"/>
    <d v="2025-03-01T00:00:00"/>
    <d v="1899-12-30T20:35:27"/>
    <n v="290.44"/>
    <n v="2843.67"/>
    <n v="3134.11"/>
    <n v="1411.74"/>
    <x v="21"/>
    <x v="0"/>
    <x v="2"/>
    <x v="0"/>
    <n v="1"/>
    <n v="0"/>
    <n v="0"/>
    <x v="3"/>
    <x v="1"/>
    <x v="0"/>
    <n v="141.69999999999999"/>
    <n v="148.74"/>
    <s v="Smart"/>
    <d v="2021-08-08T00:00:00"/>
    <n v="48"/>
    <x v="2"/>
  </r>
  <r>
    <s v="U01045"/>
    <s v="C60905"/>
    <s v="Aishwarya Nambiar"/>
    <x v="2"/>
    <x v="6"/>
    <x v="2"/>
    <s v="MTR16187"/>
    <d v="2025-01-27T00:00:00"/>
    <d v="1899-12-30T21:50:07"/>
    <n v="363.89"/>
    <n v="2315.6799999999998"/>
    <n v="2679.5699999999902"/>
    <n v="2179.58"/>
    <x v="111"/>
    <x v="0"/>
    <x v="18"/>
    <x v="2"/>
    <n v="0"/>
    <n v="1"/>
    <n v="0"/>
    <x v="3"/>
    <x v="1"/>
    <x v="4"/>
    <n v="232.22"/>
    <n v="131.66999999999999"/>
    <s v="Smart"/>
    <d v="2023-07-31T00:00:00"/>
    <n v="37"/>
    <x v="2"/>
  </r>
  <r>
    <s v="U00093"/>
    <s v="C50874"/>
    <s v="Monika Subramanian"/>
    <x v="2"/>
    <x v="1"/>
    <x v="1"/>
    <s v="MTR81738"/>
    <d v="2024-09-02T00:00:00"/>
    <d v="1899-12-30T18:20:21"/>
    <n v="182.36"/>
    <n v="3335.02"/>
    <n v="3517.38"/>
    <n v="1125.1099999999999"/>
    <x v="112"/>
    <x v="0"/>
    <x v="19"/>
    <x v="1"/>
    <n v="0"/>
    <n v="0"/>
    <n v="1"/>
    <x v="3"/>
    <x v="0"/>
    <x v="4"/>
    <n v="84.33"/>
    <n v="98.03"/>
    <s v="Analog"/>
    <d v="2016-08-21T00:00:00"/>
    <n v="43"/>
    <x v="0"/>
  </r>
  <r>
    <s v="U00094"/>
    <s v="C93738"/>
    <s v="Niharika Dar"/>
    <x v="2"/>
    <x v="1"/>
    <x v="1"/>
    <s v="MTR25183"/>
    <d v="2024-10-20T00:00:00"/>
    <d v="1899-12-30T21:51:12"/>
    <n v="141.22"/>
    <n v="2873.46"/>
    <n v="3014.68"/>
    <n v="1047.76"/>
    <x v="113"/>
    <x v="1"/>
    <x v="16"/>
    <x v="0"/>
    <n v="1"/>
    <n v="0"/>
    <n v="0"/>
    <x v="4"/>
    <x v="1"/>
    <x v="3"/>
    <n v="78.11"/>
    <n v="63.11"/>
    <s v="Analog"/>
    <d v="2016-03-03T00:00:00"/>
    <n v="55"/>
    <x v="2"/>
  </r>
  <r>
    <s v="U01189"/>
    <s v="C23972"/>
    <s v="Shashank Nair"/>
    <x v="1"/>
    <x v="5"/>
    <x v="4"/>
    <s v="MTR37445"/>
    <d v="2025-07-04T00:00:00"/>
    <d v="1899-12-30T22:08:05"/>
    <n v="370.88"/>
    <n v="4443.37"/>
    <n v="4814.25"/>
    <n v="2079.77"/>
    <x v="57"/>
    <x v="0"/>
    <x v="22"/>
    <x v="0"/>
    <n v="1"/>
    <n v="0"/>
    <n v="0"/>
    <x v="1"/>
    <x v="0"/>
    <x v="1"/>
    <n v="213.27"/>
    <n v="157.61000000000001"/>
    <s v="Smart"/>
    <d v="2020-09-08T00:00:00"/>
    <n v="51"/>
    <x v="0"/>
  </r>
  <r>
    <s v="U00096"/>
    <s v="C27066"/>
    <s v="Vikas Apte"/>
    <x v="0"/>
    <x v="6"/>
    <x v="2"/>
    <s v="MTR57998"/>
    <d v="2024-08-05T00:00:00"/>
    <d v="1899-12-30T11:53:29"/>
    <n v="49.67"/>
    <n v="3823.07"/>
    <n v="3872.74"/>
    <n v="242.25"/>
    <x v="29"/>
    <x v="0"/>
    <x v="3"/>
    <x v="2"/>
    <n v="0"/>
    <n v="1"/>
    <n v="0"/>
    <x v="4"/>
    <x v="2"/>
    <x v="4"/>
    <n v="23.4"/>
    <n v="26.27"/>
    <s v="Analog"/>
    <d v="2018-06-05T00:00:00"/>
    <n v="62"/>
    <x v="1"/>
  </r>
  <r>
    <s v="U00097"/>
    <s v="C83720"/>
    <s v="Shashank Sodhi"/>
    <x v="0"/>
    <x v="5"/>
    <x v="4"/>
    <s v="MTR87005"/>
    <d v="2024-11-17T00:00:00"/>
    <d v="1899-12-30T17:00:32"/>
    <n v="325.66000000000003"/>
    <n v="1094.54"/>
    <n v="1420.2"/>
    <n v="1542.93"/>
    <x v="44"/>
    <x v="1"/>
    <x v="11"/>
    <x v="2"/>
    <n v="0"/>
    <n v="1"/>
    <n v="0"/>
    <x v="4"/>
    <x v="2"/>
    <x v="4"/>
    <n v="188.78"/>
    <n v="136.88"/>
    <s v="Smart"/>
    <d v="2016-11-24T00:00:00"/>
    <n v="22"/>
    <x v="0"/>
  </r>
  <r>
    <s v="U00098"/>
    <s v="C13192"/>
    <s v="Esha Khan"/>
    <x v="2"/>
    <x v="2"/>
    <x v="2"/>
    <s v="MTR20569"/>
    <d v="2025-07-10T00:00:00"/>
    <d v="1899-12-30T07:55:02"/>
    <n v="453.24"/>
    <n v="2950.07"/>
    <n v="3403.31"/>
    <n v="2639.11"/>
    <x v="114"/>
    <x v="0"/>
    <x v="18"/>
    <x v="1"/>
    <n v="0"/>
    <n v="0"/>
    <n v="1"/>
    <x v="1"/>
    <x v="1"/>
    <x v="3"/>
    <n v="215.45"/>
    <n v="237.79"/>
    <s v="Smart"/>
    <d v="2017-05-30T00:00:00"/>
    <n v="73"/>
    <x v="2"/>
  </r>
  <r>
    <s v="U00099"/>
    <s v="C42593"/>
    <s v="Naveen Qureshi"/>
    <x v="0"/>
    <x v="6"/>
    <x v="2"/>
    <s v="MTR73205"/>
    <d v="2025-03-27T00:00:00"/>
    <d v="1899-12-30T18:46:33"/>
    <n v="338.98"/>
    <n v="1203.3499999999999"/>
    <n v="1542.33"/>
    <n v="1808.05"/>
    <x v="115"/>
    <x v="0"/>
    <x v="16"/>
    <x v="0"/>
    <n v="1"/>
    <n v="0"/>
    <n v="0"/>
    <x v="0"/>
    <x v="0"/>
    <x v="0"/>
    <n v="190.56"/>
    <n v="148.41999999999999"/>
    <s v="Smart"/>
    <d v="2024-05-06T00:00:00"/>
    <n v="29"/>
    <x v="0"/>
  </r>
  <r>
    <s v="U00100"/>
    <s v="C70243"/>
    <s v="Jitendra Joshi"/>
    <x v="2"/>
    <x v="0"/>
    <x v="0"/>
    <s v="MTR24425"/>
    <d v="2025-03-03T00:00:00"/>
    <d v="1899-12-30T20:01:25"/>
    <n v="76.540000000000006"/>
    <n v="1508.95"/>
    <n v="1585.49"/>
    <n v="345.91"/>
    <x v="78"/>
    <x v="0"/>
    <x v="16"/>
    <x v="0"/>
    <n v="1"/>
    <n v="0"/>
    <n v="0"/>
    <x v="0"/>
    <x v="1"/>
    <x v="3"/>
    <n v="41.1"/>
    <n v="35.44"/>
    <s v="Smart"/>
    <d v="2023-01-31T00:00:00"/>
    <n v="36"/>
    <x v="0"/>
  </r>
  <r>
    <s v="U00101"/>
    <s v="C54229"/>
    <s v="Harish Pillai"/>
    <x v="0"/>
    <x v="4"/>
    <x v="4"/>
    <s v="MTR23687"/>
    <d v="2025-03-05T00:00:00"/>
    <d v="1899-12-30T08:08:19"/>
    <n v="250.16"/>
    <n v="2986.39"/>
    <n v="3236.5499999999902"/>
    <n v="1479.38"/>
    <x v="112"/>
    <x v="0"/>
    <x v="3"/>
    <x v="1"/>
    <n v="0"/>
    <n v="0"/>
    <n v="1"/>
    <x v="2"/>
    <x v="2"/>
    <x v="2"/>
    <n v="139.79"/>
    <n v="110.37"/>
    <s v="Smart"/>
    <d v="2022-08-12T00:00:00"/>
    <n v="44"/>
    <x v="0"/>
  </r>
  <r>
    <s v="U00102"/>
    <s v="C54533"/>
    <s v="Sangeeta Chavan"/>
    <x v="1"/>
    <x v="0"/>
    <x v="0"/>
    <s v="MTR76772"/>
    <d v="2024-09-11T00:00:00"/>
    <d v="1899-12-30T20:20:04"/>
    <n v="429.48"/>
    <n v="4529.99"/>
    <n v="4959.4699999999903"/>
    <n v="2831.19"/>
    <x v="116"/>
    <x v="0"/>
    <x v="23"/>
    <x v="1"/>
    <n v="0"/>
    <n v="0"/>
    <n v="1"/>
    <x v="3"/>
    <x v="1"/>
    <x v="2"/>
    <n v="208.71"/>
    <n v="220.77"/>
    <s v="Analog"/>
    <d v="2016-05-26T00:00:00"/>
    <n v="69"/>
    <x v="0"/>
  </r>
  <r>
    <s v="U00103"/>
    <s v="C98424"/>
    <s v="Charvi Mir"/>
    <x v="1"/>
    <x v="6"/>
    <x v="2"/>
    <s v="MTR96441"/>
    <d v="2025-05-30T00:00:00"/>
    <d v="1899-12-30T18:28:44"/>
    <n v="219.33"/>
    <n v="3086.16"/>
    <n v="3305.49"/>
    <n v="1139.9100000000001"/>
    <x v="100"/>
    <x v="0"/>
    <x v="12"/>
    <x v="0"/>
    <n v="1"/>
    <n v="0"/>
    <n v="0"/>
    <x v="1"/>
    <x v="0"/>
    <x v="3"/>
    <n v="107.97"/>
    <n v="111.36"/>
    <s v="Analog"/>
    <d v="2022-12-03T00:00:00"/>
    <n v="66"/>
    <x v="1"/>
  </r>
  <r>
    <s v="U00104"/>
    <s v="C10763"/>
    <s v="Jatin Rao"/>
    <x v="2"/>
    <x v="1"/>
    <x v="1"/>
    <s v="MTR72999"/>
    <d v="2024-08-08T00:00:00"/>
    <d v="1899-12-30T19:24:58"/>
    <n v="289.19"/>
    <n v="2049.0300000000002"/>
    <n v="2338.2199999999998"/>
    <n v="1663.41"/>
    <x v="117"/>
    <x v="0"/>
    <x v="17"/>
    <x v="2"/>
    <n v="0"/>
    <n v="1"/>
    <n v="0"/>
    <x v="0"/>
    <x v="2"/>
    <x v="3"/>
    <n v="160.66"/>
    <n v="128.53"/>
    <s v="Analog"/>
    <d v="2019-10-26T00:00:00"/>
    <n v="45"/>
    <x v="2"/>
  </r>
  <r>
    <s v="U00105"/>
    <s v="C58156"/>
    <s v="Trisha Menon"/>
    <x v="2"/>
    <x v="6"/>
    <x v="2"/>
    <s v="MTR78724"/>
    <d v="2024-12-02T00:00:00"/>
    <d v="1899-12-30T23:55:00"/>
    <n v="103.96"/>
    <n v="3409.7"/>
    <n v="3513.66"/>
    <n v="645.73"/>
    <x v="118"/>
    <x v="0"/>
    <x v="4"/>
    <x v="2"/>
    <n v="0"/>
    <n v="1"/>
    <n v="0"/>
    <x v="4"/>
    <x v="0"/>
    <x v="3"/>
    <n v="68.900000000000006"/>
    <n v="35.06"/>
    <s v="Smart"/>
    <d v="2017-05-23T00:00:00"/>
    <n v="74"/>
    <x v="1"/>
  </r>
  <r>
    <s v="U00106"/>
    <s v="C15619"/>
    <s v="Ravi Garg"/>
    <x v="0"/>
    <x v="0"/>
    <x v="0"/>
    <s v="MTR51735"/>
    <d v="2025-07-12T00:00:00"/>
    <d v="1899-12-30T23:27:26"/>
    <n v="248.16"/>
    <n v="2095.0100000000002"/>
    <n v="2343.17"/>
    <n v="1306.3"/>
    <x v="114"/>
    <x v="0"/>
    <x v="6"/>
    <x v="0"/>
    <n v="1"/>
    <n v="0"/>
    <n v="0"/>
    <x v="0"/>
    <x v="2"/>
    <x v="1"/>
    <n v="167.91"/>
    <n v="80.25"/>
    <s v="Smart"/>
    <d v="2016-10-11T00:00:00"/>
    <n v="34"/>
    <x v="2"/>
  </r>
  <r>
    <s v="U00107"/>
    <s v="C17217"/>
    <s v="Ishaan Mathur"/>
    <x v="2"/>
    <x v="5"/>
    <x v="4"/>
    <s v="MTR56136"/>
    <d v="2025-05-22T00:00:00"/>
    <d v="1899-12-30T12:40:48"/>
    <n v="16.22"/>
    <n v="2884.17"/>
    <n v="2900.39"/>
    <n v="109.43"/>
    <x v="119"/>
    <x v="0"/>
    <x v="15"/>
    <x v="0"/>
    <n v="1"/>
    <n v="0"/>
    <n v="0"/>
    <x v="1"/>
    <x v="2"/>
    <x v="3"/>
    <n v="9.5500000000000007"/>
    <n v="6.67"/>
    <s v="Analog"/>
    <d v="2023-02-12T00:00:00"/>
    <n v="61"/>
    <x v="0"/>
  </r>
  <r>
    <s v="U00108"/>
    <s v="C33894"/>
    <s v="Saanvi Jain"/>
    <x v="1"/>
    <x v="5"/>
    <x v="4"/>
    <s v="MTR61951"/>
    <d v="2025-06-23T00:00:00"/>
    <d v="1899-12-30T08:41:13"/>
    <n v="336.27"/>
    <n v="2270.66"/>
    <n v="2606.9299999999998"/>
    <n v="2277.5"/>
    <x v="111"/>
    <x v="0"/>
    <x v="24"/>
    <x v="1"/>
    <n v="0"/>
    <n v="0"/>
    <n v="1"/>
    <x v="1"/>
    <x v="2"/>
    <x v="2"/>
    <n v="227.44"/>
    <n v="108.83"/>
    <s v="Smart"/>
    <d v="2018-08-20T00:00:00"/>
    <n v="61"/>
    <x v="1"/>
  </r>
  <r>
    <s v="U00109"/>
    <s v="C74346"/>
    <s v="Shashank Gaikwad"/>
    <x v="0"/>
    <x v="0"/>
    <x v="0"/>
    <s v="MTR55095"/>
    <d v="2024-12-17T00:00:00"/>
    <d v="1899-12-30T18:00:07"/>
    <n v="98.19"/>
    <n v="1632.42"/>
    <n v="1730.61"/>
    <n v="566.98"/>
    <x v="13"/>
    <x v="0"/>
    <x v="7"/>
    <x v="1"/>
    <n v="0"/>
    <n v="0"/>
    <n v="1"/>
    <x v="4"/>
    <x v="2"/>
    <x v="4"/>
    <n v="57.21"/>
    <n v="40.98"/>
    <s v="Smart"/>
    <d v="2015-11-05T00:00:00"/>
    <n v="62"/>
    <x v="0"/>
  </r>
  <r>
    <s v="U00029"/>
    <s v="C51709"/>
    <s v="Yash Sen"/>
    <x v="2"/>
    <x v="5"/>
    <x v="4"/>
    <s v="MTR84689"/>
    <d v="2025-02-22T00:00:00"/>
    <d v="1899-12-30T20:15:56"/>
    <n v="328.49"/>
    <n v="3974.91"/>
    <n v="4303.3999999999996"/>
    <n v="2365"/>
    <x v="120"/>
    <x v="0"/>
    <x v="20"/>
    <x v="1"/>
    <n v="0"/>
    <n v="0"/>
    <n v="1"/>
    <x v="0"/>
    <x v="1"/>
    <x v="1"/>
    <n v="182.35"/>
    <n v="146.13999999999999"/>
    <s v="Analog"/>
    <d v="2018-07-10T00:00:00"/>
    <n v="32"/>
    <x v="1"/>
  </r>
  <r>
    <s v="U00111"/>
    <s v="C75978"/>
    <s v="Shreya Bhasin"/>
    <x v="2"/>
    <x v="3"/>
    <x v="3"/>
    <s v="MTR29962"/>
    <d v="2024-08-31T00:00:00"/>
    <d v="1899-12-30T20:08:37"/>
    <n v="399.67"/>
    <n v="2659.69"/>
    <n v="3059.36"/>
    <n v="2153.38"/>
    <x v="86"/>
    <x v="0"/>
    <x v="13"/>
    <x v="1"/>
    <n v="0"/>
    <n v="0"/>
    <n v="1"/>
    <x v="3"/>
    <x v="0"/>
    <x v="1"/>
    <n v="277.7"/>
    <n v="121.97"/>
    <s v="Analog"/>
    <d v="2022-11-30T00:00:00"/>
    <n v="45"/>
    <x v="1"/>
  </r>
  <r>
    <s v="U00112"/>
    <s v="C14416"/>
    <s v="Lokesh Patel"/>
    <x v="1"/>
    <x v="1"/>
    <x v="1"/>
    <s v="MTR24912"/>
    <d v="2024-10-12T00:00:00"/>
    <d v="1899-12-30T07:17:06"/>
    <n v="142.16999999999999"/>
    <n v="1141.52"/>
    <n v="1283.69"/>
    <n v="912.46"/>
    <x v="121"/>
    <x v="1"/>
    <x v="14"/>
    <x v="1"/>
    <n v="0"/>
    <n v="0"/>
    <n v="1"/>
    <x v="2"/>
    <x v="1"/>
    <x v="0"/>
    <n v="57.73"/>
    <n v="84.44"/>
    <s v="Analog"/>
    <d v="2024-03-12T00:00:00"/>
    <n v="68"/>
    <x v="2"/>
  </r>
  <r>
    <s v="U00113"/>
    <s v="C65908"/>
    <s v="Rohit Bhat"/>
    <x v="0"/>
    <x v="1"/>
    <x v="1"/>
    <s v="MTR16796"/>
    <d v="2025-01-26T00:00:00"/>
    <d v="1899-12-30T21:27:35"/>
    <n v="196.99"/>
    <n v="3700.96"/>
    <n v="3897.95"/>
    <n v="1180.69"/>
    <x v="51"/>
    <x v="0"/>
    <x v="12"/>
    <x v="2"/>
    <n v="0"/>
    <n v="1"/>
    <n v="0"/>
    <x v="4"/>
    <x v="0"/>
    <x v="2"/>
    <n v="110.13"/>
    <n v="86.86"/>
    <s v="Smart"/>
    <d v="2015-10-23T00:00:00"/>
    <n v="42"/>
    <x v="1"/>
  </r>
  <r>
    <s v="U00114"/>
    <s v="C69479"/>
    <s v="Parth Khan"/>
    <x v="2"/>
    <x v="1"/>
    <x v="1"/>
    <s v="MTR21995"/>
    <d v="2024-10-24T00:00:00"/>
    <d v="1899-12-30T08:04:07"/>
    <n v="231.14"/>
    <n v="2162.65"/>
    <n v="2393.79"/>
    <n v="1198.28"/>
    <x v="40"/>
    <x v="0"/>
    <x v="16"/>
    <x v="0"/>
    <n v="1"/>
    <n v="0"/>
    <n v="0"/>
    <x v="0"/>
    <x v="2"/>
    <x v="2"/>
    <n v="94.67"/>
    <n v="136.47"/>
    <s v="Analog"/>
    <d v="2017-10-31T00:00:00"/>
    <n v="34"/>
    <x v="2"/>
  </r>
  <r>
    <s v="U00115"/>
    <s v="C99079"/>
    <s v="Vaishnavi Ahluwalia"/>
    <x v="1"/>
    <x v="5"/>
    <x v="4"/>
    <s v="MTR13035"/>
    <d v="2024-11-22T00:00:00"/>
    <d v="1899-12-30T11:05:41"/>
    <n v="475.25"/>
    <n v="2960.96"/>
    <n v="3436.21"/>
    <n v="2676.12"/>
    <x v="115"/>
    <x v="0"/>
    <x v="29"/>
    <x v="2"/>
    <n v="0"/>
    <n v="1"/>
    <n v="0"/>
    <x v="2"/>
    <x v="1"/>
    <x v="1"/>
    <n v="210.26"/>
    <n v="264.99"/>
    <s v="Smart"/>
    <d v="2017-02-03T00:00:00"/>
    <n v="19"/>
    <x v="1"/>
  </r>
  <r>
    <s v="U00116"/>
    <s v="C68996"/>
    <s v="Siddharth Iyengar"/>
    <x v="0"/>
    <x v="5"/>
    <x v="4"/>
    <s v="MTR75396"/>
    <d v="2025-02-28T00:00:00"/>
    <d v="1899-12-30T07:56:17"/>
    <n v="372.46"/>
    <n v="2354.15"/>
    <n v="2726.61"/>
    <n v="2210.81"/>
    <x v="89"/>
    <x v="0"/>
    <x v="1"/>
    <x v="2"/>
    <n v="0"/>
    <n v="1"/>
    <n v="0"/>
    <x v="0"/>
    <x v="0"/>
    <x v="4"/>
    <n v="205.09"/>
    <n v="167.37"/>
    <s v="Analog"/>
    <d v="2018-08-08T00:00:00"/>
    <n v="64"/>
    <x v="0"/>
  </r>
  <r>
    <s v="U00622"/>
    <s v="C10560"/>
    <s v="Riya Agarwal"/>
    <x v="1"/>
    <x v="2"/>
    <x v="2"/>
    <s v="MTR81754"/>
    <d v="2024-12-19T00:00:00"/>
    <d v="1899-12-30T10:20:34"/>
    <n v="191.32"/>
    <n v="2764.78"/>
    <n v="2956.1"/>
    <n v="1197.07"/>
    <x v="122"/>
    <x v="1"/>
    <x v="1"/>
    <x v="1"/>
    <n v="0"/>
    <n v="0"/>
    <n v="1"/>
    <x v="1"/>
    <x v="1"/>
    <x v="1"/>
    <n v="128.32"/>
    <n v="63"/>
    <s v="Analog"/>
    <d v="2017-08-29T00:00:00"/>
    <n v="20"/>
    <x v="0"/>
  </r>
  <r>
    <s v="U00118"/>
    <s v="C71340"/>
    <s v="Suhani Deshmukh"/>
    <x v="0"/>
    <x v="2"/>
    <x v="2"/>
    <s v="MTR99459"/>
    <d v="2024-08-25T00:00:00"/>
    <d v="1899-12-30T22:51:59"/>
    <n v="198.55"/>
    <n v="1572.15"/>
    <n v="1770.7"/>
    <n v="947.98"/>
    <x v="122"/>
    <x v="1"/>
    <x v="25"/>
    <x v="2"/>
    <n v="0"/>
    <n v="1"/>
    <n v="0"/>
    <x v="2"/>
    <x v="0"/>
    <x v="4"/>
    <n v="137.77000000000001"/>
    <n v="60.78"/>
    <s v="Smart"/>
    <d v="2017-04-01T00:00:00"/>
    <n v="58"/>
    <x v="2"/>
  </r>
  <r>
    <s v="U00119"/>
    <s v="C88359"/>
    <s v="Payal Reddy"/>
    <x v="1"/>
    <x v="1"/>
    <x v="1"/>
    <s v="MTR68793"/>
    <d v="2024-09-08T00:00:00"/>
    <d v="1899-12-30T13:32:04"/>
    <n v="379.8"/>
    <n v="2598.23"/>
    <n v="2978.03"/>
    <n v="2454.64"/>
    <x v="123"/>
    <x v="1"/>
    <x v="14"/>
    <x v="1"/>
    <n v="0"/>
    <n v="0"/>
    <n v="1"/>
    <x v="3"/>
    <x v="2"/>
    <x v="4"/>
    <n v="210.77"/>
    <n v="169.03"/>
    <s v="Analog"/>
    <d v="2021-09-04T00:00:00"/>
    <n v="67"/>
    <x v="2"/>
  </r>
  <r>
    <s v="U00006"/>
    <s v="C45522"/>
    <s v="Neha Mathur"/>
    <x v="2"/>
    <x v="3"/>
    <x v="3"/>
    <s v="MTR32609"/>
    <d v="2024-10-30T00:00:00"/>
    <d v="1899-12-30T05:40:09"/>
    <n v="344.14"/>
    <n v="3724.81"/>
    <n v="4068.95"/>
    <n v="1572.11"/>
    <x v="124"/>
    <x v="0"/>
    <x v="18"/>
    <x v="2"/>
    <n v="0"/>
    <n v="1"/>
    <n v="0"/>
    <x v="0"/>
    <x v="2"/>
    <x v="2"/>
    <n v="233.83"/>
    <n v="110.31"/>
    <s v="Analog"/>
    <d v="2022-06-08T00:00:00"/>
    <n v="53"/>
    <x v="2"/>
  </r>
  <r>
    <s v="U00121"/>
    <s v="C66699"/>
    <s v="Anil Gaikwad"/>
    <x v="1"/>
    <x v="2"/>
    <x v="2"/>
    <s v="MTR58611"/>
    <d v="2024-12-06T00:00:00"/>
    <d v="1899-12-30T04:12:15"/>
    <n v="497.67"/>
    <n v="4799.3"/>
    <n v="5296.97"/>
    <n v="3429.03"/>
    <x v="125"/>
    <x v="1"/>
    <x v="5"/>
    <x v="1"/>
    <n v="0"/>
    <n v="0"/>
    <n v="1"/>
    <x v="0"/>
    <x v="0"/>
    <x v="4"/>
    <n v="269.60000000000002"/>
    <n v="228.07"/>
    <s v="Analog"/>
    <d v="2021-09-15T00:00:00"/>
    <n v="43"/>
    <x v="2"/>
  </r>
  <r>
    <s v="U00122"/>
    <s v="C98998"/>
    <s v="Kunal Das"/>
    <x v="1"/>
    <x v="2"/>
    <x v="2"/>
    <s v="MTR87503"/>
    <d v="2025-01-10T00:00:00"/>
    <d v="1899-12-30T05:57:02"/>
    <n v="162.74"/>
    <n v="2865.47"/>
    <n v="3028.21"/>
    <n v="857.45"/>
    <x v="48"/>
    <x v="0"/>
    <x v="21"/>
    <x v="2"/>
    <n v="0"/>
    <n v="1"/>
    <n v="0"/>
    <x v="1"/>
    <x v="1"/>
    <x v="0"/>
    <n v="101.88"/>
    <n v="60.86"/>
    <s v="Smart"/>
    <d v="2017-10-18T00:00:00"/>
    <n v="49"/>
    <x v="0"/>
  </r>
  <r>
    <s v="U00123"/>
    <s v="C87152"/>
    <s v="Tejas Pawar"/>
    <x v="1"/>
    <x v="5"/>
    <x v="4"/>
    <s v="MTR74103"/>
    <d v="2025-01-03T00:00:00"/>
    <d v="1899-12-30T21:02:35"/>
    <n v="230.65"/>
    <n v="3426.07"/>
    <n v="3656.72"/>
    <n v="1169.04"/>
    <x v="9"/>
    <x v="0"/>
    <x v="29"/>
    <x v="1"/>
    <n v="0"/>
    <n v="0"/>
    <n v="1"/>
    <x v="2"/>
    <x v="2"/>
    <x v="3"/>
    <n v="159.12"/>
    <n v="71.53"/>
    <s v="Smart"/>
    <d v="2015-07-30T00:00:00"/>
    <n v="65"/>
    <x v="1"/>
  </r>
  <r>
    <s v="U00124"/>
    <s v="C15462"/>
    <s v="Mansi Joshi"/>
    <x v="0"/>
    <x v="3"/>
    <x v="3"/>
    <s v="MTR50769"/>
    <d v="2024-11-08T00:00:00"/>
    <d v="1899-12-30T05:55:01"/>
    <n v="280.83"/>
    <n v="4594.62"/>
    <n v="4875.45"/>
    <n v="1866.41"/>
    <x v="12"/>
    <x v="0"/>
    <x v="28"/>
    <x v="0"/>
    <n v="1"/>
    <n v="0"/>
    <n v="0"/>
    <x v="0"/>
    <x v="2"/>
    <x v="2"/>
    <n v="150.25"/>
    <n v="130.58000000000001"/>
    <s v="Analog"/>
    <d v="2018-01-06T00:00:00"/>
    <n v="58"/>
    <x v="0"/>
  </r>
  <r>
    <s v="U00125"/>
    <s v="C90509"/>
    <s v="Ritesh Mir"/>
    <x v="0"/>
    <x v="1"/>
    <x v="1"/>
    <s v="MTR23715"/>
    <d v="2024-08-12T00:00:00"/>
    <d v="1899-12-30T12:36:16"/>
    <n v="428.05"/>
    <n v="4102.0600000000004"/>
    <n v="4530.1099999999997"/>
    <n v="2840.87"/>
    <x v="25"/>
    <x v="0"/>
    <x v="22"/>
    <x v="1"/>
    <n v="0"/>
    <n v="0"/>
    <n v="1"/>
    <x v="4"/>
    <x v="1"/>
    <x v="1"/>
    <n v="263.98"/>
    <n v="164.07"/>
    <s v="Smart"/>
    <d v="2018-01-31T00:00:00"/>
    <n v="42"/>
    <x v="1"/>
  </r>
  <r>
    <s v="U00126"/>
    <s v="C71367"/>
    <s v="Vikas Ramanujam"/>
    <x v="0"/>
    <x v="2"/>
    <x v="2"/>
    <s v="MTR69427"/>
    <d v="2025-03-05T00:00:00"/>
    <d v="1899-12-30T14:55:55"/>
    <n v="101.08"/>
    <n v="3668.08"/>
    <n v="3769.16"/>
    <n v="529.86"/>
    <x v="126"/>
    <x v="0"/>
    <x v="20"/>
    <x v="0"/>
    <n v="1"/>
    <n v="0"/>
    <n v="0"/>
    <x v="4"/>
    <x v="1"/>
    <x v="2"/>
    <n v="57.82"/>
    <n v="43.26"/>
    <s v="Smart"/>
    <d v="2019-12-19T00:00:00"/>
    <n v="63"/>
    <x v="0"/>
  </r>
  <r>
    <s v="U00127"/>
    <s v="C67696"/>
    <s v="Bhavana Kohli"/>
    <x v="2"/>
    <x v="3"/>
    <x v="3"/>
    <s v="MTR77630"/>
    <d v="2024-08-28T00:00:00"/>
    <d v="1899-12-30T04:39:27"/>
    <n v="426.64"/>
    <n v="4238.08"/>
    <n v="4664.72"/>
    <n v="2080.73"/>
    <x v="127"/>
    <x v="0"/>
    <x v="7"/>
    <x v="0"/>
    <n v="1"/>
    <n v="0"/>
    <n v="0"/>
    <x v="0"/>
    <x v="2"/>
    <x v="0"/>
    <n v="238.73"/>
    <n v="187.91"/>
    <s v="Analog"/>
    <d v="2015-09-21T00:00:00"/>
    <n v="43"/>
    <x v="1"/>
  </r>
  <r>
    <s v="U00290"/>
    <s v="C88139"/>
    <s v="Rohan Sarkar"/>
    <x v="0"/>
    <x v="3"/>
    <x v="3"/>
    <s v="MTR82808"/>
    <d v="2025-03-31T00:00:00"/>
    <d v="1899-12-30T09:58:25"/>
    <n v="208.44"/>
    <n v="3609.56"/>
    <n v="3818"/>
    <n v="967.86"/>
    <x v="79"/>
    <x v="0"/>
    <x v="28"/>
    <x v="0"/>
    <n v="1"/>
    <n v="0"/>
    <n v="0"/>
    <x v="1"/>
    <x v="0"/>
    <x v="2"/>
    <n v="111.91"/>
    <n v="96.53"/>
    <s v="Analog"/>
    <d v="2022-07-05T00:00:00"/>
    <n v="28"/>
    <x v="0"/>
  </r>
  <r>
    <s v="U00129"/>
    <s v="C97975"/>
    <s v="Raghav Raina"/>
    <x v="0"/>
    <x v="1"/>
    <x v="1"/>
    <s v="MTR48378"/>
    <d v="2024-11-30T00:00:00"/>
    <d v="1899-12-30T12:12:03"/>
    <n v="465.46"/>
    <n v="1380.39"/>
    <n v="1845.85"/>
    <n v="2534.59"/>
    <x v="19"/>
    <x v="0"/>
    <x v="19"/>
    <x v="2"/>
    <n v="0"/>
    <n v="1"/>
    <n v="0"/>
    <x v="1"/>
    <x v="2"/>
    <x v="4"/>
    <n v="293.81"/>
    <n v="171.65"/>
    <s v="Smart"/>
    <d v="2016-07-01T00:00:00"/>
    <n v="71"/>
    <x v="2"/>
  </r>
  <r>
    <s v="U00543"/>
    <s v="C21681"/>
    <s v="Zoya Trivedi"/>
    <x v="0"/>
    <x v="3"/>
    <x v="3"/>
    <s v="MTR53129"/>
    <d v="2025-07-13T00:00:00"/>
    <d v="1899-12-30T12:35:48"/>
    <n v="444.29"/>
    <n v="1804.32"/>
    <n v="2248.61"/>
    <n v="3278.68"/>
    <x v="128"/>
    <x v="0"/>
    <x v="25"/>
    <x v="1"/>
    <n v="0"/>
    <n v="0"/>
    <n v="1"/>
    <x v="2"/>
    <x v="1"/>
    <x v="3"/>
    <n v="182.1"/>
    <n v="262.19"/>
    <s v="Analog"/>
    <d v="2019-06-18T00:00:00"/>
    <n v="38"/>
    <x v="0"/>
  </r>
  <r>
    <s v="U00131"/>
    <s v="C63862"/>
    <s v="Hardik Phadke"/>
    <x v="0"/>
    <x v="3"/>
    <x v="3"/>
    <s v="MTR45259"/>
    <d v="2024-09-02T00:00:00"/>
    <d v="1899-12-30T20:48:16"/>
    <n v="301.36"/>
    <n v="3451.99"/>
    <n v="3753.35"/>
    <n v="1679.14"/>
    <x v="30"/>
    <x v="0"/>
    <x v="11"/>
    <x v="1"/>
    <n v="0"/>
    <n v="0"/>
    <n v="1"/>
    <x v="1"/>
    <x v="1"/>
    <x v="4"/>
    <n v="124.06"/>
    <n v="177.3"/>
    <s v="Smart"/>
    <d v="2019-11-08T00:00:00"/>
    <n v="18"/>
    <x v="1"/>
  </r>
  <r>
    <s v="U00132"/>
    <s v="C43818"/>
    <s v="Ishita Patil"/>
    <x v="0"/>
    <x v="3"/>
    <x v="3"/>
    <s v="MTR49521"/>
    <d v="2025-02-06T00:00:00"/>
    <d v="1899-12-30T06:24:46"/>
    <n v="368.63"/>
    <n v="2380.79"/>
    <n v="2749.42"/>
    <n v="1949.11"/>
    <x v="41"/>
    <x v="0"/>
    <x v="15"/>
    <x v="1"/>
    <n v="0"/>
    <n v="0"/>
    <n v="1"/>
    <x v="3"/>
    <x v="0"/>
    <x v="4"/>
    <n v="255.33"/>
    <n v="113.3"/>
    <s v="Analog"/>
    <d v="2023-06-06T00:00:00"/>
    <n v="48"/>
    <x v="2"/>
  </r>
  <r>
    <s v="U00133"/>
    <s v="C40132"/>
    <s v="Aanya Sharma"/>
    <x v="2"/>
    <x v="6"/>
    <x v="2"/>
    <s v="MTR10909"/>
    <d v="2025-01-12T00:00:00"/>
    <d v="1899-12-30T09:28:58"/>
    <n v="228.62"/>
    <n v="2220.39"/>
    <n v="2449.0099999999902"/>
    <n v="1081.57"/>
    <x v="129"/>
    <x v="0"/>
    <x v="21"/>
    <x v="1"/>
    <n v="0"/>
    <n v="0"/>
    <n v="1"/>
    <x v="2"/>
    <x v="1"/>
    <x v="2"/>
    <n v="134.65"/>
    <n v="93.97"/>
    <s v="Smart"/>
    <d v="2017-02-12T00:00:00"/>
    <n v="30"/>
    <x v="0"/>
  </r>
  <r>
    <s v="U00134"/>
    <s v="C59260"/>
    <s v="Aarav Wagh"/>
    <x v="0"/>
    <x v="1"/>
    <x v="1"/>
    <s v="MTR17653"/>
    <d v="2025-04-30T00:00:00"/>
    <d v="1899-12-30T15:05:43"/>
    <n v="351.97"/>
    <n v="4214.46"/>
    <n v="4566.43"/>
    <n v="1827.62"/>
    <x v="130"/>
    <x v="0"/>
    <x v="16"/>
    <x v="2"/>
    <n v="0"/>
    <n v="1"/>
    <n v="0"/>
    <x v="4"/>
    <x v="2"/>
    <x v="2"/>
    <n v="149.78"/>
    <n v="202.19"/>
    <s v="Analog"/>
    <d v="2020-10-14T00:00:00"/>
    <n v="65"/>
    <x v="1"/>
  </r>
  <r>
    <s v="U00030"/>
    <s v="C38685"/>
    <s v="Karthik Singh"/>
    <x v="0"/>
    <x v="3"/>
    <x v="3"/>
    <s v="MTR19113"/>
    <d v="2025-06-09T00:00:00"/>
    <d v="1899-12-30T01:53:03"/>
    <n v="48.64"/>
    <n v="2494.1999999999998"/>
    <n v="2542.8399999999901"/>
    <n v="362.38"/>
    <x v="131"/>
    <x v="0"/>
    <x v="17"/>
    <x v="2"/>
    <n v="0"/>
    <n v="1"/>
    <n v="0"/>
    <x v="0"/>
    <x v="2"/>
    <x v="3"/>
    <n v="23.24"/>
    <n v="25.4"/>
    <s v="Analog"/>
    <d v="2015-07-20T00:00:00"/>
    <n v="20"/>
    <x v="0"/>
  </r>
  <r>
    <s v="U00136"/>
    <s v="C70812"/>
    <s v="Tanvi Iyer"/>
    <x v="0"/>
    <x v="3"/>
    <x v="3"/>
    <s v="MTR94212"/>
    <d v="2024-10-09T00:00:00"/>
    <d v="1899-12-30T05:17:18"/>
    <n v="284.12"/>
    <n v="1491.62"/>
    <n v="1775.73999999999"/>
    <n v="1513.59"/>
    <x v="132"/>
    <x v="0"/>
    <x v="14"/>
    <x v="1"/>
    <n v="0"/>
    <n v="0"/>
    <n v="1"/>
    <x v="2"/>
    <x v="2"/>
    <x v="2"/>
    <n v="190.02"/>
    <n v="94.1"/>
    <s v="Analog"/>
    <d v="2023-08-31T00:00:00"/>
    <n v="20"/>
    <x v="2"/>
  </r>
  <r>
    <s v="U00137"/>
    <s v="C68065"/>
    <s v="Akash Bhasin"/>
    <x v="1"/>
    <x v="6"/>
    <x v="2"/>
    <s v="MTR66791"/>
    <d v="2025-04-13T00:00:00"/>
    <d v="1899-12-30T06:48:13"/>
    <n v="229.49"/>
    <n v="1102.9000000000001"/>
    <n v="1332.39"/>
    <n v="1307.8"/>
    <x v="133"/>
    <x v="0"/>
    <x v="0"/>
    <x v="2"/>
    <n v="0"/>
    <n v="1"/>
    <n v="0"/>
    <x v="3"/>
    <x v="1"/>
    <x v="1"/>
    <n v="117.29"/>
    <n v="112.2"/>
    <s v="Smart"/>
    <d v="2017-01-20T00:00:00"/>
    <n v="50"/>
    <x v="1"/>
  </r>
  <r>
    <s v="U00139"/>
    <s v="C62503"/>
    <s v="Harish Rebello"/>
    <x v="1"/>
    <x v="5"/>
    <x v="4"/>
    <s v="MTR74348"/>
    <d v="2025-06-10T00:00:00"/>
    <d v="1899-12-30T18:26:09"/>
    <n v="13.75"/>
    <n v="3918.57"/>
    <n v="3932.32"/>
    <n v="66.19"/>
    <x v="12"/>
    <x v="0"/>
    <x v="29"/>
    <x v="2"/>
    <n v="0"/>
    <n v="1"/>
    <n v="0"/>
    <x v="4"/>
    <x v="0"/>
    <x v="4"/>
    <n v="9.3699999999999992"/>
    <n v="4.38"/>
    <s v="Analog"/>
    <d v="2015-09-05T00:00:00"/>
    <n v="67"/>
    <x v="2"/>
  </r>
  <r>
    <s v="U00140"/>
    <s v="C10220"/>
    <s v="Uday Pillai"/>
    <x v="1"/>
    <x v="2"/>
    <x v="2"/>
    <s v="MTR68937"/>
    <d v="2024-10-10T00:00:00"/>
    <d v="1899-12-30T14:04:21"/>
    <n v="123.16"/>
    <n v="3703.48"/>
    <n v="3826.64"/>
    <n v="635.07000000000005"/>
    <x v="28"/>
    <x v="0"/>
    <x v="24"/>
    <x v="2"/>
    <n v="0"/>
    <n v="1"/>
    <n v="0"/>
    <x v="1"/>
    <x v="1"/>
    <x v="1"/>
    <n v="53.18"/>
    <n v="69.98"/>
    <s v="Analog"/>
    <d v="2024-01-19T00:00:00"/>
    <n v="35"/>
    <x v="2"/>
  </r>
  <r>
    <s v="U00141"/>
    <s v="C49452"/>
    <s v="Ajay Shah"/>
    <x v="2"/>
    <x v="1"/>
    <x v="1"/>
    <s v="MTR84472"/>
    <d v="2025-06-25T00:00:00"/>
    <d v="1899-12-30T05:38:09"/>
    <n v="205.77"/>
    <n v="2362.4899999999998"/>
    <n v="2568.2599999999902"/>
    <n v="1253.02"/>
    <x v="134"/>
    <x v="0"/>
    <x v="1"/>
    <x v="0"/>
    <n v="1"/>
    <n v="0"/>
    <n v="0"/>
    <x v="2"/>
    <x v="2"/>
    <x v="1"/>
    <n v="119.03"/>
    <n v="86.74"/>
    <s v="Smart"/>
    <d v="2021-05-19T00:00:00"/>
    <n v="48"/>
    <x v="0"/>
  </r>
  <r>
    <s v="U00142"/>
    <s v="C81727"/>
    <s v="Sonam Ramanujam"/>
    <x v="1"/>
    <x v="3"/>
    <x v="3"/>
    <s v="MTR40069"/>
    <d v="2025-04-21T00:00:00"/>
    <d v="1899-12-30T16:04:02"/>
    <n v="137.13999999999999"/>
    <n v="2346.0500000000002"/>
    <n v="2483.19"/>
    <n v="983.97"/>
    <x v="135"/>
    <x v="0"/>
    <x v="1"/>
    <x v="2"/>
    <n v="0"/>
    <n v="1"/>
    <n v="0"/>
    <x v="2"/>
    <x v="2"/>
    <x v="1"/>
    <n v="88.9"/>
    <n v="48.24"/>
    <s v="Smart"/>
    <d v="2016-02-23T00:00:00"/>
    <n v="63"/>
    <x v="1"/>
  </r>
  <r>
    <s v="U00433"/>
    <s v="C25415"/>
    <s v="Jay Khandelwal"/>
    <x v="2"/>
    <x v="1"/>
    <x v="1"/>
    <s v="MTR79388"/>
    <d v="2025-06-28T00:00:00"/>
    <d v="1899-12-30T17:44:03"/>
    <n v="102.71"/>
    <n v="3120.78"/>
    <n v="3223.49"/>
    <n v="492.62"/>
    <x v="136"/>
    <x v="0"/>
    <x v="20"/>
    <x v="1"/>
    <n v="0"/>
    <n v="0"/>
    <n v="1"/>
    <x v="2"/>
    <x v="2"/>
    <x v="1"/>
    <n v="49"/>
    <n v="53.71"/>
    <s v="Analog"/>
    <d v="2016-07-20T00:00:00"/>
    <n v="54"/>
    <x v="0"/>
  </r>
  <r>
    <s v="U01325"/>
    <s v="C11259"/>
    <s v="Tushar Pereira"/>
    <x v="0"/>
    <x v="1"/>
    <x v="1"/>
    <s v="MTR78916"/>
    <d v="2025-06-15T00:00:00"/>
    <d v="1899-12-30T18:37:37"/>
    <n v="126.24"/>
    <n v="3895.37"/>
    <n v="4021.6099999999901"/>
    <n v="581.96"/>
    <x v="137"/>
    <x v="0"/>
    <x v="6"/>
    <x v="0"/>
    <n v="1"/>
    <n v="0"/>
    <n v="0"/>
    <x v="4"/>
    <x v="0"/>
    <x v="2"/>
    <n v="71.27"/>
    <n v="54.97"/>
    <s v="Smart"/>
    <d v="2016-02-23T00:00:00"/>
    <n v="25"/>
    <x v="0"/>
  </r>
  <r>
    <s v="U00145"/>
    <s v="C21483"/>
    <s v="Kavya Sen"/>
    <x v="0"/>
    <x v="1"/>
    <x v="1"/>
    <s v="MTR76296"/>
    <d v="2024-10-14T00:00:00"/>
    <d v="1899-12-30T22:02:00"/>
    <n v="405.09"/>
    <n v="2049.4699999999998"/>
    <n v="2454.56"/>
    <n v="3011.32"/>
    <x v="80"/>
    <x v="0"/>
    <x v="12"/>
    <x v="1"/>
    <n v="0"/>
    <n v="0"/>
    <n v="1"/>
    <x v="2"/>
    <x v="1"/>
    <x v="1"/>
    <n v="252.51"/>
    <n v="152.58000000000001"/>
    <s v="Analog"/>
    <d v="2015-08-29T00:00:00"/>
    <n v="50"/>
    <x v="0"/>
  </r>
  <r>
    <s v="U00146"/>
    <s v="C31711"/>
    <s v="Deepak Kulkarni"/>
    <x v="1"/>
    <x v="5"/>
    <x v="4"/>
    <s v="MTR41678"/>
    <d v="2025-02-02T00:00:00"/>
    <d v="1899-12-30T19:30:55"/>
    <n v="232.13"/>
    <n v="2268.02"/>
    <n v="2500.15"/>
    <n v="1604.07"/>
    <x v="77"/>
    <x v="0"/>
    <x v="16"/>
    <x v="1"/>
    <n v="0"/>
    <n v="0"/>
    <n v="1"/>
    <x v="2"/>
    <x v="1"/>
    <x v="1"/>
    <n v="142.13"/>
    <n v="90"/>
    <s v="Analog"/>
    <d v="2020-10-16T00:00:00"/>
    <n v="63"/>
    <x v="1"/>
  </r>
  <r>
    <s v="U00147"/>
    <s v="C75887"/>
    <s v="Swati Gaikwad"/>
    <x v="2"/>
    <x v="1"/>
    <x v="1"/>
    <s v="MTR76707"/>
    <d v="2024-11-22T00:00:00"/>
    <d v="1899-12-30T10:04:42"/>
    <n v="259.5"/>
    <n v="3497.34"/>
    <n v="3756.84"/>
    <n v="1261.22"/>
    <x v="107"/>
    <x v="1"/>
    <x v="11"/>
    <x v="2"/>
    <n v="0"/>
    <n v="1"/>
    <n v="0"/>
    <x v="4"/>
    <x v="0"/>
    <x v="3"/>
    <n v="144.34"/>
    <n v="115.16"/>
    <s v="Analog"/>
    <d v="2021-10-18T00:00:00"/>
    <n v="41"/>
    <x v="2"/>
  </r>
  <r>
    <s v="U00148"/>
    <s v="C88907"/>
    <s v="Aishwarya Siddiqui"/>
    <x v="1"/>
    <x v="4"/>
    <x v="4"/>
    <s v="MTR25333"/>
    <d v="2024-08-03T00:00:00"/>
    <d v="1899-12-30T08:29:06"/>
    <n v="409.59"/>
    <n v="3076.06"/>
    <n v="3485.65"/>
    <n v="2303.8000000000002"/>
    <x v="138"/>
    <x v="0"/>
    <x v="9"/>
    <x v="0"/>
    <n v="1"/>
    <n v="0"/>
    <n v="0"/>
    <x v="1"/>
    <x v="1"/>
    <x v="2"/>
    <n v="234.04"/>
    <n v="175.55"/>
    <s v="Smart"/>
    <d v="2023-07-18T00:00:00"/>
    <n v="24"/>
    <x v="0"/>
  </r>
  <r>
    <s v="U00149"/>
    <s v="C25607"/>
    <s v="Kartik Kulkarni"/>
    <x v="0"/>
    <x v="3"/>
    <x v="3"/>
    <s v="MTR63657"/>
    <d v="2025-01-26T00:00:00"/>
    <d v="1899-12-30T05:32:00"/>
    <n v="189.77"/>
    <n v="1181.53"/>
    <n v="1371.3"/>
    <n v="1355.79"/>
    <x v="118"/>
    <x v="0"/>
    <x v="3"/>
    <x v="1"/>
    <n v="0"/>
    <n v="0"/>
    <n v="1"/>
    <x v="4"/>
    <x v="2"/>
    <x v="0"/>
    <n v="104.57"/>
    <n v="85.2"/>
    <s v="Smart"/>
    <d v="2023-06-27T00:00:00"/>
    <n v="40"/>
    <x v="1"/>
  </r>
  <r>
    <s v="U00150"/>
    <s v="C28035"/>
    <s v="Pankaj Iyengar"/>
    <x v="2"/>
    <x v="5"/>
    <x v="4"/>
    <s v="MTR39115"/>
    <d v="2024-08-30T00:00:00"/>
    <d v="1899-12-30T12:28:45"/>
    <n v="305.48"/>
    <n v="4463.76"/>
    <n v="4769.24"/>
    <n v="1617.72"/>
    <x v="139"/>
    <x v="0"/>
    <x v="14"/>
    <x v="1"/>
    <n v="0"/>
    <n v="0"/>
    <n v="1"/>
    <x v="4"/>
    <x v="1"/>
    <x v="3"/>
    <n v="136.84"/>
    <n v="168.64"/>
    <s v="Smart"/>
    <d v="2020-04-29T00:00:00"/>
    <n v="50"/>
    <x v="0"/>
  </r>
  <r>
    <s v="U00151"/>
    <s v="C10079"/>
    <s v="Kiran Kale"/>
    <x v="0"/>
    <x v="3"/>
    <x v="3"/>
    <s v="MTR92534"/>
    <d v="2025-05-21T00:00:00"/>
    <d v="1899-12-30T05:04:15"/>
    <n v="177.01"/>
    <n v="2320.1799999999998"/>
    <n v="2497.1899999999901"/>
    <n v="981.76"/>
    <x v="30"/>
    <x v="0"/>
    <x v="26"/>
    <x v="0"/>
    <n v="1"/>
    <n v="0"/>
    <n v="0"/>
    <x v="2"/>
    <x v="0"/>
    <x v="0"/>
    <n v="95.19"/>
    <n v="81.819999999999993"/>
    <s v="Analog"/>
    <d v="2023-07-13T00:00:00"/>
    <n v="73"/>
    <x v="2"/>
  </r>
  <r>
    <s v="U00994"/>
    <s v="C79017"/>
    <s v="Amrita Gaikwad"/>
    <x v="1"/>
    <x v="3"/>
    <x v="3"/>
    <s v="MTR97874"/>
    <d v="2024-10-26T00:00:00"/>
    <d v="1899-12-30T08:43:24"/>
    <n v="430.66"/>
    <n v="4841.83"/>
    <n v="5272.49"/>
    <n v="2318.88"/>
    <x v="140"/>
    <x v="1"/>
    <x v="12"/>
    <x v="0"/>
    <n v="1"/>
    <n v="0"/>
    <n v="0"/>
    <x v="1"/>
    <x v="2"/>
    <x v="2"/>
    <n v="198.03"/>
    <n v="232.63"/>
    <s v="Analog"/>
    <d v="2016-11-24T00:00:00"/>
    <n v="46"/>
    <x v="0"/>
  </r>
  <r>
    <s v="U01511"/>
    <s v="C54550"/>
    <s v="Lavanya Dalal"/>
    <x v="1"/>
    <x v="4"/>
    <x v="4"/>
    <s v="MTR88334"/>
    <d v="2024-11-13T00:00:00"/>
    <d v="1899-12-30T05:36:59"/>
    <n v="43.37"/>
    <n v="2118.42"/>
    <n v="2161.79"/>
    <n v="263.43"/>
    <x v="141"/>
    <x v="1"/>
    <x v="5"/>
    <x v="1"/>
    <n v="0"/>
    <n v="0"/>
    <n v="1"/>
    <x v="3"/>
    <x v="0"/>
    <x v="4"/>
    <n v="21.08"/>
    <n v="22.29"/>
    <s v="Smart"/>
    <d v="2020-09-18T00:00:00"/>
    <n v="22"/>
    <x v="1"/>
  </r>
  <r>
    <s v="U00517"/>
    <s v="C97923"/>
    <s v="Deepika Kaul"/>
    <x v="0"/>
    <x v="6"/>
    <x v="2"/>
    <s v="MTR26343"/>
    <d v="2025-01-08T00:00:00"/>
    <d v="1899-12-30T19:34:58"/>
    <n v="418.27"/>
    <n v="3331.76"/>
    <n v="3750.03"/>
    <n v="2029.67"/>
    <x v="29"/>
    <x v="0"/>
    <x v="19"/>
    <x v="2"/>
    <n v="0"/>
    <n v="1"/>
    <n v="0"/>
    <x v="3"/>
    <x v="1"/>
    <x v="3"/>
    <n v="175.77"/>
    <n v="242.5"/>
    <s v="Smart"/>
    <d v="2015-07-26T00:00:00"/>
    <n v="23"/>
    <x v="0"/>
  </r>
  <r>
    <s v="U00155"/>
    <s v="C76251"/>
    <s v="Sunil Murthy"/>
    <x v="1"/>
    <x v="0"/>
    <x v="0"/>
    <s v="MTR89222"/>
    <d v="2025-01-31T00:00:00"/>
    <d v="1899-12-30T19:36:21"/>
    <n v="357.2"/>
    <n v="1934.26"/>
    <n v="2291.46"/>
    <n v="2605.73"/>
    <x v="142"/>
    <x v="0"/>
    <x v="11"/>
    <x v="2"/>
    <n v="0"/>
    <n v="1"/>
    <n v="0"/>
    <x v="2"/>
    <x v="1"/>
    <x v="0"/>
    <n v="156.29"/>
    <n v="200.91"/>
    <s v="Smart"/>
    <d v="2018-12-22T00:00:00"/>
    <n v="21"/>
    <x v="0"/>
  </r>
  <r>
    <s v="U00156"/>
    <s v="C86431"/>
    <s v="Tanya Pillai"/>
    <x v="2"/>
    <x v="1"/>
    <x v="1"/>
    <s v="MTR22354"/>
    <d v="2025-04-11T00:00:00"/>
    <d v="1899-12-30T18:33:47"/>
    <n v="471.98"/>
    <n v="4055.14"/>
    <n v="4527.12"/>
    <n v="2891.07"/>
    <x v="45"/>
    <x v="0"/>
    <x v="4"/>
    <x v="0"/>
    <n v="1"/>
    <n v="0"/>
    <n v="0"/>
    <x v="4"/>
    <x v="1"/>
    <x v="2"/>
    <n v="292.83999999999997"/>
    <n v="179.14"/>
    <s v="Analog"/>
    <d v="2019-02-13T00:00:00"/>
    <n v="74"/>
    <x v="1"/>
  </r>
  <r>
    <s v="U00157"/>
    <s v="C76510"/>
    <s v="Saanvi Sheikh"/>
    <x v="2"/>
    <x v="0"/>
    <x v="0"/>
    <s v="MTR43463"/>
    <d v="2024-07-20T00:00:00"/>
    <d v="1899-12-30T13:51:38"/>
    <n v="251.91"/>
    <n v="2037.15"/>
    <n v="2289.06"/>
    <n v="1597.37"/>
    <x v="143"/>
    <x v="0"/>
    <x v="13"/>
    <x v="0"/>
    <n v="1"/>
    <n v="0"/>
    <n v="0"/>
    <x v="2"/>
    <x v="0"/>
    <x v="2"/>
    <n v="124.23"/>
    <n v="127.68"/>
    <s v="Analog"/>
    <d v="2017-10-12T00:00:00"/>
    <n v="32"/>
    <x v="0"/>
  </r>
  <r>
    <s v="U00158"/>
    <s v="C82829"/>
    <s v="Tripti Apte"/>
    <x v="2"/>
    <x v="1"/>
    <x v="1"/>
    <s v="MTR30384"/>
    <d v="2025-06-02T00:00:00"/>
    <d v="1899-12-30T17:53:18"/>
    <n v="483.86"/>
    <n v="2260.16"/>
    <n v="2744.02"/>
    <n v="2736"/>
    <x v="144"/>
    <x v="0"/>
    <x v="5"/>
    <x v="0"/>
    <n v="1"/>
    <n v="0"/>
    <n v="0"/>
    <x v="3"/>
    <x v="2"/>
    <x v="0"/>
    <n v="273.33999999999997"/>
    <n v="210.52"/>
    <s v="Analog"/>
    <d v="2020-11-10T00:00:00"/>
    <n v="26"/>
    <x v="0"/>
  </r>
  <r>
    <s v="U00159"/>
    <s v="C36962"/>
    <s v="Meera Chauhan"/>
    <x v="1"/>
    <x v="1"/>
    <x v="1"/>
    <s v="MTR87295"/>
    <d v="2025-06-15T00:00:00"/>
    <d v="1899-12-30T19:26:11"/>
    <n v="60.09"/>
    <n v="3893.81"/>
    <n v="3953.9"/>
    <n v="303.32"/>
    <x v="137"/>
    <x v="0"/>
    <x v="22"/>
    <x v="2"/>
    <n v="0"/>
    <n v="1"/>
    <n v="0"/>
    <x v="1"/>
    <x v="1"/>
    <x v="0"/>
    <n v="30.55"/>
    <n v="29.54"/>
    <s v="Analog"/>
    <d v="2019-02-28T00:00:00"/>
    <n v="22"/>
    <x v="1"/>
  </r>
  <r>
    <s v="U00160"/>
    <s v="C40440"/>
    <s v="Deepak Parikh"/>
    <x v="1"/>
    <x v="3"/>
    <x v="3"/>
    <s v="MTR19346"/>
    <d v="2025-05-19T00:00:00"/>
    <d v="1899-12-30T20:34:31"/>
    <n v="489.63"/>
    <n v="3363.41"/>
    <n v="3853.04"/>
    <n v="2561.7199999999998"/>
    <x v="85"/>
    <x v="0"/>
    <x v="28"/>
    <x v="0"/>
    <n v="1"/>
    <n v="0"/>
    <n v="0"/>
    <x v="3"/>
    <x v="0"/>
    <x v="1"/>
    <n v="239.83"/>
    <n v="249.8"/>
    <s v="Analog"/>
    <d v="2023-02-18T00:00:00"/>
    <n v="45"/>
    <x v="0"/>
  </r>
  <r>
    <s v="U00161"/>
    <s v="C68862"/>
    <s v="Ritu Ghosh"/>
    <x v="0"/>
    <x v="1"/>
    <x v="1"/>
    <s v="MTR11063"/>
    <d v="2024-08-13T00:00:00"/>
    <d v="1899-12-30T16:34:26"/>
    <n v="265.14999999999998"/>
    <n v="4681"/>
    <n v="4946.1499999999996"/>
    <n v="1498.4"/>
    <x v="145"/>
    <x v="1"/>
    <x v="8"/>
    <x v="1"/>
    <n v="0"/>
    <n v="0"/>
    <n v="1"/>
    <x v="1"/>
    <x v="1"/>
    <x v="3"/>
    <n v="130.22"/>
    <n v="134.93"/>
    <s v="Analog"/>
    <d v="2021-09-08T00:00:00"/>
    <n v="34"/>
    <x v="1"/>
  </r>
  <r>
    <s v="U00162"/>
    <s v="C13264"/>
    <s v="Mohit Bhide"/>
    <x v="0"/>
    <x v="1"/>
    <x v="1"/>
    <s v="MTR69299"/>
    <d v="2025-07-04T00:00:00"/>
    <d v="1899-12-30T15:10:32"/>
    <n v="211.93"/>
    <n v="1431"/>
    <n v="1642.93"/>
    <n v="1146.1500000000001"/>
    <x v="21"/>
    <x v="0"/>
    <x v="26"/>
    <x v="0"/>
    <n v="1"/>
    <n v="0"/>
    <n v="0"/>
    <x v="1"/>
    <x v="1"/>
    <x v="2"/>
    <n v="111.36"/>
    <n v="100.57"/>
    <s v="Analog"/>
    <d v="2018-06-05T00:00:00"/>
    <n v="63"/>
    <x v="2"/>
  </r>
  <r>
    <s v="U00163"/>
    <s v="C60228"/>
    <s v="Neha Raina"/>
    <x v="1"/>
    <x v="4"/>
    <x v="4"/>
    <s v="MTR64121"/>
    <d v="2025-03-24T00:00:00"/>
    <d v="1899-12-30T13:46:04"/>
    <n v="499.35"/>
    <n v="4196.08"/>
    <n v="4695.43"/>
    <n v="2573.69"/>
    <x v="14"/>
    <x v="0"/>
    <x v="9"/>
    <x v="2"/>
    <n v="0"/>
    <n v="1"/>
    <n v="0"/>
    <x v="4"/>
    <x v="0"/>
    <x v="2"/>
    <n v="306.10000000000002"/>
    <n v="193.25"/>
    <s v="Smart"/>
    <d v="2021-02-21T00:00:00"/>
    <n v="73"/>
    <x v="2"/>
  </r>
  <r>
    <s v="U00164"/>
    <s v="C98693"/>
    <s v="Tara Deshmukh"/>
    <x v="0"/>
    <x v="0"/>
    <x v="0"/>
    <s v="MTR36828"/>
    <d v="2025-02-10T00:00:00"/>
    <d v="1899-12-30T04:52:14"/>
    <n v="43.5"/>
    <n v="4421.87"/>
    <n v="4465.37"/>
    <n v="232.92"/>
    <x v="146"/>
    <x v="0"/>
    <x v="14"/>
    <x v="0"/>
    <n v="1"/>
    <n v="0"/>
    <n v="0"/>
    <x v="4"/>
    <x v="2"/>
    <x v="0"/>
    <n v="22.2"/>
    <n v="21.3"/>
    <s v="Smart"/>
    <d v="2021-08-10T00:00:00"/>
    <n v="51"/>
    <x v="0"/>
  </r>
  <r>
    <s v="U00165"/>
    <s v="C13624"/>
    <s v="Yamini DSouza"/>
    <x v="1"/>
    <x v="5"/>
    <x v="4"/>
    <s v="MTR27634"/>
    <d v="2025-04-22T00:00:00"/>
    <d v="1899-12-30T20:58:20"/>
    <n v="277.18"/>
    <n v="4491.7700000000004"/>
    <n v="4768.95"/>
    <n v="2062.15"/>
    <x v="147"/>
    <x v="0"/>
    <x v="1"/>
    <x v="0"/>
    <n v="1"/>
    <n v="0"/>
    <n v="0"/>
    <x v="3"/>
    <x v="2"/>
    <x v="3"/>
    <n v="162.02000000000001"/>
    <n v="115.16"/>
    <s v="Analog"/>
    <d v="2016-10-25T00:00:00"/>
    <n v="34"/>
    <x v="2"/>
  </r>
  <r>
    <s v="U00166"/>
    <s v="C20764"/>
    <s v="Deepika Ramanujam"/>
    <x v="1"/>
    <x v="1"/>
    <x v="1"/>
    <s v="MTR61870"/>
    <d v="2024-11-11T00:00:00"/>
    <d v="1899-12-30T12:31:31"/>
    <n v="216.73"/>
    <n v="3304.02"/>
    <n v="3520.75"/>
    <n v="1004.89"/>
    <x v="148"/>
    <x v="0"/>
    <x v="22"/>
    <x v="0"/>
    <n v="1"/>
    <n v="0"/>
    <n v="0"/>
    <x v="3"/>
    <x v="2"/>
    <x v="0"/>
    <n v="92.62"/>
    <n v="124.11"/>
    <s v="Smart"/>
    <d v="2018-08-10T00:00:00"/>
    <n v="20"/>
    <x v="1"/>
  </r>
  <r>
    <s v="U00167"/>
    <s v="C98385"/>
    <s v="Sameer Sandhu"/>
    <x v="2"/>
    <x v="3"/>
    <x v="3"/>
    <s v="MTR76088"/>
    <d v="2025-06-12T00:00:00"/>
    <d v="1899-12-30T15:46:25"/>
    <n v="107.44"/>
    <n v="3155.86"/>
    <n v="3263.3"/>
    <n v="733.61"/>
    <x v="131"/>
    <x v="0"/>
    <x v="21"/>
    <x v="0"/>
    <n v="1"/>
    <n v="0"/>
    <n v="0"/>
    <x v="2"/>
    <x v="2"/>
    <x v="1"/>
    <n v="60.92"/>
    <n v="46.52"/>
    <s v="Analog"/>
    <d v="2021-03-02T00:00:00"/>
    <n v="53"/>
    <x v="2"/>
  </r>
  <r>
    <s v="U00168"/>
    <s v="C89581"/>
    <s v="Lokesh Thakur"/>
    <x v="0"/>
    <x v="5"/>
    <x v="4"/>
    <s v="MTR74667"/>
    <d v="2025-03-29T00:00:00"/>
    <d v="1899-12-30T17:04:01"/>
    <n v="152.38"/>
    <n v="1304.03"/>
    <n v="1456.4099999999901"/>
    <n v="849.48"/>
    <x v="59"/>
    <x v="0"/>
    <x v="23"/>
    <x v="2"/>
    <n v="0"/>
    <n v="1"/>
    <n v="0"/>
    <x v="0"/>
    <x v="1"/>
    <x v="3"/>
    <n v="78.34"/>
    <n v="74.040000000000006"/>
    <s v="Analog"/>
    <d v="2021-03-16T00:00:00"/>
    <n v="38"/>
    <x v="1"/>
  </r>
  <r>
    <s v="U01719"/>
    <s v="C73293"/>
    <s v="Lavanya Nair"/>
    <x v="2"/>
    <x v="5"/>
    <x v="4"/>
    <s v="MTR42835"/>
    <d v="2025-04-12T00:00:00"/>
    <d v="1899-12-30T05:15:13"/>
    <n v="110.18"/>
    <n v="3740.89"/>
    <n v="3851.0699999999902"/>
    <n v="789.54"/>
    <x v="147"/>
    <x v="0"/>
    <x v="11"/>
    <x v="1"/>
    <n v="0"/>
    <n v="0"/>
    <n v="1"/>
    <x v="2"/>
    <x v="0"/>
    <x v="3"/>
    <n v="67.77"/>
    <n v="42.41"/>
    <s v="Analog"/>
    <d v="2017-02-17T00:00:00"/>
    <n v="29"/>
    <x v="0"/>
  </r>
  <r>
    <s v="U00170"/>
    <s v="C74614"/>
    <s v="Dinesh Rathore"/>
    <x v="0"/>
    <x v="2"/>
    <x v="2"/>
    <s v="MTR59066"/>
    <d v="2024-08-10T00:00:00"/>
    <d v="1899-12-30T20:05:32"/>
    <n v="328.55"/>
    <n v="3485.19"/>
    <n v="3813.74"/>
    <n v="1988.29"/>
    <x v="149"/>
    <x v="0"/>
    <x v="23"/>
    <x v="2"/>
    <n v="0"/>
    <n v="1"/>
    <n v="0"/>
    <x v="4"/>
    <x v="1"/>
    <x v="2"/>
    <n v="187.75"/>
    <n v="140.80000000000001"/>
    <s v="Analog"/>
    <d v="2016-07-01T00:00:00"/>
    <n v="28"/>
    <x v="2"/>
  </r>
  <r>
    <s v="U00171"/>
    <s v="C26650"/>
    <s v="Niharika Patil"/>
    <x v="1"/>
    <x v="1"/>
    <x v="1"/>
    <s v="MTR77179"/>
    <d v="2025-07-03T00:00:00"/>
    <d v="1899-12-30T05:03:50"/>
    <n v="127.3"/>
    <n v="1253.3499999999999"/>
    <n v="1380.6499999999901"/>
    <n v="626.01"/>
    <x v="128"/>
    <x v="0"/>
    <x v="29"/>
    <x v="2"/>
    <n v="0"/>
    <n v="1"/>
    <n v="0"/>
    <x v="1"/>
    <x v="2"/>
    <x v="3"/>
    <n v="57.2"/>
    <n v="70.099999999999994"/>
    <s v="Smart"/>
    <d v="2018-03-02T00:00:00"/>
    <n v="45"/>
    <x v="2"/>
  </r>
  <r>
    <s v="U00172"/>
    <s v="C75007"/>
    <s v="Jaya Shetty"/>
    <x v="1"/>
    <x v="3"/>
    <x v="3"/>
    <s v="MTR16123"/>
    <d v="2025-05-16T00:00:00"/>
    <d v="1899-12-30T13:56:40"/>
    <n v="21.86"/>
    <n v="3042.47"/>
    <n v="3064.33"/>
    <n v="105.55"/>
    <x v="110"/>
    <x v="0"/>
    <x v="6"/>
    <x v="2"/>
    <n v="0"/>
    <n v="1"/>
    <n v="0"/>
    <x v="0"/>
    <x v="2"/>
    <x v="1"/>
    <n v="14.37"/>
    <n v="7.49"/>
    <s v="Smart"/>
    <d v="2020-11-13T00:00:00"/>
    <n v="44"/>
    <x v="2"/>
  </r>
  <r>
    <s v="U00173"/>
    <s v="C66512"/>
    <s v="Pooja DSouza"/>
    <x v="0"/>
    <x v="5"/>
    <x v="4"/>
    <s v="MTR85212"/>
    <d v="2025-07-11T00:00:00"/>
    <d v="1899-12-30T05:54:33"/>
    <n v="10.29"/>
    <n v="1277.19"/>
    <n v="1287.48"/>
    <n v="76.989999999999995"/>
    <x v="150"/>
    <x v="0"/>
    <x v="14"/>
    <x v="1"/>
    <n v="0"/>
    <n v="0"/>
    <n v="1"/>
    <x v="3"/>
    <x v="2"/>
    <x v="4"/>
    <n v="6.9"/>
    <n v="3.39"/>
    <s v="Smart"/>
    <d v="2017-10-11T00:00:00"/>
    <n v="66"/>
    <x v="1"/>
  </r>
  <r>
    <s v="U01026"/>
    <s v="C61370"/>
    <s v="Kajal Naidu"/>
    <x v="1"/>
    <x v="5"/>
    <x v="4"/>
    <s v="MTR54305"/>
    <d v="2024-08-08T00:00:00"/>
    <d v="1899-12-30T07:04:17"/>
    <n v="294.75"/>
    <n v="4477.16"/>
    <n v="4771.91"/>
    <n v="1689.57"/>
    <x v="151"/>
    <x v="1"/>
    <x v="17"/>
    <x v="2"/>
    <n v="0"/>
    <n v="1"/>
    <n v="0"/>
    <x v="1"/>
    <x v="2"/>
    <x v="1"/>
    <n v="174.23"/>
    <n v="120.52"/>
    <s v="Analog"/>
    <d v="2017-12-22T00:00:00"/>
    <n v="31"/>
    <x v="0"/>
  </r>
  <r>
    <s v="U01115"/>
    <s v="C22839"/>
    <s v="Pranav Shah"/>
    <x v="1"/>
    <x v="3"/>
    <x v="3"/>
    <s v="MTR41613"/>
    <d v="2025-04-24T00:00:00"/>
    <d v="1899-12-30T23:23:49"/>
    <n v="95.03"/>
    <n v="2915.78"/>
    <n v="3010.81"/>
    <n v="596.4"/>
    <x v="152"/>
    <x v="0"/>
    <x v="11"/>
    <x v="2"/>
    <n v="0"/>
    <n v="1"/>
    <n v="0"/>
    <x v="2"/>
    <x v="1"/>
    <x v="0"/>
    <n v="38.56"/>
    <n v="56.47"/>
    <s v="Analog"/>
    <d v="2022-09-15T00:00:00"/>
    <n v="64"/>
    <x v="0"/>
  </r>
  <r>
    <s v="U00176"/>
    <s v="C80778"/>
    <s v="Sneha Naidu"/>
    <x v="0"/>
    <x v="1"/>
    <x v="1"/>
    <s v="MTR51269"/>
    <d v="2025-01-04T00:00:00"/>
    <d v="1899-12-30T06:08:16"/>
    <n v="139.38999999999999"/>
    <n v="3566.67"/>
    <n v="3706.06"/>
    <n v="1003.97"/>
    <x v="153"/>
    <x v="0"/>
    <x v="17"/>
    <x v="0"/>
    <n v="1"/>
    <n v="0"/>
    <n v="0"/>
    <x v="0"/>
    <x v="0"/>
    <x v="0"/>
    <n v="73.459999999999994"/>
    <n v="65.930000000000007"/>
    <s v="Analog"/>
    <d v="2017-03-29T00:00:00"/>
    <n v="56"/>
    <x v="0"/>
  </r>
  <r>
    <s v="U00177"/>
    <s v="C47907"/>
    <s v="Nitin Siddiqui"/>
    <x v="0"/>
    <x v="2"/>
    <x v="2"/>
    <s v="MTR64963"/>
    <d v="2025-02-11T00:00:00"/>
    <d v="1899-12-30T11:49:11"/>
    <n v="175.45"/>
    <n v="1823.89"/>
    <n v="1999.34"/>
    <n v="1020.62"/>
    <x v="154"/>
    <x v="0"/>
    <x v="25"/>
    <x v="1"/>
    <n v="0"/>
    <n v="0"/>
    <n v="1"/>
    <x v="4"/>
    <x v="1"/>
    <x v="1"/>
    <n v="107.6"/>
    <n v="67.849999999999994"/>
    <s v="Analog"/>
    <d v="2018-07-19T00:00:00"/>
    <n v="29"/>
    <x v="2"/>
  </r>
  <r>
    <s v="U00178"/>
    <s v="C91674"/>
    <s v="Jatin Coutinho"/>
    <x v="1"/>
    <x v="4"/>
    <x v="4"/>
    <s v="MTR12471"/>
    <d v="2024-08-15T00:00:00"/>
    <d v="1899-12-30T22:10:51"/>
    <n v="88.64"/>
    <n v="2877.57"/>
    <n v="2966.21"/>
    <n v="659.86"/>
    <x v="79"/>
    <x v="0"/>
    <x v="19"/>
    <x v="1"/>
    <n v="0"/>
    <n v="0"/>
    <n v="1"/>
    <x v="3"/>
    <x v="2"/>
    <x v="3"/>
    <n v="53.78"/>
    <n v="34.86"/>
    <s v="Analog"/>
    <d v="2016-01-13T00:00:00"/>
    <n v="62"/>
    <x v="0"/>
  </r>
  <r>
    <s v="U00179"/>
    <s v="C46621"/>
    <s v="Vihaan Rathore"/>
    <x v="2"/>
    <x v="2"/>
    <x v="2"/>
    <s v="MTR51947"/>
    <d v="2024-09-27T00:00:00"/>
    <d v="1899-12-30T14:39:00"/>
    <n v="251.11"/>
    <n v="2803.25"/>
    <n v="3054.36"/>
    <n v="1801.8"/>
    <x v="155"/>
    <x v="1"/>
    <x v="26"/>
    <x v="2"/>
    <n v="0"/>
    <n v="1"/>
    <n v="0"/>
    <x v="3"/>
    <x v="2"/>
    <x v="4"/>
    <n v="107.57"/>
    <n v="143.54"/>
    <s v="Smart"/>
    <d v="2023-01-28T00:00:00"/>
    <n v="54"/>
    <x v="1"/>
  </r>
  <r>
    <s v="U00180"/>
    <s v="C20484"/>
    <s v="Hardik Gowda"/>
    <x v="1"/>
    <x v="0"/>
    <x v="0"/>
    <s v="MTR78436"/>
    <d v="2024-11-03T00:00:00"/>
    <d v="1899-12-30T13:42:24"/>
    <n v="222.94"/>
    <n v="1093.04"/>
    <n v="1315.98"/>
    <n v="1188.78"/>
    <x v="27"/>
    <x v="0"/>
    <x v="9"/>
    <x v="0"/>
    <n v="1"/>
    <n v="0"/>
    <n v="0"/>
    <x v="2"/>
    <x v="1"/>
    <x v="2"/>
    <n v="114.77"/>
    <n v="108.17"/>
    <s v="Analog"/>
    <d v="2020-03-21T00:00:00"/>
    <n v="49"/>
    <x v="2"/>
  </r>
  <r>
    <s v="U00181"/>
    <s v="C90718"/>
    <s v="Trisha Hebbar"/>
    <x v="2"/>
    <x v="1"/>
    <x v="1"/>
    <s v="MTR63032"/>
    <d v="2025-02-05T00:00:00"/>
    <d v="1899-12-30T21:59:10"/>
    <n v="393.8"/>
    <n v="4196.29"/>
    <n v="4590.09"/>
    <n v="2697.7"/>
    <x v="156"/>
    <x v="0"/>
    <x v="23"/>
    <x v="1"/>
    <n v="0"/>
    <n v="0"/>
    <n v="1"/>
    <x v="4"/>
    <x v="2"/>
    <x v="0"/>
    <n v="188.36"/>
    <n v="205.44"/>
    <s v="Smart"/>
    <d v="2020-06-07T00:00:00"/>
    <n v="51"/>
    <x v="0"/>
  </r>
  <r>
    <s v="U00182"/>
    <s v="C30491"/>
    <s v="Payal Kohli"/>
    <x v="1"/>
    <x v="0"/>
    <x v="0"/>
    <s v="MTR84941"/>
    <d v="2025-07-01T00:00:00"/>
    <d v="1899-12-30T01:00:03"/>
    <n v="101.94"/>
    <n v="2635.73"/>
    <n v="2737.67"/>
    <n v="571.91"/>
    <x v="96"/>
    <x v="0"/>
    <x v="23"/>
    <x v="2"/>
    <n v="0"/>
    <n v="1"/>
    <n v="0"/>
    <x v="1"/>
    <x v="1"/>
    <x v="2"/>
    <n v="54.08"/>
    <n v="47.86"/>
    <s v="Smart"/>
    <d v="2017-05-18T00:00:00"/>
    <n v="59"/>
    <x v="2"/>
  </r>
  <r>
    <s v="U00183"/>
    <s v="C66068"/>
    <s v="Deeksha Reddy"/>
    <x v="0"/>
    <x v="0"/>
    <x v="0"/>
    <s v="MTR26606"/>
    <d v="2024-12-01T00:00:00"/>
    <d v="1899-12-30T08:09:27"/>
    <n v="329.83"/>
    <n v="4332.75"/>
    <n v="4662.58"/>
    <n v="2392.0700000000002"/>
    <x v="31"/>
    <x v="0"/>
    <x v="10"/>
    <x v="1"/>
    <n v="0"/>
    <n v="0"/>
    <n v="1"/>
    <x v="1"/>
    <x v="2"/>
    <x v="3"/>
    <n v="165.59"/>
    <n v="164.24"/>
    <s v="Smart"/>
    <d v="2021-11-15T00:00:00"/>
    <n v="73"/>
    <x v="0"/>
  </r>
  <r>
    <s v="U00671"/>
    <s v="C32450"/>
    <s v="Vivaan Sen"/>
    <x v="1"/>
    <x v="0"/>
    <x v="0"/>
    <s v="MTR20938"/>
    <d v="2024-12-23T00:00:00"/>
    <d v="1899-12-30T11:27:13"/>
    <n v="491.21"/>
    <n v="4840.9799999999996"/>
    <n v="5332.19"/>
    <n v="2438.58"/>
    <x v="52"/>
    <x v="0"/>
    <x v="15"/>
    <x v="1"/>
    <n v="0"/>
    <n v="0"/>
    <n v="1"/>
    <x v="2"/>
    <x v="1"/>
    <x v="4"/>
    <n v="330.29"/>
    <n v="160.91999999999999"/>
    <s v="Smart"/>
    <d v="2018-07-07T00:00:00"/>
    <n v="68"/>
    <x v="1"/>
  </r>
  <r>
    <s v="U00185"/>
    <s v="C63006"/>
    <s v="Chetan Khan"/>
    <x v="0"/>
    <x v="1"/>
    <x v="1"/>
    <s v="MTR20409"/>
    <d v="2025-01-14T00:00:00"/>
    <d v="1899-12-30T02:12:50"/>
    <n v="43.01"/>
    <n v="2785.68"/>
    <n v="2828.69"/>
    <n v="259.86"/>
    <x v="97"/>
    <x v="0"/>
    <x v="11"/>
    <x v="1"/>
    <n v="0"/>
    <n v="0"/>
    <n v="1"/>
    <x v="3"/>
    <x v="0"/>
    <x v="0"/>
    <n v="29.72"/>
    <n v="13.29"/>
    <s v="Analog"/>
    <d v="2021-03-04T00:00:00"/>
    <n v="66"/>
    <x v="1"/>
  </r>
  <r>
    <s v="U00186"/>
    <s v="C34637"/>
    <s v="Diya Malhotra"/>
    <x v="0"/>
    <x v="1"/>
    <x v="1"/>
    <s v="MTR74195"/>
    <d v="2025-04-17T00:00:00"/>
    <d v="1899-12-30T20:27:05"/>
    <n v="314.05"/>
    <n v="1775.03"/>
    <n v="2089.08"/>
    <n v="1892.11"/>
    <x v="7"/>
    <x v="0"/>
    <x v="29"/>
    <x v="1"/>
    <n v="0"/>
    <n v="0"/>
    <n v="1"/>
    <x v="3"/>
    <x v="2"/>
    <x v="1"/>
    <n v="187.93"/>
    <n v="126.12"/>
    <s v="Analog"/>
    <d v="2019-07-16T00:00:00"/>
    <n v="73"/>
    <x v="0"/>
  </r>
  <r>
    <s v="U00187"/>
    <s v="C48292"/>
    <s v="Reema Kamat"/>
    <x v="0"/>
    <x v="3"/>
    <x v="3"/>
    <s v="MTR42848"/>
    <d v="2025-05-20T00:00:00"/>
    <d v="1899-12-30T11:46:22"/>
    <n v="347.43"/>
    <n v="1469.51"/>
    <n v="1816.94"/>
    <n v="1992.96"/>
    <x v="157"/>
    <x v="0"/>
    <x v="3"/>
    <x v="2"/>
    <n v="0"/>
    <n v="1"/>
    <n v="0"/>
    <x v="0"/>
    <x v="2"/>
    <x v="0"/>
    <n v="168.87"/>
    <n v="178.56"/>
    <s v="Analog"/>
    <d v="2022-02-21T00:00:00"/>
    <n v="27"/>
    <x v="0"/>
  </r>
  <r>
    <s v="U00188"/>
    <s v="C49805"/>
    <s v="Suresh Mehta"/>
    <x v="0"/>
    <x v="6"/>
    <x v="2"/>
    <s v="MTR41477"/>
    <d v="2024-08-22T00:00:00"/>
    <d v="1899-12-30T18:41:15"/>
    <n v="216.11"/>
    <n v="4588.75"/>
    <n v="4804.8599999999997"/>
    <n v="1164.04"/>
    <x v="77"/>
    <x v="0"/>
    <x v="17"/>
    <x v="1"/>
    <n v="0"/>
    <n v="0"/>
    <n v="1"/>
    <x v="0"/>
    <x v="1"/>
    <x v="2"/>
    <n v="111.29"/>
    <n v="104.82"/>
    <s v="Smart"/>
    <d v="2018-03-19T00:00:00"/>
    <n v="66"/>
    <x v="2"/>
  </r>
  <r>
    <s v="U00189"/>
    <s v="C11350"/>
    <s v="Jay Agarwal"/>
    <x v="2"/>
    <x v="2"/>
    <x v="2"/>
    <s v="MTR76983"/>
    <d v="2025-05-09T00:00:00"/>
    <d v="1899-12-30T20:41:48"/>
    <n v="372.15"/>
    <n v="3529.76"/>
    <n v="3901.91"/>
    <n v="1836.12"/>
    <x v="58"/>
    <x v="0"/>
    <x v="19"/>
    <x v="0"/>
    <n v="1"/>
    <n v="0"/>
    <n v="0"/>
    <x v="1"/>
    <x v="1"/>
    <x v="1"/>
    <n v="171.07"/>
    <n v="201.08"/>
    <s v="Analog"/>
    <d v="2020-07-27T00:00:00"/>
    <n v="28"/>
    <x v="1"/>
  </r>
  <r>
    <s v="U01063"/>
    <s v="C96140"/>
    <s v="Anika Khan"/>
    <x v="2"/>
    <x v="3"/>
    <x v="3"/>
    <s v="MTR21331"/>
    <d v="2024-07-31T00:00:00"/>
    <d v="1899-12-30T21:30:21"/>
    <n v="249.52"/>
    <n v="3686.7"/>
    <n v="3936.22"/>
    <n v="1514.23"/>
    <x v="158"/>
    <x v="0"/>
    <x v="26"/>
    <x v="0"/>
    <n v="1"/>
    <n v="0"/>
    <n v="0"/>
    <x v="0"/>
    <x v="1"/>
    <x v="3"/>
    <n v="171.82"/>
    <n v="77.7"/>
    <s v="Smart"/>
    <d v="2017-10-01T00:00:00"/>
    <n v="45"/>
    <x v="2"/>
  </r>
  <r>
    <s v="U01016"/>
    <s v="C19192"/>
    <s v="Vinay Sodhi"/>
    <x v="0"/>
    <x v="3"/>
    <x v="3"/>
    <s v="MTR19088"/>
    <d v="2024-07-18T00:00:00"/>
    <d v="1899-12-30T07:34:04"/>
    <n v="338.48"/>
    <n v="4229.46"/>
    <n v="4567.9399999999996"/>
    <n v="1986.75"/>
    <x v="159"/>
    <x v="1"/>
    <x v="27"/>
    <x v="1"/>
    <n v="0"/>
    <n v="0"/>
    <n v="1"/>
    <x v="0"/>
    <x v="0"/>
    <x v="3"/>
    <n v="231.17"/>
    <n v="107.31"/>
    <s v="Smart"/>
    <d v="2018-06-19T00:00:00"/>
    <n v="23"/>
    <x v="2"/>
  </r>
  <r>
    <s v="U00192"/>
    <s v="C69327"/>
    <s v="Bharat Kaur"/>
    <x v="1"/>
    <x v="0"/>
    <x v="0"/>
    <s v="MTR36284"/>
    <d v="2025-07-13T00:00:00"/>
    <d v="1899-12-30T04:34:38"/>
    <n v="386.7"/>
    <n v="4728.5600000000004"/>
    <n v="5115.26"/>
    <n v="2136.25"/>
    <x v="65"/>
    <x v="0"/>
    <x v="23"/>
    <x v="2"/>
    <n v="0"/>
    <n v="1"/>
    <n v="0"/>
    <x v="4"/>
    <x v="2"/>
    <x v="3"/>
    <n v="229.55"/>
    <n v="157.15"/>
    <s v="Smart"/>
    <d v="2021-05-25T00:00:00"/>
    <n v="66"/>
    <x v="1"/>
  </r>
  <r>
    <s v="U01122"/>
    <s v="C76635"/>
    <s v="Shraddha Sandhu"/>
    <x v="1"/>
    <x v="3"/>
    <x v="3"/>
    <s v="MTR22736"/>
    <d v="2025-03-11T00:00:00"/>
    <d v="1899-12-30T05:28:21"/>
    <n v="254.03"/>
    <n v="1766.65"/>
    <n v="2020.68"/>
    <n v="1297.32"/>
    <x v="160"/>
    <x v="0"/>
    <x v="26"/>
    <x v="0"/>
    <n v="1"/>
    <n v="0"/>
    <n v="0"/>
    <x v="3"/>
    <x v="0"/>
    <x v="2"/>
    <n v="135.4"/>
    <n v="118.63"/>
    <s v="Analog"/>
    <d v="2021-09-15T00:00:00"/>
    <n v="66"/>
    <x v="2"/>
  </r>
  <r>
    <s v="U00194"/>
    <s v="C22680"/>
    <s v="Sakshi Iyer"/>
    <x v="1"/>
    <x v="4"/>
    <x v="4"/>
    <s v="MTR41045"/>
    <d v="2025-01-01T00:00:00"/>
    <d v="1899-12-30T09:02:15"/>
    <n v="42.83"/>
    <n v="4614.1099999999997"/>
    <n v="4656.9399999999996"/>
    <n v="279.62"/>
    <x v="117"/>
    <x v="0"/>
    <x v="27"/>
    <x v="1"/>
    <n v="0"/>
    <n v="0"/>
    <n v="1"/>
    <x v="4"/>
    <x v="0"/>
    <x v="2"/>
    <n v="27.17"/>
    <n v="15.66"/>
    <s v="Smart"/>
    <d v="2017-02-10T00:00:00"/>
    <n v="28"/>
    <x v="1"/>
  </r>
  <r>
    <s v="U00195"/>
    <s v="C53519"/>
    <s v="Jatin Kamat"/>
    <x v="0"/>
    <x v="2"/>
    <x v="2"/>
    <s v="MTR92024"/>
    <d v="2024-08-27T00:00:00"/>
    <d v="1899-12-30T17:00:40"/>
    <n v="247.96"/>
    <n v="1317.97"/>
    <n v="1565.93"/>
    <n v="1681.02"/>
    <x v="40"/>
    <x v="0"/>
    <x v="6"/>
    <x v="2"/>
    <n v="0"/>
    <n v="1"/>
    <n v="0"/>
    <x v="0"/>
    <x v="0"/>
    <x v="4"/>
    <n v="120.29"/>
    <n v="127.67"/>
    <s v="Analog"/>
    <d v="2015-09-22T00:00:00"/>
    <n v="34"/>
    <x v="1"/>
  </r>
  <r>
    <s v="U00196"/>
    <s v="C48970"/>
    <s v="Aditi Dalal"/>
    <x v="2"/>
    <x v="3"/>
    <x v="3"/>
    <s v="MTR72749"/>
    <d v="2025-06-18T00:00:00"/>
    <d v="1899-12-30T20:11:23"/>
    <n v="346.34"/>
    <n v="3765.23"/>
    <n v="4111.57"/>
    <n v="1696.3"/>
    <x v="76"/>
    <x v="0"/>
    <x v="0"/>
    <x v="1"/>
    <n v="0"/>
    <n v="0"/>
    <n v="1"/>
    <x v="0"/>
    <x v="2"/>
    <x v="0"/>
    <n v="142.21"/>
    <n v="204.13"/>
    <s v="Analog"/>
    <d v="2023-11-22T00:00:00"/>
    <n v="35"/>
    <x v="0"/>
  </r>
  <r>
    <s v="U00197"/>
    <s v="C76660"/>
    <s v="Dhruv Bhasin"/>
    <x v="2"/>
    <x v="5"/>
    <x v="4"/>
    <s v="MTR83886"/>
    <d v="2024-09-07T00:00:00"/>
    <d v="1899-12-30T15:06:08"/>
    <n v="321.55"/>
    <n v="1097.3"/>
    <n v="1418.85"/>
    <n v="2084.59"/>
    <x v="161"/>
    <x v="1"/>
    <x v="10"/>
    <x v="2"/>
    <n v="0"/>
    <n v="1"/>
    <n v="0"/>
    <x v="2"/>
    <x v="1"/>
    <x v="1"/>
    <n v="206.03"/>
    <n v="115.52"/>
    <s v="Analog"/>
    <d v="2015-10-29T00:00:00"/>
    <n v="43"/>
    <x v="2"/>
  </r>
  <r>
    <s v="U00198"/>
    <s v="C13913"/>
    <s v="Anusha Shetty"/>
    <x v="0"/>
    <x v="5"/>
    <x v="4"/>
    <s v="MTR79411"/>
    <d v="2025-01-29T00:00:00"/>
    <d v="1899-12-30T14:05:04"/>
    <n v="423.97"/>
    <n v="4817.92"/>
    <n v="5241.8900000000003"/>
    <n v="1989.06"/>
    <x v="162"/>
    <x v="0"/>
    <x v="0"/>
    <x v="0"/>
    <n v="1"/>
    <n v="0"/>
    <n v="0"/>
    <x v="4"/>
    <x v="2"/>
    <x v="4"/>
    <n v="230.8"/>
    <n v="193.17"/>
    <s v="Smart"/>
    <d v="2021-06-26T00:00:00"/>
    <n v="73"/>
    <x v="2"/>
  </r>
  <r>
    <s v="U00199"/>
    <s v="C78088"/>
    <s v="Suresh Anand"/>
    <x v="1"/>
    <x v="4"/>
    <x v="4"/>
    <s v="MTR24444"/>
    <d v="2024-09-17T00:00:00"/>
    <d v="1899-12-30T11:06:43"/>
    <n v="388.88"/>
    <n v="4237.42"/>
    <n v="4626.3"/>
    <n v="1980.62"/>
    <x v="153"/>
    <x v="0"/>
    <x v="4"/>
    <x v="0"/>
    <n v="1"/>
    <n v="0"/>
    <n v="0"/>
    <x v="4"/>
    <x v="0"/>
    <x v="1"/>
    <n v="266.26"/>
    <n v="122.62"/>
    <s v="Analog"/>
    <d v="2022-10-27T00:00:00"/>
    <n v="33"/>
    <x v="0"/>
  </r>
  <r>
    <s v="U00200"/>
    <s v="C38182"/>
    <s v="Akash Kamat"/>
    <x v="1"/>
    <x v="5"/>
    <x v="4"/>
    <s v="MTR16968"/>
    <d v="2025-05-13T00:00:00"/>
    <d v="1899-12-30T08:16:45"/>
    <n v="253.78"/>
    <n v="4880.7299999999996"/>
    <n v="5134.5099999999902"/>
    <n v="1362.17"/>
    <x v="163"/>
    <x v="0"/>
    <x v="22"/>
    <x v="2"/>
    <n v="0"/>
    <n v="1"/>
    <n v="0"/>
    <x v="2"/>
    <x v="2"/>
    <x v="0"/>
    <n v="152.06"/>
    <n v="101.72"/>
    <s v="Smart"/>
    <d v="2023-10-04T00:00:00"/>
    <n v="30"/>
    <x v="2"/>
  </r>
  <r>
    <s v="U00201"/>
    <s v="C42460"/>
    <s v="Ritesh Krishnan"/>
    <x v="1"/>
    <x v="0"/>
    <x v="0"/>
    <s v="MTR94455"/>
    <d v="2025-05-26T00:00:00"/>
    <d v="1899-12-30T19:58:52"/>
    <n v="106.08"/>
    <n v="2991.46"/>
    <n v="3097.54"/>
    <n v="767.4"/>
    <x v="80"/>
    <x v="0"/>
    <x v="13"/>
    <x v="2"/>
    <n v="0"/>
    <n v="1"/>
    <n v="0"/>
    <x v="3"/>
    <x v="2"/>
    <x v="4"/>
    <n v="58.92"/>
    <n v="47.16"/>
    <s v="Analog"/>
    <d v="2020-12-07T00:00:00"/>
    <n v="21"/>
    <x v="0"/>
  </r>
  <r>
    <s v="U01144"/>
    <s v="C74299"/>
    <s v="Rishabh Sandhu"/>
    <x v="0"/>
    <x v="5"/>
    <x v="4"/>
    <s v="MTR28406"/>
    <d v="2025-06-23T00:00:00"/>
    <d v="1899-12-30T16:18:00"/>
    <n v="481.25"/>
    <n v="4020.05"/>
    <n v="4501.3"/>
    <n v="2224.56"/>
    <x v="111"/>
    <x v="0"/>
    <x v="27"/>
    <x v="0"/>
    <n v="1"/>
    <n v="0"/>
    <n v="0"/>
    <x v="4"/>
    <x v="2"/>
    <x v="3"/>
    <n v="228.46"/>
    <n v="252.79"/>
    <s v="Analog"/>
    <d v="2017-07-06T00:00:00"/>
    <n v="19"/>
    <x v="0"/>
  </r>
  <r>
    <s v="U00203"/>
    <s v="C31376"/>
    <s v="Kiran Gokhale"/>
    <x v="0"/>
    <x v="0"/>
    <x v="0"/>
    <s v="MTR50870"/>
    <d v="2025-04-24T00:00:00"/>
    <d v="1899-12-30T15:20:35"/>
    <n v="331.34"/>
    <n v="3708.21"/>
    <n v="4039.55"/>
    <n v="1561.08"/>
    <x v="164"/>
    <x v="0"/>
    <x v="15"/>
    <x v="0"/>
    <n v="1"/>
    <n v="0"/>
    <n v="0"/>
    <x v="0"/>
    <x v="2"/>
    <x v="1"/>
    <n v="134.57"/>
    <n v="196.77"/>
    <s v="Analog"/>
    <d v="2016-09-04T00:00:00"/>
    <n v="33"/>
    <x v="2"/>
  </r>
  <r>
    <s v="U00204"/>
    <s v="C43910"/>
    <s v="Kiran Khan"/>
    <x v="0"/>
    <x v="0"/>
    <x v="0"/>
    <s v="MTR50595"/>
    <d v="2025-03-08T00:00:00"/>
    <d v="1899-12-30T02:56:13"/>
    <n v="367.74"/>
    <n v="1755.48"/>
    <n v="2123.2199999999998"/>
    <n v="2521.13"/>
    <x v="8"/>
    <x v="0"/>
    <x v="14"/>
    <x v="2"/>
    <n v="0"/>
    <n v="1"/>
    <n v="0"/>
    <x v="3"/>
    <x v="1"/>
    <x v="1"/>
    <n v="193.63"/>
    <n v="174.11"/>
    <s v="Smart"/>
    <d v="2016-06-26T00:00:00"/>
    <n v="42"/>
    <x v="0"/>
  </r>
  <r>
    <s v="U00205"/>
    <s v="C75175"/>
    <s v="Rohan Kapoor"/>
    <x v="0"/>
    <x v="5"/>
    <x v="4"/>
    <s v="MTR29841"/>
    <d v="2025-03-25T00:00:00"/>
    <d v="1899-12-30T20:45:41"/>
    <n v="62.53"/>
    <n v="4705.18"/>
    <n v="4767.71"/>
    <n v="344.57"/>
    <x v="29"/>
    <x v="0"/>
    <x v="8"/>
    <x v="2"/>
    <n v="0"/>
    <n v="1"/>
    <n v="0"/>
    <x v="1"/>
    <x v="1"/>
    <x v="0"/>
    <n v="27.8"/>
    <n v="34.729999999999997"/>
    <s v="Analog"/>
    <d v="2019-05-21T00:00:00"/>
    <n v="24"/>
    <x v="1"/>
  </r>
  <r>
    <s v="U00206"/>
    <s v="C26359"/>
    <s v="Sanjay Sidhu"/>
    <x v="2"/>
    <x v="6"/>
    <x v="2"/>
    <s v="MTR27565"/>
    <d v="2025-06-05T00:00:00"/>
    <d v="1899-12-30T07:36:10"/>
    <n v="226.85"/>
    <n v="3508.19"/>
    <n v="3735.04"/>
    <n v="1234.1400000000001"/>
    <x v="165"/>
    <x v="0"/>
    <x v="27"/>
    <x v="0"/>
    <n v="1"/>
    <n v="0"/>
    <n v="0"/>
    <x v="3"/>
    <x v="0"/>
    <x v="0"/>
    <n v="143.28"/>
    <n v="83.57"/>
    <s v="Analog"/>
    <d v="2020-11-25T00:00:00"/>
    <n v="75"/>
    <x v="1"/>
  </r>
  <r>
    <s v="U00207"/>
    <s v="C14306"/>
    <s v="Rajat Rathore"/>
    <x v="1"/>
    <x v="4"/>
    <x v="4"/>
    <s v="MTR74434"/>
    <d v="2024-10-01T00:00:00"/>
    <d v="1899-12-30T12:34:41"/>
    <n v="257.13"/>
    <n v="2545.2199999999998"/>
    <n v="2802.35"/>
    <n v="1458.29"/>
    <x v="38"/>
    <x v="0"/>
    <x v="11"/>
    <x v="2"/>
    <n v="0"/>
    <n v="1"/>
    <n v="0"/>
    <x v="0"/>
    <x v="2"/>
    <x v="0"/>
    <n v="176.39"/>
    <n v="80.739999999999995"/>
    <s v="Analog"/>
    <d v="2015-09-12T00:00:00"/>
    <n v="66"/>
    <x v="2"/>
  </r>
  <r>
    <s v="U00208"/>
    <s v="C54449"/>
    <s v="Shubham Bose"/>
    <x v="1"/>
    <x v="5"/>
    <x v="4"/>
    <s v="MTR20511"/>
    <d v="2024-12-30T00:00:00"/>
    <d v="1899-12-30T12:19:11"/>
    <n v="286.75"/>
    <n v="1552.78"/>
    <n v="1839.53"/>
    <n v="1555.71"/>
    <x v="166"/>
    <x v="0"/>
    <x v="14"/>
    <x v="2"/>
    <n v="0"/>
    <n v="1"/>
    <n v="0"/>
    <x v="4"/>
    <x v="0"/>
    <x v="1"/>
    <n v="161.71"/>
    <n v="125.04"/>
    <s v="Smart"/>
    <d v="2023-05-28T00:00:00"/>
    <n v="42"/>
    <x v="0"/>
  </r>
  <r>
    <s v="U00209"/>
    <s v="C46274"/>
    <s v="Rohit Gokhale"/>
    <x v="0"/>
    <x v="4"/>
    <x v="4"/>
    <s v="MTR25981"/>
    <d v="2025-07-03T00:00:00"/>
    <d v="1899-12-30T18:05:03"/>
    <n v="370.21"/>
    <n v="3089.19"/>
    <n v="3459.4"/>
    <n v="2671.81"/>
    <x v="136"/>
    <x v="0"/>
    <x v="23"/>
    <x v="2"/>
    <n v="0"/>
    <n v="1"/>
    <n v="0"/>
    <x v="4"/>
    <x v="0"/>
    <x v="3"/>
    <n v="153.11000000000001"/>
    <n v="217.1"/>
    <s v="Smart"/>
    <d v="2020-07-15T00:00:00"/>
    <n v="19"/>
    <x v="2"/>
  </r>
  <r>
    <s v="U00210"/>
    <s v="C35719"/>
    <s v="Deepak Mukherjee"/>
    <x v="1"/>
    <x v="2"/>
    <x v="2"/>
    <s v="MTR28544"/>
    <d v="2025-03-26T00:00:00"/>
    <d v="1899-12-30T01:17:54"/>
    <n v="241.88"/>
    <n v="1284.54"/>
    <n v="1526.42"/>
    <n v="1373.47"/>
    <x v="132"/>
    <x v="0"/>
    <x v="20"/>
    <x v="0"/>
    <n v="1"/>
    <n v="0"/>
    <n v="0"/>
    <x v="0"/>
    <x v="2"/>
    <x v="0"/>
    <n v="107.55"/>
    <n v="134.33000000000001"/>
    <s v="Analog"/>
    <d v="2017-06-06T00:00:00"/>
    <n v="66"/>
    <x v="0"/>
  </r>
  <r>
    <s v="U01774"/>
    <s v="C87447"/>
    <s v="Tanvi Sharma"/>
    <x v="0"/>
    <x v="1"/>
    <x v="1"/>
    <s v="MTR45201"/>
    <d v="2024-12-02T00:00:00"/>
    <d v="1899-12-30T00:37:38"/>
    <n v="433.66"/>
    <n v="3110.53"/>
    <n v="3544.19"/>
    <n v="2323.48"/>
    <x v="167"/>
    <x v="0"/>
    <x v="22"/>
    <x v="0"/>
    <n v="1"/>
    <n v="0"/>
    <n v="0"/>
    <x v="2"/>
    <x v="1"/>
    <x v="3"/>
    <n v="302.94"/>
    <n v="130.72"/>
    <s v="Analog"/>
    <d v="2024-07-11T00:00:00"/>
    <n v="26"/>
    <x v="2"/>
  </r>
  <r>
    <s v="U00212"/>
    <s v="C35427"/>
    <s v="Nandini Yadav"/>
    <x v="0"/>
    <x v="1"/>
    <x v="1"/>
    <s v="MTR50903"/>
    <d v="2024-09-06T00:00:00"/>
    <d v="1899-12-30T12:25:20"/>
    <n v="412.75"/>
    <n v="4909.6499999999996"/>
    <n v="5322.4"/>
    <n v="2300.2199999999998"/>
    <x v="168"/>
    <x v="1"/>
    <x v="1"/>
    <x v="0"/>
    <n v="1"/>
    <n v="0"/>
    <n v="0"/>
    <x v="1"/>
    <x v="0"/>
    <x v="2"/>
    <n v="203.61"/>
    <n v="209.14"/>
    <s v="Smart"/>
    <d v="2022-01-18T00:00:00"/>
    <n v="42"/>
    <x v="1"/>
  </r>
  <r>
    <s v="U00213"/>
    <s v="C45684"/>
    <s v="Neha Kaul"/>
    <x v="1"/>
    <x v="0"/>
    <x v="0"/>
    <s v="MTR70099"/>
    <d v="2025-07-10T00:00:00"/>
    <d v="1899-12-30T14:31:47"/>
    <n v="308.17"/>
    <n v="1456.18"/>
    <n v="1764.35"/>
    <n v="1400.22"/>
    <x v="114"/>
    <x v="0"/>
    <x v="3"/>
    <x v="2"/>
    <n v="0"/>
    <n v="1"/>
    <n v="0"/>
    <x v="4"/>
    <x v="2"/>
    <x v="3"/>
    <n v="163.61000000000001"/>
    <n v="144.56"/>
    <s v="Analog"/>
    <d v="2019-06-11T00:00:00"/>
    <n v="61"/>
    <x v="2"/>
  </r>
  <r>
    <s v="U00214"/>
    <s v="C59004"/>
    <s v="Reyansh Rathore"/>
    <x v="2"/>
    <x v="0"/>
    <x v="0"/>
    <s v="MTR57036"/>
    <d v="2024-08-27T00:00:00"/>
    <d v="1899-12-30T18:32:39"/>
    <n v="322.33"/>
    <n v="1308.17"/>
    <n v="1630.5"/>
    <n v="1457.52"/>
    <x v="169"/>
    <x v="1"/>
    <x v="12"/>
    <x v="2"/>
    <n v="0"/>
    <n v="1"/>
    <n v="0"/>
    <x v="4"/>
    <x v="1"/>
    <x v="2"/>
    <n v="129.81"/>
    <n v="192.52"/>
    <s v="Analog"/>
    <d v="2021-09-28T00:00:00"/>
    <n v="46"/>
    <x v="1"/>
  </r>
  <r>
    <s v="U00215"/>
    <s v="C29788"/>
    <s v="Harsh Tikoo"/>
    <x v="1"/>
    <x v="6"/>
    <x v="2"/>
    <s v="MTR48438"/>
    <d v="2025-07-08T00:00:00"/>
    <d v="1899-12-30T06:41:36"/>
    <n v="254.89"/>
    <n v="3716.52"/>
    <n v="3971.41"/>
    <n v="1521.87"/>
    <x v="30"/>
    <x v="0"/>
    <x v="1"/>
    <x v="1"/>
    <n v="0"/>
    <n v="0"/>
    <n v="1"/>
    <x v="2"/>
    <x v="0"/>
    <x v="3"/>
    <n v="163.35"/>
    <n v="91.54"/>
    <s v="Analog"/>
    <d v="2018-06-10T00:00:00"/>
    <n v="65"/>
    <x v="1"/>
  </r>
  <r>
    <s v="U00216"/>
    <s v="C33965"/>
    <s v="Neha Gowda"/>
    <x v="0"/>
    <x v="3"/>
    <x v="3"/>
    <s v="MTR57470"/>
    <d v="2024-08-15T00:00:00"/>
    <d v="1899-12-30T12:20:57"/>
    <n v="456.78"/>
    <n v="4379.9799999999996"/>
    <n v="4836.7599999999902"/>
    <n v="2837.23"/>
    <x v="124"/>
    <x v="0"/>
    <x v="29"/>
    <x v="0"/>
    <n v="1"/>
    <n v="0"/>
    <n v="0"/>
    <x v="3"/>
    <x v="0"/>
    <x v="3"/>
    <n v="258.70999999999998"/>
    <n v="198.07"/>
    <s v="Analog"/>
    <d v="2021-06-02T00:00:00"/>
    <n v="46"/>
    <x v="1"/>
  </r>
  <r>
    <s v="U00362"/>
    <s v="C51808"/>
    <s v="Anjali Patil"/>
    <x v="1"/>
    <x v="1"/>
    <x v="1"/>
    <s v="MTR36067"/>
    <d v="2024-09-22T00:00:00"/>
    <d v="1899-12-30T11:50:07"/>
    <n v="268.93"/>
    <n v="3775.67"/>
    <n v="4044.6"/>
    <n v="1663.92"/>
    <x v="163"/>
    <x v="0"/>
    <x v="1"/>
    <x v="1"/>
    <n v="0"/>
    <n v="0"/>
    <n v="1"/>
    <x v="2"/>
    <x v="1"/>
    <x v="0"/>
    <n v="123.52"/>
    <n v="145.41"/>
    <s v="Analog"/>
    <d v="2021-10-13T00:00:00"/>
    <n v="54"/>
    <x v="2"/>
  </r>
  <r>
    <s v="U00218"/>
    <s v="C19590"/>
    <s v="Karthik Menon"/>
    <x v="0"/>
    <x v="0"/>
    <x v="0"/>
    <s v="MTR11971"/>
    <d v="2024-09-11T00:00:00"/>
    <d v="1899-12-30T22:33:56"/>
    <n v="459.34"/>
    <n v="2515.1"/>
    <n v="2974.44"/>
    <n v="2141.0100000000002"/>
    <x v="129"/>
    <x v="0"/>
    <x v="8"/>
    <x v="1"/>
    <n v="0"/>
    <n v="0"/>
    <n v="1"/>
    <x v="3"/>
    <x v="1"/>
    <x v="2"/>
    <n v="280.36"/>
    <n v="178.98"/>
    <s v="Analog"/>
    <d v="2017-01-28T00:00:00"/>
    <n v="51"/>
    <x v="2"/>
  </r>
  <r>
    <s v="U00219"/>
    <s v="C84765"/>
    <s v="Yash Hebbar"/>
    <x v="0"/>
    <x v="1"/>
    <x v="1"/>
    <s v="MTR33274"/>
    <d v="2025-06-10T00:00:00"/>
    <d v="1899-12-30T10:14:16"/>
    <n v="248.33"/>
    <n v="1611.35"/>
    <n v="1859.6799999999901"/>
    <n v="1791.27"/>
    <x v="7"/>
    <x v="0"/>
    <x v="7"/>
    <x v="0"/>
    <n v="1"/>
    <n v="0"/>
    <n v="0"/>
    <x v="3"/>
    <x v="0"/>
    <x v="0"/>
    <n v="144.28"/>
    <n v="104.05"/>
    <s v="Analog"/>
    <d v="2021-06-30T00:00:00"/>
    <n v="29"/>
    <x v="0"/>
  </r>
  <r>
    <s v="U00220"/>
    <s v="C34324"/>
    <s v="Jitendra Bhatt"/>
    <x v="0"/>
    <x v="2"/>
    <x v="2"/>
    <s v="MTR79877"/>
    <d v="2025-05-24T00:00:00"/>
    <d v="1899-12-30T01:52:49"/>
    <n v="389.51"/>
    <n v="1196.81"/>
    <n v="1586.32"/>
    <n v="1800.46"/>
    <x v="170"/>
    <x v="0"/>
    <x v="23"/>
    <x v="1"/>
    <n v="0"/>
    <n v="0"/>
    <n v="1"/>
    <x v="3"/>
    <x v="2"/>
    <x v="4"/>
    <n v="166.5"/>
    <n v="223.01"/>
    <s v="Analog"/>
    <d v="2020-08-26T00:00:00"/>
    <n v="57"/>
    <x v="2"/>
  </r>
  <r>
    <s v="U00221"/>
    <s v="C49433"/>
    <s v="Mohit Verma"/>
    <x v="2"/>
    <x v="2"/>
    <x v="2"/>
    <s v="MTR36694"/>
    <d v="2025-07-07T00:00:00"/>
    <d v="1899-12-30T20:10:38"/>
    <n v="435.36"/>
    <n v="1895.94"/>
    <n v="2331.3000000000002"/>
    <n v="3098.12"/>
    <x v="57"/>
    <x v="0"/>
    <x v="16"/>
    <x v="2"/>
    <n v="0"/>
    <n v="1"/>
    <n v="0"/>
    <x v="0"/>
    <x v="2"/>
    <x v="3"/>
    <n v="281.66000000000003"/>
    <n v="153.69999999999999"/>
    <s v="Smart"/>
    <d v="2021-09-20T00:00:00"/>
    <n v="72"/>
    <x v="2"/>
  </r>
  <r>
    <s v="U00222"/>
    <s v="C62003"/>
    <s v="Sangeeta Joshi"/>
    <x v="1"/>
    <x v="3"/>
    <x v="3"/>
    <s v="MTR12940"/>
    <d v="2025-07-17T00:00:00"/>
    <d v="1899-12-30T15:10:29"/>
    <n v="390.01"/>
    <n v="1952.27"/>
    <n v="2342.2799999999902"/>
    <n v="2587.62"/>
    <x v="18"/>
    <x v="0"/>
    <x v="5"/>
    <x v="2"/>
    <n v="0"/>
    <n v="1"/>
    <n v="0"/>
    <x v="4"/>
    <x v="2"/>
    <x v="0"/>
    <n v="202.94"/>
    <n v="187.07"/>
    <s v="Analog"/>
    <d v="2023-09-15T00:00:00"/>
    <n v="23"/>
    <x v="0"/>
  </r>
  <r>
    <s v="U01008"/>
    <s v="C96575"/>
    <s v="Nitin Prasad"/>
    <x v="0"/>
    <x v="3"/>
    <x v="3"/>
    <s v="MTR39344"/>
    <d v="2024-08-28T00:00:00"/>
    <d v="1899-12-30T05:35:02"/>
    <n v="101.51"/>
    <n v="4736.1000000000004"/>
    <n v="4837.6099999999997"/>
    <n v="601.92999999999995"/>
    <x v="116"/>
    <x v="0"/>
    <x v="18"/>
    <x v="0"/>
    <n v="1"/>
    <n v="0"/>
    <n v="0"/>
    <x v="3"/>
    <x v="1"/>
    <x v="3"/>
    <n v="63.44"/>
    <n v="38.07"/>
    <s v="Smart"/>
    <d v="2018-07-09T00:00:00"/>
    <n v="26"/>
    <x v="0"/>
  </r>
  <r>
    <s v="U00224"/>
    <s v="C19492"/>
    <s v="Ritu Bhandari"/>
    <x v="2"/>
    <x v="6"/>
    <x v="2"/>
    <s v="MTR99982"/>
    <d v="2025-02-02T00:00:00"/>
    <d v="1899-12-30T08:40:23"/>
    <n v="333.86"/>
    <n v="1380.61"/>
    <n v="1714.46999999999"/>
    <n v="1823.64"/>
    <x v="61"/>
    <x v="0"/>
    <x v="7"/>
    <x v="2"/>
    <n v="0"/>
    <n v="1"/>
    <n v="0"/>
    <x v="3"/>
    <x v="1"/>
    <x v="0"/>
    <n v="202.68"/>
    <n v="131.18"/>
    <s v="Smart"/>
    <d v="2015-08-24T00:00:00"/>
    <n v="38"/>
    <x v="0"/>
  </r>
  <r>
    <s v="U01360"/>
    <s v="C94830"/>
    <s v="Arjun Malhotra"/>
    <x v="2"/>
    <x v="0"/>
    <x v="0"/>
    <s v="MTR49931"/>
    <d v="2025-05-09T00:00:00"/>
    <d v="1899-12-30T05:52:40"/>
    <n v="479.6"/>
    <n v="2408.69"/>
    <n v="2888.29"/>
    <n v="2249"/>
    <x v="171"/>
    <x v="0"/>
    <x v="16"/>
    <x v="1"/>
    <n v="0"/>
    <n v="0"/>
    <n v="1"/>
    <x v="1"/>
    <x v="0"/>
    <x v="3"/>
    <n v="320.33"/>
    <n v="159.27000000000001"/>
    <s v="Smart"/>
    <d v="2019-04-20T00:00:00"/>
    <n v="38"/>
    <x v="0"/>
  </r>
  <r>
    <s v="U00226"/>
    <s v="C15511"/>
    <s v="Pankaj Mahajan"/>
    <x v="0"/>
    <x v="1"/>
    <x v="1"/>
    <s v="MTR34386"/>
    <d v="2024-12-01T00:00:00"/>
    <d v="1899-12-30T03:15:58"/>
    <n v="105.33"/>
    <n v="4807.8999999999996"/>
    <n v="4913.2299999999996"/>
    <n v="704.24"/>
    <x v="85"/>
    <x v="0"/>
    <x v="12"/>
    <x v="2"/>
    <n v="0"/>
    <n v="1"/>
    <n v="0"/>
    <x v="1"/>
    <x v="1"/>
    <x v="4"/>
    <n v="45.37"/>
    <n v="59.96"/>
    <s v="Analog"/>
    <d v="2018-02-20T00:00:00"/>
    <n v="69"/>
    <x v="1"/>
  </r>
  <r>
    <s v="U00227"/>
    <s v="C14497"/>
    <s v="Nisha Chavan"/>
    <x v="2"/>
    <x v="4"/>
    <x v="4"/>
    <s v="MTR43212"/>
    <d v="2024-07-26T00:00:00"/>
    <d v="1899-12-30T23:35:05"/>
    <n v="292.99"/>
    <n v="2730.4"/>
    <n v="3023.39"/>
    <n v="2081.9899999999998"/>
    <x v="172"/>
    <x v="1"/>
    <x v="18"/>
    <x v="2"/>
    <n v="0"/>
    <n v="1"/>
    <n v="0"/>
    <x v="1"/>
    <x v="1"/>
    <x v="4"/>
    <n v="145.47"/>
    <n v="147.52000000000001"/>
    <s v="Analog"/>
    <d v="2021-05-26T00:00:00"/>
    <n v="24"/>
    <x v="0"/>
  </r>
  <r>
    <s v="U00228"/>
    <s v="C80855"/>
    <s v="Saanvi Balasubramanian"/>
    <x v="2"/>
    <x v="3"/>
    <x v="3"/>
    <s v="MTR33835"/>
    <d v="2025-01-08T00:00:00"/>
    <d v="1899-12-30T07:01:49"/>
    <n v="27.84"/>
    <n v="4359.32"/>
    <n v="4387.16"/>
    <n v="158.22999999999999"/>
    <x v="120"/>
    <x v="0"/>
    <x v="16"/>
    <x v="2"/>
    <n v="0"/>
    <n v="1"/>
    <n v="0"/>
    <x v="3"/>
    <x v="1"/>
    <x v="0"/>
    <n v="12.34"/>
    <n v="15.5"/>
    <s v="Smart"/>
    <d v="2019-11-05T00:00:00"/>
    <n v="53"/>
    <x v="2"/>
  </r>
  <r>
    <s v="U01597"/>
    <s v="C72691"/>
    <s v="Trisha Agarwal"/>
    <x v="1"/>
    <x v="5"/>
    <x v="4"/>
    <s v="MTR23674"/>
    <d v="2025-05-13T00:00:00"/>
    <d v="1899-12-30T17:04:14"/>
    <n v="463.55"/>
    <n v="1459.63"/>
    <n v="1923.18"/>
    <n v="2212.09"/>
    <x v="27"/>
    <x v="0"/>
    <x v="16"/>
    <x v="0"/>
    <n v="1"/>
    <n v="0"/>
    <n v="0"/>
    <x v="4"/>
    <x v="0"/>
    <x v="3"/>
    <n v="265.07"/>
    <n v="198.48"/>
    <s v="Smart"/>
    <d v="2021-01-21T00:00:00"/>
    <n v="61"/>
    <x v="2"/>
  </r>
  <r>
    <s v="U00230"/>
    <s v="C53662"/>
    <s v="Tanmay Sawant"/>
    <x v="2"/>
    <x v="0"/>
    <x v="0"/>
    <s v="MTR49102"/>
    <d v="2025-04-09T00:00:00"/>
    <d v="1899-12-30T16:23:54"/>
    <n v="278.20999999999998"/>
    <n v="1688.97"/>
    <n v="1967.18"/>
    <n v="1592.39"/>
    <x v="84"/>
    <x v="0"/>
    <x v="25"/>
    <x v="2"/>
    <n v="0"/>
    <n v="1"/>
    <n v="0"/>
    <x v="0"/>
    <x v="2"/>
    <x v="0"/>
    <n v="147.54"/>
    <n v="130.66999999999999"/>
    <s v="Smart"/>
    <d v="2022-02-02T00:00:00"/>
    <n v="70"/>
    <x v="1"/>
  </r>
  <r>
    <s v="U00231"/>
    <s v="C13927"/>
    <s v="Madhuri Sheikh"/>
    <x v="1"/>
    <x v="3"/>
    <x v="3"/>
    <s v="MTR95500"/>
    <d v="2024-11-16T00:00:00"/>
    <d v="1899-12-30T12:08:35"/>
    <n v="174.08"/>
    <n v="4775.46"/>
    <n v="4949.54"/>
    <n v="892.82"/>
    <x v="9"/>
    <x v="0"/>
    <x v="18"/>
    <x v="0"/>
    <n v="1"/>
    <n v="0"/>
    <n v="0"/>
    <x v="2"/>
    <x v="0"/>
    <x v="2"/>
    <n v="112.96"/>
    <n v="61.12"/>
    <s v="Analog"/>
    <d v="2021-03-23T00:00:00"/>
    <n v="62"/>
    <x v="0"/>
  </r>
  <r>
    <s v="U00232"/>
    <s v="C48226"/>
    <s v="Meera Banerjee"/>
    <x v="0"/>
    <x v="5"/>
    <x v="4"/>
    <s v="MTR13851"/>
    <d v="2024-10-08T00:00:00"/>
    <d v="1899-12-30T16:12:25"/>
    <n v="219.58"/>
    <n v="4174.75"/>
    <n v="4394.33"/>
    <n v="1571.15"/>
    <x v="35"/>
    <x v="1"/>
    <x v="9"/>
    <x v="2"/>
    <n v="0"/>
    <n v="1"/>
    <n v="0"/>
    <x v="2"/>
    <x v="2"/>
    <x v="4"/>
    <n v="90.86"/>
    <n v="128.72"/>
    <s v="Smart"/>
    <d v="2021-12-20T00:00:00"/>
    <n v="50"/>
    <x v="1"/>
  </r>
  <r>
    <s v="U00233"/>
    <s v="C42006"/>
    <s v="Naveen Deshmukh"/>
    <x v="1"/>
    <x v="0"/>
    <x v="0"/>
    <s v="MTR65838"/>
    <d v="2025-02-15T00:00:00"/>
    <d v="1899-12-30T06:49:18"/>
    <n v="417.3"/>
    <n v="1859.32"/>
    <n v="2276.62"/>
    <n v="2768.55"/>
    <x v="173"/>
    <x v="0"/>
    <x v="28"/>
    <x v="0"/>
    <n v="1"/>
    <n v="0"/>
    <n v="0"/>
    <x v="1"/>
    <x v="0"/>
    <x v="2"/>
    <n v="268.25"/>
    <n v="149.05000000000001"/>
    <s v="Analog"/>
    <d v="2018-08-15T00:00:00"/>
    <n v="46"/>
    <x v="0"/>
  </r>
  <r>
    <s v="U00234"/>
    <s v="C76676"/>
    <s v="Deeksha Gill"/>
    <x v="0"/>
    <x v="1"/>
    <x v="1"/>
    <s v="MTR88679"/>
    <d v="2024-12-27T00:00:00"/>
    <d v="1899-12-30T17:43:48"/>
    <n v="58.09"/>
    <n v="2556.8200000000002"/>
    <n v="2614.91"/>
    <n v="378.37"/>
    <x v="174"/>
    <x v="1"/>
    <x v="14"/>
    <x v="0"/>
    <n v="1"/>
    <n v="0"/>
    <n v="0"/>
    <x v="3"/>
    <x v="0"/>
    <x v="1"/>
    <n v="35.270000000000003"/>
    <n v="22.82"/>
    <s v="Smart"/>
    <d v="2018-06-06T00:00:00"/>
    <n v="23"/>
    <x v="0"/>
  </r>
  <r>
    <s v="U00743"/>
    <s v="C60399"/>
    <s v="Rajat Khan"/>
    <x v="1"/>
    <x v="0"/>
    <x v="0"/>
    <s v="MTR71749"/>
    <d v="2025-05-17T00:00:00"/>
    <d v="1899-12-30T02:06:16"/>
    <n v="496.11"/>
    <n v="2058.02"/>
    <n v="2554.13"/>
    <n v="3699.17"/>
    <x v="85"/>
    <x v="0"/>
    <x v="7"/>
    <x v="1"/>
    <n v="0"/>
    <n v="0"/>
    <n v="1"/>
    <x v="3"/>
    <x v="0"/>
    <x v="0"/>
    <n v="242.54"/>
    <n v="253.57"/>
    <s v="Analog"/>
    <d v="2024-01-15T00:00:00"/>
    <n v="28"/>
    <x v="1"/>
  </r>
  <r>
    <s v="U01110"/>
    <s v="C76628"/>
    <s v="Kavya Deshmukh"/>
    <x v="2"/>
    <x v="3"/>
    <x v="3"/>
    <s v="MTR99219"/>
    <d v="2024-08-17T00:00:00"/>
    <d v="1899-12-30T12:10:21"/>
    <n v="196.57"/>
    <n v="2587.09"/>
    <n v="2783.66"/>
    <n v="1236.6400000000001"/>
    <x v="6"/>
    <x v="0"/>
    <x v="26"/>
    <x v="0"/>
    <n v="1"/>
    <n v="0"/>
    <n v="0"/>
    <x v="4"/>
    <x v="0"/>
    <x v="2"/>
    <n v="126.25"/>
    <n v="70.319999999999993"/>
    <s v="Analog"/>
    <d v="2022-02-02T00:00:00"/>
    <n v="42"/>
    <x v="0"/>
  </r>
  <r>
    <s v="U00238"/>
    <s v="C54460"/>
    <s v="Anjali Nair"/>
    <x v="0"/>
    <x v="1"/>
    <x v="1"/>
    <s v="MTR24495"/>
    <d v="2025-01-13T00:00:00"/>
    <d v="1899-12-30T21:20:19"/>
    <n v="491.38"/>
    <n v="4275.57"/>
    <n v="4766.95"/>
    <n v="2513.98"/>
    <x v="175"/>
    <x v="0"/>
    <x v="29"/>
    <x v="2"/>
    <n v="0"/>
    <n v="1"/>
    <n v="0"/>
    <x v="3"/>
    <x v="0"/>
    <x v="3"/>
    <n v="245.07"/>
    <n v="246.31"/>
    <s v="Smart"/>
    <d v="2018-04-07T00:00:00"/>
    <n v="62"/>
    <x v="1"/>
  </r>
  <r>
    <s v="U00239"/>
    <s v="C22219"/>
    <s v="Rohan Chavan"/>
    <x v="1"/>
    <x v="5"/>
    <x v="4"/>
    <s v="MTR82269"/>
    <d v="2025-02-09T00:00:00"/>
    <d v="1899-12-30T08:48:08"/>
    <n v="235.7"/>
    <n v="4695.0200000000004"/>
    <n v="4930.72"/>
    <n v="1723.71"/>
    <x v="69"/>
    <x v="0"/>
    <x v="6"/>
    <x v="1"/>
    <n v="0"/>
    <n v="0"/>
    <n v="1"/>
    <x v="4"/>
    <x v="0"/>
    <x v="2"/>
    <n v="134.88999999999999"/>
    <n v="100.81"/>
    <s v="Smart"/>
    <d v="2018-08-25T00:00:00"/>
    <n v="37"/>
    <x v="0"/>
  </r>
  <r>
    <s v="U00240"/>
    <s v="C39457"/>
    <s v="Aarav Anand"/>
    <x v="0"/>
    <x v="3"/>
    <x v="3"/>
    <s v="MTR20989"/>
    <d v="2025-03-19T00:00:00"/>
    <d v="1899-12-30T06:21:03"/>
    <n v="44.26"/>
    <n v="3393.88"/>
    <n v="3438.14"/>
    <n v="244.79"/>
    <x v="52"/>
    <x v="0"/>
    <x v="10"/>
    <x v="1"/>
    <n v="0"/>
    <n v="0"/>
    <n v="1"/>
    <x v="2"/>
    <x v="0"/>
    <x v="2"/>
    <n v="27.47"/>
    <n v="16.79"/>
    <s v="Analog"/>
    <d v="2023-09-26T00:00:00"/>
    <n v="29"/>
    <x v="0"/>
  </r>
  <r>
    <s v="U00241"/>
    <s v="C97405"/>
    <s v="Diya Tikoo"/>
    <x v="0"/>
    <x v="6"/>
    <x v="2"/>
    <s v="MTR87079"/>
    <d v="2024-10-27T00:00:00"/>
    <d v="1899-12-30T10:53:08"/>
    <n v="287.91000000000003"/>
    <n v="3340.78"/>
    <n v="3628.69"/>
    <n v="1363.59"/>
    <x v="176"/>
    <x v="1"/>
    <x v="25"/>
    <x v="1"/>
    <n v="0"/>
    <n v="0"/>
    <n v="1"/>
    <x v="1"/>
    <x v="1"/>
    <x v="4"/>
    <n v="198.61"/>
    <n v="89.3"/>
    <s v="Smart"/>
    <d v="2020-08-10T00:00:00"/>
    <n v="74"/>
    <x v="0"/>
  </r>
  <r>
    <s v="U00242"/>
    <s v="C94746"/>
    <s v="Pallavi Gowda"/>
    <x v="2"/>
    <x v="0"/>
    <x v="0"/>
    <s v="MTR83094"/>
    <d v="2025-03-07T00:00:00"/>
    <d v="1899-12-30T03:31:17"/>
    <n v="279.12"/>
    <n v="1434.94"/>
    <n v="1714.06"/>
    <n v="1799.92"/>
    <x v="135"/>
    <x v="0"/>
    <x v="20"/>
    <x v="0"/>
    <n v="1"/>
    <n v="0"/>
    <n v="0"/>
    <x v="4"/>
    <x v="1"/>
    <x v="3"/>
    <n v="123.25"/>
    <n v="155.87"/>
    <s v="Analog"/>
    <d v="2018-07-26T00:00:00"/>
    <n v="60"/>
    <x v="1"/>
  </r>
  <r>
    <s v="U00243"/>
    <s v="C99568"/>
    <s v="Chaitra Rao"/>
    <x v="0"/>
    <x v="6"/>
    <x v="2"/>
    <s v="MTR15986"/>
    <d v="2025-02-17T00:00:00"/>
    <d v="1899-12-30T03:00:58"/>
    <n v="431.04"/>
    <n v="2709.25"/>
    <n v="3140.29"/>
    <n v="2620.9299999999998"/>
    <x v="37"/>
    <x v="0"/>
    <x v="20"/>
    <x v="2"/>
    <n v="0"/>
    <n v="1"/>
    <n v="0"/>
    <x v="4"/>
    <x v="2"/>
    <x v="3"/>
    <n v="282.95999999999998"/>
    <n v="148.08000000000001"/>
    <s v="Smart"/>
    <d v="2019-11-04T00:00:00"/>
    <n v="47"/>
    <x v="1"/>
  </r>
  <r>
    <s v="U00244"/>
    <s v="C99081"/>
    <s v="Charvi Bhatia"/>
    <x v="1"/>
    <x v="3"/>
    <x v="3"/>
    <s v="MTR92309"/>
    <d v="2024-09-30T00:00:00"/>
    <d v="1899-12-30T20:18:12"/>
    <n v="494"/>
    <n v="4049.08"/>
    <n v="4543.08"/>
    <n v="2987.89"/>
    <x v="177"/>
    <x v="0"/>
    <x v="24"/>
    <x v="2"/>
    <n v="0"/>
    <n v="1"/>
    <n v="0"/>
    <x v="3"/>
    <x v="0"/>
    <x v="4"/>
    <n v="328.3"/>
    <n v="165.7"/>
    <s v="Smart"/>
    <d v="2017-10-08T00:00:00"/>
    <n v="19"/>
    <x v="0"/>
  </r>
  <r>
    <s v="U00246"/>
    <s v="C59979"/>
    <s v="Raghav Thakur"/>
    <x v="1"/>
    <x v="6"/>
    <x v="2"/>
    <s v="MTR77750"/>
    <d v="2025-01-16T00:00:00"/>
    <d v="1899-12-30T17:34:11"/>
    <n v="315.22000000000003"/>
    <n v="2078.3000000000002"/>
    <n v="2393.52"/>
    <n v="1964.24"/>
    <x v="178"/>
    <x v="0"/>
    <x v="22"/>
    <x v="2"/>
    <n v="0"/>
    <n v="1"/>
    <n v="0"/>
    <x v="2"/>
    <x v="1"/>
    <x v="0"/>
    <n v="163.12"/>
    <n v="152.1"/>
    <s v="Smart"/>
    <d v="2023-04-01T00:00:00"/>
    <n v="59"/>
    <x v="2"/>
  </r>
  <r>
    <s v="U00247"/>
    <s v="C12665"/>
    <s v="Bharat Ansari"/>
    <x v="2"/>
    <x v="0"/>
    <x v="0"/>
    <s v="MTR79237"/>
    <d v="2025-01-04T00:00:00"/>
    <d v="1899-12-30T14:12:01"/>
    <n v="393.74"/>
    <n v="4621.96"/>
    <n v="5015.7"/>
    <n v="2222.36"/>
    <x v="179"/>
    <x v="0"/>
    <x v="3"/>
    <x v="1"/>
    <n v="0"/>
    <n v="0"/>
    <n v="1"/>
    <x v="0"/>
    <x v="2"/>
    <x v="2"/>
    <n v="225.58"/>
    <n v="168.16"/>
    <s v="Analog"/>
    <d v="2018-08-21T00:00:00"/>
    <n v="63"/>
    <x v="0"/>
  </r>
  <r>
    <s v="U00931"/>
    <s v="C83379"/>
    <s v="Malini Mahajan"/>
    <x v="0"/>
    <x v="6"/>
    <x v="2"/>
    <s v="MTR52786"/>
    <d v="2024-08-04T00:00:00"/>
    <d v="1899-12-30T20:34:21"/>
    <n v="49.84"/>
    <n v="1773.44"/>
    <n v="1823.28"/>
    <n v="279.55"/>
    <x v="180"/>
    <x v="1"/>
    <x v="4"/>
    <x v="2"/>
    <n v="0"/>
    <n v="1"/>
    <n v="0"/>
    <x v="4"/>
    <x v="0"/>
    <x v="4"/>
    <n v="26.18"/>
    <n v="23.66"/>
    <s v="Smart"/>
    <d v="2020-02-25T00:00:00"/>
    <n v="53"/>
    <x v="2"/>
  </r>
  <r>
    <s v="U00249"/>
    <s v="C68861"/>
    <s v="Ajay Saha"/>
    <x v="1"/>
    <x v="3"/>
    <x v="3"/>
    <s v="MTR28353"/>
    <d v="2025-03-28T00:00:00"/>
    <d v="1899-12-30T17:53:53"/>
    <n v="116.85"/>
    <n v="4364.7"/>
    <n v="4481.55"/>
    <n v="768.01"/>
    <x v="9"/>
    <x v="0"/>
    <x v="29"/>
    <x v="1"/>
    <n v="0"/>
    <n v="0"/>
    <n v="1"/>
    <x v="2"/>
    <x v="1"/>
    <x v="2"/>
    <n v="81.05"/>
    <n v="35.799999999999997"/>
    <s v="Analog"/>
    <d v="2021-10-26T00:00:00"/>
    <n v="65"/>
    <x v="2"/>
  </r>
  <r>
    <s v="U00250"/>
    <s v="C98278"/>
    <s v="Apeksha Sawant"/>
    <x v="2"/>
    <x v="3"/>
    <x v="3"/>
    <s v="MTR71640"/>
    <d v="2025-04-18T00:00:00"/>
    <d v="1899-12-30T02:51:09"/>
    <n v="379.38"/>
    <n v="4264.04"/>
    <n v="4643.42"/>
    <n v="2651.58"/>
    <x v="152"/>
    <x v="0"/>
    <x v="11"/>
    <x v="0"/>
    <n v="1"/>
    <n v="0"/>
    <n v="0"/>
    <x v="1"/>
    <x v="0"/>
    <x v="1"/>
    <n v="169.19"/>
    <n v="210.19"/>
    <s v="Analog"/>
    <d v="2022-02-17T00:00:00"/>
    <n v="61"/>
    <x v="2"/>
  </r>
  <r>
    <s v="U00251"/>
    <s v="C31980"/>
    <s v="Mayank Reddy"/>
    <x v="0"/>
    <x v="4"/>
    <x v="4"/>
    <s v="MTR64260"/>
    <d v="2024-12-06T00:00:00"/>
    <d v="1899-12-30T14:56:05"/>
    <n v="57.46"/>
    <n v="3088.18"/>
    <n v="3145.64"/>
    <n v="384.07"/>
    <x v="181"/>
    <x v="0"/>
    <x v="24"/>
    <x v="1"/>
    <n v="0"/>
    <n v="0"/>
    <n v="1"/>
    <x v="0"/>
    <x v="1"/>
    <x v="0"/>
    <n v="26.27"/>
    <n v="31.19"/>
    <s v="Analog"/>
    <d v="2021-03-25T00:00:00"/>
    <n v="53"/>
    <x v="0"/>
  </r>
  <r>
    <s v="U00252"/>
    <s v="C62473"/>
    <s v="Aanya Bhasin"/>
    <x v="0"/>
    <x v="5"/>
    <x v="4"/>
    <s v="MTR88875"/>
    <d v="2024-09-17T00:00:00"/>
    <d v="1899-12-30T14:34:57"/>
    <n v="191.03"/>
    <n v="2825.91"/>
    <n v="3016.94"/>
    <n v="993.44"/>
    <x v="182"/>
    <x v="1"/>
    <x v="2"/>
    <x v="2"/>
    <n v="0"/>
    <n v="1"/>
    <n v="0"/>
    <x v="0"/>
    <x v="2"/>
    <x v="4"/>
    <n v="80.069999999999993"/>
    <n v="110.96"/>
    <s v="Smart"/>
    <d v="2021-12-04T00:00:00"/>
    <n v="30"/>
    <x v="2"/>
  </r>
  <r>
    <s v="U00253"/>
    <s v="C36185"/>
    <s v="Ishita Khan"/>
    <x v="1"/>
    <x v="1"/>
    <x v="1"/>
    <s v="MTR10830"/>
    <d v="2024-12-15T00:00:00"/>
    <d v="1899-12-30T05:15:48"/>
    <n v="483.12"/>
    <n v="3070.96"/>
    <n v="3554.08"/>
    <n v="2174.65"/>
    <x v="183"/>
    <x v="0"/>
    <x v="20"/>
    <x v="2"/>
    <n v="0"/>
    <n v="1"/>
    <n v="0"/>
    <x v="4"/>
    <x v="0"/>
    <x v="2"/>
    <n v="314.33"/>
    <n v="168.79"/>
    <s v="Smart"/>
    <d v="2021-12-18T00:00:00"/>
    <n v="47"/>
    <x v="1"/>
  </r>
  <r>
    <s v="U00254"/>
    <s v="C23776"/>
    <s v="Vikram Sarkar"/>
    <x v="1"/>
    <x v="3"/>
    <x v="3"/>
    <s v="MTR65999"/>
    <d v="2024-10-31T00:00:00"/>
    <d v="1899-12-30T23:14:20"/>
    <n v="419.72"/>
    <n v="1913.65"/>
    <n v="2333.37"/>
    <n v="2823.05"/>
    <x v="176"/>
    <x v="1"/>
    <x v="7"/>
    <x v="1"/>
    <n v="0"/>
    <n v="0"/>
    <n v="1"/>
    <x v="0"/>
    <x v="2"/>
    <x v="2"/>
    <n v="269.89999999999998"/>
    <n v="149.82"/>
    <s v="Analog"/>
    <d v="2020-09-03T00:00:00"/>
    <n v="60"/>
    <x v="2"/>
  </r>
  <r>
    <s v="U00255"/>
    <s v="C22984"/>
    <s v="Kartik Ahluwalia"/>
    <x v="2"/>
    <x v="5"/>
    <x v="4"/>
    <s v="MTR53376"/>
    <d v="2024-08-18T00:00:00"/>
    <d v="1899-12-30T02:06:20"/>
    <n v="455.51"/>
    <n v="1634.25"/>
    <n v="2089.7600000000002"/>
    <n v="3178.93"/>
    <x v="58"/>
    <x v="0"/>
    <x v="1"/>
    <x v="0"/>
    <n v="1"/>
    <n v="0"/>
    <n v="0"/>
    <x v="4"/>
    <x v="1"/>
    <x v="0"/>
    <n v="245.8"/>
    <n v="209.71"/>
    <s v="Analog"/>
    <d v="2017-03-21T00:00:00"/>
    <n v="56"/>
    <x v="2"/>
  </r>
  <r>
    <s v="U00256"/>
    <s v="C31627"/>
    <s v="Kunal Rebello"/>
    <x v="1"/>
    <x v="2"/>
    <x v="2"/>
    <s v="MTR48970"/>
    <d v="2024-09-09T00:00:00"/>
    <d v="1899-12-30T05:27:35"/>
    <n v="203.7"/>
    <n v="1486.82"/>
    <n v="1690.52"/>
    <n v="1187.18"/>
    <x v="25"/>
    <x v="0"/>
    <x v="19"/>
    <x v="1"/>
    <n v="0"/>
    <n v="0"/>
    <n v="1"/>
    <x v="2"/>
    <x v="1"/>
    <x v="3"/>
    <n v="100.98"/>
    <n v="102.72"/>
    <s v="Smart"/>
    <d v="2018-08-27T00:00:00"/>
    <n v="70"/>
    <x v="0"/>
  </r>
  <r>
    <s v="U00257"/>
    <s v="C65677"/>
    <s v="Malini Phadke"/>
    <x v="0"/>
    <x v="0"/>
    <x v="0"/>
    <s v="MTR86517"/>
    <d v="2025-06-16T00:00:00"/>
    <d v="1899-12-30T08:39:34"/>
    <n v="152.07"/>
    <n v="3686.44"/>
    <n v="3838.51"/>
    <n v="894.07"/>
    <x v="137"/>
    <x v="0"/>
    <x v="23"/>
    <x v="1"/>
    <n v="0"/>
    <n v="0"/>
    <n v="1"/>
    <x v="1"/>
    <x v="2"/>
    <x v="1"/>
    <n v="82.52"/>
    <n v="69.55"/>
    <s v="Smart"/>
    <d v="2023-04-10T00:00:00"/>
    <n v="72"/>
    <x v="1"/>
  </r>
  <r>
    <s v="U00258"/>
    <s v="C85613"/>
    <s v="Meera Bhasin"/>
    <x v="1"/>
    <x v="2"/>
    <x v="2"/>
    <s v="MTR86067"/>
    <d v="2025-01-31T00:00:00"/>
    <d v="1899-12-30T11:19:38"/>
    <n v="65.290000000000006"/>
    <n v="2466.48"/>
    <n v="2531.77"/>
    <n v="349.71"/>
    <x v="184"/>
    <x v="0"/>
    <x v="26"/>
    <x v="2"/>
    <n v="0"/>
    <n v="1"/>
    <n v="0"/>
    <x v="0"/>
    <x v="0"/>
    <x v="3"/>
    <n v="29.37"/>
    <n v="35.92"/>
    <s v="Analog"/>
    <d v="2022-03-30T00:00:00"/>
    <n v="41"/>
    <x v="1"/>
  </r>
  <r>
    <s v="U00259"/>
    <s v="C70574"/>
    <s v="Akash Banerjee"/>
    <x v="0"/>
    <x v="0"/>
    <x v="0"/>
    <s v="MTR82926"/>
    <d v="2025-04-14T00:00:00"/>
    <d v="1899-12-30T02:36:25"/>
    <n v="157.91999999999999"/>
    <n v="2754.93"/>
    <n v="2912.85"/>
    <n v="1011.22"/>
    <x v="94"/>
    <x v="0"/>
    <x v="24"/>
    <x v="0"/>
    <n v="1"/>
    <n v="0"/>
    <n v="0"/>
    <x v="2"/>
    <x v="0"/>
    <x v="1"/>
    <n v="95.98"/>
    <n v="61.94"/>
    <s v="Smart"/>
    <d v="2016-06-27T00:00:00"/>
    <n v="72"/>
    <x v="1"/>
  </r>
  <r>
    <s v="U00260"/>
    <s v="C65120"/>
    <s v="Manisha Iyengar"/>
    <x v="2"/>
    <x v="5"/>
    <x v="4"/>
    <s v="MTR82734"/>
    <d v="2024-09-14T00:00:00"/>
    <d v="1899-12-30T05:14:45"/>
    <n v="120.7"/>
    <n v="3018.35"/>
    <n v="3139.0499999999902"/>
    <n v="839.83"/>
    <x v="180"/>
    <x v="1"/>
    <x v="24"/>
    <x v="1"/>
    <n v="0"/>
    <n v="0"/>
    <n v="1"/>
    <x v="0"/>
    <x v="2"/>
    <x v="0"/>
    <n v="72.260000000000005"/>
    <n v="48.44"/>
    <s v="Analog"/>
    <d v="2020-04-23T00:00:00"/>
    <n v="66"/>
    <x v="1"/>
  </r>
  <r>
    <s v="U00261"/>
    <s v="C39728"/>
    <s v="Isha Chawla"/>
    <x v="2"/>
    <x v="1"/>
    <x v="1"/>
    <s v="MTR75802"/>
    <d v="2025-05-31T00:00:00"/>
    <d v="1899-12-30T07:11:30"/>
    <n v="113.69"/>
    <n v="2652.99"/>
    <n v="2766.68"/>
    <n v="797.55"/>
    <x v="80"/>
    <x v="0"/>
    <x v="5"/>
    <x v="0"/>
    <n v="1"/>
    <n v="0"/>
    <n v="0"/>
    <x v="3"/>
    <x v="1"/>
    <x v="2"/>
    <n v="76.61"/>
    <n v="37.08"/>
    <s v="Analog"/>
    <d v="2022-02-16T00:00:00"/>
    <n v="33"/>
    <x v="2"/>
  </r>
  <r>
    <s v="U00615"/>
    <s v="C94712"/>
    <s v="Kavya Kapoor"/>
    <x v="1"/>
    <x v="2"/>
    <x v="2"/>
    <s v="MTR36779"/>
    <d v="2025-07-03T00:00:00"/>
    <d v="1899-12-30T13:29:30"/>
    <n v="326.60000000000002"/>
    <n v="4796.45"/>
    <n v="5123.05"/>
    <n v="1797.65"/>
    <x v="108"/>
    <x v="0"/>
    <x v="29"/>
    <x v="0"/>
    <n v="1"/>
    <n v="0"/>
    <n v="0"/>
    <x v="0"/>
    <x v="2"/>
    <x v="3"/>
    <n v="145.77000000000001"/>
    <n v="180.83"/>
    <s v="Analog"/>
    <d v="2016-11-09T00:00:00"/>
    <n v="31"/>
    <x v="2"/>
  </r>
  <r>
    <s v="U00263"/>
    <s v="C74559"/>
    <s v="Abhishek Trivedi"/>
    <x v="2"/>
    <x v="2"/>
    <x v="2"/>
    <s v="MTR16969"/>
    <d v="2025-07-08T00:00:00"/>
    <d v="1899-12-30T05:53:32"/>
    <n v="372.81"/>
    <n v="3319.52"/>
    <n v="3692.33"/>
    <n v="1802.67"/>
    <x v="114"/>
    <x v="0"/>
    <x v="4"/>
    <x v="2"/>
    <n v="0"/>
    <n v="1"/>
    <n v="0"/>
    <x v="1"/>
    <x v="1"/>
    <x v="0"/>
    <n v="204.47"/>
    <n v="168.34"/>
    <s v="Smart"/>
    <d v="2023-12-22T00:00:00"/>
    <n v="54"/>
    <x v="2"/>
  </r>
  <r>
    <s v="U00264"/>
    <s v="C25388"/>
    <s v="Prakash Chauhan"/>
    <x v="2"/>
    <x v="6"/>
    <x v="2"/>
    <s v="MTR72240"/>
    <d v="2025-01-21T00:00:00"/>
    <d v="1899-12-30T02:28:09"/>
    <n v="318.45999999999998"/>
    <n v="1257.6199999999999"/>
    <n v="1576.08"/>
    <n v="1978.03"/>
    <x v="185"/>
    <x v="0"/>
    <x v="7"/>
    <x v="1"/>
    <n v="0"/>
    <n v="0"/>
    <n v="1"/>
    <x v="2"/>
    <x v="0"/>
    <x v="1"/>
    <n v="132.77000000000001"/>
    <n v="185.69"/>
    <s v="Smart"/>
    <d v="2020-10-29T00:00:00"/>
    <n v="72"/>
    <x v="2"/>
  </r>
  <r>
    <s v="U00265"/>
    <s v="C13316"/>
    <s v="Jitendra Gowda"/>
    <x v="2"/>
    <x v="0"/>
    <x v="0"/>
    <s v="MTR23774"/>
    <d v="2024-08-22T00:00:00"/>
    <d v="1899-12-30T01:54:45"/>
    <n v="422.45"/>
    <n v="4121.63"/>
    <n v="4544.08"/>
    <n v="2460.61"/>
    <x v="186"/>
    <x v="0"/>
    <x v="0"/>
    <x v="0"/>
    <n v="1"/>
    <n v="0"/>
    <n v="0"/>
    <x v="0"/>
    <x v="1"/>
    <x v="3"/>
    <n v="216.93"/>
    <n v="205.52"/>
    <s v="Smart"/>
    <d v="2015-11-28T00:00:00"/>
    <n v="35"/>
    <x v="1"/>
  </r>
  <r>
    <s v="U01763"/>
    <s v="C91509"/>
    <s v="Dev Kohli"/>
    <x v="0"/>
    <x v="5"/>
    <x v="4"/>
    <s v="MTR24498"/>
    <d v="2024-10-28T00:00:00"/>
    <d v="1899-12-30T09:33:00"/>
    <n v="119.41"/>
    <n v="2264.2800000000002"/>
    <n v="2383.69"/>
    <n v="669.81"/>
    <x v="148"/>
    <x v="0"/>
    <x v="0"/>
    <x v="1"/>
    <n v="0"/>
    <n v="0"/>
    <n v="1"/>
    <x v="0"/>
    <x v="2"/>
    <x v="0"/>
    <n v="72.39"/>
    <n v="47.02"/>
    <s v="Analog"/>
    <d v="2023-06-20T00:00:00"/>
    <n v="63"/>
    <x v="0"/>
  </r>
  <r>
    <s v="U00267"/>
    <s v="C53255"/>
    <s v="Tripti Mehta"/>
    <x v="0"/>
    <x v="6"/>
    <x v="2"/>
    <s v="MTR39199"/>
    <d v="2025-01-04T00:00:00"/>
    <d v="1899-12-30T01:51:48"/>
    <n v="240.8"/>
    <n v="2904.62"/>
    <n v="3145.42"/>
    <n v="1201.58"/>
    <x v="51"/>
    <x v="0"/>
    <x v="4"/>
    <x v="0"/>
    <n v="1"/>
    <n v="0"/>
    <n v="0"/>
    <x v="3"/>
    <x v="0"/>
    <x v="4"/>
    <n v="160.24"/>
    <n v="80.56"/>
    <s v="Smart"/>
    <d v="2021-05-07T00:00:00"/>
    <n v="43"/>
    <x v="0"/>
  </r>
  <r>
    <s v="U00268"/>
    <s v="C19950"/>
    <s v="Vikas Mehra"/>
    <x v="1"/>
    <x v="2"/>
    <x v="2"/>
    <s v="MTR18592"/>
    <d v="2024-11-17T00:00:00"/>
    <d v="1899-12-30T22:24:28"/>
    <n v="431.94"/>
    <n v="1370.69"/>
    <n v="1802.63"/>
    <n v="1998.28"/>
    <x v="57"/>
    <x v="0"/>
    <x v="15"/>
    <x v="2"/>
    <n v="0"/>
    <n v="1"/>
    <n v="0"/>
    <x v="4"/>
    <x v="1"/>
    <x v="3"/>
    <n v="174.34"/>
    <n v="257.60000000000002"/>
    <s v="Smart"/>
    <d v="2018-01-26T00:00:00"/>
    <n v="67"/>
    <x v="1"/>
  </r>
  <r>
    <s v="U00269"/>
    <s v="C38122"/>
    <s v="Deepak Ahluwalia"/>
    <x v="0"/>
    <x v="1"/>
    <x v="1"/>
    <s v="MTR14115"/>
    <d v="2025-04-27T00:00:00"/>
    <d v="1899-12-30T06:11:11"/>
    <n v="200.99"/>
    <n v="4689.2700000000004"/>
    <n v="4890.26"/>
    <n v="999.21"/>
    <x v="93"/>
    <x v="0"/>
    <x v="9"/>
    <x v="0"/>
    <n v="1"/>
    <n v="0"/>
    <n v="0"/>
    <x v="1"/>
    <x v="2"/>
    <x v="3"/>
    <n v="125.66"/>
    <n v="75.33"/>
    <s v="Analog"/>
    <d v="2021-09-21T00:00:00"/>
    <n v="20"/>
    <x v="2"/>
  </r>
  <r>
    <s v="U00270"/>
    <s v="C23908"/>
    <s v="Pallavi Balasubramanian"/>
    <x v="0"/>
    <x v="1"/>
    <x v="1"/>
    <s v="MTR70766"/>
    <d v="2025-05-18T00:00:00"/>
    <d v="1899-12-30T14:58:38"/>
    <n v="231.14"/>
    <n v="4525.38"/>
    <n v="4756.5200000000004"/>
    <n v="1355.2"/>
    <x v="1"/>
    <x v="0"/>
    <x v="16"/>
    <x v="1"/>
    <n v="0"/>
    <n v="0"/>
    <n v="1"/>
    <x v="0"/>
    <x v="1"/>
    <x v="1"/>
    <n v="138.69"/>
    <n v="92.45"/>
    <s v="Analog"/>
    <d v="2019-08-11T00:00:00"/>
    <n v="43"/>
    <x v="2"/>
  </r>
  <r>
    <s v="U01955"/>
    <s v="C42051"/>
    <s v="Ishita Gupta"/>
    <x v="2"/>
    <x v="4"/>
    <x v="4"/>
    <s v="MTR73662"/>
    <d v="2024-12-13T00:00:00"/>
    <d v="1899-12-30T10:01:47"/>
    <n v="239.83"/>
    <n v="2126"/>
    <n v="2365.83"/>
    <n v="1746.95"/>
    <x v="26"/>
    <x v="1"/>
    <x v="19"/>
    <x v="1"/>
    <n v="0"/>
    <n v="0"/>
    <n v="1"/>
    <x v="4"/>
    <x v="1"/>
    <x v="3"/>
    <n v="106.72"/>
    <n v="133.11000000000001"/>
    <s v="Smart"/>
    <d v="2021-10-15T00:00:00"/>
    <n v="61"/>
    <x v="1"/>
  </r>
  <r>
    <s v="U00505"/>
    <s v="C13441"/>
    <s v="Neha Kulkarni"/>
    <x v="1"/>
    <x v="3"/>
    <x v="3"/>
    <s v="MTR81584"/>
    <d v="2025-02-14T00:00:00"/>
    <d v="1899-12-30T20:18:48"/>
    <n v="474.48"/>
    <n v="2855.83"/>
    <n v="3330.31"/>
    <n v="2654.14"/>
    <x v="181"/>
    <x v="0"/>
    <x v="12"/>
    <x v="2"/>
    <n v="0"/>
    <n v="1"/>
    <n v="0"/>
    <x v="4"/>
    <x v="0"/>
    <x v="1"/>
    <n v="230.32"/>
    <n v="244.16"/>
    <s v="Smart"/>
    <d v="2019-02-18T00:00:00"/>
    <n v="33"/>
    <x v="1"/>
  </r>
  <r>
    <s v="U01082"/>
    <s v="C72296"/>
    <s v="Ravi Tikoo"/>
    <x v="0"/>
    <x v="1"/>
    <x v="1"/>
    <s v="MTR48284"/>
    <d v="2025-02-08T00:00:00"/>
    <d v="1899-12-30T01:50:53"/>
    <n v="110.24"/>
    <n v="3056.48"/>
    <n v="3166.72"/>
    <n v="800.46"/>
    <x v="81"/>
    <x v="0"/>
    <x v="10"/>
    <x v="2"/>
    <n v="0"/>
    <n v="1"/>
    <n v="0"/>
    <x v="4"/>
    <x v="1"/>
    <x v="3"/>
    <n v="53.49"/>
    <n v="56.75"/>
    <s v="Smart"/>
    <d v="2021-05-24T00:00:00"/>
    <n v="63"/>
    <x v="0"/>
  </r>
  <r>
    <s v="U00275"/>
    <s v="C57373"/>
    <s v="Diya Jain"/>
    <x v="0"/>
    <x v="3"/>
    <x v="3"/>
    <s v="MTR70947"/>
    <d v="2025-01-03T00:00:00"/>
    <d v="1899-12-30T16:14:43"/>
    <n v="102.01"/>
    <n v="1438.9"/>
    <n v="1540.91"/>
    <n v="488.25"/>
    <x v="93"/>
    <x v="0"/>
    <x v="13"/>
    <x v="0"/>
    <n v="1"/>
    <n v="0"/>
    <n v="0"/>
    <x v="4"/>
    <x v="2"/>
    <x v="2"/>
    <n v="47.8"/>
    <n v="54.21"/>
    <s v="Analog"/>
    <d v="2018-04-13T00:00:00"/>
    <n v="72"/>
    <x v="1"/>
  </r>
  <r>
    <s v="U00276"/>
    <s v="C70336"/>
    <s v="Mahima Joshi"/>
    <x v="2"/>
    <x v="0"/>
    <x v="0"/>
    <s v="MTR40171"/>
    <d v="2024-10-06T00:00:00"/>
    <d v="1899-12-30T15:40:34"/>
    <n v="281.02"/>
    <n v="4464.09"/>
    <n v="4745.1099999999997"/>
    <n v="1594.66"/>
    <x v="45"/>
    <x v="0"/>
    <x v="19"/>
    <x v="1"/>
    <n v="0"/>
    <n v="0"/>
    <n v="1"/>
    <x v="3"/>
    <x v="2"/>
    <x v="3"/>
    <n v="158.41999999999999"/>
    <n v="122.6"/>
    <s v="Smart"/>
    <d v="2016-12-01T00:00:00"/>
    <n v="67"/>
    <x v="2"/>
  </r>
  <r>
    <s v="U00277"/>
    <s v="C27629"/>
    <s v="Gaurav Mehra"/>
    <x v="2"/>
    <x v="3"/>
    <x v="3"/>
    <s v="MTR90446"/>
    <d v="2024-11-06T00:00:00"/>
    <d v="1899-12-30T00:51:16"/>
    <n v="411.45"/>
    <n v="4018.48"/>
    <n v="4429.93"/>
    <n v="2518.1999999999998"/>
    <x v="164"/>
    <x v="0"/>
    <x v="0"/>
    <x v="0"/>
    <n v="1"/>
    <n v="0"/>
    <n v="0"/>
    <x v="2"/>
    <x v="2"/>
    <x v="2"/>
    <n v="207.54"/>
    <n v="203.91"/>
    <s v="Analog"/>
    <d v="2021-10-16T00:00:00"/>
    <n v="55"/>
    <x v="0"/>
  </r>
  <r>
    <s v="U00278"/>
    <s v="C54615"/>
    <s v="Ajay Iyengar"/>
    <x v="0"/>
    <x v="6"/>
    <x v="2"/>
    <s v="MTR49682"/>
    <d v="2025-05-14T00:00:00"/>
    <d v="1899-12-30T09:17:53"/>
    <n v="61.36"/>
    <n v="3887.57"/>
    <n v="3948.93"/>
    <n v="388.13"/>
    <x v="76"/>
    <x v="0"/>
    <x v="25"/>
    <x v="1"/>
    <n v="0"/>
    <n v="0"/>
    <n v="1"/>
    <x v="1"/>
    <x v="0"/>
    <x v="1"/>
    <n v="41.36"/>
    <n v="20"/>
    <s v="Smart"/>
    <d v="2021-06-19T00:00:00"/>
    <n v="29"/>
    <x v="2"/>
  </r>
  <r>
    <s v="U00279"/>
    <s v="C47590"/>
    <s v="Gaurav Balasubramanian"/>
    <x v="1"/>
    <x v="3"/>
    <x v="3"/>
    <s v="MTR65767"/>
    <d v="2024-11-11T00:00:00"/>
    <d v="1899-12-30T14:28:47"/>
    <n v="353.53"/>
    <n v="3709.13"/>
    <n v="4062.66"/>
    <n v="1760.03"/>
    <x v="187"/>
    <x v="0"/>
    <x v="9"/>
    <x v="1"/>
    <n v="0"/>
    <n v="0"/>
    <n v="1"/>
    <x v="3"/>
    <x v="2"/>
    <x v="4"/>
    <n v="232.88"/>
    <n v="120.65"/>
    <s v="Analog"/>
    <d v="2016-02-28T00:00:00"/>
    <n v="48"/>
    <x v="1"/>
  </r>
  <r>
    <s v="U00280"/>
    <s v="C68887"/>
    <s v="Manish Bhatt"/>
    <x v="0"/>
    <x v="5"/>
    <x v="4"/>
    <s v="MTR16476"/>
    <d v="2025-02-28T00:00:00"/>
    <d v="1899-12-30T21:38:54"/>
    <n v="364.33"/>
    <n v="3754.63"/>
    <n v="4118.96"/>
    <n v="2095.12"/>
    <x v="87"/>
    <x v="0"/>
    <x v="27"/>
    <x v="2"/>
    <n v="0"/>
    <n v="1"/>
    <n v="0"/>
    <x v="0"/>
    <x v="1"/>
    <x v="0"/>
    <n v="186.95"/>
    <n v="177.38"/>
    <s v="Smart"/>
    <d v="2022-03-02T00:00:00"/>
    <n v="64"/>
    <x v="1"/>
  </r>
  <r>
    <s v="U00281"/>
    <s v="C36533"/>
    <s v="Ishaan Chauhan"/>
    <x v="0"/>
    <x v="0"/>
    <x v="0"/>
    <s v="MTR16827"/>
    <d v="2025-01-07T00:00:00"/>
    <d v="1899-12-30T08:23:26"/>
    <n v="363.31"/>
    <n v="2839.6"/>
    <n v="3202.91"/>
    <n v="2495.7600000000002"/>
    <x v="50"/>
    <x v="0"/>
    <x v="1"/>
    <x v="0"/>
    <n v="1"/>
    <n v="0"/>
    <n v="0"/>
    <x v="0"/>
    <x v="1"/>
    <x v="3"/>
    <n v="230.88"/>
    <n v="132.43"/>
    <s v="Analog"/>
    <d v="2023-08-03T00:00:00"/>
    <n v="18"/>
    <x v="0"/>
  </r>
  <r>
    <s v="U00282"/>
    <s v="C48291"/>
    <s v="Yamini Lopes"/>
    <x v="0"/>
    <x v="6"/>
    <x v="2"/>
    <s v="MTR72340"/>
    <d v="2025-06-20T00:00:00"/>
    <d v="1899-12-30T09:01:50"/>
    <n v="147.61000000000001"/>
    <n v="2316.36"/>
    <n v="2463.9699999999998"/>
    <n v="776.82"/>
    <x v="102"/>
    <x v="0"/>
    <x v="24"/>
    <x v="1"/>
    <n v="0"/>
    <n v="0"/>
    <n v="1"/>
    <x v="0"/>
    <x v="2"/>
    <x v="2"/>
    <n v="87.74"/>
    <n v="59.87"/>
    <s v="Analog"/>
    <d v="2023-05-03T00:00:00"/>
    <n v="28"/>
    <x v="2"/>
  </r>
  <r>
    <s v="U00283"/>
    <s v="C73162"/>
    <s v="Karthik Naidu"/>
    <x v="2"/>
    <x v="3"/>
    <x v="3"/>
    <s v="MTR91173"/>
    <d v="2024-11-28T00:00:00"/>
    <d v="1899-12-30T11:40:34"/>
    <n v="273.49"/>
    <n v="1336.82"/>
    <n v="1610.31"/>
    <n v="1603.01"/>
    <x v="188"/>
    <x v="1"/>
    <x v="29"/>
    <x v="2"/>
    <n v="0"/>
    <n v="1"/>
    <n v="0"/>
    <x v="3"/>
    <x v="1"/>
    <x v="1"/>
    <n v="157.31"/>
    <n v="116.18"/>
    <s v="Smart"/>
    <d v="2015-10-23T00:00:00"/>
    <n v="40"/>
    <x v="2"/>
  </r>
  <r>
    <s v="U00284"/>
    <s v="C72109"/>
    <s v="Suhani Iyengar"/>
    <x v="2"/>
    <x v="0"/>
    <x v="0"/>
    <s v="MTR93234"/>
    <d v="2024-08-14T00:00:00"/>
    <d v="1899-12-30T05:23:18"/>
    <n v="346.5"/>
    <n v="1169.99"/>
    <n v="1516.49"/>
    <n v="2011.39"/>
    <x v="27"/>
    <x v="0"/>
    <x v="20"/>
    <x v="0"/>
    <n v="1"/>
    <n v="0"/>
    <n v="0"/>
    <x v="0"/>
    <x v="0"/>
    <x v="2"/>
    <n v="221.87"/>
    <n v="124.63"/>
    <s v="Analog"/>
    <d v="2017-02-11T00:00:00"/>
    <n v="37"/>
    <x v="2"/>
  </r>
  <r>
    <s v="U00285"/>
    <s v="C60209"/>
    <s v="Aarav Mukherjee"/>
    <x v="0"/>
    <x v="0"/>
    <x v="0"/>
    <s v="MTR10433"/>
    <d v="2025-06-11T00:00:00"/>
    <d v="1899-12-30T17:00:19"/>
    <n v="405.53"/>
    <n v="4478.0200000000004"/>
    <n v="4883.55"/>
    <n v="2413.91"/>
    <x v="131"/>
    <x v="0"/>
    <x v="26"/>
    <x v="2"/>
    <n v="0"/>
    <n v="1"/>
    <n v="0"/>
    <x v="3"/>
    <x v="1"/>
    <x v="2"/>
    <n v="192.55"/>
    <n v="212.98"/>
    <s v="Smart"/>
    <d v="2022-06-23T00:00:00"/>
    <n v="66"/>
    <x v="2"/>
  </r>
  <r>
    <s v="U00286"/>
    <s v="C26874"/>
    <s v="Ravi Nambiar"/>
    <x v="2"/>
    <x v="2"/>
    <x v="2"/>
    <s v="MTR18328"/>
    <d v="2024-12-27T00:00:00"/>
    <d v="1899-12-30T15:58:06"/>
    <n v="372.52"/>
    <n v="2883.52"/>
    <n v="3256.04"/>
    <n v="2351.7600000000002"/>
    <x v="174"/>
    <x v="1"/>
    <x v="3"/>
    <x v="2"/>
    <n v="0"/>
    <n v="1"/>
    <n v="0"/>
    <x v="2"/>
    <x v="0"/>
    <x v="0"/>
    <n v="233.4"/>
    <n v="139.12"/>
    <s v="Analog"/>
    <d v="2018-04-14T00:00:00"/>
    <n v="48"/>
    <x v="2"/>
  </r>
  <r>
    <s v="U00287"/>
    <s v="C75431"/>
    <s v="Bharat Kapoor"/>
    <x v="2"/>
    <x v="3"/>
    <x v="3"/>
    <s v="MTR44933"/>
    <d v="2024-11-25T00:00:00"/>
    <d v="1899-12-30T08:38:17"/>
    <n v="281.89"/>
    <n v="4317.47"/>
    <n v="4599.3599999999997"/>
    <n v="1982.29"/>
    <x v="189"/>
    <x v="0"/>
    <x v="17"/>
    <x v="1"/>
    <n v="0"/>
    <n v="0"/>
    <n v="1"/>
    <x v="3"/>
    <x v="2"/>
    <x v="2"/>
    <n v="193.11"/>
    <n v="88.78"/>
    <s v="Analog"/>
    <d v="2021-09-15T00:00:00"/>
    <n v="25"/>
    <x v="1"/>
  </r>
  <r>
    <s v="U00288"/>
    <s v="C10706"/>
    <s v="Rishabh Garg"/>
    <x v="1"/>
    <x v="0"/>
    <x v="0"/>
    <s v="MTR85348"/>
    <d v="2024-11-09T00:00:00"/>
    <d v="1899-12-30T17:42:04"/>
    <n v="20.21"/>
    <n v="1280.68"/>
    <n v="1300.8900000000001"/>
    <n v="92.27"/>
    <x v="183"/>
    <x v="0"/>
    <x v="10"/>
    <x v="0"/>
    <n v="1"/>
    <n v="0"/>
    <n v="0"/>
    <x v="2"/>
    <x v="2"/>
    <x v="0"/>
    <n v="13.19"/>
    <n v="7.02"/>
    <s v="Smart"/>
    <d v="2016-03-30T00:00:00"/>
    <n v="55"/>
    <x v="2"/>
  </r>
  <r>
    <s v="U01030"/>
    <s v="C32828"/>
    <s v="Sameer Banerjee"/>
    <x v="0"/>
    <x v="0"/>
    <x v="0"/>
    <s v="MTR92970"/>
    <d v="2025-06-02T00:00:00"/>
    <d v="1899-12-30T08:05:57"/>
    <n v="366.93"/>
    <n v="3293.42"/>
    <n v="3660.35"/>
    <n v="2243.62"/>
    <x v="22"/>
    <x v="0"/>
    <x v="4"/>
    <x v="2"/>
    <n v="0"/>
    <n v="1"/>
    <n v="0"/>
    <x v="1"/>
    <x v="0"/>
    <x v="2"/>
    <n v="178.71"/>
    <n v="188.22"/>
    <s v="Smart"/>
    <d v="2020-05-08T00:00:00"/>
    <n v="24"/>
    <x v="1"/>
  </r>
  <r>
    <s v="U01205"/>
    <s v="C54166"/>
    <s v="Puneet Bhatt"/>
    <x v="2"/>
    <x v="1"/>
    <x v="1"/>
    <s v="MTR33742"/>
    <d v="2025-04-14T00:00:00"/>
    <d v="1899-12-30T19:56:51"/>
    <n v="148.72"/>
    <n v="3284.51"/>
    <n v="3433.23"/>
    <n v="976.12"/>
    <x v="94"/>
    <x v="0"/>
    <x v="27"/>
    <x v="2"/>
    <n v="0"/>
    <n v="1"/>
    <n v="0"/>
    <x v="1"/>
    <x v="1"/>
    <x v="4"/>
    <n v="97.11"/>
    <n v="51.61"/>
    <s v="Smart"/>
    <d v="2018-07-31T00:00:00"/>
    <n v="57"/>
    <x v="2"/>
  </r>
  <r>
    <s v="U00291"/>
    <s v="C96816"/>
    <s v="Hema Khandelwal"/>
    <x v="2"/>
    <x v="0"/>
    <x v="0"/>
    <s v="MTR19298"/>
    <d v="2024-12-02T00:00:00"/>
    <d v="1899-12-30T17:15:42"/>
    <n v="316.08"/>
    <n v="2010.8"/>
    <n v="2326.88"/>
    <n v="2225.65"/>
    <x v="190"/>
    <x v="0"/>
    <x v="29"/>
    <x v="1"/>
    <n v="0"/>
    <n v="0"/>
    <n v="1"/>
    <x v="4"/>
    <x v="0"/>
    <x v="1"/>
    <n v="198.37"/>
    <n v="117.71"/>
    <s v="Smart"/>
    <d v="2023-04-20T00:00:00"/>
    <n v="25"/>
    <x v="2"/>
  </r>
  <r>
    <s v="U00292"/>
    <s v="C86372"/>
    <s v="Lavanya Desai"/>
    <x v="0"/>
    <x v="1"/>
    <x v="1"/>
    <s v="MTR90515"/>
    <d v="2025-03-28T00:00:00"/>
    <d v="1899-12-30T11:00:22"/>
    <n v="199.92"/>
    <n v="2696.02"/>
    <n v="2895.94"/>
    <n v="1315.57"/>
    <x v="48"/>
    <x v="0"/>
    <x v="8"/>
    <x v="2"/>
    <n v="0"/>
    <n v="1"/>
    <n v="0"/>
    <x v="3"/>
    <x v="0"/>
    <x v="0"/>
    <n v="124.64"/>
    <n v="75.28"/>
    <s v="Analog"/>
    <d v="2018-09-20T00:00:00"/>
    <n v="56"/>
    <x v="2"/>
  </r>
  <r>
    <s v="U00293"/>
    <s v="C19580"/>
    <s v="Jitendra Banerjee"/>
    <x v="0"/>
    <x v="3"/>
    <x v="3"/>
    <s v="MTR91964"/>
    <d v="2025-04-19T00:00:00"/>
    <d v="1899-12-30T00:02:16"/>
    <n v="21.25"/>
    <n v="3539.54"/>
    <n v="3560.79"/>
    <n v="149.85"/>
    <x v="66"/>
    <x v="0"/>
    <x v="4"/>
    <x v="2"/>
    <n v="0"/>
    <n v="1"/>
    <n v="0"/>
    <x v="2"/>
    <x v="0"/>
    <x v="2"/>
    <n v="13.28"/>
    <n v="7.97"/>
    <s v="Analog"/>
    <d v="2016-10-04T00:00:00"/>
    <n v="20"/>
    <x v="2"/>
  </r>
  <r>
    <s v="U01546"/>
    <s v="C33359"/>
    <s v="Rajesh Krishnan"/>
    <x v="1"/>
    <x v="3"/>
    <x v="3"/>
    <s v="MTR83184"/>
    <d v="2024-07-29T00:00:00"/>
    <d v="1899-12-30T01:08:53"/>
    <n v="385.21"/>
    <n v="3768.04"/>
    <n v="4153.25"/>
    <n v="2015.44"/>
    <x v="163"/>
    <x v="0"/>
    <x v="7"/>
    <x v="0"/>
    <n v="1"/>
    <n v="0"/>
    <n v="0"/>
    <x v="2"/>
    <x v="2"/>
    <x v="2"/>
    <n v="192.48"/>
    <n v="192.73"/>
    <s v="Smart"/>
    <d v="2020-07-10T00:00:00"/>
    <n v="35"/>
    <x v="0"/>
  </r>
  <r>
    <s v="U01570"/>
    <s v="C12941"/>
    <s v="Bhavana Shetty"/>
    <x v="2"/>
    <x v="3"/>
    <x v="3"/>
    <s v="MTR38544"/>
    <d v="2024-10-06T00:00:00"/>
    <d v="1899-12-30T14:02:12"/>
    <n v="483.8"/>
    <n v="1894.19"/>
    <n v="2377.9899999999998"/>
    <n v="2216.21"/>
    <x v="191"/>
    <x v="1"/>
    <x v="14"/>
    <x v="2"/>
    <n v="0"/>
    <n v="1"/>
    <n v="0"/>
    <x v="1"/>
    <x v="0"/>
    <x v="2"/>
    <n v="205.43"/>
    <n v="278.37"/>
    <s v="Smart"/>
    <d v="2023-06-26T00:00:00"/>
    <n v="42"/>
    <x v="2"/>
  </r>
  <r>
    <s v="U00296"/>
    <s v="C53833"/>
    <s v="Ankit Bhandari"/>
    <x v="0"/>
    <x v="5"/>
    <x v="4"/>
    <s v="MTR18988"/>
    <d v="2024-07-23T00:00:00"/>
    <d v="1899-12-30T04:26:13"/>
    <n v="388.59"/>
    <n v="1625.22"/>
    <n v="2013.81"/>
    <n v="2420.1799999999998"/>
    <x v="53"/>
    <x v="0"/>
    <x v="10"/>
    <x v="0"/>
    <n v="1"/>
    <n v="0"/>
    <n v="0"/>
    <x v="1"/>
    <x v="1"/>
    <x v="1"/>
    <n v="263.02"/>
    <n v="125.57"/>
    <s v="Analog"/>
    <d v="2017-07-28T00:00:00"/>
    <n v="57"/>
    <x v="0"/>
  </r>
  <r>
    <s v="U00297"/>
    <s v="C16317"/>
    <s v="Kirti Kulkarni"/>
    <x v="2"/>
    <x v="3"/>
    <x v="3"/>
    <s v="MTR41617"/>
    <d v="2024-12-27T00:00:00"/>
    <d v="1899-12-30T01:52:41"/>
    <n v="332.06"/>
    <n v="2159.1"/>
    <n v="2491.16"/>
    <n v="1677.85"/>
    <x v="190"/>
    <x v="0"/>
    <x v="7"/>
    <x v="1"/>
    <n v="0"/>
    <n v="0"/>
    <n v="1"/>
    <x v="0"/>
    <x v="1"/>
    <x v="4"/>
    <n v="162.22999999999999"/>
    <n v="169.83"/>
    <s v="Smart"/>
    <d v="2015-12-24T00:00:00"/>
    <n v="42"/>
    <x v="0"/>
  </r>
  <r>
    <s v="U00592"/>
    <s v="C58691"/>
    <s v="Jaya Apte"/>
    <x v="0"/>
    <x v="0"/>
    <x v="0"/>
    <s v="MTR10772"/>
    <d v="2024-11-06T00:00:00"/>
    <d v="1899-12-30T10:20:31"/>
    <n v="127.12"/>
    <n v="4840.16"/>
    <n v="4967.28"/>
    <n v="914.92"/>
    <x v="192"/>
    <x v="0"/>
    <x v="5"/>
    <x v="1"/>
    <n v="0"/>
    <n v="0"/>
    <n v="1"/>
    <x v="2"/>
    <x v="1"/>
    <x v="3"/>
    <n v="58.28"/>
    <n v="68.84"/>
    <s v="Analog"/>
    <d v="2017-11-12T00:00:00"/>
    <n v="60"/>
    <x v="1"/>
  </r>
  <r>
    <s v="U00299"/>
    <s v="C20308"/>
    <s v="Ajay Khan"/>
    <x v="1"/>
    <x v="2"/>
    <x v="2"/>
    <s v="MTR82801"/>
    <d v="2025-01-24T00:00:00"/>
    <d v="1899-12-30T03:23:07"/>
    <n v="234.98"/>
    <n v="1704.51"/>
    <n v="1939.49"/>
    <n v="1475.49"/>
    <x v="193"/>
    <x v="0"/>
    <x v="7"/>
    <x v="1"/>
    <n v="0"/>
    <n v="0"/>
    <n v="1"/>
    <x v="4"/>
    <x v="2"/>
    <x v="3"/>
    <n v="131.51"/>
    <n v="103.47"/>
    <s v="Analog"/>
    <d v="2018-03-28T00:00:00"/>
    <n v="26"/>
    <x v="2"/>
  </r>
  <r>
    <s v="U00300"/>
    <s v="C90085"/>
    <s v="Kavya Tikoo"/>
    <x v="2"/>
    <x v="1"/>
    <x v="1"/>
    <s v="MTR74664"/>
    <d v="2025-03-28T00:00:00"/>
    <d v="1899-12-30T09:55:27"/>
    <n v="217.3"/>
    <n v="2216.5300000000002"/>
    <n v="2433.83"/>
    <n v="1361.77"/>
    <x v="194"/>
    <x v="0"/>
    <x v="24"/>
    <x v="0"/>
    <n v="1"/>
    <n v="0"/>
    <n v="0"/>
    <x v="2"/>
    <x v="1"/>
    <x v="4"/>
    <n v="94.52"/>
    <n v="122.78"/>
    <s v="Smart"/>
    <d v="2021-03-28T00:00:00"/>
    <n v="49"/>
    <x v="1"/>
  </r>
  <r>
    <s v="U00301"/>
    <s v="C77293"/>
    <s v="Sangeeta Patel"/>
    <x v="1"/>
    <x v="5"/>
    <x v="4"/>
    <s v="MTR58581"/>
    <d v="2024-12-18T00:00:00"/>
    <d v="1899-12-30T15:54:58"/>
    <n v="473.91"/>
    <n v="4854.33"/>
    <n v="5328.24"/>
    <n v="2388.0100000000002"/>
    <x v="195"/>
    <x v="1"/>
    <x v="0"/>
    <x v="0"/>
    <n v="1"/>
    <n v="0"/>
    <n v="0"/>
    <x v="4"/>
    <x v="1"/>
    <x v="1"/>
    <n v="250.71"/>
    <n v="223.2"/>
    <s v="Analog"/>
    <d v="2020-03-28T00:00:00"/>
    <n v="18"/>
    <x v="2"/>
  </r>
  <r>
    <s v="U00302"/>
    <s v="C10640"/>
    <s v="Bhavya Khan"/>
    <x v="1"/>
    <x v="3"/>
    <x v="3"/>
    <s v="MTR43778"/>
    <d v="2025-05-19T00:00:00"/>
    <d v="1899-12-30T17:04:37"/>
    <n v="173.64"/>
    <n v="3108.74"/>
    <n v="3282.3799999999901"/>
    <n v="983.35"/>
    <x v="85"/>
    <x v="0"/>
    <x v="24"/>
    <x v="0"/>
    <n v="1"/>
    <n v="0"/>
    <n v="0"/>
    <x v="3"/>
    <x v="0"/>
    <x v="4"/>
    <n v="119.49"/>
    <n v="54.15"/>
    <s v="Analog"/>
    <d v="2023-08-10T00:00:00"/>
    <n v="29"/>
    <x v="2"/>
  </r>
  <r>
    <s v="U00303"/>
    <s v="C77370"/>
    <s v="Sandeep Kulkarni"/>
    <x v="1"/>
    <x v="3"/>
    <x v="3"/>
    <s v="MTR56336"/>
    <d v="2025-05-29T00:00:00"/>
    <d v="1899-12-30T19:43:35"/>
    <n v="416.43"/>
    <n v="2492.34"/>
    <n v="2908.77"/>
    <n v="3031.05"/>
    <x v="67"/>
    <x v="0"/>
    <x v="19"/>
    <x v="2"/>
    <n v="0"/>
    <n v="1"/>
    <n v="0"/>
    <x v="1"/>
    <x v="2"/>
    <x v="1"/>
    <n v="232.16"/>
    <n v="184.27"/>
    <s v="Analog"/>
    <d v="2020-10-09T00:00:00"/>
    <n v="33"/>
    <x v="0"/>
  </r>
  <r>
    <s v="U00304"/>
    <s v="C37389"/>
    <s v="Aditya Kaur"/>
    <x v="0"/>
    <x v="6"/>
    <x v="2"/>
    <s v="MTR44197"/>
    <d v="2025-05-19T00:00:00"/>
    <d v="1899-12-30T16:00:43"/>
    <n v="349.61"/>
    <n v="1542.72"/>
    <n v="1892.33"/>
    <n v="2491.4699999999998"/>
    <x v="157"/>
    <x v="0"/>
    <x v="22"/>
    <x v="1"/>
    <n v="0"/>
    <n v="0"/>
    <n v="1"/>
    <x v="1"/>
    <x v="2"/>
    <x v="3"/>
    <n v="147.38999999999999"/>
    <n v="202.22"/>
    <s v="Smart"/>
    <d v="2017-10-29T00:00:00"/>
    <n v="64"/>
    <x v="1"/>
  </r>
  <r>
    <s v="U00305"/>
    <s v="C18428"/>
    <s v="Pradeep Kaul"/>
    <x v="2"/>
    <x v="2"/>
    <x v="2"/>
    <s v="MTR88166"/>
    <d v="2024-11-04T00:00:00"/>
    <d v="1899-12-30T14:37:44"/>
    <n v="226.79"/>
    <n v="4574.58"/>
    <n v="4801.37"/>
    <n v="1572.2"/>
    <x v="196"/>
    <x v="0"/>
    <x v="28"/>
    <x v="1"/>
    <n v="0"/>
    <n v="0"/>
    <n v="1"/>
    <x v="0"/>
    <x v="0"/>
    <x v="3"/>
    <n v="138.08000000000001"/>
    <n v="88.71"/>
    <s v="Analog"/>
    <d v="2017-02-12T00:00:00"/>
    <n v="52"/>
    <x v="2"/>
  </r>
  <r>
    <s v="U00306"/>
    <s v="C61821"/>
    <s v="Arnav Wagh"/>
    <x v="2"/>
    <x v="5"/>
    <x v="4"/>
    <s v="MTR25702"/>
    <d v="2025-02-04T00:00:00"/>
    <d v="1899-12-30T06:06:18"/>
    <n v="54.27"/>
    <n v="4205.5"/>
    <n v="4259.7700000000004"/>
    <n v="283"/>
    <x v="67"/>
    <x v="0"/>
    <x v="16"/>
    <x v="0"/>
    <n v="1"/>
    <n v="0"/>
    <n v="0"/>
    <x v="0"/>
    <x v="2"/>
    <x v="0"/>
    <n v="28.91"/>
    <n v="25.36"/>
    <s v="Analog"/>
    <d v="2023-03-04T00:00:00"/>
    <n v="34"/>
    <x v="1"/>
  </r>
  <r>
    <s v="U00307"/>
    <s v="C46286"/>
    <s v="Suresh Mathur"/>
    <x v="1"/>
    <x v="1"/>
    <x v="1"/>
    <s v="MTR97288"/>
    <d v="2024-10-21T00:00:00"/>
    <d v="1899-12-30T14:03:16"/>
    <n v="226.75"/>
    <n v="4687.59"/>
    <n v="4914.34"/>
    <n v="1122.31"/>
    <x v="144"/>
    <x v="0"/>
    <x v="22"/>
    <x v="0"/>
    <n v="1"/>
    <n v="0"/>
    <n v="0"/>
    <x v="4"/>
    <x v="1"/>
    <x v="4"/>
    <n v="155.41999999999999"/>
    <n v="71.33"/>
    <s v="Analog"/>
    <d v="2017-07-16T00:00:00"/>
    <n v="33"/>
    <x v="1"/>
  </r>
  <r>
    <s v="U00308"/>
    <s v="C90045"/>
    <s v="Vinay Singh"/>
    <x v="0"/>
    <x v="3"/>
    <x v="3"/>
    <s v="MTR50410"/>
    <d v="2025-05-31T00:00:00"/>
    <d v="1899-12-30T20:54:56"/>
    <n v="442.48"/>
    <n v="4293.68"/>
    <n v="4736.16"/>
    <n v="2492.04"/>
    <x v="144"/>
    <x v="0"/>
    <x v="17"/>
    <x v="0"/>
    <n v="1"/>
    <n v="0"/>
    <n v="0"/>
    <x v="0"/>
    <x v="1"/>
    <x v="3"/>
    <n v="275.27999999999997"/>
    <n v="167.2"/>
    <s v="Analog"/>
    <d v="2017-06-15T00:00:00"/>
    <n v="68"/>
    <x v="0"/>
  </r>
  <r>
    <s v="U00309"/>
    <s v="C47114"/>
    <s v="Aditi Khanna"/>
    <x v="0"/>
    <x v="5"/>
    <x v="4"/>
    <s v="MTR11719"/>
    <d v="2025-03-11T00:00:00"/>
    <d v="1899-12-30T09:50:07"/>
    <n v="221.6"/>
    <n v="2236.75"/>
    <n v="2458.35"/>
    <n v="1022.01"/>
    <x v="197"/>
    <x v="0"/>
    <x v="1"/>
    <x v="2"/>
    <n v="0"/>
    <n v="1"/>
    <n v="0"/>
    <x v="1"/>
    <x v="2"/>
    <x v="0"/>
    <n v="103.65"/>
    <n v="117.95"/>
    <s v="Analog"/>
    <d v="2022-12-14T00:00:00"/>
    <n v="63"/>
    <x v="1"/>
  </r>
  <r>
    <s v="U00310"/>
    <s v="C24473"/>
    <s v="Aditya Phadke"/>
    <x v="0"/>
    <x v="0"/>
    <x v="0"/>
    <s v="MTR99707"/>
    <d v="2025-04-16T00:00:00"/>
    <d v="1899-12-30T01:23:00"/>
    <n v="74.89"/>
    <n v="2879.61"/>
    <n v="2954.5"/>
    <n v="404.79"/>
    <x v="144"/>
    <x v="0"/>
    <x v="7"/>
    <x v="1"/>
    <n v="0"/>
    <n v="0"/>
    <n v="1"/>
    <x v="1"/>
    <x v="0"/>
    <x v="3"/>
    <n v="39.58"/>
    <n v="35.31"/>
    <s v="Analog"/>
    <d v="2017-12-28T00:00:00"/>
    <n v="19"/>
    <x v="0"/>
  </r>
  <r>
    <s v="U00311"/>
    <s v="C57758"/>
    <s v="Raghav Wagh"/>
    <x v="2"/>
    <x v="0"/>
    <x v="0"/>
    <s v="MTR47182"/>
    <d v="2025-03-03T00:00:00"/>
    <d v="1899-12-30T11:40:43"/>
    <n v="107.82"/>
    <n v="4151.3"/>
    <n v="4259.12"/>
    <n v="628.21"/>
    <x v="138"/>
    <x v="0"/>
    <x v="22"/>
    <x v="1"/>
    <n v="0"/>
    <n v="0"/>
    <n v="1"/>
    <x v="4"/>
    <x v="0"/>
    <x v="0"/>
    <n v="44.66"/>
    <n v="63.16"/>
    <s v="Analog"/>
    <d v="2018-10-02T00:00:00"/>
    <n v="35"/>
    <x v="2"/>
  </r>
  <r>
    <s v="U00312"/>
    <s v="C92002"/>
    <s v="Hemant Sawant"/>
    <x v="1"/>
    <x v="5"/>
    <x v="4"/>
    <s v="MTR63028"/>
    <d v="2025-04-12T00:00:00"/>
    <d v="1899-12-30T08:52:05"/>
    <n v="109.27"/>
    <n v="3352.63"/>
    <n v="3461.9"/>
    <n v="520.42999999999995"/>
    <x v="198"/>
    <x v="0"/>
    <x v="28"/>
    <x v="0"/>
    <n v="1"/>
    <n v="0"/>
    <n v="0"/>
    <x v="2"/>
    <x v="2"/>
    <x v="3"/>
    <n v="62.29"/>
    <n v="46.98"/>
    <s v="Analog"/>
    <d v="2022-11-03T00:00:00"/>
    <n v="18"/>
    <x v="1"/>
  </r>
  <r>
    <s v="U00313"/>
    <s v="C29016"/>
    <s v="Ashish Dalal"/>
    <x v="2"/>
    <x v="3"/>
    <x v="3"/>
    <s v="MTR78880"/>
    <d v="2024-11-08T00:00:00"/>
    <d v="1899-12-30T03:14:55"/>
    <n v="287.35000000000002"/>
    <n v="1795.95"/>
    <n v="2083.3000000000002"/>
    <n v="1859.3"/>
    <x v="58"/>
    <x v="0"/>
    <x v="10"/>
    <x v="1"/>
    <n v="0"/>
    <n v="0"/>
    <n v="1"/>
    <x v="0"/>
    <x v="1"/>
    <x v="2"/>
    <n v="132.65"/>
    <n v="154.69999999999999"/>
    <s v="Analog"/>
    <d v="2020-01-11T00:00:00"/>
    <n v="40"/>
    <x v="2"/>
  </r>
  <r>
    <s v="U00314"/>
    <s v="C90768"/>
    <s v="Yash Siddiqui"/>
    <x v="0"/>
    <x v="4"/>
    <x v="4"/>
    <s v="MTR77191"/>
    <d v="2025-03-08T00:00:00"/>
    <d v="1899-12-30T10:44:43"/>
    <n v="156.36000000000001"/>
    <n v="3811.73"/>
    <n v="3968.09"/>
    <n v="743.29"/>
    <x v="199"/>
    <x v="0"/>
    <x v="19"/>
    <x v="1"/>
    <n v="0"/>
    <n v="0"/>
    <n v="1"/>
    <x v="3"/>
    <x v="1"/>
    <x v="0"/>
    <n v="63.12"/>
    <n v="93.24"/>
    <s v="Analog"/>
    <d v="2021-02-28T00:00:00"/>
    <n v="31"/>
    <x v="0"/>
  </r>
  <r>
    <s v="U00936"/>
    <s v="C72644"/>
    <s v="Komal Sheikh"/>
    <x v="1"/>
    <x v="3"/>
    <x v="3"/>
    <s v="MTR91537"/>
    <d v="2024-12-10T00:00:00"/>
    <d v="1899-12-30T04:09:39"/>
    <n v="101.34"/>
    <n v="4884.05"/>
    <n v="4985.3900000000003"/>
    <n v="544.36"/>
    <x v="200"/>
    <x v="1"/>
    <x v="2"/>
    <x v="0"/>
    <n v="1"/>
    <n v="0"/>
    <n v="0"/>
    <x v="4"/>
    <x v="0"/>
    <x v="1"/>
    <n v="62.74"/>
    <n v="38.6"/>
    <s v="Analog"/>
    <d v="2018-03-08T00:00:00"/>
    <n v="54"/>
    <x v="2"/>
  </r>
  <r>
    <s v="U00316"/>
    <s v="C94665"/>
    <s v="Manisha Krishnan"/>
    <x v="2"/>
    <x v="2"/>
    <x v="2"/>
    <s v="MTR23403"/>
    <d v="2025-04-13T00:00:00"/>
    <d v="1899-12-30T10:50:14"/>
    <n v="165.75"/>
    <n v="4275.1499999999996"/>
    <n v="4440.8999999999996"/>
    <n v="1200.43"/>
    <x v="133"/>
    <x v="0"/>
    <x v="24"/>
    <x v="0"/>
    <n v="1"/>
    <n v="0"/>
    <n v="0"/>
    <x v="0"/>
    <x v="2"/>
    <x v="2"/>
    <n v="89.79"/>
    <n v="75.959999999999994"/>
    <s v="Analog"/>
    <d v="2021-02-28T00:00:00"/>
    <n v="47"/>
    <x v="2"/>
  </r>
  <r>
    <s v="U00317"/>
    <s v="C96548"/>
    <s v="Anika Ahluwalia"/>
    <x v="1"/>
    <x v="5"/>
    <x v="4"/>
    <s v="MTR71283"/>
    <d v="2025-01-27T00:00:00"/>
    <d v="1899-12-30T06:28:47"/>
    <n v="372.91"/>
    <n v="1906.18"/>
    <n v="2279.09"/>
    <n v="2192.9899999999998"/>
    <x v="201"/>
    <x v="0"/>
    <x v="4"/>
    <x v="0"/>
    <n v="1"/>
    <n v="0"/>
    <n v="0"/>
    <x v="4"/>
    <x v="0"/>
    <x v="0"/>
    <n v="222.28"/>
    <n v="150.63"/>
    <s v="Smart"/>
    <d v="2018-08-25T00:00:00"/>
    <n v="59"/>
    <x v="0"/>
  </r>
  <r>
    <s v="U00318"/>
    <s v="C34132"/>
    <s v="Pallavi Dutta"/>
    <x v="2"/>
    <x v="3"/>
    <x v="3"/>
    <s v="MTR27618"/>
    <d v="2025-05-26T00:00:00"/>
    <d v="1899-12-30T14:24:54"/>
    <n v="169.04"/>
    <n v="2863.83"/>
    <n v="3032.87"/>
    <n v="1006"/>
    <x v="170"/>
    <x v="0"/>
    <x v="2"/>
    <x v="2"/>
    <n v="0"/>
    <n v="1"/>
    <n v="0"/>
    <x v="1"/>
    <x v="2"/>
    <x v="2"/>
    <n v="70.540000000000006"/>
    <n v="98.5"/>
    <s v="Analog"/>
    <d v="2019-09-17T00:00:00"/>
    <n v="62"/>
    <x v="2"/>
  </r>
  <r>
    <s v="U00319"/>
    <s v="C73719"/>
    <s v="Deepika Lopes"/>
    <x v="1"/>
    <x v="5"/>
    <x v="4"/>
    <s v="MTR91288"/>
    <d v="2024-09-24T00:00:00"/>
    <d v="1899-12-30T16:19:58"/>
    <n v="82.35"/>
    <n v="4737.88"/>
    <n v="4820.2299999999996"/>
    <n v="391.11"/>
    <x v="202"/>
    <x v="0"/>
    <x v="7"/>
    <x v="0"/>
    <n v="1"/>
    <n v="0"/>
    <n v="0"/>
    <x v="2"/>
    <x v="2"/>
    <x v="0"/>
    <n v="49.69"/>
    <n v="32.659999999999997"/>
    <s v="Smart"/>
    <d v="2018-02-06T00:00:00"/>
    <n v="53"/>
    <x v="1"/>
  </r>
  <r>
    <s v="U00320"/>
    <s v="C29209"/>
    <s v="Vivaan Yadav"/>
    <x v="1"/>
    <x v="5"/>
    <x v="4"/>
    <s v="MTR29880"/>
    <d v="2024-10-07T00:00:00"/>
    <d v="1899-12-30T07:44:21"/>
    <n v="24.71"/>
    <n v="1746.65"/>
    <n v="1771.36"/>
    <n v="155.31"/>
    <x v="122"/>
    <x v="1"/>
    <x v="24"/>
    <x v="1"/>
    <n v="0"/>
    <n v="0"/>
    <n v="1"/>
    <x v="2"/>
    <x v="0"/>
    <x v="3"/>
    <n v="14.8"/>
    <n v="9.91"/>
    <s v="Smart"/>
    <d v="2024-07-03T00:00:00"/>
    <n v="23"/>
    <x v="0"/>
  </r>
  <r>
    <s v="U00321"/>
    <s v="C32715"/>
    <s v="Tanvi Yadav"/>
    <x v="0"/>
    <x v="3"/>
    <x v="3"/>
    <s v="MTR23662"/>
    <d v="2025-05-19T00:00:00"/>
    <d v="1899-12-30T07:01:44"/>
    <n v="485.31"/>
    <n v="4521.54"/>
    <n v="5006.8500000000004"/>
    <n v="3458.46"/>
    <x v="40"/>
    <x v="0"/>
    <x v="26"/>
    <x v="2"/>
    <n v="0"/>
    <n v="1"/>
    <n v="0"/>
    <x v="0"/>
    <x v="0"/>
    <x v="2"/>
    <n v="280.91000000000003"/>
    <n v="204.4"/>
    <s v="Analog"/>
    <d v="2016-03-29T00:00:00"/>
    <n v="52"/>
    <x v="2"/>
  </r>
  <r>
    <s v="U00465"/>
    <s v="C38664"/>
    <s v="Komal Khan"/>
    <x v="0"/>
    <x v="3"/>
    <x v="3"/>
    <s v="MTR58627"/>
    <d v="2024-12-17T00:00:00"/>
    <d v="1899-12-30T16:18:42"/>
    <n v="18.190000000000001"/>
    <n v="2086.98"/>
    <n v="2105.17"/>
    <n v="130.44"/>
    <x v="122"/>
    <x v="1"/>
    <x v="22"/>
    <x v="2"/>
    <n v="0"/>
    <n v="1"/>
    <n v="0"/>
    <x v="1"/>
    <x v="0"/>
    <x v="2"/>
    <n v="12.39"/>
    <n v="5.8"/>
    <s v="Analog"/>
    <d v="2024-05-23T00:00:00"/>
    <n v="58"/>
    <x v="2"/>
  </r>
  <r>
    <s v="U00323"/>
    <s v="C84715"/>
    <s v="Swati Patil"/>
    <x v="0"/>
    <x v="1"/>
    <x v="1"/>
    <s v="MTR58268"/>
    <d v="2025-03-03T00:00:00"/>
    <d v="1899-12-30T23:53:15"/>
    <n v="100.95"/>
    <n v="3396.98"/>
    <n v="3497.93"/>
    <n v="692.64"/>
    <x v="70"/>
    <x v="0"/>
    <x v="12"/>
    <x v="2"/>
    <n v="0"/>
    <n v="1"/>
    <n v="0"/>
    <x v="2"/>
    <x v="2"/>
    <x v="2"/>
    <n v="55.36"/>
    <n v="45.59"/>
    <s v="Analog"/>
    <d v="2019-04-03T00:00:00"/>
    <n v="68"/>
    <x v="2"/>
  </r>
  <r>
    <s v="U00324"/>
    <s v="C23244"/>
    <s v="Neha Nair"/>
    <x v="0"/>
    <x v="5"/>
    <x v="4"/>
    <s v="MTR68545"/>
    <d v="2025-04-30T00:00:00"/>
    <d v="1899-12-30T03:18:50"/>
    <n v="143.87"/>
    <n v="2506.7800000000002"/>
    <n v="2650.65"/>
    <n v="959.68"/>
    <x v="181"/>
    <x v="0"/>
    <x v="10"/>
    <x v="0"/>
    <n v="1"/>
    <n v="0"/>
    <n v="0"/>
    <x v="4"/>
    <x v="1"/>
    <x v="2"/>
    <n v="76.430000000000007"/>
    <n v="67.44"/>
    <s v="Analog"/>
    <d v="2016-11-12T00:00:00"/>
    <n v="29"/>
    <x v="1"/>
  </r>
  <r>
    <s v="U00325"/>
    <s v="C22939"/>
    <s v="Ishaan Kaul"/>
    <x v="0"/>
    <x v="0"/>
    <x v="0"/>
    <s v="MTR81079"/>
    <d v="2024-12-13T00:00:00"/>
    <d v="1899-12-30T03:18:38"/>
    <n v="275.69"/>
    <n v="4280.59"/>
    <n v="4556.28"/>
    <n v="1446.31"/>
    <x v="182"/>
    <x v="1"/>
    <x v="22"/>
    <x v="0"/>
    <n v="1"/>
    <n v="0"/>
    <n v="0"/>
    <x v="1"/>
    <x v="2"/>
    <x v="3"/>
    <n v="131.76"/>
    <n v="143.93"/>
    <s v="Analog"/>
    <d v="2019-04-14T00:00:00"/>
    <n v="40"/>
    <x v="0"/>
  </r>
  <r>
    <s v="U00326"/>
    <s v="C96326"/>
    <s v="Priya Krishnan"/>
    <x v="2"/>
    <x v="5"/>
    <x v="4"/>
    <s v="MTR85041"/>
    <d v="2025-02-21T00:00:00"/>
    <d v="1899-12-30T05:09:48"/>
    <n v="459.18"/>
    <n v="4345.55"/>
    <n v="4804.7299999999996"/>
    <n v="3341.55"/>
    <x v="45"/>
    <x v="0"/>
    <x v="21"/>
    <x v="0"/>
    <n v="1"/>
    <n v="0"/>
    <n v="0"/>
    <x v="4"/>
    <x v="0"/>
    <x v="1"/>
    <n v="284.29000000000002"/>
    <n v="174.89"/>
    <s v="Smart"/>
    <d v="2016-09-27T00:00:00"/>
    <n v="64"/>
    <x v="1"/>
  </r>
  <r>
    <s v="U00327"/>
    <s v="C17690"/>
    <s v="Manisha Venkatesh"/>
    <x v="0"/>
    <x v="5"/>
    <x v="4"/>
    <s v="MTR34496"/>
    <d v="2025-01-28T00:00:00"/>
    <d v="1899-12-30T09:53:13"/>
    <n v="473.29"/>
    <n v="3094.98"/>
    <n v="3568.27"/>
    <n v="2974.62"/>
    <x v="203"/>
    <x v="0"/>
    <x v="10"/>
    <x v="1"/>
    <n v="0"/>
    <n v="0"/>
    <n v="1"/>
    <x v="0"/>
    <x v="1"/>
    <x v="0"/>
    <n v="201.72"/>
    <n v="271.57"/>
    <s v="Smart"/>
    <d v="2017-04-02T00:00:00"/>
    <n v="25"/>
    <x v="0"/>
  </r>
  <r>
    <s v="U00328"/>
    <s v="C58600"/>
    <s v="Arjun Desai"/>
    <x v="2"/>
    <x v="3"/>
    <x v="3"/>
    <s v="MTR66058"/>
    <d v="2024-09-17T00:00:00"/>
    <d v="1899-12-30T17:11:03"/>
    <n v="18.600000000000001"/>
    <n v="2938.81"/>
    <n v="2957.41"/>
    <n v="106.99"/>
    <x v="34"/>
    <x v="0"/>
    <x v="21"/>
    <x v="1"/>
    <n v="0"/>
    <n v="0"/>
    <n v="1"/>
    <x v="4"/>
    <x v="2"/>
    <x v="4"/>
    <n v="12.61"/>
    <n v="5.99"/>
    <s v="Smart"/>
    <d v="2017-08-03T00:00:00"/>
    <n v="42"/>
    <x v="2"/>
  </r>
  <r>
    <s v="U00329"/>
    <s v="C71342"/>
    <s v="Sneha Rao"/>
    <x v="1"/>
    <x v="4"/>
    <x v="4"/>
    <s v="MTR39692"/>
    <d v="2024-12-07T00:00:00"/>
    <d v="1899-12-30T23:11:19"/>
    <n v="30.87"/>
    <n v="3092.68"/>
    <n v="3123.5499999999902"/>
    <n v="172.78"/>
    <x v="60"/>
    <x v="1"/>
    <x v="2"/>
    <x v="2"/>
    <n v="0"/>
    <n v="1"/>
    <n v="0"/>
    <x v="2"/>
    <x v="2"/>
    <x v="1"/>
    <n v="17.79"/>
    <n v="13.08"/>
    <s v="Smart"/>
    <d v="2015-12-19T00:00:00"/>
    <n v="24"/>
    <x v="2"/>
  </r>
  <r>
    <s v="U01397"/>
    <s v="C63580"/>
    <s v="Reema Bhasin"/>
    <x v="0"/>
    <x v="4"/>
    <x v="4"/>
    <s v="MTR96462"/>
    <d v="2024-09-02T00:00:00"/>
    <d v="1899-12-30T11:40:41"/>
    <n v="174.76"/>
    <n v="4176.2"/>
    <n v="4350.96"/>
    <n v="963.92"/>
    <x v="168"/>
    <x v="1"/>
    <x v="27"/>
    <x v="1"/>
    <n v="0"/>
    <n v="0"/>
    <n v="1"/>
    <x v="2"/>
    <x v="1"/>
    <x v="3"/>
    <n v="117.82"/>
    <n v="56.94"/>
    <s v="Analog"/>
    <d v="2023-03-02T00:00:00"/>
    <n v="58"/>
    <x v="0"/>
  </r>
  <r>
    <s v="U00331"/>
    <s v="C68814"/>
    <s v="Sushmita Gowda"/>
    <x v="0"/>
    <x v="0"/>
    <x v="0"/>
    <s v="MTR72285"/>
    <d v="2025-05-02T00:00:00"/>
    <d v="1899-12-30T18:06:03"/>
    <n v="15.33"/>
    <n v="2561.13"/>
    <n v="2576.46"/>
    <n v="93.13"/>
    <x v="130"/>
    <x v="0"/>
    <x v="28"/>
    <x v="1"/>
    <n v="0"/>
    <n v="0"/>
    <n v="1"/>
    <x v="2"/>
    <x v="2"/>
    <x v="1"/>
    <n v="7.33"/>
    <n v="8"/>
    <s v="Smart"/>
    <d v="2020-08-06T00:00:00"/>
    <n v="64"/>
    <x v="2"/>
  </r>
  <r>
    <s v="U00614"/>
    <s v="C87299"/>
    <s v="Bharat Carvalho"/>
    <x v="2"/>
    <x v="3"/>
    <x v="3"/>
    <s v="MTR89840"/>
    <d v="2024-10-15T00:00:00"/>
    <d v="1899-12-30T21:38:58"/>
    <n v="83.04"/>
    <n v="2306.46"/>
    <n v="2389.5"/>
    <n v="494.26"/>
    <x v="47"/>
    <x v="1"/>
    <x v="10"/>
    <x v="0"/>
    <n v="1"/>
    <n v="0"/>
    <n v="0"/>
    <x v="2"/>
    <x v="1"/>
    <x v="3"/>
    <n v="47.07"/>
    <n v="35.97"/>
    <s v="Analog"/>
    <d v="2016-10-18T00:00:00"/>
    <n v="69"/>
    <x v="0"/>
  </r>
  <r>
    <s v="U00333"/>
    <s v="C53984"/>
    <s v="Sunil Dalal"/>
    <x v="1"/>
    <x v="5"/>
    <x v="4"/>
    <s v="MTR47386"/>
    <d v="2024-11-09T00:00:00"/>
    <d v="1899-12-30T16:18:43"/>
    <n v="96.07"/>
    <n v="3685.81"/>
    <n v="3781.88"/>
    <n v="443.21"/>
    <x v="204"/>
    <x v="1"/>
    <x v="9"/>
    <x v="1"/>
    <n v="0"/>
    <n v="0"/>
    <n v="1"/>
    <x v="3"/>
    <x v="1"/>
    <x v="3"/>
    <n v="63.41"/>
    <n v="32.659999999999997"/>
    <s v="Analog"/>
    <d v="2020-10-29T00:00:00"/>
    <n v="51"/>
    <x v="2"/>
  </r>
  <r>
    <s v="U00911"/>
    <s v="C84284"/>
    <s v="Monika Dar"/>
    <x v="1"/>
    <x v="2"/>
    <x v="2"/>
    <s v="MTR59770"/>
    <d v="2025-02-07T00:00:00"/>
    <d v="1899-12-30T09:29:04"/>
    <n v="473"/>
    <n v="3055.06"/>
    <n v="3528.06"/>
    <n v="2143.5500000000002"/>
    <x v="14"/>
    <x v="0"/>
    <x v="20"/>
    <x v="0"/>
    <n v="1"/>
    <n v="0"/>
    <n v="0"/>
    <x v="1"/>
    <x v="0"/>
    <x v="3"/>
    <n v="249.84"/>
    <n v="223.16"/>
    <s v="Analog"/>
    <d v="2016-06-19T00:00:00"/>
    <n v="18"/>
    <x v="2"/>
  </r>
  <r>
    <s v="U00335"/>
    <s v="C27999"/>
    <s v="Aditi Subramanian"/>
    <x v="1"/>
    <x v="1"/>
    <x v="1"/>
    <s v="MTR42456"/>
    <d v="2024-08-12T00:00:00"/>
    <d v="1899-12-30T00:34:17"/>
    <n v="416.51"/>
    <n v="2140.84"/>
    <n v="2557.35"/>
    <n v="2304.52"/>
    <x v="57"/>
    <x v="0"/>
    <x v="23"/>
    <x v="0"/>
    <n v="1"/>
    <n v="0"/>
    <n v="0"/>
    <x v="3"/>
    <x v="2"/>
    <x v="1"/>
    <n v="230.14"/>
    <n v="186.37"/>
    <s v="Smart"/>
    <d v="2017-08-16T00:00:00"/>
    <n v="74"/>
    <x v="0"/>
  </r>
  <r>
    <s v="U00336"/>
    <s v="C76460"/>
    <s v="Charvi Deshmukh"/>
    <x v="2"/>
    <x v="0"/>
    <x v="0"/>
    <s v="MTR48694"/>
    <d v="2025-01-27T00:00:00"/>
    <d v="1899-12-30T20:36:51"/>
    <n v="385.17"/>
    <n v="3854.34"/>
    <n v="4239.51"/>
    <n v="2102.67"/>
    <x v="184"/>
    <x v="0"/>
    <x v="20"/>
    <x v="0"/>
    <n v="1"/>
    <n v="0"/>
    <n v="0"/>
    <x v="4"/>
    <x v="0"/>
    <x v="1"/>
    <n v="170.45"/>
    <n v="214.72"/>
    <s v="Smart"/>
    <d v="2017-02-19T00:00:00"/>
    <n v="48"/>
    <x v="0"/>
  </r>
  <r>
    <s v="U00337"/>
    <s v="C30979"/>
    <s v="Sonam Parikh"/>
    <x v="2"/>
    <x v="5"/>
    <x v="4"/>
    <s v="MTR38404"/>
    <d v="2025-04-08T00:00:00"/>
    <d v="1899-12-30T21:16:30"/>
    <n v="150.12"/>
    <n v="1221.25"/>
    <n v="1371.37"/>
    <n v="873.72"/>
    <x v="42"/>
    <x v="0"/>
    <x v="5"/>
    <x v="2"/>
    <n v="0"/>
    <n v="1"/>
    <n v="0"/>
    <x v="1"/>
    <x v="2"/>
    <x v="0"/>
    <n v="84.45"/>
    <n v="65.67"/>
    <s v="Smart"/>
    <d v="2024-07-07T00:00:00"/>
    <n v="65"/>
    <x v="2"/>
  </r>
  <r>
    <s v="U00338"/>
    <s v="C19446"/>
    <s v="Tara Vyas"/>
    <x v="0"/>
    <x v="6"/>
    <x v="2"/>
    <s v="MTR67583"/>
    <d v="2024-11-29T00:00:00"/>
    <d v="1899-12-30T10:30:37"/>
    <n v="380.85"/>
    <n v="2144.9699999999998"/>
    <n v="2525.8199999999902"/>
    <n v="2675.28"/>
    <x v="65"/>
    <x v="0"/>
    <x v="11"/>
    <x v="1"/>
    <n v="0"/>
    <n v="0"/>
    <n v="1"/>
    <x v="3"/>
    <x v="2"/>
    <x v="0"/>
    <n v="210.29"/>
    <n v="170.56"/>
    <s v="Analog"/>
    <d v="2017-06-08T00:00:00"/>
    <n v="68"/>
    <x v="1"/>
  </r>
  <r>
    <s v="U00339"/>
    <s v="C37551"/>
    <s v="Apeksha Bhat"/>
    <x v="0"/>
    <x v="5"/>
    <x v="4"/>
    <s v="MTR76850"/>
    <d v="2024-09-30T00:00:00"/>
    <d v="1899-12-30T06:22:20"/>
    <n v="484.44"/>
    <n v="1942.74"/>
    <n v="2427.1799999999998"/>
    <n v="2727.73"/>
    <x v="82"/>
    <x v="1"/>
    <x v="7"/>
    <x v="1"/>
    <n v="0"/>
    <n v="0"/>
    <n v="1"/>
    <x v="1"/>
    <x v="0"/>
    <x v="2"/>
    <n v="256.38"/>
    <n v="228.06"/>
    <s v="Smart"/>
    <d v="2022-10-05T00:00:00"/>
    <n v="31"/>
    <x v="2"/>
  </r>
  <r>
    <s v="U00330"/>
    <s v="C35346"/>
    <s v="Dinesh Shetty"/>
    <x v="2"/>
    <x v="4"/>
    <x v="4"/>
    <s v="MTR17622"/>
    <d v="2024-08-06T00:00:00"/>
    <d v="1899-12-30T08:22:31"/>
    <n v="15.48"/>
    <n v="1388.52"/>
    <n v="1404"/>
    <n v="78.28"/>
    <x v="185"/>
    <x v="0"/>
    <x v="1"/>
    <x v="2"/>
    <n v="0"/>
    <n v="1"/>
    <n v="0"/>
    <x v="1"/>
    <x v="1"/>
    <x v="2"/>
    <n v="10.45"/>
    <n v="5.03"/>
    <s v="Analog"/>
    <d v="2016-01-06T00:00:00"/>
    <n v="46"/>
    <x v="1"/>
  </r>
  <r>
    <s v="U00341"/>
    <s v="C73801"/>
    <s v="Jatin Jain"/>
    <x v="2"/>
    <x v="3"/>
    <x v="3"/>
    <s v="MTR88277"/>
    <d v="2024-11-27T00:00:00"/>
    <d v="1899-12-30T19:41:24"/>
    <n v="370.5"/>
    <n v="4146.95"/>
    <n v="4517.45"/>
    <n v="1963.13"/>
    <x v="154"/>
    <x v="0"/>
    <x v="13"/>
    <x v="1"/>
    <n v="0"/>
    <n v="0"/>
    <n v="1"/>
    <x v="4"/>
    <x v="0"/>
    <x v="4"/>
    <n v="170.46"/>
    <n v="200.04"/>
    <s v="Analog"/>
    <d v="2017-02-08T00:00:00"/>
    <n v="38"/>
    <x v="2"/>
  </r>
  <r>
    <s v="U00342"/>
    <s v="C44296"/>
    <s v="Tushar Chawla"/>
    <x v="2"/>
    <x v="3"/>
    <x v="3"/>
    <s v="MTR26832"/>
    <d v="2025-04-26T00:00:00"/>
    <d v="1899-12-30T08:34:20"/>
    <n v="241.28"/>
    <n v="2166.27"/>
    <n v="2407.5500000000002"/>
    <n v="1766.13"/>
    <x v="93"/>
    <x v="0"/>
    <x v="14"/>
    <x v="1"/>
    <n v="0"/>
    <n v="0"/>
    <n v="1"/>
    <x v="1"/>
    <x v="1"/>
    <x v="2"/>
    <n v="150.94999999999999"/>
    <n v="90.33"/>
    <s v="Analog"/>
    <d v="2022-01-30T00:00:00"/>
    <n v="21"/>
    <x v="2"/>
  </r>
  <r>
    <s v="U00343"/>
    <s v="C22404"/>
    <s v="Nivedita Nambiar"/>
    <x v="1"/>
    <x v="3"/>
    <x v="3"/>
    <s v="MTR85123"/>
    <d v="2025-03-16T00:00:00"/>
    <d v="1899-12-30T14:02:25"/>
    <n v="359.06"/>
    <n v="2630.79"/>
    <n v="2989.85"/>
    <n v="1957.43"/>
    <x v="205"/>
    <x v="0"/>
    <x v="13"/>
    <x v="2"/>
    <n v="0"/>
    <n v="1"/>
    <n v="0"/>
    <x v="0"/>
    <x v="2"/>
    <x v="1"/>
    <n v="200.65"/>
    <n v="158.41"/>
    <s v="Analog"/>
    <d v="2020-08-30T00:00:00"/>
    <n v="21"/>
    <x v="1"/>
  </r>
  <r>
    <s v="U01701"/>
    <s v="C13926"/>
    <s v="Amrita Chatterjee"/>
    <x v="0"/>
    <x v="2"/>
    <x v="2"/>
    <s v="MTR32875"/>
    <d v="2025-04-05T00:00:00"/>
    <d v="1899-12-30T08:49:11"/>
    <n v="260.77999999999997"/>
    <n v="3798.37"/>
    <n v="4059.1499999999901"/>
    <n v="1266.7"/>
    <x v="19"/>
    <x v="0"/>
    <x v="19"/>
    <x v="0"/>
    <n v="1"/>
    <n v="0"/>
    <n v="0"/>
    <x v="0"/>
    <x v="1"/>
    <x v="4"/>
    <n v="117.47"/>
    <n v="143.31"/>
    <s v="Smart"/>
    <d v="2022-04-24T00:00:00"/>
    <n v="75"/>
    <x v="0"/>
  </r>
  <r>
    <s v="U00345"/>
    <s v="C77207"/>
    <s v="Suresh Raina"/>
    <x v="2"/>
    <x v="4"/>
    <x v="4"/>
    <s v="MTR66943"/>
    <d v="2025-04-01T00:00:00"/>
    <d v="1899-12-30T07:32:53"/>
    <n v="287.77"/>
    <n v="1985.27"/>
    <n v="2273.04"/>
    <n v="1332.64"/>
    <x v="132"/>
    <x v="0"/>
    <x v="17"/>
    <x v="0"/>
    <n v="1"/>
    <n v="0"/>
    <n v="0"/>
    <x v="2"/>
    <x v="0"/>
    <x v="1"/>
    <n v="123.1"/>
    <n v="164.67"/>
    <s v="Smart"/>
    <d v="2016-10-17T00:00:00"/>
    <n v="49"/>
    <x v="0"/>
  </r>
  <r>
    <s v="U00346"/>
    <s v="C82089"/>
    <s v="Dinesh Reddy"/>
    <x v="2"/>
    <x v="1"/>
    <x v="1"/>
    <s v="MTR60473"/>
    <d v="2024-09-01T00:00:00"/>
    <d v="1899-12-30T22:20:20"/>
    <n v="190.49"/>
    <n v="1258.03"/>
    <n v="1448.52"/>
    <n v="1023.3"/>
    <x v="206"/>
    <x v="0"/>
    <x v="14"/>
    <x v="2"/>
    <n v="0"/>
    <n v="1"/>
    <n v="0"/>
    <x v="1"/>
    <x v="1"/>
    <x v="2"/>
    <n v="93.71"/>
    <n v="96.78"/>
    <s v="Smart"/>
    <d v="2023-05-01T00:00:00"/>
    <n v="71"/>
    <x v="0"/>
  </r>
  <r>
    <s v="U00347"/>
    <s v="C76919"/>
    <s v="Saanvi Khandelwal"/>
    <x v="2"/>
    <x v="0"/>
    <x v="0"/>
    <s v="MTR95297"/>
    <d v="2025-05-16T00:00:00"/>
    <d v="1899-12-30T02:17:33"/>
    <n v="313.76"/>
    <n v="2554.34"/>
    <n v="2868.1"/>
    <n v="1437.88"/>
    <x v="27"/>
    <x v="0"/>
    <x v="13"/>
    <x v="1"/>
    <n v="0"/>
    <n v="0"/>
    <n v="1"/>
    <x v="3"/>
    <x v="2"/>
    <x v="2"/>
    <n v="130.62"/>
    <n v="183.14"/>
    <s v="Analog"/>
    <d v="2015-07-26T00:00:00"/>
    <n v="38"/>
    <x v="0"/>
  </r>
  <r>
    <s v="U00348"/>
    <s v="C71979"/>
    <s v="Ritesh Patel"/>
    <x v="1"/>
    <x v="3"/>
    <x v="3"/>
    <s v="MTR23384"/>
    <d v="2024-11-15T00:00:00"/>
    <d v="1899-12-30T05:06:23"/>
    <n v="381.99"/>
    <n v="3251.42"/>
    <n v="3633.41"/>
    <n v="1787.1"/>
    <x v="207"/>
    <x v="1"/>
    <x v="27"/>
    <x v="0"/>
    <n v="1"/>
    <n v="0"/>
    <n v="0"/>
    <x v="4"/>
    <x v="1"/>
    <x v="4"/>
    <n v="217.9"/>
    <n v="164.09"/>
    <s v="Analog"/>
    <d v="2023-10-25T00:00:00"/>
    <n v="46"/>
    <x v="0"/>
  </r>
  <r>
    <s v="U00349"/>
    <s v="C12938"/>
    <s v="Malini Banerjee"/>
    <x v="2"/>
    <x v="3"/>
    <x v="3"/>
    <s v="MTR72796"/>
    <d v="2025-03-06T00:00:00"/>
    <d v="1899-12-30T16:45:10"/>
    <n v="363.78"/>
    <n v="3277.47"/>
    <n v="3641.25"/>
    <n v="2158.5300000000002"/>
    <x v="138"/>
    <x v="0"/>
    <x v="21"/>
    <x v="2"/>
    <n v="0"/>
    <n v="1"/>
    <n v="0"/>
    <x v="4"/>
    <x v="2"/>
    <x v="0"/>
    <n v="232.34"/>
    <n v="131.44"/>
    <s v="Analog"/>
    <d v="2017-02-01T00:00:00"/>
    <n v="42"/>
    <x v="0"/>
  </r>
  <r>
    <s v="U00350"/>
    <s v="C10049"/>
    <s v="Rakesh Gowda"/>
    <x v="2"/>
    <x v="5"/>
    <x v="4"/>
    <s v="MTR29450"/>
    <d v="2024-08-22T00:00:00"/>
    <d v="1899-12-30T08:03:13"/>
    <n v="103.31"/>
    <n v="2963.8"/>
    <n v="3067.11"/>
    <n v="573.79"/>
    <x v="208"/>
    <x v="1"/>
    <x v="21"/>
    <x v="2"/>
    <n v="0"/>
    <n v="1"/>
    <n v="0"/>
    <x v="2"/>
    <x v="2"/>
    <x v="4"/>
    <n v="62.97"/>
    <n v="40.340000000000003"/>
    <s v="Smart"/>
    <d v="2024-03-14T00:00:00"/>
    <n v="38"/>
    <x v="2"/>
  </r>
  <r>
    <s v="U00351"/>
    <s v="C23519"/>
    <s v="Deepak Singh"/>
    <x v="1"/>
    <x v="4"/>
    <x v="4"/>
    <s v="MTR59947"/>
    <d v="2025-01-23T00:00:00"/>
    <d v="1899-12-30T03:50:25"/>
    <n v="35.270000000000003"/>
    <n v="3544.67"/>
    <n v="3579.94"/>
    <n v="195.4"/>
    <x v="201"/>
    <x v="0"/>
    <x v="27"/>
    <x v="1"/>
    <n v="0"/>
    <n v="0"/>
    <n v="1"/>
    <x v="0"/>
    <x v="2"/>
    <x v="4"/>
    <n v="16.09"/>
    <n v="19.18"/>
    <s v="Analog"/>
    <d v="2020-01-01T00:00:00"/>
    <n v="23"/>
    <x v="0"/>
  </r>
  <r>
    <s v="U00352"/>
    <s v="C49120"/>
    <s v="Kunal Bhatia"/>
    <x v="2"/>
    <x v="6"/>
    <x v="2"/>
    <s v="MTR36646"/>
    <d v="2025-01-11T00:00:00"/>
    <d v="1899-12-30T07:44:52"/>
    <n v="201.73"/>
    <n v="4593.01"/>
    <n v="4794.74"/>
    <n v="1324.51"/>
    <x v="43"/>
    <x v="0"/>
    <x v="3"/>
    <x v="2"/>
    <n v="0"/>
    <n v="1"/>
    <n v="0"/>
    <x v="1"/>
    <x v="1"/>
    <x v="1"/>
    <n v="91.84"/>
    <n v="109.89"/>
    <s v="Analog"/>
    <d v="2019-09-06T00:00:00"/>
    <n v="39"/>
    <x v="0"/>
  </r>
  <r>
    <s v="U00353"/>
    <s v="C87593"/>
    <s v="Jitendra Hebbar"/>
    <x v="1"/>
    <x v="2"/>
    <x v="2"/>
    <s v="MTR41127"/>
    <d v="2024-12-21T00:00:00"/>
    <d v="1899-12-30T17:30:26"/>
    <n v="343.43"/>
    <n v="4100.93"/>
    <n v="4444.3599999999997"/>
    <n v="2172.1799999999998"/>
    <x v="25"/>
    <x v="0"/>
    <x v="0"/>
    <x v="1"/>
    <n v="0"/>
    <n v="0"/>
    <n v="1"/>
    <x v="4"/>
    <x v="1"/>
    <x v="1"/>
    <n v="230.79"/>
    <n v="112.64"/>
    <s v="Analog"/>
    <d v="2022-07-11T00:00:00"/>
    <n v="19"/>
    <x v="2"/>
  </r>
  <r>
    <s v="U00354"/>
    <s v="C76364"/>
    <s v="Anil Naidu"/>
    <x v="1"/>
    <x v="3"/>
    <x v="3"/>
    <s v="MTR80624"/>
    <d v="2025-07-07T00:00:00"/>
    <d v="1899-12-30T19:17:39"/>
    <n v="342.53"/>
    <n v="2592.29"/>
    <n v="2934.8199999999902"/>
    <n v="1676.47"/>
    <x v="21"/>
    <x v="0"/>
    <x v="7"/>
    <x v="1"/>
    <n v="0"/>
    <n v="0"/>
    <n v="1"/>
    <x v="3"/>
    <x v="2"/>
    <x v="0"/>
    <n v="147.06"/>
    <n v="195.47"/>
    <s v="Analog"/>
    <d v="2023-08-17T00:00:00"/>
    <n v="35"/>
    <x v="0"/>
  </r>
  <r>
    <s v="U00892"/>
    <s v="C37342"/>
    <s v="Reema Wagh"/>
    <x v="0"/>
    <x v="1"/>
    <x v="1"/>
    <s v="MTR53120"/>
    <d v="2025-06-03T00:00:00"/>
    <d v="1899-12-30T13:17:13"/>
    <n v="486.71"/>
    <n v="3896.11"/>
    <n v="4382.82"/>
    <n v="2948.24"/>
    <x v="22"/>
    <x v="0"/>
    <x v="14"/>
    <x v="1"/>
    <n v="0"/>
    <n v="0"/>
    <n v="1"/>
    <x v="1"/>
    <x v="0"/>
    <x v="3"/>
    <n v="251.05"/>
    <n v="235.66"/>
    <s v="Analog"/>
    <d v="2016-08-12T00:00:00"/>
    <n v="65"/>
    <x v="0"/>
  </r>
  <r>
    <s v="U00357"/>
    <s v="C74025"/>
    <s v="Manisha Jain"/>
    <x v="1"/>
    <x v="0"/>
    <x v="0"/>
    <s v="MTR93755"/>
    <d v="2025-07-08T00:00:00"/>
    <d v="1899-12-30T04:18:17"/>
    <n v="228.7"/>
    <n v="1692.8"/>
    <n v="1921.5"/>
    <n v="1501.95"/>
    <x v="57"/>
    <x v="0"/>
    <x v="29"/>
    <x v="2"/>
    <n v="0"/>
    <n v="1"/>
    <n v="0"/>
    <x v="4"/>
    <x v="0"/>
    <x v="1"/>
    <n v="136.94"/>
    <n v="91.76"/>
    <s v="Smart"/>
    <d v="2019-09-18T00:00:00"/>
    <n v="37"/>
    <x v="0"/>
  </r>
  <r>
    <s v="U00358"/>
    <s v="C52317"/>
    <s v="Pallavi Prasad"/>
    <x v="2"/>
    <x v="5"/>
    <x v="4"/>
    <s v="MTR16866"/>
    <d v="2025-07-14T00:00:00"/>
    <d v="1899-12-30T10:19:20"/>
    <n v="285.88"/>
    <n v="3742.93"/>
    <n v="4028.81"/>
    <n v="2065.9699999999998"/>
    <x v="150"/>
    <x v="0"/>
    <x v="19"/>
    <x v="0"/>
    <n v="1"/>
    <n v="0"/>
    <n v="0"/>
    <x v="0"/>
    <x v="0"/>
    <x v="2"/>
    <n v="138.94"/>
    <n v="146.94"/>
    <s v="Analog"/>
    <d v="2021-10-30T00:00:00"/>
    <n v="58"/>
    <x v="2"/>
  </r>
  <r>
    <s v="U00359"/>
    <s v="C48392"/>
    <s v="Aditi Rathore"/>
    <x v="2"/>
    <x v="4"/>
    <x v="4"/>
    <s v="MTR64240"/>
    <d v="2025-07-04T00:00:00"/>
    <d v="1899-12-30T22:04:15"/>
    <n v="446.39"/>
    <n v="1136.42"/>
    <n v="1582.81"/>
    <n v="2477.37"/>
    <x v="21"/>
    <x v="0"/>
    <x v="22"/>
    <x v="2"/>
    <n v="0"/>
    <n v="1"/>
    <n v="0"/>
    <x v="4"/>
    <x v="1"/>
    <x v="1"/>
    <n v="290.08"/>
    <n v="156.31"/>
    <s v="Smart"/>
    <d v="2021-06-30T00:00:00"/>
    <n v="58"/>
    <x v="0"/>
  </r>
  <r>
    <s v="U00360"/>
    <s v="C16906"/>
    <s v="Dev Sheikh"/>
    <x v="0"/>
    <x v="6"/>
    <x v="2"/>
    <s v="MTR69745"/>
    <d v="2025-01-06T00:00:00"/>
    <d v="1899-12-30T08:22:24"/>
    <n v="206.91"/>
    <n v="2480.04"/>
    <n v="2686.95"/>
    <n v="1324.8"/>
    <x v="209"/>
    <x v="0"/>
    <x v="24"/>
    <x v="0"/>
    <n v="1"/>
    <n v="0"/>
    <n v="0"/>
    <x v="0"/>
    <x v="0"/>
    <x v="3"/>
    <n v="138.80000000000001"/>
    <n v="68.11"/>
    <s v="Smart"/>
    <d v="2022-05-05T00:00:00"/>
    <n v="73"/>
    <x v="2"/>
  </r>
  <r>
    <s v="U00361"/>
    <s v="C19151"/>
    <s v="Karan Bose"/>
    <x v="0"/>
    <x v="0"/>
    <x v="0"/>
    <s v="MTR42270"/>
    <d v="2025-05-09T00:00:00"/>
    <d v="1899-12-30T14:39:50"/>
    <n v="80.040000000000006"/>
    <n v="1195.57"/>
    <n v="1275.6099999999999"/>
    <n v="434.79"/>
    <x v="171"/>
    <x v="0"/>
    <x v="20"/>
    <x v="0"/>
    <n v="1"/>
    <n v="0"/>
    <n v="0"/>
    <x v="2"/>
    <x v="0"/>
    <x v="2"/>
    <n v="37.119999999999997"/>
    <n v="42.92"/>
    <s v="Smart"/>
    <d v="2020-03-29T00:00:00"/>
    <n v="42"/>
    <x v="1"/>
  </r>
  <r>
    <s v="U01994"/>
    <s v="C90669"/>
    <s v="Sneha Sandhu"/>
    <x v="1"/>
    <x v="3"/>
    <x v="3"/>
    <s v="MTR74825"/>
    <d v="2024-09-23T00:00:00"/>
    <d v="1899-12-30T06:48:44"/>
    <n v="366.52"/>
    <n v="3388.88"/>
    <n v="3755.4"/>
    <n v="2735.32"/>
    <x v="69"/>
    <x v="0"/>
    <x v="15"/>
    <x v="0"/>
    <n v="1"/>
    <n v="0"/>
    <n v="0"/>
    <x v="2"/>
    <x v="2"/>
    <x v="1"/>
    <n v="185.6"/>
    <n v="180.92"/>
    <s v="Analog"/>
    <d v="2020-12-09T00:00:00"/>
    <n v="65"/>
    <x v="1"/>
  </r>
  <r>
    <s v="U00578"/>
    <s v="C87370"/>
    <s v="Tanvi Sidhu"/>
    <x v="0"/>
    <x v="5"/>
    <x v="4"/>
    <s v="MTR66694"/>
    <d v="2024-08-31T00:00:00"/>
    <d v="1899-12-30T16:35:22"/>
    <n v="302.98"/>
    <n v="4164.63"/>
    <n v="4467.6099999999997"/>
    <n v="1372.91"/>
    <x v="48"/>
    <x v="0"/>
    <x v="14"/>
    <x v="1"/>
    <n v="0"/>
    <n v="0"/>
    <n v="1"/>
    <x v="1"/>
    <x v="2"/>
    <x v="2"/>
    <n v="172.46"/>
    <n v="130.52000000000001"/>
    <s v="Smart"/>
    <d v="2021-12-09T00:00:00"/>
    <n v="61"/>
    <x v="2"/>
  </r>
  <r>
    <s v="U00364"/>
    <s v="C64232"/>
    <s v="Shraddha Raina"/>
    <x v="0"/>
    <x v="3"/>
    <x v="3"/>
    <s v="MTR17808"/>
    <d v="2025-01-26T00:00:00"/>
    <d v="1899-12-30T10:38:16"/>
    <n v="386.9"/>
    <n v="2921.79"/>
    <n v="3308.69"/>
    <n v="2573.12"/>
    <x v="206"/>
    <x v="0"/>
    <x v="5"/>
    <x v="2"/>
    <n v="0"/>
    <n v="1"/>
    <n v="0"/>
    <x v="4"/>
    <x v="1"/>
    <x v="0"/>
    <n v="204.3"/>
    <n v="182.6"/>
    <s v="Analog"/>
    <d v="2019-09-05T00:00:00"/>
    <n v="70"/>
    <x v="1"/>
  </r>
  <r>
    <s v="U00365"/>
    <s v="C30626"/>
    <s v="Anika Ramanujam"/>
    <x v="1"/>
    <x v="4"/>
    <x v="4"/>
    <s v="MTR45872"/>
    <d v="2025-03-15T00:00:00"/>
    <d v="1899-12-30T08:22:51"/>
    <n v="112.47"/>
    <n v="4856.6899999999996"/>
    <n v="4969.16"/>
    <n v="709.32"/>
    <x v="210"/>
    <x v="0"/>
    <x v="20"/>
    <x v="0"/>
    <n v="1"/>
    <n v="0"/>
    <n v="0"/>
    <x v="4"/>
    <x v="1"/>
    <x v="0"/>
    <n v="70.430000000000007"/>
    <n v="42.04"/>
    <s v="Smart"/>
    <d v="2017-02-28T00:00:00"/>
    <n v="44"/>
    <x v="2"/>
  </r>
  <r>
    <s v="U00366"/>
    <s v="C78571"/>
    <s v="Sangeeta Chawla"/>
    <x v="1"/>
    <x v="3"/>
    <x v="3"/>
    <s v="MTR92800"/>
    <d v="2024-12-01T00:00:00"/>
    <d v="1899-12-30T06:33:46"/>
    <n v="300.10000000000002"/>
    <n v="3733.03"/>
    <n v="4033.13"/>
    <n v="1548.84"/>
    <x v="29"/>
    <x v="0"/>
    <x v="19"/>
    <x v="2"/>
    <n v="0"/>
    <n v="1"/>
    <n v="0"/>
    <x v="0"/>
    <x v="1"/>
    <x v="0"/>
    <n v="174.4"/>
    <n v="125.7"/>
    <s v="Smart"/>
    <d v="2023-05-05T00:00:00"/>
    <n v="52"/>
    <x v="1"/>
  </r>
  <r>
    <s v="U00368"/>
    <s v="C70271"/>
    <s v="Kabir Sarkar"/>
    <x v="1"/>
    <x v="6"/>
    <x v="2"/>
    <s v="MTR65733"/>
    <d v="2025-03-31T00:00:00"/>
    <d v="1899-12-30T23:01:27"/>
    <n v="11.86"/>
    <n v="4554.1499999999996"/>
    <n v="4566.0099999999902"/>
    <n v="77.41"/>
    <x v="210"/>
    <x v="0"/>
    <x v="8"/>
    <x v="1"/>
    <n v="0"/>
    <n v="0"/>
    <n v="1"/>
    <x v="2"/>
    <x v="0"/>
    <x v="1"/>
    <n v="7.75"/>
    <n v="4.1100000000000003"/>
    <s v="Analog"/>
    <d v="2021-07-09T00:00:00"/>
    <n v="36"/>
    <x v="2"/>
  </r>
  <r>
    <s v="U00369"/>
    <s v="C25631"/>
    <s v="Akash Malhotra"/>
    <x v="0"/>
    <x v="0"/>
    <x v="0"/>
    <s v="MTR98700"/>
    <d v="2024-07-22T00:00:00"/>
    <d v="1899-12-30T13:14:18"/>
    <n v="469.44"/>
    <n v="4156.53"/>
    <n v="4625.9699999999903"/>
    <n v="3463.58"/>
    <x v="207"/>
    <x v="1"/>
    <x v="25"/>
    <x v="1"/>
    <n v="0"/>
    <n v="0"/>
    <n v="1"/>
    <x v="3"/>
    <x v="1"/>
    <x v="0"/>
    <n v="236.4"/>
    <n v="233.04"/>
    <s v="Analog"/>
    <d v="2022-07-17T00:00:00"/>
    <n v="33"/>
    <x v="1"/>
  </r>
  <r>
    <s v="U00370"/>
    <s v="C79859"/>
    <s v="Krishna Gaikwad"/>
    <x v="1"/>
    <x v="1"/>
    <x v="1"/>
    <s v="MTR30690"/>
    <d v="2024-09-09T00:00:00"/>
    <d v="1899-12-30T09:08:36"/>
    <n v="454.48"/>
    <n v="3335.45"/>
    <n v="3789.93"/>
    <n v="3347.85"/>
    <x v="137"/>
    <x v="0"/>
    <x v="23"/>
    <x v="2"/>
    <n v="0"/>
    <n v="1"/>
    <n v="0"/>
    <x v="0"/>
    <x v="1"/>
    <x v="2"/>
    <n v="243.38"/>
    <n v="211.1"/>
    <s v="Analog"/>
    <d v="2023-01-25T00:00:00"/>
    <n v="67"/>
    <x v="1"/>
  </r>
  <r>
    <s v="U00371"/>
    <s v="C80824"/>
    <s v="Chetan Raina"/>
    <x v="2"/>
    <x v="2"/>
    <x v="2"/>
    <s v="MTR50274"/>
    <d v="2024-07-28T00:00:00"/>
    <d v="1899-12-30T20:33:39"/>
    <n v="227.85"/>
    <n v="3561.96"/>
    <n v="3789.81"/>
    <n v="1287.95"/>
    <x v="105"/>
    <x v="0"/>
    <x v="7"/>
    <x v="2"/>
    <n v="0"/>
    <n v="1"/>
    <n v="0"/>
    <x v="3"/>
    <x v="1"/>
    <x v="2"/>
    <n v="134.29"/>
    <n v="93.56"/>
    <s v="Analog"/>
    <d v="2015-12-07T00:00:00"/>
    <n v="44"/>
    <x v="0"/>
  </r>
  <r>
    <s v="U00863"/>
    <s v="C68866"/>
    <s v="Tushar Carvalho"/>
    <x v="2"/>
    <x v="0"/>
    <x v="0"/>
    <s v="MTR20596"/>
    <d v="2024-09-25T00:00:00"/>
    <d v="1899-12-30T09:00:25"/>
    <n v="229.96"/>
    <n v="1535.45"/>
    <n v="1765.41"/>
    <n v="1273.22"/>
    <x v="207"/>
    <x v="1"/>
    <x v="27"/>
    <x v="1"/>
    <n v="0"/>
    <n v="0"/>
    <n v="1"/>
    <x v="4"/>
    <x v="2"/>
    <x v="1"/>
    <n v="145.76"/>
    <n v="84.2"/>
    <s v="Analog"/>
    <d v="2018-12-23T00:00:00"/>
    <n v="33"/>
    <x v="1"/>
  </r>
  <r>
    <s v="U00373"/>
    <s v="C80349"/>
    <s v="Harish Dutta"/>
    <x v="0"/>
    <x v="1"/>
    <x v="1"/>
    <s v="MTR23509"/>
    <d v="2025-03-13T00:00:00"/>
    <d v="1899-12-30T04:18:40"/>
    <n v="281.55"/>
    <n v="1743.26"/>
    <n v="2024.81"/>
    <n v="1788.24"/>
    <x v="93"/>
    <x v="0"/>
    <x v="17"/>
    <x v="0"/>
    <n v="1"/>
    <n v="0"/>
    <n v="0"/>
    <x v="3"/>
    <x v="0"/>
    <x v="3"/>
    <n v="142.58000000000001"/>
    <n v="138.97"/>
    <s v="Smart"/>
    <d v="2015-09-01T00:00:00"/>
    <n v="64"/>
    <x v="2"/>
  </r>
  <r>
    <s v="U00374"/>
    <s v="C57107"/>
    <s v="Nisha Mahajan"/>
    <x v="0"/>
    <x v="5"/>
    <x v="4"/>
    <s v="MTR20377"/>
    <d v="2025-03-15T00:00:00"/>
    <d v="1899-12-30T19:53:18"/>
    <n v="35.11"/>
    <n v="1128.79"/>
    <n v="1163.8999999999901"/>
    <n v="225.05"/>
    <x v="205"/>
    <x v="0"/>
    <x v="16"/>
    <x v="2"/>
    <n v="0"/>
    <n v="1"/>
    <n v="0"/>
    <x v="2"/>
    <x v="0"/>
    <x v="4"/>
    <n v="19.11"/>
    <n v="16"/>
    <s v="Smart"/>
    <d v="2018-07-19T00:00:00"/>
    <n v="47"/>
    <x v="0"/>
  </r>
  <r>
    <s v="U00375"/>
    <s v="C37489"/>
    <s v="Malini Mir"/>
    <x v="1"/>
    <x v="5"/>
    <x v="4"/>
    <s v="MTR78188"/>
    <d v="2024-10-24T00:00:00"/>
    <d v="1899-12-30T21:19:56"/>
    <n v="307.26"/>
    <n v="2659.53"/>
    <n v="2966.79"/>
    <n v="1822.33"/>
    <x v="176"/>
    <x v="1"/>
    <x v="12"/>
    <x v="0"/>
    <n v="1"/>
    <n v="0"/>
    <n v="0"/>
    <x v="1"/>
    <x v="0"/>
    <x v="1"/>
    <n v="177.85"/>
    <n v="129.41"/>
    <s v="Smart"/>
    <d v="2018-10-28T00:00:00"/>
    <n v="27"/>
    <x v="1"/>
  </r>
  <r>
    <s v="U00376"/>
    <s v="C99162"/>
    <s v="Arjun Kale"/>
    <x v="2"/>
    <x v="3"/>
    <x v="3"/>
    <s v="MTR69424"/>
    <d v="2024-10-21T00:00:00"/>
    <d v="1899-12-30T02:14:19"/>
    <n v="286.39"/>
    <n v="2580.9699999999998"/>
    <n v="2867.3599999999901"/>
    <n v="1789.8"/>
    <x v="122"/>
    <x v="1"/>
    <x v="4"/>
    <x v="2"/>
    <n v="0"/>
    <n v="1"/>
    <n v="0"/>
    <x v="1"/>
    <x v="0"/>
    <x v="1"/>
    <n v="185.89"/>
    <n v="100.5"/>
    <s v="Smart"/>
    <d v="2019-09-27T00:00:00"/>
    <n v="46"/>
    <x v="1"/>
  </r>
  <r>
    <s v="U00377"/>
    <s v="C40768"/>
    <s v="Jatin Phadke"/>
    <x v="2"/>
    <x v="2"/>
    <x v="2"/>
    <s v="MTR54432"/>
    <d v="2024-11-30T00:00:00"/>
    <d v="1899-12-30T15:50:10"/>
    <n v="153.72"/>
    <n v="1247.42"/>
    <n v="1401.14"/>
    <n v="986.71"/>
    <x v="211"/>
    <x v="0"/>
    <x v="15"/>
    <x v="0"/>
    <n v="1"/>
    <n v="0"/>
    <n v="0"/>
    <x v="0"/>
    <x v="0"/>
    <x v="0"/>
    <n v="76.989999999999995"/>
    <n v="76.73"/>
    <s v="Smart"/>
    <d v="2020-12-02T00:00:00"/>
    <n v="19"/>
    <x v="0"/>
  </r>
  <r>
    <s v="U00378"/>
    <s v="C55232"/>
    <s v="Harsh Chatterjee"/>
    <x v="0"/>
    <x v="5"/>
    <x v="4"/>
    <s v="MTR73745"/>
    <d v="2024-09-29T00:00:00"/>
    <d v="1899-12-30T15:34:18"/>
    <n v="92.45"/>
    <n v="3923"/>
    <n v="4015.45"/>
    <n v="496.18"/>
    <x v="171"/>
    <x v="0"/>
    <x v="17"/>
    <x v="1"/>
    <n v="0"/>
    <n v="0"/>
    <n v="1"/>
    <x v="2"/>
    <x v="1"/>
    <x v="1"/>
    <n v="54.53"/>
    <n v="37.92"/>
    <s v="Smart"/>
    <d v="2016-08-10T00:00:00"/>
    <n v="72"/>
    <x v="0"/>
  </r>
  <r>
    <s v="U00379"/>
    <s v="C46815"/>
    <s v="Anil Pillai"/>
    <x v="0"/>
    <x v="2"/>
    <x v="2"/>
    <s v="MTR81054"/>
    <d v="2025-04-19T00:00:00"/>
    <d v="1899-12-30T00:37:37"/>
    <n v="234.02"/>
    <n v="2460.39"/>
    <n v="2694.41"/>
    <n v="1080"/>
    <x v="212"/>
    <x v="0"/>
    <x v="24"/>
    <x v="2"/>
    <n v="0"/>
    <n v="1"/>
    <n v="0"/>
    <x v="0"/>
    <x v="2"/>
    <x v="0"/>
    <n v="145.26"/>
    <n v="88.76"/>
    <s v="Smart"/>
    <d v="2021-11-02T00:00:00"/>
    <n v="56"/>
    <x v="2"/>
  </r>
  <r>
    <s v="U00380"/>
    <s v="C23861"/>
    <s v="Nitin Chatterjee"/>
    <x v="0"/>
    <x v="5"/>
    <x v="4"/>
    <s v="MTR80647"/>
    <d v="2024-08-20T00:00:00"/>
    <d v="1899-12-30T21:03:30"/>
    <n v="304.48"/>
    <n v="4939.93"/>
    <n v="5244.41"/>
    <n v="1670.11"/>
    <x v="6"/>
    <x v="0"/>
    <x v="13"/>
    <x v="1"/>
    <n v="0"/>
    <n v="0"/>
    <n v="1"/>
    <x v="0"/>
    <x v="2"/>
    <x v="4"/>
    <n v="170.49"/>
    <n v="133.99"/>
    <s v="Smart"/>
    <d v="2020-11-02T00:00:00"/>
    <n v="44"/>
    <x v="0"/>
  </r>
  <r>
    <s v="U00381"/>
    <s v="C62771"/>
    <s v="Yogesh Tikoo"/>
    <x v="0"/>
    <x v="3"/>
    <x v="3"/>
    <s v="MTR22703"/>
    <d v="2025-03-24T00:00:00"/>
    <d v="1899-12-30T07:05:14"/>
    <n v="200.8"/>
    <n v="1299.23"/>
    <n v="1500.03"/>
    <n v="986.35"/>
    <x v="30"/>
    <x v="0"/>
    <x v="24"/>
    <x v="0"/>
    <n v="1"/>
    <n v="0"/>
    <n v="0"/>
    <x v="2"/>
    <x v="1"/>
    <x v="1"/>
    <n v="110.28"/>
    <n v="90.52"/>
    <s v="Analog"/>
    <d v="2019-06-30T00:00:00"/>
    <n v="61"/>
    <x v="2"/>
  </r>
  <r>
    <s v="U00382"/>
    <s v="C45357"/>
    <s v="Ajay Pillai"/>
    <x v="0"/>
    <x v="0"/>
    <x v="0"/>
    <s v="MTR45153"/>
    <d v="2025-02-01T00:00:00"/>
    <d v="1899-12-30T19:50:25"/>
    <n v="435.16"/>
    <n v="1288.42"/>
    <n v="1723.58"/>
    <n v="3021.45"/>
    <x v="142"/>
    <x v="0"/>
    <x v="2"/>
    <x v="1"/>
    <n v="0"/>
    <n v="0"/>
    <n v="1"/>
    <x v="4"/>
    <x v="1"/>
    <x v="3"/>
    <n v="195.1"/>
    <n v="240.06"/>
    <s v="Analog"/>
    <d v="2022-07-16T00:00:00"/>
    <n v="63"/>
    <x v="2"/>
  </r>
  <r>
    <s v="U00383"/>
    <s v="C81552"/>
    <s v="Siddharth Balasubramanian"/>
    <x v="1"/>
    <x v="3"/>
    <x v="3"/>
    <s v="MTR33460"/>
    <d v="2024-09-30T00:00:00"/>
    <d v="1899-12-30T06:43:46"/>
    <n v="93.64"/>
    <n v="4255.26"/>
    <n v="4348.8999999999996"/>
    <n v="633.80999999999995"/>
    <x v="8"/>
    <x v="0"/>
    <x v="23"/>
    <x v="2"/>
    <n v="0"/>
    <n v="1"/>
    <n v="0"/>
    <x v="3"/>
    <x v="2"/>
    <x v="3"/>
    <n v="40.950000000000003"/>
    <n v="52.69"/>
    <s v="Analog"/>
    <d v="2021-11-23T00:00:00"/>
    <n v="29"/>
    <x v="2"/>
  </r>
  <r>
    <s v="U01543"/>
    <s v="C34828"/>
    <s v="Anushka Wagh"/>
    <x v="1"/>
    <x v="1"/>
    <x v="1"/>
    <s v="MTR12193"/>
    <d v="2024-09-29T00:00:00"/>
    <d v="1899-12-30T10:21:34"/>
    <n v="24.1"/>
    <n v="3203.08"/>
    <n v="3227.18"/>
    <n v="131.79"/>
    <x v="213"/>
    <x v="1"/>
    <x v="20"/>
    <x v="2"/>
    <n v="0"/>
    <n v="1"/>
    <n v="0"/>
    <x v="0"/>
    <x v="0"/>
    <x v="3"/>
    <n v="15.67"/>
    <n v="8.43"/>
    <s v="Smart"/>
    <d v="2020-10-29T00:00:00"/>
    <n v="49"/>
    <x v="0"/>
  </r>
  <r>
    <s v="U00385"/>
    <s v="C21626"/>
    <s v="Gaurav Anand"/>
    <x v="2"/>
    <x v="5"/>
    <x v="4"/>
    <s v="MTR95972"/>
    <d v="2024-12-13T00:00:00"/>
    <d v="1899-12-30T03:10:35"/>
    <n v="245.26"/>
    <n v="4777.3500000000004"/>
    <n v="5022.6099999999997"/>
    <n v="1512.24"/>
    <x v="182"/>
    <x v="1"/>
    <x v="9"/>
    <x v="2"/>
    <n v="0"/>
    <n v="1"/>
    <n v="0"/>
    <x v="1"/>
    <x v="0"/>
    <x v="0"/>
    <n v="113.02"/>
    <n v="132.24"/>
    <s v="Smart"/>
    <d v="2022-04-27T00:00:00"/>
    <n v="69"/>
    <x v="0"/>
  </r>
  <r>
    <s v="U00386"/>
    <s v="C12161"/>
    <s v="Arjun Dar"/>
    <x v="2"/>
    <x v="1"/>
    <x v="1"/>
    <s v="MTR81877"/>
    <d v="2025-04-29T00:00:00"/>
    <d v="1899-12-30T14:54:27"/>
    <n v="85.72"/>
    <n v="3082.55"/>
    <n v="3168.27"/>
    <n v="561.25"/>
    <x v="130"/>
    <x v="0"/>
    <x v="5"/>
    <x v="0"/>
    <n v="1"/>
    <n v="0"/>
    <n v="0"/>
    <x v="3"/>
    <x v="2"/>
    <x v="4"/>
    <n v="57.71"/>
    <n v="28.01"/>
    <s v="Analog"/>
    <d v="2020-01-11T00:00:00"/>
    <n v="44"/>
    <x v="2"/>
  </r>
  <r>
    <s v="U00387"/>
    <s v="C94455"/>
    <s v="Bharat Rathore"/>
    <x v="2"/>
    <x v="1"/>
    <x v="1"/>
    <s v="MTR49769"/>
    <d v="2025-04-24T00:00:00"/>
    <d v="1899-12-30T12:37:45"/>
    <n v="116.23"/>
    <n v="3997.64"/>
    <n v="4113.87"/>
    <n v="721.67"/>
    <x v="119"/>
    <x v="0"/>
    <x v="20"/>
    <x v="1"/>
    <n v="0"/>
    <n v="0"/>
    <n v="1"/>
    <x v="1"/>
    <x v="0"/>
    <x v="4"/>
    <n v="51.47"/>
    <n v="64.760000000000005"/>
    <s v="Smart"/>
    <d v="2019-08-17T00:00:00"/>
    <n v="38"/>
    <x v="0"/>
  </r>
  <r>
    <s v="U00388"/>
    <s v="C92108"/>
    <s v="Amrita Rao"/>
    <x v="2"/>
    <x v="6"/>
    <x v="2"/>
    <s v="MTR14151"/>
    <d v="2024-08-08T00:00:00"/>
    <d v="1899-12-30T16:03:11"/>
    <n v="204.34"/>
    <n v="2876.7"/>
    <n v="3081.04"/>
    <n v="1360.14"/>
    <x v="214"/>
    <x v="1"/>
    <x v="5"/>
    <x v="0"/>
    <n v="1"/>
    <n v="0"/>
    <n v="0"/>
    <x v="0"/>
    <x v="1"/>
    <x v="2"/>
    <n v="105.17"/>
    <n v="99.17"/>
    <s v="Smart"/>
    <d v="2022-03-16T00:00:00"/>
    <n v="68"/>
    <x v="2"/>
  </r>
  <r>
    <s v="U00389"/>
    <s v="C62059"/>
    <s v="Aditya Joshi"/>
    <x v="0"/>
    <x v="5"/>
    <x v="4"/>
    <s v="MTR97049"/>
    <d v="2025-06-19T00:00:00"/>
    <d v="1899-12-30T09:44:26"/>
    <n v="215.34"/>
    <n v="4422.66"/>
    <n v="4638"/>
    <n v="973.91"/>
    <x v="102"/>
    <x v="0"/>
    <x v="10"/>
    <x v="1"/>
    <n v="0"/>
    <n v="0"/>
    <n v="1"/>
    <x v="1"/>
    <x v="1"/>
    <x v="1"/>
    <n v="95.26"/>
    <n v="120.08"/>
    <s v="Analog"/>
    <d v="2024-05-20T00:00:00"/>
    <n v="46"/>
    <x v="2"/>
  </r>
  <r>
    <s v="U00390"/>
    <s v="C88826"/>
    <s v="Dev Banerjee"/>
    <x v="2"/>
    <x v="1"/>
    <x v="1"/>
    <s v="MTR86072"/>
    <d v="2024-10-27T00:00:00"/>
    <d v="1899-12-30T23:48:25"/>
    <n v="159.11000000000001"/>
    <n v="2056.85"/>
    <n v="2215.96"/>
    <n v="1188.1400000000001"/>
    <x v="168"/>
    <x v="1"/>
    <x v="28"/>
    <x v="1"/>
    <n v="0"/>
    <n v="0"/>
    <n v="1"/>
    <x v="0"/>
    <x v="1"/>
    <x v="0"/>
    <n v="70.5"/>
    <n v="88.61"/>
    <s v="Analog"/>
    <d v="2023-10-26T00:00:00"/>
    <n v="54"/>
    <x v="1"/>
  </r>
  <r>
    <s v="U00391"/>
    <s v="C76588"/>
    <s v="Zoya Kaul"/>
    <x v="0"/>
    <x v="0"/>
    <x v="0"/>
    <s v="MTR55787"/>
    <d v="2025-02-03T00:00:00"/>
    <d v="1899-12-30T11:48:49"/>
    <n v="267.83"/>
    <n v="1755.86"/>
    <n v="2023.6899999999901"/>
    <n v="1611.14"/>
    <x v="126"/>
    <x v="0"/>
    <x v="2"/>
    <x v="0"/>
    <n v="1"/>
    <n v="0"/>
    <n v="0"/>
    <x v="4"/>
    <x v="0"/>
    <x v="4"/>
    <n v="155.12"/>
    <n v="112.71"/>
    <s v="Smart"/>
    <d v="2018-04-14T00:00:00"/>
    <n v="60"/>
    <x v="0"/>
  </r>
  <r>
    <s v="U00392"/>
    <s v="C22221"/>
    <s v="Suhani Venkatesh"/>
    <x v="1"/>
    <x v="1"/>
    <x v="1"/>
    <s v="MTR41966"/>
    <d v="2025-05-01T00:00:00"/>
    <d v="1899-12-30T02:25:12"/>
    <n v="189.13"/>
    <n v="2376.2399999999998"/>
    <n v="2565.37"/>
    <n v="1081.6600000000001"/>
    <x v="215"/>
    <x v="0"/>
    <x v="16"/>
    <x v="2"/>
    <n v="0"/>
    <n v="1"/>
    <n v="0"/>
    <x v="4"/>
    <x v="2"/>
    <x v="3"/>
    <n v="129.83000000000001"/>
    <n v="59.3"/>
    <s v="Smart"/>
    <d v="2018-10-23T00:00:00"/>
    <n v="21"/>
    <x v="1"/>
  </r>
  <r>
    <s v="U00393"/>
    <s v="C63593"/>
    <s v="Amit Krishnan"/>
    <x v="0"/>
    <x v="0"/>
    <x v="0"/>
    <s v="MTR86241"/>
    <d v="2024-09-10T00:00:00"/>
    <d v="1899-12-30T01:02:24"/>
    <n v="81.34"/>
    <n v="3559.11"/>
    <n v="3640.45"/>
    <n v="557.62"/>
    <x v="216"/>
    <x v="0"/>
    <x v="28"/>
    <x v="0"/>
    <n v="1"/>
    <n v="0"/>
    <n v="0"/>
    <x v="4"/>
    <x v="2"/>
    <x v="3"/>
    <n v="32.619999999999997"/>
    <n v="48.72"/>
    <s v="Smart"/>
    <d v="2016-02-19T00:00:00"/>
    <n v="38"/>
    <x v="1"/>
  </r>
  <r>
    <s v="U01391"/>
    <s v="C60131"/>
    <s v="Dinesh Kapoor"/>
    <x v="2"/>
    <x v="6"/>
    <x v="2"/>
    <s v="MTR96506"/>
    <d v="2025-04-18T00:00:00"/>
    <d v="1899-12-30T23:29:08"/>
    <n v="489.98"/>
    <n v="3197.44"/>
    <n v="3687.42"/>
    <n v="3352.49"/>
    <x v="149"/>
    <x v="0"/>
    <x v="3"/>
    <x v="2"/>
    <n v="0"/>
    <n v="1"/>
    <n v="0"/>
    <x v="3"/>
    <x v="1"/>
    <x v="0"/>
    <n v="281.55"/>
    <n v="208.43"/>
    <s v="Analog"/>
    <d v="2020-05-07T00:00:00"/>
    <n v="62"/>
    <x v="1"/>
  </r>
  <r>
    <s v="U00395"/>
    <s v="C70117"/>
    <s v="Aditya Sandhu"/>
    <x v="0"/>
    <x v="1"/>
    <x v="1"/>
    <s v="MTR54349"/>
    <d v="2025-01-21T00:00:00"/>
    <d v="1899-12-30T12:05:30"/>
    <n v="155.43"/>
    <n v="1487.32"/>
    <n v="1642.75"/>
    <n v="718.17"/>
    <x v="193"/>
    <x v="0"/>
    <x v="22"/>
    <x v="1"/>
    <n v="0"/>
    <n v="0"/>
    <n v="1"/>
    <x v="2"/>
    <x v="2"/>
    <x v="4"/>
    <n v="99.19"/>
    <n v="56.24"/>
    <s v="Analog"/>
    <d v="2015-10-08T00:00:00"/>
    <n v="30"/>
    <x v="0"/>
  </r>
  <r>
    <s v="U00396"/>
    <s v="C65911"/>
    <s v="Harsh Bhat"/>
    <x v="2"/>
    <x v="3"/>
    <x v="3"/>
    <s v="MTR91783"/>
    <d v="2025-04-16T00:00:00"/>
    <d v="1899-12-30T03:46:48"/>
    <n v="296.08999999999997"/>
    <n v="2124.3200000000002"/>
    <n v="2420.41"/>
    <n v="1862.29"/>
    <x v="212"/>
    <x v="0"/>
    <x v="10"/>
    <x v="1"/>
    <n v="0"/>
    <n v="0"/>
    <n v="1"/>
    <x v="0"/>
    <x v="0"/>
    <x v="2"/>
    <n v="200.77"/>
    <n v="95.32"/>
    <s v="Smart"/>
    <d v="2020-10-15T00:00:00"/>
    <n v="34"/>
    <x v="2"/>
  </r>
  <r>
    <s v="U00397"/>
    <s v="C97079"/>
    <s v="Rohit Wagh"/>
    <x v="1"/>
    <x v="6"/>
    <x v="2"/>
    <s v="MTR78869"/>
    <d v="2024-11-01T00:00:00"/>
    <d v="1899-12-30T23:12:01"/>
    <n v="428.11"/>
    <n v="3090.96"/>
    <n v="3519.07"/>
    <n v="2136.36"/>
    <x v="206"/>
    <x v="0"/>
    <x v="8"/>
    <x v="0"/>
    <n v="1"/>
    <n v="0"/>
    <n v="0"/>
    <x v="2"/>
    <x v="2"/>
    <x v="1"/>
    <n v="294.83999999999997"/>
    <n v="133.27000000000001"/>
    <s v="Analog"/>
    <d v="2022-06-04T00:00:00"/>
    <n v="68"/>
    <x v="2"/>
  </r>
  <r>
    <s v="U00398"/>
    <s v="C54875"/>
    <s v="Rajat Jain"/>
    <x v="0"/>
    <x v="0"/>
    <x v="0"/>
    <s v="MTR66915"/>
    <d v="2025-03-20T00:00:00"/>
    <d v="1899-12-30T15:10:02"/>
    <n v="352.3"/>
    <n v="4629.87"/>
    <n v="4982.17"/>
    <n v="2201.54"/>
    <x v="27"/>
    <x v="0"/>
    <x v="29"/>
    <x v="2"/>
    <n v="0"/>
    <n v="1"/>
    <n v="0"/>
    <x v="3"/>
    <x v="0"/>
    <x v="2"/>
    <n v="141.66"/>
    <n v="210.64"/>
    <s v="Analog"/>
    <d v="2021-03-04T00:00:00"/>
    <n v="68"/>
    <x v="0"/>
  </r>
  <r>
    <s v="U00399"/>
    <s v="C79843"/>
    <s v="Zoya Sandhu"/>
    <x v="0"/>
    <x v="2"/>
    <x v="2"/>
    <s v="MTR58841"/>
    <d v="2024-12-14T00:00:00"/>
    <d v="1899-12-30T04:31:17"/>
    <n v="442.31"/>
    <n v="2699.47"/>
    <n v="3141.7799999999902"/>
    <n v="2382.9499999999998"/>
    <x v="94"/>
    <x v="0"/>
    <x v="10"/>
    <x v="0"/>
    <n v="1"/>
    <n v="0"/>
    <n v="0"/>
    <x v="1"/>
    <x v="1"/>
    <x v="4"/>
    <n v="237.82"/>
    <n v="204.49"/>
    <s v="Smart"/>
    <d v="2023-08-31T00:00:00"/>
    <n v="19"/>
    <x v="0"/>
  </r>
  <r>
    <s v="U01446"/>
    <s v="C82571"/>
    <s v="Aparna Mahajan"/>
    <x v="2"/>
    <x v="1"/>
    <x v="1"/>
    <s v="MTR16181"/>
    <d v="2024-11-09T00:00:00"/>
    <d v="1899-12-30T17:04:59"/>
    <n v="153.28"/>
    <n v="3850.82"/>
    <n v="4004.1"/>
    <n v="1094.31"/>
    <x v="204"/>
    <x v="1"/>
    <x v="22"/>
    <x v="1"/>
    <n v="0"/>
    <n v="0"/>
    <n v="1"/>
    <x v="2"/>
    <x v="2"/>
    <x v="2"/>
    <n v="68.12"/>
    <n v="85.16"/>
    <s v="Analog"/>
    <d v="2017-10-09T00:00:00"/>
    <n v="65"/>
    <x v="1"/>
  </r>
  <r>
    <s v="U00401"/>
    <s v="C81063"/>
    <s v="Pallavi Chauhan"/>
    <x v="1"/>
    <x v="5"/>
    <x v="4"/>
    <s v="MTR34732"/>
    <d v="2024-10-26T00:00:00"/>
    <d v="1899-12-30T01:05:50"/>
    <n v="378.6"/>
    <n v="1379.19"/>
    <n v="1757.79"/>
    <n v="2267.7800000000002"/>
    <x v="215"/>
    <x v="0"/>
    <x v="25"/>
    <x v="2"/>
    <n v="0"/>
    <n v="1"/>
    <n v="0"/>
    <x v="1"/>
    <x v="0"/>
    <x v="3"/>
    <n v="213.38"/>
    <n v="165.22"/>
    <s v="Smart"/>
    <d v="2016-02-23T00:00:00"/>
    <n v="43"/>
    <x v="0"/>
  </r>
  <r>
    <s v="U01307"/>
    <s v="C18606"/>
    <s v="Jaya Gaikwad"/>
    <x v="1"/>
    <x v="5"/>
    <x v="4"/>
    <s v="MTR83343"/>
    <d v="2025-06-12T00:00:00"/>
    <d v="1899-12-30T09:59:31"/>
    <n v="491.8"/>
    <n v="1862.43"/>
    <n v="2354.23"/>
    <n v="3586.77"/>
    <x v="79"/>
    <x v="0"/>
    <x v="10"/>
    <x v="1"/>
    <n v="0"/>
    <n v="0"/>
    <n v="1"/>
    <x v="2"/>
    <x v="1"/>
    <x v="0"/>
    <n v="295.25"/>
    <n v="196.55"/>
    <s v="Smart"/>
    <d v="2023-05-29T00:00:00"/>
    <n v="53"/>
    <x v="0"/>
  </r>
  <r>
    <s v="U00403"/>
    <s v="C30936"/>
    <s v="Amit Hebbar"/>
    <x v="0"/>
    <x v="0"/>
    <x v="0"/>
    <s v="MTR89131"/>
    <d v="2025-05-10T00:00:00"/>
    <d v="1899-12-30T05:59:18"/>
    <n v="107.04"/>
    <n v="3041.21"/>
    <n v="3148.25"/>
    <n v="693.94"/>
    <x v="150"/>
    <x v="0"/>
    <x v="4"/>
    <x v="2"/>
    <n v="0"/>
    <n v="1"/>
    <n v="0"/>
    <x v="4"/>
    <x v="0"/>
    <x v="2"/>
    <n v="58.34"/>
    <n v="48.7"/>
    <s v="Analog"/>
    <d v="2021-12-08T00:00:00"/>
    <n v="69"/>
    <x v="1"/>
  </r>
  <r>
    <s v="U00404"/>
    <s v="C19648"/>
    <s v="Kirti Sandhu"/>
    <x v="2"/>
    <x v="0"/>
    <x v="0"/>
    <s v="MTR92992"/>
    <d v="2024-08-06T00:00:00"/>
    <d v="1899-12-30T05:25:06"/>
    <n v="378.86"/>
    <n v="1444.39"/>
    <n v="1823.25"/>
    <n v="2084.29"/>
    <x v="215"/>
    <x v="0"/>
    <x v="18"/>
    <x v="0"/>
    <n v="1"/>
    <n v="0"/>
    <n v="0"/>
    <x v="4"/>
    <x v="1"/>
    <x v="0"/>
    <n v="242.66"/>
    <n v="136.19999999999999"/>
    <s v="Analog"/>
    <d v="2018-04-29T00:00:00"/>
    <n v="39"/>
    <x v="2"/>
  </r>
  <r>
    <s v="U01632"/>
    <s v="C17684"/>
    <s v="Gauri Hebbar"/>
    <x v="1"/>
    <x v="4"/>
    <x v="4"/>
    <s v="MTR23617"/>
    <d v="2024-09-09T00:00:00"/>
    <d v="1899-12-30T10:50:40"/>
    <n v="65.760000000000005"/>
    <n v="1378.78"/>
    <n v="1444.54"/>
    <n v="415.43"/>
    <x v="217"/>
    <x v="1"/>
    <x v="3"/>
    <x v="2"/>
    <n v="0"/>
    <n v="1"/>
    <n v="0"/>
    <x v="4"/>
    <x v="2"/>
    <x v="0"/>
    <n v="44.25"/>
    <n v="21.51"/>
    <s v="Smart"/>
    <d v="2016-10-30T00:00:00"/>
    <n v="21"/>
    <x v="1"/>
  </r>
  <r>
    <s v="U00406"/>
    <s v="C49875"/>
    <s v="Damini Shetty"/>
    <x v="2"/>
    <x v="0"/>
    <x v="0"/>
    <s v="MTR89728"/>
    <d v="2024-12-13T00:00:00"/>
    <d v="1899-12-30T21:25:24"/>
    <n v="118.18"/>
    <n v="2617.4699999999998"/>
    <n v="2735.6499999999901"/>
    <n v="633.04999999999995"/>
    <x v="70"/>
    <x v="0"/>
    <x v="19"/>
    <x v="1"/>
    <n v="0"/>
    <n v="0"/>
    <n v="1"/>
    <x v="1"/>
    <x v="0"/>
    <x v="0"/>
    <n v="55.09"/>
    <n v="63.09"/>
    <s v="Smart"/>
    <d v="2021-04-29T00:00:00"/>
    <n v="51"/>
    <x v="0"/>
  </r>
  <r>
    <s v="U00407"/>
    <s v="C79881"/>
    <s v="Vidya Sidhu"/>
    <x v="1"/>
    <x v="2"/>
    <x v="2"/>
    <s v="MTR94300"/>
    <d v="2024-09-23T00:00:00"/>
    <d v="1899-12-30T08:17:24"/>
    <n v="482.52"/>
    <n v="2851.92"/>
    <n v="3334.44"/>
    <n v="2427.89"/>
    <x v="218"/>
    <x v="1"/>
    <x v="10"/>
    <x v="2"/>
    <n v="0"/>
    <n v="1"/>
    <n v="0"/>
    <x v="3"/>
    <x v="0"/>
    <x v="1"/>
    <n v="195.19"/>
    <n v="287.33"/>
    <s v="Analog"/>
    <d v="2024-01-24T00:00:00"/>
    <n v="31"/>
    <x v="2"/>
  </r>
  <r>
    <s v="U00408"/>
    <s v="C22883"/>
    <s v="Anushka Mehta"/>
    <x v="1"/>
    <x v="3"/>
    <x v="3"/>
    <s v="MTR86936"/>
    <d v="2024-07-28T00:00:00"/>
    <d v="1899-12-30T19:37:29"/>
    <n v="438.04"/>
    <n v="4170.41"/>
    <n v="4608.45"/>
    <n v="2213.8000000000002"/>
    <x v="117"/>
    <x v="0"/>
    <x v="18"/>
    <x v="1"/>
    <n v="0"/>
    <n v="0"/>
    <n v="1"/>
    <x v="4"/>
    <x v="0"/>
    <x v="4"/>
    <n v="274.25"/>
    <n v="163.79"/>
    <s v="Analog"/>
    <d v="2021-07-08T00:00:00"/>
    <n v="45"/>
    <x v="2"/>
  </r>
  <r>
    <s v="U00409"/>
    <s v="C52311"/>
    <s v="Aditya Anand"/>
    <x v="1"/>
    <x v="3"/>
    <x v="3"/>
    <s v="MTR14831"/>
    <d v="2024-09-03T00:00:00"/>
    <d v="1899-12-30T12:13:12"/>
    <n v="10.26"/>
    <n v="3683.75"/>
    <n v="3694.01"/>
    <n v="53.32"/>
    <x v="14"/>
    <x v="0"/>
    <x v="11"/>
    <x v="2"/>
    <n v="0"/>
    <n v="1"/>
    <n v="0"/>
    <x v="4"/>
    <x v="2"/>
    <x v="1"/>
    <n v="4.4000000000000004"/>
    <n v="5.86"/>
    <s v="Analog"/>
    <d v="2021-12-09T00:00:00"/>
    <n v="55"/>
    <x v="2"/>
  </r>
  <r>
    <s v="U00410"/>
    <s v="C56537"/>
    <s v="Sarika Kaur"/>
    <x v="2"/>
    <x v="2"/>
    <x v="2"/>
    <s v="MTR28800"/>
    <d v="2024-11-09T00:00:00"/>
    <d v="1899-12-30T04:57:42"/>
    <n v="295.45"/>
    <n v="3084.7"/>
    <n v="3380.1499999999901"/>
    <n v="2004.85"/>
    <x v="137"/>
    <x v="0"/>
    <x v="22"/>
    <x v="0"/>
    <n v="1"/>
    <n v="0"/>
    <n v="0"/>
    <x v="4"/>
    <x v="2"/>
    <x v="2"/>
    <n v="135.57"/>
    <n v="159.88"/>
    <s v="Smart"/>
    <d v="2021-10-21T00:00:00"/>
    <n v="49"/>
    <x v="2"/>
  </r>
  <r>
    <s v="U00411"/>
    <s v="C16081"/>
    <s v="Yash Bose"/>
    <x v="2"/>
    <x v="3"/>
    <x v="3"/>
    <s v="MTR54611"/>
    <d v="2024-10-03T00:00:00"/>
    <d v="1899-12-30T09:53:38"/>
    <n v="72.75"/>
    <n v="1670.57"/>
    <n v="1743.32"/>
    <n v="524.04"/>
    <x v="149"/>
    <x v="0"/>
    <x v="5"/>
    <x v="0"/>
    <n v="1"/>
    <n v="0"/>
    <n v="0"/>
    <x v="0"/>
    <x v="1"/>
    <x v="0"/>
    <n v="42.74"/>
    <n v="30.01"/>
    <s v="Analog"/>
    <d v="2018-10-12T00:00:00"/>
    <n v="71"/>
    <x v="1"/>
  </r>
  <r>
    <s v="U00412"/>
    <s v="C55601"/>
    <s v="Naveen Yadav"/>
    <x v="1"/>
    <x v="1"/>
    <x v="1"/>
    <s v="MTR60391"/>
    <d v="2025-06-03T00:00:00"/>
    <d v="1899-12-30T06:51:34"/>
    <n v="110.33"/>
    <n v="2973.53"/>
    <n v="3083.86"/>
    <n v="631.24"/>
    <x v="25"/>
    <x v="0"/>
    <x v="13"/>
    <x v="2"/>
    <n v="0"/>
    <n v="1"/>
    <n v="0"/>
    <x v="3"/>
    <x v="1"/>
    <x v="4"/>
    <n v="76.12"/>
    <n v="34.21"/>
    <s v="Smart"/>
    <d v="2022-08-10T00:00:00"/>
    <n v="32"/>
    <x v="1"/>
  </r>
  <r>
    <s v="U00413"/>
    <s v="C98766"/>
    <s v="Bhavya Thakur"/>
    <x v="0"/>
    <x v="6"/>
    <x v="2"/>
    <s v="MTR34464"/>
    <d v="2025-03-11T00:00:00"/>
    <d v="1899-12-30T18:36:56"/>
    <n v="177.9"/>
    <n v="1192.1600000000001"/>
    <n v="1370.06"/>
    <n v="1117.83"/>
    <x v="167"/>
    <x v="0"/>
    <x v="18"/>
    <x v="0"/>
    <n v="1"/>
    <n v="0"/>
    <n v="0"/>
    <x v="0"/>
    <x v="1"/>
    <x v="1"/>
    <n v="92.62"/>
    <n v="85.28"/>
    <s v="Analog"/>
    <d v="2019-01-31T00:00:00"/>
    <n v="26"/>
    <x v="1"/>
  </r>
  <r>
    <s v="U00414"/>
    <s v="C20368"/>
    <s v="Ishaan Bhatt"/>
    <x v="1"/>
    <x v="0"/>
    <x v="0"/>
    <s v="MTR82477"/>
    <d v="2024-11-15T00:00:00"/>
    <d v="1899-12-30T07:28:28"/>
    <n v="346.77"/>
    <n v="1294.97"/>
    <n v="1641.74"/>
    <n v="2020.83"/>
    <x v="186"/>
    <x v="0"/>
    <x v="14"/>
    <x v="2"/>
    <n v="0"/>
    <n v="1"/>
    <n v="0"/>
    <x v="1"/>
    <x v="2"/>
    <x v="2"/>
    <n v="166.9"/>
    <n v="179.87"/>
    <s v="Analog"/>
    <d v="2022-07-03T00:00:00"/>
    <n v="24"/>
    <x v="0"/>
  </r>
  <r>
    <s v="U00691"/>
    <s v="C84630"/>
    <s v="Nikhil Sawant"/>
    <x v="0"/>
    <x v="2"/>
    <x v="2"/>
    <s v="MTR91312"/>
    <d v="2025-07-17T00:00:00"/>
    <d v="1899-12-30T08:44:18"/>
    <n v="403.32"/>
    <n v="2760.13"/>
    <n v="3163.45"/>
    <n v="2121.66"/>
    <x v="219"/>
    <x v="0"/>
    <x v="5"/>
    <x v="1"/>
    <n v="0"/>
    <n v="0"/>
    <n v="1"/>
    <x v="4"/>
    <x v="1"/>
    <x v="1"/>
    <n v="261.89"/>
    <n v="141.43"/>
    <s v="Smart"/>
    <d v="2018-08-07T00:00:00"/>
    <n v="66"/>
    <x v="0"/>
  </r>
  <r>
    <s v="U00416"/>
    <s v="C56130"/>
    <s v="Dev Parikh"/>
    <x v="0"/>
    <x v="4"/>
    <x v="4"/>
    <s v="MTR76342"/>
    <d v="2025-07-01T00:00:00"/>
    <d v="1899-12-30T07:58:49"/>
    <n v="88.36"/>
    <n v="4815.13"/>
    <n v="4903.49"/>
    <n v="583.48"/>
    <x v="190"/>
    <x v="0"/>
    <x v="1"/>
    <x v="2"/>
    <n v="0"/>
    <n v="1"/>
    <n v="0"/>
    <x v="2"/>
    <x v="0"/>
    <x v="0"/>
    <n v="53.89"/>
    <n v="34.47"/>
    <s v="Analog"/>
    <d v="2021-08-19T00:00:00"/>
    <n v="49"/>
    <x v="2"/>
  </r>
  <r>
    <s v="U00417"/>
    <s v="C30587"/>
    <s v="Sai Balasubramanian"/>
    <x v="0"/>
    <x v="0"/>
    <x v="0"/>
    <s v="MTR18275"/>
    <d v="2024-08-23T00:00:00"/>
    <d v="1899-12-30T12:32:06"/>
    <n v="106.39"/>
    <n v="4042.82"/>
    <n v="4149.21"/>
    <n v="795.07"/>
    <x v="220"/>
    <x v="1"/>
    <x v="26"/>
    <x v="2"/>
    <n v="0"/>
    <n v="1"/>
    <n v="0"/>
    <x v="1"/>
    <x v="0"/>
    <x v="1"/>
    <n v="71.11"/>
    <n v="35.28"/>
    <s v="Smart"/>
    <d v="2016-06-19T00:00:00"/>
    <n v="68"/>
    <x v="0"/>
  </r>
  <r>
    <s v="U00418"/>
    <s v="C65344"/>
    <s v="Anika Murthy"/>
    <x v="2"/>
    <x v="4"/>
    <x v="4"/>
    <s v="MTR13669"/>
    <d v="2025-01-01T00:00:00"/>
    <d v="1899-12-30T11:34:44"/>
    <n v="444.88"/>
    <n v="2342.5700000000002"/>
    <n v="2787.45"/>
    <n v="3243.87"/>
    <x v="93"/>
    <x v="0"/>
    <x v="13"/>
    <x v="1"/>
    <n v="0"/>
    <n v="0"/>
    <n v="1"/>
    <x v="4"/>
    <x v="2"/>
    <x v="4"/>
    <n v="200.31"/>
    <n v="244.57"/>
    <s v="Smart"/>
    <d v="2022-06-17T00:00:00"/>
    <n v="35"/>
    <x v="2"/>
  </r>
  <r>
    <s v="U00419"/>
    <s v="C56282"/>
    <s v="Vikram Khandelwal"/>
    <x v="2"/>
    <x v="0"/>
    <x v="0"/>
    <s v="MTR48363"/>
    <d v="2024-11-22T00:00:00"/>
    <d v="1899-12-30T15:46:38"/>
    <n v="113.44"/>
    <n v="1546.03"/>
    <n v="1659.47"/>
    <n v="600.72"/>
    <x v="44"/>
    <x v="1"/>
    <x v="11"/>
    <x v="1"/>
    <n v="0"/>
    <n v="0"/>
    <n v="1"/>
    <x v="2"/>
    <x v="2"/>
    <x v="1"/>
    <n v="74.599999999999994"/>
    <n v="38.840000000000003"/>
    <s v="Analog"/>
    <d v="2017-03-24T00:00:00"/>
    <n v="31"/>
    <x v="0"/>
  </r>
  <r>
    <s v="U00420"/>
    <s v="C72572"/>
    <s v="Tanmay Prasad"/>
    <x v="0"/>
    <x v="3"/>
    <x v="3"/>
    <s v="MTR15621"/>
    <d v="2024-11-15T00:00:00"/>
    <d v="1899-12-30T09:38:31"/>
    <n v="203.02"/>
    <n v="4246.6400000000003"/>
    <n v="4449.66"/>
    <n v="1375.22"/>
    <x v="27"/>
    <x v="0"/>
    <x v="10"/>
    <x v="1"/>
    <n v="0"/>
    <n v="0"/>
    <n v="1"/>
    <x v="0"/>
    <x v="2"/>
    <x v="2"/>
    <n v="134.85"/>
    <n v="68.17"/>
    <s v="Smart"/>
    <d v="2017-12-27T00:00:00"/>
    <n v="74"/>
    <x v="0"/>
  </r>
  <r>
    <s v="U00421"/>
    <s v="C52838"/>
    <s v="Umesh Yadav"/>
    <x v="1"/>
    <x v="6"/>
    <x v="2"/>
    <s v="MTR41850"/>
    <d v="2025-02-07T00:00:00"/>
    <d v="1899-12-30T06:54:45"/>
    <n v="396.54"/>
    <n v="4723.78"/>
    <n v="5120.32"/>
    <n v="2316.84"/>
    <x v="156"/>
    <x v="0"/>
    <x v="10"/>
    <x v="0"/>
    <n v="1"/>
    <n v="0"/>
    <n v="0"/>
    <x v="0"/>
    <x v="1"/>
    <x v="2"/>
    <n v="190.98"/>
    <n v="205.56"/>
    <s v="Smart"/>
    <d v="2019-10-27T00:00:00"/>
    <n v="62"/>
    <x v="1"/>
  </r>
  <r>
    <s v="U01711"/>
    <s v="C27156"/>
    <s v="Ravi Malhotra"/>
    <x v="1"/>
    <x v="1"/>
    <x v="1"/>
    <s v="MTR49022"/>
    <d v="2024-11-22T00:00:00"/>
    <d v="1899-12-30T17:26:38"/>
    <n v="125.32"/>
    <n v="1778.66"/>
    <n v="1903.98"/>
    <n v="704.1"/>
    <x v="79"/>
    <x v="0"/>
    <x v="25"/>
    <x v="1"/>
    <n v="0"/>
    <n v="0"/>
    <n v="1"/>
    <x v="1"/>
    <x v="1"/>
    <x v="3"/>
    <n v="63.15"/>
    <n v="62.17"/>
    <s v="Analog"/>
    <d v="2020-02-13T00:00:00"/>
    <n v="36"/>
    <x v="0"/>
  </r>
  <r>
    <s v="U00423"/>
    <s v="C22125"/>
    <s v="Harsh Krishnan"/>
    <x v="1"/>
    <x v="0"/>
    <x v="0"/>
    <s v="MTR16525"/>
    <d v="2025-04-30T00:00:00"/>
    <d v="1899-12-30T05:05:19"/>
    <n v="180.24"/>
    <n v="3845.07"/>
    <n v="4025.31"/>
    <n v="1243.6300000000001"/>
    <x v="72"/>
    <x v="0"/>
    <x v="0"/>
    <x v="2"/>
    <n v="0"/>
    <n v="1"/>
    <n v="0"/>
    <x v="4"/>
    <x v="1"/>
    <x v="4"/>
    <n v="124.77"/>
    <n v="55.47"/>
    <s v="Analog"/>
    <d v="2017-04-18T00:00:00"/>
    <n v="40"/>
    <x v="2"/>
  </r>
  <r>
    <s v="U00424"/>
    <s v="C63875"/>
    <s v="Shubham Naidu"/>
    <x v="2"/>
    <x v="0"/>
    <x v="0"/>
    <s v="MTR83874"/>
    <d v="2024-10-24T00:00:00"/>
    <d v="1899-12-30T07:15:21"/>
    <n v="145.78"/>
    <n v="3138.32"/>
    <n v="3284.1"/>
    <n v="840.8"/>
    <x v="209"/>
    <x v="0"/>
    <x v="28"/>
    <x v="1"/>
    <n v="0"/>
    <n v="0"/>
    <n v="1"/>
    <x v="0"/>
    <x v="1"/>
    <x v="2"/>
    <n v="92.29"/>
    <n v="53.49"/>
    <s v="Analog"/>
    <d v="2020-09-11T00:00:00"/>
    <n v="57"/>
    <x v="1"/>
  </r>
  <r>
    <s v="U00425"/>
    <s v="C94215"/>
    <s v="Dinesh Rao"/>
    <x v="1"/>
    <x v="4"/>
    <x v="4"/>
    <s v="MTR25421"/>
    <d v="2024-10-14T00:00:00"/>
    <d v="1899-12-30T02:43:47"/>
    <n v="226.65"/>
    <n v="3708.07"/>
    <n v="3934.72"/>
    <n v="1356.91"/>
    <x v="200"/>
    <x v="1"/>
    <x v="23"/>
    <x v="1"/>
    <n v="0"/>
    <n v="0"/>
    <n v="1"/>
    <x v="0"/>
    <x v="1"/>
    <x v="4"/>
    <n v="130.05000000000001"/>
    <n v="96.6"/>
    <s v="Analog"/>
    <d v="2017-12-28T00:00:00"/>
    <n v="54"/>
    <x v="0"/>
  </r>
  <r>
    <s v="U00426"/>
    <s v="C95118"/>
    <s v="Aparna Subramanian"/>
    <x v="1"/>
    <x v="3"/>
    <x v="3"/>
    <s v="MTR84283"/>
    <d v="2024-10-20T00:00:00"/>
    <d v="1899-12-30T08:21:58"/>
    <n v="44.81"/>
    <n v="2885.56"/>
    <n v="2930.37"/>
    <n v="303.29000000000002"/>
    <x v="221"/>
    <x v="1"/>
    <x v="17"/>
    <x v="0"/>
    <n v="1"/>
    <n v="0"/>
    <n v="0"/>
    <x v="3"/>
    <x v="2"/>
    <x v="0"/>
    <n v="20.51"/>
    <n v="24.3"/>
    <s v="Analog"/>
    <d v="2016-08-15T00:00:00"/>
    <n v="59"/>
    <x v="2"/>
  </r>
  <r>
    <s v="U00428"/>
    <s v="C58585"/>
    <s v="Shraddha Carvalho"/>
    <x v="0"/>
    <x v="4"/>
    <x v="4"/>
    <s v="MTR80493"/>
    <d v="2025-01-08T00:00:00"/>
    <d v="1899-12-30T06:36:52"/>
    <n v="90.79"/>
    <n v="1763.92"/>
    <n v="1854.71"/>
    <n v="646.03"/>
    <x v="179"/>
    <x v="0"/>
    <x v="29"/>
    <x v="1"/>
    <n v="0"/>
    <n v="0"/>
    <n v="1"/>
    <x v="4"/>
    <x v="2"/>
    <x v="0"/>
    <n v="46.47"/>
    <n v="44.32"/>
    <s v="Analog"/>
    <d v="2015-09-19T00:00:00"/>
    <n v="49"/>
    <x v="0"/>
  </r>
  <r>
    <s v="U00617"/>
    <s v="C96045"/>
    <s v="Madhuri Kapoor"/>
    <x v="2"/>
    <x v="3"/>
    <x v="3"/>
    <s v="MTR19485"/>
    <d v="2025-03-24T00:00:00"/>
    <d v="1899-12-30T09:34:55"/>
    <n v="385.84"/>
    <n v="3858.37"/>
    <n v="4244.21"/>
    <n v="1821.17"/>
    <x v="154"/>
    <x v="0"/>
    <x v="8"/>
    <x v="0"/>
    <n v="1"/>
    <n v="0"/>
    <n v="0"/>
    <x v="0"/>
    <x v="0"/>
    <x v="1"/>
    <n v="181.34"/>
    <n v="204.5"/>
    <s v="Analog"/>
    <d v="2017-12-30T00:00:00"/>
    <n v="71"/>
    <x v="2"/>
  </r>
  <r>
    <s v="U00430"/>
    <s v="C56051"/>
    <s v="Pankaj Kale"/>
    <x v="1"/>
    <x v="1"/>
    <x v="1"/>
    <s v="MTR10045"/>
    <d v="2025-02-20T00:00:00"/>
    <d v="1899-12-30T22:52:41"/>
    <n v="153.12"/>
    <n v="2408.42"/>
    <n v="2561.54"/>
    <n v="810.83"/>
    <x v="114"/>
    <x v="0"/>
    <x v="19"/>
    <x v="1"/>
    <n v="0"/>
    <n v="0"/>
    <n v="1"/>
    <x v="4"/>
    <x v="0"/>
    <x v="3"/>
    <n v="95.11"/>
    <n v="58.01"/>
    <s v="Smart"/>
    <d v="2019-12-19T00:00:00"/>
    <n v="61"/>
    <x v="2"/>
  </r>
  <r>
    <s v="U00431"/>
    <s v="C58951"/>
    <s v="Ritu Jain"/>
    <x v="1"/>
    <x v="4"/>
    <x v="4"/>
    <s v="MTR39325"/>
    <d v="2024-07-29T00:00:00"/>
    <d v="1899-12-30T00:49:01"/>
    <n v="42.03"/>
    <n v="2605.2800000000002"/>
    <n v="2647.31"/>
    <n v="205.11"/>
    <x v="147"/>
    <x v="0"/>
    <x v="22"/>
    <x v="1"/>
    <n v="0"/>
    <n v="0"/>
    <n v="1"/>
    <x v="2"/>
    <x v="2"/>
    <x v="0"/>
    <n v="26.32"/>
    <n v="15.71"/>
    <s v="Smart"/>
    <d v="2023-01-14T00:00:00"/>
    <n v="54"/>
    <x v="0"/>
  </r>
  <r>
    <s v="U00696"/>
    <s v="C88904"/>
    <s v="Rakesh Murthy"/>
    <x v="0"/>
    <x v="5"/>
    <x v="4"/>
    <s v="MTR48646"/>
    <d v="2024-11-14T00:00:00"/>
    <d v="1899-12-30T14:24:17"/>
    <n v="272.66000000000003"/>
    <n v="2169.3000000000002"/>
    <n v="2441.96"/>
    <n v="1290.82"/>
    <x v="55"/>
    <x v="1"/>
    <x v="9"/>
    <x v="0"/>
    <n v="1"/>
    <n v="0"/>
    <n v="0"/>
    <x v="1"/>
    <x v="2"/>
    <x v="4"/>
    <n v="122.81"/>
    <n v="149.85"/>
    <s v="Smart"/>
    <d v="2024-04-02T00:00:00"/>
    <n v="48"/>
    <x v="0"/>
  </r>
  <r>
    <s v="U00572"/>
    <s v="C68529"/>
    <s v="Amrita Murthy"/>
    <x v="2"/>
    <x v="0"/>
    <x v="0"/>
    <s v="MTR16067"/>
    <d v="2024-11-30T00:00:00"/>
    <d v="1899-12-30T19:37:30"/>
    <n v="170.15"/>
    <n v="1497.77"/>
    <n v="1667.92"/>
    <n v="1040.96"/>
    <x v="4"/>
    <x v="0"/>
    <x v="2"/>
    <x v="1"/>
    <n v="0"/>
    <n v="0"/>
    <n v="1"/>
    <x v="0"/>
    <x v="1"/>
    <x v="4"/>
    <n v="86.72"/>
    <n v="83.43"/>
    <s v="Smart"/>
    <d v="2021-06-24T00:00:00"/>
    <n v="44"/>
    <x v="0"/>
  </r>
  <r>
    <s v="U00434"/>
    <s v="C96240"/>
    <s v="Deeksha Gowda"/>
    <x v="0"/>
    <x v="3"/>
    <x v="3"/>
    <s v="MTR76905"/>
    <d v="2024-11-16T00:00:00"/>
    <d v="1899-12-30T03:33:12"/>
    <n v="261.52"/>
    <n v="2634.74"/>
    <n v="2896.2599999999902"/>
    <n v="1227.0899999999999"/>
    <x v="2"/>
    <x v="1"/>
    <x v="17"/>
    <x v="1"/>
    <n v="0"/>
    <n v="0"/>
    <n v="1"/>
    <x v="2"/>
    <x v="0"/>
    <x v="1"/>
    <n v="132.85"/>
    <n v="128.66999999999999"/>
    <s v="Smart"/>
    <d v="2018-02-28T00:00:00"/>
    <n v="69"/>
    <x v="1"/>
  </r>
  <r>
    <s v="U00435"/>
    <s v="C55747"/>
    <s v="Shraddha Patel"/>
    <x v="1"/>
    <x v="2"/>
    <x v="2"/>
    <s v="MTR52846"/>
    <d v="2024-08-17T00:00:00"/>
    <d v="1899-12-30T16:43:31"/>
    <n v="371.15"/>
    <n v="4154.5600000000004"/>
    <n v="4525.71"/>
    <n v="2049.09"/>
    <x v="161"/>
    <x v="1"/>
    <x v="23"/>
    <x v="0"/>
    <n v="1"/>
    <n v="0"/>
    <n v="0"/>
    <x v="3"/>
    <x v="0"/>
    <x v="1"/>
    <n v="214.96"/>
    <n v="156.19"/>
    <s v="Smart"/>
    <d v="2021-07-18T00:00:00"/>
    <n v="54"/>
    <x v="2"/>
  </r>
  <r>
    <s v="U00436"/>
    <s v="C47444"/>
    <s v="Ajay Fernandes"/>
    <x v="1"/>
    <x v="1"/>
    <x v="1"/>
    <s v="MTR87422"/>
    <d v="2025-04-11T00:00:00"/>
    <d v="1899-12-30T16:53:00"/>
    <n v="174.02"/>
    <n v="4703.63"/>
    <n v="4877.6499999999996"/>
    <n v="903.56"/>
    <x v="170"/>
    <x v="0"/>
    <x v="7"/>
    <x v="2"/>
    <n v="0"/>
    <n v="1"/>
    <n v="0"/>
    <x v="1"/>
    <x v="0"/>
    <x v="0"/>
    <n v="79.680000000000007"/>
    <n v="94.34"/>
    <s v="Smart"/>
    <d v="2021-02-25T00:00:00"/>
    <n v="29"/>
    <x v="0"/>
  </r>
  <r>
    <s v="U00437"/>
    <s v="C95761"/>
    <s v="Anil Tandon"/>
    <x v="2"/>
    <x v="1"/>
    <x v="1"/>
    <s v="MTR96086"/>
    <d v="2025-02-16T00:00:00"/>
    <d v="1899-12-30T20:08:11"/>
    <n v="345.6"/>
    <n v="4727.1000000000004"/>
    <n v="5072.7"/>
    <n v="1815.05"/>
    <x v="68"/>
    <x v="0"/>
    <x v="27"/>
    <x v="0"/>
    <n v="1"/>
    <n v="0"/>
    <n v="0"/>
    <x v="0"/>
    <x v="0"/>
    <x v="3"/>
    <n v="238.31"/>
    <n v="107.29"/>
    <s v="Smart"/>
    <d v="2017-05-23T00:00:00"/>
    <n v="19"/>
    <x v="2"/>
  </r>
  <r>
    <s v="U00438"/>
    <s v="C36927"/>
    <s v="Simran Bhatt"/>
    <x v="2"/>
    <x v="3"/>
    <x v="3"/>
    <s v="MTR75009"/>
    <d v="2025-05-20T00:00:00"/>
    <d v="1899-12-30T02:38:21"/>
    <n v="46.08"/>
    <n v="3083.14"/>
    <n v="3129.22"/>
    <n v="264.49"/>
    <x v="1"/>
    <x v="0"/>
    <x v="24"/>
    <x v="1"/>
    <n v="0"/>
    <n v="0"/>
    <n v="1"/>
    <x v="4"/>
    <x v="2"/>
    <x v="3"/>
    <n v="23.05"/>
    <n v="23.03"/>
    <s v="Analog"/>
    <d v="2024-06-24T00:00:00"/>
    <n v="47"/>
    <x v="0"/>
  </r>
  <r>
    <s v="U00439"/>
    <s v="C11920"/>
    <s v="Jitendra Nair"/>
    <x v="0"/>
    <x v="0"/>
    <x v="0"/>
    <s v="MTR28169"/>
    <d v="2025-06-03T00:00:00"/>
    <d v="1899-12-30T02:20:55"/>
    <n v="336.46"/>
    <n v="1979.72"/>
    <n v="2316.1799999999998"/>
    <n v="2354.27"/>
    <x v="22"/>
    <x v="0"/>
    <x v="11"/>
    <x v="1"/>
    <n v="0"/>
    <n v="0"/>
    <n v="1"/>
    <x v="1"/>
    <x v="2"/>
    <x v="1"/>
    <n v="177.59"/>
    <n v="158.87"/>
    <s v="Analog"/>
    <d v="2023-05-16T00:00:00"/>
    <n v="41"/>
    <x v="0"/>
  </r>
  <r>
    <s v="U00440"/>
    <s v="C99246"/>
    <s v="Vivaan Reddy"/>
    <x v="2"/>
    <x v="0"/>
    <x v="0"/>
    <s v="MTR96357"/>
    <d v="2024-11-07T00:00:00"/>
    <d v="1899-12-30T04:42:51"/>
    <n v="206.17"/>
    <n v="2363.84"/>
    <n v="2570.0100000000002"/>
    <n v="1322.23"/>
    <x v="222"/>
    <x v="1"/>
    <x v="22"/>
    <x v="1"/>
    <n v="0"/>
    <n v="0"/>
    <n v="1"/>
    <x v="2"/>
    <x v="1"/>
    <x v="2"/>
    <n v="88.01"/>
    <n v="118.16"/>
    <s v="Analog"/>
    <d v="2022-06-03T00:00:00"/>
    <n v="22"/>
    <x v="0"/>
  </r>
  <r>
    <s v="U00441"/>
    <s v="C18582"/>
    <s v="Parth Das"/>
    <x v="0"/>
    <x v="3"/>
    <x v="3"/>
    <s v="MTR37040"/>
    <d v="2025-05-27T00:00:00"/>
    <d v="1899-12-30T04:59:32"/>
    <n v="239.81"/>
    <n v="3320.66"/>
    <n v="3560.47"/>
    <n v="1297.6199999999999"/>
    <x v="67"/>
    <x v="0"/>
    <x v="11"/>
    <x v="0"/>
    <n v="1"/>
    <n v="0"/>
    <n v="0"/>
    <x v="0"/>
    <x v="2"/>
    <x v="4"/>
    <n v="144.81"/>
    <n v="95"/>
    <s v="Smart"/>
    <d v="2019-05-23T00:00:00"/>
    <n v="61"/>
    <x v="2"/>
  </r>
  <r>
    <s v="U00442"/>
    <s v="C59264"/>
    <s v="Chetan Dalal"/>
    <x v="2"/>
    <x v="0"/>
    <x v="0"/>
    <s v="MTR92266"/>
    <d v="2025-05-01T00:00:00"/>
    <d v="1899-12-30T09:02:23"/>
    <n v="137.4"/>
    <n v="3907.63"/>
    <n v="4045.03"/>
    <n v="674.47"/>
    <x v="57"/>
    <x v="0"/>
    <x v="26"/>
    <x v="1"/>
    <n v="0"/>
    <n v="0"/>
    <n v="1"/>
    <x v="0"/>
    <x v="0"/>
    <x v="0"/>
    <n v="88.3"/>
    <n v="49.1"/>
    <s v="Smart"/>
    <d v="2023-07-26T00:00:00"/>
    <n v="67"/>
    <x v="2"/>
  </r>
  <r>
    <s v="U00443"/>
    <s v="C12027"/>
    <s v="Aditi Prasad"/>
    <x v="2"/>
    <x v="1"/>
    <x v="1"/>
    <s v="MTR54162"/>
    <d v="2024-07-27T00:00:00"/>
    <d v="1899-12-30T17:53:44"/>
    <n v="371.09"/>
    <n v="1423.16"/>
    <n v="1794.25"/>
    <n v="2136.69"/>
    <x v="11"/>
    <x v="0"/>
    <x v="18"/>
    <x v="1"/>
    <n v="0"/>
    <n v="0"/>
    <n v="1"/>
    <x v="2"/>
    <x v="0"/>
    <x v="3"/>
    <n v="200.06"/>
    <n v="171.03"/>
    <s v="Smart"/>
    <d v="2020-03-11T00:00:00"/>
    <n v="57"/>
    <x v="2"/>
  </r>
  <r>
    <s v="U00444"/>
    <s v="C40134"/>
    <s v="Shraddha Krishnan"/>
    <x v="1"/>
    <x v="1"/>
    <x v="1"/>
    <s v="MTR68175"/>
    <d v="2024-08-15T00:00:00"/>
    <d v="1899-12-30T08:23:38"/>
    <n v="113.42"/>
    <n v="4310.08"/>
    <n v="4423.5"/>
    <n v="665.04"/>
    <x v="172"/>
    <x v="1"/>
    <x v="8"/>
    <x v="0"/>
    <n v="1"/>
    <n v="0"/>
    <n v="0"/>
    <x v="2"/>
    <x v="0"/>
    <x v="4"/>
    <n v="77.03"/>
    <n v="36.39"/>
    <s v="Analog"/>
    <d v="2023-07-03T00:00:00"/>
    <n v="61"/>
    <x v="1"/>
  </r>
  <r>
    <s v="U00445"/>
    <s v="C67352"/>
    <s v="Mahima Gill"/>
    <x v="0"/>
    <x v="2"/>
    <x v="2"/>
    <s v="MTR55695"/>
    <d v="2024-12-05T00:00:00"/>
    <d v="1899-12-30T05:45:07"/>
    <n v="413.54"/>
    <n v="3455.66"/>
    <n v="3869.2"/>
    <n v="2493.9"/>
    <x v="200"/>
    <x v="1"/>
    <x v="1"/>
    <x v="0"/>
    <n v="1"/>
    <n v="0"/>
    <n v="0"/>
    <x v="1"/>
    <x v="1"/>
    <x v="0"/>
    <n v="234.85"/>
    <n v="178.69"/>
    <s v="Analog"/>
    <d v="2022-09-17T00:00:00"/>
    <n v="57"/>
    <x v="2"/>
  </r>
  <r>
    <s v="U00446"/>
    <s v="C21998"/>
    <s v="Meera Sarkar"/>
    <x v="2"/>
    <x v="3"/>
    <x v="3"/>
    <s v="MTR96823"/>
    <d v="2025-02-25T00:00:00"/>
    <d v="1899-12-30T13:06:12"/>
    <n v="37.119999999999997"/>
    <n v="4481.97"/>
    <n v="4519.09"/>
    <n v="185.37"/>
    <x v="89"/>
    <x v="0"/>
    <x v="21"/>
    <x v="0"/>
    <n v="1"/>
    <n v="0"/>
    <n v="0"/>
    <x v="4"/>
    <x v="1"/>
    <x v="3"/>
    <n v="23.8"/>
    <n v="13.32"/>
    <s v="Smart"/>
    <d v="2020-11-16T00:00:00"/>
    <n v="27"/>
    <x v="2"/>
  </r>
  <r>
    <s v="U00447"/>
    <s v="C67659"/>
    <s v="Shashank Venkatesh"/>
    <x v="1"/>
    <x v="4"/>
    <x v="4"/>
    <s v="MTR60483"/>
    <d v="2024-08-12T00:00:00"/>
    <d v="1899-12-30T13:53:42"/>
    <n v="86.42"/>
    <n v="3212.26"/>
    <n v="3298.68"/>
    <n v="630.03"/>
    <x v="57"/>
    <x v="0"/>
    <x v="14"/>
    <x v="0"/>
    <n v="1"/>
    <n v="0"/>
    <n v="0"/>
    <x v="1"/>
    <x v="0"/>
    <x v="1"/>
    <n v="58.4"/>
    <n v="28.02"/>
    <s v="Smart"/>
    <d v="2022-12-22T00:00:00"/>
    <n v="20"/>
    <x v="2"/>
  </r>
  <r>
    <s v="U00448"/>
    <s v="C44073"/>
    <s v="Kavya Patel"/>
    <x v="1"/>
    <x v="4"/>
    <x v="4"/>
    <s v="MTR14026"/>
    <d v="2025-01-14T00:00:00"/>
    <d v="1899-12-30T07:58:29"/>
    <n v="310.05"/>
    <n v="2098.84"/>
    <n v="2408.89"/>
    <n v="1539.77"/>
    <x v="32"/>
    <x v="0"/>
    <x v="3"/>
    <x v="1"/>
    <n v="0"/>
    <n v="0"/>
    <n v="1"/>
    <x v="2"/>
    <x v="2"/>
    <x v="2"/>
    <n v="207.73"/>
    <n v="102.32"/>
    <s v="Smart"/>
    <d v="2019-03-06T00:00:00"/>
    <n v="49"/>
    <x v="1"/>
  </r>
  <r>
    <s v="U00449"/>
    <s v="C44225"/>
    <s v="Aparna Raina"/>
    <x v="1"/>
    <x v="2"/>
    <x v="2"/>
    <s v="MTR71267"/>
    <d v="2025-07-10T00:00:00"/>
    <d v="1899-12-30T05:44:01"/>
    <n v="321.67"/>
    <n v="1408.56"/>
    <n v="1730.23"/>
    <n v="2147.64"/>
    <x v="33"/>
    <x v="0"/>
    <x v="21"/>
    <x v="2"/>
    <n v="0"/>
    <n v="1"/>
    <n v="0"/>
    <x v="1"/>
    <x v="2"/>
    <x v="3"/>
    <n v="213.07"/>
    <n v="108.6"/>
    <s v="Smart"/>
    <d v="2018-10-13T00:00:00"/>
    <n v="25"/>
    <x v="2"/>
  </r>
  <r>
    <s v="U00450"/>
    <s v="C27737"/>
    <s v="Kiran Carvalho"/>
    <x v="0"/>
    <x v="6"/>
    <x v="2"/>
    <s v="MTR86744"/>
    <d v="2025-02-19T00:00:00"/>
    <d v="1899-12-30T14:35:46"/>
    <n v="138.55000000000001"/>
    <n v="1974.6"/>
    <n v="2113.15"/>
    <n v="858.97"/>
    <x v="13"/>
    <x v="0"/>
    <x v="0"/>
    <x v="2"/>
    <n v="0"/>
    <n v="1"/>
    <n v="0"/>
    <x v="2"/>
    <x v="2"/>
    <x v="4"/>
    <n v="57.83"/>
    <n v="80.72"/>
    <s v="Smart"/>
    <d v="2024-01-28T00:00:00"/>
    <n v="30"/>
    <x v="1"/>
  </r>
  <r>
    <s v="U00451"/>
    <s v="C86011"/>
    <s v="Deeksha Kamat"/>
    <x v="1"/>
    <x v="0"/>
    <x v="0"/>
    <s v="MTR40745"/>
    <d v="2024-09-14T00:00:00"/>
    <d v="1899-12-30T00:20:07"/>
    <n v="494.96"/>
    <n v="2280.1"/>
    <n v="2775.06"/>
    <n v="3087.06"/>
    <x v="198"/>
    <x v="0"/>
    <x v="2"/>
    <x v="0"/>
    <n v="1"/>
    <n v="0"/>
    <n v="0"/>
    <x v="2"/>
    <x v="0"/>
    <x v="0"/>
    <n v="299.11"/>
    <n v="195.85"/>
    <s v="Analog"/>
    <d v="2022-09-01T00:00:00"/>
    <n v="71"/>
    <x v="1"/>
  </r>
  <r>
    <s v="U00452"/>
    <s v="C97651"/>
    <s v="Gaurav Khan"/>
    <x v="2"/>
    <x v="2"/>
    <x v="2"/>
    <s v="MTR49440"/>
    <d v="2024-11-21T00:00:00"/>
    <d v="1899-12-30T05:14:23"/>
    <n v="449.24"/>
    <n v="1077.8900000000001"/>
    <n v="1527.13"/>
    <n v="2068.23"/>
    <x v="223"/>
    <x v="1"/>
    <x v="19"/>
    <x v="2"/>
    <n v="0"/>
    <n v="1"/>
    <n v="0"/>
    <x v="2"/>
    <x v="1"/>
    <x v="4"/>
    <n v="180.1"/>
    <n v="269.14"/>
    <s v="Analog"/>
    <d v="2015-10-09T00:00:00"/>
    <n v="36"/>
    <x v="2"/>
  </r>
  <r>
    <s v="U01168"/>
    <s v="C71434"/>
    <s v="Aishwarya Tandon"/>
    <x v="1"/>
    <x v="6"/>
    <x v="2"/>
    <s v="MTR72551"/>
    <d v="2024-07-30T00:00:00"/>
    <d v="1899-12-30T03:44:53"/>
    <n v="476.53"/>
    <n v="2291.69"/>
    <n v="2768.22"/>
    <n v="2594.63"/>
    <x v="146"/>
    <x v="0"/>
    <x v="5"/>
    <x v="2"/>
    <n v="0"/>
    <n v="1"/>
    <n v="0"/>
    <x v="2"/>
    <x v="2"/>
    <x v="2"/>
    <n v="272.85000000000002"/>
    <n v="203.68"/>
    <s v="Smart"/>
    <d v="2016-10-18T00:00:00"/>
    <n v="69"/>
    <x v="2"/>
  </r>
  <r>
    <s v="U00454"/>
    <s v="C30663"/>
    <s v="Kavya Carvalho"/>
    <x v="2"/>
    <x v="5"/>
    <x v="4"/>
    <s v="MTR79061"/>
    <d v="2024-08-12T00:00:00"/>
    <d v="1899-12-30T09:02:31"/>
    <n v="133.53"/>
    <n v="4947.28"/>
    <n v="5080.8099999999904"/>
    <n v="709.54"/>
    <x v="106"/>
    <x v="0"/>
    <x v="22"/>
    <x v="2"/>
    <n v="0"/>
    <n v="1"/>
    <n v="0"/>
    <x v="4"/>
    <x v="1"/>
    <x v="2"/>
    <n v="73.459999999999994"/>
    <n v="60.07"/>
    <s v="Analog"/>
    <d v="2017-02-20T00:00:00"/>
    <n v="51"/>
    <x v="0"/>
  </r>
  <r>
    <s v="U00422"/>
    <s v="C97353"/>
    <s v="Suhani Sen"/>
    <x v="2"/>
    <x v="0"/>
    <x v="0"/>
    <s v="MTR99060"/>
    <d v="2025-06-21T00:00:00"/>
    <d v="1899-12-30T12:14:44"/>
    <n v="147.21"/>
    <n v="1256.77"/>
    <n v="1403.98"/>
    <n v="1014.27"/>
    <x v="71"/>
    <x v="0"/>
    <x v="17"/>
    <x v="0"/>
    <n v="1"/>
    <n v="0"/>
    <n v="0"/>
    <x v="4"/>
    <x v="1"/>
    <x v="3"/>
    <n v="83.55"/>
    <n v="63.66"/>
    <s v="Analog"/>
    <d v="2022-11-10T00:00:00"/>
    <n v="32"/>
    <x v="1"/>
  </r>
  <r>
    <s v="U00456"/>
    <s v="C40115"/>
    <s v="Vikram Qureshi"/>
    <x v="2"/>
    <x v="2"/>
    <x v="2"/>
    <s v="MTR54933"/>
    <d v="2025-07-15T00:00:00"/>
    <d v="1899-12-30T03:45:57"/>
    <n v="41.05"/>
    <n v="3287.88"/>
    <n v="3328.93"/>
    <n v="247.52"/>
    <x v="128"/>
    <x v="0"/>
    <x v="29"/>
    <x v="1"/>
    <n v="0"/>
    <n v="0"/>
    <n v="1"/>
    <x v="3"/>
    <x v="0"/>
    <x v="1"/>
    <n v="25.34"/>
    <n v="15.71"/>
    <s v="Smart"/>
    <d v="2018-12-29T00:00:00"/>
    <n v="45"/>
    <x v="0"/>
  </r>
  <r>
    <s v="U00457"/>
    <s v="C19415"/>
    <s v="Esha Menon"/>
    <x v="1"/>
    <x v="6"/>
    <x v="2"/>
    <s v="MTR74255"/>
    <d v="2024-09-29T00:00:00"/>
    <d v="1899-12-30T06:47:44"/>
    <n v="418.14"/>
    <n v="3343.16"/>
    <n v="3761.2999999999902"/>
    <n v="2965.95"/>
    <x v="205"/>
    <x v="0"/>
    <x v="16"/>
    <x v="0"/>
    <n v="1"/>
    <n v="0"/>
    <n v="0"/>
    <x v="4"/>
    <x v="2"/>
    <x v="1"/>
    <n v="184.15"/>
    <n v="233.99"/>
    <s v="Analog"/>
    <d v="2019-03-28T00:00:00"/>
    <n v="65"/>
    <x v="2"/>
  </r>
  <r>
    <s v="U00458"/>
    <s v="C31364"/>
    <s v="Pallavi Reddy"/>
    <x v="0"/>
    <x v="0"/>
    <x v="0"/>
    <s v="MTR25997"/>
    <d v="2025-02-14T00:00:00"/>
    <d v="1899-12-30T04:24:57"/>
    <n v="67.09"/>
    <n v="4990.45"/>
    <n v="5057.54"/>
    <n v="379.89"/>
    <x v="224"/>
    <x v="0"/>
    <x v="1"/>
    <x v="0"/>
    <n v="1"/>
    <n v="0"/>
    <n v="0"/>
    <x v="2"/>
    <x v="1"/>
    <x v="4"/>
    <n v="41.4"/>
    <n v="25.69"/>
    <s v="Smart"/>
    <d v="2018-05-08T00:00:00"/>
    <n v="62"/>
    <x v="1"/>
  </r>
  <r>
    <s v="U00459"/>
    <s v="C67607"/>
    <s v="Amrita Coutinho"/>
    <x v="1"/>
    <x v="3"/>
    <x v="3"/>
    <s v="MTR27591"/>
    <d v="2024-11-18T00:00:00"/>
    <d v="1899-12-30T00:11:25"/>
    <n v="450.4"/>
    <n v="4706.08"/>
    <n v="5156.4799999999996"/>
    <n v="2059.46"/>
    <x v="215"/>
    <x v="0"/>
    <x v="6"/>
    <x v="0"/>
    <n v="1"/>
    <n v="0"/>
    <n v="0"/>
    <x v="4"/>
    <x v="1"/>
    <x v="0"/>
    <n v="254.89"/>
    <n v="195.51"/>
    <s v="Smart"/>
    <d v="2015-12-24T00:00:00"/>
    <n v="51"/>
    <x v="0"/>
  </r>
  <r>
    <s v="U00460"/>
    <s v="C56837"/>
    <s v="Lokesh Sharma"/>
    <x v="1"/>
    <x v="0"/>
    <x v="0"/>
    <s v="MTR59596"/>
    <d v="2025-03-21T00:00:00"/>
    <d v="1899-12-30T15:38:42"/>
    <n v="335.12"/>
    <n v="3104.42"/>
    <n v="3439.54"/>
    <n v="1875.48"/>
    <x v="52"/>
    <x v="0"/>
    <x v="16"/>
    <x v="0"/>
    <n v="1"/>
    <n v="0"/>
    <n v="0"/>
    <x v="1"/>
    <x v="0"/>
    <x v="3"/>
    <n v="183.68"/>
    <n v="151.44"/>
    <s v="Analog"/>
    <d v="2021-10-16T00:00:00"/>
    <n v="22"/>
    <x v="1"/>
  </r>
  <r>
    <s v="U00461"/>
    <s v="C88132"/>
    <s v="Riya DSouza"/>
    <x v="2"/>
    <x v="4"/>
    <x v="4"/>
    <s v="MTR48321"/>
    <d v="2025-03-05T00:00:00"/>
    <d v="1899-12-30T01:18:41"/>
    <n v="362.87"/>
    <n v="2534.23"/>
    <n v="2897.1"/>
    <n v="1662.13"/>
    <x v="23"/>
    <x v="0"/>
    <x v="9"/>
    <x v="1"/>
    <n v="0"/>
    <n v="0"/>
    <n v="1"/>
    <x v="1"/>
    <x v="0"/>
    <x v="4"/>
    <n v="164.41"/>
    <n v="198.46"/>
    <s v="Analog"/>
    <d v="2023-07-14T00:00:00"/>
    <n v="20"/>
    <x v="2"/>
  </r>
  <r>
    <s v="U00462"/>
    <s v="C78492"/>
    <s v="Hardik Banerjee"/>
    <x v="2"/>
    <x v="3"/>
    <x v="3"/>
    <s v="MTR53751"/>
    <d v="2024-12-31T00:00:00"/>
    <d v="1899-12-30T21:44:20"/>
    <n v="296.27999999999997"/>
    <n v="3044.87"/>
    <n v="3341.1499999999901"/>
    <n v="1975.17"/>
    <x v="225"/>
    <x v="0"/>
    <x v="20"/>
    <x v="1"/>
    <n v="0"/>
    <n v="0"/>
    <n v="1"/>
    <x v="0"/>
    <x v="1"/>
    <x v="3"/>
    <n v="155.72"/>
    <n v="140.56"/>
    <s v="Smart"/>
    <d v="2024-04-27T00:00:00"/>
    <n v="55"/>
    <x v="0"/>
  </r>
  <r>
    <s v="U00463"/>
    <s v="C56097"/>
    <s v="Jay Kapoor"/>
    <x v="1"/>
    <x v="1"/>
    <x v="1"/>
    <s v="MTR60605"/>
    <d v="2024-08-16T00:00:00"/>
    <d v="1899-12-30T06:20:54"/>
    <n v="255.17"/>
    <n v="2632.6"/>
    <n v="2887.77"/>
    <n v="1252.46"/>
    <x v="226"/>
    <x v="1"/>
    <x v="12"/>
    <x v="0"/>
    <n v="1"/>
    <n v="0"/>
    <n v="0"/>
    <x v="4"/>
    <x v="2"/>
    <x v="2"/>
    <n v="126.87"/>
    <n v="128.30000000000001"/>
    <s v="Smart"/>
    <d v="2020-04-22T00:00:00"/>
    <n v="53"/>
    <x v="0"/>
  </r>
  <r>
    <s v="U00464"/>
    <s v="C14256"/>
    <s v="Parth Tikoo"/>
    <x v="1"/>
    <x v="0"/>
    <x v="0"/>
    <s v="MTR16078"/>
    <d v="2025-03-15T00:00:00"/>
    <d v="1899-12-30T02:03:29"/>
    <n v="39.270000000000003"/>
    <n v="2150.16"/>
    <n v="2189.4299999999998"/>
    <n v="267.83999999999997"/>
    <x v="205"/>
    <x v="0"/>
    <x v="28"/>
    <x v="2"/>
    <n v="0"/>
    <n v="1"/>
    <n v="0"/>
    <x v="2"/>
    <x v="1"/>
    <x v="2"/>
    <n v="24.22"/>
    <n v="15.05"/>
    <s v="Smart"/>
    <d v="2021-08-30T00:00:00"/>
    <n v="21"/>
    <x v="1"/>
  </r>
  <r>
    <s v="U00432"/>
    <s v="C46649"/>
    <s v="Aditya Sarkar"/>
    <x v="0"/>
    <x v="5"/>
    <x v="4"/>
    <s v="MTR89481"/>
    <d v="2024-08-12T00:00:00"/>
    <d v="1899-12-30T01:38:58"/>
    <n v="162"/>
    <n v="1102.77"/>
    <n v="1264.77"/>
    <n v="758.38"/>
    <x v="86"/>
    <x v="0"/>
    <x v="5"/>
    <x v="2"/>
    <n v="0"/>
    <n v="1"/>
    <n v="0"/>
    <x v="0"/>
    <x v="2"/>
    <x v="2"/>
    <n v="83.95"/>
    <n v="78.05"/>
    <s v="Smart"/>
    <d v="2016-02-22T00:00:00"/>
    <n v="20"/>
    <x v="1"/>
  </r>
  <r>
    <s v="U00466"/>
    <s v="C67729"/>
    <s v="Mahima Gaikwad"/>
    <x v="2"/>
    <x v="3"/>
    <x v="3"/>
    <s v="MTR43602"/>
    <d v="2024-11-19T00:00:00"/>
    <d v="1899-12-30T16:34:35"/>
    <n v="420.3"/>
    <n v="4714.72"/>
    <n v="5135.0200000000004"/>
    <n v="3067.37"/>
    <x v="227"/>
    <x v="1"/>
    <x v="0"/>
    <x v="0"/>
    <n v="1"/>
    <n v="0"/>
    <n v="0"/>
    <x v="0"/>
    <x v="1"/>
    <x v="3"/>
    <n v="267.02999999999997"/>
    <n v="153.27000000000001"/>
    <s v="Smart"/>
    <d v="2022-04-16T00:00:00"/>
    <n v="38"/>
    <x v="0"/>
  </r>
  <r>
    <s v="U00467"/>
    <s v="C30030"/>
    <s v="Nandini Kapoor"/>
    <x v="1"/>
    <x v="0"/>
    <x v="0"/>
    <s v="MTR54752"/>
    <d v="2025-04-11T00:00:00"/>
    <d v="1899-12-30T04:04:50"/>
    <n v="440.05"/>
    <n v="4316.38"/>
    <n v="4756.43"/>
    <n v="3106.59"/>
    <x v="228"/>
    <x v="0"/>
    <x v="5"/>
    <x v="0"/>
    <n v="1"/>
    <n v="0"/>
    <n v="0"/>
    <x v="3"/>
    <x v="1"/>
    <x v="3"/>
    <n v="268.18"/>
    <n v="171.87"/>
    <s v="Analog"/>
    <d v="2022-10-31T00:00:00"/>
    <n v="67"/>
    <x v="2"/>
  </r>
  <r>
    <s v="U00468"/>
    <s v="C92806"/>
    <s v="Tushar Patil"/>
    <x v="0"/>
    <x v="2"/>
    <x v="2"/>
    <s v="MTR58177"/>
    <d v="2024-11-15T00:00:00"/>
    <d v="1899-12-30T07:33:27"/>
    <n v="239.46"/>
    <n v="4764.38"/>
    <n v="5003.84"/>
    <n v="1163.43"/>
    <x v="187"/>
    <x v="0"/>
    <x v="6"/>
    <x v="1"/>
    <n v="0"/>
    <n v="0"/>
    <n v="1"/>
    <x v="0"/>
    <x v="2"/>
    <x v="0"/>
    <n v="108.68"/>
    <n v="130.78"/>
    <s v="Smart"/>
    <d v="2020-10-21T00:00:00"/>
    <n v="72"/>
    <x v="2"/>
  </r>
  <r>
    <s v="U00469"/>
    <s v="C40709"/>
    <s v="Ritu Coutinho"/>
    <x v="0"/>
    <x v="0"/>
    <x v="0"/>
    <s v="MTR63384"/>
    <d v="2024-09-03T00:00:00"/>
    <d v="1899-12-30T22:07:09"/>
    <n v="188.06"/>
    <n v="3234.95"/>
    <n v="3423.0099999999902"/>
    <n v="1032.03"/>
    <x v="104"/>
    <x v="0"/>
    <x v="8"/>
    <x v="0"/>
    <n v="1"/>
    <n v="0"/>
    <n v="0"/>
    <x v="0"/>
    <x v="0"/>
    <x v="3"/>
    <n v="118.26"/>
    <n v="69.8"/>
    <s v="Analog"/>
    <d v="2018-10-21T00:00:00"/>
    <n v="48"/>
    <x v="1"/>
  </r>
  <r>
    <s v="U00470"/>
    <s v="C55142"/>
    <s v="Meera Kamat"/>
    <x v="1"/>
    <x v="1"/>
    <x v="1"/>
    <s v="MTR89098"/>
    <d v="2025-04-19T00:00:00"/>
    <d v="1899-12-30T20:34:10"/>
    <n v="108.53"/>
    <n v="3663.6"/>
    <n v="3772.13"/>
    <n v="761.9"/>
    <x v="25"/>
    <x v="0"/>
    <x v="0"/>
    <x v="0"/>
    <n v="1"/>
    <n v="0"/>
    <n v="0"/>
    <x v="2"/>
    <x v="0"/>
    <x v="2"/>
    <n v="47.81"/>
    <n v="60.72"/>
    <s v="Smart"/>
    <d v="2017-07-25T00:00:00"/>
    <n v="67"/>
    <x v="1"/>
  </r>
  <r>
    <s v="U00471"/>
    <s v="C95663"/>
    <s v="Tripti Ramanujam"/>
    <x v="2"/>
    <x v="0"/>
    <x v="0"/>
    <s v="MTR85633"/>
    <d v="2025-01-17T00:00:00"/>
    <d v="1899-12-30T02:39:03"/>
    <n v="338.59"/>
    <n v="1102.3800000000001"/>
    <n v="1440.97"/>
    <n v="2110.6799999999998"/>
    <x v="4"/>
    <x v="0"/>
    <x v="5"/>
    <x v="0"/>
    <n v="1"/>
    <n v="0"/>
    <n v="0"/>
    <x v="4"/>
    <x v="0"/>
    <x v="1"/>
    <n v="158.52000000000001"/>
    <n v="180.07"/>
    <s v="Smart"/>
    <d v="2022-04-26T00:00:00"/>
    <n v="74"/>
    <x v="2"/>
  </r>
  <r>
    <s v="U00472"/>
    <s v="C68085"/>
    <s v="Komal Naidu"/>
    <x v="0"/>
    <x v="3"/>
    <x v="3"/>
    <s v="MTR59551"/>
    <d v="2024-07-27T00:00:00"/>
    <d v="1899-12-30T17:21:19"/>
    <n v="436"/>
    <n v="3672.83"/>
    <n v="4108.83"/>
    <n v="3077.43"/>
    <x v="95"/>
    <x v="0"/>
    <x v="28"/>
    <x v="0"/>
    <n v="1"/>
    <n v="0"/>
    <n v="0"/>
    <x v="0"/>
    <x v="0"/>
    <x v="1"/>
    <n v="301.99"/>
    <n v="134.01"/>
    <s v="Smart"/>
    <d v="2021-10-07T00:00:00"/>
    <n v="52"/>
    <x v="1"/>
  </r>
  <r>
    <s v="U00473"/>
    <s v="C67141"/>
    <s v="Amrita Kapoor"/>
    <x v="2"/>
    <x v="3"/>
    <x v="3"/>
    <s v="MTR84717"/>
    <d v="2025-05-05T00:00:00"/>
    <d v="1899-12-30T11:16:26"/>
    <n v="84.31"/>
    <n v="2837.61"/>
    <n v="2921.92"/>
    <n v="627.77"/>
    <x v="118"/>
    <x v="0"/>
    <x v="12"/>
    <x v="2"/>
    <n v="0"/>
    <n v="1"/>
    <n v="0"/>
    <x v="1"/>
    <x v="0"/>
    <x v="3"/>
    <n v="36.950000000000003"/>
    <n v="47.36"/>
    <s v="Analog"/>
    <d v="2024-04-19T00:00:00"/>
    <n v="32"/>
    <x v="2"/>
  </r>
  <r>
    <s v="U00474"/>
    <s v="C52911"/>
    <s v="Anushka Mir"/>
    <x v="0"/>
    <x v="0"/>
    <x v="0"/>
    <s v="MTR87198"/>
    <d v="2024-09-13T00:00:00"/>
    <d v="1899-12-30T04:04:38"/>
    <n v="87.79"/>
    <n v="4727.21"/>
    <n v="4815"/>
    <n v="561.91999999999996"/>
    <x v="229"/>
    <x v="0"/>
    <x v="7"/>
    <x v="1"/>
    <n v="0"/>
    <n v="0"/>
    <n v="1"/>
    <x v="4"/>
    <x v="2"/>
    <x v="3"/>
    <n v="55.12"/>
    <n v="32.67"/>
    <s v="Analog"/>
    <d v="2020-09-15T00:00:00"/>
    <n v="27"/>
    <x v="0"/>
  </r>
  <r>
    <s v="U00475"/>
    <s v="C64511"/>
    <s v="Rohit Mahajan"/>
    <x v="2"/>
    <x v="3"/>
    <x v="3"/>
    <s v="MTR85459"/>
    <d v="2024-11-22T00:00:00"/>
    <d v="1899-12-30T23:57:15"/>
    <n v="32.42"/>
    <n v="1592.9"/>
    <n v="1625.32"/>
    <n v="161.38999999999999"/>
    <x v="187"/>
    <x v="0"/>
    <x v="16"/>
    <x v="1"/>
    <n v="0"/>
    <n v="0"/>
    <n v="1"/>
    <x v="4"/>
    <x v="0"/>
    <x v="2"/>
    <n v="19.670000000000002"/>
    <n v="12.75"/>
    <s v="Analog"/>
    <d v="2017-12-20T00:00:00"/>
    <n v="20"/>
    <x v="0"/>
  </r>
  <r>
    <s v="U00225"/>
    <s v="C44818"/>
    <s v="Esha Balasubramanian"/>
    <x v="2"/>
    <x v="2"/>
    <x v="2"/>
    <s v="MTR26394"/>
    <d v="2024-07-27T00:00:00"/>
    <d v="1899-12-30T00:33:38"/>
    <n v="217.18"/>
    <n v="2894.1"/>
    <n v="3111.2799999999902"/>
    <n v="1085.1600000000001"/>
    <x v="230"/>
    <x v="1"/>
    <x v="16"/>
    <x v="1"/>
    <n v="0"/>
    <n v="0"/>
    <n v="1"/>
    <x v="2"/>
    <x v="2"/>
    <x v="2"/>
    <n v="117.67"/>
    <n v="99.51"/>
    <s v="Smart"/>
    <d v="2016-11-04T00:00:00"/>
    <n v="63"/>
    <x v="0"/>
  </r>
  <r>
    <s v="U00477"/>
    <s v="C87810"/>
    <s v="Isha Kamat"/>
    <x v="2"/>
    <x v="0"/>
    <x v="0"/>
    <s v="MTR64492"/>
    <d v="2025-04-25T00:00:00"/>
    <d v="1899-12-30T18:45:37"/>
    <n v="451.8"/>
    <n v="1772"/>
    <n v="2223.8000000000002"/>
    <n v="2795.21"/>
    <x v="3"/>
    <x v="0"/>
    <x v="5"/>
    <x v="0"/>
    <n v="1"/>
    <n v="0"/>
    <n v="0"/>
    <x v="3"/>
    <x v="0"/>
    <x v="3"/>
    <n v="244.62"/>
    <n v="207.18"/>
    <s v="Smart"/>
    <d v="2022-03-09T00:00:00"/>
    <n v="21"/>
    <x v="2"/>
  </r>
  <r>
    <s v="U00478"/>
    <s v="C43295"/>
    <s v="Sangeeta Bhatia"/>
    <x v="2"/>
    <x v="2"/>
    <x v="2"/>
    <s v="MTR12989"/>
    <d v="2024-10-27T00:00:00"/>
    <d v="1899-12-30T23:17:54"/>
    <n v="235.68"/>
    <n v="3176.57"/>
    <n v="3412.25"/>
    <n v="1551.9"/>
    <x v="73"/>
    <x v="1"/>
    <x v="25"/>
    <x v="1"/>
    <n v="0"/>
    <n v="0"/>
    <n v="1"/>
    <x v="4"/>
    <x v="0"/>
    <x v="3"/>
    <n v="104.46"/>
    <n v="131.22"/>
    <s v="Analog"/>
    <d v="2017-10-15T00:00:00"/>
    <n v="51"/>
    <x v="2"/>
  </r>
  <r>
    <s v="U00479"/>
    <s v="C40391"/>
    <s v="Shraddha Sodhi"/>
    <x v="0"/>
    <x v="2"/>
    <x v="2"/>
    <s v="MTR58917"/>
    <d v="2025-03-12T00:00:00"/>
    <d v="1899-12-30T20:20:12"/>
    <n v="353.77"/>
    <n v="1539.72"/>
    <n v="1893.49"/>
    <n v="2561.77"/>
    <x v="206"/>
    <x v="0"/>
    <x v="23"/>
    <x v="2"/>
    <n v="0"/>
    <n v="1"/>
    <n v="0"/>
    <x v="0"/>
    <x v="1"/>
    <x v="3"/>
    <n v="149.97999999999999"/>
    <n v="203.79"/>
    <s v="Analog"/>
    <d v="2015-09-10T00:00:00"/>
    <n v="22"/>
    <x v="2"/>
  </r>
  <r>
    <s v="U00480"/>
    <s v="C26331"/>
    <s v="Pavan Trivedi"/>
    <x v="0"/>
    <x v="4"/>
    <x v="4"/>
    <s v="MTR50718"/>
    <d v="2025-04-16T00:00:00"/>
    <d v="1899-12-30T01:38:45"/>
    <n v="226.31"/>
    <n v="3317.16"/>
    <n v="3543.47"/>
    <n v="1083.57"/>
    <x v="23"/>
    <x v="0"/>
    <x v="28"/>
    <x v="2"/>
    <n v="0"/>
    <n v="1"/>
    <n v="0"/>
    <x v="2"/>
    <x v="1"/>
    <x v="2"/>
    <n v="144.19"/>
    <n v="82.12"/>
    <s v="Analog"/>
    <d v="2016-05-10T00:00:00"/>
    <n v="59"/>
    <x v="1"/>
  </r>
  <r>
    <s v="U00481"/>
    <s v="C15856"/>
    <s v="Ravi Patel"/>
    <x v="1"/>
    <x v="0"/>
    <x v="0"/>
    <s v="MTR41919"/>
    <d v="2024-09-18T00:00:00"/>
    <d v="1899-12-30T18:46:40"/>
    <n v="365.56"/>
    <n v="2740.18"/>
    <n v="3105.74"/>
    <n v="1937.44"/>
    <x v="231"/>
    <x v="1"/>
    <x v="28"/>
    <x v="0"/>
    <n v="1"/>
    <n v="0"/>
    <n v="0"/>
    <x v="0"/>
    <x v="2"/>
    <x v="3"/>
    <n v="181.22"/>
    <n v="184.34"/>
    <s v="Analog"/>
    <d v="2021-08-26T00:00:00"/>
    <n v="75"/>
    <x v="0"/>
  </r>
  <r>
    <s v="U00482"/>
    <s v="C68721"/>
    <s v="Manish Sharma"/>
    <x v="2"/>
    <x v="3"/>
    <x v="3"/>
    <s v="MTR84535"/>
    <d v="2024-10-18T00:00:00"/>
    <d v="1899-12-30T05:08:32"/>
    <n v="121.62"/>
    <n v="4068.52"/>
    <n v="4190.1400000000003"/>
    <n v="691.8"/>
    <x v="101"/>
    <x v="1"/>
    <x v="13"/>
    <x v="1"/>
    <n v="0"/>
    <n v="0"/>
    <n v="1"/>
    <x v="3"/>
    <x v="0"/>
    <x v="1"/>
    <n v="80.05"/>
    <n v="41.57"/>
    <s v="Analog"/>
    <d v="2024-02-27T00:00:00"/>
    <n v="20"/>
    <x v="1"/>
  </r>
  <r>
    <s v="U00429"/>
    <s v="C46452"/>
    <s v="Ankit Ramanujam"/>
    <x v="1"/>
    <x v="2"/>
    <x v="2"/>
    <s v="MTR71868"/>
    <d v="2024-09-12T00:00:00"/>
    <d v="1899-12-30T07:39:56"/>
    <n v="176.87"/>
    <n v="4167.3"/>
    <n v="4344.17"/>
    <n v="882.13"/>
    <x v="232"/>
    <x v="1"/>
    <x v="16"/>
    <x v="0"/>
    <n v="1"/>
    <n v="0"/>
    <n v="0"/>
    <x v="3"/>
    <x v="0"/>
    <x v="3"/>
    <n v="112.57"/>
    <n v="64.3"/>
    <s v="Smart"/>
    <d v="2018-02-05T00:00:00"/>
    <n v="32"/>
    <x v="0"/>
  </r>
  <r>
    <s v="U00484"/>
    <s v="C81306"/>
    <s v="Simran Shah"/>
    <x v="2"/>
    <x v="4"/>
    <x v="4"/>
    <s v="MTR17014"/>
    <d v="2024-08-24T00:00:00"/>
    <d v="1899-12-30T17:33:04"/>
    <n v="289.85000000000002"/>
    <n v="3525.9"/>
    <n v="3815.75"/>
    <n v="2067.42"/>
    <x v="233"/>
    <x v="1"/>
    <x v="9"/>
    <x v="2"/>
    <n v="0"/>
    <n v="1"/>
    <n v="0"/>
    <x v="3"/>
    <x v="2"/>
    <x v="4"/>
    <n v="141.37"/>
    <n v="148.47999999999999"/>
    <s v="Smart"/>
    <d v="2022-06-28T00:00:00"/>
    <n v="40"/>
    <x v="2"/>
  </r>
  <r>
    <s v="U00485"/>
    <s v="C42521"/>
    <s v="Vivaan Shah"/>
    <x v="1"/>
    <x v="0"/>
    <x v="0"/>
    <s v="MTR68983"/>
    <d v="2025-04-22T00:00:00"/>
    <d v="1899-12-30T22:28:30"/>
    <n v="321.08"/>
    <n v="2122.06"/>
    <n v="2443.14"/>
    <n v="1450.05"/>
    <x v="186"/>
    <x v="0"/>
    <x v="17"/>
    <x v="1"/>
    <n v="0"/>
    <n v="0"/>
    <n v="1"/>
    <x v="0"/>
    <x v="2"/>
    <x v="3"/>
    <n v="176.51"/>
    <n v="144.57"/>
    <s v="Analog"/>
    <d v="2019-12-04T00:00:00"/>
    <n v="48"/>
    <x v="2"/>
  </r>
  <r>
    <s v="U00486"/>
    <s v="C39867"/>
    <s v="Dhruv Kamat"/>
    <x v="2"/>
    <x v="0"/>
    <x v="0"/>
    <s v="MTR98379"/>
    <d v="2025-06-17T00:00:00"/>
    <d v="1899-12-30T01:56:01"/>
    <n v="94.44"/>
    <n v="3314.82"/>
    <n v="3409.26"/>
    <n v="666.25"/>
    <x v="21"/>
    <x v="0"/>
    <x v="29"/>
    <x v="1"/>
    <n v="0"/>
    <n v="0"/>
    <n v="1"/>
    <x v="1"/>
    <x v="1"/>
    <x v="4"/>
    <n v="53.86"/>
    <n v="40.58"/>
    <s v="Smart"/>
    <d v="2023-06-09T00:00:00"/>
    <n v="73"/>
    <x v="0"/>
  </r>
  <r>
    <s v="U00487"/>
    <s v="C44378"/>
    <s v="Tara Banerjee"/>
    <x v="2"/>
    <x v="1"/>
    <x v="1"/>
    <s v="MTR91101"/>
    <d v="2025-03-28T00:00:00"/>
    <d v="1899-12-30T04:19:00"/>
    <n v="399.36"/>
    <n v="2593.7199999999998"/>
    <n v="2993.08"/>
    <n v="2065.2600000000002"/>
    <x v="129"/>
    <x v="0"/>
    <x v="2"/>
    <x v="0"/>
    <n v="1"/>
    <n v="0"/>
    <n v="0"/>
    <x v="3"/>
    <x v="0"/>
    <x v="0"/>
    <n v="263.44"/>
    <n v="135.91999999999999"/>
    <s v="Analog"/>
    <d v="2018-03-01T00:00:00"/>
    <n v="73"/>
    <x v="2"/>
  </r>
  <r>
    <s v="U00488"/>
    <s v="C58091"/>
    <s v="Jitendra Khan"/>
    <x v="1"/>
    <x v="1"/>
    <x v="1"/>
    <s v="MTR73958"/>
    <d v="2024-07-28T00:00:00"/>
    <d v="1899-12-30T12:11:00"/>
    <n v="487.83"/>
    <n v="3606.35"/>
    <n v="4094.18"/>
    <n v="3019.49"/>
    <x v="132"/>
    <x v="0"/>
    <x v="24"/>
    <x v="2"/>
    <n v="0"/>
    <n v="1"/>
    <n v="0"/>
    <x v="0"/>
    <x v="1"/>
    <x v="3"/>
    <n v="298.49"/>
    <n v="189.34"/>
    <s v="Analog"/>
    <d v="2021-09-27T00:00:00"/>
    <n v="48"/>
    <x v="0"/>
  </r>
  <r>
    <s v="U00130"/>
    <s v="C37985"/>
    <s v="Shraddha Anand"/>
    <x v="1"/>
    <x v="6"/>
    <x v="2"/>
    <s v="MTR73694"/>
    <d v="2024-07-28T00:00:00"/>
    <d v="1899-12-30T22:09:18"/>
    <n v="342.2"/>
    <n v="3415.51"/>
    <n v="3757.71"/>
    <n v="2136.94"/>
    <x v="35"/>
    <x v="1"/>
    <x v="2"/>
    <x v="0"/>
    <n v="1"/>
    <n v="0"/>
    <n v="0"/>
    <x v="0"/>
    <x v="1"/>
    <x v="4"/>
    <n v="206.93"/>
    <n v="135.27000000000001"/>
    <s v="Smart"/>
    <d v="2020-05-17T00:00:00"/>
    <n v="58"/>
    <x v="1"/>
  </r>
  <r>
    <s v="U00490"/>
    <s v="C67698"/>
    <s v="Sameer Dalal"/>
    <x v="0"/>
    <x v="1"/>
    <x v="1"/>
    <s v="MTR21137"/>
    <d v="2024-08-21T00:00:00"/>
    <d v="1899-12-30T19:45:48"/>
    <n v="429.57"/>
    <n v="1577.77"/>
    <n v="2007.34"/>
    <n v="2017.68"/>
    <x v="184"/>
    <x v="0"/>
    <x v="5"/>
    <x v="0"/>
    <n v="1"/>
    <n v="0"/>
    <n v="0"/>
    <x v="3"/>
    <x v="2"/>
    <x v="2"/>
    <n v="222.64"/>
    <n v="206.93"/>
    <s v="Analog"/>
    <d v="2020-08-23T00:00:00"/>
    <n v="55"/>
    <x v="0"/>
  </r>
  <r>
    <s v="U00491"/>
    <s v="C90151"/>
    <s v="Rakesh Singh"/>
    <x v="2"/>
    <x v="2"/>
    <x v="2"/>
    <s v="MTR62322"/>
    <d v="2024-11-22T00:00:00"/>
    <d v="1899-12-30T12:45:22"/>
    <n v="219.56"/>
    <n v="3944.56"/>
    <n v="4164.12"/>
    <n v="1324.2"/>
    <x v="234"/>
    <x v="0"/>
    <x v="7"/>
    <x v="0"/>
    <n v="1"/>
    <n v="0"/>
    <n v="0"/>
    <x v="1"/>
    <x v="0"/>
    <x v="2"/>
    <n v="114.68"/>
    <n v="104.88"/>
    <s v="Analog"/>
    <d v="2021-09-19T00:00:00"/>
    <n v="52"/>
    <x v="1"/>
  </r>
  <r>
    <s v="U00492"/>
    <s v="C69574"/>
    <s v="Sharmila DSouza"/>
    <x v="1"/>
    <x v="3"/>
    <x v="3"/>
    <s v="MTR34051"/>
    <d v="2024-09-28T00:00:00"/>
    <d v="1899-12-30T14:35:55"/>
    <n v="342.66"/>
    <n v="3447"/>
    <n v="3789.66"/>
    <n v="1590.62"/>
    <x v="0"/>
    <x v="0"/>
    <x v="13"/>
    <x v="0"/>
    <n v="1"/>
    <n v="0"/>
    <n v="0"/>
    <x v="2"/>
    <x v="1"/>
    <x v="2"/>
    <n v="205.13"/>
    <n v="137.53"/>
    <s v="Smart"/>
    <d v="2022-04-18T00:00:00"/>
    <n v="25"/>
    <x v="2"/>
  </r>
  <r>
    <s v="U00493"/>
    <s v="C48166"/>
    <s v="Ajay Prasad"/>
    <x v="2"/>
    <x v="2"/>
    <x v="2"/>
    <s v="MTR20176"/>
    <d v="2025-06-05T00:00:00"/>
    <d v="1899-12-30T17:18:25"/>
    <n v="232.78"/>
    <n v="3399.81"/>
    <n v="3632.59"/>
    <n v="1246.24"/>
    <x v="23"/>
    <x v="0"/>
    <x v="15"/>
    <x v="2"/>
    <n v="0"/>
    <n v="1"/>
    <n v="0"/>
    <x v="1"/>
    <x v="1"/>
    <x v="3"/>
    <n v="145.82"/>
    <n v="86.96"/>
    <s v="Analog"/>
    <d v="2019-08-13T00:00:00"/>
    <n v="25"/>
    <x v="1"/>
  </r>
  <r>
    <s v="U00494"/>
    <s v="C48049"/>
    <s v="Ananya Deshmukh"/>
    <x v="1"/>
    <x v="1"/>
    <x v="1"/>
    <s v="MTR96004"/>
    <d v="2025-02-15T00:00:00"/>
    <d v="1899-12-30T18:24:57"/>
    <n v="90.96"/>
    <n v="2707.39"/>
    <n v="2798.35"/>
    <n v="609.65"/>
    <x v="149"/>
    <x v="0"/>
    <x v="12"/>
    <x v="0"/>
    <n v="1"/>
    <n v="0"/>
    <n v="0"/>
    <x v="0"/>
    <x v="1"/>
    <x v="1"/>
    <n v="47.08"/>
    <n v="43.88"/>
    <s v="Analog"/>
    <d v="2018-05-21T00:00:00"/>
    <n v="25"/>
    <x v="0"/>
  </r>
  <r>
    <s v="U00495"/>
    <s v="C32495"/>
    <s v="Prakash Naidu"/>
    <x v="0"/>
    <x v="3"/>
    <x v="3"/>
    <s v="MTR24044"/>
    <d v="2024-12-09T00:00:00"/>
    <d v="1899-12-30T10:35:38"/>
    <n v="50.99"/>
    <n v="1026.3599999999999"/>
    <n v="1077.3499999999999"/>
    <n v="255.27"/>
    <x v="200"/>
    <x v="1"/>
    <x v="7"/>
    <x v="1"/>
    <n v="0"/>
    <n v="0"/>
    <n v="1"/>
    <x v="4"/>
    <x v="0"/>
    <x v="2"/>
    <n v="23.01"/>
    <n v="27.98"/>
    <s v="Smart"/>
    <d v="2024-07-09T00:00:00"/>
    <n v="67"/>
    <x v="1"/>
  </r>
  <r>
    <s v="U00496"/>
    <s v="C29456"/>
    <s v="Anil Trivedi"/>
    <x v="2"/>
    <x v="1"/>
    <x v="1"/>
    <s v="MTR42159"/>
    <d v="2025-05-16T00:00:00"/>
    <d v="1899-12-30T02:55:25"/>
    <n v="263.23"/>
    <n v="1671.45"/>
    <n v="1934.68"/>
    <n v="1213.3599999999999"/>
    <x v="33"/>
    <x v="0"/>
    <x v="5"/>
    <x v="1"/>
    <n v="0"/>
    <n v="0"/>
    <n v="1"/>
    <x v="0"/>
    <x v="2"/>
    <x v="0"/>
    <n v="125.27"/>
    <n v="137.96"/>
    <s v="Smart"/>
    <d v="2016-10-22T00:00:00"/>
    <n v="50"/>
    <x v="1"/>
  </r>
  <r>
    <s v="U00497"/>
    <s v="C39095"/>
    <s v="Nandini Sawant"/>
    <x v="1"/>
    <x v="6"/>
    <x v="2"/>
    <s v="MTR90248"/>
    <d v="2024-12-30T00:00:00"/>
    <d v="1899-12-30T21:30:48"/>
    <n v="113.78"/>
    <n v="3780.21"/>
    <n v="3893.99"/>
    <n v="729.54"/>
    <x v="95"/>
    <x v="0"/>
    <x v="26"/>
    <x v="0"/>
    <n v="1"/>
    <n v="0"/>
    <n v="0"/>
    <x v="4"/>
    <x v="2"/>
    <x v="4"/>
    <n v="56.2"/>
    <n v="57.58"/>
    <s v="Analog"/>
    <d v="2016-02-02T00:00:00"/>
    <n v="63"/>
    <x v="1"/>
  </r>
  <r>
    <s v="U00498"/>
    <s v="C81386"/>
    <s v="Pranav Qureshi"/>
    <x v="1"/>
    <x v="5"/>
    <x v="4"/>
    <s v="MTR92277"/>
    <d v="2024-09-12T00:00:00"/>
    <d v="1899-12-30T03:17:58"/>
    <n v="87.95"/>
    <n v="4377.9399999999996"/>
    <n v="4465.8899999999903"/>
    <n v="503.77"/>
    <x v="235"/>
    <x v="1"/>
    <x v="7"/>
    <x v="1"/>
    <n v="0"/>
    <n v="0"/>
    <n v="1"/>
    <x v="0"/>
    <x v="2"/>
    <x v="4"/>
    <n v="44.1"/>
    <n v="43.85"/>
    <s v="Smart"/>
    <d v="2016-04-27T00:00:00"/>
    <n v="33"/>
    <x v="1"/>
  </r>
  <r>
    <s v="U00499"/>
    <s v="C96586"/>
    <s v="Gauri Murthy"/>
    <x v="1"/>
    <x v="0"/>
    <x v="0"/>
    <s v="MTR64325"/>
    <d v="2025-07-12T00:00:00"/>
    <d v="1899-12-30T10:17:05"/>
    <n v="61.35"/>
    <n v="1663.74"/>
    <n v="1725.09"/>
    <n v="285.43"/>
    <x v="77"/>
    <x v="0"/>
    <x v="20"/>
    <x v="2"/>
    <n v="0"/>
    <n v="1"/>
    <n v="0"/>
    <x v="1"/>
    <x v="0"/>
    <x v="3"/>
    <n v="30.79"/>
    <n v="30.56"/>
    <s v="Smart"/>
    <d v="2022-03-10T00:00:00"/>
    <n v="74"/>
    <x v="0"/>
  </r>
  <r>
    <s v="U00500"/>
    <s v="C99182"/>
    <s v="Mohit Ghosh"/>
    <x v="2"/>
    <x v="1"/>
    <x v="1"/>
    <s v="MTR58933"/>
    <d v="2024-10-17T00:00:00"/>
    <d v="1899-12-30T22:39:50"/>
    <n v="299.14"/>
    <n v="2362.3000000000002"/>
    <n v="2661.44"/>
    <n v="1642.92"/>
    <x v="232"/>
    <x v="1"/>
    <x v="29"/>
    <x v="2"/>
    <n v="0"/>
    <n v="1"/>
    <n v="0"/>
    <x v="1"/>
    <x v="0"/>
    <x v="4"/>
    <n v="188.48"/>
    <n v="110.66"/>
    <s v="Smart"/>
    <d v="2018-11-16T00:00:00"/>
    <n v="30"/>
    <x v="1"/>
  </r>
  <r>
    <s v="U00501"/>
    <s v="C54849"/>
    <s v="Ajay Sheikh"/>
    <x v="2"/>
    <x v="2"/>
    <x v="2"/>
    <s v="MTR41355"/>
    <d v="2025-02-02T00:00:00"/>
    <d v="1899-12-30T05:04:14"/>
    <n v="196.28"/>
    <n v="1020.22"/>
    <n v="1216.5"/>
    <n v="1309.1600000000001"/>
    <x v="31"/>
    <x v="0"/>
    <x v="12"/>
    <x v="0"/>
    <n v="1"/>
    <n v="0"/>
    <n v="0"/>
    <x v="3"/>
    <x v="2"/>
    <x v="1"/>
    <n v="134.76"/>
    <n v="61.52"/>
    <s v="Smart"/>
    <d v="2021-01-22T00:00:00"/>
    <n v="57"/>
    <x v="2"/>
  </r>
  <r>
    <s v="U00502"/>
    <s v="C10569"/>
    <s v="Puneet Anand"/>
    <x v="2"/>
    <x v="3"/>
    <x v="3"/>
    <s v="MTR48368"/>
    <d v="2025-02-19T00:00:00"/>
    <d v="1899-12-30T23:56:55"/>
    <n v="251.83"/>
    <n v="4242.5"/>
    <n v="4494.33"/>
    <n v="1263.82"/>
    <x v="194"/>
    <x v="0"/>
    <x v="23"/>
    <x v="1"/>
    <n v="0"/>
    <n v="0"/>
    <n v="1"/>
    <x v="2"/>
    <x v="1"/>
    <x v="0"/>
    <n v="160.72"/>
    <n v="91.11"/>
    <s v="Smart"/>
    <d v="2020-09-03T00:00:00"/>
    <n v="60"/>
    <x v="2"/>
  </r>
  <r>
    <s v="U00503"/>
    <s v="C19126"/>
    <s v="Anusha Qureshi"/>
    <x v="2"/>
    <x v="1"/>
    <x v="1"/>
    <s v="MTR98116"/>
    <d v="2025-06-01T00:00:00"/>
    <d v="1899-12-30T21:57:32"/>
    <n v="147.32"/>
    <n v="2698.89"/>
    <n v="2846.21"/>
    <n v="775.19"/>
    <x v="98"/>
    <x v="0"/>
    <x v="6"/>
    <x v="2"/>
    <n v="0"/>
    <n v="1"/>
    <n v="0"/>
    <x v="1"/>
    <x v="0"/>
    <x v="0"/>
    <n v="80.290000000000006"/>
    <n v="67.03"/>
    <s v="Analog"/>
    <d v="2020-04-07T00:00:00"/>
    <n v="20"/>
    <x v="0"/>
  </r>
  <r>
    <s v="U00504"/>
    <s v="C56910"/>
    <s v="Charvi Khandelwal"/>
    <x v="0"/>
    <x v="1"/>
    <x v="1"/>
    <s v="MTR11288"/>
    <d v="2024-11-23T00:00:00"/>
    <d v="1899-12-30T11:10:58"/>
    <n v="188.16"/>
    <n v="3014.96"/>
    <n v="3203.12"/>
    <n v="900.03"/>
    <x v="102"/>
    <x v="0"/>
    <x v="5"/>
    <x v="2"/>
    <n v="0"/>
    <n v="1"/>
    <n v="0"/>
    <x v="0"/>
    <x v="0"/>
    <x v="1"/>
    <n v="117.05"/>
    <n v="71.11"/>
    <s v="Analog"/>
    <d v="2017-07-27T00:00:00"/>
    <n v="51"/>
    <x v="2"/>
  </r>
  <r>
    <s v="U01975"/>
    <s v="C29885"/>
    <s v="Mansi Apte"/>
    <x v="1"/>
    <x v="0"/>
    <x v="0"/>
    <s v="MTR52985"/>
    <d v="2024-10-04T00:00:00"/>
    <d v="1899-12-30T16:43:28"/>
    <n v="34.58"/>
    <n v="1596.88"/>
    <n v="1631.46"/>
    <n v="226.97"/>
    <x v="79"/>
    <x v="0"/>
    <x v="5"/>
    <x v="0"/>
    <n v="1"/>
    <n v="0"/>
    <n v="0"/>
    <x v="1"/>
    <x v="0"/>
    <x v="2"/>
    <n v="21.81"/>
    <n v="12.77"/>
    <s v="Smart"/>
    <d v="2024-01-03T00:00:00"/>
    <n v="38"/>
    <x v="0"/>
  </r>
  <r>
    <s v="U00506"/>
    <s v="C98700"/>
    <s v="Sandeep Shah"/>
    <x v="2"/>
    <x v="2"/>
    <x v="2"/>
    <s v="MTR80637"/>
    <d v="2024-09-27T00:00:00"/>
    <d v="1899-12-30T20:55:34"/>
    <n v="371.41"/>
    <n v="1778.63"/>
    <n v="2150.04"/>
    <n v="2331.04"/>
    <x v="236"/>
    <x v="0"/>
    <x v="6"/>
    <x v="1"/>
    <n v="0"/>
    <n v="0"/>
    <n v="1"/>
    <x v="2"/>
    <x v="0"/>
    <x v="0"/>
    <n v="164.04"/>
    <n v="207.37"/>
    <s v="Analog"/>
    <d v="2022-07-03T00:00:00"/>
    <n v="65"/>
    <x v="0"/>
  </r>
  <r>
    <s v="U00609"/>
    <s v="C62263"/>
    <s v="Deepak Reddy"/>
    <x v="2"/>
    <x v="4"/>
    <x v="4"/>
    <s v="MTR10682"/>
    <d v="2024-08-14T00:00:00"/>
    <d v="1899-12-30T12:18:33"/>
    <n v="314.55"/>
    <n v="2681.27"/>
    <n v="2995.82"/>
    <n v="1768.11"/>
    <x v="237"/>
    <x v="1"/>
    <x v="1"/>
    <x v="1"/>
    <n v="0"/>
    <n v="0"/>
    <n v="1"/>
    <x v="1"/>
    <x v="0"/>
    <x v="1"/>
    <n v="206.88"/>
    <n v="107.67"/>
    <s v="Analog"/>
    <d v="2024-06-08T00:00:00"/>
    <n v="21"/>
    <x v="0"/>
  </r>
  <r>
    <s v="U00816"/>
    <s v="C47038"/>
    <s v="Raghav Khandelwal"/>
    <x v="0"/>
    <x v="3"/>
    <x v="3"/>
    <s v="MTR92845"/>
    <d v="2024-07-20T00:00:00"/>
    <d v="1899-12-30T21:23:29"/>
    <n v="488.36"/>
    <n v="4159.0600000000004"/>
    <n v="4647.42"/>
    <n v="2636.41"/>
    <x v="48"/>
    <x v="0"/>
    <x v="19"/>
    <x v="0"/>
    <n v="1"/>
    <n v="0"/>
    <n v="0"/>
    <x v="3"/>
    <x v="1"/>
    <x v="1"/>
    <n v="325.3"/>
    <n v="163.06"/>
    <s v="Smart"/>
    <d v="2023-12-24T00:00:00"/>
    <n v="42"/>
    <x v="2"/>
  </r>
  <r>
    <s v="U00509"/>
    <s v="C75135"/>
    <s v="Shraddha Phadke"/>
    <x v="0"/>
    <x v="2"/>
    <x v="2"/>
    <s v="MTR71189"/>
    <d v="2025-01-10T00:00:00"/>
    <d v="1899-12-30T09:44:49"/>
    <n v="287.86"/>
    <n v="4882.84"/>
    <n v="5170.7"/>
    <n v="1702.95"/>
    <x v="212"/>
    <x v="0"/>
    <x v="12"/>
    <x v="1"/>
    <n v="0"/>
    <n v="0"/>
    <n v="1"/>
    <x v="3"/>
    <x v="0"/>
    <x v="4"/>
    <n v="197"/>
    <n v="90.86"/>
    <s v="Analog"/>
    <d v="2017-10-18T00:00:00"/>
    <n v="37"/>
    <x v="0"/>
  </r>
  <r>
    <s v="U00510"/>
    <s v="C91443"/>
    <s v="Sakshi Sandhu"/>
    <x v="0"/>
    <x v="3"/>
    <x v="3"/>
    <s v="MTR43595"/>
    <d v="2024-09-17T00:00:00"/>
    <d v="1899-12-30T08:36:38"/>
    <n v="349.42"/>
    <n v="4163.1499999999996"/>
    <n v="4512.57"/>
    <n v="1838.6"/>
    <x v="238"/>
    <x v="0"/>
    <x v="10"/>
    <x v="1"/>
    <n v="0"/>
    <n v="0"/>
    <n v="1"/>
    <x v="0"/>
    <x v="0"/>
    <x v="0"/>
    <n v="140.12"/>
    <n v="209.3"/>
    <s v="Analog"/>
    <d v="2015-11-19T00:00:00"/>
    <n v="45"/>
    <x v="2"/>
  </r>
  <r>
    <s v="U00511"/>
    <s v="C68393"/>
    <s v="Amrita Tandon"/>
    <x v="0"/>
    <x v="1"/>
    <x v="1"/>
    <s v="MTR28500"/>
    <d v="2025-03-03T00:00:00"/>
    <d v="1899-12-30T05:45:52"/>
    <n v="341.54"/>
    <n v="3189.4"/>
    <n v="3530.94"/>
    <n v="1541.94"/>
    <x v="199"/>
    <x v="0"/>
    <x v="26"/>
    <x v="0"/>
    <n v="1"/>
    <n v="0"/>
    <n v="0"/>
    <x v="1"/>
    <x v="1"/>
    <x v="0"/>
    <n v="231.17"/>
    <n v="110.37"/>
    <s v="Analog"/>
    <d v="2024-06-12T00:00:00"/>
    <n v="56"/>
    <x v="1"/>
  </r>
  <r>
    <s v="U00512"/>
    <s v="C61332"/>
    <s v="Bhavya Patel"/>
    <x v="2"/>
    <x v="0"/>
    <x v="0"/>
    <s v="MTR93424"/>
    <d v="2025-03-05T00:00:00"/>
    <d v="1899-12-30T16:51:15"/>
    <n v="151.94999999999999"/>
    <n v="3614.15"/>
    <n v="3766.1"/>
    <n v="819.89"/>
    <x v="186"/>
    <x v="0"/>
    <x v="14"/>
    <x v="0"/>
    <n v="1"/>
    <n v="0"/>
    <n v="0"/>
    <x v="0"/>
    <x v="2"/>
    <x v="3"/>
    <n v="84.19"/>
    <n v="67.760000000000005"/>
    <s v="Smart"/>
    <d v="2015-10-07T00:00:00"/>
    <n v="43"/>
    <x v="2"/>
  </r>
  <r>
    <s v="U00727"/>
    <s v="C31871"/>
    <s v="Pallavi Kaur"/>
    <x v="0"/>
    <x v="0"/>
    <x v="0"/>
    <s v="MTR73115"/>
    <d v="2024-11-17T00:00:00"/>
    <d v="1899-12-30T00:27:11"/>
    <n v="55.5"/>
    <n v="4758.55"/>
    <n v="4814.05"/>
    <n v="288.39999999999998"/>
    <x v="37"/>
    <x v="0"/>
    <x v="10"/>
    <x v="1"/>
    <n v="0"/>
    <n v="0"/>
    <n v="1"/>
    <x v="1"/>
    <x v="2"/>
    <x v="4"/>
    <n v="37.25"/>
    <n v="18.25"/>
    <s v="Analog"/>
    <d v="2018-06-21T00:00:00"/>
    <n v="48"/>
    <x v="0"/>
  </r>
  <r>
    <s v="U00514"/>
    <s v="C98378"/>
    <s v="Ishaan Batra"/>
    <x v="0"/>
    <x v="5"/>
    <x v="4"/>
    <s v="MTR27315"/>
    <d v="2025-04-18T00:00:00"/>
    <d v="1899-12-30T21:39:12"/>
    <n v="462.1"/>
    <n v="4762.3500000000004"/>
    <n v="5224.45"/>
    <n v="3313.42"/>
    <x v="149"/>
    <x v="0"/>
    <x v="28"/>
    <x v="2"/>
    <n v="0"/>
    <n v="1"/>
    <n v="0"/>
    <x v="4"/>
    <x v="0"/>
    <x v="1"/>
    <n v="273.22000000000003"/>
    <n v="188.88"/>
    <s v="Analog"/>
    <d v="2022-09-13T00:00:00"/>
    <n v="73"/>
    <x v="2"/>
  </r>
  <r>
    <s v="U00515"/>
    <s v="C94959"/>
    <s v="Pavan Qureshi"/>
    <x v="1"/>
    <x v="0"/>
    <x v="0"/>
    <s v="MTR72957"/>
    <d v="2025-04-29T00:00:00"/>
    <d v="1899-12-30T00:48:32"/>
    <n v="387.26"/>
    <n v="3682.42"/>
    <n v="4069.68"/>
    <n v="2125.4"/>
    <x v="93"/>
    <x v="0"/>
    <x v="24"/>
    <x v="0"/>
    <n v="1"/>
    <n v="0"/>
    <n v="0"/>
    <x v="2"/>
    <x v="2"/>
    <x v="4"/>
    <n v="161.4"/>
    <n v="225.86"/>
    <s v="Smart"/>
    <d v="2016-09-06T00:00:00"/>
    <n v="37"/>
    <x v="0"/>
  </r>
  <r>
    <s v="U00516"/>
    <s v="C43451"/>
    <s v="Aditi Carvalho"/>
    <x v="1"/>
    <x v="1"/>
    <x v="1"/>
    <s v="MTR93016"/>
    <d v="2024-12-31T00:00:00"/>
    <d v="1899-12-30T12:11:23"/>
    <n v="205.43"/>
    <n v="1814.43"/>
    <n v="2019.86"/>
    <n v="1079.79"/>
    <x v="190"/>
    <x v="0"/>
    <x v="24"/>
    <x v="0"/>
    <n v="1"/>
    <n v="0"/>
    <n v="0"/>
    <x v="0"/>
    <x v="2"/>
    <x v="4"/>
    <n v="133.85"/>
    <n v="71.58"/>
    <s v="Analog"/>
    <d v="2017-08-18T00:00:00"/>
    <n v="30"/>
    <x v="2"/>
  </r>
  <r>
    <s v="U01901"/>
    <s v="C62946"/>
    <s v="Rajesh Deshmukh"/>
    <x v="1"/>
    <x v="4"/>
    <x v="4"/>
    <s v="MTR44822"/>
    <d v="2025-05-15T00:00:00"/>
    <d v="1899-12-30T06:43:05"/>
    <n v="55.18"/>
    <n v="2109.2600000000002"/>
    <n v="2164.44"/>
    <n v="260.57"/>
    <x v="239"/>
    <x v="0"/>
    <x v="7"/>
    <x v="1"/>
    <n v="0"/>
    <n v="0"/>
    <n v="1"/>
    <x v="4"/>
    <x v="1"/>
    <x v="0"/>
    <n v="25.67"/>
    <n v="29.51"/>
    <s v="Smart"/>
    <d v="2016-12-27T00:00:00"/>
    <n v="19"/>
    <x v="0"/>
  </r>
  <r>
    <s v="U00174"/>
    <s v="C53324"/>
    <s v="Ishaan Mukherjee"/>
    <x v="0"/>
    <x v="2"/>
    <x v="2"/>
    <s v="MTR87235"/>
    <d v="2024-11-04T00:00:00"/>
    <d v="1899-12-30T14:55:18"/>
    <n v="490.96"/>
    <n v="4709.24"/>
    <n v="5200.2"/>
    <n v="2210.12"/>
    <x v="118"/>
    <x v="0"/>
    <x v="21"/>
    <x v="0"/>
    <n v="1"/>
    <n v="0"/>
    <n v="0"/>
    <x v="4"/>
    <x v="0"/>
    <x v="4"/>
    <n v="297.82"/>
    <n v="193.14"/>
    <s v="Analog"/>
    <d v="2020-04-28T00:00:00"/>
    <n v="54"/>
    <x v="1"/>
  </r>
  <r>
    <s v="U00519"/>
    <s v="C10304"/>
    <s v="Tanmay Trivedi"/>
    <x v="2"/>
    <x v="0"/>
    <x v="0"/>
    <s v="MTR14743"/>
    <d v="2025-06-27T00:00:00"/>
    <d v="1899-12-30T12:51:49"/>
    <n v="433.53"/>
    <n v="2958.75"/>
    <n v="3392.2799999999902"/>
    <n v="2093.65"/>
    <x v="190"/>
    <x v="0"/>
    <x v="3"/>
    <x v="0"/>
    <n v="1"/>
    <n v="0"/>
    <n v="0"/>
    <x v="3"/>
    <x v="1"/>
    <x v="2"/>
    <n v="184.71"/>
    <n v="248.82"/>
    <s v="Smart"/>
    <d v="2017-07-24T00:00:00"/>
    <n v="47"/>
    <x v="1"/>
  </r>
  <r>
    <s v="U00520"/>
    <s v="C33396"/>
    <s v="Tara Kaur"/>
    <x v="0"/>
    <x v="4"/>
    <x v="4"/>
    <s v="MTR67873"/>
    <d v="2025-05-06T00:00:00"/>
    <d v="1899-12-30T16:50:59"/>
    <n v="383.52"/>
    <n v="1773.24"/>
    <n v="2156.7600000000002"/>
    <n v="2414.09"/>
    <x v="240"/>
    <x v="0"/>
    <x v="9"/>
    <x v="2"/>
    <n v="0"/>
    <n v="1"/>
    <n v="0"/>
    <x v="2"/>
    <x v="0"/>
    <x v="0"/>
    <n v="232.48"/>
    <n v="151.04"/>
    <s v="Analog"/>
    <d v="2017-06-08T00:00:00"/>
    <n v="60"/>
    <x v="0"/>
  </r>
  <r>
    <s v="U00521"/>
    <s v="C31328"/>
    <s v="Umesh Reddy"/>
    <x v="2"/>
    <x v="1"/>
    <x v="1"/>
    <s v="MTR21129"/>
    <d v="2024-12-16T00:00:00"/>
    <d v="1899-12-30T09:09:03"/>
    <n v="349.76"/>
    <n v="1154.74"/>
    <n v="1504.5"/>
    <n v="2504.5700000000002"/>
    <x v="131"/>
    <x v="0"/>
    <x v="2"/>
    <x v="0"/>
    <n v="1"/>
    <n v="0"/>
    <n v="0"/>
    <x v="0"/>
    <x v="0"/>
    <x v="1"/>
    <n v="191.22"/>
    <n v="158.54"/>
    <s v="Smart"/>
    <d v="2022-03-05T00:00:00"/>
    <n v="61"/>
    <x v="2"/>
  </r>
  <r>
    <s v="U00522"/>
    <s v="C92635"/>
    <s v="Rishabh Khanna"/>
    <x v="0"/>
    <x v="3"/>
    <x v="3"/>
    <s v="MTR25360"/>
    <d v="2024-09-15T00:00:00"/>
    <d v="1899-12-30T22:19:13"/>
    <n v="128.94"/>
    <n v="1458.09"/>
    <n v="1587.03"/>
    <n v="813.58"/>
    <x v="241"/>
    <x v="1"/>
    <x v="19"/>
    <x v="2"/>
    <n v="0"/>
    <n v="1"/>
    <n v="0"/>
    <x v="0"/>
    <x v="1"/>
    <x v="2"/>
    <n v="75.14"/>
    <n v="53.8"/>
    <s v="Analog"/>
    <d v="2017-07-13T00:00:00"/>
    <n v="62"/>
    <x v="1"/>
  </r>
  <r>
    <s v="U00523"/>
    <s v="C38004"/>
    <s v="Deepak Pawar"/>
    <x v="1"/>
    <x v="3"/>
    <x v="3"/>
    <s v="MTR38870"/>
    <d v="2024-12-05T00:00:00"/>
    <d v="1899-12-30T00:17:52"/>
    <n v="18.809999999999999"/>
    <n v="1609.9"/>
    <n v="1628.71"/>
    <n v="85.71"/>
    <x v="242"/>
    <x v="1"/>
    <x v="14"/>
    <x v="0"/>
    <n v="1"/>
    <n v="0"/>
    <n v="0"/>
    <x v="0"/>
    <x v="0"/>
    <x v="0"/>
    <n v="10.69"/>
    <n v="8.1199999999999992"/>
    <s v="Analog"/>
    <d v="2020-07-31T00:00:00"/>
    <n v="70"/>
    <x v="1"/>
  </r>
  <r>
    <s v="U00524"/>
    <s v="C75048"/>
    <s v="Manish Kale"/>
    <x v="2"/>
    <x v="1"/>
    <x v="1"/>
    <s v="MTR78703"/>
    <d v="2024-10-18T00:00:00"/>
    <d v="1899-12-30T17:10:44"/>
    <n v="228.19"/>
    <n v="4141.3900000000003"/>
    <n v="4369.58"/>
    <n v="1171.3599999999999"/>
    <x v="243"/>
    <x v="1"/>
    <x v="12"/>
    <x v="0"/>
    <n v="1"/>
    <n v="0"/>
    <n v="0"/>
    <x v="4"/>
    <x v="1"/>
    <x v="0"/>
    <n v="155.44"/>
    <n v="72.75"/>
    <s v="Smart"/>
    <d v="2019-04-19T00:00:00"/>
    <n v="73"/>
    <x v="0"/>
  </r>
  <r>
    <s v="U00525"/>
    <s v="C26589"/>
    <s v="Saanvi Mir"/>
    <x v="2"/>
    <x v="1"/>
    <x v="1"/>
    <s v="MTR73414"/>
    <d v="2024-09-04T00:00:00"/>
    <d v="1899-12-30T18:35:32"/>
    <n v="68.900000000000006"/>
    <n v="2537.85"/>
    <n v="2606.75"/>
    <n v="384.55"/>
    <x v="55"/>
    <x v="1"/>
    <x v="9"/>
    <x v="0"/>
    <n v="1"/>
    <n v="0"/>
    <n v="0"/>
    <x v="0"/>
    <x v="1"/>
    <x v="2"/>
    <n v="40.21"/>
    <n v="28.69"/>
    <s v="Analog"/>
    <d v="2019-08-13T00:00:00"/>
    <n v="53"/>
    <x v="0"/>
  </r>
  <r>
    <s v="U00526"/>
    <s v="C77873"/>
    <s v="Ankit Ghosh"/>
    <x v="2"/>
    <x v="3"/>
    <x v="3"/>
    <s v="MTR84732"/>
    <d v="2025-04-12T00:00:00"/>
    <d v="1899-12-30T11:04:49"/>
    <n v="362.3"/>
    <n v="3105.73"/>
    <n v="3468.03"/>
    <n v="1774.75"/>
    <x v="186"/>
    <x v="0"/>
    <x v="23"/>
    <x v="0"/>
    <n v="1"/>
    <n v="0"/>
    <n v="0"/>
    <x v="0"/>
    <x v="2"/>
    <x v="1"/>
    <n v="242.85"/>
    <n v="119.45"/>
    <s v="Analog"/>
    <d v="2022-03-01T00:00:00"/>
    <n v="38"/>
    <x v="2"/>
  </r>
  <r>
    <s v="U00527"/>
    <s v="C90185"/>
    <s v="Ankit Salunkhe"/>
    <x v="1"/>
    <x v="5"/>
    <x v="4"/>
    <s v="MTR45880"/>
    <d v="2025-04-27T00:00:00"/>
    <d v="1899-12-30T15:50:26"/>
    <n v="65.069999999999993"/>
    <n v="3937.53"/>
    <n v="4002.6"/>
    <n v="340.37"/>
    <x v="29"/>
    <x v="0"/>
    <x v="23"/>
    <x v="1"/>
    <n v="0"/>
    <n v="0"/>
    <n v="1"/>
    <x v="0"/>
    <x v="0"/>
    <x v="0"/>
    <n v="36.299999999999997"/>
    <n v="28.77"/>
    <s v="Smart"/>
    <d v="2023-02-08T00:00:00"/>
    <n v="27"/>
    <x v="1"/>
  </r>
  <r>
    <s v="U00528"/>
    <s v="C38809"/>
    <s v="Esha Kapoor"/>
    <x v="0"/>
    <x v="3"/>
    <x v="3"/>
    <s v="MTR43371"/>
    <d v="2025-03-08T00:00:00"/>
    <d v="1899-12-30T01:21:47"/>
    <n v="355.95"/>
    <n v="2898.44"/>
    <n v="3254.39"/>
    <n v="2439.6"/>
    <x v="171"/>
    <x v="0"/>
    <x v="18"/>
    <x v="2"/>
    <n v="0"/>
    <n v="1"/>
    <n v="0"/>
    <x v="2"/>
    <x v="0"/>
    <x v="0"/>
    <n v="179.67"/>
    <n v="176.28"/>
    <s v="Analog"/>
    <d v="2017-08-22T00:00:00"/>
    <n v="51"/>
    <x v="0"/>
  </r>
  <r>
    <s v="U00865"/>
    <s v="C77649"/>
    <s v="Pooja Rao"/>
    <x v="2"/>
    <x v="1"/>
    <x v="1"/>
    <s v="MTR33192"/>
    <d v="2025-03-10T00:00:00"/>
    <d v="1899-12-30T04:13:12"/>
    <n v="420.85"/>
    <n v="2599.86"/>
    <n v="3020.71"/>
    <n v="2318"/>
    <x v="15"/>
    <x v="0"/>
    <x v="10"/>
    <x v="0"/>
    <n v="1"/>
    <n v="0"/>
    <n v="0"/>
    <x v="1"/>
    <x v="0"/>
    <x v="2"/>
    <n v="221.33"/>
    <n v="199.52"/>
    <s v="Smart"/>
    <d v="2018-11-17T00:00:00"/>
    <n v="49"/>
    <x v="0"/>
  </r>
  <r>
    <s v="U00530"/>
    <s v="C82234"/>
    <s v="Reema Gill"/>
    <x v="2"/>
    <x v="0"/>
    <x v="0"/>
    <s v="MTR68649"/>
    <d v="2025-07-04T00:00:00"/>
    <d v="1899-12-30T23:46:29"/>
    <n v="272.68"/>
    <n v="1890.84"/>
    <n v="2163.52"/>
    <n v="1618.64"/>
    <x v="45"/>
    <x v="0"/>
    <x v="20"/>
    <x v="2"/>
    <n v="0"/>
    <n v="1"/>
    <n v="0"/>
    <x v="0"/>
    <x v="0"/>
    <x v="3"/>
    <n v="125.09"/>
    <n v="147.59"/>
    <s v="Analog"/>
    <d v="2021-04-29T00:00:00"/>
    <n v="68"/>
    <x v="2"/>
  </r>
  <r>
    <s v="U00531"/>
    <s v="C14825"/>
    <s v="Vihaan Jain"/>
    <x v="0"/>
    <x v="2"/>
    <x v="2"/>
    <s v="MTR69249"/>
    <d v="2025-04-28T00:00:00"/>
    <d v="1899-12-30T13:16:24"/>
    <n v="239.49"/>
    <n v="1538.25"/>
    <n v="1777.74"/>
    <n v="1376"/>
    <x v="130"/>
    <x v="0"/>
    <x v="24"/>
    <x v="0"/>
    <n v="1"/>
    <n v="0"/>
    <n v="0"/>
    <x v="2"/>
    <x v="1"/>
    <x v="3"/>
    <n v="115.28"/>
    <n v="124.21"/>
    <s v="Smart"/>
    <d v="2018-08-12T00:00:00"/>
    <n v="53"/>
    <x v="1"/>
  </r>
  <r>
    <s v="U00983"/>
    <s v="C35297"/>
    <s v="Saanvi Garg"/>
    <x v="2"/>
    <x v="0"/>
    <x v="0"/>
    <s v="MTR35129"/>
    <d v="2025-05-06T00:00:00"/>
    <d v="1899-12-30T00:00:21"/>
    <n v="166.51"/>
    <n v="1683.88"/>
    <n v="1850.39"/>
    <n v="866.25"/>
    <x v="171"/>
    <x v="0"/>
    <x v="11"/>
    <x v="1"/>
    <n v="0"/>
    <n v="0"/>
    <n v="1"/>
    <x v="0"/>
    <x v="2"/>
    <x v="4"/>
    <n v="68.87"/>
    <n v="97.64"/>
    <s v="Smart"/>
    <d v="2016-04-05T00:00:00"/>
    <n v="54"/>
    <x v="0"/>
  </r>
  <r>
    <s v="U00533"/>
    <s v="C91156"/>
    <s v="Krishna Jain"/>
    <x v="2"/>
    <x v="0"/>
    <x v="0"/>
    <s v="MTR37094"/>
    <d v="2025-03-08T00:00:00"/>
    <d v="1899-12-30T14:27:19"/>
    <n v="373.72"/>
    <n v="4230.97"/>
    <n v="4604.6899999999996"/>
    <n v="2037.48"/>
    <x v="27"/>
    <x v="0"/>
    <x v="27"/>
    <x v="0"/>
    <n v="1"/>
    <n v="0"/>
    <n v="0"/>
    <x v="1"/>
    <x v="0"/>
    <x v="1"/>
    <n v="259.11"/>
    <n v="114.61"/>
    <s v="Analog"/>
    <d v="2024-02-08T00:00:00"/>
    <n v="56"/>
    <x v="0"/>
  </r>
  <r>
    <s v="U01068"/>
    <s v="C95050"/>
    <s v="Vaishnavi Rathore"/>
    <x v="1"/>
    <x v="1"/>
    <x v="1"/>
    <s v="MTR67306"/>
    <d v="2025-03-07T00:00:00"/>
    <d v="1899-12-30T01:04:48"/>
    <n v="50.55"/>
    <n v="3018.8"/>
    <n v="3069.35"/>
    <n v="353.66"/>
    <x v="15"/>
    <x v="0"/>
    <x v="21"/>
    <x v="2"/>
    <n v="0"/>
    <n v="1"/>
    <n v="0"/>
    <x v="1"/>
    <x v="1"/>
    <x v="0"/>
    <n v="28.18"/>
    <n v="22.37"/>
    <s v="Smart"/>
    <d v="2017-10-18T00:00:00"/>
    <n v="56"/>
    <x v="2"/>
  </r>
  <r>
    <s v="U00535"/>
    <s v="C47306"/>
    <s v="Suresh Sodhi"/>
    <x v="0"/>
    <x v="3"/>
    <x v="3"/>
    <s v="MTR43756"/>
    <d v="2025-05-27T00:00:00"/>
    <d v="1899-12-30T10:51:58"/>
    <n v="378.07"/>
    <n v="3664.99"/>
    <n v="4043.06"/>
    <n v="1822.4"/>
    <x v="11"/>
    <x v="0"/>
    <x v="7"/>
    <x v="1"/>
    <n v="0"/>
    <n v="0"/>
    <n v="1"/>
    <x v="2"/>
    <x v="0"/>
    <x v="2"/>
    <n v="157.37"/>
    <n v="220.7"/>
    <s v="Analog"/>
    <d v="2016-04-05T00:00:00"/>
    <n v="74"/>
    <x v="2"/>
  </r>
  <r>
    <s v="U00536"/>
    <s v="C96880"/>
    <s v="Yash Bhandari"/>
    <x v="2"/>
    <x v="4"/>
    <x v="4"/>
    <s v="MTR99821"/>
    <d v="2024-12-28T00:00:00"/>
    <d v="1899-12-30T20:30:27"/>
    <n v="443.33"/>
    <n v="4194.88"/>
    <n v="4638.21"/>
    <n v="2525.21"/>
    <x v="174"/>
    <x v="1"/>
    <x v="7"/>
    <x v="1"/>
    <n v="0"/>
    <n v="0"/>
    <n v="1"/>
    <x v="2"/>
    <x v="0"/>
    <x v="1"/>
    <n v="259.10000000000002"/>
    <n v="184.23"/>
    <s v="Analog"/>
    <d v="2021-03-02T00:00:00"/>
    <n v="73"/>
    <x v="0"/>
  </r>
  <r>
    <s v="U00537"/>
    <s v="C24910"/>
    <s v="Manish Trivedi"/>
    <x v="0"/>
    <x v="0"/>
    <x v="0"/>
    <s v="MTR31497"/>
    <d v="2024-12-22T00:00:00"/>
    <d v="1899-12-30T19:27:30"/>
    <n v="227.32"/>
    <n v="1180.8"/>
    <n v="1408.12"/>
    <n v="1412.88"/>
    <x v="32"/>
    <x v="0"/>
    <x v="25"/>
    <x v="1"/>
    <n v="0"/>
    <n v="0"/>
    <n v="1"/>
    <x v="2"/>
    <x v="1"/>
    <x v="3"/>
    <n v="93.54"/>
    <n v="133.78"/>
    <s v="Smart"/>
    <d v="2021-06-01T00:00:00"/>
    <n v="72"/>
    <x v="1"/>
  </r>
  <r>
    <s v="U00538"/>
    <s v="C38094"/>
    <s v="Tanya Garg"/>
    <x v="0"/>
    <x v="3"/>
    <x v="3"/>
    <s v="MTR28778"/>
    <d v="2024-10-19T00:00:00"/>
    <d v="1899-12-30T02:19:54"/>
    <n v="223"/>
    <n v="3177.53"/>
    <n v="3400.53"/>
    <n v="1218.93"/>
    <x v="175"/>
    <x v="0"/>
    <x v="4"/>
    <x v="2"/>
    <n v="0"/>
    <n v="1"/>
    <n v="0"/>
    <x v="0"/>
    <x v="1"/>
    <x v="1"/>
    <n v="119.99"/>
    <n v="103.01"/>
    <s v="Smart"/>
    <d v="2024-01-26T00:00:00"/>
    <n v="34"/>
    <x v="1"/>
  </r>
  <r>
    <s v="U00539"/>
    <s v="C84475"/>
    <s v="Kabir Ghosh"/>
    <x v="2"/>
    <x v="4"/>
    <x v="4"/>
    <s v="MTR99492"/>
    <d v="2025-07-09T00:00:00"/>
    <d v="1899-12-30T01:35:44"/>
    <n v="187.54"/>
    <n v="3077.3"/>
    <n v="3264.84"/>
    <n v="1328.75"/>
    <x v="108"/>
    <x v="0"/>
    <x v="9"/>
    <x v="2"/>
    <n v="0"/>
    <n v="1"/>
    <n v="0"/>
    <x v="4"/>
    <x v="1"/>
    <x v="3"/>
    <n v="127.67"/>
    <n v="59.87"/>
    <s v="Analog"/>
    <d v="2021-04-08T00:00:00"/>
    <n v="18"/>
    <x v="0"/>
  </r>
  <r>
    <s v="U00540"/>
    <s v="C11423"/>
    <s v="Radhika Sheikh"/>
    <x v="2"/>
    <x v="0"/>
    <x v="0"/>
    <s v="MTR86366"/>
    <d v="2024-07-26T00:00:00"/>
    <d v="1899-12-30T06:58:26"/>
    <n v="323.87"/>
    <n v="3106.99"/>
    <n v="3430.8599999999901"/>
    <n v="2188.4499999999998"/>
    <x v="57"/>
    <x v="0"/>
    <x v="1"/>
    <x v="2"/>
    <n v="0"/>
    <n v="1"/>
    <n v="0"/>
    <x v="4"/>
    <x v="1"/>
    <x v="0"/>
    <n v="145.19999999999999"/>
    <n v="178.67"/>
    <s v="Smart"/>
    <d v="2021-07-15T00:00:00"/>
    <n v="63"/>
    <x v="2"/>
  </r>
  <r>
    <s v="U00541"/>
    <s v="C44536"/>
    <s v="Tanmay Bhasin"/>
    <x v="2"/>
    <x v="5"/>
    <x v="4"/>
    <s v="MTR56550"/>
    <d v="2024-08-26T00:00:00"/>
    <d v="1899-12-30T23:39:25"/>
    <n v="299.14999999999998"/>
    <n v="1818.15"/>
    <n v="2117.3000000000002"/>
    <n v="1831.65"/>
    <x v="244"/>
    <x v="1"/>
    <x v="23"/>
    <x v="2"/>
    <n v="0"/>
    <n v="1"/>
    <n v="0"/>
    <x v="2"/>
    <x v="0"/>
    <x v="0"/>
    <n v="135.16999999999999"/>
    <n v="163.98"/>
    <s v="Smart"/>
    <d v="2018-12-19T00:00:00"/>
    <n v="39"/>
    <x v="0"/>
  </r>
  <r>
    <s v="U00542"/>
    <s v="C52401"/>
    <s v="Monika Carvalho"/>
    <x v="1"/>
    <x v="3"/>
    <x v="3"/>
    <s v="MTR99508"/>
    <d v="2025-01-01T00:00:00"/>
    <d v="1899-12-30T18:54:31"/>
    <n v="23.27"/>
    <n v="4731.21"/>
    <n v="4754.4799999999996"/>
    <n v="160.27000000000001"/>
    <x v="173"/>
    <x v="0"/>
    <x v="19"/>
    <x v="0"/>
    <n v="1"/>
    <n v="0"/>
    <n v="0"/>
    <x v="3"/>
    <x v="0"/>
    <x v="3"/>
    <n v="13.64"/>
    <n v="9.6300000000000008"/>
    <s v="Smart"/>
    <d v="2016-12-29T00:00:00"/>
    <n v="39"/>
    <x v="1"/>
  </r>
  <r>
    <s v="U01117"/>
    <s v="C66759"/>
    <s v="Aarav Mir"/>
    <x v="0"/>
    <x v="2"/>
    <x v="2"/>
    <s v="MTR90347"/>
    <d v="2024-07-19T00:00:00"/>
    <d v="1899-12-30T13:59:13"/>
    <n v="409.71"/>
    <n v="3651.05"/>
    <n v="4060.76"/>
    <n v="1958.19"/>
    <x v="236"/>
    <x v="0"/>
    <x v="13"/>
    <x v="2"/>
    <n v="0"/>
    <n v="1"/>
    <n v="0"/>
    <x v="1"/>
    <x v="2"/>
    <x v="3"/>
    <n v="278.11"/>
    <n v="131.6"/>
    <s v="Smart"/>
    <d v="2021-04-03T00:00:00"/>
    <n v="63"/>
    <x v="0"/>
  </r>
  <r>
    <s v="U00544"/>
    <s v="C51840"/>
    <s v="Sonam Trivedi"/>
    <x v="1"/>
    <x v="3"/>
    <x v="3"/>
    <s v="MTR99909"/>
    <d v="2024-08-24T00:00:00"/>
    <d v="1899-12-30T05:33:27"/>
    <n v="88.62"/>
    <n v="2401.5300000000002"/>
    <n v="2490.15"/>
    <n v="434.37"/>
    <x v="119"/>
    <x v="0"/>
    <x v="19"/>
    <x v="1"/>
    <n v="0"/>
    <n v="0"/>
    <n v="1"/>
    <x v="0"/>
    <x v="0"/>
    <x v="0"/>
    <n v="58.63"/>
    <n v="29.99"/>
    <s v="Smart"/>
    <d v="2023-11-01T00:00:00"/>
    <n v="40"/>
    <x v="1"/>
  </r>
  <r>
    <s v="U00545"/>
    <s v="C99192"/>
    <s v="Ritesh Bhat"/>
    <x v="1"/>
    <x v="1"/>
    <x v="1"/>
    <s v="MTR80574"/>
    <d v="2024-09-10T00:00:00"/>
    <d v="1899-12-30T09:36:53"/>
    <n v="270.89999999999998"/>
    <n v="3534.13"/>
    <n v="3805.03"/>
    <n v="1855.17"/>
    <x v="245"/>
    <x v="0"/>
    <x v="17"/>
    <x v="2"/>
    <n v="0"/>
    <n v="1"/>
    <n v="0"/>
    <x v="1"/>
    <x v="1"/>
    <x v="2"/>
    <n v="137.11000000000001"/>
    <n v="133.79"/>
    <s v="Smart"/>
    <d v="2022-10-01T00:00:00"/>
    <n v="74"/>
    <x v="0"/>
  </r>
  <r>
    <s v="U00546"/>
    <s v="C37901"/>
    <s v="Jaya Dalal"/>
    <x v="1"/>
    <x v="4"/>
    <x v="4"/>
    <s v="MTR21004"/>
    <d v="2024-10-28T00:00:00"/>
    <d v="1899-12-30T13:07:52"/>
    <n v="463.31"/>
    <n v="3551.05"/>
    <n v="4014.36"/>
    <n v="2263.94"/>
    <x v="176"/>
    <x v="1"/>
    <x v="4"/>
    <x v="1"/>
    <n v="0"/>
    <n v="0"/>
    <n v="1"/>
    <x v="1"/>
    <x v="2"/>
    <x v="2"/>
    <n v="196.29"/>
    <n v="267.02"/>
    <s v="Analog"/>
    <d v="2024-03-13T00:00:00"/>
    <n v="67"/>
    <x v="0"/>
  </r>
  <r>
    <s v="U01856"/>
    <s v="C79979"/>
    <s v="Nandini Gill"/>
    <x v="1"/>
    <x v="2"/>
    <x v="2"/>
    <s v="MTR41039"/>
    <d v="2025-04-16T00:00:00"/>
    <d v="1899-12-30T03:43:57"/>
    <n v="479.89"/>
    <n v="4374.7299999999996"/>
    <n v="4854.62"/>
    <n v="2187.69"/>
    <x v="212"/>
    <x v="0"/>
    <x v="7"/>
    <x v="2"/>
    <n v="0"/>
    <n v="1"/>
    <n v="0"/>
    <x v="2"/>
    <x v="1"/>
    <x v="2"/>
    <n v="330.43"/>
    <n v="149.46"/>
    <s v="Analog"/>
    <d v="2023-04-09T00:00:00"/>
    <n v="40"/>
    <x v="1"/>
  </r>
  <r>
    <s v="U00548"/>
    <s v="C44906"/>
    <s v="Harish Gupta"/>
    <x v="0"/>
    <x v="5"/>
    <x v="4"/>
    <s v="MTR50938"/>
    <d v="2025-01-07T00:00:00"/>
    <d v="1899-12-30T07:38:16"/>
    <n v="273.52"/>
    <n v="2732.61"/>
    <n v="3006.13"/>
    <n v="1766.77"/>
    <x v="25"/>
    <x v="0"/>
    <x v="16"/>
    <x v="0"/>
    <n v="1"/>
    <n v="0"/>
    <n v="0"/>
    <x v="3"/>
    <x v="1"/>
    <x v="4"/>
    <n v="127.9"/>
    <n v="145.62"/>
    <s v="Smart"/>
    <d v="2017-01-10T00:00:00"/>
    <n v="65"/>
    <x v="1"/>
  </r>
  <r>
    <s v="U00549"/>
    <s v="C34058"/>
    <s v="Aditi Mehra"/>
    <x v="1"/>
    <x v="5"/>
    <x v="4"/>
    <s v="MTR13954"/>
    <d v="2024-12-10T00:00:00"/>
    <d v="1899-12-30T04:19:39"/>
    <n v="68.28"/>
    <n v="4097.87"/>
    <n v="4166.1499999999996"/>
    <n v="376.9"/>
    <x v="125"/>
    <x v="1"/>
    <x v="22"/>
    <x v="0"/>
    <n v="1"/>
    <n v="0"/>
    <n v="0"/>
    <x v="2"/>
    <x v="1"/>
    <x v="2"/>
    <n v="30.31"/>
    <n v="37.97"/>
    <s v="Smart"/>
    <d v="2021-06-28T00:00:00"/>
    <n v="33"/>
    <x v="0"/>
  </r>
  <r>
    <s v="U00550"/>
    <s v="C24284"/>
    <s v="Tanya Tikoo"/>
    <x v="2"/>
    <x v="0"/>
    <x v="0"/>
    <s v="MTR34311"/>
    <d v="2025-01-05T00:00:00"/>
    <d v="1899-12-30T03:54:01"/>
    <n v="249.1"/>
    <n v="3439.09"/>
    <n v="3688.19"/>
    <n v="1538.72"/>
    <x v="163"/>
    <x v="0"/>
    <x v="28"/>
    <x v="0"/>
    <n v="1"/>
    <n v="0"/>
    <n v="0"/>
    <x v="2"/>
    <x v="2"/>
    <x v="2"/>
    <n v="138.62"/>
    <n v="110.48"/>
    <s v="Smart"/>
    <d v="2023-11-10T00:00:00"/>
    <n v="46"/>
    <x v="2"/>
  </r>
  <r>
    <s v="U00551"/>
    <s v="C53355"/>
    <s v="Reyansh Kaur"/>
    <x v="1"/>
    <x v="1"/>
    <x v="1"/>
    <s v="MTR73889"/>
    <d v="2024-08-19T00:00:00"/>
    <d v="1899-12-30T07:31:23"/>
    <n v="61.86"/>
    <n v="3237.65"/>
    <n v="3299.51"/>
    <n v="431.52"/>
    <x v="245"/>
    <x v="0"/>
    <x v="17"/>
    <x v="0"/>
    <n v="1"/>
    <n v="0"/>
    <n v="0"/>
    <x v="1"/>
    <x v="0"/>
    <x v="2"/>
    <n v="31.96"/>
    <n v="29.9"/>
    <s v="Smart"/>
    <d v="2017-08-17T00:00:00"/>
    <n v="25"/>
    <x v="0"/>
  </r>
  <r>
    <s v="U00552"/>
    <s v="C86059"/>
    <s v="Kartik Gill"/>
    <x v="0"/>
    <x v="4"/>
    <x v="4"/>
    <s v="MTR12359"/>
    <d v="2025-02-11T00:00:00"/>
    <d v="1899-12-30T20:49:57"/>
    <n v="102.51"/>
    <n v="3706.04"/>
    <n v="3808.55"/>
    <n v="723.4"/>
    <x v="69"/>
    <x v="0"/>
    <x v="14"/>
    <x v="2"/>
    <n v="0"/>
    <n v="1"/>
    <n v="0"/>
    <x v="4"/>
    <x v="0"/>
    <x v="1"/>
    <n v="48.43"/>
    <n v="54.08"/>
    <s v="Smart"/>
    <d v="2024-05-06T00:00:00"/>
    <n v="39"/>
    <x v="2"/>
  </r>
  <r>
    <s v="U00553"/>
    <s v="C92161"/>
    <s v="Sunil Dar"/>
    <x v="0"/>
    <x v="3"/>
    <x v="3"/>
    <s v="MTR11086"/>
    <d v="2025-05-07T00:00:00"/>
    <d v="1899-12-30T21:40:02"/>
    <n v="96.69"/>
    <n v="3695.34"/>
    <n v="3792.03"/>
    <n v="635.26"/>
    <x v="37"/>
    <x v="0"/>
    <x v="25"/>
    <x v="0"/>
    <n v="1"/>
    <n v="0"/>
    <n v="0"/>
    <x v="2"/>
    <x v="2"/>
    <x v="3"/>
    <n v="58.45"/>
    <n v="38.24"/>
    <s v="Smart"/>
    <d v="2018-12-05T00:00:00"/>
    <n v="59"/>
    <x v="2"/>
  </r>
  <r>
    <s v="U00554"/>
    <s v="C37499"/>
    <s v="Ishita Sandhu"/>
    <x v="0"/>
    <x v="3"/>
    <x v="3"/>
    <s v="MTR74723"/>
    <d v="2025-04-24T00:00:00"/>
    <d v="1899-12-30T08:23:07"/>
    <n v="75.61"/>
    <n v="4096.6000000000004"/>
    <n v="4172.21"/>
    <n v="503.74"/>
    <x v="29"/>
    <x v="0"/>
    <x v="19"/>
    <x v="1"/>
    <n v="0"/>
    <n v="0"/>
    <n v="1"/>
    <x v="3"/>
    <x v="0"/>
    <x v="3"/>
    <n v="44.88"/>
    <n v="30.73"/>
    <s v="Analog"/>
    <d v="2019-03-24T00:00:00"/>
    <n v="51"/>
    <x v="0"/>
  </r>
  <r>
    <s v="U00555"/>
    <s v="C90134"/>
    <s v="Nivedita Bhasin"/>
    <x v="0"/>
    <x v="0"/>
    <x v="0"/>
    <s v="MTR23676"/>
    <d v="2024-10-31T00:00:00"/>
    <d v="1899-12-30T11:32:59"/>
    <n v="176.61"/>
    <n v="1080.3599999999999"/>
    <n v="1256.96999999999"/>
    <n v="1006.21"/>
    <x v="129"/>
    <x v="0"/>
    <x v="9"/>
    <x v="2"/>
    <n v="0"/>
    <n v="1"/>
    <n v="0"/>
    <x v="2"/>
    <x v="2"/>
    <x v="0"/>
    <n v="72.489999999999995"/>
    <n v="104.12"/>
    <s v="Smart"/>
    <d v="2021-01-09T00:00:00"/>
    <n v="43"/>
    <x v="1"/>
  </r>
  <r>
    <s v="U00556"/>
    <s v="C31661"/>
    <s v="Kavya Qureshi"/>
    <x v="0"/>
    <x v="1"/>
    <x v="1"/>
    <s v="MTR82240"/>
    <d v="2025-06-29T00:00:00"/>
    <d v="1899-12-30T12:48:58"/>
    <n v="153.75"/>
    <n v="4087.19"/>
    <n v="4240.9399999999996"/>
    <n v="717.54"/>
    <x v="136"/>
    <x v="0"/>
    <x v="13"/>
    <x v="0"/>
    <n v="1"/>
    <n v="0"/>
    <n v="0"/>
    <x v="3"/>
    <x v="0"/>
    <x v="4"/>
    <n v="83.9"/>
    <n v="69.849999999999994"/>
    <s v="Analog"/>
    <d v="2020-10-08T00:00:00"/>
    <n v="28"/>
    <x v="0"/>
  </r>
  <r>
    <s v="U00557"/>
    <s v="C18818"/>
    <s v="Ashish Banerjee"/>
    <x v="0"/>
    <x v="1"/>
    <x v="1"/>
    <s v="MTR35175"/>
    <d v="2024-10-20T00:00:00"/>
    <d v="1899-12-30T09:04:23"/>
    <n v="245.1"/>
    <n v="2301.94"/>
    <n v="2547.04"/>
    <n v="1423.02"/>
    <x v="82"/>
    <x v="1"/>
    <x v="6"/>
    <x v="0"/>
    <n v="1"/>
    <n v="0"/>
    <n v="0"/>
    <x v="1"/>
    <x v="2"/>
    <x v="4"/>
    <n v="141.25"/>
    <n v="103.85"/>
    <s v="Smart"/>
    <d v="2020-11-01T00:00:00"/>
    <n v="47"/>
    <x v="1"/>
  </r>
  <r>
    <s v="U00558"/>
    <s v="C73048"/>
    <s v="Kirti Murthy"/>
    <x v="1"/>
    <x v="3"/>
    <x v="3"/>
    <s v="MTR23092"/>
    <d v="2024-07-22T00:00:00"/>
    <d v="1899-12-30T07:56:00"/>
    <n v="81.17"/>
    <n v="4651.91"/>
    <n v="4733.08"/>
    <n v="522.41"/>
    <x v="246"/>
    <x v="1"/>
    <x v="6"/>
    <x v="0"/>
    <n v="1"/>
    <n v="0"/>
    <n v="0"/>
    <x v="2"/>
    <x v="2"/>
    <x v="2"/>
    <n v="33.22"/>
    <n v="47.95"/>
    <s v="Analog"/>
    <d v="2016-11-16T00:00:00"/>
    <n v="72"/>
    <x v="1"/>
  </r>
  <r>
    <s v="U00560"/>
    <s v="C37503"/>
    <s v="Bhavana Sandhu"/>
    <x v="0"/>
    <x v="0"/>
    <x v="0"/>
    <s v="MTR76777"/>
    <d v="2025-03-28T00:00:00"/>
    <d v="1899-12-30T10:19:21"/>
    <n v="411.33"/>
    <n v="1688.77"/>
    <n v="2100.1"/>
    <n v="2644.34"/>
    <x v="129"/>
    <x v="0"/>
    <x v="4"/>
    <x v="0"/>
    <n v="1"/>
    <n v="0"/>
    <n v="0"/>
    <x v="1"/>
    <x v="1"/>
    <x v="4"/>
    <n v="217.46"/>
    <n v="193.87"/>
    <s v="Smart"/>
    <d v="2016-07-14T00:00:00"/>
    <n v="27"/>
    <x v="0"/>
  </r>
  <r>
    <s v="U00561"/>
    <s v="C99358"/>
    <s v="Karthik Venkatesh"/>
    <x v="0"/>
    <x v="0"/>
    <x v="0"/>
    <s v="MTR76590"/>
    <d v="2024-08-17T00:00:00"/>
    <d v="1899-12-30T16:11:40"/>
    <n v="491.63"/>
    <n v="1731.15"/>
    <n v="2222.7800000000002"/>
    <n v="3180.5"/>
    <x v="3"/>
    <x v="0"/>
    <x v="4"/>
    <x v="2"/>
    <n v="0"/>
    <n v="1"/>
    <n v="0"/>
    <x v="3"/>
    <x v="1"/>
    <x v="0"/>
    <n v="332.63"/>
    <n v="159"/>
    <s v="Analog"/>
    <d v="2018-11-14T00:00:00"/>
    <n v="65"/>
    <x v="2"/>
  </r>
  <r>
    <s v="U00948"/>
    <s v="C33763"/>
    <s v="Reyansh Yadav"/>
    <x v="1"/>
    <x v="3"/>
    <x v="3"/>
    <s v="MTR50740"/>
    <d v="2025-01-11T00:00:00"/>
    <d v="1899-12-30T09:55:47"/>
    <n v="226.63"/>
    <n v="2199.5700000000002"/>
    <n v="2426.1999999999998"/>
    <n v="1420.38"/>
    <x v="170"/>
    <x v="0"/>
    <x v="22"/>
    <x v="0"/>
    <n v="1"/>
    <n v="0"/>
    <n v="0"/>
    <x v="1"/>
    <x v="2"/>
    <x v="2"/>
    <n v="100.53"/>
    <n v="126.1"/>
    <s v="Smart"/>
    <d v="2022-09-19T00:00:00"/>
    <n v="33"/>
    <x v="0"/>
  </r>
  <r>
    <s v="U01149"/>
    <s v="C64160"/>
    <s v="Nisha Krishnan"/>
    <x v="2"/>
    <x v="3"/>
    <x v="3"/>
    <s v="MTR45168"/>
    <d v="2024-08-22T00:00:00"/>
    <d v="1899-12-30T01:49:19"/>
    <n v="332.15"/>
    <n v="4587.24"/>
    <n v="4919.3899999999903"/>
    <n v="2027.57"/>
    <x v="123"/>
    <x v="1"/>
    <x v="7"/>
    <x v="0"/>
    <n v="1"/>
    <n v="0"/>
    <n v="0"/>
    <x v="0"/>
    <x v="0"/>
    <x v="2"/>
    <n v="136.91999999999999"/>
    <n v="195.23"/>
    <s v="Smart"/>
    <d v="2019-05-31T00:00:00"/>
    <n v="39"/>
    <x v="0"/>
  </r>
  <r>
    <s v="U00564"/>
    <s v="C44183"/>
    <s v="Rajesh Mahajan"/>
    <x v="2"/>
    <x v="6"/>
    <x v="2"/>
    <s v="MTR30408"/>
    <d v="2024-11-01T00:00:00"/>
    <d v="1899-12-30T02:44:10"/>
    <n v="252.24"/>
    <n v="1545.09"/>
    <n v="1797.33"/>
    <n v="1698.13"/>
    <x v="247"/>
    <x v="1"/>
    <x v="19"/>
    <x v="2"/>
    <n v="0"/>
    <n v="1"/>
    <n v="0"/>
    <x v="0"/>
    <x v="0"/>
    <x v="0"/>
    <n v="130.16999999999999"/>
    <n v="122.07"/>
    <s v="Analog"/>
    <d v="2023-04-07T00:00:00"/>
    <n v="43"/>
    <x v="1"/>
  </r>
  <r>
    <s v="U00565"/>
    <s v="C64607"/>
    <s v="Parth Rebello"/>
    <x v="0"/>
    <x v="2"/>
    <x v="2"/>
    <s v="MTR55041"/>
    <d v="2025-02-09T00:00:00"/>
    <d v="1899-12-30T10:43:16"/>
    <n v="42.99"/>
    <n v="1604.49"/>
    <n v="1647.48"/>
    <n v="220.5"/>
    <x v="240"/>
    <x v="0"/>
    <x v="1"/>
    <x v="0"/>
    <n v="1"/>
    <n v="0"/>
    <n v="0"/>
    <x v="4"/>
    <x v="0"/>
    <x v="2"/>
    <n v="24.65"/>
    <n v="18.34"/>
    <s v="Smart"/>
    <d v="2018-12-31T00:00:00"/>
    <n v="58"/>
    <x v="1"/>
  </r>
  <r>
    <s v="U00566"/>
    <s v="C53146"/>
    <s v="Madhuri Iyer"/>
    <x v="2"/>
    <x v="1"/>
    <x v="1"/>
    <s v="MTR92836"/>
    <d v="2025-06-05T00:00:00"/>
    <d v="1899-12-30T06:10:00"/>
    <n v="37.020000000000003"/>
    <n v="2244.25"/>
    <n v="2281.27"/>
    <n v="169.85"/>
    <x v="248"/>
    <x v="0"/>
    <x v="8"/>
    <x v="1"/>
    <n v="0"/>
    <n v="0"/>
    <n v="1"/>
    <x v="4"/>
    <x v="2"/>
    <x v="2"/>
    <n v="19.41"/>
    <n v="17.61"/>
    <s v="Smart"/>
    <d v="2020-11-09T00:00:00"/>
    <n v="60"/>
    <x v="2"/>
  </r>
  <r>
    <s v="U00785"/>
    <s v="C84215"/>
    <s v="Ritesh DSouza"/>
    <x v="0"/>
    <x v="0"/>
    <x v="0"/>
    <s v="MTR43710"/>
    <d v="2025-01-20T00:00:00"/>
    <d v="1899-12-30T14:15:42"/>
    <n v="304.61"/>
    <n v="4256.9799999999996"/>
    <n v="4561.5899999999901"/>
    <n v="1464.33"/>
    <x v="249"/>
    <x v="0"/>
    <x v="28"/>
    <x v="1"/>
    <n v="0"/>
    <n v="0"/>
    <n v="1"/>
    <x v="0"/>
    <x v="2"/>
    <x v="2"/>
    <n v="167.24"/>
    <n v="137.37"/>
    <s v="Smart"/>
    <d v="2022-06-08T00:00:00"/>
    <n v="75"/>
    <x v="0"/>
  </r>
  <r>
    <s v="U00568"/>
    <s v="C95283"/>
    <s v="Reema Sawant"/>
    <x v="2"/>
    <x v="0"/>
    <x v="0"/>
    <s v="MTR93169"/>
    <d v="2024-11-28T00:00:00"/>
    <d v="1899-12-30T05:28:51"/>
    <n v="262.70999999999998"/>
    <n v="1161.71"/>
    <n v="1424.42"/>
    <n v="1774.46"/>
    <x v="191"/>
    <x v="1"/>
    <x v="3"/>
    <x v="1"/>
    <n v="0"/>
    <n v="0"/>
    <n v="1"/>
    <x v="3"/>
    <x v="0"/>
    <x v="2"/>
    <n v="112.74"/>
    <n v="149.97"/>
    <s v="Analog"/>
    <d v="2023-04-19T00:00:00"/>
    <n v="36"/>
    <x v="2"/>
  </r>
  <r>
    <s v="U00569"/>
    <s v="C68867"/>
    <s v="Vaishnavi Krishnan"/>
    <x v="0"/>
    <x v="3"/>
    <x v="3"/>
    <s v="MTR92102"/>
    <d v="2025-02-10T00:00:00"/>
    <d v="1899-12-30T23:02:48"/>
    <n v="269.07"/>
    <n v="2781.74"/>
    <n v="3050.81"/>
    <n v="1524.23"/>
    <x v="196"/>
    <x v="0"/>
    <x v="26"/>
    <x v="2"/>
    <n v="0"/>
    <n v="1"/>
    <n v="0"/>
    <x v="2"/>
    <x v="1"/>
    <x v="3"/>
    <n v="139.49"/>
    <n v="129.58000000000001"/>
    <s v="Smart"/>
    <d v="2023-12-02T00:00:00"/>
    <n v="23"/>
    <x v="2"/>
  </r>
  <r>
    <s v="U00570"/>
    <s v="C55993"/>
    <s v="Hema Prasad"/>
    <x v="1"/>
    <x v="1"/>
    <x v="1"/>
    <s v="MTR31750"/>
    <d v="2025-06-19T00:00:00"/>
    <d v="1899-12-30T10:32:06"/>
    <n v="274.94"/>
    <n v="3712.54"/>
    <n v="3987.48"/>
    <n v="2014.05"/>
    <x v="134"/>
    <x v="0"/>
    <x v="12"/>
    <x v="1"/>
    <n v="0"/>
    <n v="0"/>
    <n v="1"/>
    <x v="0"/>
    <x v="0"/>
    <x v="4"/>
    <n v="172.63"/>
    <n v="102.31"/>
    <s v="Smart"/>
    <d v="2019-01-16T00:00:00"/>
    <n v="20"/>
    <x v="0"/>
  </r>
  <r>
    <s v="U00571"/>
    <s v="C76790"/>
    <s v="Karthik Dalal"/>
    <x v="0"/>
    <x v="0"/>
    <x v="0"/>
    <s v="MTR16626"/>
    <d v="2024-07-22T00:00:00"/>
    <d v="1899-12-30T20:34:11"/>
    <n v="96.74"/>
    <n v="4727.6499999999996"/>
    <n v="4824.3899999999903"/>
    <n v="621.51"/>
    <x v="108"/>
    <x v="0"/>
    <x v="1"/>
    <x v="2"/>
    <n v="0"/>
    <n v="1"/>
    <n v="0"/>
    <x v="3"/>
    <x v="0"/>
    <x v="4"/>
    <n v="63.65"/>
    <n v="33.090000000000003"/>
    <s v="Analog"/>
    <d v="2022-08-17T00:00:00"/>
    <n v="46"/>
    <x v="2"/>
  </r>
  <r>
    <s v="U01361"/>
    <s v="C28385"/>
    <s v="Nikhil Mukherjee"/>
    <x v="0"/>
    <x v="1"/>
    <x v="1"/>
    <s v="MTR16705"/>
    <d v="2025-06-03T00:00:00"/>
    <d v="1899-12-30T15:41:48"/>
    <n v="82.76"/>
    <n v="4069.43"/>
    <n v="4152.1899999999996"/>
    <n v="381.85"/>
    <x v="25"/>
    <x v="0"/>
    <x v="6"/>
    <x v="2"/>
    <n v="0"/>
    <n v="1"/>
    <n v="0"/>
    <x v="0"/>
    <x v="2"/>
    <x v="0"/>
    <n v="48.19"/>
    <n v="34.57"/>
    <s v="Smart"/>
    <d v="2023-04-17T00:00:00"/>
    <n v="62"/>
    <x v="1"/>
  </r>
  <r>
    <s v="U00573"/>
    <s v="C69073"/>
    <s v="Manjunath Patil"/>
    <x v="2"/>
    <x v="1"/>
    <x v="1"/>
    <s v="MTR56642"/>
    <d v="2025-01-14T00:00:00"/>
    <d v="1899-12-30T23:20:18"/>
    <n v="310.14999999999998"/>
    <n v="1108"/>
    <n v="1418.15"/>
    <n v="2015.56"/>
    <x v="75"/>
    <x v="0"/>
    <x v="4"/>
    <x v="2"/>
    <n v="0"/>
    <n v="1"/>
    <n v="0"/>
    <x v="2"/>
    <x v="0"/>
    <x v="4"/>
    <n v="191.76"/>
    <n v="118.39"/>
    <s v="Smart"/>
    <d v="2018-07-18T00:00:00"/>
    <n v="70"/>
    <x v="2"/>
  </r>
  <r>
    <s v="U01021"/>
    <s v="C20051"/>
    <s v="Trisha Prasad"/>
    <x v="0"/>
    <x v="3"/>
    <x v="3"/>
    <s v="MTR70774"/>
    <d v="2025-02-10T00:00:00"/>
    <d v="1899-12-30T14:03:24"/>
    <n v="332.05"/>
    <n v="2086.27"/>
    <n v="2418.3200000000002"/>
    <n v="2452.37"/>
    <x v="250"/>
    <x v="0"/>
    <x v="20"/>
    <x v="0"/>
    <n v="1"/>
    <n v="0"/>
    <n v="0"/>
    <x v="3"/>
    <x v="2"/>
    <x v="0"/>
    <n v="193.64"/>
    <n v="138.41"/>
    <s v="Smart"/>
    <d v="2021-06-21T00:00:00"/>
    <n v="57"/>
    <x v="2"/>
  </r>
  <r>
    <s v="U00575"/>
    <s v="C76571"/>
    <s v="Shubham Mehra"/>
    <x v="2"/>
    <x v="1"/>
    <x v="1"/>
    <s v="MTR19455"/>
    <d v="2024-09-17T00:00:00"/>
    <d v="1899-12-30T23:20:28"/>
    <n v="451.63"/>
    <n v="3225.93"/>
    <n v="3677.56"/>
    <n v="2764.99"/>
    <x v="213"/>
    <x v="1"/>
    <x v="2"/>
    <x v="1"/>
    <n v="0"/>
    <n v="0"/>
    <n v="1"/>
    <x v="2"/>
    <x v="0"/>
    <x v="0"/>
    <n v="248.58"/>
    <n v="203.05"/>
    <s v="Smart"/>
    <d v="2017-11-12T00:00:00"/>
    <n v="31"/>
    <x v="0"/>
  </r>
  <r>
    <s v="U00576"/>
    <s v="C25139"/>
    <s v="Gauri Khanna"/>
    <x v="1"/>
    <x v="2"/>
    <x v="2"/>
    <s v="MTR54740"/>
    <d v="2025-03-15T00:00:00"/>
    <d v="1899-12-30T17:56:39"/>
    <n v="132.29"/>
    <n v="3052.38"/>
    <n v="3184.67"/>
    <n v="832.13"/>
    <x v="37"/>
    <x v="0"/>
    <x v="4"/>
    <x v="2"/>
    <n v="0"/>
    <n v="1"/>
    <n v="0"/>
    <x v="2"/>
    <x v="0"/>
    <x v="4"/>
    <n v="83.3"/>
    <n v="48.99"/>
    <s v="Analog"/>
    <d v="2021-03-17T00:00:00"/>
    <n v="56"/>
    <x v="2"/>
  </r>
  <r>
    <s v="U00577"/>
    <s v="C50584"/>
    <s v="Jay Martins"/>
    <x v="2"/>
    <x v="6"/>
    <x v="2"/>
    <s v="MTR94554"/>
    <d v="2024-12-15T00:00:00"/>
    <d v="1899-12-30T01:38:06"/>
    <n v="298.58"/>
    <n v="1048.6199999999999"/>
    <n v="1347.19999999999"/>
    <n v="2160.33"/>
    <x v="130"/>
    <x v="0"/>
    <x v="1"/>
    <x v="2"/>
    <n v="0"/>
    <n v="1"/>
    <n v="0"/>
    <x v="3"/>
    <x v="1"/>
    <x v="1"/>
    <n v="140.43"/>
    <n v="158.15"/>
    <s v="Analog"/>
    <d v="2018-06-02T00:00:00"/>
    <n v="57"/>
    <x v="2"/>
  </r>
  <r>
    <s v="U01771"/>
    <s v="C89385"/>
    <s v="Sanjay Rebello"/>
    <x v="2"/>
    <x v="4"/>
    <x v="4"/>
    <s v="MTR69198"/>
    <d v="2024-11-23T00:00:00"/>
    <d v="1899-12-30T22:06:34"/>
    <n v="228.56"/>
    <n v="3927.49"/>
    <n v="4156.05"/>
    <n v="1246.95"/>
    <x v="246"/>
    <x v="1"/>
    <x v="26"/>
    <x v="0"/>
    <n v="1"/>
    <n v="0"/>
    <n v="0"/>
    <x v="2"/>
    <x v="1"/>
    <x v="3"/>
    <n v="101.2"/>
    <n v="127.36"/>
    <s v="Smart"/>
    <d v="2021-12-12T00:00:00"/>
    <n v="43"/>
    <x v="0"/>
  </r>
  <r>
    <s v="U00394"/>
    <s v="C22093"/>
    <s v="Hema Mir"/>
    <x v="2"/>
    <x v="3"/>
    <x v="3"/>
    <s v="MTR53968"/>
    <d v="2025-05-21T00:00:00"/>
    <d v="1899-12-30T21:44:52"/>
    <n v="466.79"/>
    <n v="2188.56"/>
    <n v="2655.35"/>
    <n v="2855.63"/>
    <x v="234"/>
    <x v="0"/>
    <x v="6"/>
    <x v="2"/>
    <n v="0"/>
    <n v="1"/>
    <n v="0"/>
    <x v="4"/>
    <x v="0"/>
    <x v="1"/>
    <n v="305.83"/>
    <n v="160.96"/>
    <s v="Smart"/>
    <d v="2020-12-01T00:00:00"/>
    <n v="47"/>
    <x v="2"/>
  </r>
  <r>
    <s v="U00580"/>
    <s v="C44633"/>
    <s v="Sarika Bhandari"/>
    <x v="0"/>
    <x v="5"/>
    <x v="4"/>
    <s v="MTR59705"/>
    <d v="2025-04-03T00:00:00"/>
    <d v="1899-12-30T12:53:43"/>
    <n v="309.13"/>
    <n v="3254.18"/>
    <n v="3563.31"/>
    <n v="1487.32"/>
    <x v="251"/>
    <x v="0"/>
    <x v="25"/>
    <x v="0"/>
    <n v="1"/>
    <n v="0"/>
    <n v="0"/>
    <x v="3"/>
    <x v="1"/>
    <x v="3"/>
    <n v="139.47"/>
    <n v="169.66"/>
    <s v="Analog"/>
    <d v="2017-06-23T00:00:00"/>
    <n v="49"/>
    <x v="1"/>
  </r>
  <r>
    <s v="U00581"/>
    <s v="C72204"/>
    <s v="Aarav Khan"/>
    <x v="0"/>
    <x v="6"/>
    <x v="2"/>
    <s v="MTR79763"/>
    <d v="2025-03-16T00:00:00"/>
    <d v="1899-12-30T19:46:59"/>
    <n v="418.81"/>
    <n v="4727.91"/>
    <n v="5146.72"/>
    <n v="3020.42"/>
    <x v="192"/>
    <x v="0"/>
    <x v="12"/>
    <x v="0"/>
    <n v="1"/>
    <n v="0"/>
    <n v="0"/>
    <x v="3"/>
    <x v="0"/>
    <x v="2"/>
    <n v="184.5"/>
    <n v="234.31"/>
    <s v="Analog"/>
    <d v="2016-10-05T00:00:00"/>
    <n v="69"/>
    <x v="2"/>
  </r>
  <r>
    <s v="U00582"/>
    <s v="C20743"/>
    <s v="Tanmay Mukherjee"/>
    <x v="0"/>
    <x v="4"/>
    <x v="4"/>
    <s v="MTR49649"/>
    <d v="2025-01-17T00:00:00"/>
    <d v="1899-12-30T10:33:23"/>
    <n v="112.3"/>
    <n v="2770.48"/>
    <n v="2882.78"/>
    <n v="524.52"/>
    <x v="118"/>
    <x v="0"/>
    <x v="14"/>
    <x v="1"/>
    <n v="0"/>
    <n v="0"/>
    <n v="1"/>
    <x v="2"/>
    <x v="0"/>
    <x v="0"/>
    <n v="55.44"/>
    <n v="56.86"/>
    <s v="Analog"/>
    <d v="2022-09-17T00:00:00"/>
    <n v="65"/>
    <x v="1"/>
  </r>
  <r>
    <s v="U00583"/>
    <s v="C50949"/>
    <s v="Prakash Pereira"/>
    <x v="0"/>
    <x v="3"/>
    <x v="3"/>
    <s v="MTR96965"/>
    <d v="2024-09-12T00:00:00"/>
    <d v="1899-12-30T00:26:52"/>
    <n v="28.65"/>
    <n v="4833.9399999999996"/>
    <n v="4862.5899999999901"/>
    <n v="188.86"/>
    <x v="40"/>
    <x v="0"/>
    <x v="11"/>
    <x v="1"/>
    <n v="0"/>
    <n v="0"/>
    <n v="1"/>
    <x v="3"/>
    <x v="2"/>
    <x v="4"/>
    <n v="16.55"/>
    <n v="12.1"/>
    <s v="Smart"/>
    <d v="2023-01-02T00:00:00"/>
    <n v="40"/>
    <x v="1"/>
  </r>
  <r>
    <s v="U00584"/>
    <s v="C87350"/>
    <s v="Aanya Phadke"/>
    <x v="0"/>
    <x v="3"/>
    <x v="3"/>
    <s v="MTR46694"/>
    <d v="2025-03-02T00:00:00"/>
    <d v="1899-12-30T12:04:39"/>
    <n v="439.03"/>
    <n v="2992.66"/>
    <n v="3431.6899999999901"/>
    <n v="2313.77"/>
    <x v="138"/>
    <x v="0"/>
    <x v="0"/>
    <x v="2"/>
    <n v="0"/>
    <n v="1"/>
    <n v="0"/>
    <x v="3"/>
    <x v="0"/>
    <x v="2"/>
    <n v="260.83"/>
    <n v="178.2"/>
    <s v="Smart"/>
    <d v="2021-03-06T00:00:00"/>
    <n v="29"/>
    <x v="0"/>
  </r>
  <r>
    <s v="U00585"/>
    <s v="C20837"/>
    <s v="Kiran Kaul"/>
    <x v="1"/>
    <x v="1"/>
    <x v="1"/>
    <s v="MTR29516"/>
    <d v="2024-10-24T00:00:00"/>
    <d v="1899-12-30T17:09:33"/>
    <n v="343.58"/>
    <n v="1177.3"/>
    <n v="1520.8799999999901"/>
    <n v="1681.6"/>
    <x v="174"/>
    <x v="1"/>
    <x v="16"/>
    <x v="2"/>
    <n v="0"/>
    <n v="1"/>
    <n v="0"/>
    <x v="3"/>
    <x v="0"/>
    <x v="2"/>
    <n v="200.57"/>
    <n v="143.01"/>
    <s v="Smart"/>
    <d v="2019-01-07T00:00:00"/>
    <n v="26"/>
    <x v="1"/>
  </r>
  <r>
    <s v="U00586"/>
    <s v="C29184"/>
    <s v="Amit Dutta"/>
    <x v="2"/>
    <x v="0"/>
    <x v="0"/>
    <s v="MTR66795"/>
    <d v="2025-05-22T00:00:00"/>
    <d v="1899-12-30T13:33:25"/>
    <n v="63.26"/>
    <n v="1117.73"/>
    <n v="1180.99"/>
    <n v="347.06"/>
    <x v="167"/>
    <x v="0"/>
    <x v="21"/>
    <x v="2"/>
    <n v="0"/>
    <n v="1"/>
    <n v="0"/>
    <x v="4"/>
    <x v="1"/>
    <x v="1"/>
    <n v="36.79"/>
    <n v="26.47"/>
    <s v="Analog"/>
    <d v="2018-08-12T00:00:00"/>
    <n v="42"/>
    <x v="1"/>
  </r>
  <r>
    <s v="U00587"/>
    <s v="C78285"/>
    <s v="Rakesh Sidhu"/>
    <x v="0"/>
    <x v="1"/>
    <x v="1"/>
    <s v="MTR40380"/>
    <d v="2025-07-07T00:00:00"/>
    <d v="1899-12-30T23:33:52"/>
    <n v="159.37"/>
    <n v="1610.42"/>
    <n v="1769.79"/>
    <n v="834.77"/>
    <x v="108"/>
    <x v="0"/>
    <x v="20"/>
    <x v="1"/>
    <n v="0"/>
    <n v="0"/>
    <n v="1"/>
    <x v="3"/>
    <x v="2"/>
    <x v="1"/>
    <n v="98.03"/>
    <n v="61.34"/>
    <s v="Analog"/>
    <d v="2017-11-21T00:00:00"/>
    <n v="48"/>
    <x v="0"/>
  </r>
  <r>
    <s v="U00588"/>
    <s v="C57422"/>
    <s v="Sunil Kulkarni"/>
    <x v="1"/>
    <x v="3"/>
    <x v="3"/>
    <s v="MTR76256"/>
    <d v="2024-10-16T00:00:00"/>
    <d v="1899-12-30T11:27:21"/>
    <n v="456.82"/>
    <n v="4987.24"/>
    <n v="5444.0599999999904"/>
    <n v="2480.62"/>
    <x v="69"/>
    <x v="0"/>
    <x v="0"/>
    <x v="2"/>
    <n v="0"/>
    <n v="1"/>
    <n v="0"/>
    <x v="2"/>
    <x v="2"/>
    <x v="2"/>
    <n v="232.38"/>
    <n v="224.44"/>
    <s v="Analog"/>
    <d v="2017-07-11T00:00:00"/>
    <n v="24"/>
    <x v="1"/>
  </r>
  <r>
    <s v="U00589"/>
    <s v="C24882"/>
    <s v="Sushmita Kohli"/>
    <x v="2"/>
    <x v="6"/>
    <x v="2"/>
    <s v="MTR18347"/>
    <d v="2024-11-03T00:00:00"/>
    <d v="1899-12-30T22:49:20"/>
    <n v="259.73"/>
    <n v="2623.65"/>
    <n v="2883.38"/>
    <n v="1225.73"/>
    <x v="5"/>
    <x v="0"/>
    <x v="17"/>
    <x v="0"/>
    <n v="1"/>
    <n v="0"/>
    <n v="0"/>
    <x v="2"/>
    <x v="1"/>
    <x v="0"/>
    <n v="112.43"/>
    <n v="147.30000000000001"/>
    <s v="Analog"/>
    <d v="2018-04-11T00:00:00"/>
    <n v="24"/>
    <x v="2"/>
  </r>
  <r>
    <s v="U00590"/>
    <s v="C25816"/>
    <s v="Simran Iyengar"/>
    <x v="1"/>
    <x v="6"/>
    <x v="2"/>
    <s v="MTR19239"/>
    <d v="2024-08-30T00:00:00"/>
    <d v="1899-12-30T13:04:50"/>
    <n v="32.71"/>
    <n v="1299.82"/>
    <n v="1332.53"/>
    <n v="164.6"/>
    <x v="252"/>
    <x v="0"/>
    <x v="28"/>
    <x v="2"/>
    <n v="0"/>
    <n v="1"/>
    <n v="0"/>
    <x v="3"/>
    <x v="2"/>
    <x v="1"/>
    <n v="14.56"/>
    <n v="18.149999999999999"/>
    <s v="Analog"/>
    <d v="2017-09-23T00:00:00"/>
    <n v="25"/>
    <x v="0"/>
  </r>
  <r>
    <s v="U01349"/>
    <s v="C18033"/>
    <s v="Kartik Sodhi"/>
    <x v="2"/>
    <x v="1"/>
    <x v="1"/>
    <s v="MTR40722"/>
    <d v="2024-08-08T00:00:00"/>
    <d v="1899-12-30T20:37:54"/>
    <n v="151.72999999999999"/>
    <n v="4165.68"/>
    <n v="4317.41"/>
    <n v="1006.44"/>
    <x v="187"/>
    <x v="0"/>
    <x v="26"/>
    <x v="1"/>
    <n v="0"/>
    <n v="0"/>
    <n v="1"/>
    <x v="3"/>
    <x v="1"/>
    <x v="0"/>
    <n v="104.2"/>
    <n v="47.53"/>
    <s v="Analog"/>
    <d v="2020-11-07T00:00:00"/>
    <n v="24"/>
    <x v="1"/>
  </r>
  <r>
    <s v="U00593"/>
    <s v="C66294"/>
    <s v="Jatin Kaur"/>
    <x v="2"/>
    <x v="6"/>
    <x v="2"/>
    <s v="MTR11350"/>
    <d v="2025-05-25T00:00:00"/>
    <d v="1899-12-30T08:05:10"/>
    <n v="55.03"/>
    <n v="4970.8999999999996"/>
    <n v="5025.9299999999903"/>
    <n v="368.33"/>
    <x v="119"/>
    <x v="0"/>
    <x v="7"/>
    <x v="0"/>
    <n v="1"/>
    <n v="0"/>
    <n v="0"/>
    <x v="0"/>
    <x v="2"/>
    <x v="1"/>
    <n v="32.11"/>
    <n v="22.92"/>
    <s v="Smart"/>
    <d v="2021-01-14T00:00:00"/>
    <n v="24"/>
    <x v="2"/>
  </r>
  <r>
    <s v="U00594"/>
    <s v="C47784"/>
    <s v="Ritu Das"/>
    <x v="2"/>
    <x v="3"/>
    <x v="3"/>
    <s v="MTR35092"/>
    <d v="2025-04-08T00:00:00"/>
    <d v="1899-12-30T06:10:21"/>
    <n v="447.88"/>
    <n v="4734.18"/>
    <n v="5182.0600000000004"/>
    <n v="3168.61"/>
    <x v="187"/>
    <x v="0"/>
    <x v="1"/>
    <x v="0"/>
    <n v="1"/>
    <n v="0"/>
    <n v="0"/>
    <x v="1"/>
    <x v="1"/>
    <x v="1"/>
    <n v="190.61"/>
    <n v="257.27"/>
    <s v="Analog"/>
    <d v="2019-11-02T00:00:00"/>
    <n v="43"/>
    <x v="0"/>
  </r>
  <r>
    <s v="U00595"/>
    <s v="C56532"/>
    <s v="Abhishek Chawla"/>
    <x v="2"/>
    <x v="2"/>
    <x v="2"/>
    <s v="MTR46450"/>
    <d v="2024-12-30T00:00:00"/>
    <d v="1899-12-30T00:32:03"/>
    <n v="497.89"/>
    <n v="4601.22"/>
    <n v="5099.1099999999997"/>
    <n v="2360.85"/>
    <x v="77"/>
    <x v="0"/>
    <x v="18"/>
    <x v="1"/>
    <n v="0"/>
    <n v="0"/>
    <n v="1"/>
    <x v="3"/>
    <x v="0"/>
    <x v="4"/>
    <n v="328.29"/>
    <n v="169.6"/>
    <s v="Smart"/>
    <d v="2023-01-31T00:00:00"/>
    <n v="34"/>
    <x v="2"/>
  </r>
  <r>
    <s v="U00596"/>
    <s v="C99824"/>
    <s v="Vikas Siddiqui"/>
    <x v="1"/>
    <x v="3"/>
    <x v="3"/>
    <s v="MTR37782"/>
    <d v="2025-04-01T00:00:00"/>
    <d v="1899-12-30T13:18:07"/>
    <n v="283.91000000000003"/>
    <n v="1448.75"/>
    <n v="1732.66"/>
    <n v="1443.48"/>
    <x v="194"/>
    <x v="0"/>
    <x v="24"/>
    <x v="2"/>
    <n v="0"/>
    <n v="1"/>
    <n v="0"/>
    <x v="3"/>
    <x v="0"/>
    <x v="3"/>
    <n v="155.02000000000001"/>
    <n v="128.88999999999999"/>
    <s v="Analog"/>
    <d v="2020-10-15T00:00:00"/>
    <n v="43"/>
    <x v="2"/>
  </r>
  <r>
    <s v="U00597"/>
    <s v="C43934"/>
    <s v="Karan Kaul"/>
    <x v="2"/>
    <x v="5"/>
    <x v="4"/>
    <s v="MTR93286"/>
    <d v="2025-03-21T00:00:00"/>
    <d v="1899-12-30T04:59:07"/>
    <n v="464.54"/>
    <n v="3530.43"/>
    <n v="3994.97"/>
    <n v="3230.79"/>
    <x v="154"/>
    <x v="0"/>
    <x v="14"/>
    <x v="0"/>
    <n v="1"/>
    <n v="0"/>
    <n v="0"/>
    <x v="3"/>
    <x v="0"/>
    <x v="2"/>
    <n v="297.07"/>
    <n v="167.47"/>
    <s v="Smart"/>
    <d v="2017-11-11T00:00:00"/>
    <n v="51"/>
    <x v="2"/>
  </r>
  <r>
    <s v="U00598"/>
    <s v="C96407"/>
    <s v="Payal Venkatesh"/>
    <x v="2"/>
    <x v="3"/>
    <x v="3"/>
    <s v="MTR73579"/>
    <d v="2024-10-30T00:00:00"/>
    <d v="1899-12-30T13:51:24"/>
    <n v="315.72000000000003"/>
    <n v="4956.7299999999996"/>
    <n v="5272.45"/>
    <n v="2243.81"/>
    <x v="253"/>
    <x v="1"/>
    <x v="7"/>
    <x v="1"/>
    <n v="0"/>
    <n v="0"/>
    <n v="1"/>
    <x v="1"/>
    <x v="0"/>
    <x v="3"/>
    <n v="219.69"/>
    <n v="96.03"/>
    <s v="Analog"/>
    <d v="2021-03-31T00:00:00"/>
    <n v="66"/>
    <x v="2"/>
  </r>
  <r>
    <s v="U00599"/>
    <s v="C88652"/>
    <s v="Shreya Vyas"/>
    <x v="1"/>
    <x v="3"/>
    <x v="3"/>
    <s v="MTR37448"/>
    <d v="2025-04-19T00:00:00"/>
    <d v="1899-12-30T01:43:47"/>
    <n v="341.16"/>
    <n v="1753.49"/>
    <n v="2094.65"/>
    <n v="2112.91"/>
    <x v="135"/>
    <x v="0"/>
    <x v="19"/>
    <x v="2"/>
    <n v="0"/>
    <n v="1"/>
    <n v="0"/>
    <x v="4"/>
    <x v="0"/>
    <x v="1"/>
    <n v="156.03"/>
    <n v="185.13"/>
    <s v="Analog"/>
    <d v="2023-05-09T00:00:00"/>
    <n v="45"/>
    <x v="2"/>
  </r>
  <r>
    <s v="U01348"/>
    <s v="C57332"/>
    <s v="Sharad Dar"/>
    <x v="2"/>
    <x v="1"/>
    <x v="1"/>
    <s v="MTR36324"/>
    <d v="2024-08-02T00:00:00"/>
    <d v="1899-12-30T11:36:14"/>
    <n v="397.57"/>
    <n v="4562.87"/>
    <n v="4960.4399999999996"/>
    <n v="2395.92"/>
    <x v="26"/>
    <x v="1"/>
    <x v="14"/>
    <x v="1"/>
    <n v="0"/>
    <n v="0"/>
    <n v="1"/>
    <x v="4"/>
    <x v="0"/>
    <x v="3"/>
    <n v="263.33"/>
    <n v="134.24"/>
    <s v="Smart"/>
    <d v="2024-03-19T00:00:00"/>
    <n v="22"/>
    <x v="0"/>
  </r>
  <r>
    <s v="U00601"/>
    <s v="C33200"/>
    <s v="Isha Sidhu"/>
    <x v="1"/>
    <x v="4"/>
    <x v="4"/>
    <s v="MTR41324"/>
    <d v="2025-01-11T00:00:00"/>
    <d v="1899-12-30T01:10:00"/>
    <n v="102.26"/>
    <n v="2750.37"/>
    <n v="2852.63"/>
    <n v="650.89"/>
    <x v="119"/>
    <x v="0"/>
    <x v="18"/>
    <x v="0"/>
    <n v="1"/>
    <n v="0"/>
    <n v="0"/>
    <x v="2"/>
    <x v="2"/>
    <x v="1"/>
    <n v="59.42"/>
    <n v="42.84"/>
    <s v="Smart"/>
    <d v="2015-08-09T00:00:00"/>
    <n v="54"/>
    <x v="1"/>
  </r>
  <r>
    <s v="U01012"/>
    <s v="C55315"/>
    <s v="Roshni Siddiqui"/>
    <x v="2"/>
    <x v="0"/>
    <x v="0"/>
    <s v="MTR15682"/>
    <d v="2024-12-17T00:00:00"/>
    <d v="1899-12-30T03:32:57"/>
    <n v="314.29000000000002"/>
    <n v="1380.8"/>
    <n v="1695.09"/>
    <n v="1992.26"/>
    <x v="215"/>
    <x v="0"/>
    <x v="29"/>
    <x v="1"/>
    <n v="0"/>
    <n v="0"/>
    <n v="1"/>
    <x v="1"/>
    <x v="1"/>
    <x v="1"/>
    <n v="185.36"/>
    <n v="128.93"/>
    <s v="Smart"/>
    <d v="2022-11-28T00:00:00"/>
    <n v="35"/>
    <x v="1"/>
  </r>
  <r>
    <s v="U01495"/>
    <s v="C79660"/>
    <s v="Reyansh Rebello"/>
    <x v="1"/>
    <x v="1"/>
    <x v="1"/>
    <s v="MTR94807"/>
    <d v="2025-07-14T00:00:00"/>
    <d v="1899-12-30T05:43:25"/>
    <n v="274.48"/>
    <n v="2143.85"/>
    <n v="2418.33"/>
    <n v="1385.48"/>
    <x v="128"/>
    <x v="0"/>
    <x v="13"/>
    <x v="2"/>
    <n v="0"/>
    <n v="1"/>
    <n v="0"/>
    <x v="0"/>
    <x v="2"/>
    <x v="0"/>
    <n v="188.71"/>
    <n v="85.77"/>
    <s v="Analog"/>
    <d v="2021-02-16T00:00:00"/>
    <n v="61"/>
    <x v="1"/>
  </r>
  <r>
    <s v="U00604"/>
    <s v="C66850"/>
    <s v="Vihaan Wagh"/>
    <x v="1"/>
    <x v="0"/>
    <x v="0"/>
    <s v="MTR18130"/>
    <d v="2025-03-03T00:00:00"/>
    <d v="1899-12-30T16:50:23"/>
    <n v="116.34"/>
    <n v="2175.04"/>
    <n v="2291.38"/>
    <n v="716.65"/>
    <x v="138"/>
    <x v="0"/>
    <x v="7"/>
    <x v="2"/>
    <n v="0"/>
    <n v="1"/>
    <n v="0"/>
    <x v="3"/>
    <x v="2"/>
    <x v="1"/>
    <n v="49.7"/>
    <n v="66.64"/>
    <s v="Smart"/>
    <d v="2023-07-24T00:00:00"/>
    <n v="48"/>
    <x v="1"/>
  </r>
  <r>
    <s v="U00605"/>
    <s v="C14017"/>
    <s v="Arnav Carvalho"/>
    <x v="2"/>
    <x v="2"/>
    <x v="2"/>
    <s v="MTR97923"/>
    <d v="2025-04-05T00:00:00"/>
    <d v="1899-12-30T21:30:15"/>
    <n v="314.58"/>
    <n v="1738.93"/>
    <n v="2053.5100000000002"/>
    <n v="1698.65"/>
    <x v="6"/>
    <x v="0"/>
    <x v="27"/>
    <x v="1"/>
    <n v="0"/>
    <n v="0"/>
    <n v="1"/>
    <x v="3"/>
    <x v="1"/>
    <x v="1"/>
    <n v="142.83000000000001"/>
    <n v="171.75"/>
    <s v="Analog"/>
    <d v="2021-03-26T00:00:00"/>
    <n v="51"/>
    <x v="1"/>
  </r>
  <r>
    <s v="U00223"/>
    <s v="C83575"/>
    <s v="Mansi Chawla"/>
    <x v="1"/>
    <x v="0"/>
    <x v="0"/>
    <s v="MTR52478"/>
    <d v="2025-02-27T00:00:00"/>
    <d v="1899-12-30T12:26:10"/>
    <n v="227.18"/>
    <n v="1651.35"/>
    <n v="1878.53"/>
    <n v="1120.2"/>
    <x v="70"/>
    <x v="0"/>
    <x v="15"/>
    <x v="2"/>
    <n v="0"/>
    <n v="1"/>
    <n v="0"/>
    <x v="3"/>
    <x v="0"/>
    <x v="3"/>
    <n v="141.56"/>
    <n v="85.62"/>
    <s v="Analog"/>
    <d v="2022-08-03T00:00:00"/>
    <n v="35"/>
    <x v="1"/>
  </r>
  <r>
    <s v="U00607"/>
    <s v="C97081"/>
    <s v="Ananya Rao"/>
    <x v="2"/>
    <x v="3"/>
    <x v="3"/>
    <s v="MTR78715"/>
    <d v="2025-04-29T00:00:00"/>
    <d v="1899-12-30T21:44:16"/>
    <n v="491.77"/>
    <n v="2136.85"/>
    <n v="2628.62"/>
    <n v="2826.06"/>
    <x v="72"/>
    <x v="0"/>
    <x v="21"/>
    <x v="2"/>
    <n v="0"/>
    <n v="1"/>
    <n v="0"/>
    <x v="1"/>
    <x v="0"/>
    <x v="3"/>
    <n v="279.52"/>
    <n v="212.25"/>
    <s v="Smart"/>
    <d v="2018-08-02T00:00:00"/>
    <n v="65"/>
    <x v="0"/>
  </r>
  <r>
    <s v="U00608"/>
    <s v="C56222"/>
    <s v="Ashish Trivedi"/>
    <x v="0"/>
    <x v="0"/>
    <x v="0"/>
    <s v="MTR48784"/>
    <d v="2024-12-12T00:00:00"/>
    <d v="1899-12-30T17:22:42"/>
    <n v="127.7"/>
    <n v="4973.75"/>
    <n v="5101.45"/>
    <n v="758.56"/>
    <x v="126"/>
    <x v="0"/>
    <x v="23"/>
    <x v="2"/>
    <n v="0"/>
    <n v="1"/>
    <n v="0"/>
    <x v="2"/>
    <x v="1"/>
    <x v="0"/>
    <n v="83.92"/>
    <n v="43.78"/>
    <s v="Smart"/>
    <d v="2023-06-06T00:00:00"/>
    <n v="26"/>
    <x v="2"/>
  </r>
  <r>
    <s v="U01827"/>
    <s v="C65764"/>
    <s v="Dinesh Phadke"/>
    <x v="2"/>
    <x v="1"/>
    <x v="1"/>
    <s v="MTR75532"/>
    <d v="2025-03-11T00:00:00"/>
    <d v="1899-12-30T04:26:20"/>
    <n v="413.17"/>
    <n v="3573.66"/>
    <n v="3986.83"/>
    <n v="2744.18"/>
    <x v="197"/>
    <x v="0"/>
    <x v="14"/>
    <x v="1"/>
    <n v="0"/>
    <n v="0"/>
    <n v="1"/>
    <x v="3"/>
    <x v="2"/>
    <x v="2"/>
    <n v="183.7"/>
    <n v="229.47"/>
    <s v="Smart"/>
    <d v="2023-07-15T00:00:00"/>
    <n v="51"/>
    <x v="1"/>
  </r>
  <r>
    <s v="U00610"/>
    <s v="C71332"/>
    <s v="Dinesh Mukherjee"/>
    <x v="1"/>
    <x v="1"/>
    <x v="1"/>
    <s v="MTR13254"/>
    <d v="2025-02-12T00:00:00"/>
    <d v="1899-12-30T04:08:49"/>
    <n v="393.39"/>
    <n v="4535.22"/>
    <n v="4928.6099999999997"/>
    <n v="2284.31"/>
    <x v="254"/>
    <x v="0"/>
    <x v="11"/>
    <x v="1"/>
    <n v="0"/>
    <n v="0"/>
    <n v="1"/>
    <x v="3"/>
    <x v="1"/>
    <x v="3"/>
    <n v="211.23"/>
    <n v="182.16"/>
    <s v="Smart"/>
    <d v="2017-09-10T00:00:00"/>
    <n v="47"/>
    <x v="2"/>
  </r>
  <r>
    <s v="U00612"/>
    <s v="C97310"/>
    <s v="Ravi Banerjee"/>
    <x v="1"/>
    <x v="1"/>
    <x v="1"/>
    <s v="MTR42522"/>
    <d v="2024-09-05T00:00:00"/>
    <d v="1899-12-30T05:02:24"/>
    <n v="195.14"/>
    <n v="1936.02"/>
    <n v="2131.16"/>
    <n v="1339.39"/>
    <x v="255"/>
    <x v="1"/>
    <x v="27"/>
    <x v="1"/>
    <n v="0"/>
    <n v="0"/>
    <n v="1"/>
    <x v="1"/>
    <x v="0"/>
    <x v="3"/>
    <n v="96.12"/>
    <n v="99.02"/>
    <s v="Analog"/>
    <d v="2024-05-03T00:00:00"/>
    <n v="45"/>
    <x v="1"/>
  </r>
  <r>
    <s v="U00613"/>
    <s v="C91702"/>
    <s v="Dhruv Kaul"/>
    <x v="0"/>
    <x v="1"/>
    <x v="1"/>
    <s v="MTR25222"/>
    <d v="2025-06-11T00:00:00"/>
    <d v="1899-12-30T22:20:54"/>
    <n v="443.36"/>
    <n v="3549.63"/>
    <n v="3992.99"/>
    <n v="2671.21"/>
    <x v="131"/>
    <x v="0"/>
    <x v="25"/>
    <x v="0"/>
    <n v="1"/>
    <n v="0"/>
    <n v="0"/>
    <x v="3"/>
    <x v="1"/>
    <x v="2"/>
    <n v="297.72000000000003"/>
    <n v="145.63999999999999"/>
    <s v="Analog"/>
    <d v="2023-05-14T00:00:00"/>
    <n v="50"/>
    <x v="0"/>
  </r>
  <r>
    <s v="U01747"/>
    <s v="C37678"/>
    <s v="Kirti Sarkar"/>
    <x v="0"/>
    <x v="0"/>
    <x v="0"/>
    <s v="MTR70641"/>
    <d v="2024-09-27T00:00:00"/>
    <d v="1899-12-30T05:04:23"/>
    <n v="194.26"/>
    <n v="4902.72"/>
    <n v="5096.9799999999996"/>
    <n v="960.32"/>
    <x v="65"/>
    <x v="0"/>
    <x v="26"/>
    <x v="2"/>
    <n v="0"/>
    <n v="1"/>
    <n v="0"/>
    <x v="0"/>
    <x v="0"/>
    <x v="2"/>
    <n v="109.41"/>
    <n v="84.85"/>
    <s v="Smart"/>
    <d v="2019-07-27T00:00:00"/>
    <n v="22"/>
    <x v="1"/>
  </r>
  <r>
    <s v="U01783"/>
    <s v="C38952"/>
    <s v="Shashank Salunkhe"/>
    <x v="0"/>
    <x v="5"/>
    <x v="4"/>
    <s v="MTR74278"/>
    <d v="2025-01-19T00:00:00"/>
    <d v="1899-12-30T06:03:33"/>
    <n v="310.18"/>
    <n v="3612.14"/>
    <n v="3922.3199999999902"/>
    <n v="2089.5700000000002"/>
    <x v="90"/>
    <x v="0"/>
    <x v="4"/>
    <x v="0"/>
    <n v="1"/>
    <n v="0"/>
    <n v="0"/>
    <x v="2"/>
    <x v="1"/>
    <x v="0"/>
    <n v="162.03"/>
    <n v="148.15"/>
    <s v="Analog"/>
    <d v="2023-12-17T00:00:00"/>
    <n v="22"/>
    <x v="0"/>
  </r>
  <r>
    <s v="U00616"/>
    <s v="C43334"/>
    <s v="Neha Jain"/>
    <x v="2"/>
    <x v="5"/>
    <x v="4"/>
    <s v="MTR12836"/>
    <d v="2025-03-29T00:00:00"/>
    <d v="1899-12-30T12:16:50"/>
    <n v="41.79"/>
    <n v="1531.39"/>
    <n v="1573.18"/>
    <n v="289.14999999999998"/>
    <x v="132"/>
    <x v="0"/>
    <x v="7"/>
    <x v="1"/>
    <n v="0"/>
    <n v="0"/>
    <n v="1"/>
    <x v="0"/>
    <x v="0"/>
    <x v="2"/>
    <n v="17.73"/>
    <n v="24.06"/>
    <s v="Smart"/>
    <d v="2022-09-28T00:00:00"/>
    <n v="50"/>
    <x v="0"/>
  </r>
  <r>
    <s v="U01128"/>
    <s v="C25190"/>
    <s v="Hema Batra"/>
    <x v="1"/>
    <x v="2"/>
    <x v="2"/>
    <s v="MTR53887"/>
    <d v="2025-03-14T00:00:00"/>
    <d v="1899-12-30T02:55:35"/>
    <n v="269.75"/>
    <n v="1643.24"/>
    <n v="1912.99"/>
    <n v="1429.33"/>
    <x v="256"/>
    <x v="0"/>
    <x v="8"/>
    <x v="1"/>
    <n v="0"/>
    <n v="0"/>
    <n v="1"/>
    <x v="4"/>
    <x v="1"/>
    <x v="3"/>
    <n v="117.26"/>
    <n v="152.49"/>
    <s v="Analog"/>
    <d v="2016-01-07T00:00:00"/>
    <n v="73"/>
    <x v="2"/>
  </r>
  <r>
    <s v="U00618"/>
    <s v="C21318"/>
    <s v="Akash Pereira"/>
    <x v="1"/>
    <x v="1"/>
    <x v="1"/>
    <s v="MTR16043"/>
    <d v="2025-01-11T00:00:00"/>
    <d v="1899-12-30T19:34:30"/>
    <n v="345.81"/>
    <n v="2652.94"/>
    <n v="2998.75"/>
    <n v="2360.39"/>
    <x v="86"/>
    <x v="0"/>
    <x v="5"/>
    <x v="1"/>
    <n v="0"/>
    <n v="0"/>
    <n v="1"/>
    <x v="0"/>
    <x v="1"/>
    <x v="1"/>
    <n v="207.54"/>
    <n v="138.27000000000001"/>
    <s v="Smart"/>
    <d v="2017-10-25T00:00:00"/>
    <n v="37"/>
    <x v="0"/>
  </r>
  <r>
    <s v="U00619"/>
    <s v="C89269"/>
    <s v="Sunil Naidu"/>
    <x v="1"/>
    <x v="0"/>
    <x v="0"/>
    <s v="MTR60453"/>
    <d v="2024-09-19T00:00:00"/>
    <d v="1899-12-30T11:35:10"/>
    <n v="269.89999999999998"/>
    <n v="2958.94"/>
    <n v="3228.84"/>
    <n v="1717.99"/>
    <x v="169"/>
    <x v="1"/>
    <x v="28"/>
    <x v="1"/>
    <n v="0"/>
    <n v="0"/>
    <n v="1"/>
    <x v="2"/>
    <x v="2"/>
    <x v="0"/>
    <n v="179.92"/>
    <n v="89.98"/>
    <s v="Smart"/>
    <d v="2024-07-12T00:00:00"/>
    <n v="47"/>
    <x v="1"/>
  </r>
  <r>
    <s v="U00620"/>
    <s v="C65535"/>
    <s v="Nivedita Qureshi"/>
    <x v="2"/>
    <x v="1"/>
    <x v="1"/>
    <s v="MTR62136"/>
    <d v="2025-02-25T00:00:00"/>
    <d v="1899-12-30T03:14:49"/>
    <n v="179.83"/>
    <n v="3505.28"/>
    <n v="3685.11"/>
    <n v="1202.42"/>
    <x v="257"/>
    <x v="0"/>
    <x v="0"/>
    <x v="2"/>
    <n v="0"/>
    <n v="1"/>
    <n v="0"/>
    <x v="0"/>
    <x v="1"/>
    <x v="2"/>
    <n v="120.16"/>
    <n v="59.67"/>
    <s v="Analog"/>
    <d v="2016-08-18T00:00:00"/>
    <n v="65"/>
    <x v="1"/>
  </r>
  <r>
    <s v="U01978"/>
    <s v="C82596"/>
    <s v="Priya Wagh"/>
    <x v="1"/>
    <x v="3"/>
    <x v="3"/>
    <s v="MTR16462"/>
    <d v="2025-05-31T00:00:00"/>
    <d v="1899-12-30T15:02:04"/>
    <n v="45.21"/>
    <n v="3507.57"/>
    <n v="3552.78"/>
    <n v="319.61"/>
    <x v="80"/>
    <x v="0"/>
    <x v="7"/>
    <x v="1"/>
    <n v="0"/>
    <n v="0"/>
    <n v="1"/>
    <x v="4"/>
    <x v="1"/>
    <x v="1"/>
    <n v="22.73"/>
    <n v="22.48"/>
    <s v="Analog"/>
    <d v="2018-12-17T00:00:00"/>
    <n v="21"/>
    <x v="0"/>
  </r>
  <r>
    <s v="U01130"/>
    <s v="C93047"/>
    <s v="Rishabh Nambiar"/>
    <x v="1"/>
    <x v="1"/>
    <x v="1"/>
    <s v="MTR81024"/>
    <d v="2025-03-02T00:00:00"/>
    <d v="1899-12-30T11:20:53"/>
    <n v="493.15"/>
    <n v="3962.53"/>
    <n v="4455.68"/>
    <n v="3532.12"/>
    <x v="126"/>
    <x v="0"/>
    <x v="17"/>
    <x v="1"/>
    <n v="0"/>
    <n v="0"/>
    <n v="1"/>
    <x v="4"/>
    <x v="1"/>
    <x v="0"/>
    <n v="288.51"/>
    <n v="204.64"/>
    <s v="Analog"/>
    <d v="2021-11-25T00:00:00"/>
    <n v="19"/>
    <x v="1"/>
  </r>
  <r>
    <s v="U00623"/>
    <s v="C18686"/>
    <s v="Kartik Reddy"/>
    <x v="0"/>
    <x v="1"/>
    <x v="1"/>
    <s v="MTR36415"/>
    <d v="2025-03-28T00:00:00"/>
    <d v="1899-12-30T04:08:46"/>
    <n v="350.11"/>
    <n v="3995.45"/>
    <n v="4345.5599999999904"/>
    <n v="2023.75"/>
    <x v="80"/>
    <x v="0"/>
    <x v="8"/>
    <x v="2"/>
    <n v="0"/>
    <n v="1"/>
    <n v="0"/>
    <x v="4"/>
    <x v="1"/>
    <x v="0"/>
    <n v="209.76"/>
    <n v="140.35"/>
    <s v="Analog"/>
    <d v="2020-09-29T00:00:00"/>
    <n v="38"/>
    <x v="0"/>
  </r>
  <r>
    <s v="U00624"/>
    <s v="C88763"/>
    <s v="Anjali Pawar"/>
    <x v="2"/>
    <x v="5"/>
    <x v="4"/>
    <s v="MTR11890"/>
    <d v="2025-05-10T00:00:00"/>
    <d v="1899-12-30T00:34:55"/>
    <n v="302.2"/>
    <n v="4469.0600000000004"/>
    <n v="4771.26"/>
    <n v="2073.46"/>
    <x v="110"/>
    <x v="0"/>
    <x v="15"/>
    <x v="0"/>
    <n v="1"/>
    <n v="0"/>
    <n v="0"/>
    <x v="4"/>
    <x v="1"/>
    <x v="4"/>
    <n v="190.25"/>
    <n v="111.95"/>
    <s v="Analog"/>
    <d v="2021-03-07T00:00:00"/>
    <n v="64"/>
    <x v="0"/>
  </r>
  <r>
    <s v="U00625"/>
    <s v="C36566"/>
    <s v="Deeksha Joshi"/>
    <x v="1"/>
    <x v="0"/>
    <x v="0"/>
    <s v="MTR45165"/>
    <d v="2024-11-07T00:00:00"/>
    <d v="1899-12-30T19:33:56"/>
    <n v="193.79"/>
    <n v="1326.79"/>
    <n v="1520.58"/>
    <n v="973.4"/>
    <x v="84"/>
    <x v="0"/>
    <x v="4"/>
    <x v="0"/>
    <n v="1"/>
    <n v="0"/>
    <n v="0"/>
    <x v="4"/>
    <x v="2"/>
    <x v="0"/>
    <n v="116.17"/>
    <n v="77.62"/>
    <s v="Analog"/>
    <d v="2024-06-19T00:00:00"/>
    <n v="75"/>
    <x v="2"/>
  </r>
  <r>
    <s v="U00626"/>
    <s v="C28525"/>
    <s v="Komal Gowda"/>
    <x v="1"/>
    <x v="1"/>
    <x v="1"/>
    <s v="MTR52285"/>
    <d v="2024-10-05T00:00:00"/>
    <d v="1899-12-30T13:21:10"/>
    <n v="134.97999999999999"/>
    <n v="3265.4"/>
    <n v="3400.38"/>
    <n v="671.94"/>
    <x v="258"/>
    <x v="1"/>
    <x v="6"/>
    <x v="1"/>
    <n v="0"/>
    <n v="0"/>
    <n v="1"/>
    <x v="2"/>
    <x v="0"/>
    <x v="1"/>
    <n v="58.35"/>
    <n v="76.63"/>
    <s v="Smart"/>
    <d v="2021-04-03T00:00:00"/>
    <n v="73"/>
    <x v="1"/>
  </r>
  <r>
    <s v="U00627"/>
    <s v="C17789"/>
    <s v="Ravi Martins"/>
    <x v="0"/>
    <x v="5"/>
    <x v="4"/>
    <s v="MTR99443"/>
    <d v="2024-09-13T00:00:00"/>
    <d v="1899-12-30T19:03:10"/>
    <n v="338.15"/>
    <n v="2726.34"/>
    <n v="3064.49"/>
    <n v="1607.1"/>
    <x v="62"/>
    <x v="1"/>
    <x v="27"/>
    <x v="1"/>
    <n v="0"/>
    <n v="0"/>
    <n v="1"/>
    <x v="0"/>
    <x v="1"/>
    <x v="1"/>
    <n v="222.2"/>
    <n v="115.95"/>
    <s v="Analog"/>
    <d v="2022-11-03T00:00:00"/>
    <n v="41"/>
    <x v="2"/>
  </r>
  <r>
    <s v="U00628"/>
    <s v="C25316"/>
    <s v="Nitin Iyer"/>
    <x v="2"/>
    <x v="6"/>
    <x v="2"/>
    <s v="MTR91307"/>
    <d v="2025-03-31T00:00:00"/>
    <d v="1899-12-30T18:26:02"/>
    <n v="163.85"/>
    <n v="2220.4"/>
    <n v="2384.25"/>
    <n v="940.56"/>
    <x v="23"/>
    <x v="0"/>
    <x v="24"/>
    <x v="2"/>
    <n v="0"/>
    <n v="1"/>
    <n v="0"/>
    <x v="3"/>
    <x v="1"/>
    <x v="3"/>
    <n v="77.599999999999994"/>
    <n v="86.25"/>
    <s v="Analog"/>
    <d v="2020-09-05T00:00:00"/>
    <n v="45"/>
    <x v="0"/>
  </r>
  <r>
    <s v="U00629"/>
    <s v="C19420"/>
    <s v="Rajat Deshmukh"/>
    <x v="0"/>
    <x v="4"/>
    <x v="4"/>
    <s v="MTR49328"/>
    <d v="2025-04-03T00:00:00"/>
    <d v="1899-12-30T06:47:01"/>
    <n v="269.60000000000002"/>
    <n v="1947.18"/>
    <n v="2216.7800000000002"/>
    <n v="1481.98"/>
    <x v="59"/>
    <x v="0"/>
    <x v="1"/>
    <x v="2"/>
    <n v="0"/>
    <n v="1"/>
    <n v="0"/>
    <x v="1"/>
    <x v="1"/>
    <x v="2"/>
    <n v="179.11"/>
    <n v="90.49"/>
    <s v="Smart"/>
    <d v="2017-01-23T00:00:00"/>
    <n v="70"/>
    <x v="2"/>
  </r>
  <r>
    <s v="U00630"/>
    <s v="C13637"/>
    <s v="Raghav Das"/>
    <x v="0"/>
    <x v="4"/>
    <x v="4"/>
    <s v="MTR48927"/>
    <d v="2024-08-27T00:00:00"/>
    <d v="1899-12-30T18:17:10"/>
    <n v="477.61"/>
    <n v="1201.1199999999999"/>
    <n v="1678.73"/>
    <n v="2288.35"/>
    <x v="125"/>
    <x v="1"/>
    <x v="9"/>
    <x v="1"/>
    <n v="0"/>
    <n v="0"/>
    <n v="1"/>
    <x v="3"/>
    <x v="1"/>
    <x v="3"/>
    <n v="216.36"/>
    <n v="261.25"/>
    <s v="Analog"/>
    <d v="2023-01-03T00:00:00"/>
    <n v="37"/>
    <x v="1"/>
  </r>
  <r>
    <s v="U01579"/>
    <s v="C42366"/>
    <s v="Sangeeta Kulkarni"/>
    <x v="1"/>
    <x v="5"/>
    <x v="4"/>
    <s v="MTR46440"/>
    <d v="2025-04-01T00:00:00"/>
    <d v="1899-12-30T21:38:32"/>
    <n v="457.65"/>
    <n v="3410.64"/>
    <n v="3868.29"/>
    <n v="2548.9499999999998"/>
    <x v="6"/>
    <x v="0"/>
    <x v="8"/>
    <x v="1"/>
    <n v="0"/>
    <n v="0"/>
    <n v="1"/>
    <x v="1"/>
    <x v="0"/>
    <x v="3"/>
    <n v="270.66000000000003"/>
    <n v="186.99"/>
    <s v="Smart"/>
    <d v="2015-08-08T00:00:00"/>
    <n v="49"/>
    <x v="2"/>
  </r>
  <r>
    <s v="U00633"/>
    <s v="C79087"/>
    <s v="Jaya Anand"/>
    <x v="2"/>
    <x v="1"/>
    <x v="1"/>
    <s v="MTR31224"/>
    <d v="2025-05-12T00:00:00"/>
    <d v="1899-12-30T10:43:49"/>
    <n v="51.49"/>
    <n v="1585.52"/>
    <n v="1637.01"/>
    <n v="278.97000000000003"/>
    <x v="27"/>
    <x v="0"/>
    <x v="23"/>
    <x v="0"/>
    <n v="1"/>
    <n v="0"/>
    <n v="0"/>
    <x v="0"/>
    <x v="0"/>
    <x v="3"/>
    <n v="29.33"/>
    <n v="22.16"/>
    <s v="Analog"/>
    <d v="2023-03-18T00:00:00"/>
    <n v="66"/>
    <x v="1"/>
  </r>
  <r>
    <s v="U00634"/>
    <s v="C76884"/>
    <s v="Sakshi Dutta"/>
    <x v="1"/>
    <x v="2"/>
    <x v="2"/>
    <s v="MTR78287"/>
    <d v="2024-10-30T00:00:00"/>
    <d v="1899-12-30T22:12:37"/>
    <n v="403.06"/>
    <n v="1995.43"/>
    <n v="2398.4899999999998"/>
    <n v="2608.12"/>
    <x v="252"/>
    <x v="0"/>
    <x v="20"/>
    <x v="1"/>
    <n v="0"/>
    <n v="0"/>
    <n v="1"/>
    <x v="0"/>
    <x v="0"/>
    <x v="4"/>
    <n v="218.67"/>
    <n v="184.39"/>
    <s v="Analog"/>
    <d v="2022-12-11T00:00:00"/>
    <n v="47"/>
    <x v="2"/>
  </r>
  <r>
    <s v="U00152"/>
    <s v="C11704"/>
    <s v="Vidya Carvalho"/>
    <x v="2"/>
    <x v="3"/>
    <x v="3"/>
    <s v="MTR36432"/>
    <d v="2025-06-28T00:00:00"/>
    <d v="1899-12-30T22:47:58"/>
    <n v="198.36"/>
    <n v="1869.7"/>
    <n v="2068.06"/>
    <n v="1250.44"/>
    <x v="34"/>
    <x v="0"/>
    <x v="18"/>
    <x v="0"/>
    <n v="1"/>
    <n v="0"/>
    <n v="0"/>
    <x v="2"/>
    <x v="1"/>
    <x v="0"/>
    <n v="129.19999999999999"/>
    <n v="69.16"/>
    <s v="Analog"/>
    <d v="2019-11-16T00:00:00"/>
    <n v="46"/>
    <x v="0"/>
  </r>
  <r>
    <s v="U00636"/>
    <s v="C88819"/>
    <s v="Lokesh Chatterjee"/>
    <x v="2"/>
    <x v="3"/>
    <x v="3"/>
    <s v="MTR98696"/>
    <d v="2025-04-13T00:00:00"/>
    <d v="1899-12-30T02:03:03"/>
    <n v="139.99"/>
    <n v="3476.46"/>
    <n v="3616.45"/>
    <n v="653.71"/>
    <x v="228"/>
    <x v="0"/>
    <x v="18"/>
    <x v="0"/>
    <n v="1"/>
    <n v="0"/>
    <n v="0"/>
    <x v="1"/>
    <x v="2"/>
    <x v="4"/>
    <n v="74.760000000000005"/>
    <n v="65.23"/>
    <s v="Analog"/>
    <d v="2017-06-12T00:00:00"/>
    <n v="69"/>
    <x v="1"/>
  </r>
  <r>
    <s v="U00637"/>
    <s v="C77009"/>
    <s v="Shreya Kaur"/>
    <x v="0"/>
    <x v="3"/>
    <x v="3"/>
    <s v="MTR42695"/>
    <d v="2025-06-02T00:00:00"/>
    <d v="1899-12-30T21:38:14"/>
    <n v="68.239999999999995"/>
    <n v="2831.06"/>
    <n v="2899.2999999999902"/>
    <n v="348.66"/>
    <x v="22"/>
    <x v="0"/>
    <x v="7"/>
    <x v="2"/>
    <n v="0"/>
    <n v="1"/>
    <n v="0"/>
    <x v="3"/>
    <x v="2"/>
    <x v="4"/>
    <n v="27.92"/>
    <n v="40.32"/>
    <s v="Analog"/>
    <d v="2020-10-18T00:00:00"/>
    <n v="30"/>
    <x v="0"/>
  </r>
  <r>
    <s v="U00638"/>
    <s v="C67182"/>
    <s v="Umesh Singh"/>
    <x v="0"/>
    <x v="2"/>
    <x v="2"/>
    <s v="MTR26357"/>
    <d v="2025-06-24T00:00:00"/>
    <d v="1899-12-30T20:37:57"/>
    <n v="405.97"/>
    <n v="3347.35"/>
    <n v="3753.3199999999902"/>
    <n v="2194.94"/>
    <x v="111"/>
    <x v="0"/>
    <x v="7"/>
    <x v="2"/>
    <n v="0"/>
    <n v="1"/>
    <n v="0"/>
    <x v="3"/>
    <x v="2"/>
    <x v="1"/>
    <n v="274.02"/>
    <n v="131.94999999999999"/>
    <s v="Smart"/>
    <d v="2022-01-28T00:00:00"/>
    <n v="38"/>
    <x v="0"/>
  </r>
  <r>
    <s v="U00639"/>
    <s v="C69146"/>
    <s v="Nikhil Gupta"/>
    <x v="1"/>
    <x v="3"/>
    <x v="3"/>
    <s v="MTR44083"/>
    <d v="2024-07-21T00:00:00"/>
    <d v="1899-12-30T03:35:02"/>
    <n v="433.26"/>
    <n v="3048.03"/>
    <n v="3481.29"/>
    <n v="2495.48"/>
    <x v="212"/>
    <x v="0"/>
    <x v="23"/>
    <x v="1"/>
    <n v="0"/>
    <n v="0"/>
    <n v="1"/>
    <x v="0"/>
    <x v="2"/>
    <x v="3"/>
    <n v="272.87"/>
    <n v="160.38999999999999"/>
    <s v="Smart"/>
    <d v="2021-05-31T00:00:00"/>
    <n v="58"/>
    <x v="0"/>
  </r>
  <r>
    <s v="U00640"/>
    <s v="C59199"/>
    <s v="Karan Hebbar"/>
    <x v="0"/>
    <x v="3"/>
    <x v="3"/>
    <s v="MTR96218"/>
    <d v="2025-06-10T00:00:00"/>
    <d v="1899-12-30T00:11:14"/>
    <n v="424.61"/>
    <n v="3594.42"/>
    <n v="4019.03"/>
    <n v="2634.98"/>
    <x v="216"/>
    <x v="0"/>
    <x v="15"/>
    <x v="0"/>
    <n v="1"/>
    <n v="0"/>
    <n v="0"/>
    <x v="4"/>
    <x v="0"/>
    <x v="1"/>
    <n v="202.3"/>
    <n v="222.31"/>
    <s v="Smart"/>
    <d v="2021-09-29T00:00:00"/>
    <n v="69"/>
    <x v="1"/>
  </r>
  <r>
    <s v="U00641"/>
    <s v="C50367"/>
    <s v="Naveen Gaikwad"/>
    <x v="1"/>
    <x v="5"/>
    <x v="4"/>
    <s v="MTR56947"/>
    <d v="2024-08-28T00:00:00"/>
    <d v="1899-12-30T17:08:51"/>
    <n v="412.18"/>
    <n v="1770.94"/>
    <n v="2183.12"/>
    <n v="2255.5500000000002"/>
    <x v="167"/>
    <x v="0"/>
    <x v="21"/>
    <x v="2"/>
    <n v="0"/>
    <n v="1"/>
    <n v="0"/>
    <x v="4"/>
    <x v="0"/>
    <x v="0"/>
    <n v="236.8"/>
    <n v="175.38"/>
    <s v="Smart"/>
    <d v="2022-07-13T00:00:00"/>
    <n v="20"/>
    <x v="0"/>
  </r>
  <r>
    <s v="U00642"/>
    <s v="C32563"/>
    <s v="Pavan Jain"/>
    <x v="2"/>
    <x v="1"/>
    <x v="1"/>
    <s v="MTR24920"/>
    <d v="2024-12-28T00:00:00"/>
    <d v="1899-12-30T00:53:20"/>
    <n v="179.68"/>
    <n v="4187.68"/>
    <n v="4367.3599999999997"/>
    <n v="1050.69"/>
    <x v="259"/>
    <x v="0"/>
    <x v="18"/>
    <x v="2"/>
    <n v="0"/>
    <n v="1"/>
    <n v="0"/>
    <x v="2"/>
    <x v="2"/>
    <x v="1"/>
    <n v="99.26"/>
    <n v="80.42"/>
    <s v="Analog"/>
    <d v="2017-07-31T00:00:00"/>
    <n v="25"/>
    <x v="0"/>
  </r>
  <r>
    <s v="U00667"/>
    <s v="C64013"/>
    <s v="Tanmay Nambiar"/>
    <x v="1"/>
    <x v="1"/>
    <x v="1"/>
    <s v="MTR88660"/>
    <d v="2024-12-02T00:00:00"/>
    <d v="1899-12-30T09:07:52"/>
    <n v="254.64"/>
    <n v="1602.64"/>
    <n v="1857.28"/>
    <n v="1824.33"/>
    <x v="240"/>
    <x v="0"/>
    <x v="24"/>
    <x v="1"/>
    <n v="0"/>
    <n v="0"/>
    <n v="1"/>
    <x v="3"/>
    <x v="2"/>
    <x v="3"/>
    <n v="147.85"/>
    <n v="106.79"/>
    <s v="Smart"/>
    <d v="2016-11-15T00:00:00"/>
    <n v="34"/>
    <x v="0"/>
  </r>
  <r>
    <s v="U00644"/>
    <s v="C79725"/>
    <s v="Deepak Gupta"/>
    <x v="0"/>
    <x v="5"/>
    <x v="4"/>
    <s v="MTR26935"/>
    <d v="2024-10-12T00:00:00"/>
    <d v="1899-12-30T06:27:08"/>
    <n v="349.93"/>
    <n v="4687.26"/>
    <n v="5037.1899999999996"/>
    <n v="1694.86"/>
    <x v="260"/>
    <x v="1"/>
    <x v="15"/>
    <x v="1"/>
    <n v="0"/>
    <n v="0"/>
    <n v="1"/>
    <x v="3"/>
    <x v="1"/>
    <x v="2"/>
    <n v="240.36"/>
    <n v="109.57"/>
    <s v="Smart"/>
    <d v="2022-07-26T00:00:00"/>
    <n v="39"/>
    <x v="0"/>
  </r>
  <r>
    <s v="U00645"/>
    <s v="C21838"/>
    <s v="Kartik Kaul"/>
    <x v="2"/>
    <x v="5"/>
    <x v="4"/>
    <s v="MTR35849"/>
    <d v="2024-09-02T00:00:00"/>
    <d v="1899-12-30T17:31:43"/>
    <n v="278.67"/>
    <n v="4718.3"/>
    <n v="4996.97"/>
    <n v="1545.09"/>
    <x v="126"/>
    <x v="0"/>
    <x v="22"/>
    <x v="1"/>
    <n v="0"/>
    <n v="0"/>
    <n v="1"/>
    <x v="2"/>
    <x v="0"/>
    <x v="1"/>
    <n v="119.23"/>
    <n v="159.44"/>
    <s v="Smart"/>
    <d v="2019-10-21T00:00:00"/>
    <n v="27"/>
    <x v="2"/>
  </r>
  <r>
    <s v="U00646"/>
    <s v="C84293"/>
    <s v="Krishna Martins"/>
    <x v="0"/>
    <x v="5"/>
    <x v="4"/>
    <s v="MTR39783"/>
    <d v="2025-05-22T00:00:00"/>
    <d v="1899-12-30T14:17:47"/>
    <n v="228.43"/>
    <n v="2083.41"/>
    <n v="2311.8399999999901"/>
    <n v="1090.3399999999999"/>
    <x v="170"/>
    <x v="0"/>
    <x v="8"/>
    <x v="2"/>
    <n v="0"/>
    <n v="1"/>
    <n v="0"/>
    <x v="0"/>
    <x v="0"/>
    <x v="4"/>
    <n v="140.94"/>
    <n v="87.49"/>
    <s v="Smart"/>
    <d v="2021-08-22T00:00:00"/>
    <n v="53"/>
    <x v="1"/>
  </r>
  <r>
    <s v="U00647"/>
    <s v="C93364"/>
    <s v="Shreya Ansari"/>
    <x v="0"/>
    <x v="1"/>
    <x v="1"/>
    <s v="MTR61335"/>
    <d v="2025-05-06T00:00:00"/>
    <d v="1899-12-30T13:15:07"/>
    <n v="314.95"/>
    <n v="3901.03"/>
    <n v="4215.9799999999996"/>
    <n v="1429.89"/>
    <x v="118"/>
    <x v="0"/>
    <x v="16"/>
    <x v="0"/>
    <n v="1"/>
    <n v="0"/>
    <n v="0"/>
    <x v="3"/>
    <x v="0"/>
    <x v="1"/>
    <n v="181.92"/>
    <n v="133.03"/>
    <s v="Analog"/>
    <d v="2016-07-16T00:00:00"/>
    <n v="39"/>
    <x v="0"/>
  </r>
  <r>
    <s v="U00648"/>
    <s v="C80803"/>
    <s v="Vaishnavi Shah"/>
    <x v="2"/>
    <x v="3"/>
    <x v="3"/>
    <s v="MTR51068"/>
    <d v="2025-02-16T00:00:00"/>
    <d v="1899-12-30T06:28:06"/>
    <n v="106.96"/>
    <n v="4872.37"/>
    <n v="4979.33"/>
    <n v="591.74"/>
    <x v="261"/>
    <x v="0"/>
    <x v="7"/>
    <x v="2"/>
    <n v="0"/>
    <n v="1"/>
    <n v="0"/>
    <x v="1"/>
    <x v="2"/>
    <x v="1"/>
    <n v="65.13"/>
    <n v="41.83"/>
    <s v="Smart"/>
    <d v="2016-09-04T00:00:00"/>
    <n v="46"/>
    <x v="0"/>
  </r>
  <r>
    <s v="U00649"/>
    <s v="C19253"/>
    <s v="Jay Bose"/>
    <x v="1"/>
    <x v="5"/>
    <x v="4"/>
    <s v="MTR20835"/>
    <d v="2025-05-28T00:00:00"/>
    <d v="1899-12-30T09:06:47"/>
    <n v="371.77"/>
    <n v="1892.53"/>
    <n v="2264.3000000000002"/>
    <n v="1717.57"/>
    <x v="87"/>
    <x v="0"/>
    <x v="13"/>
    <x v="0"/>
    <n v="1"/>
    <n v="0"/>
    <n v="0"/>
    <x v="2"/>
    <x v="2"/>
    <x v="0"/>
    <n v="164.53"/>
    <n v="207.24"/>
    <s v="Smart"/>
    <d v="2016-02-18T00:00:00"/>
    <n v="56"/>
    <x v="0"/>
  </r>
  <r>
    <s v="U00650"/>
    <s v="C39232"/>
    <s v="Sharmila Nair"/>
    <x v="2"/>
    <x v="6"/>
    <x v="2"/>
    <s v="MTR94306"/>
    <d v="2024-11-24T00:00:00"/>
    <d v="1899-12-30T13:10:11"/>
    <n v="170.1"/>
    <n v="4786.07"/>
    <n v="4956.17"/>
    <n v="981.71"/>
    <x v="146"/>
    <x v="0"/>
    <x v="5"/>
    <x v="1"/>
    <n v="0"/>
    <n v="0"/>
    <n v="1"/>
    <x v="0"/>
    <x v="1"/>
    <x v="4"/>
    <n v="80.709999999999994"/>
    <n v="89.39"/>
    <s v="Analog"/>
    <d v="2022-11-27T00:00:00"/>
    <n v="29"/>
    <x v="0"/>
  </r>
  <r>
    <s v="U00651"/>
    <s v="C46195"/>
    <s v="Riya Kapoor"/>
    <x v="2"/>
    <x v="5"/>
    <x v="4"/>
    <s v="MTR39160"/>
    <d v="2024-11-16T00:00:00"/>
    <d v="1899-12-30T10:08:37"/>
    <n v="43.72"/>
    <n v="1398.33"/>
    <n v="1442.05"/>
    <n v="255.14"/>
    <x v="55"/>
    <x v="1"/>
    <x v="2"/>
    <x v="0"/>
    <n v="1"/>
    <n v="0"/>
    <n v="0"/>
    <x v="2"/>
    <x v="1"/>
    <x v="3"/>
    <n v="17.98"/>
    <n v="25.74"/>
    <s v="Smart"/>
    <d v="2019-09-26T00:00:00"/>
    <n v="38"/>
    <x v="0"/>
  </r>
  <r>
    <s v="U00652"/>
    <s v="C44623"/>
    <s v="Ishaan Bose"/>
    <x v="1"/>
    <x v="0"/>
    <x v="0"/>
    <s v="MTR30529"/>
    <d v="2025-03-14T00:00:00"/>
    <d v="1899-12-30T10:45:44"/>
    <n v="90.41"/>
    <n v="2822.83"/>
    <n v="2913.24"/>
    <n v="421.34"/>
    <x v="28"/>
    <x v="0"/>
    <x v="28"/>
    <x v="2"/>
    <n v="0"/>
    <n v="1"/>
    <n v="0"/>
    <x v="4"/>
    <x v="0"/>
    <x v="4"/>
    <n v="53.84"/>
    <n v="36.57"/>
    <s v="Smart"/>
    <d v="2022-11-19T00:00:00"/>
    <n v="71"/>
    <x v="0"/>
  </r>
  <r>
    <s v="U00653"/>
    <s v="C96248"/>
    <s v="Radhika Mehta"/>
    <x v="0"/>
    <x v="5"/>
    <x v="4"/>
    <s v="MTR83609"/>
    <d v="2024-10-07T00:00:00"/>
    <d v="1899-12-30T05:16:41"/>
    <n v="105.23"/>
    <n v="1034.31"/>
    <n v="1139.54"/>
    <n v="494.91"/>
    <x v="195"/>
    <x v="1"/>
    <x v="10"/>
    <x v="0"/>
    <n v="1"/>
    <n v="0"/>
    <n v="0"/>
    <x v="1"/>
    <x v="2"/>
    <x v="4"/>
    <n v="69.819999999999993"/>
    <n v="35.409999999999997"/>
    <s v="Analog"/>
    <d v="2023-09-25T00:00:00"/>
    <n v="20"/>
    <x v="2"/>
  </r>
  <r>
    <s v="U00405"/>
    <s v="C94996"/>
    <s v="Rohan Balasubramanian"/>
    <x v="1"/>
    <x v="1"/>
    <x v="1"/>
    <s v="MTR99810"/>
    <d v="2025-06-07T00:00:00"/>
    <d v="1899-12-30T05:46:33"/>
    <n v="413.51"/>
    <n v="3698.71"/>
    <n v="4112.22"/>
    <n v="2254.9299999999998"/>
    <x v="71"/>
    <x v="0"/>
    <x v="11"/>
    <x v="0"/>
    <n v="1"/>
    <n v="0"/>
    <n v="0"/>
    <x v="3"/>
    <x v="1"/>
    <x v="1"/>
    <n v="284.14"/>
    <n v="129.37"/>
    <s v="Analog"/>
    <d v="2021-03-01T00:00:00"/>
    <n v="54"/>
    <x v="2"/>
  </r>
  <r>
    <s v="U00981"/>
    <s v="C65497"/>
    <s v="Neha Desai"/>
    <x v="2"/>
    <x v="5"/>
    <x v="4"/>
    <s v="MTR90421"/>
    <d v="2024-09-15T00:00:00"/>
    <d v="1899-12-30T02:52:25"/>
    <n v="242.45"/>
    <n v="4633.6099999999997"/>
    <n v="4876.0599999999904"/>
    <n v="1390.82"/>
    <x v="57"/>
    <x v="0"/>
    <x v="9"/>
    <x v="0"/>
    <n v="1"/>
    <n v="0"/>
    <n v="0"/>
    <x v="3"/>
    <x v="2"/>
    <x v="1"/>
    <n v="166.27"/>
    <n v="76.180000000000007"/>
    <s v="Smart"/>
    <d v="2022-10-04T00:00:00"/>
    <n v="49"/>
    <x v="2"/>
  </r>
  <r>
    <s v="U00656"/>
    <s v="C30716"/>
    <s v="Sharmila Rebello"/>
    <x v="1"/>
    <x v="0"/>
    <x v="0"/>
    <s v="MTR79857"/>
    <d v="2025-05-19T00:00:00"/>
    <d v="1899-12-30T04:21:24"/>
    <n v="168.32"/>
    <n v="2533.0500000000002"/>
    <n v="2701.37"/>
    <n v="1154.42"/>
    <x v="27"/>
    <x v="0"/>
    <x v="27"/>
    <x v="0"/>
    <n v="1"/>
    <n v="0"/>
    <n v="0"/>
    <x v="3"/>
    <x v="1"/>
    <x v="0"/>
    <n v="108.38"/>
    <n v="59.94"/>
    <s v="Smart"/>
    <d v="2023-10-17T00:00:00"/>
    <n v="74"/>
    <x v="2"/>
  </r>
  <r>
    <s v="U00657"/>
    <s v="C75228"/>
    <s v="Manisha Murthy"/>
    <x v="2"/>
    <x v="2"/>
    <x v="2"/>
    <s v="MTR57653"/>
    <d v="2024-10-03T00:00:00"/>
    <d v="1899-12-30T09:08:55"/>
    <n v="313.45999999999998"/>
    <n v="2659.03"/>
    <n v="2972.49"/>
    <n v="2176.13"/>
    <x v="223"/>
    <x v="1"/>
    <x v="2"/>
    <x v="1"/>
    <n v="0"/>
    <n v="0"/>
    <n v="1"/>
    <x v="1"/>
    <x v="0"/>
    <x v="1"/>
    <n v="141.12"/>
    <n v="172.34"/>
    <s v="Analog"/>
    <d v="2023-12-12T00:00:00"/>
    <n v="62"/>
    <x v="1"/>
  </r>
  <r>
    <s v="U00658"/>
    <s v="C46738"/>
    <s v="Kabir Bhandari"/>
    <x v="2"/>
    <x v="3"/>
    <x v="3"/>
    <s v="MTR36656"/>
    <d v="2025-07-17T00:00:00"/>
    <d v="1899-12-30T09:15:51"/>
    <n v="198.47"/>
    <n v="1878.32"/>
    <n v="2076.79"/>
    <n v="902.13"/>
    <x v="18"/>
    <x v="0"/>
    <x v="21"/>
    <x v="1"/>
    <n v="0"/>
    <n v="0"/>
    <n v="1"/>
    <x v="3"/>
    <x v="0"/>
    <x v="3"/>
    <n v="113.57"/>
    <n v="84.9"/>
    <s v="Analog"/>
    <d v="2017-08-08T00:00:00"/>
    <n v="29"/>
    <x v="1"/>
  </r>
  <r>
    <s v="U00659"/>
    <s v="C11076"/>
    <s v="Anushka Phadke"/>
    <x v="2"/>
    <x v="5"/>
    <x v="4"/>
    <s v="MTR76514"/>
    <d v="2025-05-11T00:00:00"/>
    <d v="1899-12-30T20:49:15"/>
    <n v="478.64"/>
    <n v="1708.63"/>
    <n v="2187.27"/>
    <n v="2520.79"/>
    <x v="64"/>
    <x v="0"/>
    <x v="17"/>
    <x v="1"/>
    <n v="0"/>
    <n v="0"/>
    <n v="1"/>
    <x v="1"/>
    <x v="2"/>
    <x v="2"/>
    <n v="268.14999999999998"/>
    <n v="210.49"/>
    <s v="Smart"/>
    <d v="2023-11-29T00:00:00"/>
    <n v="28"/>
    <x v="2"/>
  </r>
  <r>
    <s v="U00660"/>
    <s v="C80771"/>
    <s v="Naveen Apte"/>
    <x v="1"/>
    <x v="0"/>
    <x v="0"/>
    <s v="MTR69091"/>
    <d v="2025-03-10T00:00:00"/>
    <d v="1899-12-30T04:58:24"/>
    <n v="306.86"/>
    <n v="1915.05"/>
    <n v="2221.91"/>
    <n v="1692.1"/>
    <x v="116"/>
    <x v="0"/>
    <x v="12"/>
    <x v="1"/>
    <n v="0"/>
    <n v="0"/>
    <n v="1"/>
    <x v="4"/>
    <x v="2"/>
    <x v="1"/>
    <n v="170.74"/>
    <n v="136.12"/>
    <s v="Smart"/>
    <d v="2015-12-23T00:00:00"/>
    <n v="26"/>
    <x v="0"/>
  </r>
  <r>
    <s v="U01436"/>
    <s v="C43831"/>
    <s v="Ishita Balasubramanian"/>
    <x v="1"/>
    <x v="0"/>
    <x v="0"/>
    <s v="MTR31524"/>
    <d v="2025-02-26T00:00:00"/>
    <d v="1899-12-30T06:42:35"/>
    <n v="147.77000000000001"/>
    <n v="1856.81"/>
    <n v="2004.58"/>
    <n v="839.08"/>
    <x v="259"/>
    <x v="0"/>
    <x v="0"/>
    <x v="0"/>
    <n v="1"/>
    <n v="0"/>
    <n v="0"/>
    <x v="4"/>
    <x v="0"/>
    <x v="4"/>
    <n v="73.06"/>
    <n v="74.709999999999994"/>
    <s v="Analog"/>
    <d v="2020-12-23T00:00:00"/>
    <n v="65"/>
    <x v="0"/>
  </r>
  <r>
    <s v="U00662"/>
    <s v="C84930"/>
    <s v="Suhani Khanna"/>
    <x v="0"/>
    <x v="6"/>
    <x v="2"/>
    <s v="MTR67779"/>
    <d v="2024-12-15T00:00:00"/>
    <d v="1899-12-30T08:28:15"/>
    <n v="205.12"/>
    <n v="2394.5500000000002"/>
    <n v="2599.67"/>
    <n v="939.11"/>
    <x v="45"/>
    <x v="0"/>
    <x v="15"/>
    <x v="2"/>
    <n v="0"/>
    <n v="1"/>
    <n v="0"/>
    <x v="4"/>
    <x v="0"/>
    <x v="1"/>
    <n v="130.43"/>
    <n v="74.69"/>
    <s v="Analog"/>
    <d v="2019-12-15T00:00:00"/>
    <n v="27"/>
    <x v="1"/>
  </r>
  <r>
    <s v="U00663"/>
    <s v="C98239"/>
    <s v="Rakesh Lopes"/>
    <x v="0"/>
    <x v="1"/>
    <x v="1"/>
    <s v="MTR21231"/>
    <d v="2025-06-27T00:00:00"/>
    <d v="1899-12-30T14:23:32"/>
    <n v="285"/>
    <n v="1685.94"/>
    <n v="1970.94"/>
    <n v="1306.03"/>
    <x v="15"/>
    <x v="0"/>
    <x v="6"/>
    <x v="0"/>
    <n v="1"/>
    <n v="0"/>
    <n v="0"/>
    <x v="3"/>
    <x v="0"/>
    <x v="3"/>
    <n v="162.11000000000001"/>
    <n v="122.89"/>
    <s v="Analog"/>
    <d v="2018-04-28T00:00:00"/>
    <n v="21"/>
    <x v="0"/>
  </r>
  <r>
    <s v="U00664"/>
    <s v="C41041"/>
    <s v="Harsh Khanna"/>
    <x v="0"/>
    <x v="4"/>
    <x v="4"/>
    <s v="MTR52578"/>
    <d v="2024-10-29T00:00:00"/>
    <d v="1899-12-30T22:24:04"/>
    <n v="213.3"/>
    <n v="1488.21"/>
    <n v="1701.51"/>
    <n v="1050.01"/>
    <x v="60"/>
    <x v="1"/>
    <x v="17"/>
    <x v="1"/>
    <n v="0"/>
    <n v="0"/>
    <n v="1"/>
    <x v="4"/>
    <x v="2"/>
    <x v="0"/>
    <n v="143.16"/>
    <n v="70.14"/>
    <s v="Smart"/>
    <d v="2021-07-27T00:00:00"/>
    <n v="42"/>
    <x v="1"/>
  </r>
  <r>
    <s v="U00665"/>
    <s v="C35720"/>
    <s v="Sharmila Gowda"/>
    <x v="0"/>
    <x v="0"/>
    <x v="0"/>
    <s v="MTR78347"/>
    <d v="2024-10-22T00:00:00"/>
    <d v="1899-12-30T04:42:51"/>
    <n v="33.82"/>
    <n v="2434.41"/>
    <n v="2468.23"/>
    <n v="200.28"/>
    <x v="227"/>
    <x v="1"/>
    <x v="13"/>
    <x v="0"/>
    <n v="1"/>
    <n v="0"/>
    <n v="0"/>
    <x v="0"/>
    <x v="2"/>
    <x v="2"/>
    <n v="18.989999999999998"/>
    <n v="14.83"/>
    <s v="Smart"/>
    <d v="2020-09-17T00:00:00"/>
    <n v="28"/>
    <x v="2"/>
  </r>
  <r>
    <s v="U00666"/>
    <s v="C88903"/>
    <s v="Hardik Ghosh"/>
    <x v="2"/>
    <x v="2"/>
    <x v="2"/>
    <s v="MTR89827"/>
    <d v="2025-04-15T00:00:00"/>
    <d v="1899-12-30T02:08:12"/>
    <n v="406.66"/>
    <n v="3814.29"/>
    <n v="4220.95"/>
    <n v="1861.22"/>
    <x v="135"/>
    <x v="0"/>
    <x v="5"/>
    <x v="1"/>
    <n v="0"/>
    <n v="0"/>
    <n v="1"/>
    <x v="0"/>
    <x v="1"/>
    <x v="1"/>
    <n v="183.88"/>
    <n v="222.78"/>
    <s v="Analog"/>
    <d v="2022-07-02T00:00:00"/>
    <n v="25"/>
    <x v="2"/>
  </r>
  <r>
    <s v="U00272"/>
    <s v="C11643"/>
    <s v="Simran Prasad"/>
    <x v="2"/>
    <x v="3"/>
    <x v="3"/>
    <s v="MTR57423"/>
    <d v="2025-01-25T00:00:00"/>
    <d v="1899-12-30T21:46:29"/>
    <n v="216.86"/>
    <n v="2522.29"/>
    <n v="2739.15"/>
    <n v="1137.43"/>
    <x v="250"/>
    <x v="0"/>
    <x v="19"/>
    <x v="2"/>
    <n v="0"/>
    <n v="1"/>
    <n v="0"/>
    <x v="0"/>
    <x v="0"/>
    <x v="0"/>
    <n v="126.18"/>
    <n v="90.68"/>
    <s v="Smart"/>
    <d v="2021-09-23T00:00:00"/>
    <n v="60"/>
    <x v="0"/>
  </r>
  <r>
    <s v="U00654"/>
    <s v="C38409"/>
    <s v="Anil Chatterjee"/>
    <x v="0"/>
    <x v="0"/>
    <x v="0"/>
    <s v="MTR23827"/>
    <d v="2025-06-19T00:00:00"/>
    <d v="1899-12-30T21:53:03"/>
    <n v="451.91"/>
    <n v="2008.13"/>
    <n v="2460.04"/>
    <n v="2268.85"/>
    <x v="71"/>
    <x v="0"/>
    <x v="25"/>
    <x v="0"/>
    <n v="1"/>
    <n v="0"/>
    <n v="0"/>
    <x v="2"/>
    <x v="2"/>
    <x v="2"/>
    <n v="207.67"/>
    <n v="244.24"/>
    <s v="Smart"/>
    <d v="2019-06-02T00:00:00"/>
    <n v="70"/>
    <x v="2"/>
  </r>
  <r>
    <s v="U00669"/>
    <s v="C38326"/>
    <s v="Diya Gokhale"/>
    <x v="0"/>
    <x v="2"/>
    <x v="2"/>
    <s v="MTR33154"/>
    <d v="2024-11-18T00:00:00"/>
    <d v="1899-12-30T20:15:14"/>
    <n v="362.17"/>
    <n v="4235.68"/>
    <n v="4597.8500000000004"/>
    <n v="1647.01"/>
    <x v="95"/>
    <x v="0"/>
    <x v="21"/>
    <x v="2"/>
    <n v="0"/>
    <n v="1"/>
    <n v="0"/>
    <x v="2"/>
    <x v="0"/>
    <x v="2"/>
    <n v="236.86"/>
    <n v="125.31"/>
    <s v="Analog"/>
    <d v="2019-08-11T00:00:00"/>
    <n v="62"/>
    <x v="1"/>
  </r>
  <r>
    <s v="U00670"/>
    <s v="C35111"/>
    <s v="Vihaan Iyer"/>
    <x v="0"/>
    <x v="1"/>
    <x v="1"/>
    <s v="MTR75382"/>
    <d v="2024-07-28T00:00:00"/>
    <d v="1899-12-30T13:05:52"/>
    <n v="155.02000000000001"/>
    <n v="2458.77"/>
    <n v="2613.79"/>
    <n v="804.62"/>
    <x v="210"/>
    <x v="0"/>
    <x v="3"/>
    <x v="0"/>
    <n v="1"/>
    <n v="0"/>
    <n v="0"/>
    <x v="2"/>
    <x v="0"/>
    <x v="0"/>
    <n v="104.32"/>
    <n v="50.7"/>
    <s v="Analog"/>
    <d v="2017-11-05T00:00:00"/>
    <n v="54"/>
    <x v="1"/>
  </r>
  <r>
    <s v="U00672"/>
    <s v="C71829"/>
    <s v="Jaya Kaul"/>
    <x v="2"/>
    <x v="0"/>
    <x v="0"/>
    <s v="MTR98426"/>
    <d v="2024-10-18T00:00:00"/>
    <d v="1899-12-30T08:23:50"/>
    <n v="226.5"/>
    <n v="1175.06"/>
    <n v="1401.56"/>
    <n v="1425.74"/>
    <x v="225"/>
    <x v="0"/>
    <x v="3"/>
    <x v="1"/>
    <n v="0"/>
    <n v="0"/>
    <n v="1"/>
    <x v="1"/>
    <x v="1"/>
    <x v="4"/>
    <n v="134.88"/>
    <n v="91.62"/>
    <s v="Analog"/>
    <d v="2015-08-15T00:00:00"/>
    <n v="27"/>
    <x v="0"/>
  </r>
  <r>
    <s v="U00673"/>
    <s v="C36099"/>
    <s v="Zoya Bhandari"/>
    <x v="1"/>
    <x v="0"/>
    <x v="0"/>
    <s v="MTR36414"/>
    <d v="2025-05-26T00:00:00"/>
    <d v="1899-12-30T17:12:12"/>
    <n v="21.86"/>
    <n v="1277.76"/>
    <n v="1299.6199999999999"/>
    <n v="158.66999999999999"/>
    <x v="80"/>
    <x v="0"/>
    <x v="12"/>
    <x v="2"/>
    <n v="0"/>
    <n v="1"/>
    <n v="0"/>
    <x v="2"/>
    <x v="2"/>
    <x v="4"/>
    <n v="14.83"/>
    <n v="7.03"/>
    <s v="Analog"/>
    <d v="2016-08-03T00:00:00"/>
    <n v="32"/>
    <x v="2"/>
  </r>
  <r>
    <s v="U00674"/>
    <s v="C88884"/>
    <s v="Yash Trivedi"/>
    <x v="2"/>
    <x v="5"/>
    <x v="4"/>
    <s v="MTR50771"/>
    <d v="2024-12-02T00:00:00"/>
    <d v="1899-12-30T05:15:15"/>
    <n v="441.62"/>
    <n v="2238.8000000000002"/>
    <n v="2680.42"/>
    <n v="2041.51"/>
    <x v="85"/>
    <x v="0"/>
    <x v="14"/>
    <x v="0"/>
    <n v="1"/>
    <n v="0"/>
    <n v="0"/>
    <x v="1"/>
    <x v="0"/>
    <x v="1"/>
    <n v="209.38"/>
    <n v="232.24"/>
    <s v="Analog"/>
    <d v="2021-05-09T00:00:00"/>
    <n v="18"/>
    <x v="0"/>
  </r>
  <r>
    <s v="U00675"/>
    <s v="C47360"/>
    <s v="Zoya Bhasin"/>
    <x v="1"/>
    <x v="2"/>
    <x v="2"/>
    <s v="MTR55711"/>
    <d v="2025-04-16T00:00:00"/>
    <d v="1899-12-30T09:41:55"/>
    <n v="230.69"/>
    <n v="4412.72"/>
    <n v="4643.41"/>
    <n v="1305.3499999999999"/>
    <x v="198"/>
    <x v="0"/>
    <x v="7"/>
    <x v="2"/>
    <n v="0"/>
    <n v="1"/>
    <n v="0"/>
    <x v="1"/>
    <x v="1"/>
    <x v="4"/>
    <n v="147.71"/>
    <n v="82.98"/>
    <s v="Smart"/>
    <d v="2015-10-16T00:00:00"/>
    <n v="48"/>
    <x v="1"/>
  </r>
  <r>
    <s v="U00676"/>
    <s v="C74826"/>
    <s v="Kavya Thakur"/>
    <x v="0"/>
    <x v="0"/>
    <x v="0"/>
    <s v="MTR73569"/>
    <d v="2024-12-17T00:00:00"/>
    <d v="1899-12-30T10:51:33"/>
    <n v="131.16999999999999"/>
    <n v="2451.3000000000002"/>
    <n v="2582.4699999999998"/>
    <n v="750.27"/>
    <x v="54"/>
    <x v="1"/>
    <x v="14"/>
    <x v="1"/>
    <n v="0"/>
    <n v="0"/>
    <n v="1"/>
    <x v="1"/>
    <x v="2"/>
    <x v="1"/>
    <n v="77.31"/>
    <n v="53.86"/>
    <s v="Analog"/>
    <d v="2016-08-12T00:00:00"/>
    <n v="25"/>
    <x v="2"/>
  </r>
  <r>
    <s v="U00677"/>
    <s v="C29073"/>
    <s v="Tejas Banerjee"/>
    <x v="2"/>
    <x v="4"/>
    <x v="4"/>
    <s v="MTR92531"/>
    <d v="2025-03-08T00:00:00"/>
    <d v="1899-12-30T19:54:08"/>
    <n v="374.3"/>
    <n v="3033.81"/>
    <n v="3408.11"/>
    <n v="2770.35"/>
    <x v="95"/>
    <x v="0"/>
    <x v="18"/>
    <x v="0"/>
    <n v="1"/>
    <n v="0"/>
    <n v="0"/>
    <x v="0"/>
    <x v="1"/>
    <x v="0"/>
    <n v="163.97"/>
    <n v="210.33"/>
    <s v="Smart"/>
    <d v="2020-01-29T00:00:00"/>
    <n v="46"/>
    <x v="0"/>
  </r>
  <r>
    <s v="U00678"/>
    <s v="C68816"/>
    <s v="Vikas Mathur"/>
    <x v="2"/>
    <x v="4"/>
    <x v="4"/>
    <s v="MTR44045"/>
    <d v="2024-11-03T00:00:00"/>
    <d v="1899-12-30T11:46:25"/>
    <n v="213.55"/>
    <n v="1740.46"/>
    <n v="1954.01"/>
    <n v="964.04"/>
    <x v="262"/>
    <x v="1"/>
    <x v="23"/>
    <x v="2"/>
    <n v="0"/>
    <n v="1"/>
    <n v="0"/>
    <x v="3"/>
    <x v="2"/>
    <x v="0"/>
    <n v="92.84"/>
    <n v="120.71"/>
    <s v="Analog"/>
    <d v="2020-12-17T00:00:00"/>
    <n v="31"/>
    <x v="1"/>
  </r>
  <r>
    <s v="U00679"/>
    <s v="C84263"/>
    <s v="Kiran Srinivasan"/>
    <x v="0"/>
    <x v="0"/>
    <x v="0"/>
    <s v="MTR79265"/>
    <d v="2025-03-03T00:00:00"/>
    <d v="1899-12-30T11:40:30"/>
    <n v="202.36"/>
    <n v="4856.8100000000004"/>
    <n v="5059.17"/>
    <n v="1321.6"/>
    <x v="78"/>
    <x v="0"/>
    <x v="15"/>
    <x v="1"/>
    <n v="0"/>
    <n v="0"/>
    <n v="1"/>
    <x v="2"/>
    <x v="0"/>
    <x v="2"/>
    <n v="140.87"/>
    <n v="61.49"/>
    <s v="Smart"/>
    <d v="2019-10-29T00:00:00"/>
    <n v="60"/>
    <x v="1"/>
  </r>
  <r>
    <s v="U00680"/>
    <s v="C55033"/>
    <s v="Swati Khan"/>
    <x v="2"/>
    <x v="1"/>
    <x v="1"/>
    <s v="MTR15226"/>
    <d v="2024-07-18T00:00:00"/>
    <d v="1899-12-30T15:36:32"/>
    <n v="121.94"/>
    <n v="2371.7199999999998"/>
    <n v="2493.66"/>
    <n v="704"/>
    <x v="63"/>
    <x v="0"/>
    <x v="16"/>
    <x v="1"/>
    <n v="0"/>
    <n v="0"/>
    <n v="1"/>
    <x v="3"/>
    <x v="1"/>
    <x v="4"/>
    <n v="60.61"/>
    <n v="61.33"/>
    <s v="Analog"/>
    <d v="2020-03-27T00:00:00"/>
    <n v="62"/>
    <x v="1"/>
  </r>
  <r>
    <s v="U00681"/>
    <s v="C43696"/>
    <s v="Apeksha Sen"/>
    <x v="2"/>
    <x v="6"/>
    <x v="2"/>
    <s v="MTR62640"/>
    <d v="2025-06-04T00:00:00"/>
    <d v="1899-12-30T13:51:57"/>
    <n v="446.74"/>
    <n v="3204.81"/>
    <n v="3651.55"/>
    <n v="2751.13"/>
    <x v="144"/>
    <x v="0"/>
    <x v="2"/>
    <x v="0"/>
    <n v="1"/>
    <n v="0"/>
    <n v="0"/>
    <x v="3"/>
    <x v="2"/>
    <x v="1"/>
    <n v="233.56"/>
    <n v="213.18"/>
    <s v="Smart"/>
    <d v="2024-03-27T00:00:00"/>
    <n v="55"/>
    <x v="0"/>
  </r>
  <r>
    <s v="U00682"/>
    <s v="C72830"/>
    <s v="Simran Sarkar"/>
    <x v="1"/>
    <x v="2"/>
    <x v="2"/>
    <s v="MTR51638"/>
    <d v="2025-04-06T00:00:00"/>
    <d v="1899-12-30T05:38:01"/>
    <n v="367.73"/>
    <n v="1321.55"/>
    <n v="1689.28"/>
    <n v="1805.76"/>
    <x v="84"/>
    <x v="0"/>
    <x v="29"/>
    <x v="2"/>
    <n v="0"/>
    <n v="1"/>
    <n v="0"/>
    <x v="3"/>
    <x v="0"/>
    <x v="2"/>
    <n v="176.72"/>
    <n v="191.01"/>
    <s v="Analog"/>
    <d v="2024-01-03T00:00:00"/>
    <n v="59"/>
    <x v="1"/>
  </r>
  <r>
    <s v="U00683"/>
    <s v="C38764"/>
    <s v="Kartik Phadke"/>
    <x v="1"/>
    <x v="1"/>
    <x v="1"/>
    <s v="MTR52910"/>
    <d v="2025-06-29T00:00:00"/>
    <d v="1899-12-30T09:28:22"/>
    <n v="484.08"/>
    <n v="1201.43"/>
    <n v="1685.51"/>
    <n v="3355.97"/>
    <x v="190"/>
    <x v="0"/>
    <x v="24"/>
    <x v="1"/>
    <n v="0"/>
    <n v="0"/>
    <n v="1"/>
    <x v="4"/>
    <x v="0"/>
    <x v="3"/>
    <n v="268.32"/>
    <n v="215.76"/>
    <s v="Smart"/>
    <d v="2016-11-25T00:00:00"/>
    <n v="43"/>
    <x v="2"/>
  </r>
  <r>
    <s v="U00684"/>
    <s v="C66872"/>
    <s v="Kartik Apte"/>
    <x v="2"/>
    <x v="0"/>
    <x v="0"/>
    <s v="MTR27058"/>
    <d v="2025-03-12T00:00:00"/>
    <d v="1899-12-30T10:47:46"/>
    <n v="279.33"/>
    <n v="2181.7800000000002"/>
    <n v="2461.11"/>
    <n v="1591.06"/>
    <x v="206"/>
    <x v="0"/>
    <x v="19"/>
    <x v="1"/>
    <n v="0"/>
    <n v="0"/>
    <n v="1"/>
    <x v="2"/>
    <x v="2"/>
    <x v="0"/>
    <n v="190.61"/>
    <n v="88.72"/>
    <s v="Analog"/>
    <d v="2022-02-24T00:00:00"/>
    <n v="18"/>
    <x v="2"/>
  </r>
  <r>
    <s v="U00685"/>
    <s v="C39897"/>
    <s v="Jatin Mehta"/>
    <x v="0"/>
    <x v="6"/>
    <x v="2"/>
    <s v="MTR39969"/>
    <d v="2024-08-25T00:00:00"/>
    <d v="1899-12-30T06:55:17"/>
    <n v="115.07"/>
    <n v="3671.24"/>
    <n v="3786.31"/>
    <n v="814.21"/>
    <x v="33"/>
    <x v="0"/>
    <x v="21"/>
    <x v="2"/>
    <n v="0"/>
    <n v="1"/>
    <n v="0"/>
    <x v="0"/>
    <x v="2"/>
    <x v="3"/>
    <n v="68.42"/>
    <n v="46.65"/>
    <s v="Analog"/>
    <d v="2017-04-19T00:00:00"/>
    <n v="21"/>
    <x v="0"/>
  </r>
  <r>
    <s v="U00686"/>
    <s v="C65257"/>
    <s v="Sarika Anand"/>
    <x v="0"/>
    <x v="0"/>
    <x v="0"/>
    <s v="MTR20208"/>
    <d v="2024-12-24T00:00:00"/>
    <d v="1899-12-30T18:38:21"/>
    <n v="23.38"/>
    <n v="3104.77"/>
    <n v="3128.15"/>
    <n v="168.41"/>
    <x v="75"/>
    <x v="0"/>
    <x v="22"/>
    <x v="1"/>
    <n v="0"/>
    <n v="0"/>
    <n v="1"/>
    <x v="0"/>
    <x v="1"/>
    <x v="4"/>
    <n v="13.05"/>
    <n v="10.33"/>
    <s v="Analog"/>
    <d v="2024-05-14T00:00:00"/>
    <n v="68"/>
    <x v="0"/>
  </r>
  <r>
    <s v="U00687"/>
    <s v="C96574"/>
    <s v="Radhika Menon"/>
    <x v="2"/>
    <x v="0"/>
    <x v="0"/>
    <s v="MTR35572"/>
    <d v="2025-04-03T00:00:00"/>
    <d v="1899-12-30T20:52:13"/>
    <n v="40.56"/>
    <n v="1022.96"/>
    <n v="1063.52"/>
    <n v="190.73"/>
    <x v="19"/>
    <x v="0"/>
    <x v="4"/>
    <x v="2"/>
    <n v="0"/>
    <n v="1"/>
    <n v="0"/>
    <x v="4"/>
    <x v="0"/>
    <x v="4"/>
    <n v="27.65"/>
    <n v="12.91"/>
    <s v="Analog"/>
    <d v="2018-10-03T00:00:00"/>
    <n v="28"/>
    <x v="2"/>
  </r>
  <r>
    <s v="U00688"/>
    <s v="C35578"/>
    <s v="Dev Hebbar"/>
    <x v="1"/>
    <x v="5"/>
    <x v="4"/>
    <s v="MTR78253"/>
    <d v="2024-11-07T00:00:00"/>
    <d v="1899-12-30T04:42:28"/>
    <n v="442.98"/>
    <n v="4748.7700000000004"/>
    <n v="5191.75"/>
    <n v="2766.42"/>
    <x v="193"/>
    <x v="0"/>
    <x v="4"/>
    <x v="1"/>
    <n v="0"/>
    <n v="0"/>
    <n v="1"/>
    <x v="1"/>
    <x v="0"/>
    <x v="1"/>
    <n v="304.58999999999997"/>
    <n v="138.38999999999999"/>
    <s v="Analog"/>
    <d v="2022-06-25T00:00:00"/>
    <n v="54"/>
    <x v="0"/>
  </r>
  <r>
    <s v="U00689"/>
    <s v="C44643"/>
    <s v="Sandeep Sandhu"/>
    <x v="0"/>
    <x v="1"/>
    <x v="1"/>
    <s v="MTR34804"/>
    <d v="2024-08-24T00:00:00"/>
    <d v="1899-12-30T16:59:14"/>
    <n v="497.65"/>
    <n v="4660.2700000000004"/>
    <n v="5157.92"/>
    <n v="3275.09"/>
    <x v="242"/>
    <x v="1"/>
    <x v="13"/>
    <x v="0"/>
    <n v="1"/>
    <n v="0"/>
    <n v="0"/>
    <x v="3"/>
    <x v="2"/>
    <x v="3"/>
    <n v="228.14"/>
    <n v="269.51"/>
    <s v="Analog"/>
    <d v="2018-02-09T00:00:00"/>
    <n v="75"/>
    <x v="1"/>
  </r>
  <r>
    <s v="U00690"/>
    <s v="C11980"/>
    <s v="Vinay Srinivasan"/>
    <x v="0"/>
    <x v="0"/>
    <x v="0"/>
    <s v="MTR77792"/>
    <d v="2025-02-01T00:00:00"/>
    <d v="1899-12-30T16:12:45"/>
    <n v="97.61"/>
    <n v="3396.77"/>
    <n v="3494.38"/>
    <n v="730.18"/>
    <x v="184"/>
    <x v="0"/>
    <x v="0"/>
    <x v="0"/>
    <n v="1"/>
    <n v="0"/>
    <n v="0"/>
    <x v="0"/>
    <x v="2"/>
    <x v="2"/>
    <n v="39.46"/>
    <n v="58.15"/>
    <s v="Smart"/>
    <d v="2023-04-29T00:00:00"/>
    <n v="25"/>
    <x v="1"/>
  </r>
  <r>
    <s v="U01478"/>
    <s v="C95435"/>
    <s v="Sai Raina"/>
    <x v="2"/>
    <x v="3"/>
    <x v="3"/>
    <s v="MTR79664"/>
    <d v="2024-07-28T00:00:00"/>
    <d v="1899-12-30T02:23:11"/>
    <n v="443.19"/>
    <n v="3576.23"/>
    <n v="4019.42"/>
    <n v="2578.12"/>
    <x v="263"/>
    <x v="0"/>
    <x v="25"/>
    <x v="0"/>
    <n v="1"/>
    <n v="0"/>
    <n v="0"/>
    <x v="1"/>
    <x v="0"/>
    <x v="2"/>
    <n v="245.73"/>
    <n v="197.46"/>
    <s v="Smart"/>
    <d v="2016-06-08T00:00:00"/>
    <n v="20"/>
    <x v="1"/>
  </r>
  <r>
    <s v="U00692"/>
    <s v="C84716"/>
    <s v="Nisha Agarwal"/>
    <x v="1"/>
    <x v="1"/>
    <x v="1"/>
    <s v="MTR13009"/>
    <d v="2024-09-01T00:00:00"/>
    <d v="1899-12-30T21:45:23"/>
    <n v="266.27"/>
    <n v="2301.17"/>
    <n v="2567.44"/>
    <n v="1207.21"/>
    <x v="77"/>
    <x v="0"/>
    <x v="9"/>
    <x v="2"/>
    <n v="0"/>
    <n v="1"/>
    <n v="0"/>
    <x v="1"/>
    <x v="0"/>
    <x v="4"/>
    <n v="109.46"/>
    <n v="156.81"/>
    <s v="Smart"/>
    <d v="2020-12-21T00:00:00"/>
    <n v="72"/>
    <x v="0"/>
  </r>
  <r>
    <s v="U00693"/>
    <s v="C38593"/>
    <s v="Rishabh Singh"/>
    <x v="1"/>
    <x v="2"/>
    <x v="2"/>
    <s v="MTR44140"/>
    <d v="2024-10-20T00:00:00"/>
    <d v="1899-12-30T00:58:41"/>
    <n v="351.06"/>
    <n v="1418.45"/>
    <n v="1769.51"/>
    <n v="2363.0100000000002"/>
    <x v="9"/>
    <x v="0"/>
    <x v="27"/>
    <x v="0"/>
    <n v="1"/>
    <n v="0"/>
    <n v="0"/>
    <x v="1"/>
    <x v="0"/>
    <x v="3"/>
    <n v="245.66"/>
    <n v="105.4"/>
    <s v="Analog"/>
    <d v="2017-10-10T00:00:00"/>
    <n v="45"/>
    <x v="2"/>
  </r>
  <r>
    <s v="U00694"/>
    <s v="C45692"/>
    <s v="Nandini Gaikwad"/>
    <x v="0"/>
    <x v="5"/>
    <x v="4"/>
    <s v="MTR62920"/>
    <d v="2025-05-30T00:00:00"/>
    <d v="1899-12-30T16:37:10"/>
    <n v="215.81"/>
    <n v="2397.61"/>
    <n v="2613.42"/>
    <n v="1172.9100000000001"/>
    <x v="144"/>
    <x v="0"/>
    <x v="28"/>
    <x v="1"/>
    <n v="0"/>
    <n v="0"/>
    <n v="1"/>
    <x v="1"/>
    <x v="0"/>
    <x v="2"/>
    <n v="117.54"/>
    <n v="98.27"/>
    <s v="Analog"/>
    <d v="2022-05-24T00:00:00"/>
    <n v="46"/>
    <x v="1"/>
  </r>
  <r>
    <s v="U00695"/>
    <s v="C19248"/>
    <s v="Simran Bhandari"/>
    <x v="1"/>
    <x v="2"/>
    <x v="2"/>
    <s v="MTR40068"/>
    <d v="2024-09-16T00:00:00"/>
    <d v="1899-12-30T18:10:42"/>
    <n v="383.94"/>
    <n v="3415.36"/>
    <n v="3799.3"/>
    <n v="2414.1999999999998"/>
    <x v="264"/>
    <x v="1"/>
    <x v="12"/>
    <x v="1"/>
    <n v="0"/>
    <n v="0"/>
    <n v="1"/>
    <x v="1"/>
    <x v="0"/>
    <x v="0"/>
    <n v="201.53"/>
    <n v="182.41"/>
    <s v="Smart"/>
    <d v="2023-08-01T00:00:00"/>
    <n v="31"/>
    <x v="1"/>
  </r>
  <r>
    <s v="U00332"/>
    <s v="C51614"/>
    <s v="Anusha Rebello"/>
    <x v="1"/>
    <x v="2"/>
    <x v="2"/>
    <s v="MTR64217"/>
    <d v="2025-01-18T00:00:00"/>
    <d v="1899-12-30T15:18:46"/>
    <n v="453.67"/>
    <n v="3488.67"/>
    <n v="3942.34"/>
    <n v="2647.99"/>
    <x v="115"/>
    <x v="0"/>
    <x v="23"/>
    <x v="2"/>
    <n v="0"/>
    <n v="1"/>
    <n v="0"/>
    <x v="0"/>
    <x v="1"/>
    <x v="1"/>
    <n v="301.83999999999997"/>
    <n v="151.83000000000001"/>
    <s v="Analog"/>
    <d v="2021-02-28T00:00:00"/>
    <n v="39"/>
    <x v="2"/>
  </r>
  <r>
    <s v="U00697"/>
    <s v="C34908"/>
    <s v="Kajal Sarkar"/>
    <x v="2"/>
    <x v="1"/>
    <x v="1"/>
    <s v="MTR99704"/>
    <d v="2024-08-16T00:00:00"/>
    <d v="1899-12-30T12:24:54"/>
    <n v="142.22"/>
    <n v="4123.4399999999996"/>
    <n v="4265.66"/>
    <n v="803.77"/>
    <x v="24"/>
    <x v="1"/>
    <x v="29"/>
    <x v="2"/>
    <n v="0"/>
    <n v="1"/>
    <n v="0"/>
    <x v="3"/>
    <x v="1"/>
    <x v="0"/>
    <n v="74.81"/>
    <n v="67.41"/>
    <s v="Smart"/>
    <d v="2018-12-12T00:00:00"/>
    <n v="23"/>
    <x v="0"/>
  </r>
  <r>
    <s v="U00698"/>
    <s v="C53717"/>
    <s v="Uday Kaur"/>
    <x v="2"/>
    <x v="6"/>
    <x v="2"/>
    <s v="MTR41017"/>
    <d v="2025-04-15T00:00:00"/>
    <d v="1899-12-30T02:03:34"/>
    <n v="371.31"/>
    <n v="4311.09"/>
    <n v="4682.3999999999996"/>
    <n v="2505.3200000000002"/>
    <x v="189"/>
    <x v="0"/>
    <x v="12"/>
    <x v="2"/>
    <n v="0"/>
    <n v="1"/>
    <n v="0"/>
    <x v="3"/>
    <x v="2"/>
    <x v="1"/>
    <n v="253.48"/>
    <n v="117.83"/>
    <s v="Smart"/>
    <d v="2015-11-02T00:00:00"/>
    <n v="69"/>
    <x v="0"/>
  </r>
  <r>
    <s v="U00699"/>
    <s v="C54860"/>
    <s v="Ankit Shetty"/>
    <x v="1"/>
    <x v="0"/>
    <x v="0"/>
    <s v="MTR28287"/>
    <d v="2025-03-02T00:00:00"/>
    <d v="1899-12-30T17:01:27"/>
    <n v="76.42"/>
    <n v="3930.37"/>
    <n v="4006.79"/>
    <n v="382.37"/>
    <x v="192"/>
    <x v="0"/>
    <x v="8"/>
    <x v="0"/>
    <n v="1"/>
    <n v="0"/>
    <n v="0"/>
    <x v="4"/>
    <x v="0"/>
    <x v="0"/>
    <n v="35.17"/>
    <n v="41.25"/>
    <s v="Smart"/>
    <d v="2019-12-02T00:00:00"/>
    <n v="35"/>
    <x v="0"/>
  </r>
  <r>
    <s v="U00700"/>
    <s v="C52293"/>
    <s v="Mayank DSouza"/>
    <x v="1"/>
    <x v="2"/>
    <x v="2"/>
    <s v="MTR20419"/>
    <d v="2024-09-02T00:00:00"/>
    <d v="1899-12-30T08:08:55"/>
    <n v="221.96"/>
    <n v="1205.8800000000001"/>
    <n v="1427.84"/>
    <n v="1406.88"/>
    <x v="265"/>
    <x v="1"/>
    <x v="19"/>
    <x v="0"/>
    <n v="1"/>
    <n v="0"/>
    <n v="0"/>
    <x v="4"/>
    <x v="1"/>
    <x v="0"/>
    <n v="132.62"/>
    <n v="89.34"/>
    <s v="Smart"/>
    <d v="2022-06-18T00:00:00"/>
    <n v="46"/>
    <x v="1"/>
  </r>
  <r>
    <s v="U00701"/>
    <s v="C47788"/>
    <s v="Payal Parikh"/>
    <x v="1"/>
    <x v="4"/>
    <x v="4"/>
    <s v="MTR37781"/>
    <d v="2024-11-26T00:00:00"/>
    <d v="1899-12-30T16:44:17"/>
    <n v="28.93"/>
    <n v="3645.54"/>
    <n v="3674.47"/>
    <n v="136.65"/>
    <x v="165"/>
    <x v="0"/>
    <x v="26"/>
    <x v="2"/>
    <n v="0"/>
    <n v="1"/>
    <n v="0"/>
    <x v="1"/>
    <x v="2"/>
    <x v="1"/>
    <n v="14.46"/>
    <n v="14.47"/>
    <s v="Smart"/>
    <d v="2024-04-02T00:00:00"/>
    <n v="37"/>
    <x v="0"/>
  </r>
  <r>
    <s v="U00702"/>
    <s v="C93658"/>
    <s v="Nitin Khandelwal"/>
    <x v="2"/>
    <x v="5"/>
    <x v="4"/>
    <s v="MTR21433"/>
    <d v="2025-04-18T00:00:00"/>
    <d v="1899-12-30T00:31:38"/>
    <n v="103.42"/>
    <n v="3475.2"/>
    <n v="3578.62"/>
    <n v="614.5"/>
    <x v="212"/>
    <x v="0"/>
    <x v="21"/>
    <x v="0"/>
    <n v="1"/>
    <n v="0"/>
    <n v="0"/>
    <x v="3"/>
    <x v="0"/>
    <x v="3"/>
    <n v="49.34"/>
    <n v="54.08"/>
    <s v="Smart"/>
    <d v="2018-11-29T00:00:00"/>
    <n v="47"/>
    <x v="0"/>
  </r>
  <r>
    <s v="U00703"/>
    <s v="C27665"/>
    <s v="Manish Kohli"/>
    <x v="1"/>
    <x v="3"/>
    <x v="3"/>
    <s v="MTR50384"/>
    <d v="2024-09-03T00:00:00"/>
    <d v="1899-12-30T05:30:12"/>
    <n v="483.64"/>
    <n v="3466.46"/>
    <n v="3950.1"/>
    <n v="3325.03"/>
    <x v="256"/>
    <x v="0"/>
    <x v="17"/>
    <x v="2"/>
    <n v="0"/>
    <n v="1"/>
    <n v="0"/>
    <x v="4"/>
    <x v="1"/>
    <x v="4"/>
    <n v="212.52"/>
    <n v="271.12"/>
    <s v="Smart"/>
    <d v="2019-05-20T00:00:00"/>
    <n v="19"/>
    <x v="1"/>
  </r>
  <r>
    <s v="U00704"/>
    <s v="C23216"/>
    <s v="Krishna Ahluwalia"/>
    <x v="2"/>
    <x v="5"/>
    <x v="4"/>
    <s v="MTR24308"/>
    <d v="2025-01-12T00:00:00"/>
    <d v="1899-12-30T11:59:18"/>
    <n v="19.739999999999998"/>
    <n v="2553.11"/>
    <n v="2572.85"/>
    <n v="119.67"/>
    <x v="157"/>
    <x v="0"/>
    <x v="17"/>
    <x v="1"/>
    <n v="0"/>
    <n v="0"/>
    <n v="1"/>
    <x v="2"/>
    <x v="0"/>
    <x v="1"/>
    <n v="12.82"/>
    <n v="6.92"/>
    <s v="Smart"/>
    <d v="2017-04-23T00:00:00"/>
    <n v="26"/>
    <x v="2"/>
  </r>
  <r>
    <s v="U00756"/>
    <s v="C40426"/>
    <s v="Simran Sidhu"/>
    <x v="2"/>
    <x v="6"/>
    <x v="2"/>
    <s v="MTR53663"/>
    <d v="2024-11-22T00:00:00"/>
    <d v="1899-12-30T10:20:57"/>
    <n v="193.72"/>
    <n v="1603.54"/>
    <n v="1797.26"/>
    <n v="1276.58"/>
    <x v="42"/>
    <x v="0"/>
    <x v="16"/>
    <x v="0"/>
    <n v="1"/>
    <n v="0"/>
    <n v="0"/>
    <x v="1"/>
    <x v="2"/>
    <x v="4"/>
    <n v="95.66"/>
    <n v="98.06"/>
    <s v="Smart"/>
    <d v="2019-09-20T00:00:00"/>
    <n v="34"/>
    <x v="0"/>
  </r>
  <r>
    <s v="U00706"/>
    <s v="C12906"/>
    <s v="Hardik Bose"/>
    <x v="2"/>
    <x v="5"/>
    <x v="4"/>
    <s v="MTR57914"/>
    <d v="2025-04-03T00:00:00"/>
    <d v="1899-12-30T00:04:22"/>
    <n v="78.67"/>
    <n v="3426.49"/>
    <n v="3505.16"/>
    <n v="521.12"/>
    <x v="41"/>
    <x v="0"/>
    <x v="20"/>
    <x v="2"/>
    <n v="0"/>
    <n v="1"/>
    <n v="0"/>
    <x v="2"/>
    <x v="0"/>
    <x v="1"/>
    <n v="44.92"/>
    <n v="33.75"/>
    <s v="Analog"/>
    <d v="2017-12-04T00:00:00"/>
    <n v="18"/>
    <x v="0"/>
  </r>
  <r>
    <s v="U00707"/>
    <s v="C60991"/>
    <s v="Alok Garg"/>
    <x v="1"/>
    <x v="1"/>
    <x v="1"/>
    <s v="MTR41370"/>
    <d v="2024-12-30T00:00:00"/>
    <d v="1899-12-30T01:28:49"/>
    <n v="205.8"/>
    <n v="1170.46"/>
    <n v="1376.26"/>
    <n v="1057.68"/>
    <x v="225"/>
    <x v="0"/>
    <x v="19"/>
    <x v="0"/>
    <n v="1"/>
    <n v="0"/>
    <n v="0"/>
    <x v="4"/>
    <x v="1"/>
    <x v="1"/>
    <n v="143.15"/>
    <n v="62.65"/>
    <s v="Analog"/>
    <d v="2020-02-27T00:00:00"/>
    <n v="72"/>
    <x v="0"/>
  </r>
  <r>
    <s v="U00708"/>
    <s v="C13372"/>
    <s v="Om Thakur"/>
    <x v="2"/>
    <x v="4"/>
    <x v="4"/>
    <s v="MTR33253"/>
    <d v="2025-04-22T00:00:00"/>
    <d v="1899-12-30T19:52:20"/>
    <n v="260.97000000000003"/>
    <n v="1070.22"/>
    <n v="1331.19"/>
    <n v="1631.35"/>
    <x v="48"/>
    <x v="0"/>
    <x v="9"/>
    <x v="1"/>
    <n v="0"/>
    <n v="0"/>
    <n v="1"/>
    <x v="3"/>
    <x v="1"/>
    <x v="0"/>
    <n v="129.4"/>
    <n v="131.57"/>
    <s v="Analog"/>
    <d v="2019-07-17T00:00:00"/>
    <n v="35"/>
    <x v="0"/>
  </r>
  <r>
    <s v="U00709"/>
    <s v="C61593"/>
    <s v="Sushmita Ghosh"/>
    <x v="2"/>
    <x v="0"/>
    <x v="0"/>
    <s v="MTR87401"/>
    <d v="2025-06-24T00:00:00"/>
    <d v="1899-12-30T02:09:27"/>
    <n v="468.87"/>
    <n v="1562.55"/>
    <n v="2031.42"/>
    <n v="2912.84"/>
    <x v="15"/>
    <x v="0"/>
    <x v="14"/>
    <x v="2"/>
    <n v="0"/>
    <n v="1"/>
    <n v="0"/>
    <x v="3"/>
    <x v="0"/>
    <x v="1"/>
    <n v="296.58999999999997"/>
    <n v="172.28"/>
    <s v="Analog"/>
    <d v="2018-12-01T00:00:00"/>
    <n v="25"/>
    <x v="1"/>
  </r>
  <r>
    <s v="U00710"/>
    <s v="C85848"/>
    <s v="Dev Sidhu"/>
    <x v="1"/>
    <x v="1"/>
    <x v="1"/>
    <s v="MTR11595"/>
    <d v="2024-07-20T00:00:00"/>
    <d v="1899-12-30T07:27:40"/>
    <n v="416.07"/>
    <n v="4641.41"/>
    <n v="5057.4799999999996"/>
    <n v="2935.95"/>
    <x v="249"/>
    <x v="0"/>
    <x v="2"/>
    <x v="1"/>
    <n v="0"/>
    <n v="0"/>
    <n v="1"/>
    <x v="2"/>
    <x v="1"/>
    <x v="1"/>
    <n v="257.51"/>
    <n v="158.56"/>
    <s v="Smart"/>
    <d v="2017-09-23T00:00:00"/>
    <n v="38"/>
    <x v="1"/>
  </r>
  <r>
    <s v="U00711"/>
    <s v="C40120"/>
    <s v="Ashish Fernandes"/>
    <x v="0"/>
    <x v="3"/>
    <x v="3"/>
    <s v="MTR43317"/>
    <d v="2024-09-28T00:00:00"/>
    <d v="1899-12-30T08:28:21"/>
    <n v="437.52"/>
    <n v="1796.78"/>
    <n v="2234.3000000000002"/>
    <n v="2917.98"/>
    <x v="167"/>
    <x v="0"/>
    <x v="2"/>
    <x v="0"/>
    <n v="1"/>
    <n v="0"/>
    <n v="0"/>
    <x v="1"/>
    <x v="0"/>
    <x v="4"/>
    <n v="177.3"/>
    <n v="260.22000000000003"/>
    <s v="Analog"/>
    <d v="2024-02-25T00:00:00"/>
    <n v="67"/>
    <x v="0"/>
  </r>
  <r>
    <s v="U00712"/>
    <s v="C76941"/>
    <s v="Naveen Iyengar"/>
    <x v="2"/>
    <x v="0"/>
    <x v="0"/>
    <s v="MTR42488"/>
    <d v="2025-06-22T00:00:00"/>
    <d v="1899-12-30T16:21:57"/>
    <n v="104.3"/>
    <n v="2658.68"/>
    <n v="2762.98"/>
    <n v="596.54"/>
    <x v="134"/>
    <x v="0"/>
    <x v="26"/>
    <x v="1"/>
    <n v="0"/>
    <n v="0"/>
    <n v="1"/>
    <x v="3"/>
    <x v="0"/>
    <x v="4"/>
    <n v="56.28"/>
    <n v="48.02"/>
    <s v="Analog"/>
    <d v="2017-09-22T00:00:00"/>
    <n v="34"/>
    <x v="0"/>
  </r>
  <r>
    <s v="U00713"/>
    <s v="C33334"/>
    <s v="Tanmay Tandon"/>
    <x v="0"/>
    <x v="2"/>
    <x v="2"/>
    <s v="MTR94050"/>
    <d v="2025-02-28T00:00:00"/>
    <d v="1899-12-30T11:05:47"/>
    <n v="213.55"/>
    <n v="4787.83"/>
    <n v="5001.38"/>
    <n v="1036.49"/>
    <x v="251"/>
    <x v="0"/>
    <x v="10"/>
    <x v="1"/>
    <n v="0"/>
    <n v="0"/>
    <n v="1"/>
    <x v="1"/>
    <x v="0"/>
    <x v="0"/>
    <n v="116.73"/>
    <n v="96.82"/>
    <s v="Analog"/>
    <d v="2022-08-07T00:00:00"/>
    <n v="69"/>
    <x v="0"/>
  </r>
  <r>
    <s v="U00011"/>
    <s v="C97689"/>
    <s v="Sharad Bose"/>
    <x v="1"/>
    <x v="6"/>
    <x v="2"/>
    <s v="MTR14531"/>
    <d v="2025-03-27T00:00:00"/>
    <d v="1899-12-30T20:42:29"/>
    <n v="396.92"/>
    <n v="1239.3599999999999"/>
    <n v="1636.28"/>
    <n v="1967.98"/>
    <x v="173"/>
    <x v="0"/>
    <x v="2"/>
    <x v="2"/>
    <n v="0"/>
    <n v="1"/>
    <n v="0"/>
    <x v="3"/>
    <x v="2"/>
    <x v="4"/>
    <n v="249.49"/>
    <n v="147.43"/>
    <s v="Smart"/>
    <d v="2017-06-08T00:00:00"/>
    <n v="22"/>
    <x v="1"/>
  </r>
  <r>
    <s v="U00715"/>
    <s v="C21444"/>
    <s v="Nandini Kamat"/>
    <x v="2"/>
    <x v="2"/>
    <x v="2"/>
    <s v="MTR50879"/>
    <d v="2024-10-19T00:00:00"/>
    <d v="1899-12-30T06:56:00"/>
    <n v="174.23"/>
    <n v="2259.34"/>
    <n v="2433.5700000000002"/>
    <n v="822.6"/>
    <x v="266"/>
    <x v="0"/>
    <x v="14"/>
    <x v="1"/>
    <n v="0"/>
    <n v="0"/>
    <n v="1"/>
    <x v="4"/>
    <x v="1"/>
    <x v="1"/>
    <n v="70.62"/>
    <n v="103.61"/>
    <s v="Analog"/>
    <d v="2018-07-22T00:00:00"/>
    <n v="27"/>
    <x v="1"/>
  </r>
  <r>
    <s v="U00716"/>
    <s v="C44337"/>
    <s v="Rishabh Banerjee"/>
    <x v="0"/>
    <x v="0"/>
    <x v="0"/>
    <s v="MTR34034"/>
    <d v="2025-06-02T00:00:00"/>
    <d v="1899-12-30T05:33:26"/>
    <n v="473.4"/>
    <n v="1856.81"/>
    <n v="2330.21"/>
    <n v="3293.63"/>
    <x v="144"/>
    <x v="0"/>
    <x v="7"/>
    <x v="1"/>
    <n v="0"/>
    <n v="0"/>
    <n v="1"/>
    <x v="3"/>
    <x v="0"/>
    <x v="4"/>
    <n v="212.75"/>
    <n v="260.64999999999998"/>
    <s v="Smart"/>
    <d v="2020-08-22T00:00:00"/>
    <n v="24"/>
    <x v="0"/>
  </r>
  <r>
    <s v="U00717"/>
    <s v="C56845"/>
    <s v="Kartik Yadav"/>
    <x v="2"/>
    <x v="0"/>
    <x v="0"/>
    <s v="MTR43429"/>
    <d v="2025-01-17T00:00:00"/>
    <d v="1899-12-30T21:46:12"/>
    <n v="100.49"/>
    <n v="2376.13"/>
    <n v="2476.62"/>
    <n v="652.97"/>
    <x v="224"/>
    <x v="0"/>
    <x v="18"/>
    <x v="1"/>
    <n v="0"/>
    <n v="0"/>
    <n v="1"/>
    <x v="2"/>
    <x v="0"/>
    <x v="2"/>
    <n v="55.67"/>
    <n v="44.82"/>
    <s v="Smart"/>
    <d v="2018-09-05T00:00:00"/>
    <n v="44"/>
    <x v="1"/>
  </r>
  <r>
    <s v="U00718"/>
    <s v="C21074"/>
    <s v="Dev Anand"/>
    <x v="1"/>
    <x v="0"/>
    <x v="0"/>
    <s v="MTR70540"/>
    <d v="2024-12-11T00:00:00"/>
    <d v="1899-12-30T21:01:57"/>
    <n v="302.43"/>
    <n v="2670.95"/>
    <n v="2973.3799999999901"/>
    <n v="1990.34"/>
    <x v="267"/>
    <x v="1"/>
    <x v="29"/>
    <x v="2"/>
    <n v="0"/>
    <n v="1"/>
    <n v="0"/>
    <x v="1"/>
    <x v="1"/>
    <x v="3"/>
    <n v="152.75"/>
    <n v="149.68"/>
    <s v="Smart"/>
    <d v="2017-09-18T00:00:00"/>
    <n v="70"/>
    <x v="0"/>
  </r>
  <r>
    <s v="U00719"/>
    <s v="C28025"/>
    <s v="Krishna Kaul"/>
    <x v="0"/>
    <x v="1"/>
    <x v="1"/>
    <s v="MTR75548"/>
    <d v="2025-03-28T00:00:00"/>
    <d v="1899-12-30T19:04:21"/>
    <n v="393.36"/>
    <n v="1902.84"/>
    <n v="2296.1999999999998"/>
    <n v="2487.9499999999998"/>
    <x v="181"/>
    <x v="0"/>
    <x v="28"/>
    <x v="0"/>
    <n v="1"/>
    <n v="0"/>
    <n v="0"/>
    <x v="1"/>
    <x v="0"/>
    <x v="2"/>
    <n v="197.39"/>
    <n v="195.97"/>
    <s v="Smart"/>
    <d v="2020-10-23T00:00:00"/>
    <n v="68"/>
    <x v="2"/>
  </r>
  <r>
    <s v="U00720"/>
    <s v="C61791"/>
    <s v="Damini Pawar"/>
    <x v="2"/>
    <x v="1"/>
    <x v="1"/>
    <s v="MTR98021"/>
    <d v="2024-12-23T00:00:00"/>
    <d v="1899-12-30T16:38:46"/>
    <n v="370.84"/>
    <n v="2072.63"/>
    <n v="2443.4699999999998"/>
    <n v="2579.4"/>
    <x v="268"/>
    <x v="1"/>
    <x v="11"/>
    <x v="1"/>
    <n v="0"/>
    <n v="0"/>
    <n v="1"/>
    <x v="4"/>
    <x v="2"/>
    <x v="4"/>
    <n v="189.82"/>
    <n v="181.02"/>
    <s v="Analog"/>
    <d v="2019-12-10T00:00:00"/>
    <n v="73"/>
    <x v="0"/>
  </r>
  <r>
    <s v="U00721"/>
    <s v="C57039"/>
    <s v="Prakash Anand"/>
    <x v="2"/>
    <x v="6"/>
    <x v="2"/>
    <s v="MTR74559"/>
    <d v="2024-09-18T00:00:00"/>
    <d v="1899-12-30T18:37:06"/>
    <n v="442.88"/>
    <n v="3879.28"/>
    <n v="4322.16"/>
    <n v="2680.26"/>
    <x v="269"/>
    <x v="1"/>
    <x v="27"/>
    <x v="2"/>
    <n v="0"/>
    <n v="1"/>
    <n v="0"/>
    <x v="4"/>
    <x v="1"/>
    <x v="0"/>
    <n v="267.81"/>
    <n v="175.07"/>
    <s v="Smart"/>
    <d v="2022-09-03T00:00:00"/>
    <n v="49"/>
    <x v="2"/>
  </r>
  <r>
    <s v="U00722"/>
    <s v="C44693"/>
    <s v="Abhishek Patel"/>
    <x v="0"/>
    <x v="5"/>
    <x v="4"/>
    <s v="MTR66133"/>
    <d v="2025-02-23T00:00:00"/>
    <d v="1899-12-30T02:42:19"/>
    <n v="443.43"/>
    <n v="3385.65"/>
    <n v="3829.08"/>
    <n v="3310.22"/>
    <x v="45"/>
    <x v="0"/>
    <x v="8"/>
    <x v="1"/>
    <n v="0"/>
    <n v="0"/>
    <n v="1"/>
    <x v="2"/>
    <x v="0"/>
    <x v="0"/>
    <n v="290.95"/>
    <n v="152.47999999999999"/>
    <s v="Analog"/>
    <d v="2022-08-11T00:00:00"/>
    <n v="31"/>
    <x v="2"/>
  </r>
  <r>
    <s v="U00723"/>
    <s v="C80725"/>
    <s v="Tanvi Mukherjee"/>
    <x v="1"/>
    <x v="6"/>
    <x v="2"/>
    <s v="MTR10418"/>
    <d v="2024-12-15T00:00:00"/>
    <d v="1899-12-30T13:15:45"/>
    <n v="95.6"/>
    <n v="4642.8500000000004"/>
    <n v="4738.45"/>
    <n v="508.47"/>
    <x v="170"/>
    <x v="0"/>
    <x v="5"/>
    <x v="0"/>
    <n v="1"/>
    <n v="0"/>
    <n v="0"/>
    <x v="3"/>
    <x v="2"/>
    <x v="1"/>
    <n v="41.8"/>
    <n v="53.8"/>
    <s v="Analog"/>
    <d v="2017-07-19T00:00:00"/>
    <n v="25"/>
    <x v="2"/>
  </r>
  <r>
    <s v="U00724"/>
    <s v="C13885"/>
    <s v="Kajal Mehra"/>
    <x v="1"/>
    <x v="3"/>
    <x v="3"/>
    <s v="MTR68568"/>
    <d v="2024-12-19T00:00:00"/>
    <d v="1899-12-30T18:53:19"/>
    <n v="293.8"/>
    <n v="3301.6"/>
    <n v="3595.4"/>
    <n v="1538.34"/>
    <x v="122"/>
    <x v="1"/>
    <x v="25"/>
    <x v="0"/>
    <n v="1"/>
    <n v="0"/>
    <n v="0"/>
    <x v="2"/>
    <x v="1"/>
    <x v="1"/>
    <n v="188.71"/>
    <n v="105.09"/>
    <s v="Analog"/>
    <d v="2023-03-06T00:00:00"/>
    <n v="18"/>
    <x v="1"/>
  </r>
  <r>
    <s v="U01932"/>
    <s v="C55805"/>
    <s v="Ashish Gaikwad"/>
    <x v="0"/>
    <x v="1"/>
    <x v="1"/>
    <s v="MTR28327"/>
    <d v="2025-02-24T00:00:00"/>
    <d v="1899-12-30T10:14:56"/>
    <n v="251.61"/>
    <n v="2346"/>
    <n v="2597.61"/>
    <n v="1499.91"/>
    <x v="5"/>
    <x v="0"/>
    <x v="15"/>
    <x v="0"/>
    <n v="1"/>
    <n v="0"/>
    <n v="0"/>
    <x v="3"/>
    <x v="1"/>
    <x v="3"/>
    <n v="120.89"/>
    <n v="130.72"/>
    <s v="Smart"/>
    <d v="2021-03-13T00:00:00"/>
    <n v="20"/>
    <x v="2"/>
  </r>
  <r>
    <s v="U00726"/>
    <s v="C56190"/>
    <s v="Rishabh Venkatesh"/>
    <x v="1"/>
    <x v="0"/>
    <x v="0"/>
    <s v="MTR80174"/>
    <d v="2024-10-03T00:00:00"/>
    <d v="1899-12-30T07:44:55"/>
    <n v="307.02"/>
    <n v="4651.47"/>
    <n v="4958.49"/>
    <n v="2250.5"/>
    <x v="142"/>
    <x v="0"/>
    <x v="25"/>
    <x v="0"/>
    <n v="1"/>
    <n v="0"/>
    <n v="0"/>
    <x v="2"/>
    <x v="1"/>
    <x v="4"/>
    <n v="155.26"/>
    <n v="151.76"/>
    <s v="Analog"/>
    <d v="2018-11-02T00:00:00"/>
    <n v="60"/>
    <x v="0"/>
  </r>
  <r>
    <s v="U00734"/>
    <s v="C92983"/>
    <s v="Nivedita Mahajan"/>
    <x v="0"/>
    <x v="1"/>
    <x v="1"/>
    <s v="MTR35016"/>
    <d v="2025-06-11T00:00:00"/>
    <d v="1899-12-30T10:26:26"/>
    <n v="122.17"/>
    <n v="3373.48"/>
    <n v="3495.65"/>
    <n v="865.31"/>
    <x v="12"/>
    <x v="0"/>
    <x v="9"/>
    <x v="2"/>
    <n v="0"/>
    <n v="1"/>
    <n v="0"/>
    <x v="3"/>
    <x v="2"/>
    <x v="3"/>
    <n v="63.92"/>
    <n v="58.25"/>
    <s v="Smart"/>
    <d v="2023-07-07T00:00:00"/>
    <n v="37"/>
    <x v="0"/>
  </r>
  <r>
    <s v="U01404"/>
    <s v="C20862"/>
    <s v="Payal Kaur"/>
    <x v="1"/>
    <x v="0"/>
    <x v="0"/>
    <s v="MTR91030"/>
    <d v="2025-06-25T00:00:00"/>
    <d v="1899-12-30T20:25:09"/>
    <n v="270.36"/>
    <n v="1089.71"/>
    <n v="1360.07"/>
    <n v="1340.51"/>
    <x v="190"/>
    <x v="0"/>
    <x v="16"/>
    <x v="2"/>
    <n v="0"/>
    <n v="1"/>
    <n v="0"/>
    <x v="3"/>
    <x v="0"/>
    <x v="0"/>
    <n v="126.7"/>
    <n v="143.66"/>
    <s v="Smart"/>
    <d v="2015-07-30T00:00:00"/>
    <n v="70"/>
    <x v="2"/>
  </r>
  <r>
    <s v="U00729"/>
    <s v="C61212"/>
    <s v="Dev Sen"/>
    <x v="1"/>
    <x v="3"/>
    <x v="3"/>
    <s v="MTR34652"/>
    <d v="2025-03-30T00:00:00"/>
    <d v="1899-12-30T02:33:00"/>
    <n v="84.2"/>
    <n v="2107.42"/>
    <n v="2191.62"/>
    <n v="526.33000000000004"/>
    <x v="210"/>
    <x v="0"/>
    <x v="22"/>
    <x v="0"/>
    <n v="1"/>
    <n v="0"/>
    <n v="0"/>
    <x v="3"/>
    <x v="1"/>
    <x v="2"/>
    <n v="53.22"/>
    <n v="30.98"/>
    <s v="Smart"/>
    <d v="2019-07-14T00:00:00"/>
    <n v="71"/>
    <x v="0"/>
  </r>
  <r>
    <s v="U00730"/>
    <s v="C72796"/>
    <s v="Jay Bhandari"/>
    <x v="2"/>
    <x v="3"/>
    <x v="3"/>
    <s v="MTR28091"/>
    <d v="2025-06-03T00:00:00"/>
    <d v="1899-12-30T22:13:48"/>
    <n v="10.55"/>
    <n v="2460.96"/>
    <n v="2471.5100000000002"/>
    <n v="70.84"/>
    <x v="144"/>
    <x v="0"/>
    <x v="8"/>
    <x v="1"/>
    <n v="0"/>
    <n v="0"/>
    <n v="1"/>
    <x v="4"/>
    <x v="2"/>
    <x v="4"/>
    <n v="7.19"/>
    <n v="3.36"/>
    <s v="Smart"/>
    <d v="2016-06-02T00:00:00"/>
    <n v="54"/>
    <x v="1"/>
  </r>
  <r>
    <s v="U00731"/>
    <s v="C95208"/>
    <s v="Aparna Gokhale"/>
    <x v="1"/>
    <x v="1"/>
    <x v="1"/>
    <s v="MTR58765"/>
    <d v="2025-02-13T00:00:00"/>
    <d v="1899-12-30T08:14:39"/>
    <n v="448.75"/>
    <n v="4958.46"/>
    <n v="5407.21"/>
    <n v="2111.23"/>
    <x v="68"/>
    <x v="0"/>
    <x v="27"/>
    <x v="1"/>
    <n v="0"/>
    <n v="0"/>
    <n v="1"/>
    <x v="4"/>
    <x v="0"/>
    <x v="0"/>
    <n v="254.07"/>
    <n v="194.68"/>
    <s v="Smart"/>
    <d v="2016-10-24T00:00:00"/>
    <n v="52"/>
    <x v="2"/>
  </r>
  <r>
    <s v="U01487"/>
    <s v="C57450"/>
    <s v="Apeksha Apte"/>
    <x v="2"/>
    <x v="0"/>
    <x v="0"/>
    <s v="MTR96949"/>
    <d v="2024-11-04T00:00:00"/>
    <d v="1899-12-30T21:30:44"/>
    <n v="240.08"/>
    <n v="4884.45"/>
    <n v="5124.53"/>
    <n v="1442.29"/>
    <x v="95"/>
    <x v="0"/>
    <x v="1"/>
    <x v="2"/>
    <n v="0"/>
    <n v="1"/>
    <n v="0"/>
    <x v="1"/>
    <x v="1"/>
    <x v="4"/>
    <n v="132.30000000000001"/>
    <n v="107.78"/>
    <s v="Analog"/>
    <d v="2023-01-15T00:00:00"/>
    <n v="71"/>
    <x v="1"/>
  </r>
  <r>
    <s v="U00733"/>
    <s v="C15312"/>
    <s v="Kunal Agarwal"/>
    <x v="1"/>
    <x v="3"/>
    <x v="3"/>
    <s v="MTR33455"/>
    <d v="2024-09-09T00:00:00"/>
    <d v="1899-12-30T11:14:20"/>
    <n v="227.18"/>
    <n v="4771.1000000000004"/>
    <n v="4998.28"/>
    <n v="1486.42"/>
    <x v="73"/>
    <x v="1"/>
    <x v="3"/>
    <x v="1"/>
    <n v="0"/>
    <n v="0"/>
    <n v="1"/>
    <x v="3"/>
    <x v="0"/>
    <x v="4"/>
    <n v="129.16"/>
    <n v="98.02"/>
    <s v="Smart"/>
    <d v="2016-01-22T00:00:00"/>
    <n v="34"/>
    <x v="1"/>
  </r>
  <r>
    <s v="U00356"/>
    <s v="C35332"/>
    <s v="Deepak Apte"/>
    <x v="0"/>
    <x v="2"/>
    <x v="2"/>
    <s v="MTR68488"/>
    <d v="2025-02-21T00:00:00"/>
    <d v="1899-12-30T07:18:53"/>
    <n v="480.47"/>
    <n v="1750.46"/>
    <n v="2230.9299999999998"/>
    <n v="3294.83"/>
    <x v="106"/>
    <x v="0"/>
    <x v="4"/>
    <x v="0"/>
    <n v="1"/>
    <n v="0"/>
    <n v="0"/>
    <x v="3"/>
    <x v="1"/>
    <x v="1"/>
    <n v="330.67"/>
    <n v="149.80000000000001"/>
    <s v="Smart"/>
    <d v="2019-12-01T00:00:00"/>
    <n v="53"/>
    <x v="2"/>
  </r>
  <r>
    <s v="U00735"/>
    <s v="C94328"/>
    <s v="Lakshay Nair"/>
    <x v="0"/>
    <x v="2"/>
    <x v="2"/>
    <s v="MTR62616"/>
    <d v="2024-11-05T00:00:00"/>
    <d v="1899-12-30T12:22:23"/>
    <n v="481.54"/>
    <n v="2129.6"/>
    <n v="2611.14"/>
    <n v="3231.36"/>
    <x v="222"/>
    <x v="1"/>
    <x v="6"/>
    <x v="2"/>
    <n v="0"/>
    <n v="1"/>
    <n v="0"/>
    <x v="3"/>
    <x v="1"/>
    <x v="0"/>
    <n v="266.45"/>
    <n v="215.09"/>
    <s v="Analog"/>
    <d v="2016-10-10T00:00:00"/>
    <n v="71"/>
    <x v="1"/>
  </r>
  <r>
    <s v="U00736"/>
    <s v="C10364"/>
    <s v="Sameer Bhat"/>
    <x v="1"/>
    <x v="0"/>
    <x v="0"/>
    <s v="MTR80372"/>
    <d v="2025-04-03T00:00:00"/>
    <d v="1899-12-30T05:35:24"/>
    <n v="409.87"/>
    <n v="2133.5"/>
    <n v="2543.37"/>
    <n v="2497.7600000000002"/>
    <x v="270"/>
    <x v="0"/>
    <x v="1"/>
    <x v="1"/>
    <n v="0"/>
    <n v="0"/>
    <n v="1"/>
    <x v="2"/>
    <x v="1"/>
    <x v="1"/>
    <n v="267.72000000000003"/>
    <n v="142.15"/>
    <s v="Smart"/>
    <d v="2020-06-25T00:00:00"/>
    <n v="68"/>
    <x v="0"/>
  </r>
  <r>
    <s v="U00737"/>
    <s v="C42726"/>
    <s v="Lokesh Shah"/>
    <x v="2"/>
    <x v="1"/>
    <x v="1"/>
    <s v="MTR24058"/>
    <d v="2024-09-18T00:00:00"/>
    <d v="1899-12-30T05:13:35"/>
    <n v="440.09"/>
    <n v="2023.45"/>
    <n v="2463.54"/>
    <n v="2212.37"/>
    <x v="115"/>
    <x v="0"/>
    <x v="2"/>
    <x v="0"/>
    <n v="1"/>
    <n v="0"/>
    <n v="0"/>
    <x v="1"/>
    <x v="1"/>
    <x v="2"/>
    <n v="180.96"/>
    <n v="259.13"/>
    <s v="Analog"/>
    <d v="2022-12-24T00:00:00"/>
    <n v="55"/>
    <x v="0"/>
  </r>
  <r>
    <s v="U00738"/>
    <s v="C30109"/>
    <s v="Sangeeta Sawant"/>
    <x v="0"/>
    <x v="3"/>
    <x v="3"/>
    <s v="MTR32836"/>
    <d v="2025-03-25T00:00:00"/>
    <d v="1899-12-30T17:41:51"/>
    <n v="159.74"/>
    <n v="2190.33"/>
    <n v="2350.0699999999902"/>
    <n v="1173.81"/>
    <x v="15"/>
    <x v="0"/>
    <x v="22"/>
    <x v="2"/>
    <n v="0"/>
    <n v="1"/>
    <n v="0"/>
    <x v="1"/>
    <x v="1"/>
    <x v="4"/>
    <n v="73.069999999999993"/>
    <n v="86.67"/>
    <s v="Analog"/>
    <d v="2021-03-12T00:00:00"/>
    <n v="39"/>
    <x v="2"/>
  </r>
  <r>
    <s v="U00739"/>
    <s v="C33155"/>
    <s v="Jay Mehra"/>
    <x v="2"/>
    <x v="1"/>
    <x v="1"/>
    <s v="MTR24575"/>
    <d v="2024-07-24T00:00:00"/>
    <d v="1899-12-30T14:04:41"/>
    <n v="417.17"/>
    <n v="4542.7299999999996"/>
    <n v="4959.8999999999996"/>
    <n v="3115.32"/>
    <x v="129"/>
    <x v="0"/>
    <x v="20"/>
    <x v="0"/>
    <n v="1"/>
    <n v="0"/>
    <n v="0"/>
    <x v="4"/>
    <x v="2"/>
    <x v="3"/>
    <n v="265.58"/>
    <n v="151.59"/>
    <s v="Smart"/>
    <d v="2020-10-23T00:00:00"/>
    <n v="61"/>
    <x v="2"/>
  </r>
  <r>
    <s v="U00455"/>
    <s v="C28937"/>
    <s v="Ravi Kale"/>
    <x v="2"/>
    <x v="2"/>
    <x v="2"/>
    <s v="MTR96445"/>
    <d v="2025-03-21T00:00:00"/>
    <d v="1899-12-30T12:00:37"/>
    <n v="152.51"/>
    <n v="2391.1799999999998"/>
    <n v="2543.6899999999901"/>
    <n v="886.63"/>
    <x v="170"/>
    <x v="0"/>
    <x v="15"/>
    <x v="1"/>
    <n v="0"/>
    <n v="0"/>
    <n v="1"/>
    <x v="1"/>
    <x v="0"/>
    <x v="2"/>
    <n v="73.739999999999995"/>
    <n v="78.77"/>
    <s v="Analog"/>
    <d v="2021-05-12T00:00:00"/>
    <n v="46"/>
    <x v="0"/>
  </r>
  <r>
    <s v="U00741"/>
    <s v="C71152"/>
    <s v="Mansi Chatterjee"/>
    <x v="1"/>
    <x v="3"/>
    <x v="3"/>
    <s v="MTR70889"/>
    <d v="2024-08-27T00:00:00"/>
    <d v="1899-12-30T16:36:03"/>
    <n v="428.62"/>
    <n v="1508.88"/>
    <n v="1937.5"/>
    <n v="3110.29"/>
    <x v="271"/>
    <x v="1"/>
    <x v="4"/>
    <x v="2"/>
    <n v="0"/>
    <n v="1"/>
    <n v="0"/>
    <x v="0"/>
    <x v="1"/>
    <x v="1"/>
    <n v="255.24"/>
    <n v="173.38"/>
    <s v="Analog"/>
    <d v="2024-01-23T00:00:00"/>
    <n v="22"/>
    <x v="0"/>
  </r>
  <r>
    <s v="U00742"/>
    <s v="C72575"/>
    <s v="Nitin Joshi"/>
    <x v="2"/>
    <x v="1"/>
    <x v="1"/>
    <s v="MTR85088"/>
    <d v="2025-07-11T00:00:00"/>
    <d v="1899-12-30T08:27:02"/>
    <n v="279.75"/>
    <n v="1131.9100000000001"/>
    <n v="1411.66"/>
    <n v="1308"/>
    <x v="65"/>
    <x v="0"/>
    <x v="1"/>
    <x v="1"/>
    <n v="0"/>
    <n v="0"/>
    <n v="1"/>
    <x v="3"/>
    <x v="0"/>
    <x v="3"/>
    <n v="167.35"/>
    <n v="112.4"/>
    <s v="Analog"/>
    <d v="2019-07-14T00:00:00"/>
    <n v="31"/>
    <x v="0"/>
  </r>
  <r>
    <s v="U00035"/>
    <s v="C82195"/>
    <s v="Yamini Gokhale"/>
    <x v="2"/>
    <x v="4"/>
    <x v="4"/>
    <s v="MTR21920"/>
    <d v="2025-06-12T00:00:00"/>
    <d v="1899-12-30T14:09:35"/>
    <n v="223.48"/>
    <n v="3388.27"/>
    <n v="3611.75"/>
    <n v="1562.13"/>
    <x v="12"/>
    <x v="0"/>
    <x v="8"/>
    <x v="1"/>
    <n v="0"/>
    <n v="0"/>
    <n v="1"/>
    <x v="1"/>
    <x v="0"/>
    <x v="2"/>
    <n v="135.5"/>
    <n v="87.98"/>
    <s v="Analog"/>
    <d v="2021-12-19T00:00:00"/>
    <n v="48"/>
    <x v="0"/>
  </r>
  <r>
    <s v="U00744"/>
    <s v="C85195"/>
    <s v="Prakash Mahajan"/>
    <x v="0"/>
    <x v="0"/>
    <x v="0"/>
    <s v="MTR29872"/>
    <d v="2024-11-06T00:00:00"/>
    <d v="1899-12-30T09:45:44"/>
    <n v="176.43"/>
    <n v="3944.55"/>
    <n v="4120.9799999999996"/>
    <n v="939.86"/>
    <x v="64"/>
    <x v="0"/>
    <x v="2"/>
    <x v="1"/>
    <n v="0"/>
    <n v="0"/>
    <n v="1"/>
    <x v="2"/>
    <x v="1"/>
    <x v="0"/>
    <n v="119.84"/>
    <n v="56.59"/>
    <s v="Analog"/>
    <d v="2019-05-23T00:00:00"/>
    <n v="21"/>
    <x v="0"/>
  </r>
  <r>
    <s v="U00745"/>
    <s v="C76449"/>
    <s v="Kirti Sen"/>
    <x v="1"/>
    <x v="0"/>
    <x v="0"/>
    <s v="MTR68586"/>
    <d v="2024-08-03T00:00:00"/>
    <d v="1899-12-30T13:04:52"/>
    <n v="425.13"/>
    <n v="2000.35"/>
    <n v="2425.48"/>
    <n v="2544.08"/>
    <x v="272"/>
    <x v="0"/>
    <x v="23"/>
    <x v="0"/>
    <n v="1"/>
    <n v="0"/>
    <n v="0"/>
    <x v="2"/>
    <x v="1"/>
    <x v="0"/>
    <n v="183.69"/>
    <n v="241.44"/>
    <s v="Smart"/>
    <d v="2017-07-05T00:00:00"/>
    <n v="49"/>
    <x v="0"/>
  </r>
  <r>
    <s v="U00746"/>
    <s v="C81860"/>
    <s v="Naveen Malhotra"/>
    <x v="0"/>
    <x v="5"/>
    <x v="4"/>
    <s v="MTR60165"/>
    <d v="2025-01-17T00:00:00"/>
    <d v="1899-12-30T19:09:42"/>
    <n v="450.88"/>
    <n v="2786.72"/>
    <n v="3237.6"/>
    <n v="3243.02"/>
    <x v="52"/>
    <x v="0"/>
    <x v="21"/>
    <x v="1"/>
    <n v="0"/>
    <n v="0"/>
    <n v="1"/>
    <x v="1"/>
    <x v="0"/>
    <x v="2"/>
    <n v="233.02"/>
    <n v="217.86"/>
    <s v="Smart"/>
    <d v="2020-01-05T00:00:00"/>
    <n v="32"/>
    <x v="1"/>
  </r>
  <r>
    <s v="U00747"/>
    <s v="C94296"/>
    <s v="Isha Sharma"/>
    <x v="1"/>
    <x v="6"/>
    <x v="2"/>
    <s v="MTR96978"/>
    <d v="2025-03-07T00:00:00"/>
    <d v="1899-12-30T21:09:55"/>
    <n v="350.56"/>
    <n v="3482.04"/>
    <n v="3832.6"/>
    <n v="2268.27"/>
    <x v="95"/>
    <x v="0"/>
    <x v="4"/>
    <x v="1"/>
    <n v="0"/>
    <n v="0"/>
    <n v="1"/>
    <x v="4"/>
    <x v="2"/>
    <x v="3"/>
    <n v="212.89"/>
    <n v="137.66999999999999"/>
    <s v="Analog"/>
    <d v="2016-12-11T00:00:00"/>
    <n v="67"/>
    <x v="0"/>
  </r>
  <r>
    <s v="U00748"/>
    <s v="C43949"/>
    <s v="Amrita Bhandari"/>
    <x v="1"/>
    <x v="3"/>
    <x v="3"/>
    <s v="MTR72690"/>
    <d v="2025-02-19T00:00:00"/>
    <d v="1899-12-30T03:58:32"/>
    <n v="106.35"/>
    <n v="2306.06"/>
    <n v="2412.41"/>
    <n v="677.6"/>
    <x v="197"/>
    <x v="0"/>
    <x v="11"/>
    <x v="2"/>
    <n v="0"/>
    <n v="1"/>
    <n v="0"/>
    <x v="4"/>
    <x v="1"/>
    <x v="1"/>
    <n v="46.56"/>
    <n v="59.79"/>
    <s v="Analog"/>
    <d v="2016-05-20T00:00:00"/>
    <n v="51"/>
    <x v="1"/>
  </r>
  <r>
    <s v="U00749"/>
    <s v="C48424"/>
    <s v="Aditya Patil"/>
    <x v="1"/>
    <x v="0"/>
    <x v="0"/>
    <s v="MTR93785"/>
    <d v="2025-01-24T00:00:00"/>
    <d v="1899-12-30T00:19:34"/>
    <n v="384.47"/>
    <n v="2591.02"/>
    <n v="2975.49"/>
    <n v="2269.54"/>
    <x v="143"/>
    <x v="0"/>
    <x v="6"/>
    <x v="1"/>
    <n v="0"/>
    <n v="0"/>
    <n v="1"/>
    <x v="0"/>
    <x v="2"/>
    <x v="2"/>
    <n v="257.39999999999998"/>
    <n v="127.07"/>
    <s v="Analog"/>
    <d v="2020-06-06T00:00:00"/>
    <n v="58"/>
    <x v="0"/>
  </r>
  <r>
    <s v="U00750"/>
    <s v="C25228"/>
    <s v="Kiran Subramanian"/>
    <x v="0"/>
    <x v="4"/>
    <x v="4"/>
    <s v="MTR23423"/>
    <d v="2024-10-27T00:00:00"/>
    <d v="1899-12-30T16:12:08"/>
    <n v="472.91"/>
    <n v="4528.25"/>
    <n v="5001.16"/>
    <n v="3514.42"/>
    <x v="273"/>
    <x v="1"/>
    <x v="8"/>
    <x v="2"/>
    <n v="0"/>
    <n v="1"/>
    <n v="0"/>
    <x v="0"/>
    <x v="2"/>
    <x v="0"/>
    <n v="201.55"/>
    <n v="271.36"/>
    <s v="Analog"/>
    <d v="2023-04-16T00:00:00"/>
    <n v="57"/>
    <x v="0"/>
  </r>
  <r>
    <s v="U00751"/>
    <s v="C52807"/>
    <s v="Vivaan Garg"/>
    <x v="2"/>
    <x v="5"/>
    <x v="4"/>
    <s v="MTR53368"/>
    <d v="2025-04-18T00:00:00"/>
    <d v="1899-12-30T21:36:48"/>
    <n v="431.19"/>
    <n v="4181.38"/>
    <n v="4612.57"/>
    <n v="2841.17"/>
    <x v="149"/>
    <x v="0"/>
    <x v="25"/>
    <x v="2"/>
    <n v="0"/>
    <n v="1"/>
    <n v="0"/>
    <x v="1"/>
    <x v="1"/>
    <x v="0"/>
    <n v="236.2"/>
    <n v="194.99"/>
    <s v="Smart"/>
    <d v="2020-01-30T00:00:00"/>
    <n v="57"/>
    <x v="2"/>
  </r>
  <r>
    <s v="U00752"/>
    <s v="C84950"/>
    <s v="Kartik Salunkhe"/>
    <x v="2"/>
    <x v="6"/>
    <x v="2"/>
    <s v="MTR33995"/>
    <d v="2025-05-23T00:00:00"/>
    <d v="1899-12-30T17:44:24"/>
    <n v="147.72999999999999"/>
    <n v="3519.58"/>
    <n v="3667.31"/>
    <n v="892.58"/>
    <x v="92"/>
    <x v="0"/>
    <x v="12"/>
    <x v="2"/>
    <n v="0"/>
    <n v="1"/>
    <n v="0"/>
    <x v="2"/>
    <x v="0"/>
    <x v="1"/>
    <n v="94.56"/>
    <n v="53.17"/>
    <s v="Smart"/>
    <d v="2018-08-21T00:00:00"/>
    <n v="21"/>
    <x v="1"/>
  </r>
  <r>
    <s v="U01164"/>
    <s v="C51304"/>
    <s v="Om Sodhi"/>
    <x v="2"/>
    <x v="6"/>
    <x v="2"/>
    <s v="MTR56703"/>
    <d v="2025-07-10T00:00:00"/>
    <d v="1899-12-30T17:34:42"/>
    <n v="432.48"/>
    <n v="4545.01"/>
    <n v="4977.49"/>
    <n v="1976.15"/>
    <x v="57"/>
    <x v="0"/>
    <x v="10"/>
    <x v="1"/>
    <n v="0"/>
    <n v="0"/>
    <n v="1"/>
    <x v="4"/>
    <x v="2"/>
    <x v="0"/>
    <n v="262.45"/>
    <n v="170.03"/>
    <s v="Analog"/>
    <d v="2018-09-01T00:00:00"/>
    <n v="55"/>
    <x v="0"/>
  </r>
  <r>
    <s v="U00070"/>
    <s v="C39987"/>
    <s v="Puneet Khan"/>
    <x v="1"/>
    <x v="1"/>
    <x v="1"/>
    <s v="MTR20689"/>
    <d v="2024-08-13T00:00:00"/>
    <d v="1899-12-30T15:11:47"/>
    <n v="491.65"/>
    <n v="1040.99"/>
    <n v="1532.6399999999901"/>
    <n v="2896.6"/>
    <x v="27"/>
    <x v="0"/>
    <x v="1"/>
    <x v="0"/>
    <n v="1"/>
    <n v="0"/>
    <n v="0"/>
    <x v="2"/>
    <x v="0"/>
    <x v="4"/>
    <n v="315.89999999999998"/>
    <n v="175.75"/>
    <s v="Analog"/>
    <d v="2020-07-22T00:00:00"/>
    <n v="31"/>
    <x v="1"/>
  </r>
  <r>
    <s v="U00755"/>
    <s v="C10700"/>
    <s v="Kartik Kale"/>
    <x v="1"/>
    <x v="0"/>
    <x v="0"/>
    <s v="MTR79315"/>
    <d v="2025-04-15T00:00:00"/>
    <d v="1899-12-30T03:12:00"/>
    <n v="265.86"/>
    <n v="1218.3699999999999"/>
    <n v="1484.23"/>
    <n v="1595.54"/>
    <x v="189"/>
    <x v="0"/>
    <x v="1"/>
    <x v="0"/>
    <n v="1"/>
    <n v="0"/>
    <n v="0"/>
    <x v="0"/>
    <x v="0"/>
    <x v="4"/>
    <n v="177.78"/>
    <n v="88.08"/>
    <s v="Smart"/>
    <d v="2024-02-21T00:00:00"/>
    <n v="27"/>
    <x v="1"/>
  </r>
  <r>
    <s v="U00754"/>
    <s v="C32442"/>
    <s v="Sanjay Kohli"/>
    <x v="1"/>
    <x v="1"/>
    <x v="1"/>
    <s v="MTR99018"/>
    <d v="2024-11-21T00:00:00"/>
    <d v="1899-12-30T02:17:27"/>
    <n v="115.75"/>
    <n v="1879.91"/>
    <n v="1995.66"/>
    <n v="728.35"/>
    <x v="223"/>
    <x v="1"/>
    <x v="25"/>
    <x v="0"/>
    <n v="1"/>
    <n v="0"/>
    <n v="0"/>
    <x v="4"/>
    <x v="0"/>
    <x v="3"/>
    <n v="47.88"/>
    <n v="67.87"/>
    <s v="Analog"/>
    <d v="2018-03-14T00:00:00"/>
    <n v="27"/>
    <x v="2"/>
  </r>
  <r>
    <s v="U00757"/>
    <s v="C83438"/>
    <s v="Jitendra Mir"/>
    <x v="0"/>
    <x v="5"/>
    <x v="4"/>
    <s v="MTR40641"/>
    <d v="2025-02-13T00:00:00"/>
    <d v="1899-12-30T19:45:43"/>
    <n v="113.9"/>
    <n v="1983.91"/>
    <n v="2097.81"/>
    <n v="841.15"/>
    <x v="21"/>
    <x v="0"/>
    <x v="19"/>
    <x v="1"/>
    <n v="0"/>
    <n v="0"/>
    <n v="1"/>
    <x v="3"/>
    <x v="2"/>
    <x v="2"/>
    <n v="56.5"/>
    <n v="57.4"/>
    <s v="Smart"/>
    <d v="2019-03-26T00:00:00"/>
    <n v="58"/>
    <x v="0"/>
  </r>
  <r>
    <s v="U00758"/>
    <s v="C32773"/>
    <s v="Anusha Ghosh"/>
    <x v="0"/>
    <x v="3"/>
    <x v="3"/>
    <s v="MTR54866"/>
    <d v="2024-09-11T00:00:00"/>
    <d v="1899-12-30T15:18:54"/>
    <n v="299.83999999999997"/>
    <n v="1379.57"/>
    <n v="1679.4099999999901"/>
    <n v="2047.21"/>
    <x v="158"/>
    <x v="0"/>
    <x v="19"/>
    <x v="2"/>
    <n v="0"/>
    <n v="1"/>
    <n v="0"/>
    <x v="4"/>
    <x v="1"/>
    <x v="2"/>
    <n v="189.48"/>
    <n v="110.36"/>
    <s v="Analog"/>
    <d v="2023-04-13T00:00:00"/>
    <n v="22"/>
    <x v="0"/>
  </r>
  <r>
    <s v="U00759"/>
    <s v="C55309"/>
    <s v="Tanmay Bhide"/>
    <x v="1"/>
    <x v="3"/>
    <x v="3"/>
    <s v="MTR16852"/>
    <d v="2025-04-04T00:00:00"/>
    <d v="1899-12-30T05:56:01"/>
    <n v="469.14"/>
    <n v="3322.98"/>
    <n v="3792.12"/>
    <n v="2561.61"/>
    <x v="84"/>
    <x v="0"/>
    <x v="17"/>
    <x v="1"/>
    <n v="0"/>
    <n v="0"/>
    <n v="1"/>
    <x v="3"/>
    <x v="1"/>
    <x v="4"/>
    <n v="229.97"/>
    <n v="239.17"/>
    <s v="Analog"/>
    <d v="2019-01-07T00:00:00"/>
    <n v="51"/>
    <x v="1"/>
  </r>
  <r>
    <s v="U01379"/>
    <s v="C63598"/>
    <s v="Sanjay Wagh"/>
    <x v="2"/>
    <x v="2"/>
    <x v="2"/>
    <s v="MTR95070"/>
    <d v="2025-07-01T00:00:00"/>
    <d v="1899-12-30T12:27:58"/>
    <n v="444.41"/>
    <n v="3808.86"/>
    <n v="4253.2700000000004"/>
    <n v="2046.38"/>
    <x v="202"/>
    <x v="0"/>
    <x v="8"/>
    <x v="2"/>
    <n v="0"/>
    <n v="1"/>
    <n v="0"/>
    <x v="2"/>
    <x v="1"/>
    <x v="1"/>
    <n v="283.45"/>
    <n v="160.96"/>
    <s v="Analog"/>
    <d v="2024-02-02T00:00:00"/>
    <n v="71"/>
    <x v="0"/>
  </r>
  <r>
    <s v="U00761"/>
    <s v="C92855"/>
    <s v="Amit Salunkhe"/>
    <x v="0"/>
    <x v="3"/>
    <x v="3"/>
    <s v="MTR28407"/>
    <d v="2025-05-18T00:00:00"/>
    <d v="1899-12-30T23:38:19"/>
    <n v="195.41"/>
    <n v="4893.16"/>
    <n v="5088.57"/>
    <n v="1164.24"/>
    <x v="134"/>
    <x v="0"/>
    <x v="18"/>
    <x v="1"/>
    <n v="0"/>
    <n v="0"/>
    <n v="1"/>
    <x v="0"/>
    <x v="2"/>
    <x v="2"/>
    <n v="89.34"/>
    <n v="106.07"/>
    <s v="Analog"/>
    <d v="2020-05-21T00:00:00"/>
    <n v="19"/>
    <x v="0"/>
  </r>
  <r>
    <s v="U00762"/>
    <s v="C54578"/>
    <s v="Alok Coutinho"/>
    <x v="0"/>
    <x v="3"/>
    <x v="3"/>
    <s v="MTR50120"/>
    <d v="2024-09-22T00:00:00"/>
    <d v="1899-12-30T09:58:20"/>
    <n v="493.86"/>
    <n v="3666.76"/>
    <n v="4160.62"/>
    <n v="3376.5"/>
    <x v="147"/>
    <x v="0"/>
    <x v="2"/>
    <x v="2"/>
    <n v="0"/>
    <n v="1"/>
    <n v="0"/>
    <x v="3"/>
    <x v="2"/>
    <x v="0"/>
    <n v="259.41000000000003"/>
    <n v="234.45"/>
    <s v="Analog"/>
    <d v="2022-11-23T00:00:00"/>
    <n v="23"/>
    <x v="1"/>
  </r>
  <r>
    <s v="U01751"/>
    <s v="C14467"/>
    <s v="Nitin Sidhu"/>
    <x v="1"/>
    <x v="3"/>
    <x v="3"/>
    <s v="MTR41282"/>
    <d v="2024-10-28T00:00:00"/>
    <d v="1899-12-30T08:28:51"/>
    <n v="186.99"/>
    <n v="3539.5"/>
    <n v="3726.49"/>
    <n v="906.46"/>
    <x v="30"/>
    <x v="0"/>
    <x v="20"/>
    <x v="1"/>
    <n v="0"/>
    <n v="0"/>
    <n v="1"/>
    <x v="2"/>
    <x v="2"/>
    <x v="0"/>
    <n v="125.84"/>
    <n v="61.15"/>
    <s v="Analog"/>
    <d v="2023-01-22T00:00:00"/>
    <n v="50"/>
    <x v="1"/>
  </r>
  <r>
    <s v="U00764"/>
    <s v="C60848"/>
    <s v="Suresh Phadke"/>
    <x v="1"/>
    <x v="4"/>
    <x v="4"/>
    <s v="MTR39456"/>
    <d v="2025-03-02T00:00:00"/>
    <d v="1899-12-30T05:44:13"/>
    <n v="275.22000000000003"/>
    <n v="1209.79"/>
    <n v="1485.01"/>
    <n v="1319.62"/>
    <x v="15"/>
    <x v="0"/>
    <x v="17"/>
    <x v="0"/>
    <n v="1"/>
    <n v="0"/>
    <n v="0"/>
    <x v="1"/>
    <x v="1"/>
    <x v="0"/>
    <n v="164.02"/>
    <n v="111.2"/>
    <s v="Smart"/>
    <d v="2023-12-18T00:00:00"/>
    <n v="68"/>
    <x v="1"/>
  </r>
  <r>
    <s v="U00765"/>
    <s v="C93166"/>
    <s v="Yamini Gowda"/>
    <x v="2"/>
    <x v="3"/>
    <x v="3"/>
    <s v="MTR88313"/>
    <d v="2025-02-12T00:00:00"/>
    <d v="1899-12-30T02:32:24"/>
    <n v="122.08"/>
    <n v="4120.29"/>
    <n v="4242.37"/>
    <n v="906.96"/>
    <x v="196"/>
    <x v="0"/>
    <x v="3"/>
    <x v="2"/>
    <n v="0"/>
    <n v="1"/>
    <n v="0"/>
    <x v="2"/>
    <x v="1"/>
    <x v="0"/>
    <n v="63.2"/>
    <n v="58.88"/>
    <s v="Smart"/>
    <d v="2020-04-03T00:00:00"/>
    <n v="28"/>
    <x v="0"/>
  </r>
  <r>
    <s v="U00766"/>
    <s v="C45576"/>
    <s v="Lokesh Hebbar"/>
    <x v="2"/>
    <x v="3"/>
    <x v="3"/>
    <s v="MTR62231"/>
    <d v="2024-09-21T00:00:00"/>
    <d v="1899-12-30T09:05:51"/>
    <n v="226.43"/>
    <n v="1854.72"/>
    <n v="2081.15"/>
    <n v="1022.06"/>
    <x v="2"/>
    <x v="1"/>
    <x v="18"/>
    <x v="0"/>
    <n v="1"/>
    <n v="0"/>
    <n v="0"/>
    <x v="1"/>
    <x v="2"/>
    <x v="3"/>
    <n v="102.21"/>
    <n v="124.22"/>
    <s v="Analog"/>
    <d v="2017-06-24T00:00:00"/>
    <n v="70"/>
    <x v="1"/>
  </r>
  <r>
    <s v="U00767"/>
    <s v="C23594"/>
    <s v="Nitin Garg"/>
    <x v="0"/>
    <x v="3"/>
    <x v="3"/>
    <s v="MTR98421"/>
    <d v="2025-07-17T00:00:00"/>
    <d v="1899-12-30T19:49:26"/>
    <n v="156.19"/>
    <n v="2627.8"/>
    <n v="2783.99"/>
    <n v="849.39"/>
    <x v="274"/>
    <x v="0"/>
    <x v="13"/>
    <x v="2"/>
    <n v="0"/>
    <n v="1"/>
    <n v="0"/>
    <x v="0"/>
    <x v="2"/>
    <x v="2"/>
    <n v="103.1"/>
    <n v="53.09"/>
    <s v="Analog"/>
    <d v="2022-06-27T00:00:00"/>
    <n v="48"/>
    <x v="2"/>
  </r>
  <r>
    <s v="U00768"/>
    <s v="C82200"/>
    <s v="Karthik Gowda"/>
    <x v="1"/>
    <x v="1"/>
    <x v="1"/>
    <s v="MTR11472"/>
    <d v="2025-03-29T00:00:00"/>
    <d v="1899-12-30T00:38:29"/>
    <n v="115.21"/>
    <n v="4158.8599999999997"/>
    <n v="4274.07"/>
    <n v="739.7"/>
    <x v="132"/>
    <x v="0"/>
    <x v="27"/>
    <x v="2"/>
    <n v="0"/>
    <n v="1"/>
    <n v="0"/>
    <x v="0"/>
    <x v="0"/>
    <x v="3"/>
    <n v="70.83"/>
    <n v="44.38"/>
    <s v="Analog"/>
    <d v="2016-03-22T00:00:00"/>
    <n v="62"/>
    <x v="2"/>
  </r>
  <r>
    <s v="U00769"/>
    <s v="C17242"/>
    <s v="Pooja Prasad"/>
    <x v="0"/>
    <x v="4"/>
    <x v="4"/>
    <s v="MTR34297"/>
    <d v="2025-01-24T00:00:00"/>
    <d v="1899-12-30T08:51:06"/>
    <n v="201.67"/>
    <n v="1320.45"/>
    <n v="1522.12"/>
    <n v="1396.32"/>
    <x v="201"/>
    <x v="0"/>
    <x v="14"/>
    <x v="1"/>
    <n v="0"/>
    <n v="0"/>
    <n v="1"/>
    <x v="3"/>
    <x v="1"/>
    <x v="4"/>
    <n v="134.5"/>
    <n v="67.17"/>
    <s v="Analog"/>
    <d v="2020-01-26T00:00:00"/>
    <n v="52"/>
    <x v="2"/>
  </r>
  <r>
    <s v="U00770"/>
    <s v="C91708"/>
    <s v="Hardik Coutinho"/>
    <x v="1"/>
    <x v="2"/>
    <x v="2"/>
    <s v="MTR27950"/>
    <d v="2024-08-23T00:00:00"/>
    <d v="1899-12-30T18:32:05"/>
    <n v="139.68"/>
    <n v="2216.48"/>
    <n v="2356.16"/>
    <n v="960.26"/>
    <x v="196"/>
    <x v="0"/>
    <x v="28"/>
    <x v="2"/>
    <n v="0"/>
    <n v="1"/>
    <n v="0"/>
    <x v="4"/>
    <x v="1"/>
    <x v="1"/>
    <n v="87.42"/>
    <n v="52.26"/>
    <s v="Smart"/>
    <d v="2023-02-28T00:00:00"/>
    <n v="54"/>
    <x v="1"/>
  </r>
  <r>
    <s v="U00771"/>
    <s v="C62884"/>
    <s v="Puneet Qureshi"/>
    <x v="2"/>
    <x v="1"/>
    <x v="1"/>
    <s v="MTR71384"/>
    <d v="2024-11-21T00:00:00"/>
    <d v="1899-12-30T18:04:23"/>
    <n v="124.38"/>
    <n v="4377.66"/>
    <n v="4502.04"/>
    <n v="756.92"/>
    <x v="197"/>
    <x v="0"/>
    <x v="3"/>
    <x v="2"/>
    <n v="0"/>
    <n v="1"/>
    <n v="0"/>
    <x v="4"/>
    <x v="2"/>
    <x v="3"/>
    <n v="86.38"/>
    <n v="38"/>
    <s v="Smart"/>
    <d v="2023-01-14T00:00:00"/>
    <n v="45"/>
    <x v="1"/>
  </r>
  <r>
    <s v="U00772"/>
    <s v="C34756"/>
    <s v="Bhavana Wagh"/>
    <x v="2"/>
    <x v="0"/>
    <x v="0"/>
    <s v="MTR66926"/>
    <d v="2025-04-10T00:00:00"/>
    <d v="1899-12-30T06:58:47"/>
    <n v="223.43"/>
    <n v="2479.34"/>
    <n v="2702.77"/>
    <n v="1623.22"/>
    <x v="257"/>
    <x v="0"/>
    <x v="14"/>
    <x v="2"/>
    <n v="0"/>
    <n v="1"/>
    <n v="0"/>
    <x v="1"/>
    <x v="0"/>
    <x v="3"/>
    <n v="104.22"/>
    <n v="119.21"/>
    <s v="Smart"/>
    <d v="2017-11-30T00:00:00"/>
    <n v="47"/>
    <x v="0"/>
  </r>
  <r>
    <s v="U00773"/>
    <s v="C56218"/>
    <s v="Chetan Mehta"/>
    <x v="2"/>
    <x v="5"/>
    <x v="4"/>
    <s v="MTR51539"/>
    <d v="2024-08-26T00:00:00"/>
    <d v="1899-12-30T01:16:36"/>
    <n v="454.29"/>
    <n v="3097.58"/>
    <n v="3551.87"/>
    <n v="3272.52"/>
    <x v="30"/>
    <x v="0"/>
    <x v="7"/>
    <x v="0"/>
    <n v="1"/>
    <n v="0"/>
    <n v="0"/>
    <x v="3"/>
    <x v="1"/>
    <x v="1"/>
    <n v="297.8"/>
    <n v="156.49"/>
    <s v="Analog"/>
    <d v="2017-07-08T00:00:00"/>
    <n v="52"/>
    <x v="0"/>
  </r>
  <r>
    <s v="U00774"/>
    <s v="C12825"/>
    <s v="Suhani DSouza"/>
    <x v="2"/>
    <x v="5"/>
    <x v="4"/>
    <s v="MTR71102"/>
    <d v="2025-05-18T00:00:00"/>
    <d v="1899-12-30T06:42:56"/>
    <n v="412.65"/>
    <n v="3082.44"/>
    <n v="3495.09"/>
    <n v="2953.02"/>
    <x v="234"/>
    <x v="0"/>
    <x v="27"/>
    <x v="2"/>
    <n v="0"/>
    <n v="1"/>
    <n v="0"/>
    <x v="0"/>
    <x v="0"/>
    <x v="0"/>
    <n v="254.89"/>
    <n v="157.76"/>
    <s v="Analog"/>
    <d v="2017-03-23T00:00:00"/>
    <n v="28"/>
    <x v="2"/>
  </r>
  <r>
    <s v="U00775"/>
    <s v="C69493"/>
    <s v="Sushmita Iyengar"/>
    <x v="2"/>
    <x v="0"/>
    <x v="0"/>
    <s v="MTR73366"/>
    <d v="2024-07-26T00:00:00"/>
    <d v="1899-12-30T03:54:41"/>
    <n v="157.47999999999999"/>
    <n v="3743.6"/>
    <n v="3901.08"/>
    <n v="989.57"/>
    <x v="275"/>
    <x v="1"/>
    <x v="13"/>
    <x v="1"/>
    <n v="0"/>
    <n v="0"/>
    <n v="1"/>
    <x v="3"/>
    <x v="0"/>
    <x v="4"/>
    <n v="82.76"/>
    <n v="74.72"/>
    <s v="Analog"/>
    <d v="2019-04-16T00:00:00"/>
    <n v="30"/>
    <x v="1"/>
  </r>
  <r>
    <s v="U00776"/>
    <s v="C39996"/>
    <s v="Kiran Tandon"/>
    <x v="2"/>
    <x v="0"/>
    <x v="0"/>
    <s v="MTR99662"/>
    <d v="2025-06-04T00:00:00"/>
    <d v="1899-12-30T15:00:28"/>
    <n v="441.67"/>
    <n v="4195.6099999999997"/>
    <n v="4637.28"/>
    <n v="3051.08"/>
    <x v="238"/>
    <x v="0"/>
    <x v="4"/>
    <x v="1"/>
    <n v="0"/>
    <n v="0"/>
    <n v="1"/>
    <x v="4"/>
    <x v="1"/>
    <x v="4"/>
    <n v="283.88"/>
    <n v="157.79"/>
    <s v="Analog"/>
    <d v="2023-01-20T00:00:00"/>
    <n v="55"/>
    <x v="2"/>
  </r>
  <r>
    <s v="U00128"/>
    <s v="C24521"/>
    <s v="Malini Joshi"/>
    <x v="2"/>
    <x v="0"/>
    <x v="0"/>
    <s v="MTR64252"/>
    <d v="2024-10-27T00:00:00"/>
    <d v="1899-12-30T02:25:58"/>
    <n v="330.07"/>
    <n v="1102.6300000000001"/>
    <n v="1432.7"/>
    <n v="1863.52"/>
    <x v="225"/>
    <x v="0"/>
    <x v="0"/>
    <x v="0"/>
    <n v="1"/>
    <n v="0"/>
    <n v="0"/>
    <x v="3"/>
    <x v="0"/>
    <x v="1"/>
    <n v="163.03"/>
    <n v="167.04"/>
    <s v="Smart"/>
    <d v="2016-08-08T00:00:00"/>
    <n v="33"/>
    <x v="1"/>
  </r>
  <r>
    <s v="U00778"/>
    <s v="C71712"/>
    <s v="Vaishnavi Mir"/>
    <x v="0"/>
    <x v="2"/>
    <x v="2"/>
    <s v="MTR85140"/>
    <d v="2025-03-19T00:00:00"/>
    <d v="1899-12-30T04:52:47"/>
    <n v="175.03"/>
    <n v="2288.3200000000002"/>
    <n v="2463.35"/>
    <n v="820.76"/>
    <x v="85"/>
    <x v="0"/>
    <x v="28"/>
    <x v="1"/>
    <n v="0"/>
    <n v="0"/>
    <n v="1"/>
    <x v="0"/>
    <x v="0"/>
    <x v="3"/>
    <n v="94.9"/>
    <n v="80.13"/>
    <s v="Analog"/>
    <d v="2020-09-15T00:00:00"/>
    <n v="44"/>
    <x v="2"/>
  </r>
  <r>
    <s v="U01309"/>
    <s v="C88044"/>
    <s v="Zoya Mehta"/>
    <x v="2"/>
    <x v="3"/>
    <x v="3"/>
    <s v="MTR41139"/>
    <d v="2025-03-17T00:00:00"/>
    <d v="1899-12-30T23:27:39"/>
    <n v="417.57"/>
    <n v="2685.23"/>
    <n v="3102.8"/>
    <n v="2552.02"/>
    <x v="77"/>
    <x v="0"/>
    <x v="4"/>
    <x v="0"/>
    <n v="1"/>
    <n v="0"/>
    <n v="0"/>
    <x v="0"/>
    <x v="0"/>
    <x v="4"/>
    <n v="194.62"/>
    <n v="222.95"/>
    <s v="Analog"/>
    <d v="2021-04-18T00:00:00"/>
    <n v="55"/>
    <x v="1"/>
  </r>
  <r>
    <s v="U00780"/>
    <s v="C14482"/>
    <s v="Manjunath Batra"/>
    <x v="1"/>
    <x v="5"/>
    <x v="4"/>
    <s v="MTR21545"/>
    <d v="2025-03-07T00:00:00"/>
    <d v="1899-12-30T00:36:17"/>
    <n v="75.13"/>
    <n v="1796.77"/>
    <n v="1871.9"/>
    <n v="482.44"/>
    <x v="80"/>
    <x v="0"/>
    <x v="24"/>
    <x v="1"/>
    <n v="0"/>
    <n v="0"/>
    <n v="1"/>
    <x v="4"/>
    <x v="2"/>
    <x v="4"/>
    <n v="33.28"/>
    <n v="41.85"/>
    <s v="Analog"/>
    <d v="2021-08-11T00:00:00"/>
    <n v="61"/>
    <x v="2"/>
  </r>
  <r>
    <s v="U00273"/>
    <s v="C68526"/>
    <s v="Suresh Rathore"/>
    <x v="1"/>
    <x v="3"/>
    <x v="3"/>
    <s v="MTR63341"/>
    <d v="2024-10-05T00:00:00"/>
    <d v="1899-12-30T05:36:52"/>
    <n v="252.46"/>
    <n v="1564.58"/>
    <n v="1817.04"/>
    <n v="1307.68"/>
    <x v="115"/>
    <x v="0"/>
    <x v="21"/>
    <x v="0"/>
    <n v="1"/>
    <n v="0"/>
    <n v="0"/>
    <x v="0"/>
    <x v="0"/>
    <x v="3"/>
    <n v="145.97999999999999"/>
    <n v="106.48"/>
    <s v="Smart"/>
    <d v="2020-08-27T00:00:00"/>
    <n v="67"/>
    <x v="1"/>
  </r>
  <r>
    <s v="U00782"/>
    <s v="C69011"/>
    <s v="Mansi Pillai"/>
    <x v="1"/>
    <x v="3"/>
    <x v="3"/>
    <s v="MTR43377"/>
    <d v="2024-10-10T00:00:00"/>
    <d v="1899-12-30T15:33:36"/>
    <n v="185.33"/>
    <n v="2118.5"/>
    <n v="2303.83"/>
    <n v="1118.47"/>
    <x v="259"/>
    <x v="0"/>
    <x v="1"/>
    <x v="1"/>
    <n v="0"/>
    <n v="0"/>
    <n v="1"/>
    <x v="4"/>
    <x v="0"/>
    <x v="2"/>
    <n v="116.7"/>
    <n v="68.63"/>
    <s v="Analog"/>
    <d v="2017-05-04T00:00:00"/>
    <n v="40"/>
    <x v="2"/>
  </r>
  <r>
    <s v="U00783"/>
    <s v="C69239"/>
    <s v="Jatin Garg"/>
    <x v="2"/>
    <x v="0"/>
    <x v="0"/>
    <s v="MTR24260"/>
    <d v="2024-12-21T00:00:00"/>
    <d v="1899-12-30T03:48:55"/>
    <n v="414.92"/>
    <n v="4132.75"/>
    <n v="4547.67"/>
    <n v="1933.19"/>
    <x v="103"/>
    <x v="1"/>
    <x v="19"/>
    <x v="2"/>
    <n v="0"/>
    <n v="1"/>
    <n v="0"/>
    <x v="3"/>
    <x v="0"/>
    <x v="2"/>
    <n v="266.39999999999998"/>
    <n v="148.52000000000001"/>
    <s v="Smart"/>
    <d v="2020-02-19T00:00:00"/>
    <n v="61"/>
    <x v="2"/>
  </r>
  <r>
    <s v="U00483"/>
    <s v="C25661"/>
    <s v="Tushar Kohli"/>
    <x v="2"/>
    <x v="2"/>
    <x v="2"/>
    <s v="MTR26325"/>
    <d v="2025-05-02T00:00:00"/>
    <d v="1899-12-30T09:00:44"/>
    <n v="58.37"/>
    <n v="4457.03"/>
    <n v="4515.3999999999996"/>
    <n v="351.39"/>
    <x v="215"/>
    <x v="0"/>
    <x v="19"/>
    <x v="1"/>
    <n v="0"/>
    <n v="0"/>
    <n v="1"/>
    <x v="2"/>
    <x v="0"/>
    <x v="1"/>
    <n v="34.78"/>
    <n v="23.59"/>
    <s v="Smart"/>
    <d v="2023-12-03T00:00:00"/>
    <n v="69"/>
    <x v="2"/>
  </r>
  <r>
    <s v="U01305"/>
    <s v="C15343"/>
    <s v="Lata Bhat"/>
    <x v="0"/>
    <x v="1"/>
    <x v="1"/>
    <s v="MTR56739"/>
    <d v="2025-01-26T00:00:00"/>
    <d v="1899-12-30T11:49:19"/>
    <n v="83.85"/>
    <n v="1859.88"/>
    <n v="1943.73"/>
    <n v="413.72"/>
    <x v="252"/>
    <x v="0"/>
    <x v="23"/>
    <x v="0"/>
    <n v="1"/>
    <n v="0"/>
    <n v="0"/>
    <x v="2"/>
    <x v="2"/>
    <x v="2"/>
    <n v="41.67"/>
    <n v="42.18"/>
    <s v="Analog"/>
    <d v="2020-07-23T00:00:00"/>
    <n v="58"/>
    <x v="1"/>
  </r>
  <r>
    <s v="U01438"/>
    <s v="C60703"/>
    <s v="Reema Balasubramanian"/>
    <x v="0"/>
    <x v="2"/>
    <x v="2"/>
    <s v="MTR81440"/>
    <d v="2024-12-20T00:00:00"/>
    <d v="1899-12-30T00:11:53"/>
    <n v="110.16"/>
    <n v="2339.9899999999998"/>
    <n v="2450.1499999999901"/>
    <n v="714.32"/>
    <x v="148"/>
    <x v="0"/>
    <x v="6"/>
    <x v="1"/>
    <n v="0"/>
    <n v="0"/>
    <n v="1"/>
    <x v="0"/>
    <x v="0"/>
    <x v="0"/>
    <n v="45.56"/>
    <n v="64.599999999999994"/>
    <s v="Smart"/>
    <d v="2018-02-03T00:00:00"/>
    <n v="70"/>
    <x v="2"/>
  </r>
  <r>
    <s v="U01548"/>
    <s v="C67224"/>
    <s v="Lokesh Mehta"/>
    <x v="0"/>
    <x v="3"/>
    <x v="3"/>
    <s v="MTR38225"/>
    <d v="2025-06-06T00:00:00"/>
    <d v="1899-12-30T08:11:44"/>
    <n v="323.20999999999998"/>
    <n v="1612.5"/>
    <n v="1935.71"/>
    <n v="1876.99"/>
    <x v="31"/>
    <x v="0"/>
    <x v="1"/>
    <x v="0"/>
    <n v="1"/>
    <n v="0"/>
    <n v="0"/>
    <x v="1"/>
    <x v="2"/>
    <x v="4"/>
    <n v="208.25"/>
    <n v="114.96"/>
    <s v="Smart"/>
    <d v="2018-08-23T00:00:00"/>
    <n v="22"/>
    <x v="1"/>
  </r>
  <r>
    <s v="U00789"/>
    <s v="C86560"/>
    <s v="Ananya Parikh"/>
    <x v="1"/>
    <x v="0"/>
    <x v="0"/>
    <s v="MTR36472"/>
    <d v="2024-09-01T00:00:00"/>
    <d v="1899-12-30T13:30:58"/>
    <n v="129.94"/>
    <n v="4024.54"/>
    <n v="4154.4799999999996"/>
    <n v="947.91"/>
    <x v="272"/>
    <x v="0"/>
    <x v="18"/>
    <x v="1"/>
    <n v="0"/>
    <n v="0"/>
    <n v="1"/>
    <x v="0"/>
    <x v="0"/>
    <x v="4"/>
    <n v="58.05"/>
    <n v="71.89"/>
    <s v="Analog"/>
    <d v="2017-01-01T00:00:00"/>
    <n v="19"/>
    <x v="2"/>
  </r>
  <r>
    <s v="U00790"/>
    <s v="C77131"/>
    <s v="Bharat Mir"/>
    <x v="2"/>
    <x v="1"/>
    <x v="1"/>
    <s v="MTR93770"/>
    <d v="2025-03-08T00:00:00"/>
    <d v="1899-12-30T09:25:57"/>
    <n v="375.79"/>
    <n v="3843.11"/>
    <n v="4218.8999999999996"/>
    <n v="2210.67"/>
    <x v="95"/>
    <x v="0"/>
    <x v="5"/>
    <x v="1"/>
    <n v="0"/>
    <n v="0"/>
    <n v="1"/>
    <x v="1"/>
    <x v="0"/>
    <x v="3"/>
    <n v="226.33"/>
    <n v="149.46"/>
    <s v="Smart"/>
    <d v="2016-05-30T00:00:00"/>
    <n v="65"/>
    <x v="1"/>
  </r>
  <r>
    <s v="U00791"/>
    <s v="C96485"/>
    <s v="Sneha Verma"/>
    <x v="1"/>
    <x v="0"/>
    <x v="0"/>
    <s v="MTR22329"/>
    <d v="2024-12-24T00:00:00"/>
    <d v="1899-12-30T08:15:03"/>
    <n v="340.79"/>
    <n v="3679.9"/>
    <n v="4020.69"/>
    <n v="2120.08"/>
    <x v="72"/>
    <x v="0"/>
    <x v="0"/>
    <x v="1"/>
    <n v="0"/>
    <n v="0"/>
    <n v="1"/>
    <x v="2"/>
    <x v="0"/>
    <x v="0"/>
    <n v="143.43"/>
    <n v="197.36"/>
    <s v="Analog"/>
    <d v="2023-08-31T00:00:00"/>
    <n v="58"/>
    <x v="1"/>
  </r>
  <r>
    <s v="U00792"/>
    <s v="C50128"/>
    <s v="Isha Qureshi"/>
    <x v="2"/>
    <x v="1"/>
    <x v="1"/>
    <s v="MTR31469"/>
    <d v="2025-04-29T00:00:00"/>
    <d v="1899-12-30T16:12:03"/>
    <n v="417.85"/>
    <n v="2767.84"/>
    <n v="3185.69"/>
    <n v="2707.03"/>
    <x v="257"/>
    <x v="0"/>
    <x v="14"/>
    <x v="0"/>
    <n v="1"/>
    <n v="0"/>
    <n v="0"/>
    <x v="1"/>
    <x v="0"/>
    <x v="1"/>
    <n v="177.15"/>
    <n v="240.7"/>
    <s v="Smart"/>
    <d v="2020-08-27T00:00:00"/>
    <n v="40"/>
    <x v="0"/>
  </r>
  <r>
    <s v="U00793"/>
    <s v="C66599"/>
    <s v="Tanya Pereira"/>
    <x v="1"/>
    <x v="3"/>
    <x v="3"/>
    <s v="MTR82788"/>
    <d v="2025-04-09T00:00:00"/>
    <d v="1899-12-30T02:29:46"/>
    <n v="286.82"/>
    <n v="1287.9100000000001"/>
    <n v="1574.73"/>
    <n v="1767.14"/>
    <x v="263"/>
    <x v="0"/>
    <x v="24"/>
    <x v="0"/>
    <n v="1"/>
    <n v="0"/>
    <n v="0"/>
    <x v="4"/>
    <x v="1"/>
    <x v="2"/>
    <n v="118.25"/>
    <n v="168.57"/>
    <s v="Analog"/>
    <d v="2022-06-28T00:00:00"/>
    <n v="59"/>
    <x v="2"/>
  </r>
  <r>
    <s v="U00784"/>
    <s v="C22240"/>
    <s v="Kunal Batra"/>
    <x v="1"/>
    <x v="1"/>
    <x v="1"/>
    <s v="MTR83138"/>
    <d v="2024-09-02T00:00:00"/>
    <d v="1899-12-30T08:32:15"/>
    <n v="10.5"/>
    <n v="4817.8599999999997"/>
    <n v="4828.3599999999997"/>
    <n v="69.7"/>
    <x v="169"/>
    <x v="1"/>
    <x v="9"/>
    <x v="1"/>
    <n v="0"/>
    <n v="0"/>
    <n v="1"/>
    <x v="1"/>
    <x v="2"/>
    <x v="2"/>
    <n v="4.49"/>
    <n v="6.01"/>
    <s v="Analog"/>
    <d v="2016-07-26T00:00:00"/>
    <n v="36"/>
    <x v="2"/>
  </r>
  <r>
    <s v="U00833"/>
    <s v="C17551"/>
    <s v="Usha Gaikwad"/>
    <x v="0"/>
    <x v="1"/>
    <x v="1"/>
    <s v="MTR29946"/>
    <d v="2024-08-19T00:00:00"/>
    <d v="1899-12-30T16:05:21"/>
    <n v="429.64"/>
    <n v="1002.92"/>
    <n v="1432.56"/>
    <n v="2761.01"/>
    <x v="199"/>
    <x v="0"/>
    <x v="2"/>
    <x v="0"/>
    <n v="1"/>
    <n v="0"/>
    <n v="0"/>
    <x v="4"/>
    <x v="1"/>
    <x v="2"/>
    <n v="202.01"/>
    <n v="227.63"/>
    <s v="Analog"/>
    <d v="2020-01-12T00:00:00"/>
    <n v="35"/>
    <x v="2"/>
  </r>
  <r>
    <s v="U00796"/>
    <s v="C47309"/>
    <s v="Deeksha Kaur"/>
    <x v="0"/>
    <x v="1"/>
    <x v="1"/>
    <s v="MTR57799"/>
    <d v="2025-03-04T00:00:00"/>
    <d v="1899-12-30T11:20:41"/>
    <n v="16.36"/>
    <n v="1273.3399999999999"/>
    <n v="1289.69999999999"/>
    <n v="82.66"/>
    <x v="138"/>
    <x v="0"/>
    <x v="13"/>
    <x v="1"/>
    <n v="0"/>
    <n v="0"/>
    <n v="1"/>
    <x v="1"/>
    <x v="2"/>
    <x v="2"/>
    <n v="7.64"/>
    <n v="8.7200000000000006"/>
    <s v="Analog"/>
    <d v="2017-08-27T00:00:00"/>
    <n v="23"/>
    <x v="2"/>
  </r>
  <r>
    <s v="U00797"/>
    <s v="C44442"/>
    <s v="Ajay Carvalho"/>
    <x v="0"/>
    <x v="2"/>
    <x v="2"/>
    <s v="MTR42262"/>
    <d v="2025-03-29T00:00:00"/>
    <d v="1899-12-30T09:51:02"/>
    <n v="96.5"/>
    <n v="3134.19"/>
    <n v="3230.69"/>
    <n v="639.72"/>
    <x v="25"/>
    <x v="0"/>
    <x v="5"/>
    <x v="2"/>
    <n v="0"/>
    <n v="1"/>
    <n v="0"/>
    <x v="2"/>
    <x v="1"/>
    <x v="2"/>
    <n v="44.7"/>
    <n v="51.8"/>
    <s v="Smart"/>
    <d v="2015-08-16T00:00:00"/>
    <n v="47"/>
    <x v="1"/>
  </r>
  <r>
    <s v="U00798"/>
    <s v="C17485"/>
    <s v="Kunal Malhotra"/>
    <x v="2"/>
    <x v="6"/>
    <x v="2"/>
    <s v="MTR49976"/>
    <d v="2025-01-12T00:00:00"/>
    <d v="1899-12-30T09:32:12"/>
    <n v="461.01"/>
    <n v="2475.59"/>
    <n v="2936.6"/>
    <n v="3092.29"/>
    <x v="48"/>
    <x v="0"/>
    <x v="23"/>
    <x v="0"/>
    <n v="1"/>
    <n v="0"/>
    <n v="0"/>
    <x v="4"/>
    <x v="2"/>
    <x v="0"/>
    <n v="278.63"/>
    <n v="182.38"/>
    <s v="Analog"/>
    <d v="2017-01-28T00:00:00"/>
    <n v="71"/>
    <x v="0"/>
  </r>
  <r>
    <s v="U00453"/>
    <s v="C67513"/>
    <s v="Rohan Trivedi"/>
    <x v="1"/>
    <x v="3"/>
    <x v="3"/>
    <s v="MTR41640"/>
    <d v="2025-02-22T00:00:00"/>
    <d v="1899-12-30T18:32:21"/>
    <n v="180.57"/>
    <n v="1648.7"/>
    <n v="1829.27"/>
    <n v="887.66"/>
    <x v="276"/>
    <x v="0"/>
    <x v="4"/>
    <x v="0"/>
    <n v="1"/>
    <n v="0"/>
    <n v="0"/>
    <x v="0"/>
    <x v="0"/>
    <x v="2"/>
    <n v="78.650000000000006"/>
    <n v="101.92"/>
    <s v="Analog"/>
    <d v="2023-06-30T00:00:00"/>
    <n v="47"/>
    <x v="1"/>
  </r>
  <r>
    <s v="U00800"/>
    <s v="C86417"/>
    <s v="Vihaan Deshmukh"/>
    <x v="2"/>
    <x v="1"/>
    <x v="1"/>
    <s v="MTR74364"/>
    <d v="2025-01-22T00:00:00"/>
    <d v="1899-12-30T03:03:27"/>
    <n v="322.12"/>
    <n v="1365.26"/>
    <n v="1687.38"/>
    <n v="2378.4"/>
    <x v="51"/>
    <x v="0"/>
    <x v="8"/>
    <x v="1"/>
    <n v="0"/>
    <n v="0"/>
    <n v="1"/>
    <x v="1"/>
    <x v="2"/>
    <x v="0"/>
    <n v="175.31"/>
    <n v="146.81"/>
    <s v="Smart"/>
    <d v="2023-05-02T00:00:00"/>
    <n v="66"/>
    <x v="1"/>
  </r>
  <r>
    <s v="U00801"/>
    <s v="C76121"/>
    <s v="Rakesh Nambiar"/>
    <x v="1"/>
    <x v="4"/>
    <x v="4"/>
    <s v="MTR81231"/>
    <d v="2025-04-25T00:00:00"/>
    <d v="1899-12-30T20:39:08"/>
    <n v="136.86000000000001"/>
    <n v="4513.92"/>
    <n v="4650.78"/>
    <n v="869.95"/>
    <x v="164"/>
    <x v="0"/>
    <x v="16"/>
    <x v="1"/>
    <n v="0"/>
    <n v="0"/>
    <n v="1"/>
    <x v="4"/>
    <x v="0"/>
    <x v="0"/>
    <n v="70.36"/>
    <n v="66.5"/>
    <s v="Analog"/>
    <d v="2021-07-20T00:00:00"/>
    <n v="68"/>
    <x v="0"/>
  </r>
  <r>
    <s v="U00802"/>
    <s v="C77841"/>
    <s v="Parth Saha"/>
    <x v="1"/>
    <x v="3"/>
    <x v="3"/>
    <s v="MTR86702"/>
    <d v="2025-05-27T00:00:00"/>
    <d v="1899-12-30T15:12:21"/>
    <n v="223.48"/>
    <n v="4837.37"/>
    <n v="5060.8499999999904"/>
    <n v="1249.23"/>
    <x v="67"/>
    <x v="0"/>
    <x v="20"/>
    <x v="2"/>
    <n v="0"/>
    <n v="1"/>
    <n v="0"/>
    <x v="4"/>
    <x v="0"/>
    <x v="3"/>
    <n v="131.02000000000001"/>
    <n v="92.46"/>
    <s v="Smart"/>
    <d v="2019-03-13T00:00:00"/>
    <n v="71"/>
    <x v="1"/>
  </r>
  <r>
    <s v="U00803"/>
    <s v="C11891"/>
    <s v="Abhay Wagh"/>
    <x v="2"/>
    <x v="1"/>
    <x v="1"/>
    <s v="MTR54778"/>
    <d v="2024-12-12T00:00:00"/>
    <d v="1899-12-30T20:35:26"/>
    <n v="219.5"/>
    <n v="2772.22"/>
    <n v="2991.72"/>
    <n v="1030.78"/>
    <x v="45"/>
    <x v="0"/>
    <x v="24"/>
    <x v="2"/>
    <n v="0"/>
    <n v="1"/>
    <n v="0"/>
    <x v="0"/>
    <x v="2"/>
    <x v="3"/>
    <n v="93.77"/>
    <n v="125.73"/>
    <s v="Analog"/>
    <d v="2022-01-18T00:00:00"/>
    <n v="22"/>
    <x v="2"/>
  </r>
  <r>
    <s v="U00804"/>
    <s v="C44735"/>
    <s v="Rohit Sarkar"/>
    <x v="2"/>
    <x v="1"/>
    <x v="1"/>
    <s v="MTR55263"/>
    <d v="2024-12-16T00:00:00"/>
    <d v="1899-12-30T23:09:17"/>
    <n v="421.05"/>
    <n v="2791.93"/>
    <n v="3212.98"/>
    <n v="2668.71"/>
    <x v="32"/>
    <x v="0"/>
    <x v="16"/>
    <x v="1"/>
    <n v="0"/>
    <n v="0"/>
    <n v="1"/>
    <x v="1"/>
    <x v="2"/>
    <x v="4"/>
    <n v="185.39"/>
    <n v="235.66"/>
    <s v="Analog"/>
    <d v="2015-10-19T00:00:00"/>
    <n v="65"/>
    <x v="0"/>
  </r>
  <r>
    <s v="U00805"/>
    <s v="C27726"/>
    <s v="Dhruv Bose"/>
    <x v="1"/>
    <x v="2"/>
    <x v="2"/>
    <s v="MTR11411"/>
    <d v="2024-07-30T00:00:00"/>
    <d v="1899-12-30T02:46:54"/>
    <n v="83.38"/>
    <n v="4251.1400000000003"/>
    <n v="4334.5200000000004"/>
    <n v="468.86"/>
    <x v="92"/>
    <x v="0"/>
    <x v="25"/>
    <x v="1"/>
    <n v="0"/>
    <n v="0"/>
    <n v="1"/>
    <x v="3"/>
    <x v="2"/>
    <x v="1"/>
    <n v="35.049999999999997"/>
    <n v="48.33"/>
    <s v="Analog"/>
    <d v="2019-04-13T00:00:00"/>
    <n v="62"/>
    <x v="1"/>
  </r>
  <r>
    <s v="U00806"/>
    <s v="C60605"/>
    <s v="Esha Verma"/>
    <x v="0"/>
    <x v="3"/>
    <x v="3"/>
    <s v="MTR66551"/>
    <d v="2025-07-18T00:00:00"/>
    <d v="1899-12-30T06:51:04"/>
    <n v="193.58"/>
    <n v="4841.5600000000004"/>
    <n v="5035.1400000000003"/>
    <n v="1156.6600000000001"/>
    <x v="18"/>
    <x v="0"/>
    <x v="25"/>
    <x v="2"/>
    <n v="0"/>
    <n v="1"/>
    <n v="0"/>
    <x v="2"/>
    <x v="2"/>
    <x v="4"/>
    <n v="93.67"/>
    <n v="99.91"/>
    <s v="Smart"/>
    <d v="2017-01-28T00:00:00"/>
    <n v="47"/>
    <x v="2"/>
  </r>
  <r>
    <s v="U00807"/>
    <s v="C46598"/>
    <s v="Harsh Gupta"/>
    <x v="2"/>
    <x v="1"/>
    <x v="1"/>
    <s v="MTR69735"/>
    <d v="2025-07-03T00:00:00"/>
    <d v="1899-12-30T07:28:58"/>
    <n v="299.24"/>
    <n v="1331.87"/>
    <n v="1631.11"/>
    <n v="1598.61"/>
    <x v="108"/>
    <x v="0"/>
    <x v="26"/>
    <x v="1"/>
    <n v="0"/>
    <n v="0"/>
    <n v="1"/>
    <x v="3"/>
    <x v="1"/>
    <x v="0"/>
    <n v="197.48"/>
    <n v="101.76"/>
    <s v="Analog"/>
    <d v="2022-02-02T00:00:00"/>
    <n v="37"/>
    <x v="0"/>
  </r>
  <r>
    <s v="U00808"/>
    <s v="C36555"/>
    <s v="Pallavi Nair"/>
    <x v="2"/>
    <x v="1"/>
    <x v="1"/>
    <s v="MTR49112"/>
    <d v="2024-08-27T00:00:00"/>
    <d v="1899-12-30T12:55:28"/>
    <n v="491.52"/>
    <n v="2010.07"/>
    <n v="2501.59"/>
    <n v="2608.33"/>
    <x v="40"/>
    <x v="0"/>
    <x v="22"/>
    <x v="2"/>
    <n v="0"/>
    <n v="1"/>
    <n v="0"/>
    <x v="0"/>
    <x v="0"/>
    <x v="1"/>
    <n v="303.41000000000003"/>
    <n v="188.11"/>
    <s v="Analog"/>
    <d v="2020-01-05T00:00:00"/>
    <n v="57"/>
    <x v="1"/>
  </r>
  <r>
    <s v="U00809"/>
    <s v="C48679"/>
    <s v="Mayank Menon"/>
    <x v="2"/>
    <x v="3"/>
    <x v="3"/>
    <s v="MTR62615"/>
    <d v="2025-01-19T00:00:00"/>
    <d v="1899-12-30T09:26:07"/>
    <n v="145.34"/>
    <n v="4077.09"/>
    <n v="4222.43"/>
    <n v="839.37"/>
    <x v="65"/>
    <x v="0"/>
    <x v="27"/>
    <x v="1"/>
    <n v="0"/>
    <n v="0"/>
    <n v="1"/>
    <x v="0"/>
    <x v="2"/>
    <x v="3"/>
    <n v="87.85"/>
    <n v="57.49"/>
    <s v="Smart"/>
    <d v="2017-10-18T00:00:00"/>
    <n v="53"/>
    <x v="1"/>
  </r>
  <r>
    <s v="U00810"/>
    <s v="C51958"/>
    <s v="Kajal Fernandes"/>
    <x v="0"/>
    <x v="4"/>
    <x v="4"/>
    <s v="MTR28618"/>
    <d v="2025-05-31T00:00:00"/>
    <d v="1899-12-30T22:31:05"/>
    <n v="436.11"/>
    <n v="1657.3"/>
    <n v="2093.41"/>
    <n v="2739.42"/>
    <x v="98"/>
    <x v="0"/>
    <x v="20"/>
    <x v="2"/>
    <n v="0"/>
    <n v="1"/>
    <n v="0"/>
    <x v="1"/>
    <x v="0"/>
    <x v="1"/>
    <n v="240.78"/>
    <n v="195.33"/>
    <s v="Smart"/>
    <d v="2018-08-16T00:00:00"/>
    <n v="44"/>
    <x v="1"/>
  </r>
  <r>
    <s v="U01529"/>
    <s v="C87026"/>
    <s v="Sarika Bhat"/>
    <x v="0"/>
    <x v="3"/>
    <x v="3"/>
    <s v="MTR97456"/>
    <d v="2025-06-20T00:00:00"/>
    <d v="1899-12-30T08:14:14"/>
    <n v="16.420000000000002"/>
    <n v="1949.61"/>
    <n v="1966.03"/>
    <n v="121.88"/>
    <x v="71"/>
    <x v="0"/>
    <x v="4"/>
    <x v="1"/>
    <n v="0"/>
    <n v="0"/>
    <n v="1"/>
    <x v="2"/>
    <x v="1"/>
    <x v="4"/>
    <n v="9.8000000000000007"/>
    <n v="6.62"/>
    <s v="Analog"/>
    <d v="2023-11-29T00:00:00"/>
    <n v="56"/>
    <x v="0"/>
  </r>
  <r>
    <s v="U00812"/>
    <s v="C63442"/>
    <s v="Nisha Sarkar"/>
    <x v="0"/>
    <x v="3"/>
    <x v="3"/>
    <s v="MTR33343"/>
    <d v="2024-09-29T00:00:00"/>
    <d v="1899-12-30T18:08:35"/>
    <n v="207.16"/>
    <n v="4976.2700000000004"/>
    <n v="5183.43"/>
    <n v="1230.22"/>
    <x v="52"/>
    <x v="0"/>
    <x v="15"/>
    <x v="2"/>
    <n v="0"/>
    <n v="1"/>
    <n v="0"/>
    <x v="0"/>
    <x v="1"/>
    <x v="2"/>
    <n v="120.72"/>
    <n v="86.44"/>
    <s v="Smart"/>
    <d v="2022-09-07T00:00:00"/>
    <n v="73"/>
    <x v="1"/>
  </r>
  <r>
    <s v="U00813"/>
    <s v="C89631"/>
    <s v="Usha Kulkarni"/>
    <x v="1"/>
    <x v="4"/>
    <x v="4"/>
    <s v="MTR59555"/>
    <d v="2024-12-22T00:00:00"/>
    <d v="1899-12-30T11:05:54"/>
    <n v="381.72"/>
    <n v="2932.74"/>
    <n v="3314.46"/>
    <n v="2469.8000000000002"/>
    <x v="277"/>
    <x v="1"/>
    <x v="19"/>
    <x v="1"/>
    <n v="0"/>
    <n v="0"/>
    <n v="1"/>
    <x v="1"/>
    <x v="0"/>
    <x v="0"/>
    <n v="219.95"/>
    <n v="161.77000000000001"/>
    <s v="Analog"/>
    <d v="2016-02-20T00:00:00"/>
    <n v="61"/>
    <x v="0"/>
  </r>
  <r>
    <s v="U00814"/>
    <s v="C89545"/>
    <s v="Swati Pereira"/>
    <x v="0"/>
    <x v="3"/>
    <x v="3"/>
    <s v="MTR88185"/>
    <d v="2025-04-06T00:00:00"/>
    <d v="1899-12-30T20:09:20"/>
    <n v="122"/>
    <n v="3459.44"/>
    <n v="3581.44"/>
    <n v="780.97"/>
    <x v="136"/>
    <x v="0"/>
    <x v="2"/>
    <x v="1"/>
    <n v="0"/>
    <n v="0"/>
    <n v="1"/>
    <x v="3"/>
    <x v="1"/>
    <x v="0"/>
    <n v="71"/>
    <n v="51"/>
    <s v="Analog"/>
    <d v="2023-07-14T00:00:00"/>
    <n v="51"/>
    <x v="2"/>
  </r>
  <r>
    <s v="U00815"/>
    <s v="C86734"/>
    <s v="Arnav Balasubramanian"/>
    <x v="1"/>
    <x v="1"/>
    <x v="1"/>
    <s v="MTR65624"/>
    <d v="2024-11-21T00:00:00"/>
    <d v="1899-12-30T03:40:59"/>
    <n v="419.02"/>
    <n v="4745.3"/>
    <n v="5164.32"/>
    <n v="2903.57"/>
    <x v="254"/>
    <x v="0"/>
    <x v="5"/>
    <x v="1"/>
    <n v="0"/>
    <n v="0"/>
    <n v="1"/>
    <x v="0"/>
    <x v="2"/>
    <x v="1"/>
    <n v="230.09"/>
    <n v="188.93"/>
    <s v="Smart"/>
    <d v="2021-09-07T00:00:00"/>
    <n v="66"/>
    <x v="0"/>
  </r>
  <r>
    <s v="U01335"/>
    <s v="C68430"/>
    <s v="Hardik Dar"/>
    <x v="0"/>
    <x v="3"/>
    <x v="3"/>
    <s v="MTR85042"/>
    <d v="2025-06-13T00:00:00"/>
    <d v="1899-12-30T09:46:28"/>
    <n v="474"/>
    <n v="4152.3100000000004"/>
    <n v="4626.3100000000004"/>
    <n v="3016.33"/>
    <x v="92"/>
    <x v="0"/>
    <x v="10"/>
    <x v="2"/>
    <n v="0"/>
    <n v="1"/>
    <n v="0"/>
    <x v="0"/>
    <x v="2"/>
    <x v="0"/>
    <n v="242.9"/>
    <n v="231.1"/>
    <s v="Analog"/>
    <d v="2022-12-01T00:00:00"/>
    <n v="71"/>
    <x v="2"/>
  </r>
  <r>
    <s v="U01670"/>
    <s v="C19372"/>
    <s v="Jay Carvalho"/>
    <x v="0"/>
    <x v="5"/>
    <x v="4"/>
    <s v="MTR77628"/>
    <d v="2024-12-14T00:00:00"/>
    <d v="1899-12-30T11:44:32"/>
    <n v="167.29"/>
    <n v="3138.12"/>
    <n v="3305.41"/>
    <n v="893.7"/>
    <x v="227"/>
    <x v="1"/>
    <x v="8"/>
    <x v="0"/>
    <n v="1"/>
    <n v="0"/>
    <n v="0"/>
    <x v="3"/>
    <x v="2"/>
    <x v="4"/>
    <n v="91.71"/>
    <n v="75.58"/>
    <s v="Analog"/>
    <d v="2020-09-26T00:00:00"/>
    <n v="30"/>
    <x v="1"/>
  </r>
  <r>
    <s v="U00818"/>
    <s v="C41043"/>
    <s v="Vivaan Naidu"/>
    <x v="2"/>
    <x v="0"/>
    <x v="0"/>
    <s v="MTR93048"/>
    <d v="2025-05-24T00:00:00"/>
    <d v="1899-12-30T06:35:25"/>
    <n v="209.04"/>
    <n v="4132.88"/>
    <n v="4341.92"/>
    <n v="1535.53"/>
    <x v="30"/>
    <x v="0"/>
    <x v="23"/>
    <x v="1"/>
    <n v="0"/>
    <n v="0"/>
    <n v="1"/>
    <x v="0"/>
    <x v="2"/>
    <x v="4"/>
    <n v="101.93"/>
    <n v="107.11"/>
    <s v="Smart"/>
    <d v="2020-05-12T00:00:00"/>
    <n v="57"/>
    <x v="2"/>
  </r>
  <r>
    <s v="U00819"/>
    <s v="C94740"/>
    <s v="Pankaj Siddiqui"/>
    <x v="1"/>
    <x v="3"/>
    <x v="3"/>
    <s v="MTR68971"/>
    <d v="2025-03-28T00:00:00"/>
    <d v="1899-12-30T05:34:58"/>
    <n v="145.75"/>
    <n v="4508.58"/>
    <n v="4654.33"/>
    <n v="766.21"/>
    <x v="153"/>
    <x v="0"/>
    <x v="27"/>
    <x v="1"/>
    <n v="0"/>
    <n v="0"/>
    <n v="1"/>
    <x v="0"/>
    <x v="0"/>
    <x v="0"/>
    <n v="82.08"/>
    <n v="63.67"/>
    <s v="Smart"/>
    <d v="2016-01-28T00:00:00"/>
    <n v="26"/>
    <x v="2"/>
  </r>
  <r>
    <s v="U00821"/>
    <s v="C85441"/>
    <s v="Raghav Shah"/>
    <x v="0"/>
    <x v="1"/>
    <x v="1"/>
    <s v="MTR85131"/>
    <d v="2024-08-18T00:00:00"/>
    <d v="1899-12-30T02:20:40"/>
    <n v="357.66"/>
    <n v="1510.85"/>
    <n v="1868.51"/>
    <n v="2146.0300000000002"/>
    <x v="228"/>
    <x v="0"/>
    <x v="15"/>
    <x v="1"/>
    <n v="0"/>
    <n v="0"/>
    <n v="1"/>
    <x v="4"/>
    <x v="2"/>
    <x v="1"/>
    <n v="224.3"/>
    <n v="133.36000000000001"/>
    <s v="Smart"/>
    <d v="2019-07-27T00:00:00"/>
    <n v="66"/>
    <x v="0"/>
  </r>
  <r>
    <s v="U00822"/>
    <s v="C43504"/>
    <s v="Aditi Rao"/>
    <x v="2"/>
    <x v="1"/>
    <x v="1"/>
    <s v="MTR86615"/>
    <d v="2024-08-05T00:00:00"/>
    <d v="1899-12-30T11:04:59"/>
    <n v="232.36"/>
    <n v="3536.51"/>
    <n v="3768.87"/>
    <n v="1431.82"/>
    <x v="278"/>
    <x v="0"/>
    <x v="2"/>
    <x v="1"/>
    <n v="0"/>
    <n v="0"/>
    <n v="1"/>
    <x v="4"/>
    <x v="2"/>
    <x v="0"/>
    <n v="158.15"/>
    <n v="74.209999999999994"/>
    <s v="Smart"/>
    <d v="2018-09-05T00:00:00"/>
    <n v="66"/>
    <x v="2"/>
  </r>
  <r>
    <s v="U00823"/>
    <s v="C87519"/>
    <s v="Pooja Mehta"/>
    <x v="1"/>
    <x v="6"/>
    <x v="2"/>
    <s v="MTR58930"/>
    <d v="2025-01-27T00:00:00"/>
    <d v="1899-12-30T12:21:33"/>
    <n v="75.94"/>
    <n v="4893.74"/>
    <n v="4969.6799999999903"/>
    <n v="485.87"/>
    <x v="184"/>
    <x v="0"/>
    <x v="29"/>
    <x v="0"/>
    <n v="1"/>
    <n v="0"/>
    <n v="0"/>
    <x v="3"/>
    <x v="1"/>
    <x v="4"/>
    <n v="50.6"/>
    <n v="25.34"/>
    <s v="Analog"/>
    <d v="2023-06-23T00:00:00"/>
    <n v="31"/>
    <x v="0"/>
  </r>
  <r>
    <s v="U00825"/>
    <s v="C50702"/>
    <s v="Vihaan Kaul"/>
    <x v="0"/>
    <x v="3"/>
    <x v="3"/>
    <s v="MTR57336"/>
    <d v="2025-02-28T00:00:00"/>
    <d v="1899-12-30T08:46:04"/>
    <n v="294.52"/>
    <n v="2030.18"/>
    <n v="2324.6999999999998"/>
    <n v="1340.87"/>
    <x v="89"/>
    <x v="0"/>
    <x v="14"/>
    <x v="2"/>
    <n v="0"/>
    <n v="1"/>
    <n v="0"/>
    <x v="1"/>
    <x v="2"/>
    <x v="3"/>
    <n v="119.33"/>
    <n v="175.19"/>
    <s v="Smart"/>
    <d v="2020-02-10T00:00:00"/>
    <n v="23"/>
    <x v="2"/>
  </r>
  <r>
    <s v="U00826"/>
    <s v="C69595"/>
    <s v="Shraddha Gaikwad"/>
    <x v="0"/>
    <x v="2"/>
    <x v="2"/>
    <s v="MTR75232"/>
    <d v="2025-07-18T00:00:00"/>
    <d v="1899-12-30T22:48:05"/>
    <n v="348.88"/>
    <n v="4665.26"/>
    <n v="5014.1400000000003"/>
    <n v="2389.5700000000002"/>
    <x v="279"/>
    <x v="0"/>
    <x v="6"/>
    <x v="2"/>
    <n v="0"/>
    <n v="1"/>
    <n v="0"/>
    <x v="4"/>
    <x v="0"/>
    <x v="0"/>
    <n v="226.84"/>
    <n v="122.04"/>
    <s v="Smart"/>
    <d v="2022-03-08T00:00:00"/>
    <n v="55"/>
    <x v="0"/>
  </r>
  <r>
    <s v="U00827"/>
    <s v="C93214"/>
    <s v="Rohan Garg"/>
    <x v="2"/>
    <x v="0"/>
    <x v="0"/>
    <s v="MTR47275"/>
    <d v="2025-01-23T00:00:00"/>
    <d v="1899-12-30T19:46:48"/>
    <n v="136.24"/>
    <n v="4662.3599999999997"/>
    <n v="4798.5999999999904"/>
    <n v="923.76"/>
    <x v="252"/>
    <x v="0"/>
    <x v="16"/>
    <x v="0"/>
    <n v="1"/>
    <n v="0"/>
    <n v="0"/>
    <x v="2"/>
    <x v="1"/>
    <x v="2"/>
    <n v="86.84"/>
    <n v="49.4"/>
    <s v="Analog"/>
    <d v="2021-04-03T00:00:00"/>
    <n v="60"/>
    <x v="2"/>
  </r>
  <r>
    <s v="U00795"/>
    <s v="C65007"/>
    <s v="Gauri Phadke"/>
    <x v="2"/>
    <x v="5"/>
    <x v="4"/>
    <s v="MTR64177"/>
    <d v="2025-06-06T00:00:00"/>
    <d v="1899-12-30T01:27:38"/>
    <n v="125.54"/>
    <n v="3146.55"/>
    <n v="3272.09"/>
    <n v="851.23"/>
    <x v="165"/>
    <x v="0"/>
    <x v="27"/>
    <x v="0"/>
    <n v="1"/>
    <n v="0"/>
    <n v="0"/>
    <x v="3"/>
    <x v="2"/>
    <x v="1"/>
    <n v="56.75"/>
    <n v="68.790000000000006"/>
    <s v="Analog"/>
    <d v="2023-06-21T00:00:00"/>
    <n v="20"/>
    <x v="0"/>
  </r>
  <r>
    <s v="U00829"/>
    <s v="C26919"/>
    <s v="Rakesh Patel"/>
    <x v="1"/>
    <x v="6"/>
    <x v="2"/>
    <s v="MTR75982"/>
    <d v="2025-03-28T00:00:00"/>
    <d v="1899-12-30T04:09:22"/>
    <n v="363.99"/>
    <n v="4480.4399999999996"/>
    <n v="4844.4299999999903"/>
    <n v="1686.26"/>
    <x v="173"/>
    <x v="0"/>
    <x v="28"/>
    <x v="1"/>
    <n v="0"/>
    <n v="0"/>
    <n v="1"/>
    <x v="2"/>
    <x v="0"/>
    <x v="0"/>
    <n v="156.61000000000001"/>
    <n v="207.38"/>
    <s v="Analog"/>
    <d v="2019-05-22T00:00:00"/>
    <n v="34"/>
    <x v="2"/>
  </r>
  <r>
    <s v="U00830"/>
    <s v="C48910"/>
    <s v="Apeksha Kale"/>
    <x v="2"/>
    <x v="6"/>
    <x v="2"/>
    <s v="MTR39551"/>
    <d v="2024-10-09T00:00:00"/>
    <d v="1899-12-30T13:41:29"/>
    <n v="165.49"/>
    <n v="4743.24"/>
    <n v="4908.7299999999996"/>
    <n v="911.94"/>
    <x v="266"/>
    <x v="0"/>
    <x v="27"/>
    <x v="1"/>
    <n v="0"/>
    <n v="0"/>
    <n v="1"/>
    <x v="4"/>
    <x v="2"/>
    <x v="1"/>
    <n v="100.8"/>
    <n v="64.69"/>
    <s v="Smart"/>
    <d v="2022-09-30T00:00:00"/>
    <n v="38"/>
    <x v="0"/>
  </r>
  <r>
    <s v="U01619"/>
    <s v="C79046"/>
    <s v="Radhika Reddy"/>
    <x v="2"/>
    <x v="0"/>
    <x v="0"/>
    <s v="MTR47674"/>
    <d v="2025-04-20T00:00:00"/>
    <d v="1899-12-30T03:51:33"/>
    <n v="185.39"/>
    <n v="2498.08"/>
    <n v="2683.47"/>
    <n v="1261.19"/>
    <x v="186"/>
    <x v="0"/>
    <x v="6"/>
    <x v="2"/>
    <n v="0"/>
    <n v="1"/>
    <n v="0"/>
    <x v="0"/>
    <x v="2"/>
    <x v="3"/>
    <n v="86.49"/>
    <n v="98.9"/>
    <s v="Smart"/>
    <d v="2021-12-16T00:00:00"/>
    <n v="73"/>
    <x v="2"/>
  </r>
  <r>
    <s v="U00832"/>
    <s v="C33670"/>
    <s v="Abhay Pereira"/>
    <x v="1"/>
    <x v="1"/>
    <x v="1"/>
    <s v="MTR36995"/>
    <d v="2025-06-30T00:00:00"/>
    <d v="1899-12-30T18:25:03"/>
    <n v="272.12"/>
    <n v="2799.05"/>
    <n v="3071.17"/>
    <n v="1855.62"/>
    <x v="96"/>
    <x v="0"/>
    <x v="5"/>
    <x v="0"/>
    <n v="1"/>
    <n v="0"/>
    <n v="0"/>
    <x v="3"/>
    <x v="2"/>
    <x v="4"/>
    <n v="136.11000000000001"/>
    <n v="136.01"/>
    <s v="Smart"/>
    <d v="2019-06-10T00:00:00"/>
    <n v="58"/>
    <x v="1"/>
  </r>
  <r>
    <s v="U00031"/>
    <s v="C49427"/>
    <s v="Anusha Shah"/>
    <x v="1"/>
    <x v="1"/>
    <x v="1"/>
    <s v="MTR62942"/>
    <d v="2024-08-03T00:00:00"/>
    <d v="1899-12-30T03:34:48"/>
    <n v="213.97"/>
    <n v="1985.96"/>
    <n v="2199.9299999999998"/>
    <n v="1279.25"/>
    <x v="212"/>
    <x v="0"/>
    <x v="25"/>
    <x v="1"/>
    <n v="0"/>
    <n v="0"/>
    <n v="1"/>
    <x v="4"/>
    <x v="0"/>
    <x v="4"/>
    <n v="100.69"/>
    <n v="113.28"/>
    <s v="Analog"/>
    <d v="2020-10-27T00:00:00"/>
    <n v="38"/>
    <x v="2"/>
  </r>
  <r>
    <s v="U00834"/>
    <s v="C21015"/>
    <s v="Chetan Nair"/>
    <x v="1"/>
    <x v="3"/>
    <x v="3"/>
    <s v="MTR68948"/>
    <d v="2025-07-16T00:00:00"/>
    <d v="1899-12-30T09:39:50"/>
    <n v="199.31"/>
    <n v="3513.38"/>
    <n v="3712.69"/>
    <n v="1210.93"/>
    <x v="18"/>
    <x v="0"/>
    <x v="15"/>
    <x v="0"/>
    <n v="1"/>
    <n v="0"/>
    <n v="0"/>
    <x v="4"/>
    <x v="0"/>
    <x v="4"/>
    <n v="123.84"/>
    <n v="75.47"/>
    <s v="Smart"/>
    <d v="2019-10-15T00:00:00"/>
    <n v="30"/>
    <x v="1"/>
  </r>
  <r>
    <s v="U00835"/>
    <s v="C43959"/>
    <s v="Ajay Tandon"/>
    <x v="0"/>
    <x v="0"/>
    <x v="0"/>
    <s v="MTR53723"/>
    <d v="2024-11-26T00:00:00"/>
    <d v="1899-12-30T14:26:02"/>
    <n v="274.52999999999997"/>
    <n v="1460.45"/>
    <n v="1734.98"/>
    <n v="1591.86"/>
    <x v="149"/>
    <x v="0"/>
    <x v="6"/>
    <x v="0"/>
    <n v="1"/>
    <n v="0"/>
    <n v="0"/>
    <x v="1"/>
    <x v="1"/>
    <x v="1"/>
    <n v="168.28"/>
    <n v="106.25"/>
    <s v="Analog"/>
    <d v="2020-10-31T00:00:00"/>
    <n v="69"/>
    <x v="1"/>
  </r>
  <r>
    <s v="U00836"/>
    <s v="C77360"/>
    <s v="Tanmay Bhandari"/>
    <x v="2"/>
    <x v="4"/>
    <x v="4"/>
    <s v="MTR35306"/>
    <d v="2025-02-12T00:00:00"/>
    <d v="1899-12-30T14:59:35"/>
    <n v="250.05"/>
    <n v="1689.5"/>
    <n v="1939.55"/>
    <n v="1700.47"/>
    <x v="96"/>
    <x v="0"/>
    <x v="2"/>
    <x v="0"/>
    <n v="1"/>
    <n v="0"/>
    <n v="0"/>
    <x v="1"/>
    <x v="0"/>
    <x v="1"/>
    <n v="127.95"/>
    <n v="122.1"/>
    <s v="Analog"/>
    <d v="2019-07-09T00:00:00"/>
    <n v="58"/>
    <x v="0"/>
  </r>
  <r>
    <s v="U00144"/>
    <s v="C72951"/>
    <s v="Siddharth Khandelwal"/>
    <x v="2"/>
    <x v="5"/>
    <x v="4"/>
    <s v="MTR72322"/>
    <d v="2024-08-08T00:00:00"/>
    <d v="1899-12-30T10:45:51"/>
    <n v="379.32"/>
    <n v="3927.47"/>
    <n v="4306.79"/>
    <n v="1976.65"/>
    <x v="107"/>
    <x v="1"/>
    <x v="24"/>
    <x v="1"/>
    <n v="0"/>
    <n v="0"/>
    <n v="1"/>
    <x v="2"/>
    <x v="2"/>
    <x v="3"/>
    <n v="262.72000000000003"/>
    <n v="116.6"/>
    <s v="Analog"/>
    <d v="2021-01-02T00:00:00"/>
    <n v="40"/>
    <x v="0"/>
  </r>
  <r>
    <s v="U00838"/>
    <s v="C33859"/>
    <s v="Sameer Mir"/>
    <x v="1"/>
    <x v="0"/>
    <x v="0"/>
    <s v="MTR10806"/>
    <d v="2024-07-28T00:00:00"/>
    <d v="1899-12-30T08:19:25"/>
    <n v="489.13"/>
    <n v="1617.85"/>
    <n v="2106.98"/>
    <n v="2229.56"/>
    <x v="255"/>
    <x v="1"/>
    <x v="23"/>
    <x v="1"/>
    <n v="0"/>
    <n v="0"/>
    <n v="1"/>
    <x v="0"/>
    <x v="2"/>
    <x v="4"/>
    <n v="249.69"/>
    <n v="239.44"/>
    <s v="Smart"/>
    <d v="2023-05-13T00:00:00"/>
    <n v="70"/>
    <x v="0"/>
  </r>
  <r>
    <s v="U00839"/>
    <s v="C88539"/>
    <s v="Mansi Bose"/>
    <x v="1"/>
    <x v="4"/>
    <x v="4"/>
    <s v="MTR48945"/>
    <d v="2025-04-04T00:00:00"/>
    <d v="1899-12-30T04:03:25"/>
    <n v="367.57"/>
    <n v="1379.63"/>
    <n v="1747.2"/>
    <n v="1895.73"/>
    <x v="19"/>
    <x v="0"/>
    <x v="12"/>
    <x v="0"/>
    <n v="1"/>
    <n v="0"/>
    <n v="0"/>
    <x v="4"/>
    <x v="0"/>
    <x v="0"/>
    <n v="193.99"/>
    <n v="173.58"/>
    <s v="Analog"/>
    <d v="2022-02-27T00:00:00"/>
    <n v="32"/>
    <x v="2"/>
  </r>
  <r>
    <s v="U00840"/>
    <s v="C49494"/>
    <s v="Sonam Rao"/>
    <x v="2"/>
    <x v="1"/>
    <x v="1"/>
    <s v="MTR10394"/>
    <d v="2025-03-30T00:00:00"/>
    <d v="1899-12-30T15:25:54"/>
    <n v="480.81"/>
    <n v="2095.13"/>
    <n v="2575.94"/>
    <n v="3147.25"/>
    <x v="7"/>
    <x v="0"/>
    <x v="14"/>
    <x v="2"/>
    <n v="0"/>
    <n v="1"/>
    <n v="0"/>
    <x v="0"/>
    <x v="1"/>
    <x v="2"/>
    <n v="283.94"/>
    <n v="196.87"/>
    <s v="Smart"/>
    <d v="2023-06-17T00:00:00"/>
    <n v="24"/>
    <x v="2"/>
  </r>
  <r>
    <s v="U00841"/>
    <s v="C68001"/>
    <s v="Vinay Ghosh"/>
    <x v="0"/>
    <x v="5"/>
    <x v="4"/>
    <s v="MTR28492"/>
    <d v="2024-10-10T00:00:00"/>
    <d v="1899-12-30T00:57:25"/>
    <n v="455.85"/>
    <n v="2345.62"/>
    <n v="2801.47"/>
    <n v="2877.34"/>
    <x v="35"/>
    <x v="1"/>
    <x v="0"/>
    <x v="0"/>
    <n v="1"/>
    <n v="0"/>
    <n v="0"/>
    <x v="0"/>
    <x v="0"/>
    <x v="2"/>
    <n v="278.41000000000003"/>
    <n v="177.44"/>
    <s v="Smart"/>
    <d v="2018-07-26T00:00:00"/>
    <n v="73"/>
    <x v="2"/>
  </r>
  <r>
    <s v="U00842"/>
    <s v="C42867"/>
    <s v="Lavanya Tikoo"/>
    <x v="2"/>
    <x v="4"/>
    <x v="4"/>
    <s v="MTR43652"/>
    <d v="2024-09-07T00:00:00"/>
    <d v="1899-12-30T15:23:21"/>
    <n v="449.52"/>
    <n v="3135.53"/>
    <n v="3585.05"/>
    <n v="2391.0700000000002"/>
    <x v="277"/>
    <x v="1"/>
    <x v="1"/>
    <x v="0"/>
    <n v="1"/>
    <n v="0"/>
    <n v="0"/>
    <x v="1"/>
    <x v="0"/>
    <x v="1"/>
    <n v="193"/>
    <n v="256.52"/>
    <s v="Analog"/>
    <d v="2020-02-25T00:00:00"/>
    <n v="62"/>
    <x v="1"/>
  </r>
  <r>
    <s v="U00843"/>
    <s v="C76783"/>
    <s v="Ishaan Qureshi"/>
    <x v="1"/>
    <x v="0"/>
    <x v="0"/>
    <s v="MTR72375"/>
    <d v="2024-09-29T00:00:00"/>
    <d v="1899-12-30T16:01:55"/>
    <n v="184.17"/>
    <n v="4596.32"/>
    <n v="4780.49"/>
    <n v="1203.18"/>
    <x v="140"/>
    <x v="1"/>
    <x v="21"/>
    <x v="2"/>
    <n v="0"/>
    <n v="1"/>
    <n v="0"/>
    <x v="2"/>
    <x v="1"/>
    <x v="2"/>
    <n v="112.56"/>
    <n v="71.61"/>
    <s v="Analog"/>
    <d v="2017-09-30T00:00:00"/>
    <n v="30"/>
    <x v="0"/>
  </r>
  <r>
    <s v="U00844"/>
    <s v="C92902"/>
    <s v="Akash Khanna"/>
    <x v="0"/>
    <x v="0"/>
    <x v="0"/>
    <s v="MTR14501"/>
    <d v="2025-05-21T00:00:00"/>
    <d v="1899-12-30T16:04:15"/>
    <n v="432.83"/>
    <n v="3797.71"/>
    <n v="4230.54"/>
    <n v="3138.07"/>
    <x v="74"/>
    <x v="0"/>
    <x v="28"/>
    <x v="0"/>
    <n v="1"/>
    <n v="0"/>
    <n v="0"/>
    <x v="2"/>
    <x v="2"/>
    <x v="0"/>
    <n v="275.48"/>
    <n v="157.35"/>
    <s v="Smart"/>
    <d v="2016-06-01T00:00:00"/>
    <n v="29"/>
    <x v="0"/>
  </r>
  <r>
    <s v="U00845"/>
    <s v="C25815"/>
    <s v="Manjunath Raina"/>
    <x v="0"/>
    <x v="4"/>
    <x v="4"/>
    <s v="MTR86035"/>
    <d v="2025-05-13T00:00:00"/>
    <d v="1899-12-30T17:35:06"/>
    <n v="206.52"/>
    <n v="3109"/>
    <n v="3315.52"/>
    <n v="1136.1199999999999"/>
    <x v="64"/>
    <x v="0"/>
    <x v="29"/>
    <x v="2"/>
    <n v="0"/>
    <n v="1"/>
    <n v="0"/>
    <x v="3"/>
    <x v="0"/>
    <x v="1"/>
    <n v="127.4"/>
    <n v="79.12"/>
    <s v="Analog"/>
    <d v="2024-07-07T00:00:00"/>
    <n v="40"/>
    <x v="1"/>
  </r>
  <r>
    <s v="U00846"/>
    <s v="C84454"/>
    <s v="Deepika Phadke"/>
    <x v="1"/>
    <x v="6"/>
    <x v="2"/>
    <s v="MTR46685"/>
    <d v="2025-03-19T00:00:00"/>
    <d v="1899-12-30T05:51:08"/>
    <n v="308.7"/>
    <n v="2308.66"/>
    <n v="2617.3599999999901"/>
    <n v="2020.12"/>
    <x v="280"/>
    <x v="0"/>
    <x v="16"/>
    <x v="2"/>
    <n v="0"/>
    <n v="1"/>
    <n v="0"/>
    <x v="1"/>
    <x v="2"/>
    <x v="2"/>
    <n v="170.91"/>
    <n v="137.79"/>
    <s v="Smart"/>
    <d v="2021-03-10T00:00:00"/>
    <n v="63"/>
    <x v="2"/>
  </r>
  <r>
    <s v="U00847"/>
    <s v="C90595"/>
    <s v="Aditya Dutta"/>
    <x v="1"/>
    <x v="0"/>
    <x v="0"/>
    <s v="MTR30437"/>
    <d v="2025-06-25T00:00:00"/>
    <d v="1899-12-30T01:13:44"/>
    <n v="372.2"/>
    <n v="2051.59"/>
    <n v="2423.79"/>
    <n v="2314.88"/>
    <x v="15"/>
    <x v="0"/>
    <x v="22"/>
    <x v="1"/>
    <n v="0"/>
    <n v="0"/>
    <n v="1"/>
    <x v="2"/>
    <x v="0"/>
    <x v="2"/>
    <n v="174.18"/>
    <n v="198.02"/>
    <s v="Analog"/>
    <d v="2018-10-29T00:00:00"/>
    <n v="30"/>
    <x v="0"/>
  </r>
  <r>
    <s v="U00848"/>
    <s v="C81609"/>
    <s v="Umesh Kapoor"/>
    <x v="0"/>
    <x v="3"/>
    <x v="3"/>
    <s v="MTR71816"/>
    <d v="2024-12-16T00:00:00"/>
    <d v="1899-12-30T21:30:25"/>
    <n v="365.04"/>
    <n v="3737.35"/>
    <n v="4102.3900000000003"/>
    <n v="1786.04"/>
    <x v="227"/>
    <x v="1"/>
    <x v="26"/>
    <x v="1"/>
    <n v="0"/>
    <n v="0"/>
    <n v="1"/>
    <x v="2"/>
    <x v="0"/>
    <x v="2"/>
    <n v="233.41"/>
    <n v="131.63"/>
    <s v="Analog"/>
    <d v="2019-03-03T00:00:00"/>
    <n v="21"/>
    <x v="0"/>
  </r>
  <r>
    <s v="U00849"/>
    <s v="C95294"/>
    <s v="Shalini Kamat"/>
    <x v="2"/>
    <x v="3"/>
    <x v="3"/>
    <s v="MTR42005"/>
    <d v="2024-11-17T00:00:00"/>
    <d v="1899-12-30T04:37:21"/>
    <n v="429.59"/>
    <n v="3670.48"/>
    <n v="4100.07"/>
    <n v="1943.81"/>
    <x v="281"/>
    <x v="1"/>
    <x v="2"/>
    <x v="1"/>
    <n v="0"/>
    <n v="0"/>
    <n v="1"/>
    <x v="4"/>
    <x v="2"/>
    <x v="0"/>
    <n v="193.24"/>
    <n v="236.35"/>
    <s v="Smart"/>
    <d v="2018-02-20T00:00:00"/>
    <n v="70"/>
    <x v="1"/>
  </r>
  <r>
    <s v="U00850"/>
    <s v="C57874"/>
    <s v="Apeksha Kapoor"/>
    <x v="1"/>
    <x v="1"/>
    <x v="1"/>
    <s v="MTR74021"/>
    <d v="2025-02-20T00:00:00"/>
    <d v="1899-12-30T20:40:22"/>
    <n v="354.33"/>
    <n v="3546.14"/>
    <n v="3900.47"/>
    <n v="1946.94"/>
    <x v="211"/>
    <x v="0"/>
    <x v="26"/>
    <x v="2"/>
    <n v="0"/>
    <n v="1"/>
    <n v="0"/>
    <x v="3"/>
    <x v="1"/>
    <x v="0"/>
    <n v="158.43"/>
    <n v="195.9"/>
    <s v="Smart"/>
    <d v="2017-05-30T00:00:00"/>
    <n v="20"/>
    <x v="1"/>
  </r>
  <r>
    <s v="U00851"/>
    <s v="C75522"/>
    <s v="Chaitra Patil"/>
    <x v="1"/>
    <x v="5"/>
    <x v="4"/>
    <s v="MTR37352"/>
    <d v="2024-12-18T00:00:00"/>
    <d v="1899-12-30T22:08:45"/>
    <n v="129.24"/>
    <n v="4259.18"/>
    <n v="4388.42"/>
    <n v="877.15"/>
    <x v="282"/>
    <x v="0"/>
    <x v="3"/>
    <x v="0"/>
    <n v="1"/>
    <n v="0"/>
    <n v="0"/>
    <x v="2"/>
    <x v="1"/>
    <x v="4"/>
    <n v="61.63"/>
    <n v="67.61"/>
    <s v="Analog"/>
    <d v="2018-10-19T00:00:00"/>
    <n v="44"/>
    <x v="1"/>
  </r>
  <r>
    <s v="U00852"/>
    <s v="C30879"/>
    <s v="Nikhil Dar"/>
    <x v="1"/>
    <x v="2"/>
    <x v="2"/>
    <s v="MTR13632"/>
    <d v="2025-06-29T00:00:00"/>
    <d v="1899-12-30T17:45:30"/>
    <n v="470.29"/>
    <n v="3765.73"/>
    <n v="4236.0200000000004"/>
    <n v="2373.36"/>
    <x v="120"/>
    <x v="0"/>
    <x v="3"/>
    <x v="0"/>
    <n v="1"/>
    <n v="0"/>
    <n v="0"/>
    <x v="0"/>
    <x v="2"/>
    <x v="1"/>
    <n v="277.92"/>
    <n v="192.37"/>
    <s v="Smart"/>
    <d v="2020-04-13T00:00:00"/>
    <n v="73"/>
    <x v="1"/>
  </r>
  <r>
    <s v="U00853"/>
    <s v="C97674"/>
    <s v="Dhruv Wagh"/>
    <x v="2"/>
    <x v="1"/>
    <x v="1"/>
    <s v="MTR13780"/>
    <d v="2025-03-22T00:00:00"/>
    <d v="1899-12-30T12:20:04"/>
    <n v="406.04"/>
    <n v="2186.23"/>
    <n v="2592.27"/>
    <n v="2181.4299999999998"/>
    <x v="52"/>
    <x v="0"/>
    <x v="1"/>
    <x v="2"/>
    <n v="0"/>
    <n v="1"/>
    <n v="0"/>
    <x v="4"/>
    <x v="2"/>
    <x v="4"/>
    <n v="180.92"/>
    <n v="225.12"/>
    <s v="Analog"/>
    <d v="2020-09-29T00:00:00"/>
    <n v="72"/>
    <x v="2"/>
  </r>
  <r>
    <s v="U00854"/>
    <s v="C74523"/>
    <s v="Krishna Kapoor"/>
    <x v="2"/>
    <x v="4"/>
    <x v="4"/>
    <s v="MTR73573"/>
    <d v="2025-04-28T00:00:00"/>
    <d v="1899-12-30T22:42:59"/>
    <n v="166.94"/>
    <n v="1163.06"/>
    <n v="1330"/>
    <n v="1031.44"/>
    <x v="72"/>
    <x v="0"/>
    <x v="14"/>
    <x v="1"/>
    <n v="0"/>
    <n v="0"/>
    <n v="1"/>
    <x v="0"/>
    <x v="0"/>
    <x v="3"/>
    <n v="87.06"/>
    <n v="79.88"/>
    <s v="Analog"/>
    <d v="2023-02-10T00:00:00"/>
    <n v="63"/>
    <x v="1"/>
  </r>
  <r>
    <s v="U00855"/>
    <s v="C85703"/>
    <s v="Shubham Mathur"/>
    <x v="0"/>
    <x v="0"/>
    <x v="0"/>
    <s v="MTR69794"/>
    <d v="2025-02-15T00:00:00"/>
    <d v="1899-12-30T01:52:19"/>
    <n v="293.98"/>
    <n v="4028.45"/>
    <n v="4322.43"/>
    <n v="1416.44"/>
    <x v="189"/>
    <x v="0"/>
    <x v="5"/>
    <x v="2"/>
    <n v="0"/>
    <n v="1"/>
    <n v="0"/>
    <x v="4"/>
    <x v="0"/>
    <x v="4"/>
    <n v="185.91"/>
    <n v="108.07"/>
    <s v="Analog"/>
    <d v="2018-11-20T00:00:00"/>
    <n v="62"/>
    <x v="0"/>
  </r>
  <r>
    <s v="U00856"/>
    <s v="C67504"/>
    <s v="Tanmay Raina"/>
    <x v="0"/>
    <x v="3"/>
    <x v="3"/>
    <s v="MTR66439"/>
    <d v="2025-06-28T00:00:00"/>
    <d v="1899-12-30T07:39:56"/>
    <n v="352.64"/>
    <n v="2087.11"/>
    <n v="2439.75"/>
    <n v="1880.87"/>
    <x v="96"/>
    <x v="0"/>
    <x v="18"/>
    <x v="2"/>
    <n v="0"/>
    <n v="1"/>
    <n v="0"/>
    <x v="0"/>
    <x v="0"/>
    <x v="0"/>
    <n v="217.23"/>
    <n v="135.41"/>
    <s v="Smart"/>
    <d v="2018-07-14T00:00:00"/>
    <n v="65"/>
    <x v="1"/>
  </r>
  <r>
    <s v="U00857"/>
    <s v="C81042"/>
    <s v="Yamini Siddiqui"/>
    <x v="2"/>
    <x v="2"/>
    <x v="2"/>
    <s v="MTR51170"/>
    <d v="2024-11-03T00:00:00"/>
    <d v="1899-12-30T18:00:40"/>
    <n v="72.19"/>
    <n v="1166.1099999999999"/>
    <n v="1238.3"/>
    <n v="405.89"/>
    <x v="228"/>
    <x v="0"/>
    <x v="23"/>
    <x v="0"/>
    <n v="1"/>
    <n v="0"/>
    <n v="0"/>
    <x v="4"/>
    <x v="1"/>
    <x v="3"/>
    <n v="29.28"/>
    <n v="42.91"/>
    <s v="Smart"/>
    <d v="2018-11-07T00:00:00"/>
    <n v="73"/>
    <x v="2"/>
  </r>
  <r>
    <s v="U00858"/>
    <s v="C43657"/>
    <s v="Ravi Saha"/>
    <x v="0"/>
    <x v="3"/>
    <x v="3"/>
    <s v="MTR84501"/>
    <d v="2024-12-18T00:00:00"/>
    <d v="1899-12-30T01:27:03"/>
    <n v="496.64"/>
    <n v="4473.34"/>
    <n v="4969.9799999999996"/>
    <n v="3541.02"/>
    <x v="283"/>
    <x v="0"/>
    <x v="8"/>
    <x v="1"/>
    <n v="0"/>
    <n v="0"/>
    <n v="1"/>
    <x v="2"/>
    <x v="1"/>
    <x v="2"/>
    <n v="205.86"/>
    <n v="290.77999999999997"/>
    <s v="Smart"/>
    <d v="2023-01-08T00:00:00"/>
    <n v="39"/>
    <x v="0"/>
  </r>
  <r>
    <s v="U00859"/>
    <s v="C94620"/>
    <s v="Shubham Sen"/>
    <x v="0"/>
    <x v="0"/>
    <x v="0"/>
    <s v="MTR52361"/>
    <d v="2025-02-27T00:00:00"/>
    <d v="1899-12-30T05:36:45"/>
    <n v="35.869999999999997"/>
    <n v="1650.84"/>
    <n v="1686.70999999999"/>
    <n v="187.99"/>
    <x v="127"/>
    <x v="0"/>
    <x v="5"/>
    <x v="1"/>
    <n v="0"/>
    <n v="0"/>
    <n v="1"/>
    <x v="4"/>
    <x v="2"/>
    <x v="3"/>
    <n v="19.239999999999998"/>
    <n v="16.63"/>
    <s v="Analog"/>
    <d v="2017-11-05T00:00:00"/>
    <n v="39"/>
    <x v="2"/>
  </r>
  <r>
    <s v="U00860"/>
    <s v="C92045"/>
    <s v="Jitendra Agarwal"/>
    <x v="2"/>
    <x v="5"/>
    <x v="4"/>
    <s v="MTR36722"/>
    <d v="2025-06-27T00:00:00"/>
    <d v="1899-12-30T20:26:16"/>
    <n v="260.76"/>
    <n v="1902.13"/>
    <n v="2162.89"/>
    <n v="1782.99"/>
    <x v="15"/>
    <x v="0"/>
    <x v="1"/>
    <x v="2"/>
    <n v="0"/>
    <n v="1"/>
    <n v="0"/>
    <x v="0"/>
    <x v="1"/>
    <x v="3"/>
    <n v="180.83"/>
    <n v="79.930000000000007"/>
    <s v="Smart"/>
    <d v="2017-07-23T00:00:00"/>
    <n v="26"/>
    <x v="1"/>
  </r>
  <r>
    <s v="U00861"/>
    <s v="C13055"/>
    <s v="Pankaj Krishnan"/>
    <x v="1"/>
    <x v="0"/>
    <x v="0"/>
    <s v="MTR45428"/>
    <d v="2024-10-17T00:00:00"/>
    <d v="1899-12-30T02:45:56"/>
    <n v="328.29"/>
    <n v="2554.27"/>
    <n v="2882.56"/>
    <n v="2385.9299999999998"/>
    <x v="242"/>
    <x v="1"/>
    <x v="6"/>
    <x v="2"/>
    <n v="0"/>
    <n v="1"/>
    <n v="0"/>
    <x v="3"/>
    <x v="2"/>
    <x v="4"/>
    <n v="226.64"/>
    <n v="101.65"/>
    <s v="Smart"/>
    <d v="2021-07-22T00:00:00"/>
    <n v="72"/>
    <x v="2"/>
  </r>
  <r>
    <s v="U00862"/>
    <s v="C47047"/>
    <s v="Usha Carvalho"/>
    <x v="1"/>
    <x v="0"/>
    <x v="0"/>
    <s v="MTR66534"/>
    <d v="2024-10-23T00:00:00"/>
    <d v="1899-12-30T17:21:22"/>
    <n v="447.59"/>
    <n v="2658.85"/>
    <n v="3106.44"/>
    <n v="3184.63"/>
    <x v="113"/>
    <x v="1"/>
    <x v="16"/>
    <x v="1"/>
    <n v="0"/>
    <n v="0"/>
    <n v="1"/>
    <x v="3"/>
    <x v="1"/>
    <x v="2"/>
    <n v="183.09"/>
    <n v="264.5"/>
    <s v="Analog"/>
    <d v="2020-01-09T00:00:00"/>
    <n v="31"/>
    <x v="0"/>
  </r>
  <r>
    <s v="U00547"/>
    <s v="C51789"/>
    <s v="Deepika Kamat"/>
    <x v="2"/>
    <x v="3"/>
    <x v="3"/>
    <s v="MTR35013"/>
    <d v="2025-06-23T00:00:00"/>
    <d v="1899-12-30T02:59:50"/>
    <n v="399.26"/>
    <n v="1968.21"/>
    <n v="2367.4699999999998"/>
    <n v="2489.94"/>
    <x v="111"/>
    <x v="0"/>
    <x v="28"/>
    <x v="0"/>
    <n v="1"/>
    <n v="0"/>
    <n v="0"/>
    <x v="1"/>
    <x v="1"/>
    <x v="3"/>
    <n v="239.13"/>
    <n v="160.13"/>
    <s v="Analog"/>
    <d v="2022-04-23T00:00:00"/>
    <n v="57"/>
    <x v="1"/>
  </r>
  <r>
    <s v="U00864"/>
    <s v="C42811"/>
    <s v="Shashank Mathur"/>
    <x v="2"/>
    <x v="6"/>
    <x v="2"/>
    <s v="MTR26531"/>
    <d v="2024-09-01T00:00:00"/>
    <d v="1899-12-30T10:41:53"/>
    <n v="162.65"/>
    <n v="1414.1"/>
    <n v="1576.75"/>
    <n v="1091.69"/>
    <x v="196"/>
    <x v="0"/>
    <x v="17"/>
    <x v="1"/>
    <n v="0"/>
    <n v="0"/>
    <n v="1"/>
    <x v="2"/>
    <x v="2"/>
    <x v="0"/>
    <n v="105.91"/>
    <n v="56.74"/>
    <s v="Smart"/>
    <d v="2016-10-25T00:00:00"/>
    <n v="32"/>
    <x v="0"/>
  </r>
  <r>
    <s v="U00866"/>
    <s v="C50941"/>
    <s v="Aparna Banerjee"/>
    <x v="0"/>
    <x v="3"/>
    <x v="3"/>
    <s v="MTR68098"/>
    <d v="2025-04-30T00:00:00"/>
    <d v="1899-12-30T16:49:18"/>
    <n v="207.28"/>
    <n v="3984.57"/>
    <n v="4191.8500000000004"/>
    <n v="1328.42"/>
    <x v="181"/>
    <x v="0"/>
    <x v="29"/>
    <x v="0"/>
    <n v="1"/>
    <n v="0"/>
    <n v="0"/>
    <x v="2"/>
    <x v="0"/>
    <x v="1"/>
    <n v="112.1"/>
    <n v="95.18"/>
    <s v="Analog"/>
    <d v="2018-09-04T00:00:00"/>
    <n v="43"/>
    <x v="1"/>
  </r>
  <r>
    <s v="U00867"/>
    <s v="C63588"/>
    <s v="Siddharth Chawla"/>
    <x v="0"/>
    <x v="6"/>
    <x v="2"/>
    <s v="MTR86473"/>
    <d v="2025-05-17T00:00:00"/>
    <d v="1899-12-30T15:59:34"/>
    <n v="104.13"/>
    <n v="3516.33"/>
    <n v="3620.46"/>
    <n v="530.02"/>
    <x v="3"/>
    <x v="0"/>
    <x v="25"/>
    <x v="2"/>
    <n v="0"/>
    <n v="1"/>
    <n v="0"/>
    <x v="0"/>
    <x v="2"/>
    <x v="3"/>
    <n v="67.3"/>
    <n v="36.83"/>
    <s v="Smart"/>
    <d v="2021-10-09T00:00:00"/>
    <n v="43"/>
    <x v="0"/>
  </r>
  <r>
    <s v="U00868"/>
    <s v="C95972"/>
    <s v="Diya Phadke"/>
    <x v="0"/>
    <x v="4"/>
    <x v="4"/>
    <s v="MTR39789"/>
    <d v="2025-05-09T00:00:00"/>
    <d v="1899-12-30T11:09:44"/>
    <n v="196.38"/>
    <n v="2463.6999999999998"/>
    <n v="2660.08"/>
    <n v="1142.25"/>
    <x v="58"/>
    <x v="0"/>
    <x v="19"/>
    <x v="1"/>
    <n v="0"/>
    <n v="0"/>
    <n v="1"/>
    <x v="2"/>
    <x v="1"/>
    <x v="2"/>
    <n v="135.41"/>
    <n v="60.97"/>
    <s v="Analog"/>
    <d v="2022-06-06T00:00:00"/>
    <n v="63"/>
    <x v="0"/>
  </r>
  <r>
    <s v="U00869"/>
    <s v="C45257"/>
    <s v="Pranav Verma"/>
    <x v="2"/>
    <x v="4"/>
    <x v="4"/>
    <s v="MTR83725"/>
    <d v="2025-06-17T00:00:00"/>
    <d v="1899-12-30T17:54:10"/>
    <n v="294.75"/>
    <n v="2227.6999999999998"/>
    <n v="2522.4499999999998"/>
    <n v="2098.14"/>
    <x v="137"/>
    <x v="0"/>
    <x v="0"/>
    <x v="2"/>
    <n v="0"/>
    <n v="1"/>
    <n v="0"/>
    <x v="0"/>
    <x v="2"/>
    <x v="2"/>
    <n v="164.33"/>
    <n v="130.41999999999999"/>
    <s v="Smart"/>
    <d v="2020-07-29T00:00:00"/>
    <n v="39"/>
    <x v="1"/>
  </r>
  <r>
    <s v="U00870"/>
    <s v="C41956"/>
    <s v="Manjunath Chawla"/>
    <x v="2"/>
    <x v="1"/>
    <x v="1"/>
    <s v="MTR59531"/>
    <d v="2024-11-03T00:00:00"/>
    <d v="1899-12-30T00:33:00"/>
    <n v="316.14"/>
    <n v="3185.34"/>
    <n v="3501.48"/>
    <n v="1742.47"/>
    <x v="90"/>
    <x v="0"/>
    <x v="17"/>
    <x v="2"/>
    <n v="0"/>
    <n v="1"/>
    <n v="0"/>
    <x v="1"/>
    <x v="2"/>
    <x v="1"/>
    <n v="179.02"/>
    <n v="137.12"/>
    <s v="Analog"/>
    <d v="2023-01-29T00:00:00"/>
    <n v="71"/>
    <x v="1"/>
  </r>
  <r>
    <s v="U00871"/>
    <s v="C10043"/>
    <s v="Shubham Kohli"/>
    <x v="2"/>
    <x v="3"/>
    <x v="3"/>
    <s v="MTR84200"/>
    <d v="2025-02-25T00:00:00"/>
    <d v="1899-12-30T20:30:42"/>
    <n v="80.59"/>
    <n v="1568.95"/>
    <n v="1649.54"/>
    <n v="559.45000000000005"/>
    <x v="284"/>
    <x v="0"/>
    <x v="22"/>
    <x v="2"/>
    <n v="0"/>
    <n v="1"/>
    <n v="0"/>
    <x v="4"/>
    <x v="1"/>
    <x v="4"/>
    <n v="35.229999999999997"/>
    <n v="45.36"/>
    <s v="Analog"/>
    <d v="2016-09-15T00:00:00"/>
    <n v="64"/>
    <x v="2"/>
  </r>
  <r>
    <s v="U00872"/>
    <s v="C77650"/>
    <s v="Kajal Apte"/>
    <x v="0"/>
    <x v="6"/>
    <x v="2"/>
    <s v="MTR44195"/>
    <d v="2024-10-07T00:00:00"/>
    <d v="1899-12-30T05:41:28"/>
    <n v="25.27"/>
    <n v="1153.19"/>
    <n v="1178.46"/>
    <n v="176.16"/>
    <x v="285"/>
    <x v="1"/>
    <x v="15"/>
    <x v="2"/>
    <n v="0"/>
    <n v="1"/>
    <n v="0"/>
    <x v="2"/>
    <x v="2"/>
    <x v="2"/>
    <n v="16.73"/>
    <n v="8.5399999999999991"/>
    <s v="Smart"/>
    <d v="2021-11-22T00:00:00"/>
    <n v="29"/>
    <x v="1"/>
  </r>
  <r>
    <s v="U00643"/>
    <s v="C73074"/>
    <s v="Malini Coutinho"/>
    <x v="2"/>
    <x v="0"/>
    <x v="0"/>
    <s v="MTR75283"/>
    <d v="2024-11-25T00:00:00"/>
    <d v="1899-12-30T04:07:18"/>
    <n v="107.82"/>
    <n v="1162.83"/>
    <n v="1270.6499999999901"/>
    <n v="714.2"/>
    <x v="189"/>
    <x v="0"/>
    <x v="11"/>
    <x v="0"/>
    <n v="1"/>
    <n v="0"/>
    <n v="0"/>
    <x v="2"/>
    <x v="1"/>
    <x v="3"/>
    <n v="72.709999999999994"/>
    <n v="35.11"/>
    <s v="Smart"/>
    <d v="2024-05-18T00:00:00"/>
    <n v="63"/>
    <x v="1"/>
  </r>
  <r>
    <s v="U00874"/>
    <s v="C71725"/>
    <s v="Amit Bhide"/>
    <x v="1"/>
    <x v="5"/>
    <x v="4"/>
    <s v="MTR47846"/>
    <d v="2025-01-23T00:00:00"/>
    <d v="1899-12-30T17:56:55"/>
    <n v="261.27"/>
    <n v="2896.59"/>
    <n v="3157.86"/>
    <n v="1581.59"/>
    <x v="51"/>
    <x v="0"/>
    <x v="24"/>
    <x v="0"/>
    <n v="1"/>
    <n v="0"/>
    <n v="0"/>
    <x v="0"/>
    <x v="1"/>
    <x v="0"/>
    <n v="128.32"/>
    <n v="132.94999999999999"/>
    <s v="Analog"/>
    <d v="2023-09-11T00:00:00"/>
    <n v="29"/>
    <x v="1"/>
  </r>
  <r>
    <s v="U00875"/>
    <s v="C80183"/>
    <s v="Dhruv Pawar"/>
    <x v="2"/>
    <x v="6"/>
    <x v="2"/>
    <s v="MTR28532"/>
    <d v="2024-10-02T00:00:00"/>
    <d v="1899-12-30T18:18:44"/>
    <n v="34.130000000000003"/>
    <n v="2488.19"/>
    <n v="2522.3200000000002"/>
    <n v="193.23"/>
    <x v="85"/>
    <x v="0"/>
    <x v="15"/>
    <x v="2"/>
    <n v="0"/>
    <n v="1"/>
    <n v="0"/>
    <x v="4"/>
    <x v="0"/>
    <x v="3"/>
    <n v="14.92"/>
    <n v="19.21"/>
    <s v="Analog"/>
    <d v="2021-10-21T00:00:00"/>
    <n v="37"/>
    <x v="2"/>
  </r>
  <r>
    <s v="U00876"/>
    <s v="C51328"/>
    <s v="Vidya Pawar"/>
    <x v="2"/>
    <x v="3"/>
    <x v="3"/>
    <s v="MTR54087"/>
    <d v="2024-10-29T00:00:00"/>
    <d v="1899-12-30T21:31:23"/>
    <n v="332.93"/>
    <n v="1211.8699999999999"/>
    <n v="1544.8"/>
    <n v="2394.1999999999998"/>
    <x v="259"/>
    <x v="0"/>
    <x v="28"/>
    <x v="1"/>
    <n v="0"/>
    <n v="0"/>
    <n v="1"/>
    <x v="3"/>
    <x v="2"/>
    <x v="3"/>
    <n v="206.02"/>
    <n v="126.91"/>
    <s v="Analog"/>
    <d v="2020-11-04T00:00:00"/>
    <n v="33"/>
    <x v="0"/>
  </r>
  <r>
    <s v="U01530"/>
    <s v="C58609"/>
    <s v="Tushar Sawant"/>
    <x v="0"/>
    <x v="1"/>
    <x v="1"/>
    <s v="MTR19373"/>
    <d v="2024-09-28T00:00:00"/>
    <d v="1899-12-30T17:41:06"/>
    <n v="217.16"/>
    <n v="4031.13"/>
    <n v="4248.29"/>
    <n v="1458.89"/>
    <x v="46"/>
    <x v="1"/>
    <x v="18"/>
    <x v="1"/>
    <n v="0"/>
    <n v="0"/>
    <n v="1"/>
    <x v="1"/>
    <x v="2"/>
    <x v="4"/>
    <n v="142.55000000000001"/>
    <n v="74.61"/>
    <s v="Analog"/>
    <d v="2018-06-20T00:00:00"/>
    <n v="26"/>
    <x v="2"/>
  </r>
  <r>
    <s v="U00878"/>
    <s v="C17169"/>
    <s v="Vivaan Murthy"/>
    <x v="1"/>
    <x v="5"/>
    <x v="4"/>
    <s v="MTR69527"/>
    <d v="2024-07-30T00:00:00"/>
    <d v="1899-12-30T12:42:19"/>
    <n v="18.77"/>
    <n v="1340.58"/>
    <n v="1359.35"/>
    <n v="90.17"/>
    <x v="210"/>
    <x v="0"/>
    <x v="19"/>
    <x v="0"/>
    <n v="1"/>
    <n v="0"/>
    <n v="0"/>
    <x v="0"/>
    <x v="0"/>
    <x v="3"/>
    <n v="8.98"/>
    <n v="9.7899999999999991"/>
    <s v="Smart"/>
    <d v="2023-11-14T00:00:00"/>
    <n v="38"/>
    <x v="2"/>
  </r>
  <r>
    <s v="U00879"/>
    <s v="C56435"/>
    <s v="Rajat Bhat"/>
    <x v="2"/>
    <x v="6"/>
    <x v="2"/>
    <s v="MTR86340"/>
    <d v="2024-09-06T00:00:00"/>
    <d v="1899-12-30T14:19:34"/>
    <n v="325.61"/>
    <n v="3979.93"/>
    <n v="4305.54"/>
    <n v="2362.17"/>
    <x v="85"/>
    <x v="0"/>
    <x v="8"/>
    <x v="2"/>
    <n v="0"/>
    <n v="1"/>
    <n v="0"/>
    <x v="0"/>
    <x v="0"/>
    <x v="0"/>
    <n v="172.17"/>
    <n v="153.44"/>
    <s v="Smart"/>
    <d v="2017-04-08T00:00:00"/>
    <n v="74"/>
    <x v="2"/>
  </r>
  <r>
    <s v="U00880"/>
    <s v="C55966"/>
    <s v="Rohan Iyer"/>
    <x v="0"/>
    <x v="6"/>
    <x v="2"/>
    <s v="MTR97575"/>
    <d v="2025-02-15T00:00:00"/>
    <d v="1899-12-30T23:11:39"/>
    <n v="108.87"/>
    <n v="4707.2299999999996"/>
    <n v="4816.0999999999904"/>
    <n v="491.92"/>
    <x v="127"/>
    <x v="0"/>
    <x v="17"/>
    <x v="1"/>
    <n v="0"/>
    <n v="0"/>
    <n v="1"/>
    <x v="0"/>
    <x v="0"/>
    <x v="2"/>
    <n v="73.819999999999993"/>
    <n v="35.049999999999997"/>
    <s v="Smart"/>
    <d v="2016-05-02T00:00:00"/>
    <n v="18"/>
    <x v="0"/>
  </r>
  <r>
    <s v="U00881"/>
    <s v="C15454"/>
    <s v="Anushka Agarwal"/>
    <x v="1"/>
    <x v="6"/>
    <x v="2"/>
    <s v="MTR13196"/>
    <d v="2025-03-14T00:00:00"/>
    <d v="1899-12-30T14:30:52"/>
    <n v="295.10000000000002"/>
    <n v="4700.1400000000003"/>
    <n v="4995.24"/>
    <n v="1587.02"/>
    <x v="286"/>
    <x v="0"/>
    <x v="26"/>
    <x v="0"/>
    <n v="1"/>
    <n v="0"/>
    <n v="0"/>
    <x v="3"/>
    <x v="0"/>
    <x v="3"/>
    <n v="171.88"/>
    <n v="123.22"/>
    <s v="Analog"/>
    <d v="2016-05-03T00:00:00"/>
    <n v="49"/>
    <x v="0"/>
  </r>
  <r>
    <s v="U00882"/>
    <s v="C81601"/>
    <s v="Shraddha Ansari"/>
    <x v="0"/>
    <x v="3"/>
    <x v="3"/>
    <s v="MTR93860"/>
    <d v="2025-01-28T00:00:00"/>
    <d v="1899-12-30T20:03:30"/>
    <n v="453.68"/>
    <n v="3964.67"/>
    <n v="4418.3500000000004"/>
    <n v="2695.12"/>
    <x v="21"/>
    <x v="0"/>
    <x v="20"/>
    <x v="0"/>
    <n v="1"/>
    <n v="0"/>
    <n v="0"/>
    <x v="3"/>
    <x v="2"/>
    <x v="3"/>
    <n v="299.27"/>
    <n v="154.41"/>
    <s v="Analog"/>
    <d v="2019-05-03T00:00:00"/>
    <n v="38"/>
    <x v="2"/>
  </r>
  <r>
    <s v="U00883"/>
    <s v="C65542"/>
    <s v="Shubham Srinivasan"/>
    <x v="2"/>
    <x v="3"/>
    <x v="3"/>
    <s v="MTR11821"/>
    <d v="2025-03-26T00:00:00"/>
    <d v="1899-12-30T21:05:31"/>
    <n v="260.64"/>
    <n v="3366.78"/>
    <n v="3627.42"/>
    <n v="1555.1"/>
    <x v="115"/>
    <x v="0"/>
    <x v="3"/>
    <x v="2"/>
    <n v="0"/>
    <n v="1"/>
    <n v="0"/>
    <x v="1"/>
    <x v="1"/>
    <x v="1"/>
    <n v="174.05"/>
    <n v="86.59"/>
    <s v="Smart"/>
    <d v="2021-02-25T00:00:00"/>
    <n v="73"/>
    <x v="0"/>
  </r>
  <r>
    <s v="U00884"/>
    <s v="C37203"/>
    <s v="Amit Patil"/>
    <x v="1"/>
    <x v="3"/>
    <x v="3"/>
    <s v="MTR80885"/>
    <d v="2025-04-16T00:00:00"/>
    <d v="1899-12-30T02:54:11"/>
    <n v="283.39999999999998"/>
    <n v="3415"/>
    <n v="3698.4"/>
    <n v="2037.97"/>
    <x v="212"/>
    <x v="0"/>
    <x v="11"/>
    <x v="1"/>
    <n v="0"/>
    <n v="0"/>
    <n v="1"/>
    <x v="4"/>
    <x v="2"/>
    <x v="1"/>
    <n v="140.91"/>
    <n v="142.49"/>
    <s v="Smart"/>
    <d v="2020-04-06T00:00:00"/>
    <n v="62"/>
    <x v="1"/>
  </r>
  <r>
    <s v="U01952"/>
    <s v="C68389"/>
    <s v="Sanjay Rao"/>
    <x v="1"/>
    <x v="0"/>
    <x v="0"/>
    <s v="MTR65625"/>
    <d v="2024-12-13T00:00:00"/>
    <d v="1899-12-30T06:22:35"/>
    <n v="475.94"/>
    <n v="1581.23"/>
    <n v="2057.17"/>
    <n v="2288.6999999999998"/>
    <x v="238"/>
    <x v="0"/>
    <x v="11"/>
    <x v="1"/>
    <n v="0"/>
    <n v="0"/>
    <n v="1"/>
    <x v="0"/>
    <x v="2"/>
    <x v="4"/>
    <n v="221.2"/>
    <n v="254.74"/>
    <s v="Smart"/>
    <d v="2018-08-30T00:00:00"/>
    <n v="53"/>
    <x v="2"/>
  </r>
  <r>
    <s v="U00886"/>
    <s v="C15920"/>
    <s v="Jaya Gupta"/>
    <x v="1"/>
    <x v="2"/>
    <x v="2"/>
    <s v="MTR60070"/>
    <d v="2025-01-05T00:00:00"/>
    <d v="1899-12-30T06:11:50"/>
    <n v="398.83"/>
    <n v="3490.63"/>
    <n v="3889.46"/>
    <n v="1858.96"/>
    <x v="33"/>
    <x v="0"/>
    <x v="13"/>
    <x v="2"/>
    <n v="0"/>
    <n v="1"/>
    <n v="0"/>
    <x v="4"/>
    <x v="1"/>
    <x v="1"/>
    <n v="237.13"/>
    <n v="161.69999999999999"/>
    <s v="Smart"/>
    <d v="2019-11-27T00:00:00"/>
    <n v="40"/>
    <x v="1"/>
  </r>
  <r>
    <s v="U00887"/>
    <s v="C98531"/>
    <s v="Neha Verma"/>
    <x v="0"/>
    <x v="4"/>
    <x v="4"/>
    <s v="MTR76494"/>
    <d v="2025-05-14T00:00:00"/>
    <d v="1899-12-30T05:01:46"/>
    <n v="164.98"/>
    <n v="2689.11"/>
    <n v="2854.09"/>
    <n v="949.1"/>
    <x v="144"/>
    <x v="0"/>
    <x v="10"/>
    <x v="2"/>
    <n v="0"/>
    <n v="1"/>
    <n v="0"/>
    <x v="1"/>
    <x v="0"/>
    <x v="4"/>
    <n v="87.46"/>
    <n v="77.52"/>
    <s v="Analog"/>
    <d v="2021-12-17T00:00:00"/>
    <n v="26"/>
    <x v="1"/>
  </r>
  <r>
    <s v="U00888"/>
    <s v="C16823"/>
    <s v="Vivaan Nambiar"/>
    <x v="1"/>
    <x v="3"/>
    <x v="3"/>
    <s v="MTR77823"/>
    <d v="2024-10-21T00:00:00"/>
    <d v="1899-12-30T04:53:47"/>
    <n v="109.29"/>
    <n v="3550.39"/>
    <n v="3659.68"/>
    <n v="536.42999999999995"/>
    <x v="113"/>
    <x v="1"/>
    <x v="22"/>
    <x v="0"/>
    <n v="1"/>
    <n v="0"/>
    <n v="0"/>
    <x v="0"/>
    <x v="1"/>
    <x v="2"/>
    <n v="44.84"/>
    <n v="64.45"/>
    <s v="Analog"/>
    <d v="2019-02-19T00:00:00"/>
    <n v="22"/>
    <x v="2"/>
  </r>
  <r>
    <s v="U00322"/>
    <s v="C55896"/>
    <s v="Vikas Shetty"/>
    <x v="1"/>
    <x v="3"/>
    <x v="3"/>
    <s v="MTR22768"/>
    <d v="2024-10-08T00:00:00"/>
    <d v="1899-12-30T03:20:35"/>
    <n v="433.39"/>
    <n v="1281.3"/>
    <n v="1714.69"/>
    <n v="1955.38"/>
    <x v="119"/>
    <x v="0"/>
    <x v="22"/>
    <x v="2"/>
    <n v="0"/>
    <n v="1"/>
    <n v="0"/>
    <x v="2"/>
    <x v="0"/>
    <x v="4"/>
    <n v="220.1"/>
    <n v="213.29"/>
    <s v="Smart"/>
    <d v="2017-11-27T00:00:00"/>
    <n v="66"/>
    <x v="0"/>
  </r>
  <r>
    <s v="U00890"/>
    <s v="C93682"/>
    <s v="Ishaan Venkatesh"/>
    <x v="1"/>
    <x v="6"/>
    <x v="2"/>
    <s v="MTR34861"/>
    <d v="2025-01-20T00:00:00"/>
    <d v="1899-12-30T17:14:02"/>
    <n v="49.72"/>
    <n v="1351.26"/>
    <n v="1400.98"/>
    <n v="325.92"/>
    <x v="249"/>
    <x v="0"/>
    <x v="11"/>
    <x v="0"/>
    <n v="1"/>
    <n v="0"/>
    <n v="0"/>
    <x v="3"/>
    <x v="1"/>
    <x v="0"/>
    <n v="25.14"/>
    <n v="24.58"/>
    <s v="Analog"/>
    <d v="2019-04-11T00:00:00"/>
    <n v="40"/>
    <x v="1"/>
  </r>
  <r>
    <s v="U00891"/>
    <s v="C71495"/>
    <s v="Ashish Krishnan"/>
    <x v="0"/>
    <x v="3"/>
    <x v="3"/>
    <s v="MTR30514"/>
    <d v="2025-05-14T00:00:00"/>
    <d v="1899-12-30T04:16:34"/>
    <n v="232.57"/>
    <n v="3073.13"/>
    <n v="3305.7"/>
    <n v="1440.38"/>
    <x v="3"/>
    <x v="0"/>
    <x v="4"/>
    <x v="0"/>
    <n v="1"/>
    <n v="0"/>
    <n v="0"/>
    <x v="1"/>
    <x v="2"/>
    <x v="3"/>
    <n v="141.36000000000001"/>
    <n v="91.21"/>
    <s v="Analog"/>
    <d v="2019-01-28T00:00:00"/>
    <n v="56"/>
    <x v="1"/>
  </r>
  <r>
    <s v="U00344"/>
    <s v="C64927"/>
    <s v="Tushar Chatterjee"/>
    <x v="2"/>
    <x v="0"/>
    <x v="0"/>
    <s v="MTR94541"/>
    <d v="2024-10-04T00:00:00"/>
    <d v="1899-12-30T11:05:14"/>
    <n v="129.02000000000001"/>
    <n v="3514.8"/>
    <n v="3643.82"/>
    <n v="889.32"/>
    <x v="258"/>
    <x v="1"/>
    <x v="18"/>
    <x v="0"/>
    <n v="1"/>
    <n v="0"/>
    <n v="0"/>
    <x v="1"/>
    <x v="0"/>
    <x v="0"/>
    <n v="88.56"/>
    <n v="40.46"/>
    <s v="Smart"/>
    <d v="2024-02-12T00:00:00"/>
    <n v="28"/>
    <x v="2"/>
  </r>
  <r>
    <s v="U00893"/>
    <s v="C22916"/>
    <s v="Komal Kapoor"/>
    <x v="2"/>
    <x v="0"/>
    <x v="0"/>
    <s v="MTR52373"/>
    <d v="2025-03-07T00:00:00"/>
    <d v="1899-12-30T04:03:44"/>
    <n v="188.04"/>
    <n v="1210.28"/>
    <n v="1398.32"/>
    <n v="909.24"/>
    <x v="8"/>
    <x v="0"/>
    <x v="3"/>
    <x v="2"/>
    <n v="0"/>
    <n v="1"/>
    <n v="0"/>
    <x v="3"/>
    <x v="2"/>
    <x v="0"/>
    <n v="97.32"/>
    <n v="90.72"/>
    <s v="Analog"/>
    <d v="2017-06-26T00:00:00"/>
    <n v="63"/>
    <x v="2"/>
  </r>
  <r>
    <s v="U00894"/>
    <s v="C64451"/>
    <s v="Nivedita Malhotra"/>
    <x v="2"/>
    <x v="3"/>
    <x v="3"/>
    <s v="MTR44347"/>
    <d v="2024-12-15T00:00:00"/>
    <d v="1899-12-30T22:47:18"/>
    <n v="116.6"/>
    <n v="4479.71"/>
    <n v="4596.3100000000004"/>
    <n v="859.54"/>
    <x v="122"/>
    <x v="1"/>
    <x v="26"/>
    <x v="0"/>
    <n v="1"/>
    <n v="0"/>
    <n v="0"/>
    <x v="3"/>
    <x v="0"/>
    <x v="2"/>
    <n v="51.53"/>
    <n v="65.069999999999993"/>
    <s v="Analog"/>
    <d v="2016-03-07T00:00:00"/>
    <n v="55"/>
    <x v="2"/>
  </r>
  <r>
    <s v="U00563"/>
    <s v="C64058"/>
    <s v="Mansi Gokhale"/>
    <x v="2"/>
    <x v="2"/>
    <x v="2"/>
    <s v="MTR37200"/>
    <d v="2024-08-21T00:00:00"/>
    <d v="1899-12-30T01:26:36"/>
    <n v="249.38"/>
    <n v="4395.8999999999996"/>
    <n v="4645.28"/>
    <n v="1785.65"/>
    <x v="278"/>
    <x v="0"/>
    <x v="15"/>
    <x v="1"/>
    <n v="0"/>
    <n v="0"/>
    <n v="1"/>
    <x v="1"/>
    <x v="0"/>
    <x v="4"/>
    <n v="106.34"/>
    <n v="143.04"/>
    <s v="Analog"/>
    <d v="2018-12-18T00:00:00"/>
    <n v="71"/>
    <x v="0"/>
  </r>
  <r>
    <s v="U00896"/>
    <s v="C71796"/>
    <s v="Siddharth Qureshi"/>
    <x v="0"/>
    <x v="2"/>
    <x v="2"/>
    <s v="MTR22145"/>
    <d v="2025-06-26T00:00:00"/>
    <d v="1899-12-30T19:51:30"/>
    <n v="207.93"/>
    <n v="2659.32"/>
    <n v="2867.25"/>
    <n v="1383.26"/>
    <x v="104"/>
    <x v="0"/>
    <x v="23"/>
    <x v="0"/>
    <n v="1"/>
    <n v="0"/>
    <n v="0"/>
    <x v="3"/>
    <x v="0"/>
    <x v="4"/>
    <n v="127.78"/>
    <n v="80.150000000000006"/>
    <s v="Smart"/>
    <d v="2024-07-10T00:00:00"/>
    <n v="34"/>
    <x v="2"/>
  </r>
  <r>
    <s v="U00897"/>
    <s v="C13645"/>
    <s v="Harsh Dutta"/>
    <x v="0"/>
    <x v="6"/>
    <x v="2"/>
    <s v="MTR85190"/>
    <d v="2024-11-30T00:00:00"/>
    <d v="1899-12-30T07:00:46"/>
    <n v="423.65"/>
    <n v="2717.62"/>
    <n v="3141.27"/>
    <n v="2426.13"/>
    <x v="287"/>
    <x v="1"/>
    <x v="11"/>
    <x v="0"/>
    <n v="1"/>
    <n v="0"/>
    <n v="0"/>
    <x v="1"/>
    <x v="1"/>
    <x v="0"/>
    <n v="278.16000000000003"/>
    <n v="145.49"/>
    <s v="Smart"/>
    <d v="2016-02-29T00:00:00"/>
    <n v="70"/>
    <x v="2"/>
  </r>
  <r>
    <s v="U00898"/>
    <s v="C30490"/>
    <s v="Simran Kaul"/>
    <x v="0"/>
    <x v="1"/>
    <x v="1"/>
    <s v="MTR23778"/>
    <d v="2025-01-01T00:00:00"/>
    <d v="1899-12-30T22:08:54"/>
    <n v="347.59"/>
    <n v="3794.56"/>
    <n v="4142.1499999999996"/>
    <n v="2186.9"/>
    <x v="139"/>
    <x v="0"/>
    <x v="4"/>
    <x v="0"/>
    <n v="1"/>
    <n v="0"/>
    <n v="0"/>
    <x v="1"/>
    <x v="1"/>
    <x v="0"/>
    <n v="168.96"/>
    <n v="178.63"/>
    <s v="Smart"/>
    <d v="2024-04-16T00:00:00"/>
    <n v="44"/>
    <x v="2"/>
  </r>
  <r>
    <s v="U00899"/>
    <s v="C78126"/>
    <s v="Isha Coutinho"/>
    <x v="2"/>
    <x v="3"/>
    <x v="3"/>
    <s v="MTR74892"/>
    <d v="2024-11-23T00:00:00"/>
    <d v="1899-12-30T19:09:07"/>
    <n v="145.94999999999999"/>
    <n v="1198.53"/>
    <n v="1344.48"/>
    <n v="836.95"/>
    <x v="288"/>
    <x v="1"/>
    <x v="26"/>
    <x v="0"/>
    <n v="1"/>
    <n v="0"/>
    <n v="0"/>
    <x v="3"/>
    <x v="1"/>
    <x v="2"/>
    <n v="93.46"/>
    <n v="52.49"/>
    <s v="Smart"/>
    <d v="2017-06-27T00:00:00"/>
    <n v="58"/>
    <x v="1"/>
  </r>
  <r>
    <s v="U00900"/>
    <s v="C24920"/>
    <s v="Kajal Singh"/>
    <x v="1"/>
    <x v="2"/>
    <x v="2"/>
    <s v="MTR61328"/>
    <d v="2024-12-04T00:00:00"/>
    <d v="1899-12-30T14:05:40"/>
    <n v="26.33"/>
    <n v="1826.18"/>
    <n v="1852.51"/>
    <n v="174.77"/>
    <x v="289"/>
    <x v="1"/>
    <x v="15"/>
    <x v="0"/>
    <n v="1"/>
    <n v="0"/>
    <n v="0"/>
    <x v="4"/>
    <x v="1"/>
    <x v="1"/>
    <n v="11.04"/>
    <n v="15.29"/>
    <s v="Analog"/>
    <d v="2016-04-23T00:00:00"/>
    <n v="39"/>
    <x v="0"/>
  </r>
  <r>
    <s v="U00901"/>
    <s v="C89692"/>
    <s v="Shubham Menon"/>
    <x v="2"/>
    <x v="0"/>
    <x v="0"/>
    <s v="MTR63369"/>
    <d v="2025-03-13T00:00:00"/>
    <d v="1899-12-30T13:17:45"/>
    <n v="457.59"/>
    <n v="2335.71"/>
    <n v="2793.3"/>
    <n v="3419.45"/>
    <x v="197"/>
    <x v="0"/>
    <x v="27"/>
    <x v="1"/>
    <n v="0"/>
    <n v="0"/>
    <n v="1"/>
    <x v="3"/>
    <x v="1"/>
    <x v="3"/>
    <n v="293.77999999999997"/>
    <n v="163.81"/>
    <s v="Smart"/>
    <d v="2020-09-27T00:00:00"/>
    <n v="35"/>
    <x v="2"/>
  </r>
  <r>
    <s v="U01848"/>
    <s v="C69102"/>
    <s v="Sai Rebello"/>
    <x v="1"/>
    <x v="4"/>
    <x v="4"/>
    <s v="MTR48162"/>
    <d v="2024-12-05T00:00:00"/>
    <d v="1899-12-30T22:29:25"/>
    <n v="350.6"/>
    <n v="4120.3900000000003"/>
    <n v="4470.99"/>
    <n v="2236.16"/>
    <x v="57"/>
    <x v="0"/>
    <x v="27"/>
    <x v="0"/>
    <n v="1"/>
    <n v="0"/>
    <n v="0"/>
    <x v="0"/>
    <x v="0"/>
    <x v="1"/>
    <n v="217.94"/>
    <n v="132.66"/>
    <s v="Analog"/>
    <d v="2019-10-20T00:00:00"/>
    <n v="48"/>
    <x v="1"/>
  </r>
  <r>
    <s v="U00903"/>
    <s v="C12391"/>
    <s v="Priya Saha"/>
    <x v="2"/>
    <x v="5"/>
    <x v="4"/>
    <s v="MTR34722"/>
    <d v="2025-07-15T00:00:00"/>
    <d v="1899-12-30T16:38:29"/>
    <n v="160.4"/>
    <n v="3286.13"/>
    <n v="3446.53"/>
    <n v="871.42"/>
    <x v="65"/>
    <x v="0"/>
    <x v="23"/>
    <x v="0"/>
    <n v="1"/>
    <n v="0"/>
    <n v="0"/>
    <x v="1"/>
    <x v="2"/>
    <x v="4"/>
    <n v="73.790000000000006"/>
    <n v="86.61"/>
    <s v="Analog"/>
    <d v="2021-02-21T00:00:00"/>
    <n v="44"/>
    <x v="1"/>
  </r>
  <r>
    <s v="U00904"/>
    <s v="C13961"/>
    <s v="Sonam Patel"/>
    <x v="2"/>
    <x v="2"/>
    <x v="2"/>
    <s v="MTR72992"/>
    <d v="2024-09-26T00:00:00"/>
    <d v="1899-12-30T20:44:30"/>
    <n v="65.45"/>
    <n v="4665.4399999999996"/>
    <n v="4730.8899999999903"/>
    <n v="455.41"/>
    <x v="129"/>
    <x v="0"/>
    <x v="15"/>
    <x v="1"/>
    <n v="0"/>
    <n v="0"/>
    <n v="1"/>
    <x v="2"/>
    <x v="1"/>
    <x v="2"/>
    <n v="39.74"/>
    <n v="25.71"/>
    <s v="Smart"/>
    <d v="2024-04-04T00:00:00"/>
    <n v="52"/>
    <x v="1"/>
  </r>
  <r>
    <s v="U00905"/>
    <s v="C23899"/>
    <s v="Aishwarya Thakur"/>
    <x v="0"/>
    <x v="5"/>
    <x v="4"/>
    <s v="MTR29389"/>
    <d v="2024-09-26T00:00:00"/>
    <d v="1899-12-30T18:20:23"/>
    <n v="350.46"/>
    <n v="4269.12"/>
    <n v="4619.58"/>
    <n v="1839.2"/>
    <x v="281"/>
    <x v="1"/>
    <x v="20"/>
    <x v="2"/>
    <n v="0"/>
    <n v="1"/>
    <n v="0"/>
    <x v="0"/>
    <x v="0"/>
    <x v="1"/>
    <n v="243.55"/>
    <n v="106.91"/>
    <s v="Smart"/>
    <d v="2017-04-05T00:00:00"/>
    <n v="55"/>
    <x v="0"/>
  </r>
  <r>
    <s v="U00906"/>
    <s v="C98706"/>
    <s v="Sameer DSouza"/>
    <x v="0"/>
    <x v="4"/>
    <x v="4"/>
    <s v="MTR39469"/>
    <d v="2024-08-30T00:00:00"/>
    <d v="1899-12-30T15:01:51"/>
    <n v="209.64"/>
    <n v="2503.12"/>
    <n v="2712.7599999999902"/>
    <n v="965.6"/>
    <x v="63"/>
    <x v="0"/>
    <x v="7"/>
    <x v="1"/>
    <n v="0"/>
    <n v="0"/>
    <n v="1"/>
    <x v="4"/>
    <x v="2"/>
    <x v="1"/>
    <n v="105.35"/>
    <n v="104.29"/>
    <s v="Analog"/>
    <d v="2022-03-29T00:00:00"/>
    <n v="25"/>
    <x v="2"/>
  </r>
  <r>
    <s v="U00907"/>
    <s v="C56503"/>
    <s v="Sangeeta Verma"/>
    <x v="2"/>
    <x v="1"/>
    <x v="1"/>
    <s v="MTR72122"/>
    <d v="2024-07-27T00:00:00"/>
    <d v="1899-12-30T13:38:19"/>
    <n v="140.19999999999999"/>
    <n v="1420.59"/>
    <n v="1560.79"/>
    <n v="804.83"/>
    <x v="152"/>
    <x v="0"/>
    <x v="25"/>
    <x v="0"/>
    <n v="1"/>
    <n v="0"/>
    <n v="0"/>
    <x v="2"/>
    <x v="0"/>
    <x v="3"/>
    <n v="84.66"/>
    <n v="55.54"/>
    <s v="Analog"/>
    <d v="2019-04-21T00:00:00"/>
    <n v="57"/>
    <x v="1"/>
  </r>
  <r>
    <s v="U00908"/>
    <s v="C50578"/>
    <s v="Ananya Vyas"/>
    <x v="1"/>
    <x v="0"/>
    <x v="0"/>
    <s v="MTR15040"/>
    <d v="2025-02-20T00:00:00"/>
    <d v="1899-12-30T12:21:09"/>
    <n v="388.41"/>
    <n v="2881.7"/>
    <n v="3270.1099999999901"/>
    <n v="2220.54"/>
    <x v="50"/>
    <x v="0"/>
    <x v="22"/>
    <x v="0"/>
    <n v="1"/>
    <n v="0"/>
    <n v="0"/>
    <x v="3"/>
    <x v="2"/>
    <x v="0"/>
    <n v="262.02999999999997"/>
    <n v="126.38"/>
    <s v="Smart"/>
    <d v="2017-04-01T00:00:00"/>
    <n v="58"/>
    <x v="0"/>
  </r>
  <r>
    <s v="U00909"/>
    <s v="C38134"/>
    <s v="Sonam Prasad"/>
    <x v="0"/>
    <x v="0"/>
    <x v="0"/>
    <s v="MTR25217"/>
    <d v="2024-09-09T00:00:00"/>
    <d v="1899-12-30T06:26:46"/>
    <n v="379.32"/>
    <n v="2466.13"/>
    <n v="2845.45"/>
    <n v="1913.21"/>
    <x v="102"/>
    <x v="0"/>
    <x v="13"/>
    <x v="1"/>
    <n v="0"/>
    <n v="0"/>
    <n v="1"/>
    <x v="1"/>
    <x v="2"/>
    <x v="0"/>
    <n v="232.45"/>
    <n v="146.87"/>
    <s v="Analog"/>
    <d v="2021-02-03T00:00:00"/>
    <n v="64"/>
    <x v="1"/>
  </r>
  <r>
    <s v="U00910"/>
    <s v="C47617"/>
    <s v="Parth Nair"/>
    <x v="2"/>
    <x v="1"/>
    <x v="1"/>
    <s v="MTR94848"/>
    <d v="2024-09-27T00:00:00"/>
    <d v="1899-12-30T18:32:16"/>
    <n v="340.39"/>
    <n v="2316.9499999999998"/>
    <n v="2657.3399999999901"/>
    <n v="2437.15"/>
    <x v="155"/>
    <x v="1"/>
    <x v="20"/>
    <x v="1"/>
    <n v="0"/>
    <n v="0"/>
    <n v="1"/>
    <x v="2"/>
    <x v="0"/>
    <x v="0"/>
    <n v="183.33"/>
    <n v="157.06"/>
    <s v="Smart"/>
    <d v="2020-01-12T00:00:00"/>
    <n v="54"/>
    <x v="2"/>
  </r>
  <r>
    <s v="U00266"/>
    <s v="C81084"/>
    <s v="Payal Vyas"/>
    <x v="2"/>
    <x v="1"/>
    <x v="1"/>
    <s v="MTR30805"/>
    <d v="2025-06-11T00:00:00"/>
    <d v="1899-12-30T05:51:16"/>
    <n v="16.579999999999998"/>
    <n v="1662.4"/>
    <n v="1678.98"/>
    <n v="97.88"/>
    <x v="131"/>
    <x v="0"/>
    <x v="24"/>
    <x v="0"/>
    <n v="1"/>
    <n v="0"/>
    <n v="0"/>
    <x v="2"/>
    <x v="1"/>
    <x v="4"/>
    <n v="10.89"/>
    <n v="5.69"/>
    <s v="Smart"/>
    <d v="2019-03-05T00:00:00"/>
    <n v="67"/>
    <x v="1"/>
  </r>
  <r>
    <s v="U00912"/>
    <s v="C93079"/>
    <s v="Manish Phadke"/>
    <x v="0"/>
    <x v="4"/>
    <x v="4"/>
    <s v="MTR96480"/>
    <d v="2024-12-02T00:00:00"/>
    <d v="1899-12-30T18:33:21"/>
    <n v="12.7"/>
    <n v="2452.92"/>
    <n v="2465.62"/>
    <n v="81.569999999999993"/>
    <x v="156"/>
    <x v="0"/>
    <x v="10"/>
    <x v="0"/>
    <n v="1"/>
    <n v="0"/>
    <n v="0"/>
    <x v="4"/>
    <x v="0"/>
    <x v="2"/>
    <n v="7.59"/>
    <n v="5.1100000000000003"/>
    <s v="Analog"/>
    <d v="2022-09-28T00:00:00"/>
    <n v="64"/>
    <x v="2"/>
  </r>
  <r>
    <s v="U00913"/>
    <s v="C74046"/>
    <s v="Madhuri Shah"/>
    <x v="0"/>
    <x v="3"/>
    <x v="3"/>
    <s v="MTR60651"/>
    <d v="2025-07-11T00:00:00"/>
    <d v="1899-12-30T01:58:04"/>
    <n v="487.4"/>
    <n v="3522.94"/>
    <n v="4010.34"/>
    <n v="3010.56"/>
    <x v="150"/>
    <x v="0"/>
    <x v="7"/>
    <x v="1"/>
    <n v="0"/>
    <n v="0"/>
    <n v="1"/>
    <x v="4"/>
    <x v="0"/>
    <x v="3"/>
    <n v="275.10000000000002"/>
    <n v="212.3"/>
    <s v="Smart"/>
    <d v="2019-08-11T00:00:00"/>
    <n v="61"/>
    <x v="1"/>
  </r>
  <r>
    <s v="U00914"/>
    <s v="C47598"/>
    <s v="Dinesh Iyengar"/>
    <x v="0"/>
    <x v="5"/>
    <x v="4"/>
    <s v="MTR44151"/>
    <d v="2024-12-29T00:00:00"/>
    <d v="1899-12-30T03:42:34"/>
    <n v="395.32"/>
    <n v="1586.49"/>
    <n v="1981.81"/>
    <n v="1907.32"/>
    <x v="166"/>
    <x v="0"/>
    <x v="1"/>
    <x v="2"/>
    <n v="0"/>
    <n v="1"/>
    <n v="0"/>
    <x v="3"/>
    <x v="2"/>
    <x v="1"/>
    <n v="220.26"/>
    <n v="175.06"/>
    <s v="Analog"/>
    <d v="2016-11-29T00:00:00"/>
    <n v="34"/>
    <x v="1"/>
  </r>
  <r>
    <s v="U00915"/>
    <s v="C64550"/>
    <s v="Komal Sarkar"/>
    <x v="0"/>
    <x v="1"/>
    <x v="1"/>
    <s v="MTR72429"/>
    <d v="2025-01-20T00:00:00"/>
    <d v="1899-12-30T08:16:22"/>
    <n v="270.95999999999998"/>
    <n v="3960.34"/>
    <n v="4231.3"/>
    <n v="1507.18"/>
    <x v="171"/>
    <x v="0"/>
    <x v="23"/>
    <x v="1"/>
    <n v="0"/>
    <n v="0"/>
    <n v="1"/>
    <x v="3"/>
    <x v="0"/>
    <x v="1"/>
    <n v="185.44"/>
    <n v="85.52"/>
    <s v="Analog"/>
    <d v="2024-04-20T00:00:00"/>
    <n v="51"/>
    <x v="1"/>
  </r>
  <r>
    <s v="U00916"/>
    <s v="C33479"/>
    <s v="Dinesh Sarkar"/>
    <x v="1"/>
    <x v="0"/>
    <x v="0"/>
    <s v="MTR59840"/>
    <d v="2025-06-13T00:00:00"/>
    <d v="1899-12-30T18:31:21"/>
    <n v="118.38"/>
    <n v="4240.58"/>
    <n v="4358.96"/>
    <n v="731.25"/>
    <x v="7"/>
    <x v="0"/>
    <x v="18"/>
    <x v="1"/>
    <n v="0"/>
    <n v="0"/>
    <n v="1"/>
    <x v="2"/>
    <x v="0"/>
    <x v="2"/>
    <n v="70.08"/>
    <n v="48.3"/>
    <s v="Smart"/>
    <d v="2023-03-08T00:00:00"/>
    <n v="35"/>
    <x v="1"/>
  </r>
  <r>
    <s v="U00917"/>
    <s v="C56285"/>
    <s v="Ankit Khan"/>
    <x v="0"/>
    <x v="5"/>
    <x v="4"/>
    <s v="MTR47778"/>
    <d v="2025-01-13T00:00:00"/>
    <d v="1899-12-30T12:38:55"/>
    <n v="193.5"/>
    <n v="1091.24"/>
    <n v="1284.74"/>
    <n v="1267.9100000000001"/>
    <x v="124"/>
    <x v="0"/>
    <x v="13"/>
    <x v="2"/>
    <n v="0"/>
    <n v="1"/>
    <n v="0"/>
    <x v="0"/>
    <x v="0"/>
    <x v="1"/>
    <n v="100.76"/>
    <n v="92.74"/>
    <s v="Analog"/>
    <d v="2022-06-14T00:00:00"/>
    <n v="45"/>
    <x v="1"/>
  </r>
  <r>
    <s v="U00918"/>
    <s v="C51671"/>
    <s v="Hema Gowda"/>
    <x v="2"/>
    <x v="3"/>
    <x v="3"/>
    <s v="MTR93803"/>
    <d v="2024-11-22T00:00:00"/>
    <d v="1899-12-30T01:25:20"/>
    <n v="281.77999999999997"/>
    <n v="2252.33"/>
    <n v="2534.1099999999901"/>
    <n v="2016.46"/>
    <x v="290"/>
    <x v="1"/>
    <x v="15"/>
    <x v="0"/>
    <n v="1"/>
    <n v="0"/>
    <n v="0"/>
    <x v="2"/>
    <x v="2"/>
    <x v="0"/>
    <n v="127.04"/>
    <n v="154.74"/>
    <s v="Analog"/>
    <d v="2017-07-05T00:00:00"/>
    <n v="71"/>
    <x v="0"/>
  </r>
  <r>
    <s v="U00919"/>
    <s v="C71971"/>
    <s v="Aishwarya Sidhu"/>
    <x v="0"/>
    <x v="5"/>
    <x v="4"/>
    <s v="MTR94679"/>
    <d v="2024-12-27T00:00:00"/>
    <d v="1899-12-30T17:36:12"/>
    <n v="53.55"/>
    <n v="4597.37"/>
    <n v="4650.92"/>
    <n v="324.87"/>
    <x v="64"/>
    <x v="0"/>
    <x v="15"/>
    <x v="2"/>
    <n v="0"/>
    <n v="1"/>
    <n v="0"/>
    <x v="3"/>
    <x v="0"/>
    <x v="4"/>
    <n v="28.45"/>
    <n v="25.1"/>
    <s v="Smart"/>
    <d v="2017-11-10T00:00:00"/>
    <n v="25"/>
    <x v="2"/>
  </r>
  <r>
    <s v="U00920"/>
    <s v="C62081"/>
    <s v="Charvi Trivedi"/>
    <x v="1"/>
    <x v="2"/>
    <x v="2"/>
    <s v="MTR65565"/>
    <d v="2024-11-25T00:00:00"/>
    <d v="1899-12-30T01:06:48"/>
    <n v="353.25"/>
    <n v="2367.5300000000002"/>
    <n v="2720.78"/>
    <n v="1677.79"/>
    <x v="184"/>
    <x v="0"/>
    <x v="28"/>
    <x v="0"/>
    <n v="1"/>
    <n v="0"/>
    <n v="0"/>
    <x v="3"/>
    <x v="2"/>
    <x v="2"/>
    <n v="194.41"/>
    <n v="158.84"/>
    <s v="Analog"/>
    <d v="2016-08-03T00:00:00"/>
    <n v="50"/>
    <x v="0"/>
  </r>
  <r>
    <s v="U00921"/>
    <s v="C24420"/>
    <s v="Harish Mahajan"/>
    <x v="0"/>
    <x v="5"/>
    <x v="4"/>
    <s v="MTR45378"/>
    <d v="2024-12-07T00:00:00"/>
    <d v="1899-12-30T19:56:46"/>
    <n v="412.24"/>
    <n v="3071.54"/>
    <n v="3483.7799999999902"/>
    <n v="1894.64"/>
    <x v="66"/>
    <x v="0"/>
    <x v="21"/>
    <x v="1"/>
    <n v="0"/>
    <n v="0"/>
    <n v="1"/>
    <x v="4"/>
    <x v="2"/>
    <x v="1"/>
    <n v="170.01"/>
    <n v="242.23"/>
    <s v="Analog"/>
    <d v="2022-10-11T00:00:00"/>
    <n v="50"/>
    <x v="1"/>
  </r>
  <r>
    <s v="U00965"/>
    <s v="C22152"/>
    <s v="Harish Bhat"/>
    <x v="0"/>
    <x v="1"/>
    <x v="1"/>
    <s v="MTR79380"/>
    <d v="2025-05-21T00:00:00"/>
    <d v="1899-12-30T19:32:29"/>
    <n v="150.69"/>
    <n v="4138.22"/>
    <n v="4288.91"/>
    <n v="992.27"/>
    <x v="85"/>
    <x v="0"/>
    <x v="24"/>
    <x v="2"/>
    <n v="0"/>
    <n v="1"/>
    <n v="0"/>
    <x v="2"/>
    <x v="1"/>
    <x v="2"/>
    <n v="66.8"/>
    <n v="83.89"/>
    <s v="Analog"/>
    <d v="2019-05-03T00:00:00"/>
    <n v="49"/>
    <x v="2"/>
  </r>
  <r>
    <s v="U00923"/>
    <s v="C28654"/>
    <s v="Anushka Verma"/>
    <x v="0"/>
    <x v="0"/>
    <x v="0"/>
    <s v="MTR73793"/>
    <d v="2024-08-26T00:00:00"/>
    <d v="1899-12-30T12:13:32"/>
    <n v="28.76"/>
    <n v="3763.44"/>
    <n v="3792.2"/>
    <n v="180.42"/>
    <x v="88"/>
    <x v="0"/>
    <x v="17"/>
    <x v="2"/>
    <n v="0"/>
    <n v="1"/>
    <n v="0"/>
    <x v="3"/>
    <x v="0"/>
    <x v="3"/>
    <n v="17.04"/>
    <n v="11.72"/>
    <s v="Analog"/>
    <d v="2020-01-15T00:00:00"/>
    <n v="59"/>
    <x v="1"/>
  </r>
  <r>
    <s v="U00924"/>
    <s v="C48344"/>
    <s v="Ishita Prasad"/>
    <x v="2"/>
    <x v="0"/>
    <x v="0"/>
    <s v="MTR41302"/>
    <d v="2025-03-03T00:00:00"/>
    <d v="1899-12-30T10:26:18"/>
    <n v="321.5"/>
    <n v="2295.5"/>
    <n v="2617"/>
    <n v="2153.56"/>
    <x v="171"/>
    <x v="0"/>
    <x v="18"/>
    <x v="2"/>
    <n v="0"/>
    <n v="1"/>
    <n v="0"/>
    <x v="1"/>
    <x v="1"/>
    <x v="2"/>
    <n v="135.26"/>
    <n v="186.24"/>
    <s v="Smart"/>
    <d v="2018-05-13T00:00:00"/>
    <n v="37"/>
    <x v="0"/>
  </r>
  <r>
    <s v="U00925"/>
    <s v="C98736"/>
    <s v="Esha Bhatia"/>
    <x v="0"/>
    <x v="1"/>
    <x v="1"/>
    <s v="MTR70567"/>
    <d v="2024-08-24T00:00:00"/>
    <d v="1899-12-30T07:08:59"/>
    <n v="355.01"/>
    <n v="1590.7"/>
    <n v="1945.71"/>
    <n v="2264.46"/>
    <x v="291"/>
    <x v="0"/>
    <x v="11"/>
    <x v="0"/>
    <n v="1"/>
    <n v="0"/>
    <n v="0"/>
    <x v="2"/>
    <x v="1"/>
    <x v="4"/>
    <n v="191.14"/>
    <n v="163.87"/>
    <s v="Analog"/>
    <d v="2023-05-04T00:00:00"/>
    <n v="38"/>
    <x v="0"/>
  </r>
  <r>
    <s v="U00926"/>
    <s v="C93093"/>
    <s v="Aditi Krishnan"/>
    <x v="0"/>
    <x v="2"/>
    <x v="2"/>
    <s v="MTR62419"/>
    <d v="2024-10-22T00:00:00"/>
    <d v="1899-12-30T06:18:47"/>
    <n v="236.91"/>
    <n v="1882.96"/>
    <n v="2119.87"/>
    <n v="1577.74"/>
    <x v="292"/>
    <x v="1"/>
    <x v="17"/>
    <x v="0"/>
    <n v="1"/>
    <n v="0"/>
    <n v="0"/>
    <x v="3"/>
    <x v="2"/>
    <x v="1"/>
    <n v="153.07"/>
    <n v="83.84"/>
    <s v="Analog"/>
    <d v="2024-03-18T00:00:00"/>
    <n v="53"/>
    <x v="1"/>
  </r>
  <r>
    <s v="U00927"/>
    <s v="C15374"/>
    <s v="Sushmita Tandon"/>
    <x v="0"/>
    <x v="1"/>
    <x v="1"/>
    <s v="MTR22680"/>
    <d v="2024-12-04T00:00:00"/>
    <d v="1899-12-30T09:31:33"/>
    <n v="64.349999999999994"/>
    <n v="1689.9"/>
    <n v="1754.25"/>
    <n v="324.73"/>
    <x v="66"/>
    <x v="0"/>
    <x v="2"/>
    <x v="1"/>
    <n v="0"/>
    <n v="0"/>
    <n v="1"/>
    <x v="0"/>
    <x v="1"/>
    <x v="0"/>
    <n v="44.46"/>
    <n v="19.89"/>
    <s v="Analog"/>
    <d v="2024-04-12T00:00:00"/>
    <n v="47"/>
    <x v="1"/>
  </r>
  <r>
    <s v="U00817"/>
    <s v="C12363"/>
    <s v="Puneet Kale"/>
    <x v="2"/>
    <x v="5"/>
    <x v="4"/>
    <s v="MTR32012"/>
    <d v="2025-07-11T00:00:00"/>
    <d v="1899-12-30T05:08:20"/>
    <n v="163.41"/>
    <n v="1038.29"/>
    <n v="1201.7"/>
    <n v="894.44"/>
    <x v="150"/>
    <x v="0"/>
    <x v="17"/>
    <x v="2"/>
    <n v="0"/>
    <n v="1"/>
    <n v="0"/>
    <x v="1"/>
    <x v="1"/>
    <x v="1"/>
    <n v="84.16"/>
    <n v="79.25"/>
    <s v="Analog"/>
    <d v="2019-01-17T00:00:00"/>
    <n v="69"/>
    <x v="1"/>
  </r>
  <r>
    <s v="U00929"/>
    <s v="C19125"/>
    <s v="Vihaan Banerjee"/>
    <x v="2"/>
    <x v="1"/>
    <x v="1"/>
    <s v="MTR85089"/>
    <d v="2025-05-10T00:00:00"/>
    <d v="1899-12-30T11:25:59"/>
    <n v="359.64"/>
    <n v="2767.78"/>
    <n v="3127.42"/>
    <n v="2474.14"/>
    <x v="58"/>
    <x v="0"/>
    <x v="0"/>
    <x v="1"/>
    <n v="0"/>
    <n v="0"/>
    <n v="1"/>
    <x v="3"/>
    <x v="0"/>
    <x v="3"/>
    <n v="185.35"/>
    <n v="174.29"/>
    <s v="Smart"/>
    <d v="2021-04-02T00:00:00"/>
    <n v="64"/>
    <x v="2"/>
  </r>
  <r>
    <s v="U01589"/>
    <s v="C77855"/>
    <s v="Priya Salunkhe"/>
    <x v="2"/>
    <x v="1"/>
    <x v="1"/>
    <s v="MTR95949"/>
    <d v="2025-01-01T00:00:00"/>
    <d v="1899-12-30T18:43:20"/>
    <n v="310.11"/>
    <n v="4562.22"/>
    <n v="4872.33"/>
    <n v="2282.39"/>
    <x v="63"/>
    <x v="0"/>
    <x v="2"/>
    <x v="1"/>
    <n v="0"/>
    <n v="0"/>
    <n v="1"/>
    <x v="3"/>
    <x v="1"/>
    <x v="3"/>
    <n v="190.91"/>
    <n v="119.2"/>
    <s v="Analog"/>
    <d v="2019-06-02T00:00:00"/>
    <n v="37"/>
    <x v="0"/>
  </r>
  <r>
    <s v="U01830"/>
    <s v="C83370"/>
    <s v="Bharat Bose"/>
    <x v="1"/>
    <x v="6"/>
    <x v="2"/>
    <s v="MTR28352"/>
    <d v="2025-01-10T00:00:00"/>
    <d v="1899-12-30T08:04:41"/>
    <n v="397.74"/>
    <n v="4788.6400000000003"/>
    <n v="5186.38"/>
    <n v="2280.36"/>
    <x v="150"/>
    <x v="0"/>
    <x v="24"/>
    <x v="1"/>
    <n v="0"/>
    <n v="0"/>
    <n v="1"/>
    <x v="1"/>
    <x v="1"/>
    <x v="0"/>
    <n v="245.93"/>
    <n v="151.81"/>
    <s v="Smart"/>
    <d v="2016-12-14T00:00:00"/>
    <n v="44"/>
    <x v="0"/>
  </r>
  <r>
    <s v="U00932"/>
    <s v="C38123"/>
    <s v="Pranav Gowda"/>
    <x v="0"/>
    <x v="4"/>
    <x v="4"/>
    <s v="MTR10251"/>
    <d v="2025-06-08T00:00:00"/>
    <d v="1899-12-30T00:46:42"/>
    <n v="380.95"/>
    <n v="4586.08"/>
    <n v="4967.03"/>
    <n v="1765.83"/>
    <x v="96"/>
    <x v="0"/>
    <x v="0"/>
    <x v="0"/>
    <n v="1"/>
    <n v="0"/>
    <n v="0"/>
    <x v="1"/>
    <x v="0"/>
    <x v="3"/>
    <n v="236.42"/>
    <n v="144.53"/>
    <s v="Smart"/>
    <d v="2017-01-02T00:00:00"/>
    <n v="19"/>
    <x v="2"/>
  </r>
  <r>
    <s v="U00933"/>
    <s v="C37007"/>
    <s v="Ishaan Mir"/>
    <x v="1"/>
    <x v="3"/>
    <x v="3"/>
    <s v="MTR56687"/>
    <d v="2025-02-02T00:00:00"/>
    <d v="1899-12-30T08:24:31"/>
    <n v="232.83"/>
    <n v="4001.32"/>
    <n v="4234.1499999999996"/>
    <n v="1248.3499999999999"/>
    <x v="184"/>
    <x v="0"/>
    <x v="0"/>
    <x v="1"/>
    <n v="0"/>
    <n v="0"/>
    <n v="1"/>
    <x v="4"/>
    <x v="1"/>
    <x v="3"/>
    <n v="131.96"/>
    <n v="100.87"/>
    <s v="Analog"/>
    <d v="2024-02-11T00:00:00"/>
    <n v="25"/>
    <x v="2"/>
  </r>
  <r>
    <s v="U01905"/>
    <s v="C54625"/>
    <s v="Sonam Gupta"/>
    <x v="0"/>
    <x v="3"/>
    <x v="3"/>
    <s v="MTR50360"/>
    <d v="2024-10-25T00:00:00"/>
    <d v="1899-12-30T20:46:46"/>
    <n v="168.95"/>
    <n v="2111.88"/>
    <n v="2280.83"/>
    <n v="1264.26"/>
    <x v="204"/>
    <x v="1"/>
    <x v="9"/>
    <x v="2"/>
    <n v="0"/>
    <n v="1"/>
    <n v="0"/>
    <x v="3"/>
    <x v="2"/>
    <x v="4"/>
    <n v="85.14"/>
    <n v="83.81"/>
    <s v="Analog"/>
    <d v="2022-10-01T00:00:00"/>
    <n v="28"/>
    <x v="2"/>
  </r>
  <r>
    <s v="U00935"/>
    <s v="C82293"/>
    <s v="Anusha Khandelwal"/>
    <x v="2"/>
    <x v="0"/>
    <x v="0"/>
    <s v="MTR97675"/>
    <d v="2025-07-03T00:00:00"/>
    <d v="1899-12-30T13:22:33"/>
    <n v="490.37"/>
    <n v="2015.16"/>
    <n v="2505.5300000000002"/>
    <n v="2480.89"/>
    <x v="202"/>
    <x v="0"/>
    <x v="24"/>
    <x v="2"/>
    <n v="0"/>
    <n v="1"/>
    <n v="0"/>
    <x v="2"/>
    <x v="2"/>
    <x v="2"/>
    <n v="223"/>
    <n v="267.37"/>
    <s v="Smart"/>
    <d v="2024-03-18T00:00:00"/>
    <n v="49"/>
    <x v="1"/>
  </r>
  <r>
    <s v="U01383"/>
    <s v="C67566"/>
    <s v="Sandeep Lopes"/>
    <x v="0"/>
    <x v="1"/>
    <x v="1"/>
    <s v="MTR39985"/>
    <d v="2025-01-14T00:00:00"/>
    <d v="1899-12-30T18:58:00"/>
    <n v="76.489999999999995"/>
    <n v="1585.73"/>
    <n v="1662.22"/>
    <n v="572.4"/>
    <x v="40"/>
    <x v="0"/>
    <x v="19"/>
    <x v="0"/>
    <n v="1"/>
    <n v="0"/>
    <n v="0"/>
    <x v="1"/>
    <x v="0"/>
    <x v="4"/>
    <n v="52.29"/>
    <n v="24.2"/>
    <s v="Analog"/>
    <d v="2019-12-10T00:00:00"/>
    <n v="29"/>
    <x v="0"/>
  </r>
  <r>
    <s v="U00937"/>
    <s v="C31913"/>
    <s v="Deepak Chavan"/>
    <x v="1"/>
    <x v="0"/>
    <x v="0"/>
    <s v="MTR67124"/>
    <d v="2024-11-05T00:00:00"/>
    <d v="1899-12-30T01:11:54"/>
    <n v="381.14"/>
    <n v="3773.57"/>
    <n v="4154.71"/>
    <n v="2845.49"/>
    <x v="83"/>
    <x v="1"/>
    <x v="7"/>
    <x v="0"/>
    <n v="1"/>
    <n v="0"/>
    <n v="0"/>
    <x v="3"/>
    <x v="0"/>
    <x v="4"/>
    <n v="196.71"/>
    <n v="184.43"/>
    <s v="Analog"/>
    <d v="2021-08-19T00:00:00"/>
    <n v="28"/>
    <x v="0"/>
  </r>
  <r>
    <s v="U00938"/>
    <s v="C82886"/>
    <s v="Harish Kaur"/>
    <x v="1"/>
    <x v="6"/>
    <x v="2"/>
    <s v="MTR29994"/>
    <d v="2025-07-02T00:00:00"/>
    <d v="1899-12-30T23:01:08"/>
    <n v="26.57"/>
    <n v="4103.49"/>
    <n v="4130.0599999999904"/>
    <n v="126.59"/>
    <x v="202"/>
    <x v="0"/>
    <x v="18"/>
    <x v="2"/>
    <n v="0"/>
    <n v="1"/>
    <n v="0"/>
    <x v="1"/>
    <x v="0"/>
    <x v="0"/>
    <n v="16.18"/>
    <n v="10.39"/>
    <s v="Analog"/>
    <d v="2019-10-28T00:00:00"/>
    <n v="22"/>
    <x v="1"/>
  </r>
  <r>
    <s v="U00939"/>
    <s v="C78029"/>
    <s v="Aarav Mehra"/>
    <x v="2"/>
    <x v="3"/>
    <x v="3"/>
    <s v="MTR17855"/>
    <d v="2025-02-22T00:00:00"/>
    <d v="1899-12-30T17:45:01"/>
    <n v="20.329999999999998"/>
    <n v="4265.04"/>
    <n v="4285.37"/>
    <n v="96.06"/>
    <x v="5"/>
    <x v="0"/>
    <x v="23"/>
    <x v="1"/>
    <n v="0"/>
    <n v="0"/>
    <n v="1"/>
    <x v="4"/>
    <x v="0"/>
    <x v="3"/>
    <n v="10.47"/>
    <n v="9.86"/>
    <s v="Smart"/>
    <d v="2024-06-09T00:00:00"/>
    <n v="54"/>
    <x v="2"/>
  </r>
  <r>
    <s v="U00940"/>
    <s v="C85557"/>
    <s v="Yogesh Pereira"/>
    <x v="1"/>
    <x v="1"/>
    <x v="1"/>
    <s v="MTR97323"/>
    <d v="2025-05-08T00:00:00"/>
    <d v="1899-12-30T15:56:32"/>
    <n v="353.55"/>
    <n v="1233.96"/>
    <n v="1587.51"/>
    <n v="2289.35"/>
    <x v="74"/>
    <x v="0"/>
    <x v="0"/>
    <x v="1"/>
    <n v="0"/>
    <n v="0"/>
    <n v="1"/>
    <x v="1"/>
    <x v="2"/>
    <x v="4"/>
    <n v="211.53"/>
    <n v="142.02000000000001"/>
    <s v="Smart"/>
    <d v="2019-03-19T00:00:00"/>
    <n v="54"/>
    <x v="2"/>
  </r>
  <r>
    <s v="U00941"/>
    <s v="C34534"/>
    <s v="Rakesh Gaikwad"/>
    <x v="2"/>
    <x v="2"/>
    <x v="2"/>
    <s v="MTR13194"/>
    <d v="2025-05-11T00:00:00"/>
    <d v="1899-12-30T20:42:29"/>
    <n v="118.8"/>
    <n v="3137.59"/>
    <n v="3256.39"/>
    <n v="806.87"/>
    <x v="117"/>
    <x v="0"/>
    <x v="6"/>
    <x v="1"/>
    <n v="0"/>
    <n v="0"/>
    <n v="1"/>
    <x v="3"/>
    <x v="1"/>
    <x v="4"/>
    <n v="49.1"/>
    <n v="69.7"/>
    <s v="Smart"/>
    <d v="2016-10-11T00:00:00"/>
    <n v="62"/>
    <x v="0"/>
  </r>
  <r>
    <s v="U01949"/>
    <s v="C82212"/>
    <s v="Krishna Raina"/>
    <x v="2"/>
    <x v="6"/>
    <x v="2"/>
    <s v="MTR11579"/>
    <d v="2024-10-17T00:00:00"/>
    <d v="1899-12-30T19:28:54"/>
    <n v="458.07"/>
    <n v="4146.96"/>
    <n v="4605.03"/>
    <n v="2674.4"/>
    <x v="171"/>
    <x v="0"/>
    <x v="29"/>
    <x v="0"/>
    <n v="1"/>
    <n v="0"/>
    <n v="0"/>
    <x v="0"/>
    <x v="2"/>
    <x v="0"/>
    <n v="304.63"/>
    <n v="153.44"/>
    <s v="Analog"/>
    <d v="2019-02-02T00:00:00"/>
    <n v="63"/>
    <x v="2"/>
  </r>
  <r>
    <s v="U00943"/>
    <s v="C15320"/>
    <s v="Madhuri Rebello"/>
    <x v="2"/>
    <x v="1"/>
    <x v="1"/>
    <s v="MTR43011"/>
    <d v="2025-01-16T00:00:00"/>
    <d v="1899-12-30T08:32:11"/>
    <n v="66.94"/>
    <n v="4834.42"/>
    <n v="4901.3599999999997"/>
    <n v="457.95"/>
    <x v="68"/>
    <x v="0"/>
    <x v="28"/>
    <x v="1"/>
    <n v="0"/>
    <n v="0"/>
    <n v="1"/>
    <x v="3"/>
    <x v="0"/>
    <x v="1"/>
    <n v="30.12"/>
    <n v="36.82"/>
    <s v="Smart"/>
    <d v="2023-04-27T00:00:00"/>
    <n v="62"/>
    <x v="1"/>
  </r>
  <r>
    <s v="U00944"/>
    <s v="C15151"/>
    <s v="Tanya Ahluwalia"/>
    <x v="1"/>
    <x v="6"/>
    <x v="2"/>
    <s v="MTR51897"/>
    <d v="2025-05-06T00:00:00"/>
    <d v="1899-12-30T22:09:36"/>
    <n v="405.15"/>
    <n v="3909.54"/>
    <n v="4314.6899999999996"/>
    <n v="2410.27"/>
    <x v="37"/>
    <x v="0"/>
    <x v="1"/>
    <x v="1"/>
    <n v="0"/>
    <n v="0"/>
    <n v="1"/>
    <x v="1"/>
    <x v="1"/>
    <x v="0"/>
    <n v="204.57"/>
    <n v="200.58"/>
    <s v="Smart"/>
    <d v="2017-06-01T00:00:00"/>
    <n v="67"/>
    <x v="1"/>
  </r>
  <r>
    <s v="U00945"/>
    <s v="C65140"/>
    <s v="Pallavi Naidu"/>
    <x v="1"/>
    <x v="1"/>
    <x v="1"/>
    <s v="MTR67801"/>
    <d v="2025-03-23T00:00:00"/>
    <d v="1899-12-30T10:14:08"/>
    <n v="338.81"/>
    <n v="1008.82"/>
    <n v="1347.63"/>
    <n v="1928.52"/>
    <x v="154"/>
    <x v="0"/>
    <x v="23"/>
    <x v="2"/>
    <n v="0"/>
    <n v="1"/>
    <n v="0"/>
    <x v="2"/>
    <x v="2"/>
    <x v="3"/>
    <n v="187.53"/>
    <n v="151.28"/>
    <s v="Smart"/>
    <d v="2020-11-02T00:00:00"/>
    <n v="47"/>
    <x v="0"/>
  </r>
  <r>
    <s v="U00947"/>
    <s v="C52957"/>
    <s v="Amit Gokhale"/>
    <x v="0"/>
    <x v="5"/>
    <x v="4"/>
    <s v="MTR86689"/>
    <d v="2025-02-16T00:00:00"/>
    <d v="1899-12-30T03:25:23"/>
    <n v="131.93"/>
    <n v="3261.61"/>
    <n v="3393.54"/>
    <n v="732.56"/>
    <x v="254"/>
    <x v="0"/>
    <x v="28"/>
    <x v="1"/>
    <n v="0"/>
    <n v="0"/>
    <n v="1"/>
    <x v="3"/>
    <x v="2"/>
    <x v="2"/>
    <n v="54.84"/>
    <n v="77.09"/>
    <s v="Smart"/>
    <d v="2017-04-11T00:00:00"/>
    <n v="22"/>
    <x v="1"/>
  </r>
  <r>
    <s v="U00274"/>
    <s v="C46950"/>
    <s v="Vinay Khan"/>
    <x v="2"/>
    <x v="0"/>
    <x v="0"/>
    <s v="MTR99063"/>
    <d v="2024-11-04T00:00:00"/>
    <d v="1899-12-30T22:36:50"/>
    <n v="180.95"/>
    <n v="3700"/>
    <n v="3880.95"/>
    <n v="861.12"/>
    <x v="109"/>
    <x v="1"/>
    <x v="0"/>
    <x v="1"/>
    <n v="0"/>
    <n v="0"/>
    <n v="1"/>
    <x v="1"/>
    <x v="2"/>
    <x v="1"/>
    <n v="120.92"/>
    <n v="60.03"/>
    <s v="Analog"/>
    <d v="2016-02-12T00:00:00"/>
    <n v="18"/>
    <x v="0"/>
  </r>
  <r>
    <s v="U00949"/>
    <s v="C77694"/>
    <s v="Sunil Agarwal"/>
    <x v="1"/>
    <x v="6"/>
    <x v="2"/>
    <s v="MTR56829"/>
    <d v="2025-06-30T00:00:00"/>
    <d v="1899-12-30T21:18:29"/>
    <n v="499.08"/>
    <n v="1533.78"/>
    <n v="2032.86"/>
    <n v="3331.32"/>
    <x v="190"/>
    <x v="0"/>
    <x v="25"/>
    <x v="0"/>
    <n v="1"/>
    <n v="0"/>
    <n v="0"/>
    <x v="4"/>
    <x v="0"/>
    <x v="1"/>
    <n v="237.86"/>
    <n v="261.22000000000003"/>
    <s v="Analog"/>
    <d v="2017-10-28T00:00:00"/>
    <n v="56"/>
    <x v="1"/>
  </r>
  <r>
    <s v="U00950"/>
    <s v="C57637"/>
    <s v="Shalini Krishnan"/>
    <x v="2"/>
    <x v="2"/>
    <x v="2"/>
    <s v="MTR54511"/>
    <d v="2024-08-15T00:00:00"/>
    <d v="1899-12-30T12:34:53"/>
    <n v="21.42"/>
    <n v="3814.78"/>
    <n v="3836.2"/>
    <n v="97.02"/>
    <x v="173"/>
    <x v="0"/>
    <x v="15"/>
    <x v="0"/>
    <n v="1"/>
    <n v="0"/>
    <n v="0"/>
    <x v="4"/>
    <x v="2"/>
    <x v="1"/>
    <n v="8.85"/>
    <n v="12.57"/>
    <s v="Analog"/>
    <d v="2015-08-23T00:00:00"/>
    <n v="49"/>
    <x v="1"/>
  </r>
  <r>
    <s v="U00952"/>
    <s v="C90339"/>
    <s v="Sarika Fernandes"/>
    <x v="1"/>
    <x v="4"/>
    <x v="4"/>
    <s v="MTR42386"/>
    <d v="2025-07-06T00:00:00"/>
    <d v="1899-12-30T06:34:22"/>
    <n v="440.82"/>
    <n v="2891.51"/>
    <n v="3332.33"/>
    <n v="2841.88"/>
    <x v="45"/>
    <x v="0"/>
    <x v="23"/>
    <x v="2"/>
    <n v="0"/>
    <n v="1"/>
    <n v="0"/>
    <x v="1"/>
    <x v="2"/>
    <x v="1"/>
    <n v="227.58"/>
    <n v="213.24"/>
    <s v="Smart"/>
    <d v="2023-02-02T00:00:00"/>
    <n v="64"/>
    <x v="2"/>
  </r>
  <r>
    <s v="U00953"/>
    <s v="C65057"/>
    <s v="Dev Reddy"/>
    <x v="0"/>
    <x v="5"/>
    <x v="4"/>
    <s v="MTR69077"/>
    <d v="2024-08-23T00:00:00"/>
    <d v="1899-12-30T14:15:59"/>
    <n v="144.88"/>
    <n v="4931.6000000000004"/>
    <n v="5076.4799999999996"/>
    <n v="653.65"/>
    <x v="51"/>
    <x v="0"/>
    <x v="19"/>
    <x v="2"/>
    <n v="0"/>
    <n v="1"/>
    <n v="0"/>
    <x v="3"/>
    <x v="0"/>
    <x v="4"/>
    <n v="100.3"/>
    <n v="44.58"/>
    <s v="Analog"/>
    <d v="2017-10-28T00:00:00"/>
    <n v="34"/>
    <x v="1"/>
  </r>
  <r>
    <s v="U00954"/>
    <s v="C86929"/>
    <s v="Payal Ghosh"/>
    <x v="0"/>
    <x v="3"/>
    <x v="3"/>
    <s v="MTR45250"/>
    <d v="2024-10-25T00:00:00"/>
    <d v="1899-12-30T05:38:33"/>
    <n v="305.92"/>
    <n v="3015.62"/>
    <n v="3321.54"/>
    <n v="2132.5"/>
    <x v="200"/>
    <x v="1"/>
    <x v="4"/>
    <x v="1"/>
    <n v="0"/>
    <n v="0"/>
    <n v="1"/>
    <x v="2"/>
    <x v="2"/>
    <x v="2"/>
    <n v="158.30000000000001"/>
    <n v="147.62"/>
    <s v="Analog"/>
    <d v="2019-10-17T00:00:00"/>
    <n v="22"/>
    <x v="1"/>
  </r>
  <r>
    <s v="U00955"/>
    <s v="C12167"/>
    <s v="Pradeep Agarwal"/>
    <x v="0"/>
    <x v="3"/>
    <x v="3"/>
    <s v="MTR56094"/>
    <d v="2025-04-23T00:00:00"/>
    <d v="1899-12-30T16:19:47"/>
    <n v="407.91"/>
    <n v="2109.36"/>
    <n v="2517.27"/>
    <n v="1870.43"/>
    <x v="152"/>
    <x v="0"/>
    <x v="5"/>
    <x v="0"/>
    <n v="1"/>
    <n v="0"/>
    <n v="0"/>
    <x v="2"/>
    <x v="0"/>
    <x v="3"/>
    <n v="243.09"/>
    <n v="164.82"/>
    <s v="Analog"/>
    <d v="2022-05-20T00:00:00"/>
    <n v="73"/>
    <x v="2"/>
  </r>
  <r>
    <s v="U00956"/>
    <s v="C28968"/>
    <s v="Chetan Jain"/>
    <x v="2"/>
    <x v="3"/>
    <x v="3"/>
    <s v="MTR26720"/>
    <d v="2025-04-11T00:00:00"/>
    <d v="1899-12-30T20:01:23"/>
    <n v="70.69"/>
    <n v="4752.6899999999996"/>
    <n v="4823.3799999999901"/>
    <n v="472.9"/>
    <x v="198"/>
    <x v="0"/>
    <x v="6"/>
    <x v="2"/>
    <n v="0"/>
    <n v="1"/>
    <n v="0"/>
    <x v="2"/>
    <x v="1"/>
    <x v="3"/>
    <n v="45.28"/>
    <n v="25.41"/>
    <s v="Analog"/>
    <d v="2024-06-21T00:00:00"/>
    <n v="64"/>
    <x v="2"/>
  </r>
  <r>
    <s v="U00957"/>
    <s v="C97562"/>
    <s v="Puneet Rebello"/>
    <x v="0"/>
    <x v="1"/>
    <x v="1"/>
    <s v="MTR87118"/>
    <d v="2025-01-08T00:00:00"/>
    <d v="1899-12-30T05:21:00"/>
    <n v="263.04000000000002"/>
    <n v="4179.5200000000004"/>
    <n v="4442.5600000000004"/>
    <n v="1386.38"/>
    <x v="92"/>
    <x v="0"/>
    <x v="18"/>
    <x v="2"/>
    <n v="0"/>
    <n v="1"/>
    <n v="0"/>
    <x v="1"/>
    <x v="2"/>
    <x v="4"/>
    <n v="111.85"/>
    <n v="151.19"/>
    <s v="Smart"/>
    <d v="2022-11-08T00:00:00"/>
    <n v="45"/>
    <x v="2"/>
  </r>
  <r>
    <s v="U00958"/>
    <s v="C13016"/>
    <s v="Mohit Ramanujam"/>
    <x v="2"/>
    <x v="2"/>
    <x v="2"/>
    <s v="MTR60282"/>
    <d v="2025-04-15T00:00:00"/>
    <d v="1899-12-30T08:27:24"/>
    <n v="183.26"/>
    <n v="1736.06"/>
    <n v="1919.32"/>
    <n v="1091.1300000000001"/>
    <x v="13"/>
    <x v="0"/>
    <x v="5"/>
    <x v="2"/>
    <n v="0"/>
    <n v="1"/>
    <n v="0"/>
    <x v="2"/>
    <x v="0"/>
    <x v="0"/>
    <n v="102.53"/>
    <n v="80.73"/>
    <s v="Analog"/>
    <d v="2023-02-12T00:00:00"/>
    <n v="32"/>
    <x v="1"/>
  </r>
  <r>
    <s v="U00959"/>
    <s v="C30573"/>
    <s v="Kiran Bhat"/>
    <x v="1"/>
    <x v="0"/>
    <x v="0"/>
    <s v="MTR98506"/>
    <d v="2024-08-09T00:00:00"/>
    <d v="1899-12-30T09:26:00"/>
    <n v="479.97"/>
    <n v="1890.77"/>
    <n v="2370.7399999999998"/>
    <n v="2785.5"/>
    <x v="293"/>
    <x v="1"/>
    <x v="7"/>
    <x v="0"/>
    <n v="1"/>
    <n v="0"/>
    <n v="0"/>
    <x v="2"/>
    <x v="1"/>
    <x v="3"/>
    <n v="269.77"/>
    <n v="210.2"/>
    <s v="Smart"/>
    <d v="2018-11-11T00:00:00"/>
    <n v="63"/>
    <x v="1"/>
  </r>
  <r>
    <s v="U00960"/>
    <s v="C20264"/>
    <s v="Mohit Batra"/>
    <x v="1"/>
    <x v="1"/>
    <x v="1"/>
    <s v="MTR49637"/>
    <d v="2025-06-24T00:00:00"/>
    <d v="1899-12-30T12:14:08"/>
    <n v="34.15"/>
    <n v="4835.67"/>
    <n v="4869.82"/>
    <n v="186.44"/>
    <x v="111"/>
    <x v="0"/>
    <x v="28"/>
    <x v="2"/>
    <n v="0"/>
    <n v="1"/>
    <n v="0"/>
    <x v="0"/>
    <x v="1"/>
    <x v="2"/>
    <n v="16.190000000000001"/>
    <n v="17.96"/>
    <s v="Smart"/>
    <d v="2018-11-19T00:00:00"/>
    <n v="70"/>
    <x v="1"/>
  </r>
  <r>
    <s v="U01862"/>
    <s v="C70660"/>
    <s v="Dinesh Sandhu"/>
    <x v="0"/>
    <x v="2"/>
    <x v="2"/>
    <s v="MTR33736"/>
    <d v="2024-12-10T00:00:00"/>
    <d v="1899-12-30T08:42:53"/>
    <n v="337.44"/>
    <n v="3076.79"/>
    <n v="3414.23"/>
    <n v="1675.48"/>
    <x v="103"/>
    <x v="1"/>
    <x v="3"/>
    <x v="1"/>
    <n v="0"/>
    <n v="0"/>
    <n v="1"/>
    <x v="0"/>
    <x v="0"/>
    <x v="3"/>
    <n v="175.12"/>
    <n v="162.32"/>
    <s v="Analog"/>
    <d v="2024-05-28T00:00:00"/>
    <n v="19"/>
    <x v="2"/>
  </r>
  <r>
    <s v="U00962"/>
    <s v="C81133"/>
    <s v="Amrita Naidu"/>
    <x v="1"/>
    <x v="6"/>
    <x v="2"/>
    <s v="MTR36035"/>
    <d v="2025-06-30T00:00:00"/>
    <d v="1899-12-30T23:55:17"/>
    <n v="467.71"/>
    <n v="4483.18"/>
    <n v="4950.8900000000003"/>
    <n v="3247.54"/>
    <x v="190"/>
    <x v="0"/>
    <x v="13"/>
    <x v="1"/>
    <n v="0"/>
    <n v="0"/>
    <n v="1"/>
    <x v="4"/>
    <x v="0"/>
    <x v="0"/>
    <n v="287.02999999999997"/>
    <n v="180.68"/>
    <s v="Smart"/>
    <d v="2019-02-16T00:00:00"/>
    <n v="49"/>
    <x v="0"/>
  </r>
  <r>
    <s v="U00964"/>
    <s v="C47234"/>
    <s v="Rakesh Qureshi"/>
    <x v="2"/>
    <x v="5"/>
    <x v="4"/>
    <s v="MTR62962"/>
    <d v="2025-02-12T00:00:00"/>
    <d v="1899-12-30T03:51:02"/>
    <n v="473.7"/>
    <n v="2025.4"/>
    <n v="2499.1"/>
    <n v="3144.67"/>
    <x v="4"/>
    <x v="0"/>
    <x v="24"/>
    <x v="1"/>
    <n v="0"/>
    <n v="0"/>
    <n v="1"/>
    <x v="4"/>
    <x v="2"/>
    <x v="1"/>
    <n v="212.55"/>
    <n v="261.14999999999998"/>
    <s v="Smart"/>
    <d v="2021-05-24T00:00:00"/>
    <n v="33"/>
    <x v="0"/>
  </r>
  <r>
    <s v="U00635"/>
    <s v="C78976"/>
    <s v="Roshni Salunkhe"/>
    <x v="1"/>
    <x v="1"/>
    <x v="1"/>
    <s v="MTR26656"/>
    <d v="2025-07-14T00:00:00"/>
    <d v="1899-12-30T04:18:09"/>
    <n v="48.32"/>
    <n v="3808.7"/>
    <n v="3857.02"/>
    <n v="239.44"/>
    <x v="279"/>
    <x v="0"/>
    <x v="28"/>
    <x v="1"/>
    <n v="0"/>
    <n v="0"/>
    <n v="1"/>
    <x v="4"/>
    <x v="0"/>
    <x v="2"/>
    <n v="26.05"/>
    <n v="22.27"/>
    <s v="Analog"/>
    <d v="2021-08-15T00:00:00"/>
    <n v="35"/>
    <x v="2"/>
  </r>
  <r>
    <s v="U00781"/>
    <s v="C21309"/>
    <s v="Sakshi Kapoor"/>
    <x v="2"/>
    <x v="4"/>
    <x v="4"/>
    <s v="MTR10677"/>
    <d v="2025-06-30T00:00:00"/>
    <d v="1899-12-30T01:32:45"/>
    <n v="45.55"/>
    <n v="3310.44"/>
    <n v="3355.99"/>
    <n v="305.20999999999998"/>
    <x v="202"/>
    <x v="0"/>
    <x v="7"/>
    <x v="1"/>
    <n v="0"/>
    <n v="0"/>
    <n v="1"/>
    <x v="4"/>
    <x v="1"/>
    <x v="4"/>
    <n v="20.91"/>
    <n v="24.64"/>
    <s v="Analog"/>
    <d v="2019-01-19T00:00:00"/>
    <n v="28"/>
    <x v="1"/>
  </r>
  <r>
    <s v="U00967"/>
    <s v="C38078"/>
    <s v="Kabir Yadav"/>
    <x v="2"/>
    <x v="2"/>
    <x v="2"/>
    <s v="MTR96989"/>
    <d v="2024-09-09T00:00:00"/>
    <d v="1899-12-30T02:05:23"/>
    <n v="62.08"/>
    <n v="1137.8499999999999"/>
    <n v="1199.9299999999901"/>
    <n v="385.78"/>
    <x v="33"/>
    <x v="0"/>
    <x v="5"/>
    <x v="0"/>
    <n v="1"/>
    <n v="0"/>
    <n v="0"/>
    <x v="2"/>
    <x v="1"/>
    <x v="0"/>
    <n v="37.380000000000003"/>
    <n v="24.7"/>
    <s v="Analog"/>
    <d v="2018-02-24T00:00:00"/>
    <n v="59"/>
    <x v="1"/>
  </r>
  <r>
    <s v="U00968"/>
    <s v="C43957"/>
    <s v="Vikram Dalal"/>
    <x v="1"/>
    <x v="4"/>
    <x v="4"/>
    <s v="MTR12767"/>
    <d v="2024-12-03T00:00:00"/>
    <d v="1899-12-30T21:02:49"/>
    <n v="346.43"/>
    <n v="1481.91"/>
    <n v="1828.34"/>
    <n v="2504.59"/>
    <x v="165"/>
    <x v="0"/>
    <x v="4"/>
    <x v="0"/>
    <n v="1"/>
    <n v="0"/>
    <n v="0"/>
    <x v="2"/>
    <x v="2"/>
    <x v="0"/>
    <n v="143.55000000000001"/>
    <n v="202.88"/>
    <s v="Smart"/>
    <d v="2022-04-09T00:00:00"/>
    <n v="18"/>
    <x v="0"/>
  </r>
  <r>
    <s v="U00969"/>
    <s v="C63692"/>
    <s v="Karthik Deshmukh"/>
    <x v="1"/>
    <x v="3"/>
    <x v="3"/>
    <s v="MTR78734"/>
    <d v="2024-11-07T00:00:00"/>
    <d v="1899-12-30T14:51:29"/>
    <n v="230.8"/>
    <n v="3495.14"/>
    <n v="3725.94"/>
    <n v="1301.1099999999999"/>
    <x v="273"/>
    <x v="1"/>
    <x v="11"/>
    <x v="1"/>
    <n v="0"/>
    <n v="0"/>
    <n v="1"/>
    <x v="4"/>
    <x v="2"/>
    <x v="4"/>
    <n v="101.01"/>
    <n v="129.79"/>
    <s v="Smart"/>
    <d v="2016-11-05T00:00:00"/>
    <n v="70"/>
    <x v="2"/>
  </r>
  <r>
    <s v="U00970"/>
    <s v="C85345"/>
    <s v="Alok Gowda"/>
    <x v="1"/>
    <x v="5"/>
    <x v="4"/>
    <s v="MTR50813"/>
    <d v="2024-10-02T00:00:00"/>
    <d v="1899-12-30T15:03:09"/>
    <n v="303.45"/>
    <n v="1624.16"/>
    <n v="1927.61"/>
    <n v="1863.32"/>
    <x v="231"/>
    <x v="1"/>
    <x v="22"/>
    <x v="2"/>
    <n v="0"/>
    <n v="1"/>
    <n v="0"/>
    <x v="4"/>
    <x v="1"/>
    <x v="2"/>
    <n v="136.69999999999999"/>
    <n v="166.75"/>
    <s v="Smart"/>
    <d v="2019-10-08T00:00:00"/>
    <n v="61"/>
    <x v="2"/>
  </r>
  <r>
    <s v="U00971"/>
    <s v="C64029"/>
    <s v="Anika Nambiar"/>
    <x v="0"/>
    <x v="2"/>
    <x v="2"/>
    <s v="MTR57396"/>
    <d v="2024-09-09T00:00:00"/>
    <d v="1899-12-30T06:00:00"/>
    <n v="82.75"/>
    <n v="2623.85"/>
    <n v="2706.6"/>
    <n v="619.14"/>
    <x v="252"/>
    <x v="0"/>
    <x v="27"/>
    <x v="0"/>
    <n v="1"/>
    <n v="0"/>
    <n v="0"/>
    <x v="1"/>
    <x v="1"/>
    <x v="0"/>
    <n v="56.81"/>
    <n v="25.94"/>
    <s v="Analog"/>
    <d v="2019-07-26T00:00:00"/>
    <n v="45"/>
    <x v="2"/>
  </r>
  <r>
    <s v="U00190"/>
    <s v="C22639"/>
    <s v="Ajay Apte"/>
    <x v="1"/>
    <x v="1"/>
    <x v="1"/>
    <s v="MTR60628"/>
    <d v="2025-04-24T00:00:00"/>
    <d v="1899-12-30T00:09:30"/>
    <n v="400.79"/>
    <n v="1465.22"/>
    <n v="1866.01"/>
    <n v="2013.85"/>
    <x v="164"/>
    <x v="0"/>
    <x v="10"/>
    <x v="0"/>
    <n v="1"/>
    <n v="0"/>
    <n v="0"/>
    <x v="1"/>
    <x v="2"/>
    <x v="2"/>
    <n v="240.95"/>
    <n v="159.84"/>
    <s v="Smart"/>
    <d v="2019-02-03T00:00:00"/>
    <n v="24"/>
    <x v="2"/>
  </r>
  <r>
    <s v="U00973"/>
    <s v="C31027"/>
    <s v="Pradeep Parikh"/>
    <x v="1"/>
    <x v="0"/>
    <x v="0"/>
    <s v="MTR20197"/>
    <d v="2024-08-26T00:00:00"/>
    <d v="1899-12-30T10:47:16"/>
    <n v="173.36"/>
    <n v="3156"/>
    <n v="3329.36"/>
    <n v="1052.97"/>
    <x v="201"/>
    <x v="0"/>
    <x v="18"/>
    <x v="1"/>
    <n v="0"/>
    <n v="0"/>
    <n v="1"/>
    <x v="4"/>
    <x v="2"/>
    <x v="2"/>
    <n v="116.39"/>
    <n v="56.97"/>
    <s v="Smart"/>
    <d v="2021-11-30T00:00:00"/>
    <n v="46"/>
    <x v="2"/>
  </r>
  <r>
    <s v="U00974"/>
    <s v="C36152"/>
    <s v="Ishaan Khanna"/>
    <x v="1"/>
    <x v="5"/>
    <x v="4"/>
    <s v="MTR39212"/>
    <d v="2024-12-11T00:00:00"/>
    <d v="1899-12-30T01:27:42"/>
    <n v="460.1"/>
    <n v="3258.79"/>
    <n v="3718.89"/>
    <n v="2591.2199999999998"/>
    <x v="280"/>
    <x v="0"/>
    <x v="10"/>
    <x v="1"/>
    <n v="0"/>
    <n v="0"/>
    <n v="1"/>
    <x v="4"/>
    <x v="0"/>
    <x v="2"/>
    <n v="269.43"/>
    <n v="190.67"/>
    <s v="Analog"/>
    <d v="2018-10-09T00:00:00"/>
    <n v="75"/>
    <x v="0"/>
  </r>
  <r>
    <s v="U00975"/>
    <s v="C43148"/>
    <s v="Karthik Pereira"/>
    <x v="0"/>
    <x v="6"/>
    <x v="2"/>
    <s v="MTR11143"/>
    <d v="2025-06-18T00:00:00"/>
    <d v="1899-12-30T06:42:54"/>
    <n v="181.05"/>
    <n v="3820.81"/>
    <n v="4001.86"/>
    <n v="984.22"/>
    <x v="53"/>
    <x v="0"/>
    <x v="29"/>
    <x v="1"/>
    <n v="0"/>
    <n v="0"/>
    <n v="1"/>
    <x v="2"/>
    <x v="1"/>
    <x v="4"/>
    <n v="82.21"/>
    <n v="98.84"/>
    <s v="Analog"/>
    <d v="2021-01-28T00:00:00"/>
    <n v="42"/>
    <x v="2"/>
  </r>
  <r>
    <s v="U00976"/>
    <s v="C61051"/>
    <s v="Om Mukherjee"/>
    <x v="0"/>
    <x v="0"/>
    <x v="0"/>
    <s v="MTR90336"/>
    <d v="2025-06-30T00:00:00"/>
    <d v="1899-12-30T10:56:46"/>
    <n v="306.19"/>
    <n v="4062.76"/>
    <n v="4368.95"/>
    <n v="1758.28"/>
    <x v="120"/>
    <x v="0"/>
    <x v="0"/>
    <x v="2"/>
    <n v="0"/>
    <n v="1"/>
    <n v="0"/>
    <x v="2"/>
    <x v="1"/>
    <x v="2"/>
    <n v="208.15"/>
    <n v="98.04"/>
    <s v="Smart"/>
    <d v="2015-12-10T00:00:00"/>
    <n v="65"/>
    <x v="0"/>
  </r>
  <r>
    <s v="U00655"/>
    <s v="C31561"/>
    <s v="Jay Iyer"/>
    <x v="2"/>
    <x v="0"/>
    <x v="0"/>
    <s v="MTR63339"/>
    <d v="2025-05-09T00:00:00"/>
    <d v="1899-12-30T15:27:14"/>
    <n v="289.92"/>
    <n v="3271.18"/>
    <n v="3561.1"/>
    <n v="1325.76"/>
    <x v="64"/>
    <x v="0"/>
    <x v="22"/>
    <x v="1"/>
    <n v="0"/>
    <n v="0"/>
    <n v="1"/>
    <x v="1"/>
    <x v="0"/>
    <x v="3"/>
    <n v="141.63999999999999"/>
    <n v="148.28"/>
    <s v="Analog"/>
    <d v="2019-10-24T00:00:00"/>
    <n v="62"/>
    <x v="2"/>
  </r>
  <r>
    <s v="U00978"/>
    <s v="C23435"/>
    <s v="Bharat Bhatia"/>
    <x v="1"/>
    <x v="3"/>
    <x v="3"/>
    <s v="MTR88474"/>
    <d v="2025-03-16T00:00:00"/>
    <d v="1899-12-30T21:31:28"/>
    <n v="476.1"/>
    <n v="2741.6"/>
    <n v="3217.7"/>
    <n v="2321.5"/>
    <x v="10"/>
    <x v="0"/>
    <x v="23"/>
    <x v="2"/>
    <n v="0"/>
    <n v="1"/>
    <n v="0"/>
    <x v="4"/>
    <x v="1"/>
    <x v="2"/>
    <n v="265.92"/>
    <n v="210.18"/>
    <s v="Analog"/>
    <d v="2018-02-25T00:00:00"/>
    <n v="49"/>
    <x v="1"/>
  </r>
  <r>
    <s v="U00979"/>
    <s v="C81033"/>
    <s v="Mansi Batra"/>
    <x v="1"/>
    <x v="0"/>
    <x v="0"/>
    <s v="MTR18084"/>
    <d v="2025-01-15T00:00:00"/>
    <d v="1899-12-30T18:31:20"/>
    <n v="451.86"/>
    <n v="2492.15"/>
    <n v="2944.01"/>
    <n v="3013.05"/>
    <x v="41"/>
    <x v="0"/>
    <x v="22"/>
    <x v="0"/>
    <n v="1"/>
    <n v="0"/>
    <n v="0"/>
    <x v="0"/>
    <x v="0"/>
    <x v="0"/>
    <n v="291.89999999999998"/>
    <n v="159.96"/>
    <s v="Smart"/>
    <d v="2019-10-22T00:00:00"/>
    <n v="34"/>
    <x v="2"/>
  </r>
  <r>
    <s v="U00229"/>
    <s v="C57923"/>
    <s v="Tanya Naidu"/>
    <x v="1"/>
    <x v="6"/>
    <x v="2"/>
    <s v="MTR37546"/>
    <d v="2024-08-13T00:00:00"/>
    <d v="1899-12-30T11:34:21"/>
    <n v="171.02"/>
    <n v="2518.75"/>
    <n v="2689.77"/>
    <n v="799.56"/>
    <x v="201"/>
    <x v="0"/>
    <x v="20"/>
    <x v="1"/>
    <n v="0"/>
    <n v="0"/>
    <n v="1"/>
    <x v="4"/>
    <x v="2"/>
    <x v="4"/>
    <n v="82.82"/>
    <n v="88.2"/>
    <s v="Smart"/>
    <d v="2017-09-23T00:00:00"/>
    <n v="31"/>
    <x v="2"/>
  </r>
  <r>
    <s v="U01113"/>
    <s v="C78461"/>
    <s v="Ritu Chatterjee"/>
    <x v="1"/>
    <x v="6"/>
    <x v="2"/>
    <s v="MTR57985"/>
    <d v="2025-03-03T00:00:00"/>
    <d v="1899-12-30T11:15:16"/>
    <n v="207.46"/>
    <n v="2423.34"/>
    <n v="2630.8"/>
    <n v="1309.56"/>
    <x v="135"/>
    <x v="0"/>
    <x v="11"/>
    <x v="1"/>
    <n v="0"/>
    <n v="0"/>
    <n v="1"/>
    <x v="2"/>
    <x v="0"/>
    <x v="0"/>
    <n v="102.11"/>
    <n v="105.35"/>
    <s v="Analog"/>
    <d v="2023-08-29T00:00:00"/>
    <n v="36"/>
    <x v="2"/>
  </r>
  <r>
    <s v="U00982"/>
    <s v="C79133"/>
    <s v="Kiran Sandhu"/>
    <x v="1"/>
    <x v="5"/>
    <x v="4"/>
    <s v="MTR52245"/>
    <d v="2025-02-13T00:00:00"/>
    <d v="1899-12-30T23:05:59"/>
    <n v="473.96"/>
    <n v="3460.38"/>
    <n v="3934.34"/>
    <n v="2621.51"/>
    <x v="146"/>
    <x v="0"/>
    <x v="17"/>
    <x v="0"/>
    <n v="1"/>
    <n v="0"/>
    <n v="0"/>
    <x v="4"/>
    <x v="0"/>
    <x v="2"/>
    <n v="211.26"/>
    <n v="262.7"/>
    <s v="Analog"/>
    <d v="2017-01-04T00:00:00"/>
    <n v="48"/>
    <x v="0"/>
  </r>
  <r>
    <s v="U00934"/>
    <s v="C38400"/>
    <s v="Anusha Malhotra"/>
    <x v="1"/>
    <x v="4"/>
    <x v="4"/>
    <s v="MTR82178"/>
    <d v="2025-07-07T00:00:00"/>
    <d v="1899-12-30T08:37:38"/>
    <n v="143.26"/>
    <n v="3842.63"/>
    <n v="3985.89"/>
    <n v="678.54"/>
    <x v="33"/>
    <x v="0"/>
    <x v="29"/>
    <x v="2"/>
    <n v="0"/>
    <n v="1"/>
    <n v="0"/>
    <x v="1"/>
    <x v="1"/>
    <x v="4"/>
    <n v="67.53"/>
    <n v="75.73"/>
    <s v="Analog"/>
    <d v="2021-02-04T00:00:00"/>
    <n v="28"/>
    <x v="1"/>
  </r>
  <r>
    <s v="U00984"/>
    <s v="C16704"/>
    <s v="Nitin Trivedi"/>
    <x v="0"/>
    <x v="4"/>
    <x v="4"/>
    <s v="MTR55885"/>
    <d v="2025-07-01T00:00:00"/>
    <d v="1899-12-30T02:11:02"/>
    <n v="415.21"/>
    <n v="3240.35"/>
    <n v="3655.56"/>
    <n v="2965.37"/>
    <x v="120"/>
    <x v="0"/>
    <x v="6"/>
    <x v="1"/>
    <n v="0"/>
    <n v="0"/>
    <n v="1"/>
    <x v="1"/>
    <x v="2"/>
    <x v="0"/>
    <n v="239.37"/>
    <n v="175.84"/>
    <s v="Analog"/>
    <d v="2017-11-23T00:00:00"/>
    <n v="65"/>
    <x v="2"/>
  </r>
  <r>
    <s v="U00985"/>
    <s v="C78645"/>
    <s v="Naveen Nambiar"/>
    <x v="1"/>
    <x v="0"/>
    <x v="0"/>
    <s v="MTR53912"/>
    <d v="2024-09-21T00:00:00"/>
    <d v="1899-12-30T05:12:13"/>
    <n v="278.14"/>
    <n v="4300.42"/>
    <n v="4578.5600000000004"/>
    <n v="2007.31"/>
    <x v="263"/>
    <x v="0"/>
    <x v="8"/>
    <x v="1"/>
    <n v="0"/>
    <n v="0"/>
    <n v="1"/>
    <x v="1"/>
    <x v="2"/>
    <x v="3"/>
    <n v="112.09"/>
    <n v="166.05"/>
    <s v="Analog"/>
    <d v="2021-12-27T00:00:00"/>
    <n v="35"/>
    <x v="0"/>
  </r>
  <r>
    <s v="U00961"/>
    <s v="C61058"/>
    <s v="Meera Saha"/>
    <x v="2"/>
    <x v="0"/>
    <x v="0"/>
    <s v="MTR29092"/>
    <d v="2024-10-04T00:00:00"/>
    <d v="1899-12-30T15:41:17"/>
    <n v="161.88999999999999"/>
    <n v="1234.83"/>
    <n v="1396.71999999999"/>
    <n v="1042.1300000000001"/>
    <x v="24"/>
    <x v="1"/>
    <x v="25"/>
    <x v="2"/>
    <n v="0"/>
    <n v="1"/>
    <n v="0"/>
    <x v="3"/>
    <x v="2"/>
    <x v="0"/>
    <n v="67.19"/>
    <n v="94.7"/>
    <s v="Smart"/>
    <d v="2021-06-23T00:00:00"/>
    <n v="74"/>
    <x v="2"/>
  </r>
  <r>
    <s v="U00987"/>
    <s v="C39898"/>
    <s v="Bharat Gaikwad"/>
    <x v="1"/>
    <x v="3"/>
    <x v="3"/>
    <s v="MTR15490"/>
    <d v="2025-02-04T00:00:00"/>
    <d v="1899-12-30T00:11:46"/>
    <n v="174.45"/>
    <n v="4539.3599999999997"/>
    <n v="4713.8099999999904"/>
    <n v="1082.6199999999999"/>
    <x v="61"/>
    <x v="0"/>
    <x v="13"/>
    <x v="0"/>
    <n v="1"/>
    <n v="0"/>
    <n v="0"/>
    <x v="1"/>
    <x v="0"/>
    <x v="3"/>
    <n v="94.57"/>
    <n v="79.88"/>
    <s v="Analog"/>
    <d v="2016-07-08T00:00:00"/>
    <n v="49"/>
    <x v="0"/>
  </r>
  <r>
    <s v="U00988"/>
    <s v="C13617"/>
    <s v="Kiran Apte"/>
    <x v="2"/>
    <x v="4"/>
    <x v="4"/>
    <s v="MTR28866"/>
    <d v="2024-08-13T00:00:00"/>
    <d v="1899-12-30T00:02:31"/>
    <n v="278.75"/>
    <n v="1676.17"/>
    <n v="1954.92"/>
    <n v="1948.83"/>
    <x v="55"/>
    <x v="1"/>
    <x v="15"/>
    <x v="0"/>
    <n v="1"/>
    <n v="0"/>
    <n v="0"/>
    <x v="0"/>
    <x v="1"/>
    <x v="4"/>
    <n v="121.92"/>
    <n v="156.83000000000001"/>
    <s v="Analog"/>
    <d v="2018-05-11T00:00:00"/>
    <n v="67"/>
    <x v="0"/>
  </r>
  <r>
    <s v="U00989"/>
    <s v="C56360"/>
    <s v="Chetan Tandon"/>
    <x v="0"/>
    <x v="1"/>
    <x v="1"/>
    <s v="MTR47252"/>
    <d v="2024-07-23T00:00:00"/>
    <d v="1899-12-30T02:03:38"/>
    <n v="155.1"/>
    <n v="2729.6"/>
    <n v="2884.7"/>
    <n v="953.28"/>
    <x v="62"/>
    <x v="1"/>
    <x v="1"/>
    <x v="1"/>
    <n v="0"/>
    <n v="0"/>
    <n v="1"/>
    <x v="2"/>
    <x v="1"/>
    <x v="1"/>
    <n v="90.47"/>
    <n v="64.63"/>
    <s v="Analog"/>
    <d v="2016-07-31T00:00:00"/>
    <n v="56"/>
    <x v="1"/>
  </r>
  <r>
    <s v="U00725"/>
    <s v="C78283"/>
    <s v="Sai Sodhi"/>
    <x v="0"/>
    <x v="3"/>
    <x v="3"/>
    <s v="MTR65636"/>
    <d v="2025-02-27T00:00:00"/>
    <d v="1899-12-30T11:27:11"/>
    <n v="214.45"/>
    <n v="2138.33"/>
    <n v="2352.7799999999902"/>
    <n v="1592.56"/>
    <x v="259"/>
    <x v="0"/>
    <x v="18"/>
    <x v="1"/>
    <n v="0"/>
    <n v="0"/>
    <n v="1"/>
    <x v="2"/>
    <x v="0"/>
    <x v="1"/>
    <n v="90.83"/>
    <n v="123.62"/>
    <s v="Smart"/>
    <d v="2021-02-26T00:00:00"/>
    <n v="42"/>
    <x v="1"/>
  </r>
  <r>
    <s v="U00991"/>
    <s v="C18641"/>
    <s v="Nivedita Tikoo"/>
    <x v="1"/>
    <x v="1"/>
    <x v="1"/>
    <s v="MTR93902"/>
    <d v="2025-01-22T00:00:00"/>
    <d v="1899-12-30T07:33:36"/>
    <n v="443.92"/>
    <n v="4503.18"/>
    <n v="4947.1000000000004"/>
    <n v="2961.57"/>
    <x v="143"/>
    <x v="0"/>
    <x v="29"/>
    <x v="0"/>
    <n v="1"/>
    <n v="0"/>
    <n v="0"/>
    <x v="2"/>
    <x v="0"/>
    <x v="2"/>
    <n v="214.57"/>
    <n v="229.35"/>
    <s v="Analog"/>
    <d v="2024-03-03T00:00:00"/>
    <n v="40"/>
    <x v="0"/>
  </r>
  <r>
    <s v="U00992"/>
    <s v="C50862"/>
    <s v="Jaya Venkatesh"/>
    <x v="2"/>
    <x v="0"/>
    <x v="0"/>
    <s v="MTR64669"/>
    <d v="2025-06-20T00:00:00"/>
    <d v="1899-12-30T03:28:03"/>
    <n v="60.88"/>
    <n v="1626.25"/>
    <n v="1687.13"/>
    <n v="308.83999999999997"/>
    <x v="134"/>
    <x v="0"/>
    <x v="8"/>
    <x v="1"/>
    <n v="0"/>
    <n v="0"/>
    <n v="1"/>
    <x v="0"/>
    <x v="2"/>
    <x v="3"/>
    <n v="31.34"/>
    <n v="29.54"/>
    <s v="Smart"/>
    <d v="2019-03-11T00:00:00"/>
    <n v="55"/>
    <x v="0"/>
  </r>
  <r>
    <s v="U00993"/>
    <s v="C57432"/>
    <s v="Aishwarya Reddy"/>
    <x v="2"/>
    <x v="3"/>
    <x v="3"/>
    <s v="MTR54751"/>
    <d v="2025-06-25T00:00:00"/>
    <d v="1899-12-30T16:53:01"/>
    <n v="227.42"/>
    <n v="4778.25"/>
    <n v="5005.67"/>
    <n v="1583.78"/>
    <x v="104"/>
    <x v="0"/>
    <x v="7"/>
    <x v="2"/>
    <n v="0"/>
    <n v="1"/>
    <n v="0"/>
    <x v="1"/>
    <x v="2"/>
    <x v="4"/>
    <n v="140.69999999999999"/>
    <n v="86.72"/>
    <s v="Smart"/>
    <d v="2024-02-19T00:00:00"/>
    <n v="31"/>
    <x v="0"/>
  </r>
  <r>
    <s v="U02000"/>
    <s v="C29511"/>
    <s v="Sanjay Kapoor"/>
    <x v="2"/>
    <x v="3"/>
    <x v="3"/>
    <s v="MTR81488"/>
    <d v="2024-11-05T00:00:00"/>
    <d v="1899-12-30T12:03:51"/>
    <n v="147.62"/>
    <n v="1632.5"/>
    <n v="1780.12"/>
    <n v="821.72"/>
    <x v="238"/>
    <x v="0"/>
    <x v="6"/>
    <x v="0"/>
    <n v="1"/>
    <n v="0"/>
    <n v="0"/>
    <x v="4"/>
    <x v="2"/>
    <x v="1"/>
    <n v="70.209999999999994"/>
    <n v="77.41"/>
    <s v="Analog"/>
    <d v="2017-11-16T00:00:00"/>
    <n v="65"/>
    <x v="2"/>
  </r>
  <r>
    <s v="U00995"/>
    <s v="C84308"/>
    <s v="Sarika Batra"/>
    <x v="2"/>
    <x v="2"/>
    <x v="2"/>
    <s v="MTR91582"/>
    <d v="2024-08-10T00:00:00"/>
    <d v="1899-12-30T02:22:34"/>
    <n v="436.31"/>
    <n v="1322.92"/>
    <n v="1759.23"/>
    <n v="2207.81"/>
    <x v="211"/>
    <x v="0"/>
    <x v="19"/>
    <x v="1"/>
    <n v="0"/>
    <n v="0"/>
    <n v="1"/>
    <x v="1"/>
    <x v="0"/>
    <x v="4"/>
    <n v="285.16000000000003"/>
    <n v="151.15"/>
    <s v="Analog"/>
    <d v="2015-09-28T00:00:00"/>
    <n v="43"/>
    <x v="1"/>
  </r>
  <r>
    <s v="U00996"/>
    <s v="C13212"/>
    <s v="Suhani Balasubramanian"/>
    <x v="2"/>
    <x v="0"/>
    <x v="0"/>
    <s v="MTR19245"/>
    <d v="2024-11-14T00:00:00"/>
    <d v="1899-12-30T06:26:37"/>
    <n v="118.48"/>
    <n v="4941.68"/>
    <n v="5060.16"/>
    <n v="536.03"/>
    <x v="73"/>
    <x v="1"/>
    <x v="4"/>
    <x v="1"/>
    <n v="0"/>
    <n v="0"/>
    <n v="1"/>
    <x v="3"/>
    <x v="1"/>
    <x v="0"/>
    <n v="63.92"/>
    <n v="54.56"/>
    <s v="Analog"/>
    <d v="2021-02-27T00:00:00"/>
    <n v="32"/>
    <x v="1"/>
  </r>
  <r>
    <s v="U00997"/>
    <s v="C40490"/>
    <s v="Vidya Kapoor"/>
    <x v="1"/>
    <x v="0"/>
    <x v="0"/>
    <s v="MTR19986"/>
    <d v="2024-08-17T00:00:00"/>
    <d v="1899-12-30T04:28:29"/>
    <n v="428.3"/>
    <n v="3056.66"/>
    <n v="3484.96"/>
    <n v="1982.13"/>
    <x v="176"/>
    <x v="1"/>
    <x v="8"/>
    <x v="0"/>
    <n v="1"/>
    <n v="0"/>
    <n v="0"/>
    <x v="3"/>
    <x v="1"/>
    <x v="1"/>
    <n v="257.43"/>
    <n v="170.87"/>
    <s v="Smart"/>
    <d v="2020-01-09T00:00:00"/>
    <n v="22"/>
    <x v="1"/>
  </r>
  <r>
    <s v="U00998"/>
    <s v="C77036"/>
    <s v="Anika Chavan"/>
    <x v="1"/>
    <x v="3"/>
    <x v="3"/>
    <s v="MTR96848"/>
    <d v="2024-07-26T00:00:00"/>
    <d v="1899-12-30T13:40:18"/>
    <n v="156.65"/>
    <n v="1291.57"/>
    <n v="1448.22"/>
    <n v="1012.43"/>
    <x v="74"/>
    <x v="0"/>
    <x v="17"/>
    <x v="2"/>
    <n v="0"/>
    <n v="1"/>
    <n v="0"/>
    <x v="1"/>
    <x v="1"/>
    <x v="0"/>
    <n v="65.89"/>
    <n v="90.76"/>
    <s v="Smart"/>
    <d v="2018-04-18T00:00:00"/>
    <n v="20"/>
    <x v="1"/>
  </r>
  <r>
    <s v="U00999"/>
    <s v="C51921"/>
    <s v="Ankit Kulkarni"/>
    <x v="1"/>
    <x v="0"/>
    <x v="0"/>
    <s v="MTR82702"/>
    <d v="2025-05-01T00:00:00"/>
    <d v="1899-12-30T21:58:22"/>
    <n v="329.71"/>
    <n v="3282.77"/>
    <n v="3612.48"/>
    <n v="1493.74"/>
    <x v="131"/>
    <x v="0"/>
    <x v="1"/>
    <x v="0"/>
    <n v="1"/>
    <n v="0"/>
    <n v="0"/>
    <x v="2"/>
    <x v="1"/>
    <x v="3"/>
    <n v="155.1"/>
    <n v="174.61"/>
    <s v="Analog"/>
    <d v="2023-12-27T00:00:00"/>
    <n v="70"/>
    <x v="0"/>
  </r>
  <r>
    <s v="U01000"/>
    <s v="C54885"/>
    <s v="Ishaan Hebbar"/>
    <x v="2"/>
    <x v="3"/>
    <x v="3"/>
    <s v="MTR53378"/>
    <d v="2025-07-09T00:00:00"/>
    <d v="1899-12-30T17:16:00"/>
    <n v="131.88"/>
    <n v="2014.22"/>
    <n v="2146.1"/>
    <n v="739.9"/>
    <x v="33"/>
    <x v="0"/>
    <x v="29"/>
    <x v="0"/>
    <n v="1"/>
    <n v="0"/>
    <n v="0"/>
    <x v="4"/>
    <x v="2"/>
    <x v="1"/>
    <n v="62.31"/>
    <n v="69.569999999999993"/>
    <s v="Analog"/>
    <d v="2022-12-07T00:00:00"/>
    <n v="50"/>
    <x v="2"/>
  </r>
  <r>
    <s v="U01001"/>
    <s v="C61028"/>
    <s v="Vikram Fernandes"/>
    <x v="2"/>
    <x v="2"/>
    <x v="2"/>
    <s v="MTR18399"/>
    <d v="2025-01-02T00:00:00"/>
    <d v="1899-12-30T06:48:05"/>
    <n v="424.74"/>
    <n v="3910.16"/>
    <n v="4334.8999999999996"/>
    <n v="2678.63"/>
    <x v="88"/>
    <x v="0"/>
    <x v="29"/>
    <x v="1"/>
    <n v="0"/>
    <n v="0"/>
    <n v="1"/>
    <x v="1"/>
    <x v="1"/>
    <x v="3"/>
    <n v="179.51"/>
    <n v="245.23"/>
    <s v="Analog"/>
    <d v="2023-04-29T00:00:00"/>
    <n v="59"/>
    <x v="1"/>
  </r>
  <r>
    <s v="U01002"/>
    <s v="C62299"/>
    <s v="Dinesh Singh"/>
    <x v="2"/>
    <x v="3"/>
    <x v="3"/>
    <s v="MTR25770"/>
    <d v="2024-08-23T00:00:00"/>
    <d v="1899-12-30T17:24:47"/>
    <n v="188.76"/>
    <n v="4040.34"/>
    <n v="4229.1000000000004"/>
    <n v="1183.57"/>
    <x v="201"/>
    <x v="0"/>
    <x v="19"/>
    <x v="1"/>
    <n v="0"/>
    <n v="0"/>
    <n v="1"/>
    <x v="3"/>
    <x v="2"/>
    <x v="2"/>
    <n v="125.36"/>
    <n v="63.4"/>
    <s v="Smart"/>
    <d v="2021-11-01T00:00:00"/>
    <n v="42"/>
    <x v="2"/>
  </r>
  <r>
    <s v="U01003"/>
    <s v="C41657"/>
    <s v="Tanya Chatterjee"/>
    <x v="1"/>
    <x v="0"/>
    <x v="0"/>
    <s v="MTR72618"/>
    <d v="2025-04-18T00:00:00"/>
    <d v="1899-12-30T22:11:54"/>
    <n v="384.15"/>
    <n v="3924.41"/>
    <n v="4308.5599999999904"/>
    <n v="2584.91"/>
    <x v="212"/>
    <x v="0"/>
    <x v="12"/>
    <x v="1"/>
    <n v="0"/>
    <n v="0"/>
    <n v="1"/>
    <x v="0"/>
    <x v="2"/>
    <x v="0"/>
    <n v="263.44"/>
    <n v="120.71"/>
    <s v="Analog"/>
    <d v="2015-11-08T00:00:00"/>
    <n v="61"/>
    <x v="0"/>
  </r>
  <r>
    <s v="U00567"/>
    <s v="C99582"/>
    <s v="Jatin Bhandari"/>
    <x v="1"/>
    <x v="0"/>
    <x v="0"/>
    <s v="MTR72500"/>
    <d v="2024-07-22T00:00:00"/>
    <d v="1899-12-30T12:05:08"/>
    <n v="274.5"/>
    <n v="3525.72"/>
    <n v="3800.22"/>
    <n v="1513.1"/>
    <x v="197"/>
    <x v="0"/>
    <x v="22"/>
    <x v="1"/>
    <n v="0"/>
    <n v="0"/>
    <n v="1"/>
    <x v="0"/>
    <x v="1"/>
    <x v="1"/>
    <n v="126.33"/>
    <n v="148.16999999999999"/>
    <s v="Analog"/>
    <d v="2022-08-04T00:00:00"/>
    <n v="56"/>
    <x v="2"/>
  </r>
  <r>
    <s v="U01005"/>
    <s v="C59453"/>
    <s v="Anusha Mehra"/>
    <x v="2"/>
    <x v="3"/>
    <x v="3"/>
    <s v="MTR34898"/>
    <d v="2024-12-26T00:00:00"/>
    <d v="1899-12-30T03:00:48"/>
    <n v="66.83"/>
    <n v="1640.34"/>
    <n v="1707.1699999999901"/>
    <n v="498.63"/>
    <x v="268"/>
    <x v="1"/>
    <x v="0"/>
    <x v="1"/>
    <n v="0"/>
    <n v="0"/>
    <n v="1"/>
    <x v="2"/>
    <x v="0"/>
    <x v="1"/>
    <n v="36.29"/>
    <n v="30.54"/>
    <s v="Smart"/>
    <d v="2018-04-23T00:00:00"/>
    <n v="70"/>
    <x v="2"/>
  </r>
  <r>
    <s v="U01006"/>
    <s v="C94613"/>
    <s v="Chaitra Tikoo"/>
    <x v="0"/>
    <x v="3"/>
    <x v="3"/>
    <s v="MTR19942"/>
    <d v="2024-08-09T00:00:00"/>
    <d v="1899-12-30T00:05:28"/>
    <n v="276"/>
    <n v="2581.14"/>
    <n v="2857.14"/>
    <n v="1273.1500000000001"/>
    <x v="294"/>
    <x v="0"/>
    <x v="6"/>
    <x v="1"/>
    <n v="0"/>
    <n v="0"/>
    <n v="1"/>
    <x v="3"/>
    <x v="2"/>
    <x v="1"/>
    <n v="193.13"/>
    <n v="82.87"/>
    <s v="Analog"/>
    <d v="2019-12-22T00:00:00"/>
    <n v="65"/>
    <x v="2"/>
  </r>
  <r>
    <s v="U01007"/>
    <s v="C81478"/>
    <s v="Reema Gokhale"/>
    <x v="0"/>
    <x v="3"/>
    <x v="3"/>
    <s v="MTR43796"/>
    <d v="2025-01-26T00:00:00"/>
    <d v="1899-12-30T07:48:51"/>
    <n v="118.72"/>
    <n v="2860.38"/>
    <n v="2979.1"/>
    <n v="601.4"/>
    <x v="228"/>
    <x v="0"/>
    <x v="10"/>
    <x v="2"/>
    <n v="0"/>
    <n v="1"/>
    <n v="0"/>
    <x v="4"/>
    <x v="2"/>
    <x v="2"/>
    <n v="62.48"/>
    <n v="56.24"/>
    <s v="Analog"/>
    <d v="2020-06-03T00:00:00"/>
    <n v="40"/>
    <x v="2"/>
  </r>
  <r>
    <s v="U01036"/>
    <s v="C88119"/>
    <s v="Sharad Reddy"/>
    <x v="2"/>
    <x v="4"/>
    <x v="4"/>
    <s v="MTR95562"/>
    <d v="2025-03-16T00:00:00"/>
    <d v="1899-12-30T20:23:59"/>
    <n v="435.83"/>
    <n v="2430.16"/>
    <n v="2865.99"/>
    <n v="2323.27"/>
    <x v="187"/>
    <x v="0"/>
    <x v="22"/>
    <x v="2"/>
    <n v="0"/>
    <n v="1"/>
    <n v="0"/>
    <x v="0"/>
    <x v="2"/>
    <x v="0"/>
    <n v="252.64"/>
    <n v="183.19"/>
    <s v="Smart"/>
    <d v="2017-10-26T00:00:00"/>
    <n v="33"/>
    <x v="1"/>
  </r>
  <r>
    <s v="U01009"/>
    <s v="C65329"/>
    <s v="Nandini Batra"/>
    <x v="0"/>
    <x v="0"/>
    <x v="0"/>
    <s v="MTR21992"/>
    <d v="2024-11-22T00:00:00"/>
    <d v="1899-12-30T06:42:51"/>
    <n v="386.81"/>
    <n v="2992.94"/>
    <n v="3379.75"/>
    <n v="1817.9"/>
    <x v="257"/>
    <x v="0"/>
    <x v="6"/>
    <x v="0"/>
    <n v="1"/>
    <n v="0"/>
    <n v="0"/>
    <x v="0"/>
    <x v="0"/>
    <x v="1"/>
    <n v="229.03"/>
    <n v="157.78"/>
    <s v="Smart"/>
    <d v="2019-11-19T00:00:00"/>
    <n v="19"/>
    <x v="2"/>
  </r>
  <r>
    <s v="U01011"/>
    <s v="C89765"/>
    <s v="Deeksha Mehta"/>
    <x v="1"/>
    <x v="5"/>
    <x v="4"/>
    <s v="MTR27664"/>
    <d v="2024-12-13T00:00:00"/>
    <d v="1899-12-30T06:14:58"/>
    <n v="120.5"/>
    <n v="4326.37"/>
    <n v="4446.87"/>
    <n v="771.05"/>
    <x v="263"/>
    <x v="0"/>
    <x v="29"/>
    <x v="1"/>
    <n v="0"/>
    <n v="0"/>
    <n v="1"/>
    <x v="3"/>
    <x v="0"/>
    <x v="2"/>
    <n v="64.599999999999994"/>
    <n v="55.9"/>
    <s v="Smart"/>
    <d v="2022-03-02T00:00:00"/>
    <n v="68"/>
    <x v="0"/>
  </r>
  <r>
    <s v="U00184"/>
    <s v="C14671"/>
    <s v="Anushka Sidhu"/>
    <x v="1"/>
    <x v="3"/>
    <x v="3"/>
    <s v="MTR33287"/>
    <d v="2024-11-19T00:00:00"/>
    <d v="1899-12-30T22:11:23"/>
    <n v="186.11"/>
    <n v="2840.88"/>
    <n v="3026.99"/>
    <n v="1137.96"/>
    <x v="44"/>
    <x v="1"/>
    <x v="10"/>
    <x v="2"/>
    <n v="0"/>
    <n v="1"/>
    <n v="0"/>
    <x v="4"/>
    <x v="1"/>
    <x v="3"/>
    <n v="123.86"/>
    <n v="62.25"/>
    <s v="Analog"/>
    <d v="2023-05-01T00:00:00"/>
    <n v="69"/>
    <x v="0"/>
  </r>
  <r>
    <s v="U01013"/>
    <s v="C37354"/>
    <s v="Manisha Kale"/>
    <x v="2"/>
    <x v="2"/>
    <x v="2"/>
    <s v="MTR10256"/>
    <d v="2024-10-11T00:00:00"/>
    <d v="1899-12-30T13:56:09"/>
    <n v="160.44999999999999"/>
    <n v="1488.54"/>
    <n v="1648.99"/>
    <n v="1169.3800000000001"/>
    <x v="70"/>
    <x v="0"/>
    <x v="13"/>
    <x v="1"/>
    <n v="0"/>
    <n v="0"/>
    <n v="1"/>
    <x v="0"/>
    <x v="1"/>
    <x v="3"/>
    <n v="82.56"/>
    <n v="77.89"/>
    <s v="Smart"/>
    <d v="2020-11-11T00:00:00"/>
    <n v="27"/>
    <x v="0"/>
  </r>
  <r>
    <s v="U01014"/>
    <s v="C50026"/>
    <s v="Sameer Malhotra"/>
    <x v="2"/>
    <x v="3"/>
    <x v="3"/>
    <s v="MTR85130"/>
    <d v="2024-09-07T00:00:00"/>
    <d v="1899-12-30T11:18:57"/>
    <n v="108.58"/>
    <n v="2398.63"/>
    <n v="2507.21"/>
    <n v="558.11"/>
    <x v="205"/>
    <x v="0"/>
    <x v="4"/>
    <x v="0"/>
    <n v="1"/>
    <n v="0"/>
    <n v="0"/>
    <x v="0"/>
    <x v="0"/>
    <x v="4"/>
    <n v="59.81"/>
    <n v="48.77"/>
    <s v="Analog"/>
    <d v="2019-01-20T00:00:00"/>
    <n v="65"/>
    <x v="1"/>
  </r>
  <r>
    <s v="U01015"/>
    <s v="C50267"/>
    <s v="Deepak Mehra"/>
    <x v="1"/>
    <x v="3"/>
    <x v="3"/>
    <s v="MTR45740"/>
    <d v="2025-06-09T00:00:00"/>
    <d v="1899-12-30T17:33:01"/>
    <n v="416.9"/>
    <n v="3773.48"/>
    <n v="4190.38"/>
    <n v="2389.1999999999998"/>
    <x v="53"/>
    <x v="0"/>
    <x v="28"/>
    <x v="0"/>
    <n v="1"/>
    <n v="0"/>
    <n v="0"/>
    <x v="1"/>
    <x v="2"/>
    <x v="2"/>
    <n v="203.75"/>
    <n v="213.15"/>
    <s v="Analog"/>
    <d v="2021-12-13T00:00:00"/>
    <n v="57"/>
    <x v="1"/>
  </r>
  <r>
    <s v="U00507"/>
    <s v="C51680"/>
    <s v="Manish Rao"/>
    <x v="1"/>
    <x v="5"/>
    <x v="4"/>
    <s v="MTR25736"/>
    <d v="2025-04-13T00:00:00"/>
    <d v="1899-12-30T14:07:20"/>
    <n v="229.56"/>
    <n v="4902.93"/>
    <n v="5132.49"/>
    <n v="1613.98"/>
    <x v="228"/>
    <x v="0"/>
    <x v="15"/>
    <x v="1"/>
    <n v="0"/>
    <n v="0"/>
    <n v="1"/>
    <x v="4"/>
    <x v="2"/>
    <x v="3"/>
    <n v="149.81"/>
    <n v="79.75"/>
    <s v="Smart"/>
    <d v="2016-07-22T00:00:00"/>
    <n v="61"/>
    <x v="1"/>
  </r>
  <r>
    <s v="U01017"/>
    <s v="C76238"/>
    <s v="Tripti Kaur"/>
    <x v="2"/>
    <x v="0"/>
    <x v="0"/>
    <s v="MTR28554"/>
    <d v="2025-07-06T00:00:00"/>
    <d v="1899-12-30T06:10:56"/>
    <n v="56.42"/>
    <n v="2502.21"/>
    <n v="2558.63"/>
    <n v="309.27"/>
    <x v="45"/>
    <x v="0"/>
    <x v="28"/>
    <x v="0"/>
    <n v="1"/>
    <n v="0"/>
    <n v="0"/>
    <x v="4"/>
    <x v="0"/>
    <x v="0"/>
    <n v="33.42"/>
    <n v="23"/>
    <s v="Analog"/>
    <d v="2019-06-14T00:00:00"/>
    <n v="44"/>
    <x v="2"/>
  </r>
  <r>
    <s v="U01018"/>
    <s v="C77923"/>
    <s v="Sharad Gupta"/>
    <x v="2"/>
    <x v="3"/>
    <x v="3"/>
    <s v="MTR11330"/>
    <d v="2025-06-15T00:00:00"/>
    <d v="1899-12-30T01:29:22"/>
    <n v="133.31"/>
    <n v="1035.31"/>
    <n v="1168.6199999999999"/>
    <n v="703.99"/>
    <x v="76"/>
    <x v="0"/>
    <x v="17"/>
    <x v="1"/>
    <n v="0"/>
    <n v="0"/>
    <n v="1"/>
    <x v="3"/>
    <x v="0"/>
    <x v="3"/>
    <n v="82.16"/>
    <n v="51.15"/>
    <s v="Smart"/>
    <d v="2018-09-14T00:00:00"/>
    <n v="72"/>
    <x v="1"/>
  </r>
  <r>
    <s v="U01964"/>
    <s v="C35517"/>
    <s v="Tara Anand"/>
    <x v="0"/>
    <x v="0"/>
    <x v="0"/>
    <s v="MTR53513"/>
    <d v="2025-01-22T00:00:00"/>
    <d v="1899-12-30T17:07:56"/>
    <n v="401.86"/>
    <n v="3094.7"/>
    <n v="3496.56"/>
    <n v="2656.82"/>
    <x v="70"/>
    <x v="0"/>
    <x v="10"/>
    <x v="2"/>
    <n v="0"/>
    <n v="1"/>
    <n v="0"/>
    <x v="4"/>
    <x v="0"/>
    <x v="2"/>
    <n v="178.3"/>
    <n v="223.56"/>
    <s v="Analog"/>
    <d v="2018-08-08T00:00:00"/>
    <n v="45"/>
    <x v="1"/>
  </r>
  <r>
    <s v="U01020"/>
    <s v="C98178"/>
    <s v="Kabir Chatterjee"/>
    <x v="1"/>
    <x v="1"/>
    <x v="1"/>
    <s v="MTR49738"/>
    <d v="2024-11-13T00:00:00"/>
    <d v="1899-12-30T23:20:21"/>
    <n v="476.68"/>
    <n v="2391.17"/>
    <n v="2867.85"/>
    <n v="2991.39"/>
    <x v="41"/>
    <x v="0"/>
    <x v="8"/>
    <x v="2"/>
    <n v="0"/>
    <n v="1"/>
    <n v="0"/>
    <x v="3"/>
    <x v="0"/>
    <x v="3"/>
    <n v="199.88"/>
    <n v="276.8"/>
    <s v="Analog"/>
    <d v="2016-08-21T00:00:00"/>
    <n v="48"/>
    <x v="0"/>
  </r>
  <r>
    <s v="U01777"/>
    <s v="C46678"/>
    <s v="Sarika Kulkarni"/>
    <x v="1"/>
    <x v="0"/>
    <x v="0"/>
    <s v="MTR85499"/>
    <d v="2025-04-06T00:00:00"/>
    <d v="1899-12-30T09:31:54"/>
    <n v="475.66"/>
    <n v="4422.45"/>
    <n v="4898.1099999999997"/>
    <n v="2870.16"/>
    <x v="187"/>
    <x v="0"/>
    <x v="13"/>
    <x v="0"/>
    <n v="1"/>
    <n v="0"/>
    <n v="0"/>
    <x v="4"/>
    <x v="1"/>
    <x v="3"/>
    <n v="266.13"/>
    <n v="209.53"/>
    <s v="Smart"/>
    <d v="2022-08-08T00:00:00"/>
    <n v="43"/>
    <x v="1"/>
  </r>
  <r>
    <s v="U01022"/>
    <s v="C82960"/>
    <s v="Riya Bose"/>
    <x v="2"/>
    <x v="2"/>
    <x v="2"/>
    <s v="MTR82860"/>
    <d v="2024-08-16T00:00:00"/>
    <d v="1899-12-30T14:05:18"/>
    <n v="79.67"/>
    <n v="2130.9499999999998"/>
    <n v="2210.62"/>
    <n v="498.54"/>
    <x v="173"/>
    <x v="0"/>
    <x v="24"/>
    <x v="2"/>
    <n v="0"/>
    <n v="1"/>
    <n v="0"/>
    <x v="3"/>
    <x v="1"/>
    <x v="1"/>
    <n v="49.55"/>
    <n v="30.12"/>
    <s v="Smart"/>
    <d v="2016-11-13T00:00:00"/>
    <n v="55"/>
    <x v="1"/>
  </r>
  <r>
    <s v="U01023"/>
    <s v="C30655"/>
    <s v="Trisha Iyer"/>
    <x v="1"/>
    <x v="2"/>
    <x v="2"/>
    <s v="MTR96575"/>
    <d v="2024-10-05T00:00:00"/>
    <d v="1899-12-30T12:39:03"/>
    <n v="302.41000000000003"/>
    <n v="4907.16"/>
    <n v="5209.57"/>
    <n v="1578.7"/>
    <x v="186"/>
    <x v="0"/>
    <x v="21"/>
    <x v="0"/>
    <n v="1"/>
    <n v="0"/>
    <n v="0"/>
    <x v="0"/>
    <x v="2"/>
    <x v="3"/>
    <n v="170.06"/>
    <n v="132.35"/>
    <s v="Analog"/>
    <d v="2023-12-08T00:00:00"/>
    <n v="45"/>
    <x v="1"/>
  </r>
  <r>
    <s v="U01024"/>
    <s v="C81092"/>
    <s v="Yash Wagh"/>
    <x v="2"/>
    <x v="3"/>
    <x v="3"/>
    <s v="MTR24127"/>
    <d v="2024-12-15T00:00:00"/>
    <d v="1899-12-30T15:49:39"/>
    <n v="246.56"/>
    <n v="4863.71"/>
    <n v="5110.2700000000004"/>
    <n v="1391.07"/>
    <x v="92"/>
    <x v="0"/>
    <x v="18"/>
    <x v="2"/>
    <n v="0"/>
    <n v="1"/>
    <n v="0"/>
    <x v="2"/>
    <x v="2"/>
    <x v="2"/>
    <n v="98.95"/>
    <n v="147.61000000000001"/>
    <s v="Analog"/>
    <d v="2020-01-10T00:00:00"/>
    <n v="49"/>
    <x v="0"/>
  </r>
  <r>
    <s v="U01811"/>
    <s v="C48798"/>
    <s v="Alok Pillai"/>
    <x v="0"/>
    <x v="0"/>
    <x v="0"/>
    <s v="MTR32780"/>
    <d v="2024-12-03T00:00:00"/>
    <d v="1899-12-30T20:04:31"/>
    <n v="316.27999999999997"/>
    <n v="1181.23"/>
    <n v="1497.51"/>
    <n v="2107.23"/>
    <x v="287"/>
    <x v="1"/>
    <x v="10"/>
    <x v="2"/>
    <n v="0"/>
    <n v="1"/>
    <n v="0"/>
    <x v="1"/>
    <x v="1"/>
    <x v="0"/>
    <n v="157.4"/>
    <n v="158.88"/>
    <s v="Analog"/>
    <d v="2017-11-25T00:00:00"/>
    <n v="52"/>
    <x v="0"/>
  </r>
  <r>
    <s v="U00202"/>
    <s v="C75773"/>
    <s v="Gauri Ansari"/>
    <x v="0"/>
    <x v="3"/>
    <x v="3"/>
    <s v="MTR69521"/>
    <d v="2024-12-25T00:00:00"/>
    <d v="1899-12-30T01:20:23"/>
    <n v="240.55"/>
    <n v="2186.02"/>
    <n v="2426.5700000000002"/>
    <n v="1269.27"/>
    <x v="39"/>
    <x v="1"/>
    <x v="17"/>
    <x v="1"/>
    <n v="0"/>
    <n v="0"/>
    <n v="1"/>
    <x v="1"/>
    <x v="2"/>
    <x v="1"/>
    <n v="140.51"/>
    <n v="100.04"/>
    <s v="Smart"/>
    <d v="2018-12-22T00:00:00"/>
    <n v="47"/>
    <x v="2"/>
  </r>
  <r>
    <s v="U01027"/>
    <s v="C40762"/>
    <s v="Mahima Pillai"/>
    <x v="1"/>
    <x v="4"/>
    <x v="4"/>
    <s v="MTR68221"/>
    <d v="2025-06-22T00:00:00"/>
    <d v="1899-12-30T03:46:47"/>
    <n v="402.61"/>
    <n v="2545.7199999999998"/>
    <n v="2948.33"/>
    <n v="2446.1"/>
    <x v="15"/>
    <x v="0"/>
    <x v="21"/>
    <x v="0"/>
    <n v="1"/>
    <n v="0"/>
    <n v="0"/>
    <x v="2"/>
    <x v="0"/>
    <x v="3"/>
    <n v="262.37"/>
    <n v="140.24"/>
    <s v="Analog"/>
    <d v="2021-10-26T00:00:00"/>
    <n v="27"/>
    <x v="0"/>
  </r>
  <r>
    <s v="U01028"/>
    <s v="C71182"/>
    <s v="Arnav Iyer"/>
    <x v="2"/>
    <x v="6"/>
    <x v="2"/>
    <s v="MTR83257"/>
    <d v="2025-02-24T00:00:00"/>
    <d v="1899-12-30T02:58:48"/>
    <n v="41.58"/>
    <n v="4787.8900000000003"/>
    <n v="4829.47"/>
    <n v="298.38"/>
    <x v="165"/>
    <x v="0"/>
    <x v="24"/>
    <x v="2"/>
    <n v="0"/>
    <n v="1"/>
    <n v="0"/>
    <x v="3"/>
    <x v="0"/>
    <x v="2"/>
    <n v="24.54"/>
    <n v="17.04"/>
    <s v="Analog"/>
    <d v="2023-09-26T00:00:00"/>
    <n v="39"/>
    <x v="1"/>
  </r>
  <r>
    <s v="U00574"/>
    <s v="C28259"/>
    <s v="Ananya Apte"/>
    <x v="2"/>
    <x v="3"/>
    <x v="3"/>
    <s v="MTR86193"/>
    <d v="2024-07-31T00:00:00"/>
    <d v="1899-12-30T13:04:50"/>
    <n v="299.11"/>
    <n v="1422.09"/>
    <n v="1721.19999999999"/>
    <n v="1692.87"/>
    <x v="295"/>
    <x v="0"/>
    <x v="29"/>
    <x v="1"/>
    <n v="0"/>
    <n v="0"/>
    <n v="1"/>
    <x v="3"/>
    <x v="1"/>
    <x v="0"/>
    <n v="134.15"/>
    <n v="164.96"/>
    <s v="Analog"/>
    <d v="2021-03-13T00:00:00"/>
    <n v="67"/>
    <x v="0"/>
  </r>
  <r>
    <s v="U00728"/>
    <s v="C11460"/>
    <s v="Ankit Murthy"/>
    <x v="1"/>
    <x v="5"/>
    <x v="4"/>
    <s v="MTR12098"/>
    <d v="2025-05-15T00:00:00"/>
    <d v="1899-12-30T06:06:58"/>
    <n v="418.59"/>
    <n v="1553.82"/>
    <n v="1972.4099999999901"/>
    <n v="2628.68"/>
    <x v="239"/>
    <x v="0"/>
    <x v="11"/>
    <x v="2"/>
    <n v="0"/>
    <n v="1"/>
    <n v="0"/>
    <x v="3"/>
    <x v="1"/>
    <x v="2"/>
    <n v="270.55"/>
    <n v="148.04"/>
    <s v="Smart"/>
    <d v="2018-12-28T00:00:00"/>
    <n v="69"/>
    <x v="2"/>
  </r>
  <r>
    <s v="U01031"/>
    <s v="C34400"/>
    <s v="Trisha Srinivasan"/>
    <x v="2"/>
    <x v="3"/>
    <x v="3"/>
    <s v="MTR51275"/>
    <d v="2025-03-09T00:00:00"/>
    <d v="1899-12-30T15:05:08"/>
    <n v="369.04"/>
    <n v="4437.9799999999996"/>
    <n v="4807.0199999999904"/>
    <n v="2549.89"/>
    <x v="95"/>
    <x v="0"/>
    <x v="2"/>
    <x v="1"/>
    <n v="0"/>
    <n v="0"/>
    <n v="1"/>
    <x v="2"/>
    <x v="1"/>
    <x v="1"/>
    <n v="226.76"/>
    <n v="142.28"/>
    <s v="Analog"/>
    <d v="2015-11-14T00:00:00"/>
    <n v="32"/>
    <x v="1"/>
  </r>
  <r>
    <s v="U01032"/>
    <s v="C22761"/>
    <s v="Pavan Hebbar"/>
    <x v="0"/>
    <x v="0"/>
    <x v="0"/>
    <s v="MTR13903"/>
    <d v="2025-06-28T00:00:00"/>
    <d v="1899-12-30T20:41:02"/>
    <n v="473.1"/>
    <n v="2900.15"/>
    <n v="3373.25"/>
    <n v="2291.64"/>
    <x v="190"/>
    <x v="0"/>
    <x v="6"/>
    <x v="0"/>
    <n v="1"/>
    <n v="0"/>
    <n v="0"/>
    <x v="4"/>
    <x v="0"/>
    <x v="3"/>
    <n v="301.07"/>
    <n v="172.03"/>
    <s v="Analog"/>
    <d v="2018-09-06T00:00:00"/>
    <n v="41"/>
    <x v="2"/>
  </r>
  <r>
    <s v="U01033"/>
    <s v="C56862"/>
    <s v="Sharmila Sidhu"/>
    <x v="2"/>
    <x v="0"/>
    <x v="0"/>
    <s v="MTR73261"/>
    <d v="2024-11-07T00:00:00"/>
    <d v="1899-12-30T23:11:39"/>
    <n v="73.930000000000007"/>
    <n v="2861.55"/>
    <n v="2935.48"/>
    <n v="507.61"/>
    <x v="273"/>
    <x v="1"/>
    <x v="4"/>
    <x v="1"/>
    <n v="0"/>
    <n v="0"/>
    <n v="1"/>
    <x v="0"/>
    <x v="2"/>
    <x v="2"/>
    <n v="31.45"/>
    <n v="42.48"/>
    <s v="Smart"/>
    <d v="2016-08-18T00:00:00"/>
    <n v="62"/>
    <x v="1"/>
  </r>
  <r>
    <s v="U01034"/>
    <s v="C47574"/>
    <s v="Sakshi Kohli"/>
    <x v="2"/>
    <x v="0"/>
    <x v="0"/>
    <s v="MTR56796"/>
    <d v="2024-11-16T00:00:00"/>
    <d v="1899-12-30T18:47:40"/>
    <n v="225.88"/>
    <n v="3773.11"/>
    <n v="3998.99"/>
    <n v="1124.71"/>
    <x v="20"/>
    <x v="1"/>
    <x v="17"/>
    <x v="1"/>
    <n v="0"/>
    <n v="0"/>
    <n v="1"/>
    <x v="0"/>
    <x v="2"/>
    <x v="2"/>
    <n v="118.35"/>
    <n v="107.53"/>
    <s v="Smart"/>
    <d v="2023-12-19T00:00:00"/>
    <n v="62"/>
    <x v="0"/>
  </r>
  <r>
    <s v="U01035"/>
    <s v="C72996"/>
    <s v="Saanvi Banerjee"/>
    <x v="0"/>
    <x v="0"/>
    <x v="0"/>
    <s v="MTR83213"/>
    <d v="2025-06-18T00:00:00"/>
    <d v="1899-12-30T12:28:57"/>
    <n v="142.91999999999999"/>
    <n v="4845.95"/>
    <n v="4988.87"/>
    <n v="961.04"/>
    <x v="6"/>
    <x v="0"/>
    <x v="23"/>
    <x v="1"/>
    <n v="0"/>
    <n v="0"/>
    <n v="1"/>
    <x v="2"/>
    <x v="0"/>
    <x v="3"/>
    <n v="91.99"/>
    <n v="50.93"/>
    <s v="Smart"/>
    <d v="2017-02-11T00:00:00"/>
    <n v="34"/>
    <x v="2"/>
  </r>
  <r>
    <s v="U01633"/>
    <s v="C49197"/>
    <s v="Malini Subramanian"/>
    <x v="1"/>
    <x v="1"/>
    <x v="1"/>
    <s v="MTR15968"/>
    <d v="2025-07-11T00:00:00"/>
    <d v="1899-12-30T11:04:28"/>
    <n v="459.62"/>
    <n v="4928.26"/>
    <n v="5387.88"/>
    <n v="2358.66"/>
    <x v="114"/>
    <x v="0"/>
    <x v="4"/>
    <x v="2"/>
    <n v="0"/>
    <n v="1"/>
    <n v="0"/>
    <x v="1"/>
    <x v="0"/>
    <x v="4"/>
    <n v="206.44"/>
    <n v="253.18"/>
    <s v="Smart"/>
    <d v="2019-03-11T00:00:00"/>
    <n v="20"/>
    <x v="1"/>
  </r>
  <r>
    <s v="U01037"/>
    <s v="C43519"/>
    <s v="Ishita Kamat"/>
    <x v="1"/>
    <x v="5"/>
    <x v="4"/>
    <s v="MTR77883"/>
    <d v="2025-06-05T00:00:00"/>
    <d v="1899-12-30T06:21:06"/>
    <n v="20.03"/>
    <n v="2745.94"/>
    <n v="2765.97"/>
    <n v="100.81"/>
    <x v="25"/>
    <x v="0"/>
    <x v="8"/>
    <x v="2"/>
    <n v="0"/>
    <n v="1"/>
    <n v="0"/>
    <x v="1"/>
    <x v="1"/>
    <x v="3"/>
    <n v="12.04"/>
    <n v="7.99"/>
    <s v="Smart"/>
    <d v="2022-09-03T00:00:00"/>
    <n v="26"/>
    <x v="2"/>
  </r>
  <r>
    <s v="U01038"/>
    <s v="C59484"/>
    <s v="Hemant Sharma"/>
    <x v="0"/>
    <x v="5"/>
    <x v="4"/>
    <s v="MTR39092"/>
    <d v="2024-12-05T00:00:00"/>
    <d v="1899-12-30T18:45:51"/>
    <n v="397.05"/>
    <n v="1135.8800000000001"/>
    <n v="1532.93"/>
    <n v="2477.0500000000002"/>
    <x v="62"/>
    <x v="1"/>
    <x v="20"/>
    <x v="2"/>
    <n v="0"/>
    <n v="1"/>
    <n v="0"/>
    <x v="2"/>
    <x v="1"/>
    <x v="2"/>
    <n v="201.69"/>
    <n v="195.36"/>
    <s v="Smart"/>
    <d v="2022-01-10T00:00:00"/>
    <n v="70"/>
    <x v="2"/>
  </r>
  <r>
    <s v="U01039"/>
    <s v="C10149"/>
    <s v="Shraddha Sheikh"/>
    <x v="2"/>
    <x v="0"/>
    <x v="0"/>
    <s v="MTR19705"/>
    <d v="2025-07-02T00:00:00"/>
    <d v="1899-12-30T22:07:59"/>
    <n v="460.94"/>
    <n v="1249.21"/>
    <n v="1710.15"/>
    <n v="2380.96"/>
    <x v="202"/>
    <x v="0"/>
    <x v="2"/>
    <x v="2"/>
    <n v="0"/>
    <n v="1"/>
    <n v="0"/>
    <x v="2"/>
    <x v="1"/>
    <x v="1"/>
    <n v="310.74"/>
    <n v="150.19999999999999"/>
    <s v="Analog"/>
    <d v="2021-06-22T00:00:00"/>
    <n v="37"/>
    <x v="1"/>
  </r>
  <r>
    <s v="U00018"/>
    <s v="C25836"/>
    <s v="Nivedita Sidhu"/>
    <x v="1"/>
    <x v="1"/>
    <x v="1"/>
    <s v="MTR12723"/>
    <d v="2025-05-20T00:00:00"/>
    <d v="1899-12-30T20:02:48"/>
    <n v="389.3"/>
    <n v="2024.74"/>
    <n v="2414.04"/>
    <n v="2118.0100000000002"/>
    <x v="85"/>
    <x v="0"/>
    <x v="7"/>
    <x v="2"/>
    <n v="0"/>
    <n v="1"/>
    <n v="0"/>
    <x v="2"/>
    <x v="2"/>
    <x v="3"/>
    <n v="193.74"/>
    <n v="195.56"/>
    <s v="Smart"/>
    <d v="2020-12-17T00:00:00"/>
    <n v="34"/>
    <x v="2"/>
  </r>
  <r>
    <s v="U01041"/>
    <s v="C70068"/>
    <s v="Bhavana Iyer"/>
    <x v="2"/>
    <x v="0"/>
    <x v="0"/>
    <s v="MTR66364"/>
    <d v="2024-11-07T00:00:00"/>
    <d v="1899-12-30T22:16:32"/>
    <n v="177.04"/>
    <n v="1674.81"/>
    <n v="1851.85"/>
    <n v="1053.24"/>
    <x v="46"/>
    <x v="1"/>
    <x v="22"/>
    <x v="2"/>
    <n v="0"/>
    <n v="1"/>
    <n v="0"/>
    <x v="1"/>
    <x v="2"/>
    <x v="1"/>
    <n v="108.2"/>
    <n v="68.84"/>
    <s v="Smart"/>
    <d v="2020-03-25T00:00:00"/>
    <n v="47"/>
    <x v="1"/>
  </r>
  <r>
    <s v="U01042"/>
    <s v="C47555"/>
    <s v="Anushka Rathore"/>
    <x v="1"/>
    <x v="1"/>
    <x v="1"/>
    <s v="MTR70441"/>
    <d v="2025-03-25T00:00:00"/>
    <d v="1899-12-30T14:32:59"/>
    <n v="77.36"/>
    <n v="1792.34"/>
    <n v="1869.69999999999"/>
    <n v="481.38"/>
    <x v="115"/>
    <x v="0"/>
    <x v="22"/>
    <x v="1"/>
    <n v="0"/>
    <n v="0"/>
    <n v="1"/>
    <x v="0"/>
    <x v="0"/>
    <x v="1"/>
    <n v="41.4"/>
    <n v="35.96"/>
    <s v="Analog"/>
    <d v="2016-08-17T00:00:00"/>
    <n v="32"/>
    <x v="0"/>
  </r>
  <r>
    <s v="U01043"/>
    <s v="C53780"/>
    <s v="Anil Murthy"/>
    <x v="0"/>
    <x v="0"/>
    <x v="0"/>
    <s v="MTR31544"/>
    <d v="2025-03-16T00:00:00"/>
    <d v="1899-12-30T00:33:52"/>
    <n v="177.31"/>
    <n v="2474.8000000000002"/>
    <n v="2652.11"/>
    <n v="1261.81"/>
    <x v="28"/>
    <x v="0"/>
    <x v="11"/>
    <x v="2"/>
    <n v="0"/>
    <n v="1"/>
    <n v="0"/>
    <x v="1"/>
    <x v="2"/>
    <x v="1"/>
    <n v="90.25"/>
    <n v="87.06"/>
    <s v="Smart"/>
    <d v="2019-07-05T00:00:00"/>
    <n v="63"/>
    <x v="2"/>
  </r>
  <r>
    <s v="U01044"/>
    <s v="C95865"/>
    <s v="Kabir Khanna"/>
    <x v="0"/>
    <x v="2"/>
    <x v="2"/>
    <s v="MTR90911"/>
    <d v="2024-08-01T00:00:00"/>
    <d v="1899-12-30T17:34:09"/>
    <n v="286.23"/>
    <n v="2174.19"/>
    <n v="2460.42"/>
    <n v="1571.8"/>
    <x v="296"/>
    <x v="1"/>
    <x v="19"/>
    <x v="2"/>
    <n v="0"/>
    <n v="1"/>
    <n v="0"/>
    <x v="4"/>
    <x v="2"/>
    <x v="0"/>
    <n v="131.83000000000001"/>
    <n v="154.4"/>
    <s v="Analog"/>
    <d v="2017-01-28T00:00:00"/>
    <n v="68"/>
    <x v="1"/>
  </r>
  <r>
    <s v="U01957"/>
    <s v="C20644"/>
    <s v="Gauri Krishnan"/>
    <x v="0"/>
    <x v="2"/>
    <x v="2"/>
    <s v="MTR84359"/>
    <d v="2025-05-10T00:00:00"/>
    <d v="1899-12-30T00:59:20"/>
    <n v="454.17"/>
    <n v="2925.47"/>
    <n v="3379.64"/>
    <n v="3126.39"/>
    <x v="144"/>
    <x v="0"/>
    <x v="0"/>
    <x v="2"/>
    <n v="0"/>
    <n v="1"/>
    <n v="0"/>
    <x v="1"/>
    <x v="2"/>
    <x v="0"/>
    <n v="232.28"/>
    <n v="221.89"/>
    <s v="Smart"/>
    <d v="2017-02-03T00:00:00"/>
    <n v="65"/>
    <x v="0"/>
  </r>
  <r>
    <s v="U01046"/>
    <s v="C84297"/>
    <s v="Simran Martins"/>
    <x v="2"/>
    <x v="3"/>
    <x v="3"/>
    <s v="MTR72831"/>
    <d v="2025-05-25T00:00:00"/>
    <d v="1899-12-30T09:22:12"/>
    <n v="19.850000000000001"/>
    <n v="3509.24"/>
    <n v="3529.0899999999901"/>
    <n v="96.17"/>
    <x v="102"/>
    <x v="0"/>
    <x v="18"/>
    <x v="0"/>
    <n v="1"/>
    <n v="0"/>
    <n v="0"/>
    <x v="1"/>
    <x v="0"/>
    <x v="1"/>
    <n v="11.66"/>
    <n v="8.19"/>
    <s v="Analog"/>
    <d v="2017-09-15T00:00:00"/>
    <n v="64"/>
    <x v="0"/>
  </r>
  <r>
    <s v="U01047"/>
    <s v="C61111"/>
    <s v="Rajat Reddy"/>
    <x v="1"/>
    <x v="0"/>
    <x v="0"/>
    <s v="MTR94966"/>
    <d v="2025-04-14T00:00:00"/>
    <d v="1899-12-30T09:49:56"/>
    <n v="329.56"/>
    <n v="2053.14"/>
    <n v="2382.6999999999998"/>
    <n v="1778.93"/>
    <x v="137"/>
    <x v="0"/>
    <x v="11"/>
    <x v="1"/>
    <n v="0"/>
    <n v="0"/>
    <n v="1"/>
    <x v="2"/>
    <x v="1"/>
    <x v="0"/>
    <n v="214.09"/>
    <n v="115.47"/>
    <s v="Analog"/>
    <d v="2020-05-25T00:00:00"/>
    <n v="47"/>
    <x v="1"/>
  </r>
  <r>
    <s v="U01048"/>
    <s v="C71218"/>
    <s v="Zoya Khandelwal"/>
    <x v="2"/>
    <x v="4"/>
    <x v="4"/>
    <s v="MTR93487"/>
    <d v="2024-12-17T00:00:00"/>
    <d v="1899-12-30T18:09:51"/>
    <n v="35.36"/>
    <n v="1313.14"/>
    <n v="1348.5"/>
    <n v="247.54"/>
    <x v="198"/>
    <x v="0"/>
    <x v="3"/>
    <x v="0"/>
    <n v="1"/>
    <n v="0"/>
    <n v="0"/>
    <x v="2"/>
    <x v="0"/>
    <x v="1"/>
    <n v="22.57"/>
    <n v="12.79"/>
    <s v="Analog"/>
    <d v="2021-08-29T00:00:00"/>
    <n v="37"/>
    <x v="0"/>
  </r>
  <r>
    <s v="U01049"/>
    <s v="C46742"/>
    <s v="Vaishnavi Dar"/>
    <x v="2"/>
    <x v="3"/>
    <x v="3"/>
    <s v="MTR93618"/>
    <d v="2025-02-23T00:00:00"/>
    <d v="1899-12-30T07:27:02"/>
    <n v="13.37"/>
    <n v="3489.57"/>
    <n v="3502.94"/>
    <n v="76.349999999999994"/>
    <x v="27"/>
    <x v="0"/>
    <x v="21"/>
    <x v="0"/>
    <n v="1"/>
    <n v="0"/>
    <n v="0"/>
    <x v="0"/>
    <x v="0"/>
    <x v="3"/>
    <n v="6.86"/>
    <n v="6.51"/>
    <s v="Smart"/>
    <d v="2022-10-12T00:00:00"/>
    <n v="61"/>
    <x v="0"/>
  </r>
  <r>
    <s v="U01050"/>
    <s v="C40506"/>
    <s v="Hemant Bhat"/>
    <x v="0"/>
    <x v="6"/>
    <x v="2"/>
    <s v="MTR58861"/>
    <d v="2024-08-14T00:00:00"/>
    <d v="1899-12-30T15:30:16"/>
    <n v="41"/>
    <n v="1352.06"/>
    <n v="1393.06"/>
    <n v="222.69"/>
    <x v="30"/>
    <x v="0"/>
    <x v="26"/>
    <x v="1"/>
    <n v="0"/>
    <n v="0"/>
    <n v="1"/>
    <x v="1"/>
    <x v="1"/>
    <x v="4"/>
    <n v="17.38"/>
    <n v="23.62"/>
    <s v="Smart"/>
    <d v="2023-06-11T00:00:00"/>
    <n v="69"/>
    <x v="0"/>
  </r>
  <r>
    <s v="U01025"/>
    <s v="C43059"/>
    <s v="Vidya Krishnan"/>
    <x v="1"/>
    <x v="0"/>
    <x v="0"/>
    <s v="MTR26648"/>
    <d v="2025-03-31T00:00:00"/>
    <d v="1899-12-30T09:43:48"/>
    <n v="87.01"/>
    <n v="2810.55"/>
    <n v="2897.56"/>
    <n v="403.12"/>
    <x v="270"/>
    <x v="0"/>
    <x v="17"/>
    <x v="0"/>
    <n v="1"/>
    <n v="0"/>
    <n v="0"/>
    <x v="1"/>
    <x v="1"/>
    <x v="0"/>
    <n v="58.6"/>
    <n v="28.41"/>
    <s v="Analog"/>
    <d v="2019-10-30T00:00:00"/>
    <n v="69"/>
    <x v="2"/>
  </r>
  <r>
    <s v="U01052"/>
    <s v="C84420"/>
    <s v="Sunil Iyer"/>
    <x v="1"/>
    <x v="3"/>
    <x v="3"/>
    <s v="MTR67284"/>
    <d v="2025-06-20T00:00:00"/>
    <d v="1899-12-30T03:00:57"/>
    <n v="436.56"/>
    <n v="1764.59"/>
    <n v="2201.15"/>
    <n v="2884.84"/>
    <x v="102"/>
    <x v="0"/>
    <x v="27"/>
    <x v="0"/>
    <n v="1"/>
    <n v="0"/>
    <n v="0"/>
    <x v="3"/>
    <x v="0"/>
    <x v="3"/>
    <n v="275.51"/>
    <n v="161.05000000000001"/>
    <s v="Analog"/>
    <d v="2023-07-09T00:00:00"/>
    <n v="62"/>
    <x v="2"/>
  </r>
  <r>
    <s v="U01192"/>
    <s v="C96639"/>
    <s v="Kirti Mehta"/>
    <x v="2"/>
    <x v="0"/>
    <x v="0"/>
    <s v="MTR51450"/>
    <d v="2025-06-15T00:00:00"/>
    <d v="1899-12-30T13:32:46"/>
    <n v="480.88"/>
    <n v="3355.33"/>
    <n v="3836.21"/>
    <n v="2718.36"/>
    <x v="92"/>
    <x v="0"/>
    <x v="2"/>
    <x v="2"/>
    <n v="0"/>
    <n v="1"/>
    <n v="0"/>
    <x v="4"/>
    <x v="1"/>
    <x v="2"/>
    <n v="326.41000000000003"/>
    <n v="154.47"/>
    <s v="Analog"/>
    <d v="2018-05-03T00:00:00"/>
    <n v="22"/>
    <x v="1"/>
  </r>
  <r>
    <s v="U01054"/>
    <s v="C82552"/>
    <s v="Nitin Shetty"/>
    <x v="0"/>
    <x v="2"/>
    <x v="2"/>
    <s v="MTR78363"/>
    <d v="2025-01-03T00:00:00"/>
    <d v="1899-12-30T15:09:53"/>
    <n v="400.22"/>
    <n v="2770.44"/>
    <n v="3170.66"/>
    <n v="2548.6"/>
    <x v="104"/>
    <x v="0"/>
    <x v="8"/>
    <x v="2"/>
    <n v="0"/>
    <n v="1"/>
    <n v="0"/>
    <x v="4"/>
    <x v="0"/>
    <x v="4"/>
    <n v="264.57"/>
    <n v="135.65"/>
    <s v="Analog"/>
    <d v="2022-05-19T00:00:00"/>
    <n v="67"/>
    <x v="1"/>
  </r>
  <r>
    <s v="U01055"/>
    <s v="C49029"/>
    <s v="Yamini Pillai"/>
    <x v="0"/>
    <x v="3"/>
    <x v="3"/>
    <s v="MTR49187"/>
    <d v="2025-03-09T00:00:00"/>
    <d v="1899-12-30T04:36:13"/>
    <n v="55.88"/>
    <n v="3783.18"/>
    <n v="3839.06"/>
    <n v="299.44"/>
    <x v="167"/>
    <x v="0"/>
    <x v="19"/>
    <x v="1"/>
    <n v="0"/>
    <n v="0"/>
    <n v="1"/>
    <x v="1"/>
    <x v="1"/>
    <x v="0"/>
    <n v="28.29"/>
    <n v="27.59"/>
    <s v="Analog"/>
    <d v="2020-12-15T00:00:00"/>
    <n v="19"/>
    <x v="1"/>
  </r>
  <r>
    <s v="U01056"/>
    <s v="C24664"/>
    <s v="Isha Gowda"/>
    <x v="2"/>
    <x v="2"/>
    <x v="2"/>
    <s v="MTR32639"/>
    <d v="2024-12-04T00:00:00"/>
    <d v="1899-12-30T13:30:35"/>
    <n v="473.02"/>
    <n v="4047.12"/>
    <n v="4520.1399999999903"/>
    <n v="2808.44"/>
    <x v="238"/>
    <x v="0"/>
    <x v="11"/>
    <x v="0"/>
    <n v="1"/>
    <n v="0"/>
    <n v="0"/>
    <x v="0"/>
    <x v="0"/>
    <x v="1"/>
    <n v="242.09"/>
    <n v="230.93"/>
    <s v="Smart"/>
    <d v="2019-02-04T00:00:00"/>
    <n v="30"/>
    <x v="0"/>
  </r>
  <r>
    <s v="U01057"/>
    <s v="C55183"/>
    <s v="Radhika Sandhu"/>
    <x v="0"/>
    <x v="1"/>
    <x v="1"/>
    <s v="MTR87771"/>
    <d v="2024-12-24T00:00:00"/>
    <d v="1899-12-30T05:16:42"/>
    <n v="481.64"/>
    <n v="2095.12"/>
    <n v="2576.7599999999902"/>
    <n v="2990.96"/>
    <x v="164"/>
    <x v="0"/>
    <x v="23"/>
    <x v="2"/>
    <n v="0"/>
    <n v="1"/>
    <n v="0"/>
    <x v="0"/>
    <x v="1"/>
    <x v="3"/>
    <n v="287.14999999999998"/>
    <n v="194.49"/>
    <s v="Analog"/>
    <d v="2023-07-31T00:00:00"/>
    <n v="42"/>
    <x v="1"/>
  </r>
  <r>
    <s v="U01019"/>
    <s v="C13909"/>
    <s v="Naveen Khanna"/>
    <x v="1"/>
    <x v="2"/>
    <x v="2"/>
    <s v="MTR67411"/>
    <d v="2024-12-17T00:00:00"/>
    <d v="1899-12-30T02:49:12"/>
    <n v="493.65"/>
    <n v="2052.2800000000002"/>
    <n v="2545.9299999999998"/>
    <n v="3591.62"/>
    <x v="5"/>
    <x v="0"/>
    <x v="9"/>
    <x v="0"/>
    <n v="1"/>
    <n v="0"/>
    <n v="0"/>
    <x v="0"/>
    <x v="2"/>
    <x v="1"/>
    <n v="278.36"/>
    <n v="215.29"/>
    <s v="Smart"/>
    <d v="2017-05-31T00:00:00"/>
    <n v="51"/>
    <x v="2"/>
  </r>
  <r>
    <s v="U01051"/>
    <s v="C15160"/>
    <s v="Tripti Lopes"/>
    <x v="0"/>
    <x v="0"/>
    <x v="0"/>
    <s v="MTR91418"/>
    <d v="2025-04-20T00:00:00"/>
    <d v="1899-12-30T12:56:45"/>
    <n v="18.98"/>
    <n v="4727.49"/>
    <n v="4746.4699999999903"/>
    <n v="88.15"/>
    <x v="135"/>
    <x v="0"/>
    <x v="11"/>
    <x v="0"/>
    <n v="1"/>
    <n v="0"/>
    <n v="0"/>
    <x v="4"/>
    <x v="1"/>
    <x v="3"/>
    <n v="12.31"/>
    <n v="6.67"/>
    <s v="Smart"/>
    <d v="2018-09-25T00:00:00"/>
    <n v="75"/>
    <x v="1"/>
  </r>
  <r>
    <s v="U01060"/>
    <s v="C21009"/>
    <s v="Rohit Sodhi"/>
    <x v="1"/>
    <x v="5"/>
    <x v="4"/>
    <s v="MTR49163"/>
    <d v="2025-01-31T00:00:00"/>
    <d v="1899-12-30T17:45:40"/>
    <n v="336.04"/>
    <n v="4554.22"/>
    <n v="4890.26"/>
    <n v="1597.45"/>
    <x v="139"/>
    <x v="0"/>
    <x v="11"/>
    <x v="1"/>
    <n v="0"/>
    <n v="0"/>
    <n v="1"/>
    <x v="4"/>
    <x v="2"/>
    <x v="2"/>
    <n v="193.42"/>
    <n v="142.62"/>
    <s v="Analog"/>
    <d v="2022-05-11T00:00:00"/>
    <n v="73"/>
    <x v="2"/>
  </r>
  <r>
    <s v="U01061"/>
    <s v="C64229"/>
    <s v="Anushka Nair"/>
    <x v="0"/>
    <x v="2"/>
    <x v="2"/>
    <s v="MTR84818"/>
    <d v="2025-07-07T00:00:00"/>
    <d v="1899-12-30T10:59:25"/>
    <n v="377.15"/>
    <n v="4162.95"/>
    <n v="4540.0999999999904"/>
    <n v="1829.81"/>
    <x v="108"/>
    <x v="0"/>
    <x v="23"/>
    <x v="2"/>
    <n v="0"/>
    <n v="1"/>
    <n v="0"/>
    <x v="0"/>
    <x v="0"/>
    <x v="2"/>
    <n v="179.85"/>
    <n v="197.3"/>
    <s v="Smart"/>
    <d v="2023-02-07T00:00:00"/>
    <n v="71"/>
    <x v="0"/>
  </r>
  <r>
    <s v="U01062"/>
    <s v="C97344"/>
    <s v="Damini Gaikwad"/>
    <x v="2"/>
    <x v="4"/>
    <x v="4"/>
    <s v="MTR33501"/>
    <d v="2025-04-21T00:00:00"/>
    <d v="1899-12-30T19:44:33"/>
    <n v="357.38"/>
    <n v="4064.27"/>
    <n v="4421.6499999999996"/>
    <n v="2339.12"/>
    <x v="152"/>
    <x v="0"/>
    <x v="6"/>
    <x v="2"/>
    <n v="0"/>
    <n v="1"/>
    <n v="0"/>
    <x v="4"/>
    <x v="1"/>
    <x v="0"/>
    <n v="238.77"/>
    <n v="118.61"/>
    <s v="Smart"/>
    <d v="2022-02-19T00:00:00"/>
    <n v="56"/>
    <x v="0"/>
  </r>
  <r>
    <s v="U01355"/>
    <s v="C91488"/>
    <s v="Bhavana Bose"/>
    <x v="1"/>
    <x v="1"/>
    <x v="1"/>
    <s v="MTR28868"/>
    <d v="2025-04-16T00:00:00"/>
    <d v="1899-12-30T05:00:59"/>
    <n v="406.38"/>
    <n v="1419.77"/>
    <n v="1826.15"/>
    <n v="2722.14"/>
    <x v="212"/>
    <x v="0"/>
    <x v="27"/>
    <x v="0"/>
    <n v="1"/>
    <n v="0"/>
    <n v="0"/>
    <x v="3"/>
    <x v="0"/>
    <x v="4"/>
    <n v="253.37"/>
    <n v="153.01"/>
    <s v="Analog"/>
    <d v="2016-02-23T00:00:00"/>
    <n v="45"/>
    <x v="1"/>
  </r>
  <r>
    <s v="U01064"/>
    <s v="C74565"/>
    <s v="Uday Subramanian"/>
    <x v="2"/>
    <x v="3"/>
    <x v="3"/>
    <s v="MTR96451"/>
    <d v="2024-12-12T00:00:00"/>
    <d v="1899-12-30T22:03:52"/>
    <n v="25.16"/>
    <n v="3920.94"/>
    <n v="3946.1"/>
    <n v="137.29"/>
    <x v="90"/>
    <x v="0"/>
    <x v="19"/>
    <x v="1"/>
    <n v="0"/>
    <n v="0"/>
    <n v="1"/>
    <x v="1"/>
    <x v="1"/>
    <x v="3"/>
    <n v="10.29"/>
    <n v="14.87"/>
    <s v="Smart"/>
    <d v="2017-09-11T00:00:00"/>
    <n v="36"/>
    <x v="2"/>
  </r>
  <r>
    <s v="U01065"/>
    <s v="C48464"/>
    <s v="Uday Ghosh"/>
    <x v="0"/>
    <x v="3"/>
    <x v="3"/>
    <s v="MTR84843"/>
    <d v="2024-09-22T00:00:00"/>
    <d v="1899-12-30T03:30:15"/>
    <n v="422.16"/>
    <n v="1022.17"/>
    <n v="1444.33"/>
    <n v="2872.15"/>
    <x v="98"/>
    <x v="0"/>
    <x v="19"/>
    <x v="1"/>
    <n v="0"/>
    <n v="0"/>
    <n v="1"/>
    <x v="1"/>
    <x v="1"/>
    <x v="4"/>
    <n v="208.31"/>
    <n v="213.85"/>
    <s v="Smart"/>
    <d v="2018-10-19T00:00:00"/>
    <n v="42"/>
    <x v="1"/>
  </r>
  <r>
    <s v="U01066"/>
    <s v="C24561"/>
    <s v="Ajay Thakur"/>
    <x v="1"/>
    <x v="5"/>
    <x v="4"/>
    <s v="MTR64702"/>
    <d v="2025-02-10T00:00:00"/>
    <d v="1899-12-30T02:13:35"/>
    <n v="139.69999999999999"/>
    <n v="4800.84"/>
    <n v="4940.54"/>
    <n v="737.36"/>
    <x v="81"/>
    <x v="0"/>
    <x v="10"/>
    <x v="0"/>
    <n v="1"/>
    <n v="0"/>
    <n v="0"/>
    <x v="3"/>
    <x v="0"/>
    <x v="0"/>
    <n v="74.540000000000006"/>
    <n v="65.16"/>
    <s v="Smart"/>
    <d v="2016-11-19T00:00:00"/>
    <n v="46"/>
    <x v="2"/>
  </r>
  <r>
    <s v="U01073"/>
    <s v="C83919"/>
    <s v="Saanvi Kamat"/>
    <x v="0"/>
    <x v="6"/>
    <x v="2"/>
    <s v="MTR56523"/>
    <d v="2025-05-06T00:00:00"/>
    <d v="1899-12-30T07:01:43"/>
    <n v="148.30000000000001"/>
    <n v="2128.7399999999998"/>
    <n v="2277.04"/>
    <n v="918.22"/>
    <x v="118"/>
    <x v="0"/>
    <x v="25"/>
    <x v="0"/>
    <n v="1"/>
    <n v="0"/>
    <n v="0"/>
    <x v="3"/>
    <x v="1"/>
    <x v="0"/>
    <n v="90.56"/>
    <n v="57.74"/>
    <s v="Smart"/>
    <d v="2016-01-26T00:00:00"/>
    <n v="57"/>
    <x v="0"/>
  </r>
  <r>
    <s v="U01069"/>
    <s v="C19344"/>
    <s v="Pankaj Verma"/>
    <x v="2"/>
    <x v="5"/>
    <x v="4"/>
    <s v="MTR84791"/>
    <d v="2025-01-10T00:00:00"/>
    <d v="1899-12-30T19:04:52"/>
    <n v="67.14"/>
    <n v="1947.8"/>
    <n v="2014.94"/>
    <n v="338.96"/>
    <x v="86"/>
    <x v="0"/>
    <x v="1"/>
    <x v="1"/>
    <n v="0"/>
    <n v="0"/>
    <n v="1"/>
    <x v="4"/>
    <x v="1"/>
    <x v="1"/>
    <n v="41.71"/>
    <n v="25.43"/>
    <s v="Smart"/>
    <d v="2020-08-11T00:00:00"/>
    <n v="38"/>
    <x v="2"/>
  </r>
  <r>
    <s v="U01142"/>
    <s v="C64881"/>
    <s v="Tara Pillai"/>
    <x v="0"/>
    <x v="0"/>
    <x v="0"/>
    <s v="MTR99786"/>
    <d v="2025-06-29T00:00:00"/>
    <d v="1899-12-30T17:51:17"/>
    <n v="280.61"/>
    <n v="2045.99"/>
    <n v="2326.6"/>
    <n v="1691.49"/>
    <x v="120"/>
    <x v="0"/>
    <x v="6"/>
    <x v="2"/>
    <n v="0"/>
    <n v="1"/>
    <n v="0"/>
    <x v="4"/>
    <x v="0"/>
    <x v="4"/>
    <n v="118.24"/>
    <n v="162.37"/>
    <s v="Smart"/>
    <d v="2016-04-08T00:00:00"/>
    <n v="61"/>
    <x v="0"/>
  </r>
  <r>
    <s v="U01071"/>
    <s v="C79534"/>
    <s v="Abhishek Gokhale"/>
    <x v="2"/>
    <x v="2"/>
    <x v="2"/>
    <s v="MTR11914"/>
    <d v="2025-06-15T00:00:00"/>
    <d v="1899-12-30T10:33:33"/>
    <n v="345.9"/>
    <n v="1674.65"/>
    <n v="2020.55"/>
    <n v="1652.1"/>
    <x v="137"/>
    <x v="0"/>
    <x v="10"/>
    <x v="2"/>
    <n v="0"/>
    <n v="1"/>
    <n v="0"/>
    <x v="2"/>
    <x v="2"/>
    <x v="4"/>
    <n v="191.61"/>
    <n v="154.29"/>
    <s v="Analog"/>
    <d v="2017-01-29T00:00:00"/>
    <n v="21"/>
    <x v="2"/>
  </r>
  <r>
    <s v="U01072"/>
    <s v="C54033"/>
    <s v="Swati Patel"/>
    <x v="2"/>
    <x v="6"/>
    <x v="2"/>
    <s v="MTR65834"/>
    <d v="2024-12-05T00:00:00"/>
    <d v="1899-12-30T07:47:21"/>
    <n v="258.75"/>
    <n v="2050.9"/>
    <n v="2309.65"/>
    <n v="1824.59"/>
    <x v="125"/>
    <x v="1"/>
    <x v="2"/>
    <x v="1"/>
    <n v="0"/>
    <n v="0"/>
    <n v="1"/>
    <x v="2"/>
    <x v="1"/>
    <x v="4"/>
    <n v="143.47999999999999"/>
    <n v="115.27"/>
    <s v="Analog"/>
    <d v="2023-12-06T00:00:00"/>
    <n v="23"/>
    <x v="1"/>
  </r>
  <r>
    <s v="U00990"/>
    <s v="C74791"/>
    <s v="Deeksha Malhotra"/>
    <x v="1"/>
    <x v="2"/>
    <x v="2"/>
    <s v="MTR29103"/>
    <d v="2024-11-14T00:00:00"/>
    <d v="1899-12-30T00:51:31"/>
    <n v="385.68"/>
    <n v="4460.3999999999996"/>
    <n v="4846.08"/>
    <n v="1987.8"/>
    <x v="30"/>
    <x v="0"/>
    <x v="13"/>
    <x v="0"/>
    <n v="1"/>
    <n v="0"/>
    <n v="0"/>
    <x v="1"/>
    <x v="0"/>
    <x v="4"/>
    <n v="160.37"/>
    <n v="225.31"/>
    <s v="Analog"/>
    <d v="2017-12-16T00:00:00"/>
    <n v="30"/>
    <x v="0"/>
  </r>
  <r>
    <s v="U01074"/>
    <s v="C75243"/>
    <s v="Tanya Kulkarni"/>
    <x v="1"/>
    <x v="0"/>
    <x v="0"/>
    <s v="MTR34528"/>
    <d v="2024-10-01T00:00:00"/>
    <d v="1899-12-30T23:01:24"/>
    <n v="424.07"/>
    <n v="4530.9799999999996"/>
    <n v="4955.0499999999902"/>
    <n v="2254.56"/>
    <x v="53"/>
    <x v="0"/>
    <x v="23"/>
    <x v="0"/>
    <n v="1"/>
    <n v="0"/>
    <n v="0"/>
    <x v="2"/>
    <x v="2"/>
    <x v="4"/>
    <n v="271.61"/>
    <n v="152.46"/>
    <s v="Smart"/>
    <d v="2022-08-09T00:00:00"/>
    <n v="21"/>
    <x v="2"/>
  </r>
  <r>
    <s v="U01075"/>
    <s v="C18825"/>
    <s v="Vidya Chavan"/>
    <x v="0"/>
    <x v="1"/>
    <x v="1"/>
    <s v="MTR32086"/>
    <d v="2025-03-10T00:00:00"/>
    <d v="1899-12-30T04:57:58"/>
    <n v="357.68"/>
    <n v="2365.5700000000002"/>
    <n v="2723.25"/>
    <n v="2184.6"/>
    <x v="206"/>
    <x v="0"/>
    <x v="14"/>
    <x v="2"/>
    <n v="0"/>
    <n v="1"/>
    <n v="0"/>
    <x v="1"/>
    <x v="2"/>
    <x v="1"/>
    <n v="180.4"/>
    <n v="177.28"/>
    <s v="Smart"/>
    <d v="2016-06-12T00:00:00"/>
    <n v="36"/>
    <x v="2"/>
  </r>
  <r>
    <s v="U01077"/>
    <s v="C33351"/>
    <s v="Kabir Bhatt"/>
    <x v="1"/>
    <x v="5"/>
    <x v="4"/>
    <s v="MTR78914"/>
    <d v="2025-03-15T00:00:00"/>
    <d v="1899-12-30T07:34:55"/>
    <n v="436.48"/>
    <n v="1289.9000000000001"/>
    <n v="1726.38"/>
    <n v="2773.85"/>
    <x v="282"/>
    <x v="0"/>
    <x v="5"/>
    <x v="2"/>
    <n v="0"/>
    <n v="1"/>
    <n v="0"/>
    <x v="1"/>
    <x v="1"/>
    <x v="2"/>
    <n v="230.88"/>
    <n v="205.6"/>
    <s v="Smart"/>
    <d v="2023-09-13T00:00:00"/>
    <n v="31"/>
    <x v="2"/>
  </r>
  <r>
    <s v="U01078"/>
    <s v="C22511"/>
    <s v="Vinay Carvalho"/>
    <x v="2"/>
    <x v="1"/>
    <x v="1"/>
    <s v="MTR32117"/>
    <d v="2024-10-05T00:00:00"/>
    <d v="1899-12-30T07:24:29"/>
    <n v="79.849999999999994"/>
    <n v="2241.17"/>
    <n v="2321.02"/>
    <n v="485.35"/>
    <x v="297"/>
    <x v="1"/>
    <x v="11"/>
    <x v="1"/>
    <n v="0"/>
    <n v="0"/>
    <n v="1"/>
    <x v="4"/>
    <x v="2"/>
    <x v="3"/>
    <n v="44.91"/>
    <n v="34.94"/>
    <s v="Analog"/>
    <d v="2021-12-16T00:00:00"/>
    <n v="62"/>
    <x v="2"/>
  </r>
  <r>
    <s v="U01079"/>
    <s v="C97956"/>
    <s v="Sunil Gill"/>
    <x v="2"/>
    <x v="4"/>
    <x v="4"/>
    <s v="MTR54697"/>
    <d v="2024-11-13T00:00:00"/>
    <d v="1899-12-30T06:03:23"/>
    <n v="431.49"/>
    <n v="3736.87"/>
    <n v="4168.3599999999997"/>
    <n v="2206.0700000000002"/>
    <x v="242"/>
    <x v="1"/>
    <x v="9"/>
    <x v="0"/>
    <n v="1"/>
    <n v="0"/>
    <n v="0"/>
    <x v="2"/>
    <x v="2"/>
    <x v="2"/>
    <n v="278.98"/>
    <n v="152.51"/>
    <s v="Smart"/>
    <d v="2022-04-16T00:00:00"/>
    <n v="43"/>
    <x v="1"/>
  </r>
  <r>
    <s v="U01080"/>
    <s v="C97999"/>
    <s v="Niharika Qureshi"/>
    <x v="0"/>
    <x v="3"/>
    <x v="3"/>
    <s v="MTR64263"/>
    <d v="2024-08-04T00:00:00"/>
    <d v="1899-12-30T17:02:35"/>
    <n v="19.84"/>
    <n v="3684.5"/>
    <n v="3704.34"/>
    <n v="147.01"/>
    <x v="184"/>
    <x v="0"/>
    <x v="27"/>
    <x v="2"/>
    <n v="0"/>
    <n v="1"/>
    <n v="0"/>
    <x v="2"/>
    <x v="0"/>
    <x v="0"/>
    <n v="9.11"/>
    <n v="10.73"/>
    <s v="Smart"/>
    <d v="2019-05-06T00:00:00"/>
    <n v="47"/>
    <x v="1"/>
  </r>
  <r>
    <s v="U01081"/>
    <s v="C78353"/>
    <s v="Dev Mathur"/>
    <x v="1"/>
    <x v="0"/>
    <x v="0"/>
    <s v="MTR71158"/>
    <d v="2025-03-25T00:00:00"/>
    <d v="1899-12-30T09:49:02"/>
    <n v="250.55"/>
    <n v="3250.29"/>
    <n v="3500.84"/>
    <n v="1415.22"/>
    <x v="129"/>
    <x v="0"/>
    <x v="22"/>
    <x v="2"/>
    <n v="0"/>
    <n v="1"/>
    <n v="0"/>
    <x v="4"/>
    <x v="1"/>
    <x v="0"/>
    <n v="121.98"/>
    <n v="128.57"/>
    <s v="Smart"/>
    <d v="2021-10-21T00:00:00"/>
    <n v="55"/>
    <x v="0"/>
  </r>
  <r>
    <s v="U00942"/>
    <s v="C63271"/>
    <s v="Neha Dalal"/>
    <x v="1"/>
    <x v="2"/>
    <x v="2"/>
    <s v="MTR19311"/>
    <d v="2024-12-24T00:00:00"/>
    <d v="1899-12-30T21:22:31"/>
    <n v="395.57"/>
    <n v="3988.74"/>
    <n v="4384.3099999999904"/>
    <n v="2635.24"/>
    <x v="148"/>
    <x v="0"/>
    <x v="8"/>
    <x v="0"/>
    <n v="1"/>
    <n v="0"/>
    <n v="0"/>
    <x v="3"/>
    <x v="2"/>
    <x v="4"/>
    <n v="218.24"/>
    <n v="177.33"/>
    <s v="Analog"/>
    <d v="2022-09-22T00:00:00"/>
    <n v="47"/>
    <x v="1"/>
  </r>
  <r>
    <s v="U01083"/>
    <s v="C31784"/>
    <s v="Mayank Ahluwalia"/>
    <x v="0"/>
    <x v="2"/>
    <x v="2"/>
    <s v="MTR88792"/>
    <d v="2024-09-18T00:00:00"/>
    <d v="1899-12-30T18:41:36"/>
    <n v="74.61"/>
    <n v="2628.18"/>
    <n v="2702.79"/>
    <n v="417.16"/>
    <x v="116"/>
    <x v="0"/>
    <x v="17"/>
    <x v="2"/>
    <n v="0"/>
    <n v="1"/>
    <n v="0"/>
    <x v="3"/>
    <x v="1"/>
    <x v="2"/>
    <n v="47.14"/>
    <n v="27.47"/>
    <s v="Analog"/>
    <d v="2024-05-11T00:00:00"/>
    <n v="23"/>
    <x v="2"/>
  </r>
  <r>
    <s v="U01084"/>
    <s v="C93203"/>
    <s v="Manish Dutta"/>
    <x v="1"/>
    <x v="0"/>
    <x v="0"/>
    <s v="MTR36605"/>
    <d v="2025-01-06T00:00:00"/>
    <d v="1899-12-30T03:00:32"/>
    <n v="484.74"/>
    <n v="1934.67"/>
    <n v="2419.41"/>
    <n v="3136.02"/>
    <x v="81"/>
    <x v="0"/>
    <x v="20"/>
    <x v="0"/>
    <n v="1"/>
    <n v="0"/>
    <n v="0"/>
    <x v="0"/>
    <x v="0"/>
    <x v="3"/>
    <n v="321.88"/>
    <n v="162.86000000000001"/>
    <s v="Analog"/>
    <d v="2022-01-17T00:00:00"/>
    <n v="47"/>
    <x v="1"/>
  </r>
  <r>
    <s v="U01085"/>
    <s v="C18234"/>
    <s v="Sakshi Banerjee"/>
    <x v="1"/>
    <x v="1"/>
    <x v="1"/>
    <s v="MTR77876"/>
    <d v="2024-09-03T00:00:00"/>
    <d v="1899-12-30T10:14:55"/>
    <n v="450.43"/>
    <n v="2832.36"/>
    <n v="3282.79"/>
    <n v="2047.22"/>
    <x v="298"/>
    <x v="1"/>
    <x v="3"/>
    <x v="2"/>
    <n v="0"/>
    <n v="1"/>
    <n v="0"/>
    <x v="1"/>
    <x v="0"/>
    <x v="2"/>
    <n v="240.71"/>
    <n v="209.72"/>
    <s v="Analog"/>
    <d v="2016-11-20T00:00:00"/>
    <n v="61"/>
    <x v="0"/>
  </r>
  <r>
    <s v="U01086"/>
    <s v="C66894"/>
    <s v="Niharika Malhotra"/>
    <x v="0"/>
    <x v="1"/>
    <x v="1"/>
    <s v="MTR55188"/>
    <d v="2024-12-12T00:00:00"/>
    <d v="1899-12-30T22:21:35"/>
    <n v="202.3"/>
    <n v="3385.68"/>
    <n v="3587.98"/>
    <n v="1461.51"/>
    <x v="26"/>
    <x v="1"/>
    <x v="4"/>
    <x v="1"/>
    <n v="0"/>
    <n v="0"/>
    <n v="1"/>
    <x v="1"/>
    <x v="1"/>
    <x v="2"/>
    <n v="86.36"/>
    <n v="115.94"/>
    <s v="Analog"/>
    <d v="2018-04-21T00:00:00"/>
    <n v="29"/>
    <x v="1"/>
  </r>
  <r>
    <s v="U01087"/>
    <s v="C54696"/>
    <s v="Aparna Gaikwad"/>
    <x v="0"/>
    <x v="4"/>
    <x v="4"/>
    <s v="MTR46513"/>
    <d v="2025-06-06T00:00:00"/>
    <d v="1899-12-30T04:43:31"/>
    <n v="398.8"/>
    <n v="3591.14"/>
    <n v="3989.94"/>
    <n v="2453.38"/>
    <x v="25"/>
    <x v="0"/>
    <x v="11"/>
    <x v="0"/>
    <n v="1"/>
    <n v="0"/>
    <n v="0"/>
    <x v="0"/>
    <x v="2"/>
    <x v="1"/>
    <n v="267.52"/>
    <n v="131.28"/>
    <s v="Smart"/>
    <d v="2019-04-23T00:00:00"/>
    <n v="70"/>
    <x v="0"/>
  </r>
  <r>
    <s v="U01088"/>
    <s v="C99547"/>
    <s v="Aarav Kapoor"/>
    <x v="1"/>
    <x v="0"/>
    <x v="0"/>
    <s v="MTR82439"/>
    <d v="2024-10-20T00:00:00"/>
    <d v="1899-12-30T09:00:40"/>
    <n v="477.17"/>
    <n v="2607.58"/>
    <n v="3084.75"/>
    <n v="3284.82"/>
    <x v="101"/>
    <x v="1"/>
    <x v="11"/>
    <x v="0"/>
    <n v="1"/>
    <n v="0"/>
    <n v="0"/>
    <x v="0"/>
    <x v="2"/>
    <x v="0"/>
    <n v="252.78"/>
    <n v="224.39"/>
    <s v="Smart"/>
    <d v="2023-02-16T00:00:00"/>
    <n v="58"/>
    <x v="0"/>
  </r>
  <r>
    <s v="U01089"/>
    <s v="C18406"/>
    <s v="Tanmay Joshi"/>
    <x v="2"/>
    <x v="1"/>
    <x v="1"/>
    <s v="MTR34251"/>
    <d v="2024-11-19T00:00:00"/>
    <d v="1899-12-30T22:05:35"/>
    <n v="82.33"/>
    <n v="4961.03"/>
    <n v="5043.3599999999997"/>
    <n v="455.68"/>
    <x v="295"/>
    <x v="0"/>
    <x v="6"/>
    <x v="1"/>
    <n v="0"/>
    <n v="0"/>
    <n v="1"/>
    <x v="2"/>
    <x v="0"/>
    <x v="3"/>
    <n v="55.62"/>
    <n v="26.71"/>
    <s v="Smart"/>
    <d v="2020-09-27T00:00:00"/>
    <n v="65"/>
    <x v="1"/>
  </r>
  <r>
    <s v="U01090"/>
    <s v="C95193"/>
    <s v="Lokesh Sheikh"/>
    <x v="1"/>
    <x v="0"/>
    <x v="0"/>
    <s v="MTR56294"/>
    <d v="2024-09-30T00:00:00"/>
    <d v="1899-12-30T02:01:56"/>
    <n v="200.86"/>
    <n v="4436.57"/>
    <n v="4637.4299999999903"/>
    <n v="1054.04"/>
    <x v="129"/>
    <x v="0"/>
    <x v="23"/>
    <x v="2"/>
    <n v="0"/>
    <n v="1"/>
    <n v="0"/>
    <x v="2"/>
    <x v="0"/>
    <x v="0"/>
    <n v="134.13"/>
    <n v="66.73"/>
    <s v="Analog"/>
    <d v="2017-06-27T00:00:00"/>
    <n v="66"/>
    <x v="0"/>
  </r>
  <r>
    <s v="U01091"/>
    <s v="C17773"/>
    <s v="Sharmila Bhide"/>
    <x v="0"/>
    <x v="3"/>
    <x v="3"/>
    <s v="MTR95622"/>
    <d v="2025-04-25T00:00:00"/>
    <d v="1899-12-30T06:36:21"/>
    <n v="110.93"/>
    <n v="2653"/>
    <n v="2763.93"/>
    <n v="572.77"/>
    <x v="147"/>
    <x v="0"/>
    <x v="11"/>
    <x v="0"/>
    <n v="1"/>
    <n v="0"/>
    <n v="0"/>
    <x v="3"/>
    <x v="1"/>
    <x v="1"/>
    <n v="55.92"/>
    <n v="55.01"/>
    <s v="Analog"/>
    <d v="2016-09-26T00:00:00"/>
    <n v="32"/>
    <x v="1"/>
  </r>
  <r>
    <s v="U01092"/>
    <s v="C43717"/>
    <s v="Tripti Kapoor"/>
    <x v="1"/>
    <x v="2"/>
    <x v="2"/>
    <s v="MTR32831"/>
    <d v="2025-02-02T00:00:00"/>
    <d v="1899-12-30T08:51:20"/>
    <n v="303.73"/>
    <n v="1549.24"/>
    <n v="1852.97"/>
    <n v="1995.87"/>
    <x v="4"/>
    <x v="0"/>
    <x v="9"/>
    <x v="1"/>
    <n v="0"/>
    <n v="0"/>
    <n v="1"/>
    <x v="1"/>
    <x v="2"/>
    <x v="4"/>
    <n v="168.79"/>
    <n v="134.94"/>
    <s v="Smart"/>
    <d v="2019-04-17T00:00:00"/>
    <n v="44"/>
    <x v="1"/>
  </r>
  <r>
    <s v="U01093"/>
    <s v="C60021"/>
    <s v="Yogesh Bhide"/>
    <x v="0"/>
    <x v="2"/>
    <x v="2"/>
    <s v="MTR27232"/>
    <d v="2025-05-10T00:00:00"/>
    <d v="1899-12-30T15:09:19"/>
    <n v="292.89999999999998"/>
    <n v="1644.41"/>
    <n v="1937.31"/>
    <n v="1831.86"/>
    <x v="64"/>
    <x v="0"/>
    <x v="7"/>
    <x v="1"/>
    <n v="0"/>
    <n v="0"/>
    <n v="1"/>
    <x v="3"/>
    <x v="2"/>
    <x v="2"/>
    <n v="157.46"/>
    <n v="135.44"/>
    <s v="Smart"/>
    <d v="2022-05-23T00:00:00"/>
    <n v="44"/>
    <x v="0"/>
  </r>
  <r>
    <s v="U01094"/>
    <s v="C83431"/>
    <s v="Sushmita DSouza"/>
    <x v="0"/>
    <x v="6"/>
    <x v="2"/>
    <s v="MTR31078"/>
    <d v="2024-10-25T00:00:00"/>
    <d v="1899-12-30T06:51:21"/>
    <n v="498.58"/>
    <n v="3852.71"/>
    <n v="4351.29"/>
    <n v="2457.44"/>
    <x v="195"/>
    <x v="1"/>
    <x v="27"/>
    <x v="0"/>
    <n v="1"/>
    <n v="0"/>
    <n v="0"/>
    <x v="0"/>
    <x v="0"/>
    <x v="1"/>
    <n v="238.74"/>
    <n v="259.83999999999997"/>
    <s v="Smart"/>
    <d v="2020-01-14T00:00:00"/>
    <n v="35"/>
    <x v="2"/>
  </r>
  <r>
    <s v="U01095"/>
    <s v="C83055"/>
    <s v="Dev Tikoo"/>
    <x v="1"/>
    <x v="0"/>
    <x v="0"/>
    <s v="MTR48183"/>
    <d v="2024-08-31T00:00:00"/>
    <d v="1899-12-30T11:54:05"/>
    <n v="276.38"/>
    <n v="1434.85"/>
    <n v="1711.23"/>
    <n v="1966.67"/>
    <x v="154"/>
    <x v="0"/>
    <x v="1"/>
    <x v="0"/>
    <n v="1"/>
    <n v="0"/>
    <n v="0"/>
    <x v="4"/>
    <x v="1"/>
    <x v="1"/>
    <n v="153.47999999999999"/>
    <n v="122.9"/>
    <s v="Analog"/>
    <d v="2019-04-07T00:00:00"/>
    <n v="74"/>
    <x v="0"/>
  </r>
  <r>
    <s v="U01096"/>
    <s v="C94617"/>
    <s v="Vidya Ahluwalia"/>
    <x v="0"/>
    <x v="0"/>
    <x v="0"/>
    <s v="MTR28702"/>
    <d v="2025-05-18T00:00:00"/>
    <d v="1899-12-30T10:57:14"/>
    <n v="278.33999999999997"/>
    <n v="2108.1"/>
    <n v="2386.44"/>
    <n v="1844.32"/>
    <x v="27"/>
    <x v="0"/>
    <x v="6"/>
    <x v="2"/>
    <n v="0"/>
    <n v="1"/>
    <n v="0"/>
    <x v="3"/>
    <x v="0"/>
    <x v="0"/>
    <n v="152.07"/>
    <n v="126.27"/>
    <s v="Analog"/>
    <d v="2021-10-03T00:00:00"/>
    <n v="27"/>
    <x v="2"/>
  </r>
  <r>
    <s v="U01053"/>
    <s v="C10720"/>
    <s v="Yamini Qureshi"/>
    <x v="2"/>
    <x v="4"/>
    <x v="4"/>
    <s v="MTR59912"/>
    <d v="2024-08-02T00:00:00"/>
    <d v="1899-12-30T19:05:47"/>
    <n v="407.9"/>
    <n v="3988.74"/>
    <n v="4396.6399999999903"/>
    <n v="1930.11"/>
    <x v="41"/>
    <x v="0"/>
    <x v="25"/>
    <x v="2"/>
    <n v="0"/>
    <n v="1"/>
    <n v="0"/>
    <x v="3"/>
    <x v="1"/>
    <x v="3"/>
    <n v="265.32"/>
    <n v="142.58000000000001"/>
    <s v="Analog"/>
    <d v="2022-07-11T00:00:00"/>
    <n v="72"/>
    <x v="2"/>
  </r>
  <r>
    <s v="U01098"/>
    <s v="C35440"/>
    <s v="Nandini Bhasin"/>
    <x v="0"/>
    <x v="6"/>
    <x v="2"/>
    <s v="MTR47067"/>
    <d v="2025-02-10T00:00:00"/>
    <d v="1899-12-30T11:58:13"/>
    <n v="387.62"/>
    <n v="2633.26"/>
    <n v="3020.88"/>
    <n v="1977.96"/>
    <x v="108"/>
    <x v="0"/>
    <x v="9"/>
    <x v="0"/>
    <n v="1"/>
    <n v="0"/>
    <n v="0"/>
    <x v="4"/>
    <x v="1"/>
    <x v="4"/>
    <n v="163.71"/>
    <n v="223.91"/>
    <s v="Smart"/>
    <d v="2019-10-22T00:00:00"/>
    <n v="69"/>
    <x v="1"/>
  </r>
  <r>
    <s v="U01099"/>
    <s v="C31299"/>
    <s v="Jaya Fernandes"/>
    <x v="0"/>
    <x v="5"/>
    <x v="4"/>
    <s v="MTR77559"/>
    <d v="2025-06-05T00:00:00"/>
    <d v="1899-12-30T20:27:58"/>
    <n v="17.93"/>
    <n v="1526.9"/>
    <n v="1544.83"/>
    <n v="118.87"/>
    <x v="87"/>
    <x v="0"/>
    <x v="9"/>
    <x v="2"/>
    <n v="0"/>
    <n v="1"/>
    <n v="0"/>
    <x v="0"/>
    <x v="2"/>
    <x v="4"/>
    <n v="9.66"/>
    <n v="8.27"/>
    <s v="Smart"/>
    <d v="2016-08-09T00:00:00"/>
    <n v="73"/>
    <x v="0"/>
  </r>
  <r>
    <s v="U01100"/>
    <s v="C53431"/>
    <s v="Vikram Jain"/>
    <x v="1"/>
    <x v="2"/>
    <x v="2"/>
    <s v="MTR58282"/>
    <d v="2024-08-13T00:00:00"/>
    <d v="1899-12-30T21:48:42"/>
    <n v="470.93"/>
    <n v="1840.65"/>
    <n v="2311.58"/>
    <n v="2484.66"/>
    <x v="299"/>
    <x v="1"/>
    <x v="29"/>
    <x v="1"/>
    <n v="0"/>
    <n v="0"/>
    <n v="1"/>
    <x v="4"/>
    <x v="0"/>
    <x v="1"/>
    <n v="258.18"/>
    <n v="212.75"/>
    <s v="Analog"/>
    <d v="2022-11-18T00:00:00"/>
    <n v="50"/>
    <x v="2"/>
  </r>
  <r>
    <s v="U01101"/>
    <s v="C69423"/>
    <s v="Zoya Bhat"/>
    <x v="2"/>
    <x v="5"/>
    <x v="4"/>
    <s v="MTR25176"/>
    <d v="2025-04-19T00:00:00"/>
    <d v="1899-12-30T06:02:05"/>
    <n v="486.41"/>
    <n v="3468.63"/>
    <n v="3955.04"/>
    <n v="3413.24"/>
    <x v="135"/>
    <x v="0"/>
    <x v="17"/>
    <x v="1"/>
    <n v="0"/>
    <n v="0"/>
    <n v="1"/>
    <x v="2"/>
    <x v="1"/>
    <x v="4"/>
    <n v="233.65"/>
    <n v="252.76"/>
    <s v="Smart"/>
    <d v="2023-06-28T00:00:00"/>
    <n v="41"/>
    <x v="1"/>
  </r>
  <r>
    <s v="U01102"/>
    <s v="C67398"/>
    <s v="Pankaj Dalal"/>
    <x v="0"/>
    <x v="5"/>
    <x v="4"/>
    <s v="MTR54222"/>
    <d v="2024-11-27T00:00:00"/>
    <d v="1899-12-30T03:35:55"/>
    <n v="350.59"/>
    <n v="2392.85"/>
    <n v="2743.44"/>
    <n v="2188.9699999999998"/>
    <x v="300"/>
    <x v="1"/>
    <x v="15"/>
    <x v="1"/>
    <n v="0"/>
    <n v="0"/>
    <n v="1"/>
    <x v="2"/>
    <x v="1"/>
    <x v="3"/>
    <n v="144.85"/>
    <n v="205.74"/>
    <s v="Smart"/>
    <d v="2024-04-11T00:00:00"/>
    <n v="43"/>
    <x v="0"/>
  </r>
  <r>
    <s v="U01103"/>
    <s v="C82224"/>
    <s v="Tripti Balasubramanian"/>
    <x v="0"/>
    <x v="3"/>
    <x v="3"/>
    <s v="MTR12915"/>
    <d v="2024-09-23T00:00:00"/>
    <d v="1899-12-30T05:05:16"/>
    <n v="362.7"/>
    <n v="3628.13"/>
    <n v="3990.83"/>
    <n v="1882.65"/>
    <x v="255"/>
    <x v="1"/>
    <x v="4"/>
    <x v="1"/>
    <n v="0"/>
    <n v="0"/>
    <n v="1"/>
    <x v="1"/>
    <x v="2"/>
    <x v="1"/>
    <n v="240.84"/>
    <n v="121.86"/>
    <s v="Smart"/>
    <d v="2022-03-14T00:00:00"/>
    <n v="22"/>
    <x v="0"/>
  </r>
  <r>
    <s v="U01104"/>
    <s v="C44583"/>
    <s v="Vikram Batra"/>
    <x v="0"/>
    <x v="5"/>
    <x v="4"/>
    <s v="MTR25387"/>
    <d v="2025-05-25T00:00:00"/>
    <d v="1899-12-30T21:09:52"/>
    <n v="239.57"/>
    <n v="3630.97"/>
    <n v="3870.54"/>
    <n v="1517.99"/>
    <x v="167"/>
    <x v="0"/>
    <x v="5"/>
    <x v="1"/>
    <n v="0"/>
    <n v="0"/>
    <n v="1"/>
    <x v="4"/>
    <x v="1"/>
    <x v="4"/>
    <n v="162.84"/>
    <n v="76.73"/>
    <s v="Analog"/>
    <d v="2016-10-29T00:00:00"/>
    <n v="24"/>
    <x v="0"/>
  </r>
  <r>
    <s v="U01105"/>
    <s v="C53347"/>
    <s v="Hardik Thakur"/>
    <x v="0"/>
    <x v="0"/>
    <x v="0"/>
    <s v="MTR81215"/>
    <d v="2025-06-26T00:00:00"/>
    <d v="1899-12-30T06:24:19"/>
    <n v="137.09"/>
    <n v="3083.38"/>
    <n v="3220.47"/>
    <n v="969.11"/>
    <x v="41"/>
    <x v="0"/>
    <x v="20"/>
    <x v="1"/>
    <n v="0"/>
    <n v="0"/>
    <n v="1"/>
    <x v="2"/>
    <x v="2"/>
    <x v="2"/>
    <n v="72.08"/>
    <n v="65.010000000000005"/>
    <s v="Smart"/>
    <d v="2022-06-01T00:00:00"/>
    <n v="65"/>
    <x v="2"/>
  </r>
  <r>
    <s v="U01106"/>
    <s v="C49874"/>
    <s v="Siddharth Joshi"/>
    <x v="2"/>
    <x v="4"/>
    <x v="4"/>
    <s v="MTR19903"/>
    <d v="2024-12-17T00:00:00"/>
    <d v="1899-12-30T19:54:28"/>
    <n v="325.7"/>
    <n v="4990.18"/>
    <n v="5315.88"/>
    <n v="1731.21"/>
    <x v="195"/>
    <x v="1"/>
    <x v="14"/>
    <x v="0"/>
    <n v="1"/>
    <n v="0"/>
    <n v="0"/>
    <x v="3"/>
    <x v="0"/>
    <x v="3"/>
    <n v="206.75"/>
    <n v="118.95"/>
    <s v="Smart"/>
    <d v="2021-07-31T00:00:00"/>
    <n v="29"/>
    <x v="0"/>
  </r>
  <r>
    <s v="U01107"/>
    <s v="C25471"/>
    <s v="Ritesh Chavan"/>
    <x v="2"/>
    <x v="2"/>
    <x v="2"/>
    <s v="MTR76194"/>
    <d v="2024-08-13T00:00:00"/>
    <d v="1899-12-30T15:05:45"/>
    <n v="172.69"/>
    <n v="4898.22"/>
    <n v="5070.91"/>
    <n v="1041.7"/>
    <x v="218"/>
    <x v="1"/>
    <x v="9"/>
    <x v="0"/>
    <n v="1"/>
    <n v="0"/>
    <n v="0"/>
    <x v="2"/>
    <x v="2"/>
    <x v="1"/>
    <n v="111.24"/>
    <n v="61.45"/>
    <s v="Analog"/>
    <d v="2019-07-04T00:00:00"/>
    <n v="61"/>
    <x v="2"/>
  </r>
  <r>
    <s v="U01108"/>
    <s v="C90206"/>
    <s v="Ajay Rebello"/>
    <x v="2"/>
    <x v="5"/>
    <x v="4"/>
    <s v="MTR97187"/>
    <d v="2024-11-04T00:00:00"/>
    <d v="1899-12-30T19:46:51"/>
    <n v="191.81"/>
    <n v="1186.05"/>
    <n v="1377.86"/>
    <n v="1280.99"/>
    <x v="261"/>
    <x v="0"/>
    <x v="12"/>
    <x v="0"/>
    <n v="1"/>
    <n v="0"/>
    <n v="0"/>
    <x v="3"/>
    <x v="0"/>
    <x v="0"/>
    <n v="101.06"/>
    <n v="90.75"/>
    <s v="Smart"/>
    <d v="2019-01-05T00:00:00"/>
    <n v="44"/>
    <x v="0"/>
  </r>
  <r>
    <s v="U01109"/>
    <s v="C16756"/>
    <s v="Nikhil Bose"/>
    <x v="0"/>
    <x v="1"/>
    <x v="1"/>
    <s v="MTR15780"/>
    <d v="2024-11-14T00:00:00"/>
    <d v="1899-12-30T10:07:57"/>
    <n v="130.52000000000001"/>
    <n v="2472.5300000000002"/>
    <n v="2603.0500000000002"/>
    <n v="756.95"/>
    <x v="134"/>
    <x v="0"/>
    <x v="1"/>
    <x v="2"/>
    <n v="0"/>
    <n v="1"/>
    <n v="0"/>
    <x v="1"/>
    <x v="0"/>
    <x v="4"/>
    <n v="72.930000000000007"/>
    <n v="57.59"/>
    <s v="Analog"/>
    <d v="2016-06-05T00:00:00"/>
    <n v="22"/>
    <x v="1"/>
  </r>
  <r>
    <s v="U00489"/>
    <s v="C44724"/>
    <s v="Malini Khanna"/>
    <x v="1"/>
    <x v="2"/>
    <x v="2"/>
    <s v="MTR36724"/>
    <d v="2025-06-20T00:00:00"/>
    <d v="1899-12-30T03:01:24"/>
    <n v="476.03"/>
    <n v="4102.49"/>
    <n v="4578.5199999999904"/>
    <n v="3488.83"/>
    <x v="14"/>
    <x v="0"/>
    <x v="22"/>
    <x v="2"/>
    <n v="0"/>
    <n v="1"/>
    <n v="0"/>
    <x v="2"/>
    <x v="2"/>
    <x v="2"/>
    <n v="278.47000000000003"/>
    <n v="197.56"/>
    <s v="Smart"/>
    <d v="2020-10-04T00:00:00"/>
    <n v="25"/>
    <x v="2"/>
  </r>
  <r>
    <s v="U01111"/>
    <s v="C24985"/>
    <s v="Usha Chauhan"/>
    <x v="2"/>
    <x v="1"/>
    <x v="1"/>
    <s v="MTR87129"/>
    <d v="2025-01-02T00:00:00"/>
    <d v="1899-12-30T07:12:06"/>
    <n v="308.25"/>
    <n v="4232.16"/>
    <n v="4540.41"/>
    <n v="1626.14"/>
    <x v="184"/>
    <x v="0"/>
    <x v="25"/>
    <x v="0"/>
    <n v="1"/>
    <n v="0"/>
    <n v="0"/>
    <x v="1"/>
    <x v="0"/>
    <x v="2"/>
    <n v="147.36000000000001"/>
    <n v="160.88999999999999"/>
    <s v="Analog"/>
    <d v="2015-12-27T00:00:00"/>
    <n v="57"/>
    <x v="2"/>
  </r>
  <r>
    <s v="U01112"/>
    <s v="C64537"/>
    <s v="Sandeep Pereira"/>
    <x v="2"/>
    <x v="2"/>
    <x v="2"/>
    <s v="MTR36984"/>
    <d v="2024-10-26T00:00:00"/>
    <d v="1899-12-30T19:08:02"/>
    <n v="375.41"/>
    <n v="2558.5700000000002"/>
    <n v="2933.98"/>
    <n v="1874.39"/>
    <x v="89"/>
    <x v="0"/>
    <x v="27"/>
    <x v="1"/>
    <n v="0"/>
    <n v="0"/>
    <n v="1"/>
    <x v="0"/>
    <x v="2"/>
    <x v="2"/>
    <n v="230.15"/>
    <n v="145.26"/>
    <s v="Smart"/>
    <d v="2020-01-19T00:00:00"/>
    <n v="45"/>
    <x v="0"/>
  </r>
  <r>
    <s v="U01613"/>
    <s v="C95324"/>
    <s v="Umesh Naidu"/>
    <x v="2"/>
    <x v="0"/>
    <x v="0"/>
    <s v="MTR78542"/>
    <d v="2025-03-02T00:00:00"/>
    <d v="1899-12-30T00:45:00"/>
    <n v="319.56"/>
    <n v="2696.5"/>
    <n v="3016.06"/>
    <n v="2064.9899999999998"/>
    <x v="70"/>
    <x v="0"/>
    <x v="13"/>
    <x v="0"/>
    <n v="1"/>
    <n v="0"/>
    <n v="0"/>
    <x v="1"/>
    <x v="2"/>
    <x v="4"/>
    <n v="196.64"/>
    <n v="122.92"/>
    <s v="Analog"/>
    <d v="2021-08-20T00:00:00"/>
    <n v="55"/>
    <x v="1"/>
  </r>
  <r>
    <s v="U01657"/>
    <s v="C84286"/>
    <s v="Jay Ghosh"/>
    <x v="0"/>
    <x v="0"/>
    <x v="0"/>
    <s v="MTR35127"/>
    <d v="2024-11-01T00:00:00"/>
    <d v="1899-12-30T11:12:12"/>
    <n v="35.33"/>
    <n v="2420.54"/>
    <n v="2455.87"/>
    <n v="202.57"/>
    <x v="266"/>
    <x v="0"/>
    <x v="24"/>
    <x v="1"/>
    <n v="0"/>
    <n v="0"/>
    <n v="1"/>
    <x v="0"/>
    <x v="2"/>
    <x v="2"/>
    <n v="15.34"/>
    <n v="19.989999999999998"/>
    <s v="Analog"/>
    <d v="2019-05-06T00:00:00"/>
    <n v="50"/>
    <x v="2"/>
  </r>
  <r>
    <s v="U01834"/>
    <s v="C51349"/>
    <s v="Vivaan Chawla"/>
    <x v="1"/>
    <x v="0"/>
    <x v="0"/>
    <s v="MTR39194"/>
    <d v="2025-07-09T00:00:00"/>
    <d v="1899-12-30T10:33:48"/>
    <n v="26.23"/>
    <n v="2242.23"/>
    <n v="2268.46"/>
    <n v="195.48"/>
    <x v="65"/>
    <x v="0"/>
    <x v="8"/>
    <x v="2"/>
    <n v="0"/>
    <n v="1"/>
    <n v="0"/>
    <x v="3"/>
    <x v="0"/>
    <x v="0"/>
    <n v="10.95"/>
    <n v="15.28"/>
    <s v="Smart"/>
    <d v="2019-08-30T00:00:00"/>
    <n v="47"/>
    <x v="1"/>
  </r>
  <r>
    <s v="U01116"/>
    <s v="C56425"/>
    <s v="Raghav Dar"/>
    <x v="1"/>
    <x v="1"/>
    <x v="1"/>
    <s v="MTR29520"/>
    <d v="2025-01-24T00:00:00"/>
    <d v="1899-12-30T19:42:27"/>
    <n v="131.35"/>
    <n v="4937.6000000000004"/>
    <n v="5068.95"/>
    <n v="756.19"/>
    <x v="124"/>
    <x v="0"/>
    <x v="0"/>
    <x v="1"/>
    <n v="0"/>
    <n v="0"/>
    <n v="1"/>
    <x v="2"/>
    <x v="1"/>
    <x v="1"/>
    <n v="62.4"/>
    <n v="68.95"/>
    <s v="Smart"/>
    <d v="2020-01-23T00:00:00"/>
    <n v="32"/>
    <x v="0"/>
  </r>
  <r>
    <s v="U00579"/>
    <s v="C56524"/>
    <s v="Hema Ramanujam"/>
    <x v="0"/>
    <x v="3"/>
    <x v="3"/>
    <s v="MTR87615"/>
    <d v="2024-12-11T00:00:00"/>
    <d v="1899-12-30T00:55:10"/>
    <n v="290.08999999999997"/>
    <n v="4930.03"/>
    <n v="5220.12"/>
    <n v="1438.36"/>
    <x v="182"/>
    <x v="1"/>
    <x v="13"/>
    <x v="2"/>
    <n v="0"/>
    <n v="1"/>
    <n v="0"/>
    <x v="0"/>
    <x v="0"/>
    <x v="2"/>
    <n v="121.33"/>
    <n v="168.76"/>
    <s v="Smart"/>
    <d v="2023-09-20T00:00:00"/>
    <n v="32"/>
    <x v="2"/>
  </r>
  <r>
    <s v="U01118"/>
    <s v="C84560"/>
    <s v="Jitendra Gill"/>
    <x v="1"/>
    <x v="2"/>
    <x v="2"/>
    <s v="MTR80002"/>
    <d v="2025-07-06T00:00:00"/>
    <d v="1899-12-30T04:54:23"/>
    <n v="142.47999999999999"/>
    <n v="2580.14"/>
    <n v="2722.62"/>
    <n v="1061.49"/>
    <x v="49"/>
    <x v="0"/>
    <x v="23"/>
    <x v="0"/>
    <n v="1"/>
    <n v="0"/>
    <n v="0"/>
    <x v="2"/>
    <x v="2"/>
    <x v="3"/>
    <n v="90.32"/>
    <n v="52.16"/>
    <s v="Analog"/>
    <d v="2015-11-10T00:00:00"/>
    <n v="52"/>
    <x v="2"/>
  </r>
  <r>
    <s v="U01119"/>
    <s v="C98044"/>
    <s v="Malini Bhasin"/>
    <x v="0"/>
    <x v="0"/>
    <x v="0"/>
    <s v="MTR73905"/>
    <d v="2024-10-31T00:00:00"/>
    <d v="1899-12-30T21:04:07"/>
    <n v="258.20999999999998"/>
    <n v="4743.1899999999996"/>
    <n v="5001.3999999999996"/>
    <n v="1673.48"/>
    <x v="24"/>
    <x v="1"/>
    <x v="26"/>
    <x v="1"/>
    <n v="0"/>
    <n v="0"/>
    <n v="1"/>
    <x v="4"/>
    <x v="1"/>
    <x v="1"/>
    <n v="115.46"/>
    <n v="142.75"/>
    <s v="Smart"/>
    <d v="2024-01-26T00:00:00"/>
    <n v="50"/>
    <x v="0"/>
  </r>
  <r>
    <s v="U01120"/>
    <s v="C90574"/>
    <s v="Vinay Tandon"/>
    <x v="2"/>
    <x v="2"/>
    <x v="2"/>
    <s v="MTR89959"/>
    <d v="2024-08-12T00:00:00"/>
    <d v="1899-12-30T14:22:52"/>
    <n v="432.08"/>
    <n v="1301.1600000000001"/>
    <n v="1733.24"/>
    <n v="2983.67"/>
    <x v="301"/>
    <x v="1"/>
    <x v="11"/>
    <x v="2"/>
    <n v="0"/>
    <n v="1"/>
    <n v="0"/>
    <x v="0"/>
    <x v="2"/>
    <x v="3"/>
    <n v="218.11"/>
    <n v="213.97"/>
    <s v="Smart"/>
    <d v="2017-03-21T00:00:00"/>
    <n v="31"/>
    <x v="0"/>
  </r>
  <r>
    <s v="U01121"/>
    <s v="C95913"/>
    <s v="Tushar Krishnan"/>
    <x v="2"/>
    <x v="1"/>
    <x v="1"/>
    <s v="MTR85786"/>
    <d v="2025-05-15T00:00:00"/>
    <d v="1899-12-30T08:39:00"/>
    <n v="97.92"/>
    <n v="3621.03"/>
    <n v="3718.95"/>
    <n v="458.19"/>
    <x v="110"/>
    <x v="0"/>
    <x v="25"/>
    <x v="0"/>
    <n v="1"/>
    <n v="0"/>
    <n v="0"/>
    <x v="2"/>
    <x v="1"/>
    <x v="4"/>
    <n v="47.48"/>
    <n v="50.44"/>
    <s v="Smart"/>
    <d v="2022-01-28T00:00:00"/>
    <n v="21"/>
    <x v="2"/>
  </r>
  <r>
    <s v="U01301"/>
    <s v="C14216"/>
    <s v="Lokesh Mehra"/>
    <x v="2"/>
    <x v="3"/>
    <x v="3"/>
    <s v="MTR37811"/>
    <d v="2025-06-14T00:00:00"/>
    <d v="1899-12-30T02:58:00"/>
    <n v="443.14"/>
    <n v="4777.3500000000004"/>
    <n v="5220.49"/>
    <n v="2075.54"/>
    <x v="79"/>
    <x v="0"/>
    <x v="20"/>
    <x v="0"/>
    <n v="1"/>
    <n v="0"/>
    <n v="0"/>
    <x v="0"/>
    <x v="2"/>
    <x v="3"/>
    <n v="207.55"/>
    <n v="235.59"/>
    <s v="Smart"/>
    <d v="2021-09-18T00:00:00"/>
    <n v="46"/>
    <x v="2"/>
  </r>
  <r>
    <s v="U01123"/>
    <s v="C58357"/>
    <s v="Shraddha Subramanian"/>
    <x v="0"/>
    <x v="1"/>
    <x v="1"/>
    <s v="MTR10104"/>
    <d v="2025-04-19T00:00:00"/>
    <d v="1899-12-30T13:13:18"/>
    <n v="187.4"/>
    <n v="4322.7"/>
    <n v="4510.0999999999904"/>
    <n v="916.68"/>
    <x v="186"/>
    <x v="0"/>
    <x v="22"/>
    <x v="0"/>
    <n v="1"/>
    <n v="0"/>
    <n v="0"/>
    <x v="3"/>
    <x v="0"/>
    <x v="1"/>
    <n v="129.81"/>
    <n v="57.59"/>
    <s v="Smart"/>
    <d v="2020-11-22T00:00:00"/>
    <n v="56"/>
    <x v="0"/>
  </r>
  <r>
    <s v="U01124"/>
    <s v="C95434"/>
    <s v="Naveen Kohli"/>
    <x v="0"/>
    <x v="2"/>
    <x v="2"/>
    <s v="MTR65536"/>
    <d v="2024-10-05T00:00:00"/>
    <d v="1899-12-30T17:59:16"/>
    <n v="481.06"/>
    <n v="3610.78"/>
    <n v="4091.84"/>
    <n v="2736.86"/>
    <x v="96"/>
    <x v="0"/>
    <x v="3"/>
    <x v="2"/>
    <n v="0"/>
    <n v="1"/>
    <n v="0"/>
    <x v="0"/>
    <x v="2"/>
    <x v="1"/>
    <n v="232.38"/>
    <n v="248.68"/>
    <s v="Analog"/>
    <d v="2018-12-26T00:00:00"/>
    <n v="21"/>
    <x v="1"/>
  </r>
  <r>
    <s v="U01125"/>
    <s v="C39435"/>
    <s v="Yamini Kohli"/>
    <x v="0"/>
    <x v="3"/>
    <x v="3"/>
    <s v="MTR19960"/>
    <d v="2024-12-13T00:00:00"/>
    <d v="1899-12-30T10:43:39"/>
    <n v="462.58"/>
    <n v="2772.91"/>
    <n v="3235.49"/>
    <n v="2228.5700000000002"/>
    <x v="182"/>
    <x v="1"/>
    <x v="14"/>
    <x v="1"/>
    <n v="0"/>
    <n v="0"/>
    <n v="1"/>
    <x v="3"/>
    <x v="0"/>
    <x v="0"/>
    <n v="297.58"/>
    <n v="165"/>
    <s v="Analog"/>
    <d v="2018-02-14T00:00:00"/>
    <n v="23"/>
    <x v="0"/>
  </r>
  <r>
    <s v="U01126"/>
    <s v="C35327"/>
    <s v="Akash Ramanujam"/>
    <x v="0"/>
    <x v="3"/>
    <x v="3"/>
    <s v="MTR98762"/>
    <d v="2025-06-27T00:00:00"/>
    <d v="1899-12-30T02:35:41"/>
    <n v="216.83"/>
    <n v="1362.31"/>
    <n v="1579.1399999999901"/>
    <n v="1475.32"/>
    <x v="104"/>
    <x v="0"/>
    <x v="2"/>
    <x v="0"/>
    <n v="1"/>
    <n v="0"/>
    <n v="0"/>
    <x v="1"/>
    <x v="1"/>
    <x v="2"/>
    <n v="139.69999999999999"/>
    <n v="77.13"/>
    <s v="Smart"/>
    <d v="2022-08-09T00:00:00"/>
    <n v="22"/>
    <x v="1"/>
  </r>
  <r>
    <s v="U01127"/>
    <s v="C17930"/>
    <s v="Jay Kamat"/>
    <x v="1"/>
    <x v="1"/>
    <x v="1"/>
    <s v="MTR59895"/>
    <d v="2024-11-25T00:00:00"/>
    <d v="1899-12-30T17:46:47"/>
    <n v="493.32"/>
    <n v="3251.44"/>
    <n v="3744.76"/>
    <n v="2928.81"/>
    <x v="290"/>
    <x v="1"/>
    <x v="2"/>
    <x v="2"/>
    <n v="0"/>
    <n v="1"/>
    <n v="0"/>
    <x v="1"/>
    <x v="0"/>
    <x v="2"/>
    <n v="269.27"/>
    <n v="224.05"/>
    <s v="Smart"/>
    <d v="2020-12-24T00:00:00"/>
    <n v="74"/>
    <x v="2"/>
  </r>
  <r>
    <s v="U00001"/>
    <s v="C86555"/>
    <s v="Vinay Patel"/>
    <x v="1"/>
    <x v="0"/>
    <x v="0"/>
    <s v="MTR32201"/>
    <d v="2024-09-19T00:00:00"/>
    <d v="1899-12-30T02:36:33"/>
    <n v="460.73"/>
    <n v="2179.4699999999998"/>
    <n v="2640.2"/>
    <n v="2777.43"/>
    <x v="202"/>
    <x v="0"/>
    <x v="21"/>
    <x v="0"/>
    <n v="1"/>
    <n v="0"/>
    <n v="0"/>
    <x v="0"/>
    <x v="2"/>
    <x v="4"/>
    <n v="215.61"/>
    <n v="245.12"/>
    <s v="Smart"/>
    <d v="2020-08-03T00:00:00"/>
    <n v="60"/>
    <x v="0"/>
  </r>
  <r>
    <s v="U01129"/>
    <s v="C81947"/>
    <s v="Shalini Kapoor"/>
    <x v="2"/>
    <x v="2"/>
    <x v="2"/>
    <s v="MTR51582"/>
    <d v="2024-08-24T00:00:00"/>
    <d v="1899-12-30T13:56:02"/>
    <n v="414.53"/>
    <n v="2886.37"/>
    <n v="3300.8999999999901"/>
    <n v="1973.93"/>
    <x v="216"/>
    <x v="0"/>
    <x v="8"/>
    <x v="1"/>
    <n v="0"/>
    <n v="0"/>
    <n v="1"/>
    <x v="1"/>
    <x v="0"/>
    <x v="3"/>
    <n v="198.96"/>
    <n v="215.57"/>
    <s v="Analog"/>
    <d v="2017-12-14T00:00:00"/>
    <n v="45"/>
    <x v="1"/>
  </r>
  <r>
    <s v="U01184"/>
    <s v="C82364"/>
    <s v="Reyansh Tandon"/>
    <x v="1"/>
    <x v="5"/>
    <x v="4"/>
    <s v="MTR19348"/>
    <d v="2024-10-12T00:00:00"/>
    <d v="1899-12-30T07:22:20"/>
    <n v="366.94"/>
    <n v="2848.86"/>
    <n v="3215.8"/>
    <n v="2191.3200000000002"/>
    <x v="240"/>
    <x v="0"/>
    <x v="29"/>
    <x v="2"/>
    <n v="0"/>
    <n v="1"/>
    <n v="0"/>
    <x v="1"/>
    <x v="1"/>
    <x v="4"/>
    <n v="159.97999999999999"/>
    <n v="206.96"/>
    <s v="Smart"/>
    <d v="2018-12-28T00:00:00"/>
    <n v="19"/>
    <x v="0"/>
  </r>
  <r>
    <s v="U01131"/>
    <s v="C65810"/>
    <s v="Nitin Bhat"/>
    <x v="0"/>
    <x v="4"/>
    <x v="4"/>
    <s v="MTR50756"/>
    <d v="2024-08-13T00:00:00"/>
    <d v="1899-12-30T08:12:16"/>
    <n v="30.94"/>
    <n v="2429.02"/>
    <n v="2459.96"/>
    <n v="217.41"/>
    <x v="39"/>
    <x v="1"/>
    <x v="14"/>
    <x v="2"/>
    <n v="0"/>
    <n v="1"/>
    <n v="0"/>
    <x v="0"/>
    <x v="1"/>
    <x v="0"/>
    <n v="19.89"/>
    <n v="11.05"/>
    <s v="Analog"/>
    <d v="2022-04-04T00:00:00"/>
    <n v="32"/>
    <x v="1"/>
  </r>
  <r>
    <s v="U01132"/>
    <s v="C94641"/>
    <s v="Mahima Rathore"/>
    <x v="0"/>
    <x v="1"/>
    <x v="1"/>
    <s v="MTR91848"/>
    <d v="2024-11-05T00:00:00"/>
    <d v="1899-12-30T15:54:00"/>
    <n v="131.01"/>
    <n v="4099.1899999999996"/>
    <n v="4230.2"/>
    <n v="639.91999999999996"/>
    <x v="107"/>
    <x v="1"/>
    <x v="0"/>
    <x v="0"/>
    <n v="1"/>
    <n v="0"/>
    <n v="0"/>
    <x v="3"/>
    <x v="2"/>
    <x v="0"/>
    <n v="79.91"/>
    <n v="51.1"/>
    <s v="Analog"/>
    <d v="2016-09-07T00:00:00"/>
    <n v="41"/>
    <x v="2"/>
  </r>
  <r>
    <s v="U01133"/>
    <s v="C48680"/>
    <s v="Kajal Kapoor"/>
    <x v="0"/>
    <x v="2"/>
    <x v="2"/>
    <s v="MTR47362"/>
    <d v="2025-03-01T00:00:00"/>
    <d v="1899-12-30T09:22:31"/>
    <n v="121.7"/>
    <n v="2081.2600000000002"/>
    <n v="2202.96"/>
    <n v="647.16999999999996"/>
    <x v="70"/>
    <x v="0"/>
    <x v="27"/>
    <x v="0"/>
    <n v="1"/>
    <n v="0"/>
    <n v="0"/>
    <x v="1"/>
    <x v="0"/>
    <x v="3"/>
    <n v="68.760000000000005"/>
    <n v="52.94"/>
    <s v="Analog"/>
    <d v="2019-06-24T00:00:00"/>
    <n v="33"/>
    <x v="1"/>
  </r>
  <r>
    <s v="U01134"/>
    <s v="C10417"/>
    <s v="Shashank Patil"/>
    <x v="2"/>
    <x v="6"/>
    <x v="2"/>
    <s v="MTR74168"/>
    <d v="2025-04-16T00:00:00"/>
    <d v="1899-12-30T17:10:27"/>
    <n v="364.69"/>
    <n v="3603.52"/>
    <n v="3968.21"/>
    <n v="2383.61"/>
    <x v="57"/>
    <x v="0"/>
    <x v="18"/>
    <x v="0"/>
    <n v="1"/>
    <n v="0"/>
    <n v="0"/>
    <x v="3"/>
    <x v="0"/>
    <x v="1"/>
    <n v="168.32"/>
    <n v="196.37"/>
    <s v="Analog"/>
    <d v="2018-03-22T00:00:00"/>
    <n v="53"/>
    <x v="1"/>
  </r>
  <r>
    <s v="U01135"/>
    <s v="C19636"/>
    <s v="Tanya Mukherjee"/>
    <x v="1"/>
    <x v="1"/>
    <x v="1"/>
    <s v="MTR74889"/>
    <d v="2024-07-22T00:00:00"/>
    <d v="1899-12-30T04:16:45"/>
    <n v="60.33"/>
    <n v="2871.33"/>
    <n v="2931.66"/>
    <n v="407.2"/>
    <x v="302"/>
    <x v="1"/>
    <x v="23"/>
    <x v="2"/>
    <n v="0"/>
    <n v="1"/>
    <n v="0"/>
    <x v="2"/>
    <x v="1"/>
    <x v="4"/>
    <n v="26.27"/>
    <n v="34.06"/>
    <s v="Smart"/>
    <d v="2023-10-01T00:00:00"/>
    <n v="60"/>
    <x v="2"/>
  </r>
  <r>
    <s v="U01136"/>
    <s v="C93737"/>
    <s v="Payal Dutta"/>
    <x v="1"/>
    <x v="2"/>
    <x v="2"/>
    <s v="MTR57814"/>
    <d v="2024-08-15T00:00:00"/>
    <d v="1899-12-30T09:12:30"/>
    <n v="289.27"/>
    <n v="2805.84"/>
    <n v="3095.11"/>
    <n v="1892.2"/>
    <x v="91"/>
    <x v="1"/>
    <x v="24"/>
    <x v="1"/>
    <n v="0"/>
    <n v="0"/>
    <n v="1"/>
    <x v="4"/>
    <x v="2"/>
    <x v="1"/>
    <n v="131.16"/>
    <n v="158.11000000000001"/>
    <s v="Smart"/>
    <d v="2023-08-12T00:00:00"/>
    <n v="71"/>
    <x v="1"/>
  </r>
  <r>
    <s v="U01137"/>
    <s v="C12084"/>
    <s v="Abhay Srinivasan"/>
    <x v="0"/>
    <x v="0"/>
    <x v="0"/>
    <s v="MTR63828"/>
    <d v="2024-11-20T00:00:00"/>
    <d v="1899-12-30T18:22:57"/>
    <n v="464.36"/>
    <n v="4833.6400000000003"/>
    <n v="5298"/>
    <n v="2317.8200000000002"/>
    <x v="288"/>
    <x v="1"/>
    <x v="8"/>
    <x v="1"/>
    <n v="0"/>
    <n v="0"/>
    <n v="1"/>
    <x v="1"/>
    <x v="1"/>
    <x v="3"/>
    <n v="224.68"/>
    <n v="239.68"/>
    <s v="Smart"/>
    <d v="2017-01-22T00:00:00"/>
    <n v="24"/>
    <x v="1"/>
  </r>
  <r>
    <s v="U01138"/>
    <s v="C61109"/>
    <s v="Apeksha Kulkarni"/>
    <x v="1"/>
    <x v="1"/>
    <x v="1"/>
    <s v="MTR23508"/>
    <d v="2025-02-10T00:00:00"/>
    <d v="1899-12-30T18:21:44"/>
    <n v="342.33"/>
    <n v="1958.76"/>
    <n v="2301.09"/>
    <n v="2312.46"/>
    <x v="81"/>
    <x v="0"/>
    <x v="2"/>
    <x v="2"/>
    <n v="0"/>
    <n v="1"/>
    <n v="0"/>
    <x v="4"/>
    <x v="0"/>
    <x v="3"/>
    <n v="191.47"/>
    <n v="150.86000000000001"/>
    <s v="Analog"/>
    <d v="2015-08-07T00:00:00"/>
    <n v="20"/>
    <x v="1"/>
  </r>
  <r>
    <s v="U01139"/>
    <s v="C82905"/>
    <s v="Simran Parikh"/>
    <x v="0"/>
    <x v="0"/>
    <x v="0"/>
    <s v="MTR57936"/>
    <d v="2025-05-17T00:00:00"/>
    <d v="1899-12-30T18:58:55"/>
    <n v="198.06"/>
    <n v="2282.9299999999998"/>
    <n v="2480.9899999999998"/>
    <n v="970.55"/>
    <x v="79"/>
    <x v="0"/>
    <x v="16"/>
    <x v="0"/>
    <n v="1"/>
    <n v="0"/>
    <n v="0"/>
    <x v="4"/>
    <x v="1"/>
    <x v="1"/>
    <n v="101.46"/>
    <n v="96.6"/>
    <s v="Smart"/>
    <d v="2024-05-15T00:00:00"/>
    <n v="22"/>
    <x v="0"/>
  </r>
  <r>
    <s v="U01140"/>
    <s v="C92933"/>
    <s v="Rajat Sawant"/>
    <x v="0"/>
    <x v="2"/>
    <x v="2"/>
    <s v="MTR94317"/>
    <d v="2024-12-24T00:00:00"/>
    <d v="1899-12-30T13:29:01"/>
    <n v="266.16000000000003"/>
    <n v="4884.08"/>
    <n v="5150.24"/>
    <n v="1724.09"/>
    <x v="174"/>
    <x v="1"/>
    <x v="28"/>
    <x v="1"/>
    <n v="0"/>
    <n v="0"/>
    <n v="1"/>
    <x v="0"/>
    <x v="0"/>
    <x v="0"/>
    <n v="183.43"/>
    <n v="82.73"/>
    <s v="Smart"/>
    <d v="2019-09-28T00:00:00"/>
    <n v="28"/>
    <x v="2"/>
  </r>
  <r>
    <s v="U01141"/>
    <s v="C73683"/>
    <s v="Shraddha Chawla"/>
    <x v="2"/>
    <x v="1"/>
    <x v="1"/>
    <s v="MTR23235"/>
    <d v="2024-08-20T00:00:00"/>
    <d v="1899-12-30T07:52:41"/>
    <n v="268.95999999999998"/>
    <n v="3296.05"/>
    <n v="3565.01"/>
    <n v="1582.16"/>
    <x v="178"/>
    <x v="0"/>
    <x v="15"/>
    <x v="2"/>
    <n v="0"/>
    <n v="1"/>
    <n v="0"/>
    <x v="3"/>
    <x v="0"/>
    <x v="0"/>
    <n v="136.29"/>
    <n v="132.66999999999999"/>
    <s v="Analog"/>
    <d v="2017-12-01T00:00:00"/>
    <n v="26"/>
    <x v="0"/>
  </r>
  <r>
    <s v="U00837"/>
    <s v="C88564"/>
    <s v="Arnav Kaul"/>
    <x v="0"/>
    <x v="2"/>
    <x v="2"/>
    <s v="MTR40957"/>
    <d v="2024-11-13T00:00:00"/>
    <d v="1899-12-30T15:28:44"/>
    <n v="497.58"/>
    <n v="2179.88"/>
    <n v="2677.46"/>
    <n v="3540.35"/>
    <x v="3"/>
    <x v="0"/>
    <x v="17"/>
    <x v="1"/>
    <n v="0"/>
    <n v="0"/>
    <n v="1"/>
    <x v="1"/>
    <x v="0"/>
    <x v="0"/>
    <n v="216.9"/>
    <n v="280.68"/>
    <s v="Analog"/>
    <d v="2020-04-07T00:00:00"/>
    <n v="56"/>
    <x v="1"/>
  </r>
  <r>
    <s v="U01143"/>
    <s v="C42263"/>
    <s v="Sai Gill"/>
    <x v="1"/>
    <x v="1"/>
    <x v="1"/>
    <s v="MTR21732"/>
    <d v="2024-10-24T00:00:00"/>
    <d v="1899-12-30T14:52:23"/>
    <n v="305.45"/>
    <n v="3898.79"/>
    <n v="4204.24"/>
    <n v="1989.45"/>
    <x v="140"/>
    <x v="1"/>
    <x v="9"/>
    <x v="2"/>
    <n v="0"/>
    <n v="1"/>
    <n v="0"/>
    <x v="1"/>
    <x v="1"/>
    <x v="3"/>
    <n v="149.72999999999999"/>
    <n v="155.72"/>
    <s v="Smart"/>
    <d v="2022-06-27T00:00:00"/>
    <n v="32"/>
    <x v="2"/>
  </r>
  <r>
    <s v="U01842"/>
    <s v="C84825"/>
    <s v="Manjunath Mukherjee"/>
    <x v="0"/>
    <x v="6"/>
    <x v="2"/>
    <s v="MTR21358"/>
    <d v="2024-11-17T00:00:00"/>
    <d v="1899-12-30T07:24:22"/>
    <n v="336.28"/>
    <n v="3267.66"/>
    <n v="3603.9399999999901"/>
    <n v="1708.97"/>
    <x v="8"/>
    <x v="0"/>
    <x v="23"/>
    <x v="1"/>
    <n v="0"/>
    <n v="0"/>
    <n v="1"/>
    <x v="1"/>
    <x v="1"/>
    <x v="3"/>
    <n v="155.13999999999999"/>
    <n v="181.14"/>
    <s v="Analog"/>
    <d v="2022-06-11T00:00:00"/>
    <n v="42"/>
    <x v="2"/>
  </r>
  <r>
    <s v="U01145"/>
    <s v="C60221"/>
    <s v="Mayank Vyas"/>
    <x v="2"/>
    <x v="0"/>
    <x v="0"/>
    <s v="MTR78512"/>
    <d v="2024-09-19T00:00:00"/>
    <d v="1899-12-30T03:45:12"/>
    <n v="343.04"/>
    <n v="1679.03"/>
    <n v="2022.07"/>
    <n v="2113.87"/>
    <x v="26"/>
    <x v="1"/>
    <x v="4"/>
    <x v="0"/>
    <n v="1"/>
    <n v="0"/>
    <n v="0"/>
    <x v="0"/>
    <x v="0"/>
    <x v="2"/>
    <n v="143.19999999999999"/>
    <n v="199.84"/>
    <s v="Smart"/>
    <d v="2019-01-31T00:00:00"/>
    <n v="52"/>
    <x v="1"/>
  </r>
  <r>
    <s v="U01146"/>
    <s v="C66630"/>
    <s v="Anil Siddiqui"/>
    <x v="1"/>
    <x v="0"/>
    <x v="0"/>
    <s v="MTR85788"/>
    <d v="2024-09-06T00:00:00"/>
    <d v="1899-12-30T22:08:19"/>
    <n v="333.42"/>
    <n v="1196.96"/>
    <n v="1530.38"/>
    <n v="2378.31"/>
    <x v="143"/>
    <x v="0"/>
    <x v="27"/>
    <x v="2"/>
    <n v="0"/>
    <n v="1"/>
    <n v="0"/>
    <x v="3"/>
    <x v="0"/>
    <x v="0"/>
    <n v="170.43"/>
    <n v="162.99"/>
    <s v="Smart"/>
    <d v="2019-02-04T00:00:00"/>
    <n v="25"/>
    <x v="0"/>
  </r>
  <r>
    <s v="U01147"/>
    <s v="C30980"/>
    <s v="Vivaan Bhatia"/>
    <x v="1"/>
    <x v="6"/>
    <x v="2"/>
    <s v="MTR40371"/>
    <d v="2025-02-28T00:00:00"/>
    <d v="1899-12-30T21:39:57"/>
    <n v="78.16"/>
    <n v="2413.2800000000002"/>
    <n v="2491.44"/>
    <n v="498.31"/>
    <x v="70"/>
    <x v="0"/>
    <x v="19"/>
    <x v="2"/>
    <n v="0"/>
    <n v="1"/>
    <n v="0"/>
    <x v="4"/>
    <x v="2"/>
    <x v="4"/>
    <n v="33.24"/>
    <n v="44.92"/>
    <s v="Smart"/>
    <d v="2020-12-04T00:00:00"/>
    <n v="46"/>
    <x v="1"/>
  </r>
  <r>
    <s v="U01148"/>
    <s v="C50596"/>
    <s v="Madhuri Subramanian"/>
    <x v="0"/>
    <x v="1"/>
    <x v="1"/>
    <s v="MTR54607"/>
    <d v="2025-05-24T00:00:00"/>
    <d v="1899-12-30T08:35:51"/>
    <n v="362.3"/>
    <n v="2301.58"/>
    <n v="2663.88"/>
    <n v="1972.76"/>
    <x v="157"/>
    <x v="0"/>
    <x v="24"/>
    <x v="1"/>
    <n v="0"/>
    <n v="0"/>
    <n v="1"/>
    <x v="4"/>
    <x v="2"/>
    <x v="3"/>
    <n v="148.88"/>
    <n v="213.42"/>
    <s v="Smart"/>
    <d v="2020-11-29T00:00:00"/>
    <n v="18"/>
    <x v="2"/>
  </r>
  <r>
    <s v="U00028"/>
    <s v="C94661"/>
    <s v="Ritesh Mahajan"/>
    <x v="1"/>
    <x v="5"/>
    <x v="4"/>
    <s v="MTR69060"/>
    <d v="2024-09-17T00:00:00"/>
    <d v="1899-12-30T01:08:25"/>
    <n v="138.08000000000001"/>
    <n v="2053.6999999999998"/>
    <n v="2191.7799999999902"/>
    <n v="885.12"/>
    <x v="104"/>
    <x v="0"/>
    <x v="8"/>
    <x v="0"/>
    <n v="1"/>
    <n v="0"/>
    <n v="0"/>
    <x v="4"/>
    <x v="2"/>
    <x v="2"/>
    <n v="87.68"/>
    <n v="50.4"/>
    <s v="Smart"/>
    <d v="2015-12-23T00:00:00"/>
    <n v="49"/>
    <x v="0"/>
  </r>
  <r>
    <s v="U00661"/>
    <s v="C77936"/>
    <s v="Dev Gill"/>
    <x v="0"/>
    <x v="0"/>
    <x v="0"/>
    <s v="MTR89155"/>
    <d v="2024-09-11T00:00:00"/>
    <d v="1899-12-30T07:06:46"/>
    <n v="260.73"/>
    <n v="4714.67"/>
    <n v="4975.3999999999996"/>
    <n v="1715.52"/>
    <x v="28"/>
    <x v="0"/>
    <x v="18"/>
    <x v="2"/>
    <n v="0"/>
    <n v="1"/>
    <n v="0"/>
    <x v="2"/>
    <x v="0"/>
    <x v="3"/>
    <n v="171.61"/>
    <n v="89.12"/>
    <s v="Smart"/>
    <d v="2022-11-20T00:00:00"/>
    <n v="68"/>
    <x v="1"/>
  </r>
  <r>
    <s v="U01151"/>
    <s v="C81162"/>
    <s v="Sangeeta Bhide"/>
    <x v="1"/>
    <x v="0"/>
    <x v="0"/>
    <s v="MTR61089"/>
    <d v="2025-07-13T00:00:00"/>
    <d v="1899-12-30T10:14:36"/>
    <n v="400.12"/>
    <n v="3226.91"/>
    <n v="3627.0299999999902"/>
    <n v="2639.13"/>
    <x v="128"/>
    <x v="0"/>
    <x v="17"/>
    <x v="2"/>
    <n v="0"/>
    <n v="1"/>
    <n v="0"/>
    <x v="2"/>
    <x v="1"/>
    <x v="2"/>
    <n v="243.08"/>
    <n v="157.04"/>
    <s v="Smart"/>
    <d v="2017-08-05T00:00:00"/>
    <n v="68"/>
    <x v="2"/>
  </r>
  <r>
    <s v="U01152"/>
    <s v="C86374"/>
    <s v="Sakshi Khandelwal"/>
    <x v="1"/>
    <x v="5"/>
    <x v="4"/>
    <s v="MTR61166"/>
    <d v="2025-04-11T00:00:00"/>
    <d v="1899-12-30T14:03:35"/>
    <n v="152.76"/>
    <n v="1723.61"/>
    <n v="1876.37"/>
    <n v="1098.52"/>
    <x v="98"/>
    <x v="0"/>
    <x v="13"/>
    <x v="0"/>
    <n v="1"/>
    <n v="0"/>
    <n v="0"/>
    <x v="1"/>
    <x v="2"/>
    <x v="0"/>
    <n v="99.12"/>
    <n v="53.64"/>
    <s v="Smart"/>
    <d v="2019-07-06T00:00:00"/>
    <n v="30"/>
    <x v="2"/>
  </r>
  <r>
    <s v="U01153"/>
    <s v="C43993"/>
    <s v="Priya Kapoor"/>
    <x v="1"/>
    <x v="6"/>
    <x v="2"/>
    <s v="MTR87817"/>
    <d v="2024-12-08T00:00:00"/>
    <d v="1899-12-30T18:30:47"/>
    <n v="478"/>
    <n v="1030.56"/>
    <n v="1508.56"/>
    <n v="3231.39"/>
    <x v="76"/>
    <x v="0"/>
    <x v="7"/>
    <x v="1"/>
    <n v="0"/>
    <n v="0"/>
    <n v="1"/>
    <x v="3"/>
    <x v="0"/>
    <x v="1"/>
    <n v="284.33"/>
    <n v="193.67"/>
    <s v="Smart"/>
    <d v="2017-01-05T00:00:00"/>
    <n v="56"/>
    <x v="0"/>
  </r>
  <r>
    <s v="U01154"/>
    <s v="C89560"/>
    <s v="Rishabh Kohli"/>
    <x v="0"/>
    <x v="1"/>
    <x v="1"/>
    <s v="MTR34993"/>
    <d v="2025-01-22T00:00:00"/>
    <d v="1899-12-30T13:40:17"/>
    <n v="57.76"/>
    <n v="1038.49"/>
    <n v="1096.25"/>
    <n v="316.68"/>
    <x v="124"/>
    <x v="0"/>
    <x v="3"/>
    <x v="1"/>
    <n v="0"/>
    <n v="0"/>
    <n v="1"/>
    <x v="2"/>
    <x v="2"/>
    <x v="1"/>
    <n v="34.659999999999997"/>
    <n v="23.1"/>
    <s v="Analog"/>
    <d v="2021-07-18T00:00:00"/>
    <n v="22"/>
    <x v="0"/>
  </r>
  <r>
    <s v="U01156"/>
    <s v="C44880"/>
    <s v="Amit Lopes"/>
    <x v="1"/>
    <x v="3"/>
    <x v="3"/>
    <s v="MTR66386"/>
    <d v="2025-03-25T00:00:00"/>
    <d v="1899-12-30T00:46:02"/>
    <n v="382.23"/>
    <n v="3307.87"/>
    <n v="3690.1"/>
    <n v="2786.69"/>
    <x v="129"/>
    <x v="0"/>
    <x v="10"/>
    <x v="1"/>
    <n v="0"/>
    <n v="0"/>
    <n v="1"/>
    <x v="0"/>
    <x v="0"/>
    <x v="0"/>
    <n v="193.33"/>
    <n v="188.9"/>
    <s v="Analog"/>
    <d v="2020-06-15T00:00:00"/>
    <n v="60"/>
    <x v="2"/>
  </r>
  <r>
    <s v="U01157"/>
    <s v="C92610"/>
    <s v="Rajesh Fernandes"/>
    <x v="1"/>
    <x v="0"/>
    <x v="0"/>
    <s v="MTR39236"/>
    <d v="2024-09-13T00:00:00"/>
    <d v="1899-12-30T04:49:33"/>
    <n v="250.35"/>
    <n v="4059.35"/>
    <n v="4309.7"/>
    <n v="1547.68"/>
    <x v="126"/>
    <x v="0"/>
    <x v="16"/>
    <x v="0"/>
    <n v="1"/>
    <n v="0"/>
    <n v="0"/>
    <x v="0"/>
    <x v="0"/>
    <x v="1"/>
    <n v="153.25"/>
    <n v="97.1"/>
    <s v="Smart"/>
    <d v="2024-02-18T00:00:00"/>
    <n v="65"/>
    <x v="1"/>
  </r>
  <r>
    <s v="U01158"/>
    <s v="C38047"/>
    <s v="Hemant Mahajan"/>
    <x v="0"/>
    <x v="3"/>
    <x v="3"/>
    <s v="MTR85264"/>
    <d v="2025-07-10T00:00:00"/>
    <d v="1899-12-30T17:41:31"/>
    <n v="375.95"/>
    <n v="3972.26"/>
    <n v="4348.21"/>
    <n v="2474.23"/>
    <x v="30"/>
    <x v="0"/>
    <x v="14"/>
    <x v="2"/>
    <n v="0"/>
    <n v="1"/>
    <n v="0"/>
    <x v="3"/>
    <x v="1"/>
    <x v="0"/>
    <n v="184.07"/>
    <n v="191.88"/>
    <s v="Analog"/>
    <d v="2019-02-07T00:00:00"/>
    <n v="73"/>
    <x v="1"/>
  </r>
  <r>
    <s v="U01159"/>
    <s v="C54873"/>
    <s v="Simran Ahluwalia"/>
    <x v="1"/>
    <x v="0"/>
    <x v="0"/>
    <s v="MTR63290"/>
    <d v="2025-07-10T00:00:00"/>
    <d v="1899-12-30T17:18:47"/>
    <n v="268.5"/>
    <n v="4372.7"/>
    <n v="4641.2"/>
    <n v="1325.52"/>
    <x v="128"/>
    <x v="0"/>
    <x v="23"/>
    <x v="2"/>
    <n v="0"/>
    <n v="1"/>
    <n v="0"/>
    <x v="0"/>
    <x v="2"/>
    <x v="2"/>
    <n v="138.72999999999999"/>
    <n v="129.77000000000001"/>
    <s v="Analog"/>
    <d v="2023-08-29T00:00:00"/>
    <n v="23"/>
    <x v="1"/>
  </r>
  <r>
    <s v="U01160"/>
    <s v="C79418"/>
    <s v="Pradeep Pillai"/>
    <x v="1"/>
    <x v="0"/>
    <x v="0"/>
    <s v="MTR94014"/>
    <d v="2025-06-23T00:00:00"/>
    <d v="1899-12-30T00:49:54"/>
    <n v="93.65"/>
    <n v="1815.26"/>
    <n v="1908.91"/>
    <n v="494.22"/>
    <x v="41"/>
    <x v="0"/>
    <x v="7"/>
    <x v="1"/>
    <n v="0"/>
    <n v="0"/>
    <n v="1"/>
    <x v="1"/>
    <x v="2"/>
    <x v="0"/>
    <n v="45.66"/>
    <n v="47.99"/>
    <s v="Smart"/>
    <d v="2022-05-09T00:00:00"/>
    <n v="24"/>
    <x v="0"/>
  </r>
  <r>
    <s v="U01161"/>
    <s v="C90701"/>
    <s v="Reema Carvalho"/>
    <x v="2"/>
    <x v="3"/>
    <x v="3"/>
    <s v="MTR41331"/>
    <d v="2025-06-27T00:00:00"/>
    <d v="1899-12-30T20:18:55"/>
    <n v="439.69"/>
    <n v="3862.61"/>
    <n v="4302.3"/>
    <n v="2854.88"/>
    <x v="41"/>
    <x v="0"/>
    <x v="6"/>
    <x v="0"/>
    <n v="1"/>
    <n v="0"/>
    <n v="0"/>
    <x v="1"/>
    <x v="1"/>
    <x v="0"/>
    <n v="281.44"/>
    <n v="158.25"/>
    <s v="Analog"/>
    <d v="2018-08-26T00:00:00"/>
    <n v="18"/>
    <x v="2"/>
  </r>
  <r>
    <s v="U01162"/>
    <s v="C84978"/>
    <s v="Rajat Garg"/>
    <x v="2"/>
    <x v="3"/>
    <x v="3"/>
    <s v="MTR62650"/>
    <d v="2024-12-21T00:00:00"/>
    <d v="1899-12-30T18:10:52"/>
    <n v="453.09"/>
    <n v="1335.62"/>
    <n v="1788.70999999999"/>
    <n v="2278.38"/>
    <x v="195"/>
    <x v="1"/>
    <x v="16"/>
    <x v="1"/>
    <n v="0"/>
    <n v="0"/>
    <n v="1"/>
    <x v="0"/>
    <x v="0"/>
    <x v="1"/>
    <n v="290.33999999999997"/>
    <n v="162.75"/>
    <s v="Smart"/>
    <d v="2022-03-24T00:00:00"/>
    <n v="75"/>
    <x v="2"/>
  </r>
  <r>
    <s v="U01163"/>
    <s v="C93304"/>
    <s v="Saanvi Sidhu"/>
    <x v="0"/>
    <x v="2"/>
    <x v="2"/>
    <s v="MTR15523"/>
    <d v="2025-02-13T00:00:00"/>
    <d v="1899-12-30T17:15:15"/>
    <n v="42.36"/>
    <n v="4637.8500000000004"/>
    <n v="4680.21"/>
    <n v="272.91000000000003"/>
    <x v="257"/>
    <x v="0"/>
    <x v="14"/>
    <x v="0"/>
    <n v="1"/>
    <n v="0"/>
    <n v="0"/>
    <x v="4"/>
    <x v="2"/>
    <x v="3"/>
    <n v="22.43"/>
    <n v="19.93"/>
    <s v="Smart"/>
    <d v="2015-08-19T00:00:00"/>
    <n v="40"/>
    <x v="0"/>
  </r>
  <r>
    <s v="U00193"/>
    <s v="C73596"/>
    <s v="Dev Chatterjee"/>
    <x v="2"/>
    <x v="3"/>
    <x v="3"/>
    <s v="MTR57100"/>
    <d v="2024-09-28T00:00:00"/>
    <d v="1899-12-30T06:47:53"/>
    <n v="259.52"/>
    <n v="4350.8500000000004"/>
    <n v="4610.37"/>
    <n v="1866.13"/>
    <x v="62"/>
    <x v="1"/>
    <x v="6"/>
    <x v="2"/>
    <n v="0"/>
    <n v="1"/>
    <n v="0"/>
    <x v="2"/>
    <x v="2"/>
    <x v="2"/>
    <n v="138.52000000000001"/>
    <n v="121"/>
    <s v="Analog"/>
    <d v="2018-03-23T00:00:00"/>
    <n v="65"/>
    <x v="1"/>
  </r>
  <r>
    <s v="U01165"/>
    <s v="C78002"/>
    <s v="Chetan Sen"/>
    <x v="0"/>
    <x v="2"/>
    <x v="2"/>
    <s v="MTR83175"/>
    <d v="2025-06-05T00:00:00"/>
    <d v="1899-12-30T17:36:13"/>
    <n v="90.52"/>
    <n v="3937.07"/>
    <n v="4027.59"/>
    <n v="594.6"/>
    <x v="216"/>
    <x v="0"/>
    <x v="1"/>
    <x v="1"/>
    <n v="0"/>
    <n v="0"/>
    <n v="1"/>
    <x v="0"/>
    <x v="0"/>
    <x v="4"/>
    <n v="38.9"/>
    <n v="51.62"/>
    <s v="Smart"/>
    <d v="2016-12-02T00:00:00"/>
    <n v="70"/>
    <x v="1"/>
  </r>
  <r>
    <s v="U01166"/>
    <s v="C77822"/>
    <s v="Shalini Malhotra"/>
    <x v="2"/>
    <x v="6"/>
    <x v="2"/>
    <s v="MTR33216"/>
    <d v="2024-08-12T00:00:00"/>
    <d v="1899-12-30T07:12:32"/>
    <n v="243.19"/>
    <n v="3932.85"/>
    <n v="4176.04"/>
    <n v="1794.74"/>
    <x v="168"/>
    <x v="1"/>
    <x v="15"/>
    <x v="1"/>
    <n v="0"/>
    <n v="0"/>
    <n v="1"/>
    <x v="0"/>
    <x v="0"/>
    <x v="2"/>
    <n v="159.08000000000001"/>
    <n v="84.11"/>
    <s v="Analog"/>
    <d v="2015-09-21T00:00:00"/>
    <n v="49"/>
    <x v="2"/>
  </r>
  <r>
    <s v="U01167"/>
    <s v="C60728"/>
    <s v="Shashank Bose"/>
    <x v="2"/>
    <x v="2"/>
    <x v="2"/>
    <s v="MTR63426"/>
    <d v="2025-06-11T00:00:00"/>
    <d v="1899-12-30T22:10:36"/>
    <n v="215.09"/>
    <n v="2650.76"/>
    <n v="2865.85"/>
    <n v="1400.98"/>
    <x v="165"/>
    <x v="0"/>
    <x v="24"/>
    <x v="1"/>
    <n v="0"/>
    <n v="0"/>
    <n v="1"/>
    <x v="3"/>
    <x v="1"/>
    <x v="4"/>
    <n v="116.55"/>
    <n v="98.54"/>
    <s v="Analog"/>
    <d v="2018-12-14T00:00:00"/>
    <n v="36"/>
    <x v="0"/>
  </r>
  <r>
    <s v="U01592"/>
    <s v="C91266"/>
    <s v="Aditi Nambiar"/>
    <x v="2"/>
    <x v="0"/>
    <x v="0"/>
    <s v="MTR55417"/>
    <d v="2024-10-26T00:00:00"/>
    <d v="1899-12-30T06:49:32"/>
    <n v="494.2"/>
    <n v="2087.2399999999998"/>
    <n v="2581.4399999999901"/>
    <n v="2448.8200000000002"/>
    <x v="129"/>
    <x v="0"/>
    <x v="22"/>
    <x v="0"/>
    <n v="1"/>
    <n v="0"/>
    <n v="0"/>
    <x v="0"/>
    <x v="1"/>
    <x v="1"/>
    <n v="311.64999999999998"/>
    <n v="182.55"/>
    <s v="Analog"/>
    <d v="2018-08-11T00:00:00"/>
    <n v="36"/>
    <x v="0"/>
  </r>
  <r>
    <s v="U01169"/>
    <s v="C20503"/>
    <s v="Yash Balasubramanian"/>
    <x v="1"/>
    <x v="0"/>
    <x v="0"/>
    <s v="MTR96362"/>
    <d v="2025-07-16T00:00:00"/>
    <d v="1899-12-30T22:24:25"/>
    <n v="433.5"/>
    <n v="3394.89"/>
    <n v="3828.39"/>
    <n v="2331.92"/>
    <x v="274"/>
    <x v="0"/>
    <x v="12"/>
    <x v="0"/>
    <n v="1"/>
    <n v="0"/>
    <n v="0"/>
    <x v="1"/>
    <x v="0"/>
    <x v="3"/>
    <n v="264.39"/>
    <n v="169.11"/>
    <s v="Analog"/>
    <d v="2023-05-20T00:00:00"/>
    <n v="39"/>
    <x v="2"/>
  </r>
  <r>
    <s v="U01170"/>
    <s v="C11814"/>
    <s v="Karthik Chawla"/>
    <x v="1"/>
    <x v="3"/>
    <x v="3"/>
    <s v="MTR26405"/>
    <d v="2025-06-20T00:00:00"/>
    <d v="1899-12-30T09:54:37"/>
    <n v="392.16"/>
    <n v="3543.19"/>
    <n v="3935.35"/>
    <n v="2036.13"/>
    <x v="111"/>
    <x v="0"/>
    <x v="4"/>
    <x v="2"/>
    <n v="0"/>
    <n v="1"/>
    <n v="0"/>
    <x v="2"/>
    <x v="1"/>
    <x v="3"/>
    <n v="265.45"/>
    <n v="126.71"/>
    <s v="Analog"/>
    <d v="2018-06-26T00:00:00"/>
    <n v="65"/>
    <x v="0"/>
  </r>
  <r>
    <s v="U01171"/>
    <s v="C48718"/>
    <s v="Sharad Chavan"/>
    <x v="0"/>
    <x v="0"/>
    <x v="0"/>
    <s v="MTR27487"/>
    <d v="2024-08-25T00:00:00"/>
    <d v="1899-12-30T16:10:09"/>
    <n v="234.72"/>
    <n v="4476.6400000000003"/>
    <n v="4711.3599999999997"/>
    <n v="1657.36"/>
    <x v="303"/>
    <x v="1"/>
    <x v="8"/>
    <x v="2"/>
    <n v="0"/>
    <n v="1"/>
    <n v="0"/>
    <x v="2"/>
    <x v="2"/>
    <x v="1"/>
    <n v="94.15"/>
    <n v="140.57"/>
    <s v="Smart"/>
    <d v="2017-05-03T00:00:00"/>
    <n v="42"/>
    <x v="1"/>
  </r>
  <r>
    <s v="U01172"/>
    <s v="C52097"/>
    <s v="Shreya Krishnan"/>
    <x v="1"/>
    <x v="3"/>
    <x v="3"/>
    <s v="MTR96892"/>
    <d v="2025-03-19T00:00:00"/>
    <d v="1899-12-30T12:39:41"/>
    <n v="412.3"/>
    <n v="4276.55"/>
    <n v="4688.8500000000004"/>
    <n v="2082.9499999999998"/>
    <x v="154"/>
    <x v="0"/>
    <x v="4"/>
    <x v="2"/>
    <n v="0"/>
    <n v="1"/>
    <n v="0"/>
    <x v="4"/>
    <x v="2"/>
    <x v="2"/>
    <n v="219.6"/>
    <n v="192.7"/>
    <s v="Smart"/>
    <d v="2022-10-16T00:00:00"/>
    <n v="32"/>
    <x v="2"/>
  </r>
  <r>
    <s v="U01173"/>
    <s v="C69053"/>
    <s v="Damini Bhatt"/>
    <x v="1"/>
    <x v="0"/>
    <x v="0"/>
    <s v="MTR66483"/>
    <d v="2025-05-02T00:00:00"/>
    <d v="1899-12-30T15:47:02"/>
    <n v="289.52999999999997"/>
    <n v="4843.09"/>
    <n v="5132.62"/>
    <n v="2167.4"/>
    <x v="144"/>
    <x v="0"/>
    <x v="16"/>
    <x v="2"/>
    <n v="0"/>
    <n v="1"/>
    <n v="0"/>
    <x v="4"/>
    <x v="1"/>
    <x v="3"/>
    <n v="188.98"/>
    <n v="100.55"/>
    <s v="Analog"/>
    <d v="2023-04-14T00:00:00"/>
    <n v="54"/>
    <x v="0"/>
  </r>
  <r>
    <s v="U01174"/>
    <s v="C71740"/>
    <s v="Karan Gokhale"/>
    <x v="2"/>
    <x v="1"/>
    <x v="1"/>
    <s v="MTR11677"/>
    <d v="2024-11-01T00:00:00"/>
    <d v="1899-12-30T14:41:15"/>
    <n v="180.09"/>
    <n v="2534.42"/>
    <n v="2714.51"/>
    <n v="882.63"/>
    <x v="304"/>
    <x v="1"/>
    <x v="17"/>
    <x v="0"/>
    <n v="1"/>
    <n v="0"/>
    <n v="0"/>
    <x v="4"/>
    <x v="2"/>
    <x v="4"/>
    <n v="101.88"/>
    <n v="78.209999999999994"/>
    <s v="Analog"/>
    <d v="2017-04-09T00:00:00"/>
    <n v="53"/>
    <x v="0"/>
  </r>
  <r>
    <s v="U01175"/>
    <s v="C58792"/>
    <s v="Vikram Kaur"/>
    <x v="1"/>
    <x v="1"/>
    <x v="1"/>
    <s v="MTR95978"/>
    <d v="2025-05-21T00:00:00"/>
    <d v="1899-12-30T11:48:08"/>
    <n v="401.11"/>
    <n v="3802.83"/>
    <n v="4203.9399999999996"/>
    <n v="2499.42"/>
    <x v="157"/>
    <x v="0"/>
    <x v="28"/>
    <x v="1"/>
    <n v="0"/>
    <n v="0"/>
    <n v="1"/>
    <x v="0"/>
    <x v="0"/>
    <x v="4"/>
    <n v="182.58"/>
    <n v="218.53"/>
    <s v="Analog"/>
    <d v="2018-01-13T00:00:00"/>
    <n v="62"/>
    <x v="1"/>
  </r>
  <r>
    <s v="U01176"/>
    <s v="C71237"/>
    <s v="Harish Kaul"/>
    <x v="2"/>
    <x v="3"/>
    <x v="3"/>
    <s v="MTR67775"/>
    <d v="2025-01-15T00:00:00"/>
    <d v="1899-12-30T00:00:32"/>
    <n v="379.86"/>
    <n v="1446.33"/>
    <n v="1826.19"/>
    <n v="1716.69"/>
    <x v="178"/>
    <x v="0"/>
    <x v="1"/>
    <x v="2"/>
    <n v="0"/>
    <n v="1"/>
    <n v="0"/>
    <x v="3"/>
    <x v="2"/>
    <x v="4"/>
    <n v="232.74"/>
    <n v="147.12"/>
    <s v="Analog"/>
    <d v="2021-07-02T00:00:00"/>
    <n v="37"/>
    <x v="1"/>
  </r>
  <r>
    <s v="U01177"/>
    <s v="C32869"/>
    <s v="Kavya Bhasin"/>
    <x v="1"/>
    <x v="0"/>
    <x v="0"/>
    <s v="MTR77104"/>
    <d v="2025-02-25T00:00:00"/>
    <d v="1899-12-30T22:11:13"/>
    <n v="436.29"/>
    <n v="1976.28"/>
    <n v="2412.5700000000002"/>
    <n v="2147.1999999999998"/>
    <x v="259"/>
    <x v="0"/>
    <x v="17"/>
    <x v="1"/>
    <n v="0"/>
    <n v="0"/>
    <n v="1"/>
    <x v="2"/>
    <x v="2"/>
    <x v="4"/>
    <n v="202.29"/>
    <n v="234"/>
    <s v="Smart"/>
    <d v="2017-07-15T00:00:00"/>
    <n v="49"/>
    <x v="0"/>
  </r>
  <r>
    <s v="U01178"/>
    <s v="C96630"/>
    <s v="Karan Chatterjee"/>
    <x v="1"/>
    <x v="0"/>
    <x v="0"/>
    <s v="MTR52785"/>
    <d v="2024-10-16T00:00:00"/>
    <d v="1899-12-30T21:55:52"/>
    <n v="89.22"/>
    <n v="4321.5600000000004"/>
    <n v="4410.78"/>
    <n v="604.46"/>
    <x v="69"/>
    <x v="0"/>
    <x v="23"/>
    <x v="1"/>
    <n v="0"/>
    <n v="0"/>
    <n v="1"/>
    <x v="2"/>
    <x v="0"/>
    <x v="2"/>
    <n v="61.92"/>
    <n v="27.3"/>
    <s v="Analog"/>
    <d v="2019-11-27T00:00:00"/>
    <n v="46"/>
    <x v="2"/>
  </r>
  <r>
    <s v="U01179"/>
    <s v="C13123"/>
    <s v="Anil Gokhale"/>
    <x v="2"/>
    <x v="2"/>
    <x v="2"/>
    <s v="MTR89697"/>
    <d v="2024-08-13T00:00:00"/>
    <d v="1899-12-30T03:34:39"/>
    <n v="71.36"/>
    <n v="4800.5"/>
    <n v="4871.8599999999997"/>
    <n v="505.79"/>
    <x v="305"/>
    <x v="1"/>
    <x v="27"/>
    <x v="0"/>
    <n v="1"/>
    <n v="0"/>
    <n v="0"/>
    <x v="0"/>
    <x v="2"/>
    <x v="0"/>
    <n v="36.4"/>
    <n v="34.96"/>
    <s v="Analog"/>
    <d v="2020-05-12T00:00:00"/>
    <n v="27"/>
    <x v="2"/>
  </r>
  <r>
    <s v="U00084"/>
    <s v="C50656"/>
    <s v="Umesh Hebbar"/>
    <x v="2"/>
    <x v="5"/>
    <x v="4"/>
    <s v="MTR12201"/>
    <d v="2025-03-14T00:00:00"/>
    <d v="1899-12-30T04:37:02"/>
    <n v="325.54000000000002"/>
    <n v="2583.6799999999998"/>
    <n v="2909.22"/>
    <n v="2048.8200000000002"/>
    <x v="9"/>
    <x v="0"/>
    <x v="15"/>
    <x v="2"/>
    <n v="0"/>
    <n v="1"/>
    <n v="0"/>
    <x v="0"/>
    <x v="1"/>
    <x v="0"/>
    <n v="209.74"/>
    <n v="115.8"/>
    <s v="Analog"/>
    <d v="2020-07-01T00:00:00"/>
    <n v="50"/>
    <x v="2"/>
  </r>
  <r>
    <s v="U01181"/>
    <s v="C40923"/>
    <s v="Kabir Dutta"/>
    <x v="2"/>
    <x v="3"/>
    <x v="3"/>
    <s v="MTR37493"/>
    <d v="2024-12-19T00:00:00"/>
    <d v="1899-12-30T16:45:55"/>
    <n v="421.82"/>
    <n v="2228.14"/>
    <n v="2649.96"/>
    <n v="2644.61"/>
    <x v="40"/>
    <x v="0"/>
    <x v="21"/>
    <x v="2"/>
    <n v="0"/>
    <n v="1"/>
    <n v="0"/>
    <x v="4"/>
    <x v="1"/>
    <x v="3"/>
    <n v="184.77"/>
    <n v="237.05"/>
    <s v="Smart"/>
    <d v="2015-07-21T00:00:00"/>
    <n v="70"/>
    <x v="0"/>
  </r>
  <r>
    <s v="U01182"/>
    <s v="C22234"/>
    <s v="Hema Malhotra"/>
    <x v="2"/>
    <x v="5"/>
    <x v="4"/>
    <s v="MTR78809"/>
    <d v="2024-09-16T00:00:00"/>
    <d v="1899-12-30T17:28:00"/>
    <n v="53.26"/>
    <n v="4308.04"/>
    <n v="4361.3"/>
    <n v="363.71"/>
    <x v="215"/>
    <x v="0"/>
    <x v="25"/>
    <x v="0"/>
    <n v="1"/>
    <n v="0"/>
    <n v="0"/>
    <x v="0"/>
    <x v="1"/>
    <x v="2"/>
    <n v="22.42"/>
    <n v="30.84"/>
    <s v="Analog"/>
    <d v="2018-02-26T00:00:00"/>
    <n v="27"/>
    <x v="2"/>
  </r>
  <r>
    <s v="U01183"/>
    <s v="C29267"/>
    <s v="Ritesh Tikoo"/>
    <x v="2"/>
    <x v="5"/>
    <x v="4"/>
    <s v="MTR17185"/>
    <d v="2025-03-15T00:00:00"/>
    <d v="1899-12-30T01:46:31"/>
    <n v="192.04"/>
    <n v="2366.7399999999998"/>
    <n v="2558.7799999999902"/>
    <n v="1209.2"/>
    <x v="256"/>
    <x v="0"/>
    <x v="1"/>
    <x v="2"/>
    <n v="0"/>
    <n v="1"/>
    <n v="0"/>
    <x v="4"/>
    <x v="1"/>
    <x v="1"/>
    <n v="106.81"/>
    <n v="85.23"/>
    <s v="Smart"/>
    <d v="2019-11-08T00:00:00"/>
    <n v="49"/>
    <x v="1"/>
  </r>
  <r>
    <s v="U00236"/>
    <s v="C95134"/>
    <s v="Tushar Kapoor"/>
    <x v="1"/>
    <x v="3"/>
    <x v="3"/>
    <s v="MTR47578"/>
    <d v="2024-12-28T00:00:00"/>
    <d v="1899-12-30T21:47:28"/>
    <n v="408.15"/>
    <n v="2929.4"/>
    <n v="3337.55"/>
    <n v="3031"/>
    <x v="289"/>
    <x v="1"/>
    <x v="28"/>
    <x v="2"/>
    <n v="0"/>
    <n v="1"/>
    <n v="0"/>
    <x v="1"/>
    <x v="0"/>
    <x v="4"/>
    <n v="209.24"/>
    <n v="198.91"/>
    <s v="Analog"/>
    <d v="2016-04-06T00:00:00"/>
    <n v="51"/>
    <x v="2"/>
  </r>
  <r>
    <s v="U01185"/>
    <s v="C86773"/>
    <s v="Kavya Singh"/>
    <x v="1"/>
    <x v="0"/>
    <x v="0"/>
    <s v="MTR84561"/>
    <d v="2024-10-28T00:00:00"/>
    <d v="1899-12-30T13:00:58"/>
    <n v="273.08999999999997"/>
    <n v="1405.62"/>
    <n v="1678.70999999999"/>
    <n v="1740.86"/>
    <x v="94"/>
    <x v="0"/>
    <x v="23"/>
    <x v="0"/>
    <n v="1"/>
    <n v="0"/>
    <n v="0"/>
    <x v="2"/>
    <x v="2"/>
    <x v="1"/>
    <n v="184.32"/>
    <n v="88.77"/>
    <s v="Analog"/>
    <d v="2015-12-10T00:00:00"/>
    <n v="39"/>
    <x v="1"/>
  </r>
  <r>
    <s v="U00930"/>
    <s v="C14775"/>
    <s v="Kajal Subramanian"/>
    <x v="2"/>
    <x v="3"/>
    <x v="3"/>
    <s v="MTR36204"/>
    <d v="2024-12-04T00:00:00"/>
    <d v="1899-12-30T12:24:01"/>
    <n v="337.85"/>
    <n v="2566.4899999999998"/>
    <n v="2904.3399999999901"/>
    <n v="1959.95"/>
    <x v="47"/>
    <x v="1"/>
    <x v="26"/>
    <x v="0"/>
    <n v="1"/>
    <n v="0"/>
    <n v="0"/>
    <x v="2"/>
    <x v="1"/>
    <x v="3"/>
    <n v="217.54"/>
    <n v="120.31"/>
    <s v="Analog"/>
    <d v="2023-03-26T00:00:00"/>
    <n v="62"/>
    <x v="1"/>
  </r>
  <r>
    <s v="U01187"/>
    <s v="C80986"/>
    <s v="Prakash Dar"/>
    <x v="2"/>
    <x v="4"/>
    <x v="4"/>
    <s v="MTR16138"/>
    <d v="2025-03-11T00:00:00"/>
    <d v="1899-12-30T14:21:57"/>
    <n v="200.69"/>
    <n v="2496.14"/>
    <n v="2696.83"/>
    <n v="936.1"/>
    <x v="206"/>
    <x v="0"/>
    <x v="26"/>
    <x v="0"/>
    <n v="1"/>
    <n v="0"/>
    <n v="0"/>
    <x v="3"/>
    <x v="0"/>
    <x v="3"/>
    <n v="136.87"/>
    <n v="63.82"/>
    <s v="Analog"/>
    <d v="2017-02-22T00:00:00"/>
    <n v="43"/>
    <x v="2"/>
  </r>
  <r>
    <s v="U01188"/>
    <s v="C56798"/>
    <s v="Harsh Hebbar"/>
    <x v="2"/>
    <x v="0"/>
    <x v="0"/>
    <s v="MTR74618"/>
    <d v="2024-11-05T00:00:00"/>
    <d v="1899-12-30T10:44:23"/>
    <n v="123.03"/>
    <n v="4237.42"/>
    <n v="4360.45"/>
    <n v="636.44000000000005"/>
    <x v="7"/>
    <x v="0"/>
    <x v="15"/>
    <x v="1"/>
    <n v="0"/>
    <n v="0"/>
    <n v="1"/>
    <x v="2"/>
    <x v="0"/>
    <x v="4"/>
    <n v="62.98"/>
    <n v="60.05"/>
    <s v="Smart"/>
    <d v="2015-10-02T00:00:00"/>
    <n v="42"/>
    <x v="1"/>
  </r>
  <r>
    <s v="U01475"/>
    <s v="C47295"/>
    <s v="Hema Menon"/>
    <x v="2"/>
    <x v="1"/>
    <x v="1"/>
    <s v="MTR27472"/>
    <d v="2025-07-12T00:00:00"/>
    <d v="1899-12-30T23:55:35"/>
    <n v="436.39"/>
    <n v="1614.03"/>
    <n v="2050.42"/>
    <n v="2907.36"/>
    <x v="150"/>
    <x v="0"/>
    <x v="29"/>
    <x v="1"/>
    <n v="0"/>
    <n v="0"/>
    <n v="1"/>
    <x v="4"/>
    <x v="2"/>
    <x v="2"/>
    <n v="302.16000000000003"/>
    <n v="134.22999999999999"/>
    <s v="Analog"/>
    <d v="2018-05-20T00:00:00"/>
    <n v="47"/>
    <x v="2"/>
  </r>
  <r>
    <s v="U01190"/>
    <s v="C69628"/>
    <s v="Lata Malhotra"/>
    <x v="2"/>
    <x v="3"/>
    <x v="3"/>
    <s v="MTR73171"/>
    <d v="2024-09-23T00:00:00"/>
    <d v="1899-12-30T07:54:59"/>
    <n v="399.45"/>
    <n v="1623.5"/>
    <n v="2022.95"/>
    <n v="2734.44"/>
    <x v="169"/>
    <x v="1"/>
    <x v="14"/>
    <x v="2"/>
    <n v="0"/>
    <n v="1"/>
    <n v="0"/>
    <x v="4"/>
    <x v="1"/>
    <x v="3"/>
    <n v="264.48"/>
    <n v="134.97"/>
    <s v="Smart"/>
    <d v="2020-04-10T00:00:00"/>
    <n v="39"/>
    <x v="1"/>
  </r>
  <r>
    <s v="U01191"/>
    <s v="C94894"/>
    <s v="Kavya Salunkhe"/>
    <x v="0"/>
    <x v="3"/>
    <x v="3"/>
    <s v="MTR71821"/>
    <d v="2025-06-12T00:00:00"/>
    <d v="1899-12-30T00:24:07"/>
    <n v="273.14"/>
    <n v="1483.02"/>
    <n v="1756.1599999999901"/>
    <n v="1973.39"/>
    <x v="79"/>
    <x v="0"/>
    <x v="6"/>
    <x v="2"/>
    <n v="0"/>
    <n v="1"/>
    <n v="0"/>
    <x v="3"/>
    <x v="0"/>
    <x v="0"/>
    <n v="189.07"/>
    <n v="84.07"/>
    <s v="Analog"/>
    <d v="2022-08-12T00:00:00"/>
    <n v="26"/>
    <x v="0"/>
  </r>
  <r>
    <s v="U01194"/>
    <s v="C42276"/>
    <s v="Rohit Srinivasan"/>
    <x v="1"/>
    <x v="0"/>
    <x v="0"/>
    <s v="MTR24190"/>
    <d v="2024-08-27T00:00:00"/>
    <d v="1899-12-30T03:18:39"/>
    <n v="412.1"/>
    <n v="1249.3900000000001"/>
    <n v="1661.49"/>
    <n v="2388.19"/>
    <x v="236"/>
    <x v="0"/>
    <x v="1"/>
    <x v="1"/>
    <n v="0"/>
    <n v="0"/>
    <n v="1"/>
    <x v="2"/>
    <x v="1"/>
    <x v="4"/>
    <n v="220.14"/>
    <n v="191.96"/>
    <s v="Analog"/>
    <d v="2018-05-15T00:00:00"/>
    <n v="31"/>
    <x v="0"/>
  </r>
  <r>
    <s v="U01193"/>
    <s v="C12164"/>
    <s v="Tara Kapoor"/>
    <x v="2"/>
    <x v="1"/>
    <x v="1"/>
    <s v="MTR69433"/>
    <d v="2024-09-04T00:00:00"/>
    <d v="1899-12-30T01:43:57"/>
    <n v="191.96"/>
    <n v="2342.83"/>
    <n v="2534.79"/>
    <n v="1211.19"/>
    <x v="123"/>
    <x v="1"/>
    <x v="29"/>
    <x v="0"/>
    <n v="1"/>
    <n v="0"/>
    <n v="0"/>
    <x v="1"/>
    <x v="0"/>
    <x v="0"/>
    <n v="126.87"/>
    <n v="65.09"/>
    <s v="Smart"/>
    <d v="2016-08-11T00:00:00"/>
    <n v="35"/>
    <x v="2"/>
  </r>
  <r>
    <s v="U01443"/>
    <s v="C85526"/>
    <s v="Pooja Pillai"/>
    <x v="0"/>
    <x v="1"/>
    <x v="1"/>
    <s v="MTR84909"/>
    <d v="2025-01-02T00:00:00"/>
    <d v="1899-12-30T06:10:52"/>
    <n v="292.77999999999997"/>
    <n v="1002.54"/>
    <n v="1295.32"/>
    <n v="2033.49"/>
    <x v="162"/>
    <x v="0"/>
    <x v="10"/>
    <x v="1"/>
    <n v="0"/>
    <n v="0"/>
    <n v="1"/>
    <x v="0"/>
    <x v="0"/>
    <x v="3"/>
    <n v="123.01"/>
    <n v="169.77"/>
    <s v="Smart"/>
    <d v="2019-04-14T00:00:00"/>
    <n v="43"/>
    <x v="1"/>
  </r>
  <r>
    <s v="U01195"/>
    <s v="C67839"/>
    <s v="Sakshi Balasubramanian"/>
    <x v="2"/>
    <x v="0"/>
    <x v="0"/>
    <s v="MTR20868"/>
    <d v="2025-07-12T00:00:00"/>
    <d v="1899-12-30T19:03:42"/>
    <n v="490.57"/>
    <n v="2833.59"/>
    <n v="3324.16"/>
    <n v="2479.23"/>
    <x v="77"/>
    <x v="0"/>
    <x v="1"/>
    <x v="2"/>
    <n v="0"/>
    <n v="1"/>
    <n v="0"/>
    <x v="3"/>
    <x v="0"/>
    <x v="2"/>
    <n v="343"/>
    <n v="147.57"/>
    <s v="Smart"/>
    <d v="2018-08-25T00:00:00"/>
    <n v="71"/>
    <x v="0"/>
  </r>
  <r>
    <s v="U00779"/>
    <s v="C35474"/>
    <s v="Amit Pereira"/>
    <x v="0"/>
    <x v="2"/>
    <x v="2"/>
    <s v="MTR33877"/>
    <d v="2025-06-23T00:00:00"/>
    <d v="1899-12-30T15:52:35"/>
    <n v="67.319999999999993"/>
    <n v="3922.67"/>
    <n v="3989.99"/>
    <n v="453.34"/>
    <x v="41"/>
    <x v="0"/>
    <x v="4"/>
    <x v="0"/>
    <n v="1"/>
    <n v="0"/>
    <n v="0"/>
    <x v="0"/>
    <x v="2"/>
    <x v="3"/>
    <n v="44.62"/>
    <n v="22.7"/>
    <s v="Analog"/>
    <d v="2016-02-29T00:00:00"/>
    <n v="32"/>
    <x v="1"/>
  </r>
  <r>
    <s v="U01197"/>
    <s v="C16156"/>
    <s v="Pallavi Khan"/>
    <x v="0"/>
    <x v="3"/>
    <x v="3"/>
    <s v="MTR54671"/>
    <d v="2024-08-31T00:00:00"/>
    <d v="1899-12-30T07:46:32"/>
    <n v="410.99"/>
    <n v="3162.91"/>
    <n v="3573.8999999999901"/>
    <n v="3058.04"/>
    <x v="115"/>
    <x v="0"/>
    <x v="11"/>
    <x v="1"/>
    <n v="0"/>
    <n v="0"/>
    <n v="1"/>
    <x v="2"/>
    <x v="1"/>
    <x v="2"/>
    <n v="223.5"/>
    <n v="187.49"/>
    <s v="Analog"/>
    <d v="2015-11-24T00:00:00"/>
    <n v="69"/>
    <x v="1"/>
  </r>
  <r>
    <s v="U01198"/>
    <s v="C44814"/>
    <s v="Pavan Kamat"/>
    <x v="0"/>
    <x v="3"/>
    <x v="3"/>
    <s v="MTR50184"/>
    <d v="2024-10-21T00:00:00"/>
    <d v="1899-12-30T08:49:03"/>
    <n v="415.72"/>
    <n v="2871.28"/>
    <n v="3287"/>
    <n v="3010.46"/>
    <x v="197"/>
    <x v="0"/>
    <x v="23"/>
    <x v="2"/>
    <n v="0"/>
    <n v="1"/>
    <n v="0"/>
    <x v="3"/>
    <x v="1"/>
    <x v="2"/>
    <n v="241.36"/>
    <n v="174.36"/>
    <s v="Analog"/>
    <d v="2020-07-23T00:00:00"/>
    <n v="45"/>
    <x v="2"/>
  </r>
  <r>
    <s v="U01199"/>
    <s v="C97539"/>
    <s v="Pranav Kaul"/>
    <x v="2"/>
    <x v="4"/>
    <x v="4"/>
    <s v="MTR43060"/>
    <d v="2025-07-13T00:00:00"/>
    <d v="1899-12-30T19:28:01"/>
    <n v="486.87"/>
    <n v="4925.01"/>
    <n v="5411.88"/>
    <n v="2582.38"/>
    <x v="65"/>
    <x v="0"/>
    <x v="4"/>
    <x v="2"/>
    <n v="0"/>
    <n v="1"/>
    <n v="0"/>
    <x v="0"/>
    <x v="2"/>
    <x v="0"/>
    <n v="289.57"/>
    <n v="197.3"/>
    <s v="Analog"/>
    <d v="2018-09-12T00:00:00"/>
    <n v="29"/>
    <x v="1"/>
  </r>
  <r>
    <s v="U01201"/>
    <s v="C26468"/>
    <s v="Isha Joshi"/>
    <x v="0"/>
    <x v="5"/>
    <x v="4"/>
    <s v="MTR74982"/>
    <d v="2025-01-06T00:00:00"/>
    <d v="1899-12-30T12:13:13"/>
    <n v="294.54000000000002"/>
    <n v="1010.12"/>
    <n v="1304.6600000000001"/>
    <n v="1762.5"/>
    <x v="105"/>
    <x v="0"/>
    <x v="7"/>
    <x v="2"/>
    <n v="0"/>
    <n v="1"/>
    <n v="0"/>
    <x v="1"/>
    <x v="0"/>
    <x v="3"/>
    <n v="184.9"/>
    <n v="109.64"/>
    <s v="Smart"/>
    <d v="2018-11-16T00:00:00"/>
    <n v="36"/>
    <x v="1"/>
  </r>
  <r>
    <s v="U01202"/>
    <s v="C93432"/>
    <s v="Suresh Kohli"/>
    <x v="1"/>
    <x v="5"/>
    <x v="4"/>
    <s v="MTR52921"/>
    <d v="2024-12-25T00:00:00"/>
    <d v="1899-12-30T17:14:08"/>
    <n v="310.67"/>
    <n v="4739.74"/>
    <n v="5050.41"/>
    <n v="1545.05"/>
    <x v="89"/>
    <x v="0"/>
    <x v="6"/>
    <x v="0"/>
    <n v="1"/>
    <n v="0"/>
    <n v="0"/>
    <x v="3"/>
    <x v="2"/>
    <x v="3"/>
    <n v="180.35"/>
    <n v="130.32"/>
    <s v="Analog"/>
    <d v="2020-10-12T00:00:00"/>
    <n v="69"/>
    <x v="1"/>
  </r>
  <r>
    <s v="U01203"/>
    <s v="C25432"/>
    <s v="Priya Gaikwad"/>
    <x v="2"/>
    <x v="1"/>
    <x v="1"/>
    <s v="MTR13949"/>
    <d v="2024-09-07T00:00:00"/>
    <d v="1899-12-30T14:59:35"/>
    <n v="28.15"/>
    <n v="3038.27"/>
    <n v="3066.42"/>
    <n v="148.69999999999999"/>
    <x v="299"/>
    <x v="1"/>
    <x v="11"/>
    <x v="0"/>
    <n v="1"/>
    <n v="0"/>
    <n v="0"/>
    <x v="0"/>
    <x v="0"/>
    <x v="2"/>
    <n v="17.16"/>
    <n v="10.99"/>
    <s v="Smart"/>
    <d v="2019-01-22T00:00:00"/>
    <n v="23"/>
    <x v="1"/>
  </r>
  <r>
    <s v="U01204"/>
    <s v="C86657"/>
    <s v="Bhavya DSouza"/>
    <x v="0"/>
    <x v="3"/>
    <x v="3"/>
    <s v="MTR72626"/>
    <d v="2025-05-24T00:00:00"/>
    <d v="1899-12-30T05:33:55"/>
    <n v="360.57"/>
    <n v="4435.55"/>
    <n v="4796.12"/>
    <n v="2011.26"/>
    <x v="74"/>
    <x v="0"/>
    <x v="20"/>
    <x v="0"/>
    <n v="1"/>
    <n v="0"/>
    <n v="0"/>
    <x v="2"/>
    <x v="0"/>
    <x v="1"/>
    <n v="225.83"/>
    <n v="134.74"/>
    <s v="Analog"/>
    <d v="2017-04-02T00:00:00"/>
    <n v="70"/>
    <x v="0"/>
  </r>
  <r>
    <s v="U01861"/>
    <s v="C47763"/>
    <s v="Akash Rebello"/>
    <x v="1"/>
    <x v="5"/>
    <x v="4"/>
    <s v="MTR96643"/>
    <d v="2024-07-27T00:00:00"/>
    <d v="1899-12-30T04:14:10"/>
    <n v="262.54000000000002"/>
    <n v="4214.09"/>
    <n v="4476.63"/>
    <n v="1952.69"/>
    <x v="140"/>
    <x v="1"/>
    <x v="18"/>
    <x v="0"/>
    <n v="1"/>
    <n v="0"/>
    <n v="0"/>
    <x v="4"/>
    <x v="0"/>
    <x v="1"/>
    <n v="172.47"/>
    <n v="90.07"/>
    <s v="Analog"/>
    <d v="2020-09-27T00:00:00"/>
    <n v="59"/>
    <x v="2"/>
  </r>
  <r>
    <s v="U01206"/>
    <s v="C44902"/>
    <s v="Tripti Parikh"/>
    <x v="1"/>
    <x v="1"/>
    <x v="1"/>
    <s v="MTR95737"/>
    <d v="2024-08-20T00:00:00"/>
    <d v="1899-12-30T14:34:00"/>
    <n v="347.24"/>
    <n v="4218.66"/>
    <n v="4565.8999999999996"/>
    <n v="2066.79"/>
    <x v="282"/>
    <x v="0"/>
    <x v="22"/>
    <x v="2"/>
    <n v="0"/>
    <n v="1"/>
    <n v="0"/>
    <x v="4"/>
    <x v="1"/>
    <x v="3"/>
    <n v="159.6"/>
    <n v="187.64"/>
    <s v="Smart"/>
    <d v="2018-08-07T00:00:00"/>
    <n v="57"/>
    <x v="0"/>
  </r>
  <r>
    <s v="U01208"/>
    <s v="C35000"/>
    <s v="Tejas Siddiqui"/>
    <x v="1"/>
    <x v="5"/>
    <x v="4"/>
    <s v="MTR84382"/>
    <d v="2024-08-12T00:00:00"/>
    <d v="1899-12-30T23:07:38"/>
    <n v="477.57"/>
    <n v="2653.54"/>
    <n v="3131.11"/>
    <n v="2744.88"/>
    <x v="71"/>
    <x v="0"/>
    <x v="6"/>
    <x v="0"/>
    <n v="1"/>
    <n v="0"/>
    <n v="0"/>
    <x v="3"/>
    <x v="1"/>
    <x v="4"/>
    <n v="225.18"/>
    <n v="252.39"/>
    <s v="Smart"/>
    <d v="2016-05-27T00:00:00"/>
    <n v="39"/>
    <x v="1"/>
  </r>
  <r>
    <s v="U01209"/>
    <s v="C33718"/>
    <s v="Vikram DSouza"/>
    <x v="1"/>
    <x v="3"/>
    <x v="3"/>
    <s v="MTR23789"/>
    <d v="2025-06-14T00:00:00"/>
    <d v="1899-12-30T10:56:40"/>
    <n v="298.58999999999997"/>
    <n v="3950.4"/>
    <n v="4248.99"/>
    <n v="1746.84"/>
    <x v="7"/>
    <x v="0"/>
    <x v="26"/>
    <x v="0"/>
    <n v="1"/>
    <n v="0"/>
    <n v="0"/>
    <x v="4"/>
    <x v="2"/>
    <x v="0"/>
    <n v="196.17"/>
    <n v="102.42"/>
    <s v="Analog"/>
    <d v="2019-09-23T00:00:00"/>
    <n v="39"/>
    <x v="0"/>
  </r>
  <r>
    <s v="U01210"/>
    <s v="C35114"/>
    <s v="Yogesh Dalal"/>
    <x v="2"/>
    <x v="4"/>
    <x v="4"/>
    <s v="MTR37822"/>
    <d v="2025-02-11T00:00:00"/>
    <d v="1899-12-30T05:43:39"/>
    <n v="57.44"/>
    <n v="2724.8"/>
    <n v="2782.24"/>
    <n v="260.95999999999998"/>
    <x v="250"/>
    <x v="0"/>
    <x v="20"/>
    <x v="0"/>
    <n v="1"/>
    <n v="0"/>
    <n v="0"/>
    <x v="0"/>
    <x v="0"/>
    <x v="0"/>
    <n v="31.6"/>
    <n v="25.84"/>
    <s v="Smart"/>
    <d v="2017-12-18T00:00:00"/>
    <n v="62"/>
    <x v="0"/>
  </r>
  <r>
    <s v="U01211"/>
    <s v="C68980"/>
    <s v="Ritu Chauhan"/>
    <x v="0"/>
    <x v="0"/>
    <x v="0"/>
    <s v="MTR69712"/>
    <d v="2025-04-18T00:00:00"/>
    <d v="1899-12-30T08:28:57"/>
    <n v="410.25"/>
    <n v="2169.66"/>
    <n v="2579.91"/>
    <n v="3041.69"/>
    <x v="212"/>
    <x v="0"/>
    <x v="14"/>
    <x v="0"/>
    <n v="1"/>
    <n v="0"/>
    <n v="0"/>
    <x v="4"/>
    <x v="1"/>
    <x v="4"/>
    <n v="199.49"/>
    <n v="210.76"/>
    <s v="Analog"/>
    <d v="2018-04-16T00:00:00"/>
    <n v="53"/>
    <x v="1"/>
  </r>
  <r>
    <s v="U01212"/>
    <s v="C30710"/>
    <s v="Tanya Patil"/>
    <x v="0"/>
    <x v="5"/>
    <x v="4"/>
    <s v="MTR91548"/>
    <d v="2025-02-16T00:00:00"/>
    <d v="1899-12-30T11:00:10"/>
    <n v="76.61"/>
    <n v="1248.8599999999999"/>
    <n v="1325.46999999999"/>
    <n v="418.07"/>
    <x v="254"/>
    <x v="0"/>
    <x v="12"/>
    <x v="1"/>
    <n v="0"/>
    <n v="0"/>
    <n v="1"/>
    <x v="1"/>
    <x v="1"/>
    <x v="3"/>
    <n v="37.53"/>
    <n v="39.08"/>
    <s v="Smart"/>
    <d v="2015-09-10T00:00:00"/>
    <n v="59"/>
    <x v="2"/>
  </r>
  <r>
    <s v="U01213"/>
    <s v="C48267"/>
    <s v="Pallavi DSouza"/>
    <x v="0"/>
    <x v="3"/>
    <x v="3"/>
    <s v="MTR34042"/>
    <d v="2024-09-27T00:00:00"/>
    <d v="1899-12-30T22:48:30"/>
    <n v="27.12"/>
    <n v="1442.06"/>
    <n v="1469.1799999999901"/>
    <n v="164.64"/>
    <x v="168"/>
    <x v="1"/>
    <x v="25"/>
    <x v="1"/>
    <n v="0"/>
    <n v="0"/>
    <n v="1"/>
    <x v="1"/>
    <x v="0"/>
    <x v="4"/>
    <n v="11.5"/>
    <n v="15.62"/>
    <s v="Analog"/>
    <d v="2019-03-13T00:00:00"/>
    <n v="48"/>
    <x v="2"/>
  </r>
  <r>
    <s v="U01214"/>
    <s v="C87151"/>
    <s v="Pradeep Kulkarni"/>
    <x v="2"/>
    <x v="1"/>
    <x v="1"/>
    <s v="MTR68364"/>
    <d v="2024-11-19T00:00:00"/>
    <d v="1899-12-30T11:01:34"/>
    <n v="95.34"/>
    <n v="4878.3500000000004"/>
    <n v="4973.6899999999996"/>
    <n v="659.02"/>
    <x v="288"/>
    <x v="1"/>
    <x v="0"/>
    <x v="0"/>
    <n v="1"/>
    <n v="0"/>
    <n v="0"/>
    <x v="3"/>
    <x v="2"/>
    <x v="0"/>
    <n v="56.82"/>
    <n v="38.520000000000003"/>
    <s v="Analog"/>
    <d v="2021-07-05T00:00:00"/>
    <n v="74"/>
    <x v="2"/>
  </r>
  <r>
    <s v="U01215"/>
    <s v="C39007"/>
    <s v="Tara Salunkhe"/>
    <x v="0"/>
    <x v="3"/>
    <x v="3"/>
    <s v="MTR60752"/>
    <d v="2025-06-30T00:00:00"/>
    <d v="1899-12-30T17:00:59"/>
    <n v="330.69"/>
    <n v="3917.29"/>
    <n v="4247.9799999999996"/>
    <n v="2393.2800000000002"/>
    <x v="190"/>
    <x v="0"/>
    <x v="12"/>
    <x v="0"/>
    <n v="1"/>
    <n v="0"/>
    <n v="0"/>
    <x v="0"/>
    <x v="2"/>
    <x v="0"/>
    <n v="180.69"/>
    <n v="150"/>
    <s v="Analog"/>
    <d v="2017-07-02T00:00:00"/>
    <n v="49"/>
    <x v="2"/>
  </r>
  <r>
    <s v="U01216"/>
    <s v="C16334"/>
    <s v="Pankaj Sharma"/>
    <x v="2"/>
    <x v="1"/>
    <x v="1"/>
    <s v="MTR66020"/>
    <d v="2024-09-26T00:00:00"/>
    <d v="1899-12-30T03:07:10"/>
    <n v="317.99"/>
    <n v="2679.71"/>
    <n v="2997.7"/>
    <n v="1527.14"/>
    <x v="251"/>
    <x v="0"/>
    <x v="18"/>
    <x v="1"/>
    <n v="0"/>
    <n v="0"/>
    <n v="1"/>
    <x v="4"/>
    <x v="1"/>
    <x v="2"/>
    <n v="202.1"/>
    <n v="115.89"/>
    <s v="Analog"/>
    <d v="2017-06-05T00:00:00"/>
    <n v="49"/>
    <x v="1"/>
  </r>
  <r>
    <s v="U01217"/>
    <s v="C36432"/>
    <s v="Rishabh Kapoor"/>
    <x v="1"/>
    <x v="2"/>
    <x v="2"/>
    <s v="MTR13706"/>
    <d v="2025-05-08T00:00:00"/>
    <d v="1899-12-30T01:40:30"/>
    <n v="336.94"/>
    <n v="2672.43"/>
    <n v="3009.37"/>
    <n v="1666.57"/>
    <x v="64"/>
    <x v="0"/>
    <x v="0"/>
    <x v="0"/>
    <n v="1"/>
    <n v="0"/>
    <n v="0"/>
    <x v="2"/>
    <x v="0"/>
    <x v="3"/>
    <n v="215.74"/>
    <n v="121.2"/>
    <s v="Smart"/>
    <d v="2024-03-15T00:00:00"/>
    <n v="35"/>
    <x v="1"/>
  </r>
  <r>
    <s v="U01218"/>
    <s v="C32949"/>
    <s v="Reyansh Batra"/>
    <x v="0"/>
    <x v="3"/>
    <x v="3"/>
    <s v="MTR55582"/>
    <d v="2025-01-04T00:00:00"/>
    <d v="1899-12-30T17:25:02"/>
    <n v="448.4"/>
    <n v="3878.79"/>
    <n v="4327.1899999999996"/>
    <n v="2320.19"/>
    <x v="105"/>
    <x v="0"/>
    <x v="27"/>
    <x v="2"/>
    <n v="0"/>
    <n v="1"/>
    <n v="0"/>
    <x v="2"/>
    <x v="2"/>
    <x v="2"/>
    <n v="303.95999999999998"/>
    <n v="144.44"/>
    <s v="Smart"/>
    <d v="2018-06-23T00:00:00"/>
    <n v="33"/>
    <x v="2"/>
  </r>
  <r>
    <s v="U01219"/>
    <s v="C42097"/>
    <s v="Harish Anand"/>
    <x v="0"/>
    <x v="3"/>
    <x v="3"/>
    <s v="MTR97925"/>
    <d v="2025-01-01T00:00:00"/>
    <d v="1899-12-30T10:52:22"/>
    <n v="371.46"/>
    <n v="3442.93"/>
    <n v="3814.39"/>
    <n v="2115.62"/>
    <x v="51"/>
    <x v="0"/>
    <x v="18"/>
    <x v="0"/>
    <n v="1"/>
    <n v="0"/>
    <n v="0"/>
    <x v="0"/>
    <x v="1"/>
    <x v="4"/>
    <n v="205"/>
    <n v="166.46"/>
    <s v="Analog"/>
    <d v="2019-06-21T00:00:00"/>
    <n v="61"/>
    <x v="0"/>
  </r>
  <r>
    <s v="U01220"/>
    <s v="C62413"/>
    <s v="Sunil Dutta"/>
    <x v="1"/>
    <x v="0"/>
    <x v="0"/>
    <s v="MTR84874"/>
    <d v="2025-07-01T00:00:00"/>
    <d v="1899-12-30T03:58:08"/>
    <n v="457.75"/>
    <n v="1607.74"/>
    <n v="2065.4899999999998"/>
    <n v="2897.18"/>
    <x v="49"/>
    <x v="0"/>
    <x v="22"/>
    <x v="1"/>
    <n v="0"/>
    <n v="0"/>
    <n v="1"/>
    <x v="3"/>
    <x v="0"/>
    <x v="1"/>
    <n v="250.99"/>
    <n v="206.76"/>
    <s v="Smart"/>
    <d v="2022-03-23T00:00:00"/>
    <n v="37"/>
    <x v="2"/>
  </r>
  <r>
    <s v="U01221"/>
    <s v="C26724"/>
    <s v="Anusha Kaul"/>
    <x v="1"/>
    <x v="5"/>
    <x v="4"/>
    <s v="MTR87151"/>
    <d v="2024-10-26T00:00:00"/>
    <d v="1899-12-30T08:12:13"/>
    <n v="270.27999999999997"/>
    <n v="4115.78"/>
    <n v="4386.0599999999904"/>
    <n v="1392.2"/>
    <x v="80"/>
    <x v="0"/>
    <x v="2"/>
    <x v="0"/>
    <n v="1"/>
    <n v="0"/>
    <n v="0"/>
    <x v="3"/>
    <x v="2"/>
    <x v="3"/>
    <n v="130.94"/>
    <n v="139.34"/>
    <s v="Analog"/>
    <d v="2021-04-16T00:00:00"/>
    <n v="67"/>
    <x v="2"/>
  </r>
  <r>
    <s v="U01222"/>
    <s v="C96855"/>
    <s v="Vinay Iyengar"/>
    <x v="1"/>
    <x v="1"/>
    <x v="1"/>
    <s v="MTR47228"/>
    <d v="2025-01-23T00:00:00"/>
    <d v="1899-12-30T14:49:24"/>
    <n v="53.59"/>
    <n v="3401.89"/>
    <n v="3455.48"/>
    <n v="348.13"/>
    <x v="28"/>
    <x v="0"/>
    <x v="20"/>
    <x v="1"/>
    <n v="0"/>
    <n v="0"/>
    <n v="1"/>
    <x v="2"/>
    <x v="2"/>
    <x v="2"/>
    <n v="31.78"/>
    <n v="21.81"/>
    <s v="Smart"/>
    <d v="2016-07-11T00:00:00"/>
    <n v="50"/>
    <x v="2"/>
  </r>
  <r>
    <s v="U01426"/>
    <s v="C96085"/>
    <s v="Aditya Gowda"/>
    <x v="2"/>
    <x v="1"/>
    <x v="1"/>
    <s v="MTR57429"/>
    <d v="2024-10-07T00:00:00"/>
    <d v="1899-12-30T21:52:59"/>
    <n v="427.52"/>
    <n v="1209.3"/>
    <n v="1636.82"/>
    <n v="2505.3200000000002"/>
    <x v="16"/>
    <x v="0"/>
    <x v="28"/>
    <x v="2"/>
    <n v="0"/>
    <n v="1"/>
    <n v="0"/>
    <x v="2"/>
    <x v="2"/>
    <x v="0"/>
    <n v="184.41"/>
    <n v="243.11"/>
    <s v="Analog"/>
    <d v="2017-03-07T00:00:00"/>
    <n v="55"/>
    <x v="2"/>
  </r>
  <r>
    <s v="U01224"/>
    <s v="C69523"/>
    <s v="Hardik Vyas"/>
    <x v="0"/>
    <x v="0"/>
    <x v="0"/>
    <s v="MTR27512"/>
    <d v="2025-07-16T00:00:00"/>
    <d v="1899-12-30T18:15:54"/>
    <n v="105.73"/>
    <n v="2527.23"/>
    <n v="2632.96"/>
    <n v="781.92"/>
    <x v="238"/>
    <x v="0"/>
    <x v="4"/>
    <x v="2"/>
    <n v="0"/>
    <n v="1"/>
    <n v="0"/>
    <x v="0"/>
    <x v="0"/>
    <x v="2"/>
    <n v="50.83"/>
    <n v="54.9"/>
    <s v="Analog"/>
    <d v="2016-07-30T00:00:00"/>
    <n v="69"/>
    <x v="1"/>
  </r>
  <r>
    <s v="U01225"/>
    <s v="C69905"/>
    <s v="Siddharth Gokhale"/>
    <x v="1"/>
    <x v="0"/>
    <x v="0"/>
    <s v="MTR23240"/>
    <d v="2024-12-25T00:00:00"/>
    <d v="1899-12-30T08:48:30"/>
    <n v="276.39999999999998"/>
    <n v="2525.0500000000002"/>
    <n v="2801.45"/>
    <n v="2003.4"/>
    <x v="103"/>
    <x v="1"/>
    <x v="2"/>
    <x v="0"/>
    <n v="1"/>
    <n v="0"/>
    <n v="0"/>
    <x v="3"/>
    <x v="2"/>
    <x v="1"/>
    <n v="149.72"/>
    <n v="126.68"/>
    <s v="Analog"/>
    <d v="2020-05-30T00:00:00"/>
    <n v="20"/>
    <x v="2"/>
  </r>
  <r>
    <s v="U01226"/>
    <s v="C42152"/>
    <s v="Charvi Coutinho"/>
    <x v="0"/>
    <x v="5"/>
    <x v="4"/>
    <s v="MTR78701"/>
    <d v="2025-03-14T00:00:00"/>
    <d v="1899-12-30T12:32:00"/>
    <n v="355.14"/>
    <n v="3943.57"/>
    <n v="4298.71"/>
    <n v="2332.1799999999998"/>
    <x v="282"/>
    <x v="0"/>
    <x v="28"/>
    <x v="0"/>
    <n v="1"/>
    <n v="0"/>
    <n v="0"/>
    <x v="3"/>
    <x v="0"/>
    <x v="4"/>
    <n v="237.65"/>
    <n v="117.49"/>
    <s v="Analog"/>
    <d v="2023-04-09T00:00:00"/>
    <n v="35"/>
    <x v="1"/>
  </r>
  <r>
    <s v="U01227"/>
    <s v="C98587"/>
    <s v="Hema Nair"/>
    <x v="1"/>
    <x v="5"/>
    <x v="4"/>
    <s v="MTR30590"/>
    <d v="2024-11-28T00:00:00"/>
    <d v="1899-12-30T07:27:09"/>
    <n v="40.659999999999997"/>
    <n v="3047.19"/>
    <n v="3087.85"/>
    <n v="198.25"/>
    <x v="54"/>
    <x v="1"/>
    <x v="17"/>
    <x v="1"/>
    <n v="0"/>
    <n v="0"/>
    <n v="1"/>
    <x v="0"/>
    <x v="0"/>
    <x v="4"/>
    <n v="23.35"/>
    <n v="17.309999999999999"/>
    <s v="Smart"/>
    <d v="2019-09-21T00:00:00"/>
    <n v="46"/>
    <x v="1"/>
  </r>
  <r>
    <s v="U01229"/>
    <s v="C96760"/>
    <s v="Mohit Chauhan"/>
    <x v="1"/>
    <x v="2"/>
    <x v="2"/>
    <s v="MTR53859"/>
    <d v="2025-03-04T00:00:00"/>
    <d v="1899-12-30T06:29:55"/>
    <n v="186"/>
    <n v="2060.52"/>
    <n v="2246.52"/>
    <n v="1269.94"/>
    <x v="138"/>
    <x v="0"/>
    <x v="8"/>
    <x v="0"/>
    <n v="1"/>
    <n v="0"/>
    <n v="0"/>
    <x v="0"/>
    <x v="2"/>
    <x v="4"/>
    <n v="99.3"/>
    <n v="86.7"/>
    <s v="Smart"/>
    <d v="2018-10-09T00:00:00"/>
    <n v="55"/>
    <x v="2"/>
  </r>
  <r>
    <s v="U01230"/>
    <s v="C14503"/>
    <s v="Naveen Salunkhe"/>
    <x v="2"/>
    <x v="4"/>
    <x v="4"/>
    <s v="MTR30731"/>
    <d v="2025-02-21T00:00:00"/>
    <d v="1899-12-30T16:16:32"/>
    <n v="42.45"/>
    <n v="1507.21"/>
    <n v="1549.66"/>
    <n v="278.52"/>
    <x v="106"/>
    <x v="0"/>
    <x v="22"/>
    <x v="0"/>
    <n v="1"/>
    <n v="0"/>
    <n v="0"/>
    <x v="2"/>
    <x v="0"/>
    <x v="4"/>
    <n v="20.05"/>
    <n v="22.4"/>
    <s v="Smart"/>
    <d v="2021-12-18T00:00:00"/>
    <n v="48"/>
    <x v="2"/>
  </r>
  <r>
    <s v="U01231"/>
    <s v="C34007"/>
    <s v="Yogesh Ghosh"/>
    <x v="0"/>
    <x v="0"/>
    <x v="0"/>
    <s v="MTR16517"/>
    <d v="2024-10-11T00:00:00"/>
    <d v="1899-12-30T02:38:32"/>
    <n v="82.21"/>
    <n v="2809.91"/>
    <n v="2892.12"/>
    <n v="566.4"/>
    <x v="79"/>
    <x v="0"/>
    <x v="1"/>
    <x v="2"/>
    <n v="0"/>
    <n v="1"/>
    <n v="0"/>
    <x v="3"/>
    <x v="2"/>
    <x v="0"/>
    <n v="33.28"/>
    <n v="48.93"/>
    <s v="Smart"/>
    <d v="2019-02-26T00:00:00"/>
    <n v="71"/>
    <x v="1"/>
  </r>
  <r>
    <s v="U01232"/>
    <s v="C86119"/>
    <s v="Radhika Chatterjee"/>
    <x v="2"/>
    <x v="5"/>
    <x v="4"/>
    <s v="MTR89423"/>
    <d v="2024-08-27T00:00:00"/>
    <d v="1899-12-30T22:46:10"/>
    <n v="288.08999999999997"/>
    <n v="2138.13"/>
    <n v="2426.2199999999998"/>
    <n v="2158.59"/>
    <x v="32"/>
    <x v="0"/>
    <x v="8"/>
    <x v="2"/>
    <n v="0"/>
    <n v="1"/>
    <n v="0"/>
    <x v="3"/>
    <x v="2"/>
    <x v="1"/>
    <n v="171.18"/>
    <n v="116.91"/>
    <s v="Smart"/>
    <d v="2020-11-12T00:00:00"/>
    <n v="50"/>
    <x v="2"/>
  </r>
  <r>
    <s v="U01234"/>
    <s v="C84371"/>
    <s v="Kartik Mehra"/>
    <x v="1"/>
    <x v="2"/>
    <x v="2"/>
    <s v="MTR44193"/>
    <d v="2025-03-12T00:00:00"/>
    <d v="1899-12-30T03:21:21"/>
    <n v="22.81"/>
    <n v="2723.01"/>
    <n v="2745.82"/>
    <n v="166.98"/>
    <x v="197"/>
    <x v="0"/>
    <x v="13"/>
    <x v="2"/>
    <n v="0"/>
    <n v="1"/>
    <n v="0"/>
    <x v="4"/>
    <x v="0"/>
    <x v="4"/>
    <n v="9.8699999999999992"/>
    <n v="12.94"/>
    <s v="Smart"/>
    <d v="2017-07-17T00:00:00"/>
    <n v="25"/>
    <x v="0"/>
  </r>
  <r>
    <s v="U01235"/>
    <s v="C10409"/>
    <s v="Tara Lopes"/>
    <x v="0"/>
    <x v="3"/>
    <x v="3"/>
    <s v="MTR72888"/>
    <d v="2024-09-19T00:00:00"/>
    <d v="1899-12-30T09:21:37"/>
    <n v="237.41"/>
    <n v="4754.57"/>
    <n v="4991.9799999999996"/>
    <n v="1438.79"/>
    <x v="119"/>
    <x v="0"/>
    <x v="18"/>
    <x v="0"/>
    <n v="1"/>
    <n v="0"/>
    <n v="0"/>
    <x v="0"/>
    <x v="2"/>
    <x v="1"/>
    <n v="156.63999999999999"/>
    <n v="80.77"/>
    <s v="Analog"/>
    <d v="2023-05-05T00:00:00"/>
    <n v="27"/>
    <x v="0"/>
  </r>
  <r>
    <s v="U01236"/>
    <s v="C74817"/>
    <s v="Damini Sodhi"/>
    <x v="1"/>
    <x v="1"/>
    <x v="1"/>
    <s v="MTR77372"/>
    <d v="2025-02-22T00:00:00"/>
    <d v="1899-12-30T15:08:46"/>
    <n v="280.57"/>
    <n v="1413.32"/>
    <n v="1693.8899999999901"/>
    <n v="2091.61"/>
    <x v="157"/>
    <x v="0"/>
    <x v="25"/>
    <x v="0"/>
    <n v="1"/>
    <n v="0"/>
    <n v="0"/>
    <x v="0"/>
    <x v="0"/>
    <x v="4"/>
    <n v="170.74"/>
    <n v="109.83"/>
    <s v="Analog"/>
    <d v="2022-03-05T00:00:00"/>
    <n v="33"/>
    <x v="2"/>
  </r>
  <r>
    <s v="U01237"/>
    <s v="C33606"/>
    <s v="Payal Martins"/>
    <x v="2"/>
    <x v="1"/>
    <x v="1"/>
    <s v="MTR17764"/>
    <d v="2025-06-03T00:00:00"/>
    <d v="1899-12-30T11:16:59"/>
    <n v="432"/>
    <n v="4387.63"/>
    <n v="4819.63"/>
    <n v="2156.36"/>
    <x v="87"/>
    <x v="0"/>
    <x v="13"/>
    <x v="1"/>
    <n v="0"/>
    <n v="0"/>
    <n v="1"/>
    <x v="1"/>
    <x v="2"/>
    <x v="1"/>
    <n v="285.86"/>
    <n v="146.13999999999999"/>
    <s v="Analog"/>
    <d v="2015-11-26T00:00:00"/>
    <n v="52"/>
    <x v="1"/>
  </r>
  <r>
    <s v="U01238"/>
    <s v="C22866"/>
    <s v="Rohit Subramanian"/>
    <x v="1"/>
    <x v="2"/>
    <x v="2"/>
    <s v="MTR14356"/>
    <d v="2025-01-22T00:00:00"/>
    <d v="1899-12-30T17:53:53"/>
    <n v="67.39"/>
    <n v="4416.5"/>
    <n v="4483.8900000000003"/>
    <n v="432.2"/>
    <x v="249"/>
    <x v="0"/>
    <x v="2"/>
    <x v="2"/>
    <n v="0"/>
    <n v="1"/>
    <n v="0"/>
    <x v="4"/>
    <x v="0"/>
    <x v="1"/>
    <n v="46.31"/>
    <n v="21.08"/>
    <s v="Smart"/>
    <d v="2017-06-20T00:00:00"/>
    <n v="68"/>
    <x v="2"/>
  </r>
  <r>
    <s v="U01239"/>
    <s v="C93459"/>
    <s v="Tara Reddy"/>
    <x v="2"/>
    <x v="3"/>
    <x v="3"/>
    <s v="MTR57006"/>
    <d v="2025-03-10T00:00:00"/>
    <d v="1899-12-30T15:06:07"/>
    <n v="247.98"/>
    <n v="3720.05"/>
    <n v="3968.03"/>
    <n v="1804.23"/>
    <x v="160"/>
    <x v="0"/>
    <x v="12"/>
    <x v="1"/>
    <n v="0"/>
    <n v="0"/>
    <n v="1"/>
    <x v="4"/>
    <x v="1"/>
    <x v="2"/>
    <n v="144.47999999999999"/>
    <n v="103.5"/>
    <s v="Analog"/>
    <d v="2018-02-04T00:00:00"/>
    <n v="61"/>
    <x v="0"/>
  </r>
  <r>
    <s v="U01240"/>
    <s v="C67538"/>
    <s v="Amit Shah"/>
    <x v="1"/>
    <x v="0"/>
    <x v="0"/>
    <s v="MTR78558"/>
    <d v="2024-11-24T00:00:00"/>
    <d v="1899-12-30T08:00:14"/>
    <n v="173.92"/>
    <n v="3797.55"/>
    <n v="3971.47"/>
    <n v="906.83"/>
    <x v="152"/>
    <x v="0"/>
    <x v="20"/>
    <x v="2"/>
    <n v="0"/>
    <n v="1"/>
    <n v="0"/>
    <x v="0"/>
    <x v="1"/>
    <x v="2"/>
    <n v="106.83"/>
    <n v="67.09"/>
    <s v="Smart"/>
    <d v="2021-05-05T00:00:00"/>
    <n v="52"/>
    <x v="1"/>
  </r>
  <r>
    <s v="U01241"/>
    <s v="C46668"/>
    <s v="Sandeep Bose"/>
    <x v="2"/>
    <x v="3"/>
    <x v="3"/>
    <s v="MTR46280"/>
    <d v="2024-10-04T00:00:00"/>
    <d v="1899-12-30T09:45:59"/>
    <n v="268.62"/>
    <n v="1668.99"/>
    <n v="1937.61"/>
    <n v="1423.36"/>
    <x v="35"/>
    <x v="1"/>
    <x v="4"/>
    <x v="1"/>
    <n v="0"/>
    <n v="0"/>
    <n v="1"/>
    <x v="1"/>
    <x v="2"/>
    <x v="2"/>
    <n v="168.39"/>
    <n v="100.23"/>
    <s v="Smart"/>
    <d v="2017-11-21T00:00:00"/>
    <n v="44"/>
    <x v="0"/>
  </r>
  <r>
    <s v="U01242"/>
    <s v="C75051"/>
    <s v="Amrita Khan"/>
    <x v="2"/>
    <x v="4"/>
    <x v="4"/>
    <s v="MTR88281"/>
    <d v="2025-02-24T00:00:00"/>
    <d v="1899-12-30T03:30:17"/>
    <n v="154.24"/>
    <n v="2654.71"/>
    <n v="2808.95"/>
    <n v="958.68"/>
    <x v="171"/>
    <x v="0"/>
    <x v="16"/>
    <x v="0"/>
    <n v="1"/>
    <n v="0"/>
    <n v="0"/>
    <x v="2"/>
    <x v="2"/>
    <x v="4"/>
    <n v="78.05"/>
    <n v="76.19"/>
    <s v="Smart"/>
    <d v="2017-04-25T00:00:00"/>
    <n v="21"/>
    <x v="2"/>
  </r>
  <r>
    <s v="U01243"/>
    <s v="C32106"/>
    <s v="Abhishek Iyengar"/>
    <x v="0"/>
    <x v="1"/>
    <x v="1"/>
    <s v="MTR50200"/>
    <d v="2024-12-01T00:00:00"/>
    <d v="1899-12-30T22:11:29"/>
    <n v="306.98"/>
    <n v="4771.79"/>
    <n v="5078.7700000000004"/>
    <n v="1743.31"/>
    <x v="52"/>
    <x v="0"/>
    <x v="8"/>
    <x v="1"/>
    <n v="0"/>
    <n v="0"/>
    <n v="1"/>
    <x v="1"/>
    <x v="1"/>
    <x v="1"/>
    <n v="213.63"/>
    <n v="93.35"/>
    <s v="Analog"/>
    <d v="2019-12-16T00:00:00"/>
    <n v="33"/>
    <x v="2"/>
  </r>
  <r>
    <s v="U01733"/>
    <s v="C77068"/>
    <s v="Ritesh Raina"/>
    <x v="2"/>
    <x v="5"/>
    <x v="4"/>
    <s v="MTR43414"/>
    <d v="2025-05-23T00:00:00"/>
    <d v="1899-12-30T09:03:17"/>
    <n v="485.95"/>
    <n v="3589.87"/>
    <n v="4075.8199999999902"/>
    <n v="2868.82"/>
    <x v="190"/>
    <x v="0"/>
    <x v="13"/>
    <x v="0"/>
    <n v="1"/>
    <n v="0"/>
    <n v="0"/>
    <x v="2"/>
    <x v="1"/>
    <x v="2"/>
    <n v="314.99"/>
    <n v="170.96"/>
    <s v="Analog"/>
    <d v="2023-06-06T00:00:00"/>
    <n v="42"/>
    <x v="1"/>
  </r>
  <r>
    <s v="U01245"/>
    <s v="C18264"/>
    <s v="Apeksha Saha"/>
    <x v="2"/>
    <x v="0"/>
    <x v="0"/>
    <s v="MTR51641"/>
    <d v="2025-06-10T00:00:00"/>
    <d v="1899-12-30T08:47:05"/>
    <n v="83.04"/>
    <n v="3971.25"/>
    <n v="4054.29"/>
    <n v="385.58"/>
    <x v="12"/>
    <x v="0"/>
    <x v="23"/>
    <x v="1"/>
    <n v="0"/>
    <n v="0"/>
    <n v="1"/>
    <x v="0"/>
    <x v="0"/>
    <x v="2"/>
    <n v="51.17"/>
    <n v="31.87"/>
    <s v="Smart"/>
    <d v="2016-08-30T00:00:00"/>
    <n v="44"/>
    <x v="0"/>
  </r>
  <r>
    <s v="U01246"/>
    <s v="C94462"/>
    <s v="Lata Coutinho"/>
    <x v="1"/>
    <x v="5"/>
    <x v="4"/>
    <s v="MTR59792"/>
    <d v="2025-01-28T00:00:00"/>
    <d v="1899-12-30T00:16:11"/>
    <n v="303.39999999999998"/>
    <n v="2037.54"/>
    <n v="2340.94"/>
    <n v="1805.25"/>
    <x v="203"/>
    <x v="0"/>
    <x v="9"/>
    <x v="1"/>
    <n v="0"/>
    <n v="0"/>
    <n v="1"/>
    <x v="4"/>
    <x v="0"/>
    <x v="4"/>
    <n v="156.54"/>
    <n v="146.86000000000001"/>
    <s v="Smart"/>
    <d v="2016-07-05T00:00:00"/>
    <n v="54"/>
    <x v="1"/>
  </r>
  <r>
    <s v="U01247"/>
    <s v="C12620"/>
    <s v="Neha Khan"/>
    <x v="0"/>
    <x v="3"/>
    <x v="3"/>
    <s v="MTR95887"/>
    <d v="2024-12-09T00:00:00"/>
    <d v="1899-12-30T12:00:42"/>
    <n v="140.27000000000001"/>
    <n v="1834.21"/>
    <n v="1974.48"/>
    <n v="1014.13"/>
    <x v="252"/>
    <x v="0"/>
    <x v="26"/>
    <x v="0"/>
    <n v="1"/>
    <n v="0"/>
    <n v="0"/>
    <x v="3"/>
    <x v="2"/>
    <x v="3"/>
    <n v="71.040000000000006"/>
    <n v="69.23"/>
    <s v="Analog"/>
    <d v="2015-08-04T00:00:00"/>
    <n v="45"/>
    <x v="1"/>
  </r>
  <r>
    <s v="U01248"/>
    <s v="C29384"/>
    <s v="Anushka Pereira"/>
    <x v="0"/>
    <x v="4"/>
    <x v="4"/>
    <s v="MTR81157"/>
    <d v="2025-03-15T00:00:00"/>
    <d v="1899-12-30T22:41:07"/>
    <n v="113.36"/>
    <n v="2516.2199999999998"/>
    <n v="2629.58"/>
    <n v="657.87"/>
    <x v="197"/>
    <x v="0"/>
    <x v="21"/>
    <x v="2"/>
    <n v="0"/>
    <n v="1"/>
    <n v="0"/>
    <x v="0"/>
    <x v="0"/>
    <x v="2"/>
    <n v="57.47"/>
    <n v="55.89"/>
    <s v="Analog"/>
    <d v="2016-02-23T00:00:00"/>
    <n v="37"/>
    <x v="1"/>
  </r>
  <r>
    <s v="U01249"/>
    <s v="C72888"/>
    <s v="Umesh Shah"/>
    <x v="0"/>
    <x v="0"/>
    <x v="0"/>
    <s v="MTR16296"/>
    <d v="2025-04-18T00:00:00"/>
    <d v="1899-12-30T14:33:29"/>
    <n v="55.36"/>
    <n v="3273.39"/>
    <n v="3328.75"/>
    <n v="340.43"/>
    <x v="186"/>
    <x v="0"/>
    <x v="9"/>
    <x v="0"/>
    <n v="1"/>
    <n v="0"/>
    <n v="0"/>
    <x v="2"/>
    <x v="0"/>
    <x v="1"/>
    <n v="25.26"/>
    <n v="30.1"/>
    <s v="Analog"/>
    <d v="2022-07-20T00:00:00"/>
    <n v="32"/>
    <x v="2"/>
  </r>
  <r>
    <s v="U01250"/>
    <s v="C89819"/>
    <s v="Siddharth Wagh"/>
    <x v="2"/>
    <x v="0"/>
    <x v="0"/>
    <s v="MTR53743"/>
    <d v="2024-12-13T00:00:00"/>
    <d v="1899-12-30T17:25:25"/>
    <n v="446.16"/>
    <n v="2815.09"/>
    <n v="3261.25"/>
    <n v="2701.94"/>
    <x v="33"/>
    <x v="0"/>
    <x v="4"/>
    <x v="1"/>
    <n v="0"/>
    <n v="0"/>
    <n v="1"/>
    <x v="4"/>
    <x v="1"/>
    <x v="2"/>
    <n v="259.06"/>
    <n v="187.1"/>
    <s v="Smart"/>
    <d v="2017-10-29T00:00:00"/>
    <n v="63"/>
    <x v="2"/>
  </r>
  <r>
    <s v="U01251"/>
    <s v="C93411"/>
    <s v="Mohit Balasubramanian"/>
    <x v="1"/>
    <x v="0"/>
    <x v="0"/>
    <s v="MTR72066"/>
    <d v="2025-04-07T00:00:00"/>
    <d v="1899-12-30T02:01:19"/>
    <n v="245.5"/>
    <n v="3738.9"/>
    <n v="3984.4"/>
    <n v="1435.9"/>
    <x v="19"/>
    <x v="0"/>
    <x v="4"/>
    <x v="1"/>
    <n v="0"/>
    <n v="0"/>
    <n v="1"/>
    <x v="4"/>
    <x v="1"/>
    <x v="1"/>
    <n v="112.94"/>
    <n v="132.56"/>
    <s v="Smart"/>
    <d v="2017-10-03T00:00:00"/>
    <n v="75"/>
    <x v="2"/>
  </r>
  <r>
    <s v="U01252"/>
    <s v="C40848"/>
    <s v="Sakshi Hebbar"/>
    <x v="2"/>
    <x v="3"/>
    <x v="3"/>
    <s v="MTR35270"/>
    <d v="2025-02-17T00:00:00"/>
    <d v="1899-12-30T23:01:49"/>
    <n v="257.95"/>
    <n v="4405.84"/>
    <n v="4663.79"/>
    <n v="1641.15"/>
    <x v="261"/>
    <x v="0"/>
    <x v="17"/>
    <x v="1"/>
    <n v="0"/>
    <n v="0"/>
    <n v="1"/>
    <x v="1"/>
    <x v="0"/>
    <x v="0"/>
    <n v="157.58000000000001"/>
    <n v="100.37"/>
    <s v="Analog"/>
    <d v="2022-10-31T00:00:00"/>
    <n v="50"/>
    <x v="0"/>
  </r>
  <r>
    <s v="U01253"/>
    <s v="C65697"/>
    <s v="Jatin Iyer"/>
    <x v="0"/>
    <x v="0"/>
    <x v="0"/>
    <s v="MTR67280"/>
    <d v="2025-02-26T00:00:00"/>
    <d v="1899-12-30T15:37:10"/>
    <n v="181.17"/>
    <n v="3008.97"/>
    <n v="3190.14"/>
    <n v="1064.8499999999999"/>
    <x v="284"/>
    <x v="0"/>
    <x v="20"/>
    <x v="1"/>
    <n v="0"/>
    <n v="0"/>
    <n v="1"/>
    <x v="2"/>
    <x v="1"/>
    <x v="4"/>
    <n v="104.28"/>
    <n v="76.89"/>
    <s v="Smart"/>
    <d v="2020-02-07T00:00:00"/>
    <n v="70"/>
    <x v="0"/>
  </r>
  <r>
    <s v="U01254"/>
    <s v="C81525"/>
    <s v="Ishaan Das"/>
    <x v="0"/>
    <x v="1"/>
    <x v="1"/>
    <s v="MTR91399"/>
    <d v="2024-08-01T00:00:00"/>
    <d v="1899-12-30T14:40:40"/>
    <n v="433.78"/>
    <n v="3355.27"/>
    <n v="3789.05"/>
    <n v="3221.54"/>
    <x v="240"/>
    <x v="0"/>
    <x v="4"/>
    <x v="1"/>
    <n v="0"/>
    <n v="0"/>
    <n v="1"/>
    <x v="2"/>
    <x v="0"/>
    <x v="3"/>
    <n v="196.31"/>
    <n v="237.47"/>
    <s v="Smart"/>
    <d v="2021-11-04T00:00:00"/>
    <n v="60"/>
    <x v="2"/>
  </r>
  <r>
    <s v="U01255"/>
    <s v="C31331"/>
    <s v="Jaya Srinivasan"/>
    <x v="1"/>
    <x v="0"/>
    <x v="0"/>
    <s v="MTR95762"/>
    <d v="2024-09-03T00:00:00"/>
    <d v="1899-12-30T02:41:31"/>
    <n v="454.45"/>
    <n v="4858.68"/>
    <n v="5313.13"/>
    <n v="2833.75"/>
    <x v="306"/>
    <x v="1"/>
    <x v="14"/>
    <x v="1"/>
    <n v="0"/>
    <n v="0"/>
    <n v="1"/>
    <x v="4"/>
    <x v="1"/>
    <x v="3"/>
    <n v="240.41"/>
    <n v="214.04"/>
    <s v="Smart"/>
    <d v="2017-04-08T00:00:00"/>
    <n v="66"/>
    <x v="0"/>
  </r>
  <r>
    <s v="U01256"/>
    <s v="C80722"/>
    <s v="Isha Phadke"/>
    <x v="1"/>
    <x v="4"/>
    <x v="4"/>
    <s v="MTR81779"/>
    <d v="2025-04-05T00:00:00"/>
    <d v="1899-12-30T00:16:45"/>
    <n v="359.99"/>
    <n v="1293.8499999999999"/>
    <n v="1653.84"/>
    <n v="2445.08"/>
    <x v="187"/>
    <x v="0"/>
    <x v="20"/>
    <x v="0"/>
    <n v="1"/>
    <n v="0"/>
    <n v="0"/>
    <x v="4"/>
    <x v="1"/>
    <x v="0"/>
    <n v="231.14"/>
    <n v="128.85"/>
    <s v="Smart"/>
    <d v="2022-01-13T00:00:00"/>
    <n v="27"/>
    <x v="2"/>
  </r>
  <r>
    <s v="U00005"/>
    <s v="C38979"/>
    <s v="Ritu Gill"/>
    <x v="1"/>
    <x v="5"/>
    <x v="4"/>
    <s v="MTR52755"/>
    <d v="2024-08-06T00:00:00"/>
    <d v="1899-12-30T09:42:04"/>
    <n v="27.68"/>
    <n v="4130.07"/>
    <n v="4157.75"/>
    <n v="134.72"/>
    <x v="75"/>
    <x v="0"/>
    <x v="18"/>
    <x v="0"/>
    <n v="1"/>
    <n v="0"/>
    <n v="0"/>
    <x v="2"/>
    <x v="0"/>
    <x v="4"/>
    <n v="17.170000000000002"/>
    <n v="10.51"/>
    <s v="Analog"/>
    <d v="2018-08-10T00:00:00"/>
    <n v="60"/>
    <x v="0"/>
  </r>
  <r>
    <s v="U01258"/>
    <s v="C31920"/>
    <s v="Naveen Kaul"/>
    <x v="2"/>
    <x v="4"/>
    <x v="4"/>
    <s v="MTR22282"/>
    <d v="2025-03-22T00:00:00"/>
    <d v="1899-12-30T16:24:40"/>
    <n v="128.41"/>
    <n v="3976.02"/>
    <n v="4104.43"/>
    <n v="753.1"/>
    <x v="52"/>
    <x v="0"/>
    <x v="22"/>
    <x v="1"/>
    <n v="0"/>
    <n v="0"/>
    <n v="1"/>
    <x v="1"/>
    <x v="2"/>
    <x v="2"/>
    <n v="85.25"/>
    <n v="43.16"/>
    <s v="Analog"/>
    <d v="2022-12-02T00:00:00"/>
    <n v="53"/>
    <x v="0"/>
  </r>
  <r>
    <s v="U01283"/>
    <s v="C19249"/>
    <s v="Deepak Sandhu"/>
    <x v="0"/>
    <x v="4"/>
    <x v="4"/>
    <s v="MTR59553"/>
    <d v="2025-01-15T00:00:00"/>
    <d v="1899-12-30T04:24:38"/>
    <n v="493.54"/>
    <n v="1079.47"/>
    <n v="1573.01"/>
    <n v="3473.42"/>
    <x v="153"/>
    <x v="0"/>
    <x v="22"/>
    <x v="2"/>
    <n v="0"/>
    <n v="1"/>
    <n v="0"/>
    <x v="4"/>
    <x v="2"/>
    <x v="2"/>
    <n v="270.76"/>
    <n v="222.78"/>
    <s v="Smart"/>
    <d v="2016-08-04T00:00:00"/>
    <n v="28"/>
    <x v="2"/>
  </r>
  <r>
    <s v="U01261"/>
    <s v="C44704"/>
    <s v="Damini Gowda"/>
    <x v="1"/>
    <x v="3"/>
    <x v="3"/>
    <s v="MTR16508"/>
    <d v="2025-03-11T00:00:00"/>
    <d v="1899-12-30T06:13:52"/>
    <n v="69.92"/>
    <n v="4276.54"/>
    <n v="4346.46"/>
    <n v="349.86"/>
    <x v="206"/>
    <x v="0"/>
    <x v="14"/>
    <x v="2"/>
    <n v="0"/>
    <n v="1"/>
    <n v="0"/>
    <x v="4"/>
    <x v="1"/>
    <x v="2"/>
    <n v="46"/>
    <n v="23.92"/>
    <s v="Smart"/>
    <d v="2023-09-02T00:00:00"/>
    <n v="71"/>
    <x v="1"/>
  </r>
  <r>
    <s v="U01262"/>
    <s v="C61992"/>
    <s v="Hema Jain"/>
    <x v="0"/>
    <x v="3"/>
    <x v="3"/>
    <s v="MTR51316"/>
    <d v="2024-08-16T00:00:00"/>
    <d v="1899-12-30T01:59:19"/>
    <n v="323.29000000000002"/>
    <n v="1514.32"/>
    <n v="1837.61"/>
    <n v="1792.26"/>
    <x v="119"/>
    <x v="0"/>
    <x v="22"/>
    <x v="2"/>
    <n v="0"/>
    <n v="1"/>
    <n v="0"/>
    <x v="3"/>
    <x v="2"/>
    <x v="1"/>
    <n v="225.28"/>
    <n v="98.01"/>
    <s v="Smart"/>
    <d v="2023-02-25T00:00:00"/>
    <n v="33"/>
    <x v="1"/>
  </r>
  <r>
    <s v="U01263"/>
    <s v="C60468"/>
    <s v="Rajat Iyer"/>
    <x v="2"/>
    <x v="0"/>
    <x v="0"/>
    <s v="MTR94062"/>
    <d v="2024-11-14T00:00:00"/>
    <d v="1899-12-30T19:09:04"/>
    <n v="458.05"/>
    <n v="3268.97"/>
    <n v="3727.02"/>
    <n v="2435.83"/>
    <x v="2"/>
    <x v="1"/>
    <x v="0"/>
    <x v="0"/>
    <n v="1"/>
    <n v="0"/>
    <n v="0"/>
    <x v="2"/>
    <x v="2"/>
    <x v="1"/>
    <n v="211.82"/>
    <n v="246.23"/>
    <s v="Analog"/>
    <d v="2019-11-22T00:00:00"/>
    <n v="62"/>
    <x v="1"/>
  </r>
  <r>
    <s v="U00049"/>
    <s v="C93775"/>
    <s v="Suresh Nambiar"/>
    <x v="1"/>
    <x v="1"/>
    <x v="1"/>
    <s v="MTR83505"/>
    <d v="2024-09-16T00:00:00"/>
    <d v="1899-12-30T21:06:43"/>
    <n v="283.52"/>
    <n v="1507.52"/>
    <n v="1791.04"/>
    <n v="1350.57"/>
    <x v="54"/>
    <x v="1"/>
    <x v="23"/>
    <x v="0"/>
    <n v="1"/>
    <n v="0"/>
    <n v="0"/>
    <x v="3"/>
    <x v="1"/>
    <x v="1"/>
    <n v="143.80000000000001"/>
    <n v="139.72"/>
    <s v="Smart"/>
    <d v="2019-07-05T00:00:00"/>
    <n v="65"/>
    <x v="1"/>
  </r>
  <r>
    <s v="U01266"/>
    <s v="C27224"/>
    <s v="Niharika Subramanian"/>
    <x v="1"/>
    <x v="0"/>
    <x v="0"/>
    <s v="MTR75701"/>
    <d v="2025-02-15T00:00:00"/>
    <d v="1899-12-30T11:20:17"/>
    <n v="454.7"/>
    <n v="2777.43"/>
    <n v="3232.1299999999901"/>
    <n v="2195.7199999999998"/>
    <x v="96"/>
    <x v="0"/>
    <x v="16"/>
    <x v="1"/>
    <n v="0"/>
    <n v="0"/>
    <n v="1"/>
    <x v="1"/>
    <x v="2"/>
    <x v="1"/>
    <n v="224.53"/>
    <n v="230.17"/>
    <s v="Smart"/>
    <d v="2021-09-07T00:00:00"/>
    <n v="73"/>
    <x v="0"/>
  </r>
  <r>
    <s v="U01267"/>
    <s v="C43350"/>
    <s v="Roshni Bose"/>
    <x v="1"/>
    <x v="3"/>
    <x v="3"/>
    <s v="MTR21423"/>
    <d v="2025-01-20T00:00:00"/>
    <d v="1899-12-30T18:39:24"/>
    <n v="283.47000000000003"/>
    <n v="2074.83"/>
    <n v="2358.3000000000002"/>
    <n v="2124.1999999999998"/>
    <x v="139"/>
    <x v="0"/>
    <x v="4"/>
    <x v="0"/>
    <n v="1"/>
    <n v="0"/>
    <n v="0"/>
    <x v="0"/>
    <x v="0"/>
    <x v="2"/>
    <n v="172.8"/>
    <n v="110.67"/>
    <s v="Analog"/>
    <d v="2016-07-26T00:00:00"/>
    <n v="32"/>
    <x v="1"/>
  </r>
  <r>
    <s v="U01268"/>
    <s v="C75958"/>
    <s v="Ravi Balasubramanian"/>
    <x v="0"/>
    <x v="3"/>
    <x v="3"/>
    <s v="MTR55075"/>
    <d v="2025-04-04T00:00:00"/>
    <d v="1899-12-30T16:17:25"/>
    <n v="87.57"/>
    <n v="4822.78"/>
    <n v="4910.3499999999904"/>
    <n v="537.35"/>
    <x v="251"/>
    <x v="0"/>
    <x v="9"/>
    <x v="0"/>
    <n v="1"/>
    <n v="0"/>
    <n v="0"/>
    <x v="4"/>
    <x v="0"/>
    <x v="0"/>
    <n v="41.62"/>
    <n v="45.95"/>
    <s v="Smart"/>
    <d v="2015-08-11T00:00:00"/>
    <n v="43"/>
    <x v="2"/>
  </r>
  <r>
    <s v="U01270"/>
    <s v="C17504"/>
    <s v="Arjun Nair"/>
    <x v="1"/>
    <x v="4"/>
    <x v="4"/>
    <s v="MTR19089"/>
    <d v="2024-09-06T00:00:00"/>
    <d v="1899-12-30T13:24:30"/>
    <n v="357.81"/>
    <n v="4871.46"/>
    <n v="5229.2700000000004"/>
    <n v="2613.4299999999998"/>
    <x v="12"/>
    <x v="0"/>
    <x v="21"/>
    <x v="1"/>
    <n v="0"/>
    <n v="0"/>
    <n v="1"/>
    <x v="3"/>
    <x v="1"/>
    <x v="4"/>
    <n v="224.51"/>
    <n v="133.30000000000001"/>
    <s v="Smart"/>
    <d v="2017-01-28T00:00:00"/>
    <n v="75"/>
    <x v="0"/>
  </r>
  <r>
    <s v="U01271"/>
    <s v="C53214"/>
    <s v="Mansi Rao"/>
    <x v="1"/>
    <x v="0"/>
    <x v="0"/>
    <s v="MTR99141"/>
    <d v="2024-12-04T00:00:00"/>
    <d v="1899-12-30T21:49:23"/>
    <n v="20.97"/>
    <n v="4782.7"/>
    <n v="4803.67"/>
    <n v="99.87"/>
    <x v="294"/>
    <x v="0"/>
    <x v="4"/>
    <x v="0"/>
    <n v="1"/>
    <n v="0"/>
    <n v="0"/>
    <x v="2"/>
    <x v="0"/>
    <x v="4"/>
    <n v="11.45"/>
    <n v="9.52"/>
    <s v="Smart"/>
    <d v="2024-05-11T00:00:00"/>
    <n v="60"/>
    <x v="0"/>
  </r>
  <r>
    <s v="U01272"/>
    <s v="C66458"/>
    <s v="Parth Sharma"/>
    <x v="1"/>
    <x v="2"/>
    <x v="2"/>
    <s v="MTR83263"/>
    <d v="2025-02-03T00:00:00"/>
    <d v="1899-12-30T13:26:17"/>
    <n v="150.15"/>
    <n v="2237.54"/>
    <n v="2387.69"/>
    <n v="808.27"/>
    <x v="295"/>
    <x v="0"/>
    <x v="2"/>
    <x v="1"/>
    <n v="0"/>
    <n v="0"/>
    <n v="1"/>
    <x v="1"/>
    <x v="0"/>
    <x v="4"/>
    <n v="97.7"/>
    <n v="52.45"/>
    <s v="Smart"/>
    <d v="2021-07-31T00:00:00"/>
    <n v="21"/>
    <x v="2"/>
  </r>
  <r>
    <s v="U01273"/>
    <s v="C25968"/>
    <s v="Manish Chatterjee"/>
    <x v="1"/>
    <x v="2"/>
    <x v="2"/>
    <s v="MTR78722"/>
    <d v="2024-08-14T00:00:00"/>
    <d v="1899-12-30T01:48:19"/>
    <n v="371.55"/>
    <n v="2037.54"/>
    <n v="2409.09"/>
    <n v="2514.48"/>
    <x v="294"/>
    <x v="0"/>
    <x v="18"/>
    <x v="1"/>
    <n v="0"/>
    <n v="0"/>
    <n v="1"/>
    <x v="3"/>
    <x v="0"/>
    <x v="0"/>
    <n v="183.96"/>
    <n v="187.59"/>
    <s v="Analog"/>
    <d v="2020-03-14T00:00:00"/>
    <n v="24"/>
    <x v="1"/>
  </r>
  <r>
    <s v="U01274"/>
    <s v="C46527"/>
    <s v="Reema Shah"/>
    <x v="0"/>
    <x v="5"/>
    <x v="4"/>
    <s v="MTR74080"/>
    <d v="2025-03-10T00:00:00"/>
    <d v="1899-12-30T14:26:53"/>
    <n v="444.93"/>
    <n v="2304.41"/>
    <n v="2749.3399999999901"/>
    <n v="3213.19"/>
    <x v="160"/>
    <x v="0"/>
    <x v="0"/>
    <x v="1"/>
    <n v="0"/>
    <n v="0"/>
    <n v="1"/>
    <x v="4"/>
    <x v="0"/>
    <x v="2"/>
    <n v="183.78"/>
    <n v="261.14999999999998"/>
    <s v="Smart"/>
    <d v="2019-08-21T00:00:00"/>
    <n v="53"/>
    <x v="2"/>
  </r>
  <r>
    <s v="U01275"/>
    <s v="C94848"/>
    <s v="Mohit Joshi"/>
    <x v="0"/>
    <x v="2"/>
    <x v="2"/>
    <s v="MTR62774"/>
    <d v="2024-08-22T00:00:00"/>
    <d v="1899-12-30T02:21:34"/>
    <n v="470.56"/>
    <n v="3562.02"/>
    <n v="4032.58"/>
    <n v="3373.3"/>
    <x v="175"/>
    <x v="0"/>
    <x v="25"/>
    <x v="1"/>
    <n v="0"/>
    <n v="0"/>
    <n v="1"/>
    <x v="0"/>
    <x v="1"/>
    <x v="0"/>
    <n v="221.27"/>
    <n v="249.29"/>
    <s v="Analog"/>
    <d v="2016-03-16T00:00:00"/>
    <n v="31"/>
    <x v="1"/>
  </r>
  <r>
    <s v="U01276"/>
    <s v="C27236"/>
    <s v="Pooja Ramanujam"/>
    <x v="2"/>
    <x v="4"/>
    <x v="4"/>
    <s v="MTR48367"/>
    <d v="2025-07-12T00:00:00"/>
    <d v="1899-12-30T15:30:56"/>
    <n v="378.87"/>
    <n v="3709.73"/>
    <n v="4088.6"/>
    <n v="1972.09"/>
    <x v="150"/>
    <x v="0"/>
    <x v="22"/>
    <x v="0"/>
    <n v="1"/>
    <n v="0"/>
    <n v="0"/>
    <x v="4"/>
    <x v="0"/>
    <x v="0"/>
    <n v="187.95"/>
    <n v="190.92"/>
    <s v="Smart"/>
    <d v="2016-02-19T00:00:00"/>
    <n v="28"/>
    <x v="0"/>
  </r>
  <r>
    <s v="U01277"/>
    <s v="C35283"/>
    <s v="Rohit Balasubramanian"/>
    <x v="1"/>
    <x v="3"/>
    <x v="3"/>
    <s v="MTR51725"/>
    <d v="2024-08-25T00:00:00"/>
    <d v="1899-12-30T07:14:40"/>
    <n v="397.71"/>
    <n v="3499.35"/>
    <n v="3897.06"/>
    <n v="2419.84"/>
    <x v="216"/>
    <x v="0"/>
    <x v="16"/>
    <x v="0"/>
    <n v="1"/>
    <n v="0"/>
    <n v="0"/>
    <x v="0"/>
    <x v="2"/>
    <x v="0"/>
    <n v="168.78"/>
    <n v="228.93"/>
    <s v="Smart"/>
    <d v="2021-11-18T00:00:00"/>
    <n v="69"/>
    <x v="1"/>
  </r>
  <r>
    <s v="U01278"/>
    <s v="C84822"/>
    <s v="Siddharth Sheikh"/>
    <x v="1"/>
    <x v="0"/>
    <x v="0"/>
    <s v="MTR46514"/>
    <d v="2024-12-27T00:00:00"/>
    <d v="1899-12-30T00:27:23"/>
    <n v="471.34"/>
    <n v="1599.97"/>
    <n v="2071.31"/>
    <n v="3467.7"/>
    <x v="209"/>
    <x v="0"/>
    <x v="5"/>
    <x v="1"/>
    <n v="0"/>
    <n v="0"/>
    <n v="1"/>
    <x v="0"/>
    <x v="1"/>
    <x v="3"/>
    <n v="212.9"/>
    <n v="258.44"/>
    <s v="Smart"/>
    <d v="2023-06-14T00:00:00"/>
    <n v="40"/>
    <x v="1"/>
  </r>
  <r>
    <s v="U01279"/>
    <s v="C32376"/>
    <s v="Kartik Kapoor"/>
    <x v="0"/>
    <x v="1"/>
    <x v="1"/>
    <s v="MTR38956"/>
    <d v="2025-05-09T00:00:00"/>
    <d v="1899-12-30T23:55:48"/>
    <n v="103.56"/>
    <n v="4481.9399999999996"/>
    <n v="4585.5"/>
    <n v="592.99"/>
    <x v="104"/>
    <x v="0"/>
    <x v="9"/>
    <x v="0"/>
    <n v="1"/>
    <n v="0"/>
    <n v="0"/>
    <x v="3"/>
    <x v="1"/>
    <x v="3"/>
    <n v="55"/>
    <n v="48.56"/>
    <s v="Analog"/>
    <d v="2023-02-26T00:00:00"/>
    <n v="65"/>
    <x v="0"/>
  </r>
  <r>
    <s v="U01281"/>
    <s v="C95511"/>
    <s v="Vinay Bhatia"/>
    <x v="2"/>
    <x v="5"/>
    <x v="4"/>
    <s v="MTR72763"/>
    <d v="2024-09-16T00:00:00"/>
    <d v="1899-12-30T07:41:14"/>
    <n v="112.06"/>
    <n v="1900.53"/>
    <n v="2012.59"/>
    <n v="582.89"/>
    <x v="170"/>
    <x v="0"/>
    <x v="7"/>
    <x v="2"/>
    <n v="0"/>
    <n v="1"/>
    <n v="0"/>
    <x v="0"/>
    <x v="1"/>
    <x v="4"/>
    <n v="65.83"/>
    <n v="46.23"/>
    <s v="Smart"/>
    <d v="2021-10-24T00:00:00"/>
    <n v="20"/>
    <x v="0"/>
  </r>
  <r>
    <s v="U01282"/>
    <s v="C16874"/>
    <s v="Sushmita Nair"/>
    <x v="2"/>
    <x v="4"/>
    <x v="4"/>
    <s v="MTR54581"/>
    <d v="2025-06-09T00:00:00"/>
    <d v="1899-12-30T09:45:15"/>
    <n v="456.37"/>
    <n v="2858.35"/>
    <n v="3314.72"/>
    <n v="3367.79"/>
    <x v="165"/>
    <x v="0"/>
    <x v="17"/>
    <x v="0"/>
    <n v="1"/>
    <n v="0"/>
    <n v="0"/>
    <x v="0"/>
    <x v="0"/>
    <x v="1"/>
    <n v="246.77"/>
    <n v="209.6"/>
    <s v="Smart"/>
    <d v="2022-03-09T00:00:00"/>
    <n v="68"/>
    <x v="0"/>
  </r>
  <r>
    <s v="U01609"/>
    <s v="C87821"/>
    <s v="Niharika Patel"/>
    <x v="0"/>
    <x v="0"/>
    <x v="0"/>
    <s v="MTR90811"/>
    <d v="2025-07-17T00:00:00"/>
    <d v="1899-12-30T04:29:34"/>
    <n v="436.23"/>
    <n v="2144.62"/>
    <n v="2580.85"/>
    <n v="2721.1"/>
    <x v="219"/>
    <x v="0"/>
    <x v="0"/>
    <x v="2"/>
    <n v="0"/>
    <n v="1"/>
    <n v="0"/>
    <x v="3"/>
    <x v="1"/>
    <x v="3"/>
    <n v="177.89"/>
    <n v="258.33999999999997"/>
    <s v="Analog"/>
    <d v="2019-08-01T00:00:00"/>
    <n v="18"/>
    <x v="1"/>
  </r>
  <r>
    <s v="U01284"/>
    <s v="C23970"/>
    <s v="Yamini Hebbar"/>
    <x v="1"/>
    <x v="5"/>
    <x v="4"/>
    <s v="MTR77998"/>
    <d v="2024-09-02T00:00:00"/>
    <d v="1899-12-30T04:49:15"/>
    <n v="328.69"/>
    <n v="1101.3699999999999"/>
    <n v="1430.06"/>
    <n v="2276.23"/>
    <x v="221"/>
    <x v="1"/>
    <x v="8"/>
    <x v="0"/>
    <n v="1"/>
    <n v="0"/>
    <n v="0"/>
    <x v="3"/>
    <x v="0"/>
    <x v="1"/>
    <n v="172.77"/>
    <n v="155.91999999999999"/>
    <s v="Smart"/>
    <d v="2023-05-14T00:00:00"/>
    <n v="36"/>
    <x v="1"/>
  </r>
  <r>
    <s v="U01285"/>
    <s v="C53288"/>
    <s v="Hardik Anand"/>
    <x v="0"/>
    <x v="6"/>
    <x v="2"/>
    <s v="MTR98814"/>
    <d v="2025-07-07T00:00:00"/>
    <d v="1899-12-30T13:23:47"/>
    <n v="20.18"/>
    <n v="4403.3900000000003"/>
    <n v="4423.57"/>
    <n v="138.57"/>
    <x v="108"/>
    <x v="0"/>
    <x v="20"/>
    <x v="2"/>
    <n v="0"/>
    <n v="1"/>
    <n v="0"/>
    <x v="1"/>
    <x v="0"/>
    <x v="3"/>
    <n v="10.53"/>
    <n v="9.65"/>
    <s v="Smart"/>
    <d v="2024-03-07T00:00:00"/>
    <n v="54"/>
    <x v="2"/>
  </r>
  <r>
    <s v="U01286"/>
    <s v="C46073"/>
    <s v="Deeksha Batra"/>
    <x v="2"/>
    <x v="2"/>
    <x v="2"/>
    <s v="MTR91984"/>
    <d v="2024-12-02T00:00:00"/>
    <d v="1899-12-30T14:07:12"/>
    <n v="397.61"/>
    <n v="3554.36"/>
    <n v="3951.97"/>
    <n v="2959.14"/>
    <x v="51"/>
    <x v="0"/>
    <x v="18"/>
    <x v="0"/>
    <n v="1"/>
    <n v="0"/>
    <n v="0"/>
    <x v="2"/>
    <x v="1"/>
    <x v="1"/>
    <n v="238.29"/>
    <n v="159.32"/>
    <s v="Analog"/>
    <d v="2017-01-01T00:00:00"/>
    <n v="43"/>
    <x v="2"/>
  </r>
  <r>
    <s v="U01287"/>
    <s v="C49561"/>
    <s v="Yogesh Desai"/>
    <x v="1"/>
    <x v="5"/>
    <x v="4"/>
    <s v="MTR57838"/>
    <d v="2024-09-22T00:00:00"/>
    <d v="1899-12-30T09:14:10"/>
    <n v="227.01"/>
    <n v="2609.67"/>
    <n v="2836.68"/>
    <n v="1318.2"/>
    <x v="211"/>
    <x v="0"/>
    <x v="18"/>
    <x v="2"/>
    <n v="0"/>
    <n v="1"/>
    <n v="0"/>
    <x v="3"/>
    <x v="2"/>
    <x v="0"/>
    <n v="112.29"/>
    <n v="114.72"/>
    <s v="Analog"/>
    <d v="2016-09-17T00:00:00"/>
    <n v="48"/>
    <x v="0"/>
  </r>
  <r>
    <s v="U01289"/>
    <s v="C79869"/>
    <s v="Ishita Martins"/>
    <x v="1"/>
    <x v="2"/>
    <x v="2"/>
    <s v="MTR28438"/>
    <d v="2024-08-10T00:00:00"/>
    <d v="1899-12-30T06:05:42"/>
    <n v="181.71"/>
    <n v="2909.23"/>
    <n v="3090.94"/>
    <n v="1346.84"/>
    <x v="100"/>
    <x v="0"/>
    <x v="25"/>
    <x v="2"/>
    <n v="0"/>
    <n v="1"/>
    <n v="0"/>
    <x v="0"/>
    <x v="2"/>
    <x v="1"/>
    <n v="101.63"/>
    <n v="80.08"/>
    <s v="Smart"/>
    <d v="2018-03-22T00:00:00"/>
    <n v="75"/>
    <x v="0"/>
  </r>
  <r>
    <s v="U01290"/>
    <s v="C15030"/>
    <s v="Malini Vyas"/>
    <x v="0"/>
    <x v="5"/>
    <x v="4"/>
    <s v="MTR78185"/>
    <d v="2025-06-26T00:00:00"/>
    <d v="1899-12-30T09:33:11"/>
    <n v="246.59"/>
    <n v="4663.97"/>
    <n v="4910.5600000000004"/>
    <n v="1682.05"/>
    <x v="104"/>
    <x v="0"/>
    <x v="28"/>
    <x v="2"/>
    <n v="0"/>
    <n v="1"/>
    <n v="0"/>
    <x v="3"/>
    <x v="2"/>
    <x v="0"/>
    <n v="169.35"/>
    <n v="77.239999999999995"/>
    <s v="Smart"/>
    <d v="2020-06-21T00:00:00"/>
    <n v="45"/>
    <x v="2"/>
  </r>
  <r>
    <s v="U01291"/>
    <s v="C69243"/>
    <s v="Kiran Sodhi"/>
    <x v="0"/>
    <x v="4"/>
    <x v="4"/>
    <s v="MTR93581"/>
    <d v="2025-02-18T00:00:00"/>
    <d v="1899-12-30T10:06:47"/>
    <n v="162.6"/>
    <n v="4175.54"/>
    <n v="4338.1400000000003"/>
    <n v="1061.78"/>
    <x v="29"/>
    <x v="0"/>
    <x v="0"/>
    <x v="1"/>
    <n v="0"/>
    <n v="0"/>
    <n v="1"/>
    <x v="1"/>
    <x v="1"/>
    <x v="2"/>
    <n v="88"/>
    <n v="74.599999999999994"/>
    <s v="Analog"/>
    <d v="2022-03-17T00:00:00"/>
    <n v="61"/>
    <x v="2"/>
  </r>
  <r>
    <s v="U01292"/>
    <s v="C67934"/>
    <s v="Komal Sharma"/>
    <x v="0"/>
    <x v="0"/>
    <x v="0"/>
    <s v="MTR97638"/>
    <d v="2024-08-25T00:00:00"/>
    <d v="1899-12-30T04:02:58"/>
    <n v="373.17"/>
    <n v="1838.18"/>
    <n v="2211.35"/>
    <n v="1834.32"/>
    <x v="161"/>
    <x v="1"/>
    <x v="6"/>
    <x v="1"/>
    <n v="0"/>
    <n v="0"/>
    <n v="1"/>
    <x v="0"/>
    <x v="1"/>
    <x v="4"/>
    <n v="225.95"/>
    <n v="147.22"/>
    <s v="Smart"/>
    <d v="2018-12-22T00:00:00"/>
    <n v="25"/>
    <x v="0"/>
  </r>
  <r>
    <s v="U00621"/>
    <s v="C56496"/>
    <s v="Sharmila Chauhan"/>
    <x v="2"/>
    <x v="1"/>
    <x v="1"/>
    <s v="MTR91800"/>
    <d v="2024-08-29T00:00:00"/>
    <d v="1899-12-30T16:56:16"/>
    <n v="497.02"/>
    <n v="2014.24"/>
    <n v="2511.2600000000002"/>
    <n v="2875.74"/>
    <x v="276"/>
    <x v="0"/>
    <x v="14"/>
    <x v="1"/>
    <n v="0"/>
    <n v="0"/>
    <n v="1"/>
    <x v="2"/>
    <x v="2"/>
    <x v="3"/>
    <n v="250.26"/>
    <n v="246.76"/>
    <s v="Analog"/>
    <d v="2020-01-20T00:00:00"/>
    <n v="63"/>
    <x v="2"/>
  </r>
  <r>
    <s v="U01294"/>
    <s v="C33791"/>
    <s v="Vivaan Menon"/>
    <x v="2"/>
    <x v="2"/>
    <x v="2"/>
    <s v="MTR31650"/>
    <d v="2025-05-27T00:00:00"/>
    <d v="1899-12-30T06:46:11"/>
    <n v="207.24"/>
    <n v="4776.6099999999997"/>
    <n v="4983.8499999999904"/>
    <n v="1408.92"/>
    <x v="67"/>
    <x v="0"/>
    <x v="15"/>
    <x v="0"/>
    <n v="1"/>
    <n v="0"/>
    <n v="0"/>
    <x v="1"/>
    <x v="0"/>
    <x v="4"/>
    <n v="140.76"/>
    <n v="66.48"/>
    <s v="Smart"/>
    <d v="2021-08-13T00:00:00"/>
    <n v="52"/>
    <x v="0"/>
  </r>
  <r>
    <s v="U01244"/>
    <s v="C48536"/>
    <s v="Nandini Ramanujam"/>
    <x v="2"/>
    <x v="0"/>
    <x v="0"/>
    <s v="MTR96009"/>
    <d v="2024-10-15T00:00:00"/>
    <d v="1899-12-30T14:52:26"/>
    <n v="458.37"/>
    <n v="3113.2"/>
    <n v="3571.5699999999902"/>
    <n v="3303.57"/>
    <x v="137"/>
    <x v="0"/>
    <x v="24"/>
    <x v="0"/>
    <n v="1"/>
    <n v="0"/>
    <n v="0"/>
    <x v="0"/>
    <x v="0"/>
    <x v="0"/>
    <n v="303.86"/>
    <n v="154.51"/>
    <s v="Smart"/>
    <d v="2016-02-25T00:00:00"/>
    <n v="41"/>
    <x v="2"/>
  </r>
  <r>
    <s v="U01296"/>
    <s v="C69815"/>
    <s v="Sangeeta Subramanian"/>
    <x v="0"/>
    <x v="1"/>
    <x v="1"/>
    <s v="MTR44413"/>
    <d v="2024-09-01T00:00:00"/>
    <d v="1899-12-30T08:00:37"/>
    <n v="201.55"/>
    <n v="1943.74"/>
    <n v="2145.29"/>
    <n v="1163.95"/>
    <x v="265"/>
    <x v="1"/>
    <x v="9"/>
    <x v="0"/>
    <n v="1"/>
    <n v="0"/>
    <n v="0"/>
    <x v="0"/>
    <x v="1"/>
    <x v="4"/>
    <n v="90.99"/>
    <n v="110.56"/>
    <s v="Smart"/>
    <d v="2023-09-20T00:00:00"/>
    <n v="26"/>
    <x v="1"/>
  </r>
  <r>
    <s v="U01297"/>
    <s v="C13376"/>
    <s v="Manisha Pawar"/>
    <x v="0"/>
    <x v="4"/>
    <x v="4"/>
    <s v="MTR25319"/>
    <d v="2025-04-04T00:00:00"/>
    <d v="1899-12-30T09:53:36"/>
    <n v="176.32"/>
    <n v="4588.24"/>
    <n v="4764.5599999999904"/>
    <n v="1062.2"/>
    <x v="270"/>
    <x v="0"/>
    <x v="14"/>
    <x v="1"/>
    <n v="0"/>
    <n v="0"/>
    <n v="1"/>
    <x v="3"/>
    <x v="0"/>
    <x v="4"/>
    <n v="96.26"/>
    <n v="80.06"/>
    <s v="Analog"/>
    <d v="2022-04-02T00:00:00"/>
    <n v="38"/>
    <x v="0"/>
  </r>
  <r>
    <s v="U01298"/>
    <s v="C64699"/>
    <s v="Dinesh Bhasin"/>
    <x v="1"/>
    <x v="5"/>
    <x v="4"/>
    <s v="MTR27044"/>
    <d v="2024-12-04T00:00:00"/>
    <d v="1899-12-30T20:19:39"/>
    <n v="344.25"/>
    <n v="1794.54"/>
    <n v="2138.79"/>
    <n v="1905.53"/>
    <x v="73"/>
    <x v="1"/>
    <x v="0"/>
    <x v="1"/>
    <n v="0"/>
    <n v="0"/>
    <n v="1"/>
    <x v="4"/>
    <x v="0"/>
    <x v="0"/>
    <n v="208.37"/>
    <n v="135.88"/>
    <s v="Analog"/>
    <d v="2016-06-21T00:00:00"/>
    <n v="35"/>
    <x v="2"/>
  </r>
  <r>
    <s v="U01299"/>
    <s v="C92122"/>
    <s v="Priya Chatterjee"/>
    <x v="2"/>
    <x v="0"/>
    <x v="0"/>
    <s v="MTR29085"/>
    <d v="2024-11-23T00:00:00"/>
    <d v="1899-12-30T21:03:03"/>
    <n v="432.43"/>
    <n v="2963.65"/>
    <n v="3396.08"/>
    <n v="2440.5500000000002"/>
    <x v="199"/>
    <x v="0"/>
    <x v="22"/>
    <x v="1"/>
    <n v="0"/>
    <n v="0"/>
    <n v="1"/>
    <x v="2"/>
    <x v="2"/>
    <x v="1"/>
    <n v="194.1"/>
    <n v="238.33"/>
    <s v="Smart"/>
    <d v="2020-12-31T00:00:00"/>
    <n v="39"/>
    <x v="2"/>
  </r>
  <r>
    <s v="U01300"/>
    <s v="C96916"/>
    <s v="Manish Chavan"/>
    <x v="0"/>
    <x v="5"/>
    <x v="4"/>
    <s v="MTR59002"/>
    <d v="2025-01-13T00:00:00"/>
    <d v="1899-12-30T03:31:27"/>
    <n v="319.81"/>
    <n v="1287.75"/>
    <n v="1607.56"/>
    <n v="2198.8200000000002"/>
    <x v="97"/>
    <x v="0"/>
    <x v="22"/>
    <x v="0"/>
    <n v="1"/>
    <n v="0"/>
    <n v="0"/>
    <x v="4"/>
    <x v="2"/>
    <x v="2"/>
    <n v="141.05000000000001"/>
    <n v="178.76"/>
    <s v="Smart"/>
    <d v="2017-10-23T00:00:00"/>
    <n v="26"/>
    <x v="2"/>
  </r>
  <r>
    <s v="U00513"/>
    <s v="C82841"/>
    <s v="Bhavya Pereira"/>
    <x v="0"/>
    <x v="3"/>
    <x v="3"/>
    <s v="MTR45373"/>
    <d v="2024-11-28T00:00:00"/>
    <d v="1899-12-30T12:48:03"/>
    <n v="483.25"/>
    <n v="1243.1300000000001"/>
    <n v="1726.38"/>
    <n v="3366.64"/>
    <x v="167"/>
    <x v="0"/>
    <x v="1"/>
    <x v="2"/>
    <n v="0"/>
    <n v="1"/>
    <n v="0"/>
    <x v="4"/>
    <x v="1"/>
    <x v="2"/>
    <n v="230.84"/>
    <n v="252.41"/>
    <s v="Smart"/>
    <d v="2020-11-23T00:00:00"/>
    <n v="29"/>
    <x v="1"/>
  </r>
  <r>
    <s v="U01302"/>
    <s v="C24722"/>
    <s v="Ritesh Khan"/>
    <x v="0"/>
    <x v="0"/>
    <x v="0"/>
    <s v="MTR60475"/>
    <d v="2025-04-15T00:00:00"/>
    <d v="1899-12-30T00:08:14"/>
    <n v="136.61000000000001"/>
    <n v="2088.81"/>
    <n v="2225.42"/>
    <n v="754.68"/>
    <x v="13"/>
    <x v="0"/>
    <x v="20"/>
    <x v="1"/>
    <n v="0"/>
    <n v="0"/>
    <n v="1"/>
    <x v="0"/>
    <x v="2"/>
    <x v="3"/>
    <n v="74.61"/>
    <n v="62"/>
    <s v="Smart"/>
    <d v="2018-08-15T00:00:00"/>
    <n v="31"/>
    <x v="1"/>
  </r>
  <r>
    <s v="U01303"/>
    <s v="C42270"/>
    <s v="Sakshi Desai"/>
    <x v="2"/>
    <x v="1"/>
    <x v="1"/>
    <s v="MTR44781"/>
    <d v="2025-06-11T00:00:00"/>
    <d v="1899-12-30T07:25:23"/>
    <n v="400.95"/>
    <n v="3359.98"/>
    <n v="3760.93"/>
    <n v="2999.49"/>
    <x v="165"/>
    <x v="0"/>
    <x v="17"/>
    <x v="2"/>
    <n v="0"/>
    <n v="1"/>
    <n v="0"/>
    <x v="1"/>
    <x v="2"/>
    <x v="2"/>
    <n v="251.54"/>
    <n v="149.41"/>
    <s v="Smart"/>
    <d v="2016-12-20T00:00:00"/>
    <n v="54"/>
    <x v="1"/>
  </r>
  <r>
    <s v="U01304"/>
    <s v="C77830"/>
    <s v="Dhruv Chatterjee"/>
    <x v="2"/>
    <x v="0"/>
    <x v="0"/>
    <s v="MTR62229"/>
    <d v="2024-08-05T00:00:00"/>
    <d v="1899-12-30T12:40:46"/>
    <n v="65.989999999999995"/>
    <n v="1510.61"/>
    <n v="1576.6"/>
    <n v="469.67"/>
    <x v="232"/>
    <x v="1"/>
    <x v="23"/>
    <x v="1"/>
    <n v="0"/>
    <n v="0"/>
    <n v="1"/>
    <x v="1"/>
    <x v="2"/>
    <x v="3"/>
    <n v="31.68"/>
    <n v="34.31"/>
    <s v="Smart"/>
    <d v="2017-05-25T00:00:00"/>
    <n v="49"/>
    <x v="2"/>
  </r>
  <r>
    <s v="U00873"/>
    <s v="C11985"/>
    <s v="Madhuri Deshmukh"/>
    <x v="2"/>
    <x v="6"/>
    <x v="2"/>
    <s v="MTR20315"/>
    <d v="2024-11-23T00:00:00"/>
    <d v="1899-12-30T14:16:37"/>
    <n v="138.30000000000001"/>
    <n v="1145.1500000000001"/>
    <n v="1283.45"/>
    <n v="696.21"/>
    <x v="170"/>
    <x v="0"/>
    <x v="23"/>
    <x v="0"/>
    <n v="1"/>
    <n v="0"/>
    <n v="0"/>
    <x v="4"/>
    <x v="2"/>
    <x v="3"/>
    <n v="72.41"/>
    <n v="65.89"/>
    <s v="Smart"/>
    <d v="2017-06-06T00:00:00"/>
    <n v="42"/>
    <x v="2"/>
  </r>
  <r>
    <s v="U01306"/>
    <s v="C73673"/>
    <s v="Neha Khanna"/>
    <x v="2"/>
    <x v="0"/>
    <x v="0"/>
    <s v="MTR76144"/>
    <d v="2024-08-22T00:00:00"/>
    <d v="1899-12-30T20:42:23"/>
    <n v="379.34"/>
    <n v="4982.29"/>
    <n v="5361.63"/>
    <n v="2428.9699999999998"/>
    <x v="84"/>
    <x v="0"/>
    <x v="4"/>
    <x v="1"/>
    <n v="0"/>
    <n v="0"/>
    <n v="1"/>
    <x v="4"/>
    <x v="1"/>
    <x v="0"/>
    <n v="261.25"/>
    <n v="118.09"/>
    <s v="Smart"/>
    <d v="2016-07-21T00:00:00"/>
    <n v="55"/>
    <x v="0"/>
  </r>
  <r>
    <s v="U00508"/>
    <s v="C23574"/>
    <s v="Pranav Desai"/>
    <x v="0"/>
    <x v="4"/>
    <x v="4"/>
    <s v="MTR48329"/>
    <d v="2025-04-22T00:00:00"/>
    <d v="1899-12-30T05:03:20"/>
    <n v="116.2"/>
    <n v="4214.4799999999996"/>
    <n v="4330.6799999999903"/>
    <n v="575.98"/>
    <x v="29"/>
    <x v="0"/>
    <x v="9"/>
    <x v="0"/>
    <n v="1"/>
    <n v="0"/>
    <n v="0"/>
    <x v="0"/>
    <x v="0"/>
    <x v="2"/>
    <n v="48.84"/>
    <n v="67.36"/>
    <s v="Analog"/>
    <d v="2021-06-06T00:00:00"/>
    <n v="65"/>
    <x v="1"/>
  </r>
  <r>
    <s v="U01308"/>
    <s v="C19860"/>
    <s v="Yash Chawla"/>
    <x v="2"/>
    <x v="5"/>
    <x v="4"/>
    <s v="MTR83782"/>
    <d v="2024-08-01T00:00:00"/>
    <d v="1899-12-30T05:33:44"/>
    <n v="335.41"/>
    <n v="1798.16"/>
    <n v="2133.5700000000002"/>
    <n v="1990.43"/>
    <x v="41"/>
    <x v="0"/>
    <x v="24"/>
    <x v="1"/>
    <n v="0"/>
    <n v="0"/>
    <n v="1"/>
    <x v="4"/>
    <x v="0"/>
    <x v="4"/>
    <n v="201"/>
    <n v="134.41"/>
    <s v="Analog"/>
    <d v="2018-06-10T00:00:00"/>
    <n v="73"/>
    <x v="0"/>
  </r>
  <r>
    <s v="U01396"/>
    <s v="C28966"/>
    <s v="Hemant Singh"/>
    <x v="0"/>
    <x v="3"/>
    <x v="3"/>
    <s v="MTR37853"/>
    <d v="2024-07-28T00:00:00"/>
    <d v="1899-12-30T16:15:53"/>
    <n v="372.08"/>
    <n v="1085.6099999999999"/>
    <n v="1457.6899999999901"/>
    <n v="2575.66"/>
    <x v="107"/>
    <x v="1"/>
    <x v="15"/>
    <x v="2"/>
    <n v="0"/>
    <n v="1"/>
    <n v="0"/>
    <x v="2"/>
    <x v="0"/>
    <x v="2"/>
    <n v="173.12"/>
    <n v="198.96"/>
    <s v="Smart"/>
    <d v="2016-02-10T00:00:00"/>
    <n v="57"/>
    <x v="1"/>
  </r>
  <r>
    <s v="U00138"/>
    <s v="C14562"/>
    <s v="Ajay Phadke"/>
    <x v="2"/>
    <x v="3"/>
    <x v="3"/>
    <s v="MTR66097"/>
    <d v="2025-04-21T00:00:00"/>
    <d v="1899-12-30T06:36:20"/>
    <n v="226.28"/>
    <n v="4578.75"/>
    <n v="4805.03"/>
    <n v="1315.34"/>
    <x v="76"/>
    <x v="0"/>
    <x v="15"/>
    <x v="2"/>
    <n v="0"/>
    <n v="1"/>
    <n v="0"/>
    <x v="1"/>
    <x v="0"/>
    <x v="2"/>
    <n v="143.93"/>
    <n v="82.35"/>
    <s v="Analog"/>
    <d v="2018-10-28T00:00:00"/>
    <n v="73"/>
    <x v="1"/>
  </r>
  <r>
    <s v="U01311"/>
    <s v="C48971"/>
    <s v="Anushka Siddiqui"/>
    <x v="1"/>
    <x v="3"/>
    <x v="3"/>
    <s v="MTR53113"/>
    <d v="2025-02-22T00:00:00"/>
    <d v="1899-12-30T11:54:07"/>
    <n v="165.5"/>
    <n v="3222.61"/>
    <n v="3388.11"/>
    <n v="1146.8499999999999"/>
    <x v="23"/>
    <x v="0"/>
    <x v="5"/>
    <x v="2"/>
    <n v="0"/>
    <n v="1"/>
    <n v="0"/>
    <x v="1"/>
    <x v="1"/>
    <x v="4"/>
    <n v="91.87"/>
    <n v="73.63"/>
    <s v="Analog"/>
    <d v="2020-04-22T00:00:00"/>
    <n v="72"/>
    <x v="2"/>
  </r>
  <r>
    <s v="U01312"/>
    <s v="C15159"/>
    <s v="Sanjay Mahajan"/>
    <x v="2"/>
    <x v="1"/>
    <x v="1"/>
    <s v="MTR57365"/>
    <d v="2024-11-14T00:00:00"/>
    <d v="1899-12-30T22:52:22"/>
    <n v="35.9"/>
    <n v="3596.28"/>
    <n v="3632.18"/>
    <n v="179.67"/>
    <x v="77"/>
    <x v="0"/>
    <x v="9"/>
    <x v="0"/>
    <n v="1"/>
    <n v="0"/>
    <n v="0"/>
    <x v="2"/>
    <x v="0"/>
    <x v="0"/>
    <n v="17.8"/>
    <n v="18.100000000000001"/>
    <s v="Analog"/>
    <d v="2020-06-05T00:00:00"/>
    <n v="21"/>
    <x v="2"/>
  </r>
  <r>
    <s v="U01313"/>
    <s v="C11931"/>
    <s v="Bhavana Dutta"/>
    <x v="1"/>
    <x v="3"/>
    <x v="3"/>
    <s v="MTR14324"/>
    <d v="2025-02-19T00:00:00"/>
    <d v="1899-12-30T17:37:23"/>
    <n v="450.35"/>
    <n v="3547.06"/>
    <n v="3997.41"/>
    <n v="2092.0300000000002"/>
    <x v="211"/>
    <x v="0"/>
    <x v="14"/>
    <x v="1"/>
    <n v="0"/>
    <n v="0"/>
    <n v="1"/>
    <x v="2"/>
    <x v="1"/>
    <x v="1"/>
    <n v="185.7"/>
    <n v="264.64999999999998"/>
    <s v="Smart"/>
    <d v="2021-11-19T00:00:00"/>
    <n v="61"/>
    <x v="1"/>
  </r>
  <r>
    <s v="U01314"/>
    <s v="C66911"/>
    <s v="Anika Bhide"/>
    <x v="1"/>
    <x v="1"/>
    <x v="1"/>
    <s v="MTR28321"/>
    <d v="2025-03-10T00:00:00"/>
    <d v="1899-12-30T01:21:56"/>
    <n v="158.19999999999999"/>
    <n v="2396.88"/>
    <n v="2555.08"/>
    <n v="1151.92"/>
    <x v="112"/>
    <x v="0"/>
    <x v="5"/>
    <x v="0"/>
    <n v="1"/>
    <n v="0"/>
    <n v="0"/>
    <x v="4"/>
    <x v="0"/>
    <x v="3"/>
    <n v="68.709999999999994"/>
    <n v="89.49"/>
    <s v="Smart"/>
    <d v="2016-01-09T00:00:00"/>
    <n v="70"/>
    <x v="0"/>
  </r>
  <r>
    <s v="U01315"/>
    <s v="C15882"/>
    <s v="Tushar Kale"/>
    <x v="1"/>
    <x v="3"/>
    <x v="3"/>
    <s v="MTR41423"/>
    <d v="2025-03-22T00:00:00"/>
    <d v="1899-12-30T05:52:48"/>
    <n v="243.66"/>
    <n v="1761.6"/>
    <n v="2005.26"/>
    <n v="1626.6"/>
    <x v="154"/>
    <x v="0"/>
    <x v="8"/>
    <x v="2"/>
    <n v="0"/>
    <n v="1"/>
    <n v="0"/>
    <x v="4"/>
    <x v="0"/>
    <x v="3"/>
    <n v="151.54"/>
    <n v="92.12"/>
    <s v="Analog"/>
    <d v="2018-05-09T00:00:00"/>
    <n v="43"/>
    <x v="1"/>
  </r>
  <r>
    <s v="U01316"/>
    <s v="C78417"/>
    <s v="Harish Thakur"/>
    <x v="0"/>
    <x v="1"/>
    <x v="1"/>
    <s v="MTR76248"/>
    <d v="2025-02-14T00:00:00"/>
    <d v="1899-12-30T14:37:49"/>
    <n v="472.53"/>
    <n v="4860.37"/>
    <n v="5332.9"/>
    <n v="3039.74"/>
    <x v="224"/>
    <x v="0"/>
    <x v="24"/>
    <x v="2"/>
    <n v="0"/>
    <n v="1"/>
    <n v="0"/>
    <x v="2"/>
    <x v="0"/>
    <x v="4"/>
    <n v="259.12"/>
    <n v="213.41"/>
    <s v="Smart"/>
    <d v="2024-06-06T00:00:00"/>
    <n v="36"/>
    <x v="2"/>
  </r>
  <r>
    <s v="U01317"/>
    <s v="C51620"/>
    <s v="Pradeep Kapoor"/>
    <x v="1"/>
    <x v="0"/>
    <x v="0"/>
    <s v="MTR25198"/>
    <d v="2025-07-08T00:00:00"/>
    <d v="1899-12-30T17:54:05"/>
    <n v="493.71"/>
    <n v="4294.57"/>
    <n v="4788.28"/>
    <n v="2834.89"/>
    <x v="57"/>
    <x v="0"/>
    <x v="17"/>
    <x v="1"/>
    <n v="0"/>
    <n v="0"/>
    <n v="1"/>
    <x v="1"/>
    <x v="1"/>
    <x v="0"/>
    <n v="198.14"/>
    <n v="295.57"/>
    <s v="Smart"/>
    <d v="2017-11-22T00:00:00"/>
    <n v="66"/>
    <x v="0"/>
  </r>
  <r>
    <s v="U01318"/>
    <s v="C81554"/>
    <s v="Ajay Bhat"/>
    <x v="1"/>
    <x v="0"/>
    <x v="0"/>
    <s v="MTR53369"/>
    <d v="2025-05-09T00:00:00"/>
    <d v="1899-12-30T04:07:12"/>
    <n v="102.93"/>
    <n v="1234.31"/>
    <n v="1337.24"/>
    <n v="536.14"/>
    <x v="34"/>
    <x v="0"/>
    <x v="14"/>
    <x v="1"/>
    <n v="0"/>
    <n v="0"/>
    <n v="1"/>
    <x v="4"/>
    <x v="2"/>
    <x v="0"/>
    <n v="64.760000000000005"/>
    <n v="38.17"/>
    <s v="Smart"/>
    <d v="2016-05-13T00:00:00"/>
    <n v="20"/>
    <x v="2"/>
  </r>
  <r>
    <s v="U01319"/>
    <s v="C46676"/>
    <s v="Raghav Trivedi"/>
    <x v="1"/>
    <x v="5"/>
    <x v="4"/>
    <s v="MTR45989"/>
    <d v="2025-07-01T00:00:00"/>
    <d v="1899-12-30T23:40:11"/>
    <n v="466.88"/>
    <n v="4366.38"/>
    <n v="4833.26"/>
    <n v="2212.2199999999998"/>
    <x v="49"/>
    <x v="0"/>
    <x v="19"/>
    <x v="2"/>
    <n v="0"/>
    <n v="1"/>
    <n v="0"/>
    <x v="2"/>
    <x v="1"/>
    <x v="0"/>
    <n v="308.36"/>
    <n v="158.52000000000001"/>
    <s v="Smart"/>
    <d v="2024-02-29T00:00:00"/>
    <n v="36"/>
    <x v="0"/>
  </r>
  <r>
    <s v="U01320"/>
    <s v="C49211"/>
    <s v="Abhay Phadke"/>
    <x v="1"/>
    <x v="1"/>
    <x v="1"/>
    <s v="MTR39129"/>
    <d v="2024-09-22T00:00:00"/>
    <d v="1899-12-30T20:41:25"/>
    <n v="67.900000000000006"/>
    <n v="3907.8"/>
    <n v="3975.7"/>
    <n v="495.11"/>
    <x v="210"/>
    <x v="0"/>
    <x v="23"/>
    <x v="1"/>
    <n v="0"/>
    <n v="0"/>
    <n v="1"/>
    <x v="0"/>
    <x v="1"/>
    <x v="0"/>
    <n v="29.37"/>
    <n v="38.53"/>
    <s v="Analog"/>
    <d v="2020-11-27T00:00:00"/>
    <n v="29"/>
    <x v="1"/>
  </r>
  <r>
    <s v="U01321"/>
    <s v="C46382"/>
    <s v="Vinay Chauhan"/>
    <x v="0"/>
    <x v="2"/>
    <x v="2"/>
    <s v="MTR85101"/>
    <d v="2025-05-23T00:00:00"/>
    <d v="1899-12-30T06:48:32"/>
    <n v="122.95"/>
    <n v="2328.9499999999998"/>
    <n v="2451.8999999999901"/>
    <n v="641.13"/>
    <x v="74"/>
    <x v="0"/>
    <x v="3"/>
    <x v="2"/>
    <n v="0"/>
    <n v="1"/>
    <n v="0"/>
    <x v="4"/>
    <x v="0"/>
    <x v="0"/>
    <n v="73.84"/>
    <n v="49.11"/>
    <s v="Analog"/>
    <d v="2023-11-10T00:00:00"/>
    <n v="47"/>
    <x v="0"/>
  </r>
  <r>
    <s v="U01322"/>
    <s v="C86780"/>
    <s v="Karan Balasubramanian"/>
    <x v="0"/>
    <x v="5"/>
    <x v="4"/>
    <s v="MTR33045"/>
    <d v="2024-07-24T00:00:00"/>
    <d v="1899-12-30T23:24:11"/>
    <n v="38.270000000000003"/>
    <n v="1978.77"/>
    <n v="2017.04"/>
    <n v="197.07"/>
    <x v="307"/>
    <x v="1"/>
    <x v="5"/>
    <x v="1"/>
    <n v="0"/>
    <n v="0"/>
    <n v="1"/>
    <x v="0"/>
    <x v="0"/>
    <x v="0"/>
    <n v="23"/>
    <n v="15.27"/>
    <s v="Analog"/>
    <d v="2016-01-08T00:00:00"/>
    <n v="36"/>
    <x v="0"/>
  </r>
  <r>
    <s v="U01323"/>
    <s v="C78067"/>
    <s v="Uday Martins"/>
    <x v="0"/>
    <x v="0"/>
    <x v="0"/>
    <s v="MTR65289"/>
    <d v="2024-10-24T00:00:00"/>
    <d v="1899-12-30T19:38:06"/>
    <n v="478.77"/>
    <n v="1257.1300000000001"/>
    <n v="1735.9"/>
    <n v="2355.0300000000002"/>
    <x v="120"/>
    <x v="0"/>
    <x v="3"/>
    <x v="2"/>
    <n v="0"/>
    <n v="1"/>
    <n v="0"/>
    <x v="2"/>
    <x v="0"/>
    <x v="0"/>
    <n v="245.67"/>
    <n v="233.1"/>
    <s v="Analog"/>
    <d v="2021-08-19T00:00:00"/>
    <n v="48"/>
    <x v="2"/>
  </r>
  <r>
    <s v="U01324"/>
    <s v="C79128"/>
    <s v="Komal Kapoor"/>
    <x v="1"/>
    <x v="1"/>
    <x v="1"/>
    <s v="MTR67655"/>
    <d v="2025-06-22T00:00:00"/>
    <d v="1899-12-30T17:27:45"/>
    <n v="358.3"/>
    <n v="2641.66"/>
    <n v="2999.96"/>
    <n v="2001.5"/>
    <x v="71"/>
    <x v="0"/>
    <x v="3"/>
    <x v="1"/>
    <n v="0"/>
    <n v="0"/>
    <n v="1"/>
    <x v="0"/>
    <x v="0"/>
    <x v="4"/>
    <n v="169.22"/>
    <n v="189.08"/>
    <s v="Smart"/>
    <d v="2021-01-15T00:00:00"/>
    <n v="62"/>
    <x v="2"/>
  </r>
  <r>
    <s v="U00363"/>
    <s v="C20591"/>
    <s v="Sandeep Qureshi"/>
    <x v="0"/>
    <x v="3"/>
    <x v="3"/>
    <s v="MTR85449"/>
    <d v="2024-08-25T00:00:00"/>
    <d v="1899-12-30T12:44:40"/>
    <n v="411.44"/>
    <n v="1569.16"/>
    <n v="1980.6"/>
    <n v="3004.24"/>
    <x v="24"/>
    <x v="1"/>
    <x v="17"/>
    <x v="2"/>
    <n v="0"/>
    <n v="1"/>
    <n v="0"/>
    <x v="4"/>
    <x v="1"/>
    <x v="0"/>
    <n v="282.61"/>
    <n v="128.83000000000001"/>
    <s v="Analog"/>
    <d v="2022-05-21T00:00:00"/>
    <n v="61"/>
    <x v="0"/>
  </r>
  <r>
    <s v="U01326"/>
    <s v="C85061"/>
    <s v="Deepak Menon"/>
    <x v="2"/>
    <x v="6"/>
    <x v="2"/>
    <s v="MTR72379"/>
    <d v="2024-08-06T00:00:00"/>
    <d v="1899-12-30T17:43:25"/>
    <n v="175.53"/>
    <n v="4468.8999999999996"/>
    <n v="4644.4299999999903"/>
    <n v="849.54"/>
    <x v="52"/>
    <x v="0"/>
    <x v="12"/>
    <x v="1"/>
    <n v="0"/>
    <n v="0"/>
    <n v="1"/>
    <x v="0"/>
    <x v="1"/>
    <x v="2"/>
    <n v="98.08"/>
    <n v="77.45"/>
    <s v="Analog"/>
    <d v="2021-07-10T00:00:00"/>
    <n v="43"/>
    <x v="2"/>
  </r>
  <r>
    <s v="U01327"/>
    <s v="C51758"/>
    <s v="Charvi Fernandes"/>
    <x v="1"/>
    <x v="0"/>
    <x v="0"/>
    <s v="MTR26538"/>
    <d v="2025-05-16T00:00:00"/>
    <d v="1899-12-30T01:32:36"/>
    <n v="430.91"/>
    <n v="1997.3"/>
    <n v="2428.21"/>
    <n v="2869.22"/>
    <x v="3"/>
    <x v="0"/>
    <x v="8"/>
    <x v="2"/>
    <n v="0"/>
    <n v="1"/>
    <n v="0"/>
    <x v="4"/>
    <x v="0"/>
    <x v="2"/>
    <n v="203.8"/>
    <n v="227.11"/>
    <s v="Smart"/>
    <d v="2017-07-26T00:00:00"/>
    <n v="20"/>
    <x v="2"/>
  </r>
  <r>
    <s v="U01328"/>
    <s v="C78404"/>
    <s v="Amit Bhatia"/>
    <x v="0"/>
    <x v="5"/>
    <x v="4"/>
    <s v="MTR21037"/>
    <d v="2024-08-27T00:00:00"/>
    <d v="1899-12-30T17:58:06"/>
    <n v="169.6"/>
    <n v="4664.34"/>
    <n v="4833.9399999999996"/>
    <n v="1202.48"/>
    <x v="199"/>
    <x v="0"/>
    <x v="6"/>
    <x v="0"/>
    <n v="1"/>
    <n v="0"/>
    <n v="0"/>
    <x v="4"/>
    <x v="0"/>
    <x v="1"/>
    <n v="75.92"/>
    <n v="93.68"/>
    <s v="Analog"/>
    <d v="2022-12-14T00:00:00"/>
    <n v="35"/>
    <x v="1"/>
  </r>
  <r>
    <s v="U00415"/>
    <s v="C87673"/>
    <s v="Ajay Chawla"/>
    <x v="2"/>
    <x v="1"/>
    <x v="1"/>
    <s v="MTR14080"/>
    <d v="2025-06-28T00:00:00"/>
    <d v="1899-12-30T17:30:06"/>
    <n v="335.17"/>
    <n v="4573.6000000000004"/>
    <n v="4908.7700000000004"/>
    <n v="2452.64"/>
    <x v="34"/>
    <x v="0"/>
    <x v="15"/>
    <x v="0"/>
    <n v="1"/>
    <n v="0"/>
    <n v="0"/>
    <x v="4"/>
    <x v="1"/>
    <x v="4"/>
    <n v="194.71"/>
    <n v="140.46"/>
    <s v="Smart"/>
    <d v="2015-09-14T00:00:00"/>
    <n v="38"/>
    <x v="2"/>
  </r>
  <r>
    <s v="U01330"/>
    <s v="C35667"/>
    <s v="Alok Krishnan"/>
    <x v="2"/>
    <x v="2"/>
    <x v="2"/>
    <s v="MTR57395"/>
    <d v="2024-08-17T00:00:00"/>
    <d v="1899-12-30T18:51:05"/>
    <n v="144.93"/>
    <n v="2907.74"/>
    <n v="3052.6699999999901"/>
    <n v="766.11"/>
    <x v="233"/>
    <x v="1"/>
    <x v="27"/>
    <x v="2"/>
    <n v="0"/>
    <n v="1"/>
    <n v="0"/>
    <x v="1"/>
    <x v="2"/>
    <x v="3"/>
    <n v="84.49"/>
    <n v="60.44"/>
    <s v="Smart"/>
    <d v="2019-11-01T00:00:00"/>
    <n v="38"/>
    <x v="0"/>
  </r>
  <r>
    <s v="U01331"/>
    <s v="C75777"/>
    <s v="Mohit Hebbar"/>
    <x v="2"/>
    <x v="1"/>
    <x v="1"/>
    <s v="MTR70569"/>
    <d v="2025-01-16T00:00:00"/>
    <d v="1899-12-30T02:29:39"/>
    <n v="445.04"/>
    <n v="4295.49"/>
    <n v="4740.53"/>
    <n v="2546.33"/>
    <x v="97"/>
    <x v="0"/>
    <x v="4"/>
    <x v="2"/>
    <n v="0"/>
    <n v="1"/>
    <n v="0"/>
    <x v="2"/>
    <x v="1"/>
    <x v="1"/>
    <n v="246.2"/>
    <n v="198.84"/>
    <s v="Smart"/>
    <d v="2016-10-07T00:00:00"/>
    <n v="26"/>
    <x v="2"/>
  </r>
  <r>
    <s v="U01332"/>
    <s v="C96645"/>
    <s v="Niharika Gokhale"/>
    <x v="0"/>
    <x v="3"/>
    <x v="3"/>
    <s v="MTR35301"/>
    <d v="2025-06-04T00:00:00"/>
    <d v="1899-12-30T23:42:59"/>
    <n v="400.48"/>
    <n v="2772.67"/>
    <n v="3173.15"/>
    <n v="1994.86"/>
    <x v="23"/>
    <x v="0"/>
    <x v="0"/>
    <x v="0"/>
    <n v="1"/>
    <n v="0"/>
    <n v="0"/>
    <x v="4"/>
    <x v="0"/>
    <x v="2"/>
    <n v="252.6"/>
    <n v="147.88"/>
    <s v="Analog"/>
    <d v="2018-03-25T00:00:00"/>
    <n v="53"/>
    <x v="1"/>
  </r>
  <r>
    <s v="U01333"/>
    <s v="C82085"/>
    <s v="Mansi Saha"/>
    <x v="1"/>
    <x v="5"/>
    <x v="4"/>
    <s v="MTR15802"/>
    <d v="2024-10-01T00:00:00"/>
    <d v="1899-12-30T11:50:42"/>
    <n v="393.06"/>
    <n v="4014.95"/>
    <n v="4408.01"/>
    <n v="2378.56"/>
    <x v="308"/>
    <x v="1"/>
    <x v="5"/>
    <x v="2"/>
    <n v="0"/>
    <n v="1"/>
    <n v="0"/>
    <x v="4"/>
    <x v="0"/>
    <x v="0"/>
    <n v="255.38"/>
    <n v="137.68"/>
    <s v="Smart"/>
    <d v="2019-06-20T00:00:00"/>
    <n v="39"/>
    <x v="1"/>
  </r>
  <r>
    <s v="U01334"/>
    <s v="C99865"/>
    <s v="Gauri Prasad"/>
    <x v="2"/>
    <x v="1"/>
    <x v="1"/>
    <s v="MTR67281"/>
    <d v="2025-07-12T00:00:00"/>
    <d v="1899-12-30T17:58:06"/>
    <n v="413.76"/>
    <n v="3237.63"/>
    <n v="3651.39"/>
    <n v="2455.48"/>
    <x v="33"/>
    <x v="0"/>
    <x v="29"/>
    <x v="2"/>
    <n v="0"/>
    <n v="1"/>
    <n v="0"/>
    <x v="2"/>
    <x v="0"/>
    <x v="1"/>
    <n v="175.78"/>
    <n v="237.98"/>
    <s v="Analog"/>
    <d v="2022-03-23T00:00:00"/>
    <n v="62"/>
    <x v="2"/>
  </r>
  <r>
    <s v="U01476"/>
    <s v="C43621"/>
    <s v="Suresh Naidu"/>
    <x v="0"/>
    <x v="0"/>
    <x v="0"/>
    <s v="MTR56395"/>
    <d v="2025-05-21T00:00:00"/>
    <d v="1899-12-30T06:24:47"/>
    <n v="428.5"/>
    <n v="4636.2299999999996"/>
    <n v="5064.7299999999996"/>
    <n v="2786.88"/>
    <x v="85"/>
    <x v="0"/>
    <x v="26"/>
    <x v="1"/>
    <n v="0"/>
    <n v="0"/>
    <n v="1"/>
    <x v="1"/>
    <x v="0"/>
    <x v="2"/>
    <n v="240.59"/>
    <n v="187.91"/>
    <s v="Analog"/>
    <d v="2020-11-18T00:00:00"/>
    <n v="66"/>
    <x v="0"/>
  </r>
  <r>
    <s v="U01336"/>
    <s v="C53545"/>
    <s v="Pavan Nambiar"/>
    <x v="1"/>
    <x v="5"/>
    <x v="4"/>
    <s v="MTR26645"/>
    <d v="2025-01-10T00:00:00"/>
    <d v="1899-12-30T15:05:30"/>
    <n v="47.97"/>
    <n v="1666.24"/>
    <n v="1714.21"/>
    <n v="245.97"/>
    <x v="283"/>
    <x v="0"/>
    <x v="8"/>
    <x v="2"/>
    <n v="0"/>
    <n v="1"/>
    <n v="0"/>
    <x v="2"/>
    <x v="0"/>
    <x v="4"/>
    <n v="22.73"/>
    <n v="25.24"/>
    <s v="Analog"/>
    <d v="2018-12-25T00:00:00"/>
    <n v="28"/>
    <x v="0"/>
  </r>
  <r>
    <s v="U01337"/>
    <s v="C97735"/>
    <s v="Om Mehta"/>
    <x v="0"/>
    <x v="0"/>
    <x v="0"/>
    <s v="MTR58853"/>
    <d v="2025-04-01T00:00:00"/>
    <d v="1899-12-30T19:13:57"/>
    <n v="452.99"/>
    <n v="1173.01"/>
    <n v="1626"/>
    <n v="2480.2600000000002"/>
    <x v="210"/>
    <x v="0"/>
    <x v="28"/>
    <x v="2"/>
    <n v="0"/>
    <n v="1"/>
    <n v="0"/>
    <x v="1"/>
    <x v="2"/>
    <x v="3"/>
    <n v="300.38"/>
    <n v="152.61000000000001"/>
    <s v="Smart"/>
    <d v="2022-08-29T00:00:00"/>
    <n v="71"/>
    <x v="1"/>
  </r>
  <r>
    <s v="U01338"/>
    <s v="C46746"/>
    <s v="Lokesh Bhandari"/>
    <x v="0"/>
    <x v="1"/>
    <x v="1"/>
    <s v="MTR30860"/>
    <d v="2025-03-22T00:00:00"/>
    <d v="1899-12-30T09:31:56"/>
    <n v="397.62"/>
    <n v="3917.85"/>
    <n v="4315.47"/>
    <n v="2543.59"/>
    <x v="115"/>
    <x v="0"/>
    <x v="20"/>
    <x v="1"/>
    <n v="0"/>
    <n v="0"/>
    <n v="1"/>
    <x v="4"/>
    <x v="1"/>
    <x v="4"/>
    <n v="260.87"/>
    <n v="136.75"/>
    <s v="Analog"/>
    <d v="2016-05-20T00:00:00"/>
    <n v="47"/>
    <x v="1"/>
  </r>
  <r>
    <s v="U01339"/>
    <s v="C57152"/>
    <s v="Rakesh Mukherjee"/>
    <x v="1"/>
    <x v="5"/>
    <x v="4"/>
    <s v="MTR28267"/>
    <d v="2025-05-11T00:00:00"/>
    <d v="1899-12-30T05:00:13"/>
    <n v="112.26"/>
    <n v="3830.64"/>
    <n v="3942.9"/>
    <n v="586.64"/>
    <x v="64"/>
    <x v="0"/>
    <x v="19"/>
    <x v="2"/>
    <n v="0"/>
    <n v="1"/>
    <n v="0"/>
    <x v="3"/>
    <x v="2"/>
    <x v="3"/>
    <n v="73.34"/>
    <n v="38.92"/>
    <s v="Analog"/>
    <d v="2024-01-22T00:00:00"/>
    <n v="47"/>
    <x v="2"/>
  </r>
  <r>
    <s v="U01340"/>
    <s v="C47376"/>
    <s v="Pavan Kapoor"/>
    <x v="1"/>
    <x v="0"/>
    <x v="0"/>
    <s v="MTR19652"/>
    <d v="2024-11-05T00:00:00"/>
    <d v="1899-12-30T06:00:23"/>
    <n v="263.54000000000002"/>
    <n v="2494.9299999999998"/>
    <n v="2758.47"/>
    <n v="1695.67"/>
    <x v="222"/>
    <x v="1"/>
    <x v="22"/>
    <x v="1"/>
    <n v="0"/>
    <n v="0"/>
    <n v="1"/>
    <x v="0"/>
    <x v="1"/>
    <x v="3"/>
    <n v="181.12"/>
    <n v="82.42"/>
    <s v="Smart"/>
    <d v="2024-03-28T00:00:00"/>
    <n v="49"/>
    <x v="0"/>
  </r>
  <r>
    <s v="U01341"/>
    <s v="C37746"/>
    <s v="Om Sidhu"/>
    <x v="0"/>
    <x v="3"/>
    <x v="3"/>
    <s v="MTR85301"/>
    <d v="2025-03-01T00:00:00"/>
    <d v="1899-12-30T02:41:23"/>
    <n v="140.47"/>
    <n v="3146.33"/>
    <n v="3286.7999999999902"/>
    <n v="836.05"/>
    <x v="263"/>
    <x v="0"/>
    <x v="14"/>
    <x v="2"/>
    <n v="0"/>
    <n v="1"/>
    <n v="0"/>
    <x v="4"/>
    <x v="1"/>
    <x v="1"/>
    <n v="86.31"/>
    <n v="54.16"/>
    <s v="Smart"/>
    <d v="2016-09-16T00:00:00"/>
    <n v="38"/>
    <x v="1"/>
  </r>
  <r>
    <s v="U00191"/>
    <s v="C90826"/>
    <s v="Deepak Salunkhe"/>
    <x v="2"/>
    <x v="3"/>
    <x v="3"/>
    <s v="MTR39725"/>
    <d v="2025-01-30T00:00:00"/>
    <d v="1899-12-30T21:17:03"/>
    <n v="487.45"/>
    <n v="3335.39"/>
    <n v="3822.8399999999901"/>
    <n v="2327.89"/>
    <x v="184"/>
    <x v="0"/>
    <x v="8"/>
    <x v="2"/>
    <n v="0"/>
    <n v="1"/>
    <n v="0"/>
    <x v="3"/>
    <x v="0"/>
    <x v="3"/>
    <n v="204.94"/>
    <n v="282.51"/>
    <s v="Smart"/>
    <d v="2022-02-05T00:00:00"/>
    <n v="21"/>
    <x v="2"/>
  </r>
  <r>
    <s v="U01343"/>
    <s v="C10388"/>
    <s v="Sushmita Khandelwal"/>
    <x v="0"/>
    <x v="1"/>
    <x v="1"/>
    <s v="MTR70919"/>
    <d v="2025-06-28T00:00:00"/>
    <d v="1899-12-30T08:01:18"/>
    <n v="213.81"/>
    <n v="2361.15"/>
    <n v="2574.96"/>
    <n v="1073.8"/>
    <x v="34"/>
    <x v="0"/>
    <x v="19"/>
    <x v="2"/>
    <n v="0"/>
    <n v="1"/>
    <n v="0"/>
    <x v="2"/>
    <x v="0"/>
    <x v="4"/>
    <n v="143"/>
    <n v="70.81"/>
    <s v="Analog"/>
    <d v="2021-12-20T00:00:00"/>
    <n v="63"/>
    <x v="2"/>
  </r>
  <r>
    <s v="U01344"/>
    <s v="C98357"/>
    <s v="Pradeep Iyer"/>
    <x v="1"/>
    <x v="4"/>
    <x v="4"/>
    <s v="MTR55049"/>
    <d v="2025-05-31T00:00:00"/>
    <d v="1899-12-30T20:00:35"/>
    <n v="406.38"/>
    <n v="2307.2199999999998"/>
    <n v="2713.6"/>
    <n v="2031.06"/>
    <x v="80"/>
    <x v="0"/>
    <x v="28"/>
    <x v="2"/>
    <n v="0"/>
    <n v="1"/>
    <n v="0"/>
    <x v="3"/>
    <x v="2"/>
    <x v="4"/>
    <n v="247.74"/>
    <n v="158.63999999999999"/>
    <s v="Smart"/>
    <d v="2018-12-21T00:00:00"/>
    <n v="70"/>
    <x v="0"/>
  </r>
  <r>
    <s v="U01345"/>
    <s v="C78301"/>
    <s v="Suhani Rebello"/>
    <x v="2"/>
    <x v="6"/>
    <x v="2"/>
    <s v="MTR69491"/>
    <d v="2025-04-12T00:00:00"/>
    <d v="1899-12-30T19:34:34"/>
    <n v="185.52"/>
    <n v="4880.2700000000004"/>
    <n v="5065.79"/>
    <n v="850.55"/>
    <x v="72"/>
    <x v="0"/>
    <x v="26"/>
    <x v="2"/>
    <n v="0"/>
    <n v="1"/>
    <n v="0"/>
    <x v="1"/>
    <x v="2"/>
    <x v="0"/>
    <n v="107.93"/>
    <n v="77.59"/>
    <s v="Smart"/>
    <d v="2016-03-28T00:00:00"/>
    <n v="47"/>
    <x v="0"/>
  </r>
  <r>
    <s v="U01346"/>
    <s v="C39113"/>
    <s v="Gauri Sidhu"/>
    <x v="1"/>
    <x v="4"/>
    <x v="4"/>
    <s v="MTR86117"/>
    <d v="2025-04-21T00:00:00"/>
    <d v="1899-12-30T00:49:36"/>
    <n v="298.33"/>
    <n v="1716.14"/>
    <n v="2014.47"/>
    <n v="2167.71"/>
    <x v="164"/>
    <x v="0"/>
    <x v="16"/>
    <x v="0"/>
    <n v="1"/>
    <n v="0"/>
    <n v="0"/>
    <x v="0"/>
    <x v="1"/>
    <x v="2"/>
    <n v="191.53"/>
    <n v="106.8"/>
    <s v="Analog"/>
    <d v="2019-04-14T00:00:00"/>
    <n v="56"/>
    <x v="1"/>
  </r>
  <r>
    <s v="U01347"/>
    <s v="C57174"/>
    <s v="Deepika Shah"/>
    <x v="0"/>
    <x v="3"/>
    <x v="3"/>
    <s v="MTR16538"/>
    <d v="2024-08-19T00:00:00"/>
    <d v="1899-12-30T01:58:58"/>
    <n v="164.15"/>
    <n v="2876.25"/>
    <n v="3040.4"/>
    <n v="951.05"/>
    <x v="303"/>
    <x v="1"/>
    <x v="1"/>
    <x v="2"/>
    <n v="0"/>
    <n v="1"/>
    <n v="0"/>
    <x v="1"/>
    <x v="1"/>
    <x v="0"/>
    <n v="82.61"/>
    <n v="81.540000000000006"/>
    <s v="Analog"/>
    <d v="2017-05-08T00:00:00"/>
    <n v="56"/>
    <x v="2"/>
  </r>
  <r>
    <s v="U01040"/>
    <s v="C98568"/>
    <s v="Raghav Gowda"/>
    <x v="0"/>
    <x v="0"/>
    <x v="0"/>
    <s v="MTR66606"/>
    <d v="2025-06-03T00:00:00"/>
    <d v="1899-12-30T14:59:25"/>
    <n v="427.22"/>
    <n v="3188.56"/>
    <n v="3615.7799999999902"/>
    <n v="2169.41"/>
    <x v="23"/>
    <x v="0"/>
    <x v="6"/>
    <x v="0"/>
    <n v="1"/>
    <n v="0"/>
    <n v="0"/>
    <x v="0"/>
    <x v="1"/>
    <x v="2"/>
    <n v="255.99"/>
    <n v="171.23"/>
    <s v="Smart"/>
    <d v="2021-02-05T00:00:00"/>
    <n v="19"/>
    <x v="0"/>
  </r>
  <r>
    <s v="U00384"/>
    <s v="C81330"/>
    <s v="Aarav Apte"/>
    <x v="1"/>
    <x v="6"/>
    <x v="2"/>
    <s v="MTR86489"/>
    <d v="2025-05-18T00:00:00"/>
    <d v="1899-12-30T11:55:37"/>
    <n v="447.49"/>
    <n v="2392.73"/>
    <n v="2840.22"/>
    <n v="2069.44"/>
    <x v="234"/>
    <x v="0"/>
    <x v="13"/>
    <x v="2"/>
    <n v="0"/>
    <n v="1"/>
    <n v="0"/>
    <x v="1"/>
    <x v="1"/>
    <x v="2"/>
    <n v="301.11"/>
    <n v="146.38"/>
    <s v="Smart"/>
    <d v="2020-10-11T00:00:00"/>
    <n v="31"/>
    <x v="0"/>
  </r>
  <r>
    <s v="U01350"/>
    <s v="C39764"/>
    <s v="Malini Chawla"/>
    <x v="0"/>
    <x v="1"/>
    <x v="1"/>
    <s v="MTR38752"/>
    <d v="2024-10-13T00:00:00"/>
    <d v="1899-12-30T01:35:00"/>
    <n v="121.43"/>
    <n v="3327.69"/>
    <n v="3449.12"/>
    <n v="861.7"/>
    <x v="309"/>
    <x v="1"/>
    <x v="14"/>
    <x v="2"/>
    <n v="0"/>
    <n v="1"/>
    <n v="0"/>
    <x v="0"/>
    <x v="1"/>
    <x v="1"/>
    <n v="73.239999999999995"/>
    <n v="48.19"/>
    <s v="Smart"/>
    <d v="2019-06-29T00:00:00"/>
    <n v="49"/>
    <x v="1"/>
  </r>
  <r>
    <s v="U01351"/>
    <s v="C51273"/>
    <s v="Vaishnavi Carvalho"/>
    <x v="0"/>
    <x v="6"/>
    <x v="2"/>
    <s v="MTR73078"/>
    <d v="2025-06-09T00:00:00"/>
    <d v="1899-12-30T00:41:42"/>
    <n v="225.65"/>
    <n v="1022.98"/>
    <n v="1248.6300000000001"/>
    <n v="1385.89"/>
    <x v="248"/>
    <x v="0"/>
    <x v="28"/>
    <x v="1"/>
    <n v="0"/>
    <n v="0"/>
    <n v="1"/>
    <x v="2"/>
    <x v="0"/>
    <x v="3"/>
    <n v="117.73"/>
    <n v="107.92"/>
    <s v="Analog"/>
    <d v="2022-08-24T00:00:00"/>
    <n v="45"/>
    <x v="1"/>
  </r>
  <r>
    <s v="U01352"/>
    <s v="C61963"/>
    <s v="Aditya Chauhan"/>
    <x v="0"/>
    <x v="1"/>
    <x v="1"/>
    <s v="MTR47358"/>
    <d v="2024-12-10T00:00:00"/>
    <d v="1899-12-30T01:55:56"/>
    <n v="144.24"/>
    <n v="2533.86"/>
    <n v="2678.1"/>
    <n v="835.25"/>
    <x v="158"/>
    <x v="0"/>
    <x v="12"/>
    <x v="1"/>
    <n v="0"/>
    <n v="0"/>
    <n v="1"/>
    <x v="3"/>
    <x v="0"/>
    <x v="3"/>
    <n v="73.06"/>
    <n v="71.180000000000007"/>
    <s v="Smart"/>
    <d v="2020-09-15T00:00:00"/>
    <n v="75"/>
    <x v="2"/>
  </r>
  <r>
    <s v="U01353"/>
    <s v="C75657"/>
    <s v="Radhika Krishnan"/>
    <x v="1"/>
    <x v="2"/>
    <x v="2"/>
    <s v="MTR44837"/>
    <d v="2025-06-03T00:00:00"/>
    <d v="1899-12-30T00:51:06"/>
    <n v="453.41"/>
    <n v="4970.96"/>
    <n v="5424.37"/>
    <n v="2353.6999999999998"/>
    <x v="22"/>
    <x v="0"/>
    <x v="21"/>
    <x v="0"/>
    <n v="1"/>
    <n v="0"/>
    <n v="0"/>
    <x v="2"/>
    <x v="2"/>
    <x v="1"/>
    <n v="190.72"/>
    <n v="262.69"/>
    <s v="Smart"/>
    <d v="2022-05-17T00:00:00"/>
    <n v="21"/>
    <x v="1"/>
  </r>
  <r>
    <s v="U00787"/>
    <s v="C83777"/>
    <s v="Sunil Kaur"/>
    <x v="2"/>
    <x v="1"/>
    <x v="1"/>
    <s v="MTR55106"/>
    <d v="2024-12-29T00:00:00"/>
    <d v="1899-12-30T02:05:22"/>
    <n v="331.73"/>
    <n v="3969.9"/>
    <n v="4301.63"/>
    <n v="1644.42"/>
    <x v="7"/>
    <x v="0"/>
    <x v="12"/>
    <x v="0"/>
    <n v="1"/>
    <n v="0"/>
    <n v="0"/>
    <x v="0"/>
    <x v="2"/>
    <x v="3"/>
    <n v="153.61000000000001"/>
    <n v="178.12"/>
    <s v="Smart"/>
    <d v="2022-10-31T00:00:00"/>
    <n v="69"/>
    <x v="0"/>
  </r>
  <r>
    <s v="U00143"/>
    <s v="C52568"/>
    <s v="Kirti Sharma"/>
    <x v="1"/>
    <x v="1"/>
    <x v="1"/>
    <s v="MTR23984"/>
    <d v="2025-05-09T00:00:00"/>
    <d v="1899-12-30T09:48:35"/>
    <n v="239.94"/>
    <n v="1070.6300000000001"/>
    <n v="1310.57"/>
    <n v="1165.1300000000001"/>
    <x v="58"/>
    <x v="0"/>
    <x v="6"/>
    <x v="1"/>
    <n v="0"/>
    <n v="0"/>
    <n v="1"/>
    <x v="0"/>
    <x v="2"/>
    <x v="1"/>
    <n v="153.36000000000001"/>
    <n v="86.58"/>
    <s v="Smart"/>
    <d v="2020-09-27T00:00:00"/>
    <n v="74"/>
    <x v="1"/>
  </r>
  <r>
    <s v="U01356"/>
    <s v="C43003"/>
    <s v="Karthik Rebello"/>
    <x v="0"/>
    <x v="6"/>
    <x v="2"/>
    <s v="MTR19237"/>
    <d v="2024-08-09T00:00:00"/>
    <d v="1899-12-30T17:41:47"/>
    <n v="93.96"/>
    <n v="3942.27"/>
    <n v="4036.23"/>
    <n v="696.83"/>
    <x v="188"/>
    <x v="1"/>
    <x v="28"/>
    <x v="2"/>
    <n v="0"/>
    <n v="1"/>
    <n v="0"/>
    <x v="1"/>
    <x v="2"/>
    <x v="3"/>
    <n v="47.37"/>
    <n v="46.59"/>
    <s v="Analog"/>
    <d v="2018-06-06T00:00:00"/>
    <n v="28"/>
    <x v="0"/>
  </r>
  <r>
    <s v="U01357"/>
    <s v="C60114"/>
    <s v="Meera Parikh"/>
    <x v="1"/>
    <x v="2"/>
    <x v="2"/>
    <s v="MTR72991"/>
    <d v="2025-01-06T00:00:00"/>
    <d v="1899-12-30T01:01:51"/>
    <n v="429.72"/>
    <n v="1214.71"/>
    <n v="1644.43"/>
    <n v="3002.24"/>
    <x v="96"/>
    <x v="0"/>
    <x v="25"/>
    <x v="1"/>
    <n v="0"/>
    <n v="0"/>
    <n v="1"/>
    <x v="4"/>
    <x v="0"/>
    <x v="0"/>
    <n v="230.75"/>
    <n v="198.97"/>
    <s v="Smart"/>
    <d v="2023-09-13T00:00:00"/>
    <n v="49"/>
    <x v="2"/>
  </r>
  <r>
    <s v="U01358"/>
    <s v="C51368"/>
    <s v="Jay Sharma"/>
    <x v="2"/>
    <x v="1"/>
    <x v="1"/>
    <s v="MTR64391"/>
    <d v="2025-06-16T00:00:00"/>
    <d v="1899-12-30T09:55:01"/>
    <n v="227.73"/>
    <n v="3133.35"/>
    <n v="3361.08"/>
    <n v="1073.81"/>
    <x v="6"/>
    <x v="0"/>
    <x v="4"/>
    <x v="0"/>
    <n v="1"/>
    <n v="0"/>
    <n v="0"/>
    <x v="4"/>
    <x v="0"/>
    <x v="3"/>
    <n v="94.37"/>
    <n v="133.36000000000001"/>
    <s v="Smart"/>
    <d v="2021-02-24T00:00:00"/>
    <n v="72"/>
    <x v="1"/>
  </r>
  <r>
    <s v="U01359"/>
    <s v="C53437"/>
    <s v="Tanvi Coutinho"/>
    <x v="1"/>
    <x v="3"/>
    <x v="3"/>
    <s v="MTR63043"/>
    <d v="2024-11-09T00:00:00"/>
    <d v="1899-12-30T19:59:48"/>
    <n v="368.43"/>
    <n v="4456.93"/>
    <n v="4825.3599999999997"/>
    <n v="2333.79"/>
    <x v="116"/>
    <x v="0"/>
    <x v="5"/>
    <x v="0"/>
    <n v="1"/>
    <n v="0"/>
    <n v="0"/>
    <x v="2"/>
    <x v="2"/>
    <x v="1"/>
    <n v="152.15"/>
    <n v="216.28"/>
    <s v="Smart"/>
    <d v="2021-01-07T00:00:00"/>
    <n v="60"/>
    <x v="1"/>
  </r>
  <r>
    <s v="U00211"/>
    <s v="C62915"/>
    <s v="Chetan Parikh"/>
    <x v="2"/>
    <x v="2"/>
    <x v="2"/>
    <s v="MTR20066"/>
    <d v="2025-02-17T00:00:00"/>
    <d v="1899-12-30T14:37:09"/>
    <n v="444.14"/>
    <n v="2864.74"/>
    <n v="3308.8799999999901"/>
    <n v="2594.13"/>
    <x v="76"/>
    <x v="0"/>
    <x v="7"/>
    <x v="0"/>
    <n v="1"/>
    <n v="0"/>
    <n v="0"/>
    <x v="0"/>
    <x v="1"/>
    <x v="1"/>
    <n v="243.85"/>
    <n v="200.29"/>
    <s v="Analog"/>
    <d v="2017-07-10T00:00:00"/>
    <n v="22"/>
    <x v="2"/>
  </r>
  <r>
    <s v="U00294"/>
    <s v="C20788"/>
    <s v="Sneha Sawant"/>
    <x v="1"/>
    <x v="4"/>
    <x v="4"/>
    <s v="MTR59358"/>
    <d v="2024-11-03T00:00:00"/>
    <d v="1899-12-30T23:06:44"/>
    <n v="245.21"/>
    <n v="2212.02"/>
    <n v="2457.23"/>
    <n v="1824.86"/>
    <x v="72"/>
    <x v="0"/>
    <x v="6"/>
    <x v="1"/>
    <n v="0"/>
    <n v="0"/>
    <n v="1"/>
    <x v="3"/>
    <x v="0"/>
    <x v="4"/>
    <n v="154.46"/>
    <n v="90.75"/>
    <s v="Smart"/>
    <d v="2018-02-28T00:00:00"/>
    <n v="65"/>
    <x v="1"/>
  </r>
  <r>
    <s v="U01362"/>
    <s v="C96391"/>
    <s v="Rakesh Carvalho"/>
    <x v="1"/>
    <x v="0"/>
    <x v="0"/>
    <s v="MTR90303"/>
    <d v="2025-01-09T00:00:00"/>
    <d v="1899-12-30T20:05:30"/>
    <n v="303.95999999999998"/>
    <n v="1345.6"/>
    <n v="1649.56"/>
    <n v="1462.58"/>
    <x v="266"/>
    <x v="0"/>
    <x v="29"/>
    <x v="2"/>
    <n v="0"/>
    <n v="1"/>
    <n v="0"/>
    <x v="1"/>
    <x v="2"/>
    <x v="4"/>
    <n v="207.79"/>
    <n v="96.17"/>
    <s v="Analog"/>
    <d v="2018-01-31T00:00:00"/>
    <n v="20"/>
    <x v="2"/>
  </r>
  <r>
    <s v="U01363"/>
    <s v="C69290"/>
    <s v="Monika Banerjee"/>
    <x v="2"/>
    <x v="1"/>
    <x v="1"/>
    <s v="MTR72552"/>
    <d v="2024-09-27T00:00:00"/>
    <d v="1899-12-30T08:34:55"/>
    <n v="206.69"/>
    <n v="3125.89"/>
    <n v="3332.58"/>
    <n v="1050.17"/>
    <x v="150"/>
    <x v="0"/>
    <x v="20"/>
    <x v="0"/>
    <n v="1"/>
    <n v="0"/>
    <n v="0"/>
    <x v="0"/>
    <x v="0"/>
    <x v="3"/>
    <n v="125.41"/>
    <n v="81.28"/>
    <s v="Analog"/>
    <d v="2016-10-01T00:00:00"/>
    <n v="19"/>
    <x v="0"/>
  </r>
  <r>
    <s v="U01364"/>
    <s v="C21487"/>
    <s v="Shreya Pawar"/>
    <x v="1"/>
    <x v="1"/>
    <x v="1"/>
    <s v="MTR13986"/>
    <d v="2024-11-03T00:00:00"/>
    <d v="1899-12-30T11:18:13"/>
    <n v="230.68"/>
    <n v="1699.78"/>
    <n v="1930.46"/>
    <n v="1284.3800000000001"/>
    <x v="222"/>
    <x v="1"/>
    <x v="2"/>
    <x v="0"/>
    <n v="1"/>
    <n v="0"/>
    <n v="0"/>
    <x v="4"/>
    <x v="1"/>
    <x v="3"/>
    <n v="155.74"/>
    <n v="74.94"/>
    <s v="Analog"/>
    <d v="2021-09-01T00:00:00"/>
    <n v="24"/>
    <x v="0"/>
  </r>
  <r>
    <s v="U01452"/>
    <s v="C80918"/>
    <s v="Sandeep Batra"/>
    <x v="2"/>
    <x v="0"/>
    <x v="0"/>
    <s v="MTR70159"/>
    <d v="2024-12-16T00:00:00"/>
    <d v="1899-12-30T17:16:30"/>
    <n v="119.75"/>
    <n v="3244.42"/>
    <n v="3364.17"/>
    <n v="771.25"/>
    <x v="146"/>
    <x v="0"/>
    <x v="29"/>
    <x v="2"/>
    <n v="0"/>
    <n v="1"/>
    <n v="0"/>
    <x v="2"/>
    <x v="2"/>
    <x v="1"/>
    <n v="58.28"/>
    <n v="61.47"/>
    <s v="Smart"/>
    <d v="2016-06-07T00:00:00"/>
    <n v="40"/>
    <x v="0"/>
  </r>
  <r>
    <s v="U01366"/>
    <s v="C77513"/>
    <s v="Vivaan Srinivasan"/>
    <x v="0"/>
    <x v="3"/>
    <x v="3"/>
    <s v="MTR35884"/>
    <d v="2025-01-28T00:00:00"/>
    <d v="1899-12-30T00:31:22"/>
    <n v="196.69"/>
    <n v="4000.66"/>
    <n v="4197.3499999999904"/>
    <n v="1074.4100000000001"/>
    <x v="167"/>
    <x v="0"/>
    <x v="8"/>
    <x v="0"/>
    <n v="1"/>
    <n v="0"/>
    <n v="0"/>
    <x v="2"/>
    <x v="0"/>
    <x v="2"/>
    <n v="109.55"/>
    <n v="87.14"/>
    <s v="Smart"/>
    <d v="2019-03-29T00:00:00"/>
    <n v="20"/>
    <x v="1"/>
  </r>
  <r>
    <s v="U01367"/>
    <s v="C56209"/>
    <s v="Rohit Prasad"/>
    <x v="0"/>
    <x v="0"/>
    <x v="0"/>
    <s v="MTR95097"/>
    <d v="2024-08-02T00:00:00"/>
    <d v="1899-12-30T11:57:38"/>
    <n v="461.86"/>
    <n v="2093.16"/>
    <n v="2555.02"/>
    <n v="3087.55"/>
    <x v="131"/>
    <x v="0"/>
    <x v="4"/>
    <x v="1"/>
    <n v="0"/>
    <n v="0"/>
    <n v="1"/>
    <x v="2"/>
    <x v="1"/>
    <x v="2"/>
    <n v="258.39999999999998"/>
    <n v="203.46"/>
    <s v="Smart"/>
    <d v="2021-07-04T00:00:00"/>
    <n v="43"/>
    <x v="1"/>
  </r>
  <r>
    <s v="U01368"/>
    <s v="C90945"/>
    <s v="Sarika Joshi"/>
    <x v="0"/>
    <x v="6"/>
    <x v="2"/>
    <s v="MTR16182"/>
    <d v="2024-08-14T00:00:00"/>
    <d v="1899-12-30T00:09:22"/>
    <n v="400.1"/>
    <n v="1516.6"/>
    <n v="1916.69999999999"/>
    <n v="2114.2199999999998"/>
    <x v="145"/>
    <x v="1"/>
    <x v="28"/>
    <x v="1"/>
    <n v="0"/>
    <n v="0"/>
    <n v="1"/>
    <x v="3"/>
    <x v="1"/>
    <x v="3"/>
    <n v="197.83"/>
    <n v="202.27"/>
    <s v="Analog"/>
    <d v="2020-06-24T00:00:00"/>
    <n v="23"/>
    <x v="2"/>
  </r>
  <r>
    <s v="U01369"/>
    <s v="C84268"/>
    <s v="Yash Kaur"/>
    <x v="2"/>
    <x v="0"/>
    <x v="0"/>
    <s v="MTR62666"/>
    <d v="2025-01-06T00:00:00"/>
    <d v="1899-12-30T22:42:13"/>
    <n v="112.85"/>
    <n v="1900.24"/>
    <n v="2013.09"/>
    <n v="614.89"/>
    <x v="88"/>
    <x v="0"/>
    <x v="5"/>
    <x v="2"/>
    <n v="0"/>
    <n v="1"/>
    <n v="0"/>
    <x v="1"/>
    <x v="2"/>
    <x v="4"/>
    <n v="47.27"/>
    <n v="65.58"/>
    <s v="Smart"/>
    <d v="2017-06-22T00:00:00"/>
    <n v="30"/>
    <x v="2"/>
  </r>
  <r>
    <s v="U01370"/>
    <s v="C94477"/>
    <s v="Dinesh Lopes"/>
    <x v="2"/>
    <x v="1"/>
    <x v="1"/>
    <s v="MTR86558"/>
    <d v="2024-12-28T00:00:00"/>
    <d v="1899-12-30T00:57:29"/>
    <n v="427.58"/>
    <n v="4306.99"/>
    <n v="4734.57"/>
    <n v="2147.4499999999998"/>
    <x v="238"/>
    <x v="0"/>
    <x v="9"/>
    <x v="1"/>
    <n v="0"/>
    <n v="0"/>
    <n v="1"/>
    <x v="0"/>
    <x v="0"/>
    <x v="2"/>
    <n v="252.43"/>
    <n v="175.15"/>
    <s v="Analog"/>
    <d v="2017-01-03T00:00:00"/>
    <n v="61"/>
    <x v="0"/>
  </r>
  <r>
    <s v="U01371"/>
    <s v="C21908"/>
    <s v="Amrita Yadav"/>
    <x v="1"/>
    <x v="0"/>
    <x v="0"/>
    <s v="MTR72649"/>
    <d v="2024-10-22T00:00:00"/>
    <d v="1899-12-30T06:23:50"/>
    <n v="335.66"/>
    <n v="2187.92"/>
    <n v="2523.58"/>
    <n v="2258.83"/>
    <x v="113"/>
    <x v="1"/>
    <x v="1"/>
    <x v="1"/>
    <n v="0"/>
    <n v="0"/>
    <n v="1"/>
    <x v="4"/>
    <x v="2"/>
    <x v="0"/>
    <n v="142.63999999999999"/>
    <n v="193.02"/>
    <s v="Smart"/>
    <d v="2024-03-12T00:00:00"/>
    <n v="25"/>
    <x v="0"/>
  </r>
  <r>
    <s v="U01372"/>
    <s v="C22018"/>
    <s v="Kavya Tandon"/>
    <x v="2"/>
    <x v="5"/>
    <x v="4"/>
    <s v="MTR40260"/>
    <d v="2024-10-22T00:00:00"/>
    <d v="1899-12-30T17:58:24"/>
    <n v="462.21"/>
    <n v="3861.88"/>
    <n v="4324.09"/>
    <n v="3288.85"/>
    <x v="310"/>
    <x v="1"/>
    <x v="5"/>
    <x v="2"/>
    <n v="0"/>
    <n v="1"/>
    <n v="0"/>
    <x v="2"/>
    <x v="1"/>
    <x v="2"/>
    <n v="284.10000000000002"/>
    <n v="178.11"/>
    <s v="Analog"/>
    <d v="2022-03-11T00:00:00"/>
    <n v="55"/>
    <x v="0"/>
  </r>
  <r>
    <s v="U01373"/>
    <s v="C47906"/>
    <s v="Karan Prasad"/>
    <x v="1"/>
    <x v="6"/>
    <x v="2"/>
    <s v="MTR32283"/>
    <d v="2025-05-14T00:00:00"/>
    <d v="1899-12-30T12:14:27"/>
    <n v="272.81"/>
    <n v="2576.8000000000002"/>
    <n v="2849.61"/>
    <n v="1885.61"/>
    <x v="3"/>
    <x v="0"/>
    <x v="25"/>
    <x v="1"/>
    <n v="0"/>
    <n v="0"/>
    <n v="1"/>
    <x v="3"/>
    <x v="0"/>
    <x v="4"/>
    <n v="153.21"/>
    <n v="119.6"/>
    <s v="Analog"/>
    <d v="2016-02-25T00:00:00"/>
    <n v="58"/>
    <x v="0"/>
  </r>
  <r>
    <s v="U01374"/>
    <s v="C84406"/>
    <s v="Sanjay Sarkar"/>
    <x v="1"/>
    <x v="0"/>
    <x v="0"/>
    <s v="MTR68904"/>
    <d v="2025-03-03T00:00:00"/>
    <d v="1899-12-30T15:16:04"/>
    <n v="405.06"/>
    <n v="2675.49"/>
    <n v="3080.5499999999902"/>
    <n v="2363.33"/>
    <x v="78"/>
    <x v="0"/>
    <x v="21"/>
    <x v="0"/>
    <n v="1"/>
    <n v="0"/>
    <n v="0"/>
    <x v="2"/>
    <x v="1"/>
    <x v="3"/>
    <n v="226.75"/>
    <n v="178.31"/>
    <s v="Smart"/>
    <d v="2017-03-03T00:00:00"/>
    <n v="26"/>
    <x v="2"/>
  </r>
  <r>
    <s v="U01375"/>
    <s v="C91959"/>
    <s v="Ishita Trivedi"/>
    <x v="1"/>
    <x v="1"/>
    <x v="1"/>
    <s v="MTR20337"/>
    <d v="2025-05-24T00:00:00"/>
    <d v="1899-12-30T10:12:07"/>
    <n v="253.23"/>
    <n v="3964.46"/>
    <n v="4217.6899999999996"/>
    <n v="1246.33"/>
    <x v="167"/>
    <x v="0"/>
    <x v="11"/>
    <x v="1"/>
    <n v="0"/>
    <n v="0"/>
    <n v="1"/>
    <x v="3"/>
    <x v="2"/>
    <x v="2"/>
    <n v="110.38"/>
    <n v="142.85"/>
    <s v="Analog"/>
    <d v="2023-09-15T00:00:00"/>
    <n v="46"/>
    <x v="1"/>
  </r>
  <r>
    <s v="U01376"/>
    <s v="C76180"/>
    <s v="Aarav Menon"/>
    <x v="1"/>
    <x v="2"/>
    <x v="2"/>
    <s v="MTR25139"/>
    <d v="2024-07-31T00:00:00"/>
    <d v="1899-12-30T17:30:39"/>
    <n v="42.85"/>
    <n v="1903.96"/>
    <n v="1946.81"/>
    <n v="318.57"/>
    <x v="256"/>
    <x v="0"/>
    <x v="2"/>
    <x v="1"/>
    <n v="0"/>
    <n v="0"/>
    <n v="1"/>
    <x v="4"/>
    <x v="1"/>
    <x v="0"/>
    <n v="20.32"/>
    <n v="22.53"/>
    <s v="Smart"/>
    <d v="2016-12-31T00:00:00"/>
    <n v="26"/>
    <x v="0"/>
  </r>
  <r>
    <s v="U01377"/>
    <s v="C53610"/>
    <s v="Shalini Venkatesh"/>
    <x v="2"/>
    <x v="1"/>
    <x v="1"/>
    <s v="MTR42464"/>
    <d v="2024-10-24T00:00:00"/>
    <d v="1899-12-30T07:50:21"/>
    <n v="176.36"/>
    <n v="4733.16"/>
    <n v="4909.5199999999904"/>
    <n v="889"/>
    <x v="287"/>
    <x v="1"/>
    <x v="5"/>
    <x v="0"/>
    <n v="1"/>
    <n v="0"/>
    <n v="0"/>
    <x v="3"/>
    <x v="0"/>
    <x v="0"/>
    <n v="82.78"/>
    <n v="93.58"/>
    <s v="Smart"/>
    <d v="2020-03-18T00:00:00"/>
    <n v="44"/>
    <x v="0"/>
  </r>
  <r>
    <s v="U01378"/>
    <s v="C72524"/>
    <s v="Lakshay Pawar"/>
    <x v="2"/>
    <x v="3"/>
    <x v="3"/>
    <s v="MTR88812"/>
    <d v="2025-02-24T00:00:00"/>
    <d v="1899-12-30T01:20:52"/>
    <n v="229.34"/>
    <n v="3415.69"/>
    <n v="3645.03"/>
    <n v="1699.05"/>
    <x v="80"/>
    <x v="0"/>
    <x v="7"/>
    <x v="0"/>
    <n v="1"/>
    <n v="0"/>
    <n v="0"/>
    <x v="2"/>
    <x v="2"/>
    <x v="2"/>
    <n v="128.68"/>
    <n v="100.66"/>
    <s v="Analog"/>
    <d v="2018-11-24T00:00:00"/>
    <n v="41"/>
    <x v="1"/>
  </r>
  <r>
    <s v="U01424"/>
    <s v="C54812"/>
    <s v="Ajay Bhatia"/>
    <x v="2"/>
    <x v="5"/>
    <x v="4"/>
    <s v="MTR88104"/>
    <d v="2024-10-09T00:00:00"/>
    <d v="1899-12-30T17:17:21"/>
    <n v="281.92"/>
    <n v="1375.71"/>
    <n v="1657.63"/>
    <n v="1423.7"/>
    <x v="10"/>
    <x v="0"/>
    <x v="28"/>
    <x v="1"/>
    <n v="0"/>
    <n v="0"/>
    <n v="1"/>
    <x v="1"/>
    <x v="0"/>
    <x v="2"/>
    <n v="120.06"/>
    <n v="161.86000000000001"/>
    <s v="Smart"/>
    <d v="2021-03-18T00:00:00"/>
    <n v="64"/>
    <x v="2"/>
  </r>
  <r>
    <s v="U01380"/>
    <s v="C26187"/>
    <s v="Sneha Ansari"/>
    <x v="1"/>
    <x v="3"/>
    <x v="3"/>
    <s v="MTR47319"/>
    <d v="2024-09-25T00:00:00"/>
    <d v="1899-12-30T05:18:45"/>
    <n v="76.209999999999994"/>
    <n v="3786.31"/>
    <n v="3862.52"/>
    <n v="503.49"/>
    <x v="92"/>
    <x v="0"/>
    <x v="22"/>
    <x v="1"/>
    <n v="0"/>
    <n v="0"/>
    <n v="1"/>
    <x v="4"/>
    <x v="0"/>
    <x v="1"/>
    <n v="42.81"/>
    <n v="33.4"/>
    <s v="Analog"/>
    <d v="2023-11-04T00:00:00"/>
    <n v="56"/>
    <x v="0"/>
  </r>
  <r>
    <s v="U01381"/>
    <s v="C19505"/>
    <s v="Riya Sidhu"/>
    <x v="1"/>
    <x v="5"/>
    <x v="4"/>
    <s v="MTR93334"/>
    <d v="2025-05-05T00:00:00"/>
    <d v="1899-12-30T05:25:29"/>
    <n v="441.14"/>
    <n v="4545.1899999999996"/>
    <n v="4986.33"/>
    <n v="3019.36"/>
    <x v="0"/>
    <x v="0"/>
    <x v="3"/>
    <x v="1"/>
    <n v="0"/>
    <n v="0"/>
    <n v="1"/>
    <x v="0"/>
    <x v="1"/>
    <x v="4"/>
    <n v="290.67"/>
    <n v="150.47"/>
    <s v="Analog"/>
    <d v="2017-03-27T00:00:00"/>
    <n v="21"/>
    <x v="2"/>
  </r>
  <r>
    <s v="U01909"/>
    <s v="C41795"/>
    <s v="Rakesh Rathore"/>
    <x v="0"/>
    <x v="0"/>
    <x v="0"/>
    <s v="MTR99799"/>
    <d v="2025-06-12T00:00:00"/>
    <d v="1899-12-30T18:17:36"/>
    <n v="110.17"/>
    <n v="1938.71"/>
    <n v="2048.88"/>
    <n v="567.07000000000005"/>
    <x v="216"/>
    <x v="0"/>
    <x v="20"/>
    <x v="2"/>
    <n v="0"/>
    <n v="1"/>
    <n v="0"/>
    <x v="0"/>
    <x v="0"/>
    <x v="1"/>
    <n v="59.35"/>
    <n v="50.82"/>
    <s v="Smart"/>
    <d v="2017-03-21T00:00:00"/>
    <n v="73"/>
    <x v="2"/>
  </r>
  <r>
    <s v="U00753"/>
    <s v="C10790"/>
    <s v="Raghav Bhandari"/>
    <x v="2"/>
    <x v="2"/>
    <x v="2"/>
    <s v="MTR37860"/>
    <d v="2024-07-24T00:00:00"/>
    <d v="1899-12-30T23:43:11"/>
    <n v="244.5"/>
    <n v="3624.25"/>
    <n v="3868.75"/>
    <n v="1124.71"/>
    <x v="53"/>
    <x v="0"/>
    <x v="5"/>
    <x v="0"/>
    <n v="1"/>
    <n v="0"/>
    <n v="0"/>
    <x v="3"/>
    <x v="2"/>
    <x v="2"/>
    <n v="123.19"/>
    <n v="121.31"/>
    <s v="Analog"/>
    <d v="2024-05-17T00:00:00"/>
    <n v="38"/>
    <x v="2"/>
  </r>
  <r>
    <s v="U01384"/>
    <s v="C53369"/>
    <s v="Hardik Verma"/>
    <x v="2"/>
    <x v="0"/>
    <x v="0"/>
    <s v="MTR15693"/>
    <d v="2024-12-09T00:00:00"/>
    <d v="1899-12-30T06:54:49"/>
    <n v="331.44"/>
    <n v="2920.75"/>
    <n v="3252.19"/>
    <n v="2463.9499999999998"/>
    <x v="135"/>
    <x v="0"/>
    <x v="11"/>
    <x v="0"/>
    <n v="1"/>
    <n v="0"/>
    <n v="0"/>
    <x v="3"/>
    <x v="1"/>
    <x v="2"/>
    <n v="220.7"/>
    <n v="110.74"/>
    <s v="Smart"/>
    <d v="2020-07-25T00:00:00"/>
    <n v="43"/>
    <x v="0"/>
  </r>
  <r>
    <s v="U01385"/>
    <s v="C80690"/>
    <s v="Manisha Garg"/>
    <x v="2"/>
    <x v="4"/>
    <x v="4"/>
    <s v="MTR93691"/>
    <d v="2025-04-13T00:00:00"/>
    <d v="1899-12-30T08:49:50"/>
    <n v="428.41"/>
    <n v="2480.23"/>
    <n v="2908.64"/>
    <n v="2618.13"/>
    <x v="23"/>
    <x v="0"/>
    <x v="23"/>
    <x v="2"/>
    <n v="0"/>
    <n v="1"/>
    <n v="0"/>
    <x v="1"/>
    <x v="1"/>
    <x v="2"/>
    <n v="274.67"/>
    <n v="153.74"/>
    <s v="Smart"/>
    <d v="2022-05-05T00:00:00"/>
    <n v="40"/>
    <x v="1"/>
  </r>
  <r>
    <s v="U01386"/>
    <s v="C84474"/>
    <s v="Sharad Thakur"/>
    <x v="1"/>
    <x v="4"/>
    <x v="4"/>
    <s v="MTR22809"/>
    <d v="2025-02-25T00:00:00"/>
    <d v="1899-12-30T11:20:55"/>
    <n v="10.75"/>
    <n v="3841.95"/>
    <n v="3852.7"/>
    <n v="80.52"/>
    <x v="276"/>
    <x v="0"/>
    <x v="13"/>
    <x v="0"/>
    <n v="1"/>
    <n v="0"/>
    <n v="0"/>
    <x v="2"/>
    <x v="1"/>
    <x v="0"/>
    <n v="7.27"/>
    <n v="3.48"/>
    <s v="Analog"/>
    <d v="2023-11-02T00:00:00"/>
    <n v="41"/>
    <x v="1"/>
  </r>
  <r>
    <s v="U01387"/>
    <s v="C14229"/>
    <s v="Pranav Chavan"/>
    <x v="1"/>
    <x v="4"/>
    <x v="4"/>
    <s v="MTR67829"/>
    <d v="2025-04-16T00:00:00"/>
    <d v="1899-12-30T03:39:50"/>
    <n v="444.65"/>
    <n v="4384.38"/>
    <n v="4829.03"/>
    <n v="2190.11"/>
    <x v="135"/>
    <x v="0"/>
    <x v="16"/>
    <x v="0"/>
    <n v="1"/>
    <n v="0"/>
    <n v="0"/>
    <x v="4"/>
    <x v="1"/>
    <x v="3"/>
    <n v="260.51"/>
    <n v="184.14"/>
    <s v="Smart"/>
    <d v="2021-10-28T00:00:00"/>
    <n v="49"/>
    <x v="2"/>
  </r>
  <r>
    <s v="U01388"/>
    <s v="C91527"/>
    <s v="Tara Phadke"/>
    <x v="1"/>
    <x v="1"/>
    <x v="1"/>
    <s v="MTR14344"/>
    <d v="2024-09-15T00:00:00"/>
    <d v="1899-12-30T13:22:51"/>
    <n v="211.71"/>
    <n v="3070.69"/>
    <n v="3282.4"/>
    <n v="968.85"/>
    <x v="235"/>
    <x v="1"/>
    <x v="15"/>
    <x v="0"/>
    <n v="1"/>
    <n v="0"/>
    <n v="0"/>
    <x v="1"/>
    <x v="1"/>
    <x v="0"/>
    <n v="122.03"/>
    <n v="89.68"/>
    <s v="Analog"/>
    <d v="2016-12-01T00:00:00"/>
    <n v="52"/>
    <x v="2"/>
  </r>
  <r>
    <s v="U01389"/>
    <s v="C52573"/>
    <s v="Jitendra Murthy"/>
    <x v="2"/>
    <x v="2"/>
    <x v="2"/>
    <s v="MTR44175"/>
    <d v="2025-03-30T00:00:00"/>
    <d v="1899-12-30T10:08:46"/>
    <n v="356.4"/>
    <n v="1724.52"/>
    <n v="2080.92"/>
    <n v="2279.62"/>
    <x v="173"/>
    <x v="0"/>
    <x v="7"/>
    <x v="1"/>
    <n v="0"/>
    <n v="0"/>
    <n v="1"/>
    <x v="3"/>
    <x v="0"/>
    <x v="0"/>
    <n v="153.28"/>
    <n v="203.12"/>
    <s v="Analog"/>
    <d v="2017-08-22T00:00:00"/>
    <n v="74"/>
    <x v="1"/>
  </r>
  <r>
    <s v="U01390"/>
    <s v="C25263"/>
    <s v="Lakshay Subramanian"/>
    <x v="0"/>
    <x v="0"/>
    <x v="0"/>
    <s v="MTR68875"/>
    <d v="2025-03-25T00:00:00"/>
    <d v="1899-12-30T21:57:19"/>
    <n v="256.25"/>
    <n v="2709.19"/>
    <n v="2965.44"/>
    <n v="1505.44"/>
    <x v="177"/>
    <x v="0"/>
    <x v="1"/>
    <x v="2"/>
    <n v="0"/>
    <n v="1"/>
    <n v="0"/>
    <x v="0"/>
    <x v="2"/>
    <x v="4"/>
    <n v="172.52"/>
    <n v="83.73"/>
    <s v="Smart"/>
    <d v="2021-02-21T00:00:00"/>
    <n v="43"/>
    <x v="2"/>
  </r>
  <r>
    <s v="U01067"/>
    <s v="C97831"/>
    <s v="Alok Trivedi"/>
    <x v="2"/>
    <x v="0"/>
    <x v="0"/>
    <s v="MTR66511"/>
    <d v="2025-02-16T00:00:00"/>
    <d v="1899-12-30T21:15:04"/>
    <n v="223.02"/>
    <n v="1519.28"/>
    <n v="1742.3"/>
    <n v="1093.68"/>
    <x v="198"/>
    <x v="0"/>
    <x v="26"/>
    <x v="0"/>
    <n v="1"/>
    <n v="0"/>
    <n v="0"/>
    <x v="1"/>
    <x v="2"/>
    <x v="4"/>
    <n v="152.68"/>
    <n v="70.34"/>
    <s v="Smart"/>
    <d v="2024-03-14T00:00:00"/>
    <n v="19"/>
    <x v="1"/>
  </r>
  <r>
    <s v="U01392"/>
    <s v="C20257"/>
    <s v="Ankit Yadav"/>
    <x v="2"/>
    <x v="3"/>
    <x v="3"/>
    <s v="MTR60204"/>
    <d v="2024-09-10T00:00:00"/>
    <d v="1899-12-30T20:04:41"/>
    <n v="457.11"/>
    <n v="2768.8"/>
    <n v="3225.91"/>
    <n v="3035.69"/>
    <x v="12"/>
    <x v="0"/>
    <x v="28"/>
    <x v="0"/>
    <n v="1"/>
    <n v="0"/>
    <n v="0"/>
    <x v="3"/>
    <x v="0"/>
    <x v="3"/>
    <n v="304.06"/>
    <n v="153.05000000000001"/>
    <s v="Analog"/>
    <d v="2023-01-02T00:00:00"/>
    <n v="51"/>
    <x v="0"/>
  </r>
  <r>
    <s v="U01393"/>
    <s v="C50965"/>
    <s v="Mayank Bhat"/>
    <x v="1"/>
    <x v="4"/>
    <x v="4"/>
    <s v="MTR42507"/>
    <d v="2025-01-04T00:00:00"/>
    <d v="1899-12-30T02:48:54"/>
    <n v="70.08"/>
    <n v="1179.03"/>
    <n v="1249.1099999999999"/>
    <n v="433.32"/>
    <x v="63"/>
    <x v="0"/>
    <x v="23"/>
    <x v="2"/>
    <n v="0"/>
    <n v="1"/>
    <n v="0"/>
    <x v="1"/>
    <x v="2"/>
    <x v="4"/>
    <n v="34.94"/>
    <n v="35.14"/>
    <s v="Smart"/>
    <d v="2017-10-07T00:00:00"/>
    <n v="47"/>
    <x v="2"/>
  </r>
  <r>
    <s v="U01394"/>
    <s v="C28097"/>
    <s v="Tripti Gaikwad"/>
    <x v="0"/>
    <x v="5"/>
    <x v="4"/>
    <s v="MTR99144"/>
    <d v="2024-11-06T00:00:00"/>
    <d v="1899-12-30T15:35:13"/>
    <n v="61.44"/>
    <n v="3248.32"/>
    <n v="3309.76"/>
    <n v="420.26"/>
    <x v="0"/>
    <x v="0"/>
    <x v="17"/>
    <x v="0"/>
    <n v="1"/>
    <n v="0"/>
    <n v="0"/>
    <x v="2"/>
    <x v="2"/>
    <x v="0"/>
    <n v="36.68"/>
    <n v="24.76"/>
    <s v="Analog"/>
    <d v="2024-06-04T00:00:00"/>
    <n v="29"/>
    <x v="2"/>
  </r>
  <r>
    <s v="U01775"/>
    <s v="C31271"/>
    <s v="Hardik Kapoor"/>
    <x v="0"/>
    <x v="5"/>
    <x v="4"/>
    <s v="MTR10958"/>
    <d v="2024-12-13T00:00:00"/>
    <d v="1899-12-30T05:04:17"/>
    <n v="380.78"/>
    <n v="3506.95"/>
    <n v="3887.72999999999"/>
    <n v="2410.4"/>
    <x v="182"/>
    <x v="1"/>
    <x v="3"/>
    <x v="1"/>
    <n v="0"/>
    <n v="0"/>
    <n v="1"/>
    <x v="2"/>
    <x v="1"/>
    <x v="2"/>
    <n v="179.33"/>
    <n v="201.45"/>
    <s v="Analog"/>
    <d v="2015-09-05T00:00:00"/>
    <n v="33"/>
    <x v="0"/>
  </r>
  <r>
    <s v="U01872"/>
    <s v="C97821"/>
    <s v="Jitendra Deshmukh"/>
    <x v="1"/>
    <x v="0"/>
    <x v="0"/>
    <s v="MTR53979"/>
    <d v="2024-10-04T00:00:00"/>
    <d v="1899-12-30T16:47:40"/>
    <n v="492.12"/>
    <n v="2084.4899999999998"/>
    <n v="2576.6099999999901"/>
    <n v="2437.65"/>
    <x v="32"/>
    <x v="0"/>
    <x v="25"/>
    <x v="0"/>
    <n v="1"/>
    <n v="0"/>
    <n v="0"/>
    <x v="1"/>
    <x v="0"/>
    <x v="0"/>
    <n v="274.14"/>
    <n v="217.98"/>
    <s v="Smart"/>
    <d v="2016-08-16T00:00:00"/>
    <n v="46"/>
    <x v="2"/>
  </r>
  <r>
    <s v="U01382"/>
    <s v="C90628"/>
    <s v="Shreya Siddiqui"/>
    <x v="1"/>
    <x v="3"/>
    <x v="3"/>
    <s v="MTR72803"/>
    <d v="2025-06-22T00:00:00"/>
    <d v="1899-12-30T04:29:42"/>
    <n v="302.69"/>
    <n v="2101.7600000000002"/>
    <n v="2404.4499999999998"/>
    <n v="1973.16"/>
    <x v="134"/>
    <x v="0"/>
    <x v="21"/>
    <x v="1"/>
    <n v="0"/>
    <n v="0"/>
    <n v="1"/>
    <x v="4"/>
    <x v="2"/>
    <x v="4"/>
    <n v="133.76"/>
    <n v="168.93"/>
    <s v="Smart"/>
    <d v="2022-01-13T00:00:00"/>
    <n v="23"/>
    <x v="1"/>
  </r>
  <r>
    <s v="U01398"/>
    <s v="C63268"/>
    <s v="Deeksha Kohli"/>
    <x v="1"/>
    <x v="1"/>
    <x v="1"/>
    <s v="MTR84208"/>
    <d v="2024-08-14T00:00:00"/>
    <d v="1899-12-30T07:36:27"/>
    <n v="54.99"/>
    <n v="3149.57"/>
    <n v="3204.56"/>
    <n v="269.33999999999997"/>
    <x v="50"/>
    <x v="0"/>
    <x v="18"/>
    <x v="2"/>
    <n v="0"/>
    <n v="1"/>
    <n v="0"/>
    <x v="0"/>
    <x v="0"/>
    <x v="4"/>
    <n v="33.03"/>
    <n v="21.96"/>
    <s v="Smart"/>
    <d v="2015-11-20T00:00:00"/>
    <n v="49"/>
    <x v="0"/>
  </r>
  <r>
    <s v="U01399"/>
    <s v="C77010"/>
    <s v="Gaurav Gupta"/>
    <x v="2"/>
    <x v="2"/>
    <x v="2"/>
    <s v="MTR54935"/>
    <d v="2024-07-26T00:00:00"/>
    <d v="1899-12-30T19:26:27"/>
    <n v="87.57"/>
    <n v="2495.9899999999998"/>
    <n v="2583.56"/>
    <n v="489.44"/>
    <x v="28"/>
    <x v="0"/>
    <x v="9"/>
    <x v="0"/>
    <n v="1"/>
    <n v="0"/>
    <n v="0"/>
    <x v="3"/>
    <x v="0"/>
    <x v="3"/>
    <n v="61.19"/>
    <n v="26.38"/>
    <s v="Smart"/>
    <d v="2021-06-21T00:00:00"/>
    <n v="53"/>
    <x v="1"/>
  </r>
  <r>
    <s v="U01400"/>
    <s v="C22237"/>
    <s v="Jatin Lopes"/>
    <x v="2"/>
    <x v="1"/>
    <x v="1"/>
    <s v="MTR88450"/>
    <d v="2025-03-10T00:00:00"/>
    <d v="1899-12-30T18:52:48"/>
    <n v="469.38"/>
    <n v="3288.63"/>
    <n v="3758.01"/>
    <n v="2375.1999999999998"/>
    <x v="197"/>
    <x v="0"/>
    <x v="26"/>
    <x v="0"/>
    <n v="1"/>
    <n v="0"/>
    <n v="0"/>
    <x v="1"/>
    <x v="2"/>
    <x v="2"/>
    <n v="212.72"/>
    <n v="256.66000000000003"/>
    <s v="Analog"/>
    <d v="2023-02-07T00:00:00"/>
    <n v="66"/>
    <x v="2"/>
  </r>
  <r>
    <s v="U01401"/>
    <s v="C76312"/>
    <s v="Tanmay Ansari"/>
    <x v="2"/>
    <x v="0"/>
    <x v="0"/>
    <s v="MTR11688"/>
    <d v="2025-04-30T00:00:00"/>
    <d v="1899-12-30T10:33:45"/>
    <n v="330.26"/>
    <n v="3698.69"/>
    <n v="4028.95"/>
    <n v="2378.15"/>
    <x v="181"/>
    <x v="0"/>
    <x v="21"/>
    <x v="0"/>
    <n v="1"/>
    <n v="0"/>
    <n v="0"/>
    <x v="0"/>
    <x v="1"/>
    <x v="1"/>
    <n v="179.47"/>
    <n v="150.79"/>
    <s v="Smart"/>
    <d v="2017-02-25T00:00:00"/>
    <n v="67"/>
    <x v="1"/>
  </r>
  <r>
    <s v="U01402"/>
    <s v="C40189"/>
    <s v="Anushka Srinivasan"/>
    <x v="1"/>
    <x v="4"/>
    <x v="4"/>
    <s v="MTR16673"/>
    <d v="2025-06-02T00:00:00"/>
    <d v="1899-12-30T00:10:35"/>
    <n v="450.73"/>
    <n v="1610.36"/>
    <n v="2061.09"/>
    <n v="2711.33"/>
    <x v="22"/>
    <x v="0"/>
    <x v="11"/>
    <x v="1"/>
    <n v="0"/>
    <n v="0"/>
    <n v="1"/>
    <x v="1"/>
    <x v="2"/>
    <x v="2"/>
    <n v="279.58999999999997"/>
    <n v="171.14"/>
    <s v="Analog"/>
    <d v="2022-10-09T00:00:00"/>
    <n v="25"/>
    <x v="0"/>
  </r>
  <r>
    <s v="U01403"/>
    <s v="C21763"/>
    <s v="Sunil Lopes"/>
    <x v="0"/>
    <x v="2"/>
    <x v="2"/>
    <s v="MTR85482"/>
    <d v="2025-06-26T00:00:00"/>
    <d v="1899-12-30T00:27:00"/>
    <n v="246.33"/>
    <n v="1383.25"/>
    <n v="1629.58"/>
    <n v="1167.5899999999999"/>
    <x v="41"/>
    <x v="0"/>
    <x v="21"/>
    <x v="1"/>
    <n v="0"/>
    <n v="0"/>
    <n v="1"/>
    <x v="2"/>
    <x v="1"/>
    <x v="3"/>
    <n v="146.96"/>
    <n v="99.37"/>
    <s v="Smart"/>
    <d v="2024-02-24T00:00:00"/>
    <n v="62"/>
    <x v="2"/>
  </r>
  <r>
    <s v="U01469"/>
    <s v="C37498"/>
    <s v="Aditi Sharma"/>
    <x v="0"/>
    <x v="0"/>
    <x v="0"/>
    <s v="MTR96896"/>
    <d v="2024-11-27T00:00:00"/>
    <d v="1899-12-30T04:30:23"/>
    <n v="390.05"/>
    <n v="3806.34"/>
    <n v="4196.3900000000003"/>
    <n v="2750.16"/>
    <x v="6"/>
    <x v="0"/>
    <x v="19"/>
    <x v="0"/>
    <n v="1"/>
    <n v="0"/>
    <n v="0"/>
    <x v="4"/>
    <x v="1"/>
    <x v="3"/>
    <n v="205.02"/>
    <n v="185.03"/>
    <s v="Smart"/>
    <d v="2024-07-12T00:00:00"/>
    <n v="64"/>
    <x v="2"/>
  </r>
  <r>
    <s v="U01405"/>
    <s v="C42630"/>
    <s v="Vaishnavi Gill"/>
    <x v="2"/>
    <x v="0"/>
    <x v="0"/>
    <s v="MTR94683"/>
    <d v="2025-01-03T00:00:00"/>
    <d v="1899-12-30T08:07:49"/>
    <n v="196.31"/>
    <n v="1759.4"/>
    <n v="1955.71"/>
    <n v="1275.33"/>
    <x v="250"/>
    <x v="0"/>
    <x v="26"/>
    <x v="0"/>
    <n v="1"/>
    <n v="0"/>
    <n v="0"/>
    <x v="1"/>
    <x v="1"/>
    <x v="0"/>
    <n v="124.38"/>
    <n v="71.930000000000007"/>
    <s v="Smart"/>
    <d v="2023-05-02T00:00:00"/>
    <n v="68"/>
    <x v="2"/>
  </r>
  <r>
    <s v="U01406"/>
    <s v="C82728"/>
    <s v="Gauri Agarwal"/>
    <x v="2"/>
    <x v="0"/>
    <x v="0"/>
    <s v="MTR55158"/>
    <d v="2024-08-12T00:00:00"/>
    <d v="1899-12-30T13:22:44"/>
    <n v="351.77"/>
    <n v="3133.28"/>
    <n v="3485.05"/>
    <n v="2365.04"/>
    <x v="311"/>
    <x v="1"/>
    <x v="25"/>
    <x v="2"/>
    <n v="0"/>
    <n v="1"/>
    <n v="0"/>
    <x v="1"/>
    <x v="2"/>
    <x v="2"/>
    <n v="213.52"/>
    <n v="138.25"/>
    <s v="Analog"/>
    <d v="2024-06-13T00:00:00"/>
    <n v="74"/>
    <x v="0"/>
  </r>
  <r>
    <s v="U01407"/>
    <s v="C24191"/>
    <s v="Ananya Anand"/>
    <x v="0"/>
    <x v="2"/>
    <x v="2"/>
    <s v="MTR25685"/>
    <d v="2025-05-16T00:00:00"/>
    <d v="1899-12-30T00:28:48"/>
    <n v="460.4"/>
    <n v="2632.33"/>
    <n v="3092.73"/>
    <n v="3332.9"/>
    <x v="234"/>
    <x v="0"/>
    <x v="29"/>
    <x v="0"/>
    <n v="1"/>
    <n v="0"/>
    <n v="0"/>
    <x v="3"/>
    <x v="0"/>
    <x v="1"/>
    <n v="209.31"/>
    <n v="251.09"/>
    <s v="Analog"/>
    <d v="2015-09-23T00:00:00"/>
    <n v="29"/>
    <x v="0"/>
  </r>
  <r>
    <s v="U01408"/>
    <s v="C41451"/>
    <s v="Mahima Salunkhe"/>
    <x v="1"/>
    <x v="6"/>
    <x v="2"/>
    <s v="MTR92234"/>
    <d v="2024-12-15T00:00:00"/>
    <d v="1899-12-30T13:45:52"/>
    <n v="258.22000000000003"/>
    <n v="1282.49"/>
    <n v="1540.71"/>
    <n v="1733.31"/>
    <x v="120"/>
    <x v="0"/>
    <x v="19"/>
    <x v="2"/>
    <n v="0"/>
    <n v="1"/>
    <n v="0"/>
    <x v="0"/>
    <x v="1"/>
    <x v="4"/>
    <n v="156.88"/>
    <n v="101.34"/>
    <s v="Smart"/>
    <d v="2017-06-22T00:00:00"/>
    <n v="57"/>
    <x v="0"/>
  </r>
  <r>
    <s v="U01409"/>
    <s v="C23590"/>
    <s v="Sharad Khan"/>
    <x v="2"/>
    <x v="3"/>
    <x v="3"/>
    <s v="MTR17668"/>
    <d v="2024-07-31T00:00:00"/>
    <d v="1899-12-30T01:15:01"/>
    <n v="42.7"/>
    <n v="3837.82"/>
    <n v="3880.52"/>
    <n v="231.44"/>
    <x v="14"/>
    <x v="0"/>
    <x v="29"/>
    <x v="0"/>
    <n v="1"/>
    <n v="0"/>
    <n v="0"/>
    <x v="4"/>
    <x v="2"/>
    <x v="1"/>
    <n v="20.34"/>
    <n v="22.36"/>
    <s v="Smart"/>
    <d v="2023-12-01T00:00:00"/>
    <n v="67"/>
    <x v="0"/>
  </r>
  <r>
    <s v="U01410"/>
    <s v="C43898"/>
    <s v="Pranav Bhatt"/>
    <x v="1"/>
    <x v="3"/>
    <x v="3"/>
    <s v="MTR51843"/>
    <d v="2024-12-12T00:00:00"/>
    <d v="1899-12-30T15:33:48"/>
    <n v="125.07"/>
    <n v="4231.3"/>
    <n v="4356.37"/>
    <n v="759.1"/>
    <x v="178"/>
    <x v="0"/>
    <x v="25"/>
    <x v="0"/>
    <n v="1"/>
    <n v="0"/>
    <n v="0"/>
    <x v="1"/>
    <x v="1"/>
    <x v="0"/>
    <n v="64.900000000000006"/>
    <n v="60.17"/>
    <s v="Smart"/>
    <d v="2020-05-25T00:00:00"/>
    <n v="22"/>
    <x v="2"/>
  </r>
  <r>
    <s v="U01411"/>
    <s v="C94721"/>
    <s v="Pranav Khan"/>
    <x v="0"/>
    <x v="1"/>
    <x v="1"/>
    <s v="MTR42283"/>
    <d v="2024-07-27T00:00:00"/>
    <d v="1899-12-30T08:35:56"/>
    <n v="402.13"/>
    <n v="3320.8"/>
    <n v="3722.93"/>
    <n v="2595.35"/>
    <x v="60"/>
    <x v="1"/>
    <x v="8"/>
    <x v="2"/>
    <n v="0"/>
    <n v="1"/>
    <n v="0"/>
    <x v="2"/>
    <x v="1"/>
    <x v="2"/>
    <n v="254.01"/>
    <n v="148.12"/>
    <s v="Analog"/>
    <d v="2019-09-27T00:00:00"/>
    <n v="62"/>
    <x v="1"/>
  </r>
  <r>
    <s v="U01720"/>
    <s v="C36234"/>
    <s v="Jitendra Naidu"/>
    <x v="0"/>
    <x v="2"/>
    <x v="2"/>
    <s v="MTR37850"/>
    <d v="2024-10-24T00:00:00"/>
    <d v="1899-12-30T02:59:23"/>
    <n v="144.69999999999999"/>
    <n v="2104.9499999999998"/>
    <n v="2249.6499999999901"/>
    <n v="705.3"/>
    <x v="222"/>
    <x v="1"/>
    <x v="5"/>
    <x v="1"/>
    <n v="0"/>
    <n v="0"/>
    <n v="1"/>
    <x v="0"/>
    <x v="0"/>
    <x v="4"/>
    <n v="79.209999999999994"/>
    <n v="65.489999999999995"/>
    <s v="Analog"/>
    <d v="2022-02-09T00:00:00"/>
    <n v="35"/>
    <x v="1"/>
  </r>
  <r>
    <s v="U01413"/>
    <s v="C56938"/>
    <s v="Vikas Bhatia"/>
    <x v="2"/>
    <x v="2"/>
    <x v="2"/>
    <s v="MTR44154"/>
    <d v="2025-05-20T00:00:00"/>
    <d v="1899-12-30T16:51:48"/>
    <n v="278.25"/>
    <n v="2186.19"/>
    <n v="2464.44"/>
    <n v="1646.54"/>
    <x v="85"/>
    <x v="0"/>
    <x v="1"/>
    <x v="0"/>
    <n v="1"/>
    <n v="0"/>
    <n v="0"/>
    <x v="3"/>
    <x v="0"/>
    <x v="2"/>
    <n v="176.68"/>
    <n v="101.57"/>
    <s v="Smart"/>
    <d v="2018-08-26T00:00:00"/>
    <n v="59"/>
    <x v="2"/>
  </r>
  <r>
    <s v="U01414"/>
    <s v="C43164"/>
    <s v="Lata Qureshi"/>
    <x v="2"/>
    <x v="6"/>
    <x v="2"/>
    <s v="MTR26010"/>
    <d v="2025-04-13T00:00:00"/>
    <d v="1899-12-30T02:00:23"/>
    <n v="254.49"/>
    <n v="4592.54"/>
    <n v="4847.03"/>
    <n v="1255.18"/>
    <x v="13"/>
    <x v="0"/>
    <x v="0"/>
    <x v="2"/>
    <n v="0"/>
    <n v="1"/>
    <n v="0"/>
    <x v="2"/>
    <x v="1"/>
    <x v="4"/>
    <n v="177.56"/>
    <n v="76.930000000000007"/>
    <s v="Smart"/>
    <d v="2023-08-17T00:00:00"/>
    <n v="36"/>
    <x v="1"/>
  </r>
  <r>
    <s v="U01415"/>
    <s v="C99607"/>
    <s v="Radhika Prasad"/>
    <x v="1"/>
    <x v="3"/>
    <x v="3"/>
    <s v="MTR75884"/>
    <d v="2025-03-19T00:00:00"/>
    <d v="1899-12-30T02:06:52"/>
    <n v="210.79"/>
    <n v="4753.4799999999996"/>
    <n v="4964.2699999999904"/>
    <n v="1525.33"/>
    <x v="65"/>
    <x v="0"/>
    <x v="23"/>
    <x v="2"/>
    <n v="0"/>
    <n v="1"/>
    <n v="0"/>
    <x v="4"/>
    <x v="1"/>
    <x v="1"/>
    <n v="141.27000000000001"/>
    <n v="69.52"/>
    <s v="Analog"/>
    <d v="2023-06-12T00:00:00"/>
    <n v="34"/>
    <x v="0"/>
  </r>
  <r>
    <s v="U01416"/>
    <s v="C49106"/>
    <s v="Shubham Kamat"/>
    <x v="0"/>
    <x v="0"/>
    <x v="0"/>
    <s v="MTR14396"/>
    <d v="2025-02-04T00:00:00"/>
    <d v="1899-12-30T14:02:33"/>
    <n v="276.27"/>
    <n v="2470.29"/>
    <n v="2746.56"/>
    <n v="1526.77"/>
    <x v="61"/>
    <x v="0"/>
    <x v="8"/>
    <x v="2"/>
    <n v="0"/>
    <n v="1"/>
    <n v="0"/>
    <x v="1"/>
    <x v="1"/>
    <x v="4"/>
    <n v="123.37"/>
    <n v="152.9"/>
    <s v="Smart"/>
    <d v="2020-07-22T00:00:00"/>
    <n v="21"/>
    <x v="0"/>
  </r>
  <r>
    <s v="U01417"/>
    <s v="C76391"/>
    <s v="Aishwarya Mahajan"/>
    <x v="1"/>
    <x v="5"/>
    <x v="4"/>
    <s v="MTR91944"/>
    <d v="2025-04-29T00:00:00"/>
    <d v="1899-12-30T05:12:31"/>
    <n v="68.260000000000005"/>
    <n v="1495.05"/>
    <n v="1563.31"/>
    <n v="414.4"/>
    <x v="181"/>
    <x v="0"/>
    <x v="27"/>
    <x v="2"/>
    <n v="0"/>
    <n v="1"/>
    <n v="0"/>
    <x v="4"/>
    <x v="0"/>
    <x v="3"/>
    <n v="46.13"/>
    <n v="22.13"/>
    <s v="Smart"/>
    <d v="2016-11-20T00:00:00"/>
    <n v="56"/>
    <x v="1"/>
  </r>
  <r>
    <s v="U01418"/>
    <s v="C51163"/>
    <s v="Yogesh Qureshi"/>
    <x v="2"/>
    <x v="3"/>
    <x v="3"/>
    <s v="MTR14032"/>
    <d v="2024-09-15T00:00:00"/>
    <d v="1899-12-30T21:09:53"/>
    <n v="230.2"/>
    <n v="4610.7299999999996"/>
    <n v="4840.9299999999903"/>
    <n v="1214.47"/>
    <x v="202"/>
    <x v="0"/>
    <x v="1"/>
    <x v="0"/>
    <n v="1"/>
    <n v="0"/>
    <n v="0"/>
    <x v="0"/>
    <x v="2"/>
    <x v="0"/>
    <n v="145.46"/>
    <n v="84.74"/>
    <s v="Smart"/>
    <d v="2016-02-05T00:00:00"/>
    <n v="65"/>
    <x v="2"/>
  </r>
  <r>
    <s v="U01419"/>
    <s v="C75630"/>
    <s v="Tripti Mukherjee"/>
    <x v="0"/>
    <x v="2"/>
    <x v="2"/>
    <s v="MTR51617"/>
    <d v="2025-05-10T00:00:00"/>
    <d v="1899-12-30T17:30:12"/>
    <n v="249.05"/>
    <n v="1781.46"/>
    <n v="2030.51"/>
    <n v="1482.64"/>
    <x v="64"/>
    <x v="0"/>
    <x v="19"/>
    <x v="1"/>
    <n v="0"/>
    <n v="0"/>
    <n v="1"/>
    <x v="1"/>
    <x v="0"/>
    <x v="2"/>
    <n v="129.72"/>
    <n v="119.33"/>
    <s v="Smart"/>
    <d v="2018-04-29T00:00:00"/>
    <n v="51"/>
    <x v="0"/>
  </r>
  <r>
    <s v="U01420"/>
    <s v="C92314"/>
    <s v="Vikas Mukherjee"/>
    <x v="1"/>
    <x v="3"/>
    <x v="3"/>
    <s v="MTR60137"/>
    <d v="2025-07-15T00:00:00"/>
    <d v="1899-12-30T15:55:54"/>
    <n v="122.59"/>
    <n v="4242.9799999999996"/>
    <n v="4365.57"/>
    <n v="824.96"/>
    <x v="128"/>
    <x v="0"/>
    <x v="23"/>
    <x v="1"/>
    <n v="0"/>
    <n v="0"/>
    <n v="1"/>
    <x v="0"/>
    <x v="1"/>
    <x v="3"/>
    <n v="60.66"/>
    <n v="61.93"/>
    <s v="Smart"/>
    <d v="2016-08-25T00:00:00"/>
    <n v="52"/>
    <x v="0"/>
  </r>
  <r>
    <s v="U01421"/>
    <s v="C85137"/>
    <s v="Tanvi Carvalho"/>
    <x v="1"/>
    <x v="1"/>
    <x v="1"/>
    <s v="MTR72302"/>
    <d v="2024-12-27T00:00:00"/>
    <d v="1899-12-30T12:26:56"/>
    <n v="315.87"/>
    <n v="2548.6999999999998"/>
    <n v="2864.5699999999902"/>
    <n v="1760.28"/>
    <x v="174"/>
    <x v="1"/>
    <x v="1"/>
    <x v="0"/>
    <n v="1"/>
    <n v="0"/>
    <n v="0"/>
    <x v="0"/>
    <x v="1"/>
    <x v="4"/>
    <n v="200.17"/>
    <n v="115.7"/>
    <s v="Analog"/>
    <d v="2019-11-11T00:00:00"/>
    <n v="34"/>
    <x v="1"/>
  </r>
  <r>
    <s v="U01422"/>
    <s v="C10797"/>
    <s v="Hema Lopes"/>
    <x v="2"/>
    <x v="2"/>
    <x v="2"/>
    <s v="MTR49557"/>
    <d v="2025-06-01T00:00:00"/>
    <d v="1899-12-30T20:21:14"/>
    <n v="90.32"/>
    <n v="1776.92"/>
    <n v="1867.24"/>
    <n v="510.88"/>
    <x v="144"/>
    <x v="0"/>
    <x v="24"/>
    <x v="1"/>
    <n v="0"/>
    <n v="0"/>
    <n v="1"/>
    <x v="3"/>
    <x v="1"/>
    <x v="0"/>
    <n v="46.34"/>
    <n v="43.98"/>
    <s v="Smart"/>
    <d v="2024-02-09T00:00:00"/>
    <n v="73"/>
    <x v="2"/>
  </r>
  <r>
    <s v="U01884"/>
    <s v="C31441"/>
    <s v="Jatin Rathore"/>
    <x v="2"/>
    <x v="1"/>
    <x v="1"/>
    <s v="MTR26610"/>
    <d v="2025-02-24T00:00:00"/>
    <d v="1899-12-30T22:24:21"/>
    <n v="147.87"/>
    <n v="4875.57"/>
    <n v="5023.4399999999996"/>
    <n v="984.26"/>
    <x v="127"/>
    <x v="0"/>
    <x v="0"/>
    <x v="0"/>
    <n v="1"/>
    <n v="0"/>
    <n v="0"/>
    <x v="4"/>
    <x v="0"/>
    <x v="4"/>
    <n v="101.83"/>
    <n v="46.04"/>
    <s v="Smart"/>
    <d v="2021-12-10T00:00:00"/>
    <n v="21"/>
    <x v="0"/>
  </r>
  <r>
    <s v="U00340"/>
    <s v="C49820"/>
    <s v="Arnav Qureshi"/>
    <x v="0"/>
    <x v="6"/>
    <x v="2"/>
    <s v="MTR76056"/>
    <d v="2025-05-20T00:00:00"/>
    <d v="1899-12-30T03:59:51"/>
    <n v="384.04"/>
    <n v="4631.34"/>
    <n v="5015.38"/>
    <n v="1842.1"/>
    <x v="1"/>
    <x v="0"/>
    <x v="1"/>
    <x v="1"/>
    <n v="0"/>
    <n v="0"/>
    <n v="1"/>
    <x v="3"/>
    <x v="2"/>
    <x v="4"/>
    <n v="157.80000000000001"/>
    <n v="226.24"/>
    <s v="Smart"/>
    <d v="2019-12-03T00:00:00"/>
    <n v="56"/>
    <x v="1"/>
  </r>
  <r>
    <s v="U01425"/>
    <s v="C56618"/>
    <s v="Akash Sheikh"/>
    <x v="2"/>
    <x v="3"/>
    <x v="3"/>
    <s v="MTR20754"/>
    <d v="2025-04-24T00:00:00"/>
    <d v="1899-12-30T18:56:50"/>
    <n v="377.99"/>
    <n v="3564.74"/>
    <n v="3942.72999999999"/>
    <n v="1921.15"/>
    <x v="57"/>
    <x v="0"/>
    <x v="26"/>
    <x v="0"/>
    <n v="1"/>
    <n v="0"/>
    <n v="0"/>
    <x v="2"/>
    <x v="1"/>
    <x v="0"/>
    <n v="189.28"/>
    <n v="188.71"/>
    <s v="Smart"/>
    <d v="2022-05-10T00:00:00"/>
    <n v="72"/>
    <x v="1"/>
  </r>
  <r>
    <s v="U01590"/>
    <s v="C98029"/>
    <s v="Yamini Bhandari"/>
    <x v="0"/>
    <x v="0"/>
    <x v="0"/>
    <s v="MTR10181"/>
    <d v="2025-03-22T00:00:00"/>
    <d v="1899-12-30T23:29:43"/>
    <n v="345.44"/>
    <n v="3731.63"/>
    <n v="4077.07"/>
    <n v="1614.15"/>
    <x v="280"/>
    <x v="0"/>
    <x v="13"/>
    <x v="0"/>
    <n v="1"/>
    <n v="0"/>
    <n v="0"/>
    <x v="2"/>
    <x v="2"/>
    <x v="0"/>
    <n v="190.16"/>
    <n v="155.28"/>
    <s v="Smart"/>
    <d v="2016-05-03T00:00:00"/>
    <n v="66"/>
    <x v="2"/>
  </r>
  <r>
    <s v="U01427"/>
    <s v="C75950"/>
    <s v="Vihaan Mehta"/>
    <x v="0"/>
    <x v="4"/>
    <x v="4"/>
    <s v="MTR32384"/>
    <d v="2024-12-21T00:00:00"/>
    <d v="1899-12-30T19:37:59"/>
    <n v="460.58"/>
    <n v="4120.28"/>
    <n v="4580.8599999999997"/>
    <n v="2394.9299999999998"/>
    <x v="207"/>
    <x v="1"/>
    <x v="28"/>
    <x v="1"/>
    <n v="0"/>
    <n v="0"/>
    <n v="1"/>
    <x v="1"/>
    <x v="2"/>
    <x v="4"/>
    <n v="286.69"/>
    <n v="173.89"/>
    <s v="Analog"/>
    <d v="2020-12-14T00:00:00"/>
    <n v="61"/>
    <x v="1"/>
  </r>
  <r>
    <s v="U00262"/>
    <s v="C81207"/>
    <s v="Ananya Mehra"/>
    <x v="2"/>
    <x v="1"/>
    <x v="1"/>
    <s v="MTR35347"/>
    <d v="2024-10-15T00:00:00"/>
    <d v="1899-12-30T02:50:30"/>
    <n v="179.58"/>
    <n v="3151.79"/>
    <n v="3331.37"/>
    <n v="1138.8399999999999"/>
    <x v="310"/>
    <x v="1"/>
    <x v="16"/>
    <x v="2"/>
    <n v="0"/>
    <n v="1"/>
    <n v="0"/>
    <x v="1"/>
    <x v="0"/>
    <x v="0"/>
    <n v="125.65"/>
    <n v="53.93"/>
    <s v="Smart"/>
    <d v="2017-08-30T00:00:00"/>
    <n v="18"/>
    <x v="2"/>
  </r>
  <r>
    <s v="U01429"/>
    <s v="C10696"/>
    <s v="Sai Hebbar"/>
    <x v="1"/>
    <x v="3"/>
    <x v="3"/>
    <s v="MTR39702"/>
    <d v="2024-07-31T00:00:00"/>
    <d v="1899-12-30T10:08:31"/>
    <n v="290.47000000000003"/>
    <n v="3161.09"/>
    <n v="3451.56"/>
    <n v="1839.59"/>
    <x v="312"/>
    <x v="1"/>
    <x v="26"/>
    <x v="2"/>
    <n v="0"/>
    <n v="1"/>
    <n v="0"/>
    <x v="2"/>
    <x v="1"/>
    <x v="0"/>
    <n v="164.39"/>
    <n v="126.08"/>
    <s v="Analog"/>
    <d v="2015-10-12T00:00:00"/>
    <n v="51"/>
    <x v="0"/>
  </r>
  <r>
    <s v="U01430"/>
    <s v="C51783"/>
    <s v="Lakshay Kamat"/>
    <x v="2"/>
    <x v="0"/>
    <x v="0"/>
    <s v="MTR52862"/>
    <d v="2024-07-24T00:00:00"/>
    <d v="1899-12-30T18:54:51"/>
    <n v="19.420000000000002"/>
    <n v="1691.65"/>
    <n v="1711.07"/>
    <n v="113.08"/>
    <x v="286"/>
    <x v="0"/>
    <x v="15"/>
    <x v="2"/>
    <n v="0"/>
    <n v="1"/>
    <n v="0"/>
    <x v="1"/>
    <x v="1"/>
    <x v="3"/>
    <n v="10.68"/>
    <n v="8.74"/>
    <s v="Analog"/>
    <d v="2023-03-04T00:00:00"/>
    <n v="23"/>
    <x v="2"/>
  </r>
  <r>
    <s v="U01431"/>
    <s v="C64897"/>
    <s v="Siddharth Chauhan"/>
    <x v="0"/>
    <x v="3"/>
    <x v="3"/>
    <s v="MTR72740"/>
    <d v="2024-08-31T00:00:00"/>
    <d v="1899-12-30T17:33:46"/>
    <n v="446.23"/>
    <n v="2570"/>
    <n v="3016.23"/>
    <n v="2478.85"/>
    <x v="31"/>
    <x v="0"/>
    <x v="10"/>
    <x v="2"/>
    <n v="0"/>
    <n v="1"/>
    <n v="0"/>
    <x v="1"/>
    <x v="2"/>
    <x v="3"/>
    <n v="201.05"/>
    <n v="245.18"/>
    <s v="Smart"/>
    <d v="2017-10-01T00:00:00"/>
    <n v="48"/>
    <x v="2"/>
  </r>
  <r>
    <s v="U01432"/>
    <s v="C85941"/>
    <s v="Sai Vyas"/>
    <x v="2"/>
    <x v="1"/>
    <x v="1"/>
    <s v="MTR97167"/>
    <d v="2025-03-18T00:00:00"/>
    <d v="1899-12-30T09:50:52"/>
    <n v="206.91"/>
    <n v="1392.6"/>
    <n v="1599.51"/>
    <n v="1296.33"/>
    <x v="205"/>
    <x v="0"/>
    <x v="25"/>
    <x v="0"/>
    <n v="1"/>
    <n v="0"/>
    <n v="0"/>
    <x v="4"/>
    <x v="2"/>
    <x v="2"/>
    <n v="100.06"/>
    <n v="106.85"/>
    <s v="Analog"/>
    <d v="2017-02-17T00:00:00"/>
    <n v="74"/>
    <x v="1"/>
  </r>
  <r>
    <s v="U01433"/>
    <s v="C11860"/>
    <s v="Monika Bhatt"/>
    <x v="0"/>
    <x v="4"/>
    <x v="4"/>
    <s v="MTR32778"/>
    <d v="2025-04-23T00:00:00"/>
    <d v="1899-12-30T22:08:30"/>
    <n v="256.52"/>
    <n v="3566.2"/>
    <n v="3822.72"/>
    <n v="1192.6099999999999"/>
    <x v="164"/>
    <x v="0"/>
    <x v="7"/>
    <x v="1"/>
    <n v="0"/>
    <n v="0"/>
    <n v="1"/>
    <x v="2"/>
    <x v="0"/>
    <x v="1"/>
    <n v="159.72999999999999"/>
    <n v="96.79"/>
    <s v="Analog"/>
    <d v="2023-03-26T00:00:00"/>
    <n v="47"/>
    <x v="1"/>
  </r>
  <r>
    <s v="U01434"/>
    <s v="C55052"/>
    <s v="Lokesh Khan"/>
    <x v="2"/>
    <x v="3"/>
    <x v="3"/>
    <s v="MTR76949"/>
    <d v="2024-10-04T00:00:00"/>
    <d v="1899-12-30T01:46:49"/>
    <n v="392.02"/>
    <n v="2801.07"/>
    <n v="3193.09"/>
    <n v="2401.08"/>
    <x v="61"/>
    <x v="0"/>
    <x v="24"/>
    <x v="0"/>
    <n v="1"/>
    <n v="0"/>
    <n v="0"/>
    <x v="0"/>
    <x v="1"/>
    <x v="2"/>
    <n v="186.93"/>
    <n v="205.09"/>
    <s v="Analog"/>
    <d v="2017-07-09T00:00:00"/>
    <n v="61"/>
    <x v="1"/>
  </r>
  <r>
    <s v="U00972"/>
    <s v="C81058"/>
    <s v="Ashish Chatterjee"/>
    <x v="1"/>
    <x v="2"/>
    <x v="2"/>
    <s v="MTR50504"/>
    <d v="2025-01-21T00:00:00"/>
    <d v="1899-12-30T07:51:20"/>
    <n v="369.68"/>
    <n v="3479.56"/>
    <n v="3849.24"/>
    <n v="1779.47"/>
    <x v="158"/>
    <x v="0"/>
    <x v="24"/>
    <x v="2"/>
    <n v="0"/>
    <n v="1"/>
    <n v="0"/>
    <x v="4"/>
    <x v="1"/>
    <x v="3"/>
    <n v="242.32"/>
    <n v="127.36"/>
    <s v="Smart"/>
    <d v="2018-04-07T00:00:00"/>
    <n v="32"/>
    <x v="1"/>
  </r>
  <r>
    <s v="U00237"/>
    <s v="C39097"/>
    <s v="Akash Raina"/>
    <x v="1"/>
    <x v="0"/>
    <x v="0"/>
    <s v="MTR39908"/>
    <d v="2025-04-18T00:00:00"/>
    <d v="1899-12-30T18:49:38"/>
    <n v="125.58"/>
    <n v="2509.67"/>
    <n v="2635.25"/>
    <n v="687.85"/>
    <x v="45"/>
    <x v="0"/>
    <x v="20"/>
    <x v="1"/>
    <n v="0"/>
    <n v="0"/>
    <n v="1"/>
    <x v="1"/>
    <x v="1"/>
    <x v="2"/>
    <n v="52.34"/>
    <n v="73.239999999999995"/>
    <s v="Smart"/>
    <d v="2017-04-30T00:00:00"/>
    <n v="32"/>
    <x v="2"/>
  </r>
  <r>
    <s v="U01437"/>
    <s v="C66787"/>
    <s v="Harish Qureshi"/>
    <x v="0"/>
    <x v="3"/>
    <x v="3"/>
    <s v="MTR70500"/>
    <d v="2025-04-12T00:00:00"/>
    <d v="1899-12-30T03:05:17"/>
    <n v="163.68"/>
    <n v="1683.38"/>
    <n v="1847.06"/>
    <n v="951.71"/>
    <x v="7"/>
    <x v="0"/>
    <x v="2"/>
    <x v="2"/>
    <n v="0"/>
    <n v="1"/>
    <n v="0"/>
    <x v="4"/>
    <x v="2"/>
    <x v="4"/>
    <n v="93.71"/>
    <n v="69.97"/>
    <s v="Analog"/>
    <d v="2016-05-12T00:00:00"/>
    <n v="62"/>
    <x v="2"/>
  </r>
  <r>
    <s v="U00889"/>
    <s v="C90043"/>
    <s v="Nitin Ramanujam"/>
    <x v="2"/>
    <x v="0"/>
    <x v="0"/>
    <s v="MTR40319"/>
    <d v="2025-03-19T00:00:00"/>
    <d v="1899-12-30T22:11:45"/>
    <n v="234.69"/>
    <n v="3399.84"/>
    <n v="3634.53"/>
    <n v="1729.61"/>
    <x v="52"/>
    <x v="0"/>
    <x v="8"/>
    <x v="2"/>
    <n v="0"/>
    <n v="1"/>
    <n v="0"/>
    <x v="1"/>
    <x v="1"/>
    <x v="2"/>
    <n v="141.08000000000001"/>
    <n v="93.61"/>
    <s v="Smart"/>
    <d v="2018-01-13T00:00:00"/>
    <n v="58"/>
    <x v="0"/>
  </r>
  <r>
    <s v="U01439"/>
    <s v="C58952"/>
    <s v="Sunil Wagh"/>
    <x v="1"/>
    <x v="2"/>
    <x v="2"/>
    <s v="MTR28583"/>
    <d v="2024-09-01T00:00:00"/>
    <d v="1899-12-30T12:16:24"/>
    <n v="450.88"/>
    <n v="2329.91"/>
    <n v="2780.79"/>
    <n v="2831.82"/>
    <x v="28"/>
    <x v="0"/>
    <x v="26"/>
    <x v="0"/>
    <n v="1"/>
    <n v="0"/>
    <n v="0"/>
    <x v="3"/>
    <x v="2"/>
    <x v="3"/>
    <n v="231.8"/>
    <n v="219.08"/>
    <s v="Smart"/>
    <d v="2020-09-12T00:00:00"/>
    <n v="51"/>
    <x v="0"/>
  </r>
  <r>
    <s v="U01441"/>
    <s v="C64831"/>
    <s v="Pradeep Trivedi"/>
    <x v="2"/>
    <x v="5"/>
    <x v="4"/>
    <s v="MTR34623"/>
    <d v="2024-10-28T00:00:00"/>
    <d v="1899-12-30T23:57:34"/>
    <n v="13.93"/>
    <n v="3406.48"/>
    <n v="3420.41"/>
    <n v="101.29"/>
    <x v="263"/>
    <x v="0"/>
    <x v="8"/>
    <x v="2"/>
    <n v="0"/>
    <n v="1"/>
    <n v="0"/>
    <x v="4"/>
    <x v="1"/>
    <x v="2"/>
    <n v="8.39"/>
    <n v="5.54"/>
    <s v="Analog"/>
    <d v="2016-12-17T00:00:00"/>
    <n v="20"/>
    <x v="1"/>
  </r>
  <r>
    <s v="U01442"/>
    <s v="C21016"/>
    <s v="Sai Martins"/>
    <x v="0"/>
    <x v="2"/>
    <x v="2"/>
    <s v="MTR15255"/>
    <d v="2024-08-12T00:00:00"/>
    <d v="1899-12-30T04:58:43"/>
    <n v="162.13999999999999"/>
    <n v="3414.45"/>
    <n v="3576.5899999999901"/>
    <n v="1112.28"/>
    <x v="31"/>
    <x v="0"/>
    <x v="13"/>
    <x v="0"/>
    <n v="1"/>
    <n v="0"/>
    <n v="0"/>
    <x v="1"/>
    <x v="2"/>
    <x v="4"/>
    <n v="66.2"/>
    <n v="95.94"/>
    <s v="Analog"/>
    <d v="2018-10-16T00:00:00"/>
    <n v="64"/>
    <x v="2"/>
  </r>
  <r>
    <s v="U01588"/>
    <s v="C29291"/>
    <s v="Anika Menon"/>
    <x v="0"/>
    <x v="0"/>
    <x v="0"/>
    <s v="MTR45956"/>
    <d v="2024-08-07T00:00:00"/>
    <d v="1899-12-30T17:25:50"/>
    <n v="259.87"/>
    <n v="2261.2199999999998"/>
    <n v="2521.0899999999901"/>
    <n v="1616.66"/>
    <x v="179"/>
    <x v="0"/>
    <x v="7"/>
    <x v="2"/>
    <n v="0"/>
    <n v="1"/>
    <n v="0"/>
    <x v="0"/>
    <x v="0"/>
    <x v="3"/>
    <n v="158.49"/>
    <n v="101.38"/>
    <s v="Analog"/>
    <d v="2020-05-31T00:00:00"/>
    <n v="52"/>
    <x v="0"/>
  </r>
  <r>
    <s v="U01444"/>
    <s v="C72029"/>
    <s v="Anushka Salunkhe"/>
    <x v="2"/>
    <x v="3"/>
    <x v="3"/>
    <s v="MTR92030"/>
    <d v="2025-05-26T00:00:00"/>
    <d v="1899-12-30T08:32:28"/>
    <n v="146.63"/>
    <n v="2233.73"/>
    <n v="2380.36"/>
    <n v="989.85"/>
    <x v="170"/>
    <x v="0"/>
    <x v="7"/>
    <x v="0"/>
    <n v="1"/>
    <n v="0"/>
    <n v="0"/>
    <x v="3"/>
    <x v="1"/>
    <x v="1"/>
    <n v="67.67"/>
    <n v="78.959999999999994"/>
    <s v="Smart"/>
    <d v="2016-06-03T00:00:00"/>
    <n v="68"/>
    <x v="0"/>
  </r>
  <r>
    <s v="U01445"/>
    <s v="C24010"/>
    <s v="Sai Banerjee"/>
    <x v="1"/>
    <x v="6"/>
    <x v="2"/>
    <s v="MTR37053"/>
    <d v="2025-07-07T00:00:00"/>
    <d v="1899-12-30T23:30:04"/>
    <n v="440.13"/>
    <n v="2289.09"/>
    <n v="2729.22"/>
    <n v="1994.9"/>
    <x v="114"/>
    <x v="0"/>
    <x v="27"/>
    <x v="1"/>
    <n v="0"/>
    <n v="0"/>
    <n v="1"/>
    <x v="3"/>
    <x v="2"/>
    <x v="4"/>
    <n v="290.81"/>
    <n v="149.32"/>
    <s v="Analog"/>
    <d v="2017-05-21T00:00:00"/>
    <n v="45"/>
    <x v="0"/>
  </r>
  <r>
    <s v="U01810"/>
    <s v="C43891"/>
    <s v="Gauri Saha"/>
    <x v="2"/>
    <x v="1"/>
    <x v="1"/>
    <s v="MTR21724"/>
    <d v="2025-05-26T00:00:00"/>
    <d v="1899-12-30T13:50:39"/>
    <n v="451.26"/>
    <n v="2997.68"/>
    <n v="3448.9399999999901"/>
    <n v="2642.75"/>
    <x v="170"/>
    <x v="0"/>
    <x v="29"/>
    <x v="1"/>
    <n v="0"/>
    <n v="0"/>
    <n v="1"/>
    <x v="0"/>
    <x v="0"/>
    <x v="2"/>
    <n v="267.52999999999997"/>
    <n v="183.73"/>
    <s v="Smart"/>
    <d v="2019-11-01T00:00:00"/>
    <n v="75"/>
    <x v="0"/>
  </r>
  <r>
    <s v="U01447"/>
    <s v="C30569"/>
    <s v="Bhavya Ramanujam"/>
    <x v="0"/>
    <x v="0"/>
    <x v="0"/>
    <s v="MTR38407"/>
    <d v="2025-05-27T00:00:00"/>
    <d v="1899-12-30T07:24:32"/>
    <n v="450.29"/>
    <n v="4171.05"/>
    <n v="4621.34"/>
    <n v="2735.73"/>
    <x v="104"/>
    <x v="0"/>
    <x v="12"/>
    <x v="0"/>
    <n v="1"/>
    <n v="0"/>
    <n v="0"/>
    <x v="2"/>
    <x v="2"/>
    <x v="0"/>
    <n v="271.58"/>
    <n v="178.71"/>
    <s v="Analog"/>
    <d v="2017-05-20T00:00:00"/>
    <n v="75"/>
    <x v="1"/>
  </r>
  <r>
    <s v="U01448"/>
    <s v="C83075"/>
    <s v="Ishaan Gupta"/>
    <x v="2"/>
    <x v="5"/>
    <x v="4"/>
    <s v="MTR12340"/>
    <d v="2024-10-27T00:00:00"/>
    <d v="1899-12-30T19:18:08"/>
    <n v="152.05000000000001"/>
    <n v="4245.62"/>
    <n v="4397.67"/>
    <n v="715.43"/>
    <x v="84"/>
    <x v="0"/>
    <x v="9"/>
    <x v="2"/>
    <n v="0"/>
    <n v="1"/>
    <n v="0"/>
    <x v="4"/>
    <x v="2"/>
    <x v="2"/>
    <n v="65.95"/>
    <n v="86.1"/>
    <s v="Smart"/>
    <d v="2019-08-06T00:00:00"/>
    <n v="43"/>
    <x v="2"/>
  </r>
  <r>
    <s v="U01449"/>
    <s v="C45691"/>
    <s v="Anusha Bose"/>
    <x v="0"/>
    <x v="6"/>
    <x v="2"/>
    <s v="MTR34317"/>
    <d v="2025-04-22T00:00:00"/>
    <d v="1899-12-30T07:34:57"/>
    <n v="497.4"/>
    <n v="1744.85"/>
    <n v="2242.25"/>
    <n v="3364.91"/>
    <x v="48"/>
    <x v="0"/>
    <x v="6"/>
    <x v="0"/>
    <n v="1"/>
    <n v="0"/>
    <n v="0"/>
    <x v="3"/>
    <x v="2"/>
    <x v="4"/>
    <n v="318.08999999999997"/>
    <n v="179.31"/>
    <s v="Smart"/>
    <d v="2016-02-26T00:00:00"/>
    <n v="63"/>
    <x v="0"/>
  </r>
  <r>
    <s v="U01843"/>
    <s v="C60585"/>
    <s v="Deepak Khandelwal"/>
    <x v="2"/>
    <x v="4"/>
    <x v="4"/>
    <s v="MTR27467"/>
    <d v="2025-07-04T00:00:00"/>
    <d v="1899-12-30T18:44:18"/>
    <n v="285.97000000000003"/>
    <n v="2922.95"/>
    <n v="3208.92"/>
    <n v="1478.29"/>
    <x v="21"/>
    <x v="0"/>
    <x v="3"/>
    <x v="1"/>
    <n v="0"/>
    <n v="0"/>
    <n v="1"/>
    <x v="3"/>
    <x v="2"/>
    <x v="1"/>
    <n v="195.01"/>
    <n v="90.96"/>
    <s v="Smart"/>
    <d v="2017-04-05T00:00:00"/>
    <n v="74"/>
    <x v="2"/>
  </r>
  <r>
    <s v="U01451"/>
    <s v="C79194"/>
    <s v="Aparna Kaul"/>
    <x v="1"/>
    <x v="0"/>
    <x v="0"/>
    <s v="MTR98211"/>
    <d v="2024-11-14T00:00:00"/>
    <d v="1899-12-30T00:20:53"/>
    <n v="115.53"/>
    <n v="3812.01"/>
    <n v="3927.54"/>
    <n v="648.28"/>
    <x v="2"/>
    <x v="1"/>
    <x v="12"/>
    <x v="2"/>
    <n v="0"/>
    <n v="1"/>
    <n v="0"/>
    <x v="1"/>
    <x v="0"/>
    <x v="0"/>
    <n v="66.47"/>
    <n v="49.06"/>
    <s v="Smart"/>
    <d v="2019-05-07T00:00:00"/>
    <n v="32"/>
    <x v="0"/>
  </r>
  <r>
    <s v="U00110"/>
    <s v="C52321"/>
    <s v="Karthik Patel"/>
    <x v="1"/>
    <x v="5"/>
    <x v="4"/>
    <s v="MTR75117"/>
    <d v="2024-08-07T00:00:00"/>
    <d v="1899-12-30T07:52:52"/>
    <n v="430.97"/>
    <n v="2214.06"/>
    <n v="2645.0299999999902"/>
    <n v="2934.73"/>
    <x v="139"/>
    <x v="0"/>
    <x v="25"/>
    <x v="1"/>
    <n v="0"/>
    <n v="0"/>
    <n v="1"/>
    <x v="3"/>
    <x v="1"/>
    <x v="0"/>
    <n v="300.72000000000003"/>
    <n v="130.25"/>
    <s v="Analog"/>
    <d v="2022-04-11T00:00:00"/>
    <n v="32"/>
    <x v="0"/>
  </r>
  <r>
    <s v="U01453"/>
    <s v="C55333"/>
    <s v="Pavan Thakur"/>
    <x v="0"/>
    <x v="2"/>
    <x v="2"/>
    <s v="MTR17302"/>
    <d v="2024-09-28T00:00:00"/>
    <d v="1899-12-30T04:08:18"/>
    <n v="470.87"/>
    <n v="1657.21"/>
    <n v="2128.08"/>
    <n v="3263.33"/>
    <x v="175"/>
    <x v="0"/>
    <x v="9"/>
    <x v="0"/>
    <n v="1"/>
    <n v="0"/>
    <n v="0"/>
    <x v="0"/>
    <x v="0"/>
    <x v="3"/>
    <n v="239.82"/>
    <n v="231.05"/>
    <s v="Analog"/>
    <d v="2017-03-14T00:00:00"/>
    <n v="55"/>
    <x v="1"/>
  </r>
  <r>
    <s v="U01454"/>
    <s v="C14127"/>
    <s v="Karan Bhat"/>
    <x v="0"/>
    <x v="0"/>
    <x v="0"/>
    <s v="MTR46255"/>
    <d v="2025-07-14T00:00:00"/>
    <d v="1899-12-30T13:50:31"/>
    <n v="488.57"/>
    <n v="1857.98"/>
    <n v="2346.5500000000002"/>
    <n v="3011.11"/>
    <x v="65"/>
    <x v="0"/>
    <x v="17"/>
    <x v="2"/>
    <n v="0"/>
    <n v="1"/>
    <n v="0"/>
    <x v="1"/>
    <x v="1"/>
    <x v="1"/>
    <n v="202.6"/>
    <n v="285.97000000000003"/>
    <s v="Analog"/>
    <d v="2019-11-11T00:00:00"/>
    <n v="71"/>
    <x v="1"/>
  </r>
  <r>
    <s v="U01455"/>
    <s v="C29529"/>
    <s v="Jatin Trivedi"/>
    <x v="1"/>
    <x v="1"/>
    <x v="1"/>
    <s v="MTR27380"/>
    <d v="2024-11-23T00:00:00"/>
    <d v="1899-12-30T09:57:16"/>
    <n v="297.54000000000002"/>
    <n v="1755.99"/>
    <n v="2053.5300000000002"/>
    <n v="1793.14"/>
    <x v="107"/>
    <x v="1"/>
    <x v="14"/>
    <x v="2"/>
    <n v="0"/>
    <n v="1"/>
    <n v="0"/>
    <x v="4"/>
    <x v="0"/>
    <x v="2"/>
    <n v="152.76"/>
    <n v="144.78"/>
    <s v="Smart"/>
    <d v="2022-04-17T00:00:00"/>
    <n v="45"/>
    <x v="2"/>
  </r>
  <r>
    <s v="U01456"/>
    <s v="C45491"/>
    <s v="Anil Sheikh"/>
    <x v="1"/>
    <x v="6"/>
    <x v="2"/>
    <s v="MTR25388"/>
    <d v="2025-01-17T00:00:00"/>
    <d v="1899-12-30T16:53:28"/>
    <n v="138.4"/>
    <n v="2964.2"/>
    <n v="3102.6"/>
    <n v="789.29"/>
    <x v="185"/>
    <x v="0"/>
    <x v="7"/>
    <x v="1"/>
    <n v="0"/>
    <n v="0"/>
    <n v="1"/>
    <x v="3"/>
    <x v="2"/>
    <x v="2"/>
    <n v="66.13"/>
    <n v="72.27"/>
    <s v="Analog"/>
    <d v="2023-05-12T00:00:00"/>
    <n v="67"/>
    <x v="0"/>
  </r>
  <r>
    <s v="U01457"/>
    <s v="C41643"/>
    <s v="Aditi Sheikh"/>
    <x v="0"/>
    <x v="3"/>
    <x v="3"/>
    <s v="MTR40552"/>
    <d v="2025-05-21T00:00:00"/>
    <d v="1899-12-30T20:09:55"/>
    <n v="296.01"/>
    <n v="1501.33"/>
    <n v="1797.34"/>
    <n v="1562.05"/>
    <x v="119"/>
    <x v="0"/>
    <x v="17"/>
    <x v="0"/>
    <n v="1"/>
    <n v="0"/>
    <n v="0"/>
    <x v="2"/>
    <x v="2"/>
    <x v="1"/>
    <n v="151.16"/>
    <n v="144.85"/>
    <s v="Analog"/>
    <d v="2016-05-08T00:00:00"/>
    <n v="34"/>
    <x v="1"/>
  </r>
  <r>
    <s v="U01458"/>
    <s v="C15678"/>
    <s v="Nivedita Coutinho"/>
    <x v="0"/>
    <x v="6"/>
    <x v="2"/>
    <s v="MTR64793"/>
    <d v="2025-05-04T00:00:00"/>
    <d v="1899-12-30T22:10:46"/>
    <n v="162.56"/>
    <n v="2078.16"/>
    <n v="2240.7199999999998"/>
    <n v="954.77"/>
    <x v="257"/>
    <x v="0"/>
    <x v="9"/>
    <x v="1"/>
    <n v="0"/>
    <n v="0"/>
    <n v="1"/>
    <x v="0"/>
    <x v="1"/>
    <x v="0"/>
    <n v="70.59"/>
    <n v="91.97"/>
    <s v="Analog"/>
    <d v="2023-01-20T00:00:00"/>
    <n v="27"/>
    <x v="0"/>
  </r>
  <r>
    <s v="U01459"/>
    <s v="C44568"/>
    <s v="Kavya Murthy"/>
    <x v="0"/>
    <x v="0"/>
    <x v="0"/>
    <s v="MTR44762"/>
    <d v="2025-07-14T00:00:00"/>
    <d v="1899-12-30T06:30:35"/>
    <n v="71.81"/>
    <n v="1314.5"/>
    <n v="1386.31"/>
    <n v="537.97"/>
    <x v="128"/>
    <x v="0"/>
    <x v="3"/>
    <x v="2"/>
    <n v="0"/>
    <n v="1"/>
    <n v="0"/>
    <x v="0"/>
    <x v="0"/>
    <x v="4"/>
    <n v="28.85"/>
    <n v="42.96"/>
    <s v="Analog"/>
    <d v="2023-08-13T00:00:00"/>
    <n v="68"/>
    <x v="0"/>
  </r>
  <r>
    <s v="U01461"/>
    <s v="C25884"/>
    <s v="Vaishnavi Verma"/>
    <x v="0"/>
    <x v="1"/>
    <x v="1"/>
    <s v="MTR75747"/>
    <d v="2024-10-27T00:00:00"/>
    <d v="1899-12-30T09:23:27"/>
    <n v="171.14"/>
    <n v="2963.26"/>
    <n v="3134.4"/>
    <n v="866.81"/>
    <x v="278"/>
    <x v="0"/>
    <x v="18"/>
    <x v="2"/>
    <n v="0"/>
    <n v="1"/>
    <n v="0"/>
    <x v="4"/>
    <x v="2"/>
    <x v="3"/>
    <n v="86.9"/>
    <n v="84.24"/>
    <s v="Smart"/>
    <d v="2020-09-05T00:00:00"/>
    <n v="57"/>
    <x v="0"/>
  </r>
  <r>
    <s v="U01462"/>
    <s v="C88350"/>
    <s v="Tanvi Khan"/>
    <x v="1"/>
    <x v="1"/>
    <x v="1"/>
    <s v="MTR73986"/>
    <d v="2025-03-12T00:00:00"/>
    <d v="1899-12-30T09:06:53"/>
    <n v="139.41"/>
    <n v="2277.35"/>
    <n v="2416.7599999999902"/>
    <n v="697.16"/>
    <x v="150"/>
    <x v="0"/>
    <x v="29"/>
    <x v="2"/>
    <n v="0"/>
    <n v="1"/>
    <n v="0"/>
    <x v="3"/>
    <x v="2"/>
    <x v="2"/>
    <n v="83"/>
    <n v="56.41"/>
    <s v="Analog"/>
    <d v="2018-07-21T00:00:00"/>
    <n v="28"/>
    <x v="1"/>
  </r>
  <r>
    <s v="U01463"/>
    <s v="C31565"/>
    <s v="Damini Rao"/>
    <x v="1"/>
    <x v="3"/>
    <x v="3"/>
    <s v="MTR81070"/>
    <d v="2025-05-07T00:00:00"/>
    <d v="1899-12-30T10:58:38"/>
    <n v="188.82"/>
    <n v="3289.23"/>
    <n v="3478.05"/>
    <n v="1255.1400000000001"/>
    <x v="240"/>
    <x v="0"/>
    <x v="16"/>
    <x v="1"/>
    <n v="0"/>
    <n v="0"/>
    <n v="1"/>
    <x v="0"/>
    <x v="2"/>
    <x v="3"/>
    <n v="112.31"/>
    <n v="76.510000000000005"/>
    <s v="Analog"/>
    <d v="2020-11-15T00:00:00"/>
    <n v="51"/>
    <x v="1"/>
  </r>
  <r>
    <s v="U01464"/>
    <s v="C94674"/>
    <s v="Sonam Singh"/>
    <x v="2"/>
    <x v="5"/>
    <x v="4"/>
    <s v="MTR22994"/>
    <d v="2024-11-25T00:00:00"/>
    <d v="1899-12-30T07:59:49"/>
    <n v="145.54"/>
    <n v="3186.87"/>
    <n v="3332.41"/>
    <n v="1089.93"/>
    <x v="253"/>
    <x v="1"/>
    <x v="3"/>
    <x v="1"/>
    <n v="0"/>
    <n v="0"/>
    <n v="1"/>
    <x v="3"/>
    <x v="0"/>
    <x v="2"/>
    <n v="83.69"/>
    <n v="61.85"/>
    <s v="Smart"/>
    <d v="2018-02-12T00:00:00"/>
    <n v="31"/>
    <x v="0"/>
  </r>
  <r>
    <s v="U01465"/>
    <s v="C60519"/>
    <s v="Aditya Mathur"/>
    <x v="1"/>
    <x v="0"/>
    <x v="0"/>
    <s v="MTR74217"/>
    <d v="2025-06-06T00:00:00"/>
    <d v="1899-12-30T08:14:15"/>
    <n v="424.36"/>
    <n v="4817.25"/>
    <n v="5241.6099999999997"/>
    <n v="2645.04"/>
    <x v="165"/>
    <x v="0"/>
    <x v="21"/>
    <x v="1"/>
    <n v="0"/>
    <n v="0"/>
    <n v="1"/>
    <x v="3"/>
    <x v="0"/>
    <x v="2"/>
    <n v="193.4"/>
    <n v="230.96"/>
    <s v="Analog"/>
    <d v="2023-10-16T00:00:00"/>
    <n v="71"/>
    <x v="1"/>
  </r>
  <r>
    <s v="U01257"/>
    <s v="C93385"/>
    <s v="Anika Thakur"/>
    <x v="0"/>
    <x v="0"/>
    <x v="0"/>
    <s v="MTR22135"/>
    <d v="2025-02-18T00:00:00"/>
    <d v="1899-12-30T08:10:25"/>
    <n v="125.46"/>
    <n v="1937.16"/>
    <n v="2062.62"/>
    <n v="925.48"/>
    <x v="254"/>
    <x v="0"/>
    <x v="4"/>
    <x v="1"/>
    <n v="0"/>
    <n v="0"/>
    <n v="1"/>
    <x v="2"/>
    <x v="2"/>
    <x v="2"/>
    <n v="63.88"/>
    <n v="61.58"/>
    <s v="Analog"/>
    <d v="2019-01-31T00:00:00"/>
    <n v="40"/>
    <x v="2"/>
  </r>
  <r>
    <s v="U01467"/>
    <s v="C55013"/>
    <s v="Pooja Bhasin"/>
    <x v="0"/>
    <x v="5"/>
    <x v="4"/>
    <s v="MTR53745"/>
    <d v="2024-11-17T00:00:00"/>
    <d v="1899-12-30T13:27:14"/>
    <n v="301.33999999999997"/>
    <n v="4356.5200000000004"/>
    <n v="4657.8599999999997"/>
    <n v="1987.3"/>
    <x v="128"/>
    <x v="0"/>
    <x v="29"/>
    <x v="0"/>
    <n v="1"/>
    <n v="0"/>
    <n v="0"/>
    <x v="4"/>
    <x v="2"/>
    <x v="4"/>
    <n v="185.14"/>
    <n v="116.2"/>
    <s v="Analog"/>
    <d v="2021-01-05T00:00:00"/>
    <n v="70"/>
    <x v="0"/>
  </r>
  <r>
    <s v="U01468"/>
    <s v="C99754"/>
    <s v="Kabir Khandelwal"/>
    <x v="0"/>
    <x v="1"/>
    <x v="1"/>
    <s v="MTR59453"/>
    <d v="2024-08-05T00:00:00"/>
    <d v="1899-12-30T05:21:40"/>
    <n v="458.81"/>
    <n v="2465"/>
    <n v="2923.81"/>
    <n v="2321.9699999999998"/>
    <x v="119"/>
    <x v="0"/>
    <x v="23"/>
    <x v="2"/>
    <n v="0"/>
    <n v="1"/>
    <n v="0"/>
    <x v="1"/>
    <x v="2"/>
    <x v="3"/>
    <n v="272.31"/>
    <n v="186.5"/>
    <s v="Smart"/>
    <d v="2019-09-20T00:00:00"/>
    <n v="21"/>
    <x v="1"/>
  </r>
  <r>
    <s v="U01878"/>
    <s v="C85301"/>
    <s v="Malini Carvalho"/>
    <x v="0"/>
    <x v="1"/>
    <x v="1"/>
    <s v="MTR88160"/>
    <d v="2024-09-16T00:00:00"/>
    <d v="1899-12-30T15:33:46"/>
    <n v="375.89"/>
    <n v="1168.8499999999999"/>
    <n v="1544.73999999999"/>
    <n v="2039.09"/>
    <x v="244"/>
    <x v="1"/>
    <x v="15"/>
    <x v="0"/>
    <n v="1"/>
    <n v="0"/>
    <n v="0"/>
    <x v="3"/>
    <x v="2"/>
    <x v="4"/>
    <n v="211.65"/>
    <n v="164.24"/>
    <s v="Smart"/>
    <d v="2021-01-04T00:00:00"/>
    <n v="46"/>
    <x v="1"/>
  </r>
  <r>
    <s v="U01470"/>
    <s v="C82913"/>
    <s v="Mohit Prasad"/>
    <x v="0"/>
    <x v="2"/>
    <x v="2"/>
    <s v="MTR34946"/>
    <d v="2024-08-23T00:00:00"/>
    <d v="1899-12-30T00:49:38"/>
    <n v="185.02"/>
    <n v="4781.54"/>
    <n v="4966.5600000000004"/>
    <n v="1116.8599999999999"/>
    <x v="251"/>
    <x v="0"/>
    <x v="0"/>
    <x v="0"/>
    <n v="1"/>
    <n v="0"/>
    <n v="0"/>
    <x v="1"/>
    <x v="2"/>
    <x v="0"/>
    <n v="119.32"/>
    <n v="65.7"/>
    <s v="Smart"/>
    <d v="2019-06-12T00:00:00"/>
    <n v="37"/>
    <x v="2"/>
  </r>
  <r>
    <s v="U01471"/>
    <s v="C75004"/>
    <s v="Pavan Pillai"/>
    <x v="0"/>
    <x v="3"/>
    <x v="3"/>
    <s v="MTR64406"/>
    <d v="2025-06-17T00:00:00"/>
    <d v="1899-12-30T20:00:10"/>
    <n v="68.81"/>
    <n v="1570.03"/>
    <n v="1638.84"/>
    <n v="431.69"/>
    <x v="137"/>
    <x v="0"/>
    <x v="1"/>
    <x v="1"/>
    <n v="0"/>
    <n v="0"/>
    <n v="1"/>
    <x v="2"/>
    <x v="1"/>
    <x v="0"/>
    <n v="41.32"/>
    <n v="27.49"/>
    <s v="Smart"/>
    <d v="2018-07-15T00:00:00"/>
    <n v="70"/>
    <x v="1"/>
  </r>
  <r>
    <s v="U01472"/>
    <s v="C21070"/>
    <s v="Shalini Singh"/>
    <x v="2"/>
    <x v="3"/>
    <x v="3"/>
    <s v="MTR39822"/>
    <d v="2024-10-17T00:00:00"/>
    <d v="1899-12-30T18:15:31"/>
    <n v="38.46"/>
    <n v="2497.7399999999998"/>
    <n v="2536.1999999999998"/>
    <n v="285.63"/>
    <x v="272"/>
    <x v="0"/>
    <x v="23"/>
    <x v="2"/>
    <n v="0"/>
    <n v="1"/>
    <n v="0"/>
    <x v="4"/>
    <x v="1"/>
    <x v="2"/>
    <n v="16.09"/>
    <n v="22.37"/>
    <s v="Smart"/>
    <d v="2017-05-23T00:00:00"/>
    <n v="57"/>
    <x v="0"/>
  </r>
  <r>
    <s v="U01196"/>
    <s v="C56733"/>
    <s v="Meera Khanna"/>
    <x v="0"/>
    <x v="3"/>
    <x v="3"/>
    <s v="MTR41801"/>
    <d v="2024-12-03T00:00:00"/>
    <d v="1899-12-30T01:43:43"/>
    <n v="30.28"/>
    <n v="3960.52"/>
    <n v="3990.8"/>
    <n v="196.74"/>
    <x v="188"/>
    <x v="1"/>
    <x v="0"/>
    <x v="1"/>
    <n v="0"/>
    <n v="0"/>
    <n v="1"/>
    <x v="1"/>
    <x v="2"/>
    <x v="3"/>
    <n v="18.43"/>
    <n v="11.85"/>
    <s v="Analog"/>
    <d v="2015-09-25T00:00:00"/>
    <n v="45"/>
    <x v="2"/>
  </r>
  <r>
    <s v="U01474"/>
    <s v="C66997"/>
    <s v="Amrita Rebello"/>
    <x v="2"/>
    <x v="2"/>
    <x v="2"/>
    <s v="MTR55858"/>
    <d v="2025-02-05T00:00:00"/>
    <d v="1899-12-30T06:25:33"/>
    <n v="407.81"/>
    <n v="3057.08"/>
    <n v="3464.89"/>
    <n v="2527.0300000000002"/>
    <x v="239"/>
    <x v="0"/>
    <x v="17"/>
    <x v="1"/>
    <n v="0"/>
    <n v="0"/>
    <n v="1"/>
    <x v="4"/>
    <x v="2"/>
    <x v="4"/>
    <n v="247"/>
    <n v="160.81"/>
    <s v="Analog"/>
    <d v="2022-05-23T00:00:00"/>
    <n v="72"/>
    <x v="0"/>
  </r>
  <r>
    <s v="U01871"/>
    <s v="C74945"/>
    <s v="Deeksha Kulkarni"/>
    <x v="1"/>
    <x v="3"/>
    <x v="3"/>
    <s v="MTR34789"/>
    <d v="2024-11-25T00:00:00"/>
    <d v="1899-12-30T06:57:55"/>
    <n v="342.93"/>
    <n v="1066.9000000000001"/>
    <n v="1409.83"/>
    <n v="1915.81"/>
    <x v="290"/>
    <x v="1"/>
    <x v="24"/>
    <x v="2"/>
    <n v="0"/>
    <n v="1"/>
    <n v="0"/>
    <x v="0"/>
    <x v="1"/>
    <x v="1"/>
    <n v="162.75"/>
    <n v="180.18"/>
    <s v="Smart"/>
    <d v="2017-11-26T00:00:00"/>
    <n v="47"/>
    <x v="0"/>
  </r>
  <r>
    <s v="U00980"/>
    <s v="C82398"/>
    <s v="Anika Sawant"/>
    <x v="2"/>
    <x v="5"/>
    <x v="4"/>
    <s v="MTR47142"/>
    <d v="2025-06-29T00:00:00"/>
    <d v="1899-12-30T17:16:05"/>
    <n v="468.26"/>
    <n v="4234.16"/>
    <n v="4702.42"/>
    <n v="2613.35"/>
    <x v="202"/>
    <x v="0"/>
    <x v="17"/>
    <x v="2"/>
    <n v="0"/>
    <n v="1"/>
    <n v="0"/>
    <x v="0"/>
    <x v="0"/>
    <x v="4"/>
    <n v="271.35000000000002"/>
    <n v="196.91"/>
    <s v="Analog"/>
    <d v="2021-12-16T00:00:00"/>
    <n v="40"/>
    <x v="0"/>
  </r>
  <r>
    <s v="U01477"/>
    <s v="C10064"/>
    <s v="Rishabh Sarkar"/>
    <x v="1"/>
    <x v="6"/>
    <x v="2"/>
    <s v="MTR11831"/>
    <d v="2025-06-08T00:00:00"/>
    <d v="1899-12-30T15:15:33"/>
    <n v="229.61"/>
    <n v="3342.2"/>
    <n v="3571.81"/>
    <n v="1580.31"/>
    <x v="25"/>
    <x v="0"/>
    <x v="26"/>
    <x v="2"/>
    <n v="0"/>
    <n v="1"/>
    <n v="0"/>
    <x v="0"/>
    <x v="0"/>
    <x v="3"/>
    <n v="143.84"/>
    <n v="85.77"/>
    <s v="Analog"/>
    <d v="2021-04-02T00:00:00"/>
    <n v="63"/>
    <x v="0"/>
  </r>
  <r>
    <s v="U01412"/>
    <s v="C20309"/>
    <s v="Gaurav Wagh"/>
    <x v="1"/>
    <x v="5"/>
    <x v="4"/>
    <s v="MTR29635"/>
    <d v="2025-02-15T00:00:00"/>
    <d v="1899-12-30T09:55:05"/>
    <n v="179.38"/>
    <n v="1539.76"/>
    <n v="1719.1399999999901"/>
    <n v="1110.72"/>
    <x v="71"/>
    <x v="0"/>
    <x v="16"/>
    <x v="1"/>
    <n v="0"/>
    <n v="0"/>
    <n v="1"/>
    <x v="4"/>
    <x v="0"/>
    <x v="4"/>
    <n v="84.28"/>
    <n v="95.1"/>
    <s v="Analog"/>
    <d v="2019-03-19T00:00:00"/>
    <n v="43"/>
    <x v="1"/>
  </r>
  <r>
    <s v="U01479"/>
    <s v="C82046"/>
    <s v="Jatin Fernandes"/>
    <x v="1"/>
    <x v="2"/>
    <x v="2"/>
    <s v="MTR32985"/>
    <d v="2024-10-09T00:00:00"/>
    <d v="1899-12-30T05:30:19"/>
    <n v="143.19999999999999"/>
    <n v="4646.8599999999997"/>
    <n v="4790.0599999999904"/>
    <n v="1057.72"/>
    <x v="77"/>
    <x v="0"/>
    <x v="17"/>
    <x v="2"/>
    <n v="0"/>
    <n v="1"/>
    <n v="0"/>
    <x v="4"/>
    <x v="1"/>
    <x v="3"/>
    <n v="72.25"/>
    <n v="70.95"/>
    <s v="Analog"/>
    <d v="2018-04-11T00:00:00"/>
    <n v="50"/>
    <x v="1"/>
  </r>
  <r>
    <s v="U01480"/>
    <s v="C97538"/>
    <s v="Isha Kulkarni"/>
    <x v="0"/>
    <x v="3"/>
    <x v="3"/>
    <s v="MTR30188"/>
    <d v="2024-11-24T00:00:00"/>
    <d v="1899-12-30T05:38:30"/>
    <n v="224.25"/>
    <n v="2154.0100000000002"/>
    <n v="2378.2600000000002"/>
    <n v="1592.94"/>
    <x v="63"/>
    <x v="0"/>
    <x v="1"/>
    <x v="1"/>
    <n v="0"/>
    <n v="0"/>
    <n v="1"/>
    <x v="1"/>
    <x v="2"/>
    <x v="3"/>
    <n v="154.12"/>
    <n v="70.13"/>
    <s v="Smart"/>
    <d v="2021-10-19T00:00:00"/>
    <n v="63"/>
    <x v="0"/>
  </r>
  <r>
    <s v="U01481"/>
    <s v="C15263"/>
    <s v="Isha Ansari"/>
    <x v="2"/>
    <x v="5"/>
    <x v="4"/>
    <s v="MTR51393"/>
    <d v="2025-02-21T00:00:00"/>
    <d v="1899-12-30T15:31:43"/>
    <n v="60.8"/>
    <n v="2405.9299999999998"/>
    <n v="2466.73"/>
    <n v="377.26"/>
    <x v="106"/>
    <x v="0"/>
    <x v="8"/>
    <x v="1"/>
    <n v="0"/>
    <n v="0"/>
    <n v="1"/>
    <x v="3"/>
    <x v="2"/>
    <x v="2"/>
    <n v="38.43"/>
    <n v="22.37"/>
    <s v="Analog"/>
    <d v="2016-07-30T00:00:00"/>
    <n v="26"/>
    <x v="1"/>
  </r>
  <r>
    <s v="U01482"/>
    <s v="C54285"/>
    <s v="Naveen Chauhan"/>
    <x v="0"/>
    <x v="5"/>
    <x v="4"/>
    <s v="MTR69458"/>
    <d v="2024-10-11T00:00:00"/>
    <d v="1899-12-30T21:02:03"/>
    <n v="217.93"/>
    <n v="1888.77"/>
    <n v="2106.6999999999998"/>
    <n v="1501.59"/>
    <x v="118"/>
    <x v="0"/>
    <x v="10"/>
    <x v="1"/>
    <n v="0"/>
    <n v="0"/>
    <n v="1"/>
    <x v="3"/>
    <x v="1"/>
    <x v="1"/>
    <n v="123.42"/>
    <n v="94.51"/>
    <s v="Analog"/>
    <d v="2017-02-04T00:00:00"/>
    <n v="42"/>
    <x v="2"/>
  </r>
  <r>
    <s v="U01483"/>
    <s v="C14960"/>
    <s v="Prakash Rebello"/>
    <x v="0"/>
    <x v="5"/>
    <x v="4"/>
    <s v="MTR99996"/>
    <d v="2024-11-13T00:00:00"/>
    <d v="1899-12-30T19:42:34"/>
    <n v="306.25"/>
    <n v="2757.69"/>
    <n v="3063.94"/>
    <n v="2048.9"/>
    <x v="196"/>
    <x v="0"/>
    <x v="11"/>
    <x v="1"/>
    <n v="0"/>
    <n v="0"/>
    <n v="1"/>
    <x v="2"/>
    <x v="2"/>
    <x v="4"/>
    <n v="183.14"/>
    <n v="123.11"/>
    <s v="Analog"/>
    <d v="2020-05-24T00:00:00"/>
    <n v="60"/>
    <x v="0"/>
  </r>
  <r>
    <s v="U01484"/>
    <s v="C10669"/>
    <s v="Umesh Batra"/>
    <x v="2"/>
    <x v="2"/>
    <x v="2"/>
    <s v="MTR66213"/>
    <d v="2024-07-27T00:00:00"/>
    <d v="1899-12-30T10:25:12"/>
    <n v="397.62"/>
    <n v="1119.19"/>
    <n v="1516.81"/>
    <n v="2445.63"/>
    <x v="297"/>
    <x v="1"/>
    <x v="23"/>
    <x v="2"/>
    <n v="0"/>
    <n v="1"/>
    <n v="0"/>
    <x v="2"/>
    <x v="1"/>
    <x v="1"/>
    <n v="247.98"/>
    <n v="149.63999999999999"/>
    <s v="Smart"/>
    <d v="2020-09-01T00:00:00"/>
    <n v="24"/>
    <x v="1"/>
  </r>
  <r>
    <s v="U01485"/>
    <s v="C42920"/>
    <s v="Shashank Rathore"/>
    <x v="1"/>
    <x v="0"/>
    <x v="0"/>
    <s v="MTR39899"/>
    <d v="2025-04-05T00:00:00"/>
    <d v="1899-12-30T03:06:41"/>
    <n v="319.98"/>
    <n v="3034.37"/>
    <n v="3354.35"/>
    <n v="1470.27"/>
    <x v="19"/>
    <x v="0"/>
    <x v="7"/>
    <x v="1"/>
    <n v="0"/>
    <n v="0"/>
    <n v="1"/>
    <x v="2"/>
    <x v="1"/>
    <x v="3"/>
    <n v="140.94999999999999"/>
    <n v="179.03"/>
    <s v="Smart"/>
    <d v="2021-06-06T00:00:00"/>
    <n v="60"/>
    <x v="1"/>
  </r>
  <r>
    <s v="U01486"/>
    <s v="C54113"/>
    <s v="Sharad Mir"/>
    <x v="0"/>
    <x v="3"/>
    <x v="3"/>
    <s v="MTR16984"/>
    <d v="2025-01-31T00:00:00"/>
    <d v="1899-12-30T07:54:29"/>
    <n v="237.82"/>
    <n v="3501.1"/>
    <n v="3738.92"/>
    <n v="1630.22"/>
    <x v="164"/>
    <x v="0"/>
    <x v="19"/>
    <x v="2"/>
    <n v="0"/>
    <n v="1"/>
    <n v="0"/>
    <x v="1"/>
    <x v="1"/>
    <x v="0"/>
    <n v="126.76"/>
    <n v="111.06"/>
    <s v="Analog"/>
    <d v="2017-06-25T00:00:00"/>
    <n v="35"/>
    <x v="1"/>
  </r>
  <r>
    <s v="U01488"/>
    <s v="C76466"/>
    <s v="Kartik Anand"/>
    <x v="0"/>
    <x v="0"/>
    <x v="0"/>
    <s v="MTR47847"/>
    <d v="2024-09-13T00:00:00"/>
    <d v="1899-12-30T04:30:41"/>
    <n v="243.89"/>
    <n v="2849.65"/>
    <n v="3093.54"/>
    <n v="1497.08"/>
    <x v="40"/>
    <x v="0"/>
    <x v="9"/>
    <x v="0"/>
    <n v="1"/>
    <n v="0"/>
    <n v="0"/>
    <x v="3"/>
    <x v="0"/>
    <x v="0"/>
    <n v="153.97"/>
    <n v="89.92"/>
    <s v="Analog"/>
    <d v="2021-11-11T00:00:00"/>
    <n v="36"/>
    <x v="0"/>
  </r>
  <r>
    <s v="U01489"/>
    <s v="C65401"/>
    <s v="Suresh Khanna"/>
    <x v="2"/>
    <x v="3"/>
    <x v="3"/>
    <s v="MTR31883"/>
    <d v="2024-12-16T00:00:00"/>
    <d v="1899-12-30T20:36:41"/>
    <n v="449.55"/>
    <n v="2456.48"/>
    <n v="2906.03"/>
    <n v="3006.88"/>
    <x v="135"/>
    <x v="0"/>
    <x v="7"/>
    <x v="1"/>
    <n v="0"/>
    <n v="0"/>
    <n v="1"/>
    <x v="0"/>
    <x v="0"/>
    <x v="1"/>
    <n v="285.13"/>
    <n v="164.42"/>
    <s v="Smart"/>
    <d v="2018-12-15T00:00:00"/>
    <n v="39"/>
    <x v="0"/>
  </r>
  <r>
    <s v="U01490"/>
    <s v="C81167"/>
    <s v="Vinay Murthy"/>
    <x v="2"/>
    <x v="3"/>
    <x v="3"/>
    <s v="MTR54555"/>
    <d v="2025-06-30T00:00:00"/>
    <d v="1899-12-30T23:00:47"/>
    <n v="100.64"/>
    <n v="1448.33"/>
    <n v="1548.97"/>
    <n v="687.13"/>
    <x v="120"/>
    <x v="0"/>
    <x v="10"/>
    <x v="2"/>
    <n v="0"/>
    <n v="1"/>
    <n v="0"/>
    <x v="4"/>
    <x v="2"/>
    <x v="0"/>
    <n v="50.4"/>
    <n v="50.24"/>
    <s v="Smart"/>
    <d v="2017-04-14T00:00:00"/>
    <n v="68"/>
    <x v="0"/>
  </r>
  <r>
    <s v="U01491"/>
    <s v="C90968"/>
    <s v="Nivedita Krishnan"/>
    <x v="1"/>
    <x v="5"/>
    <x v="4"/>
    <s v="MTR26443"/>
    <d v="2025-01-19T00:00:00"/>
    <d v="1899-12-30T20:33:22"/>
    <n v="225.2"/>
    <n v="2997.74"/>
    <n v="3222.9399999999901"/>
    <n v="1373.84"/>
    <x v="249"/>
    <x v="0"/>
    <x v="27"/>
    <x v="2"/>
    <n v="0"/>
    <n v="1"/>
    <n v="0"/>
    <x v="3"/>
    <x v="2"/>
    <x v="1"/>
    <n v="95.15"/>
    <n v="130.05000000000001"/>
    <s v="Analog"/>
    <d v="2022-04-01T00:00:00"/>
    <n v="29"/>
    <x v="0"/>
  </r>
  <r>
    <s v="U01492"/>
    <s v="C16531"/>
    <s v="Shraddha Yadav"/>
    <x v="1"/>
    <x v="4"/>
    <x v="4"/>
    <s v="MTR85822"/>
    <d v="2025-02-15T00:00:00"/>
    <d v="1899-12-30T20:18:52"/>
    <n v="109.74"/>
    <n v="1616.47"/>
    <n v="1726.21"/>
    <n v="735.22"/>
    <x v="196"/>
    <x v="0"/>
    <x v="5"/>
    <x v="1"/>
    <n v="0"/>
    <n v="0"/>
    <n v="1"/>
    <x v="3"/>
    <x v="0"/>
    <x v="2"/>
    <n v="56.82"/>
    <n v="52.92"/>
    <s v="Analog"/>
    <d v="2022-01-08T00:00:00"/>
    <n v="46"/>
    <x v="0"/>
  </r>
  <r>
    <s v="U01493"/>
    <s v="C92805"/>
    <s v="Hemant Gill"/>
    <x v="2"/>
    <x v="2"/>
    <x v="2"/>
    <s v="MTR41752"/>
    <d v="2025-06-08T00:00:00"/>
    <d v="1899-12-30T22:05:15"/>
    <n v="112.03"/>
    <n v="2376.92"/>
    <n v="2488.9499999999998"/>
    <n v="587.26"/>
    <x v="248"/>
    <x v="0"/>
    <x v="16"/>
    <x v="2"/>
    <n v="0"/>
    <n v="1"/>
    <n v="0"/>
    <x v="0"/>
    <x v="0"/>
    <x v="3"/>
    <n v="68.67"/>
    <n v="43.36"/>
    <s v="Analog"/>
    <d v="2019-01-19T00:00:00"/>
    <n v="58"/>
    <x v="1"/>
  </r>
  <r>
    <s v="U01494"/>
    <s v="C56868"/>
    <s v="Ritu Deshmukh"/>
    <x v="0"/>
    <x v="0"/>
    <x v="0"/>
    <s v="MTR58979"/>
    <d v="2025-03-30T00:00:00"/>
    <d v="1899-12-30T00:07:45"/>
    <n v="231.25"/>
    <n v="1152.23"/>
    <n v="1383.48"/>
    <n v="1578.83"/>
    <x v="194"/>
    <x v="0"/>
    <x v="19"/>
    <x v="1"/>
    <n v="0"/>
    <n v="0"/>
    <n v="1"/>
    <x v="1"/>
    <x v="0"/>
    <x v="4"/>
    <n v="154.43"/>
    <n v="76.819999999999993"/>
    <s v="Smart"/>
    <d v="2023-09-28T00:00:00"/>
    <n v="20"/>
    <x v="1"/>
  </r>
  <r>
    <s v="U00120"/>
    <s v="C88454"/>
    <s v="Chetan Phadke"/>
    <x v="0"/>
    <x v="0"/>
    <x v="0"/>
    <s v="MTR74245"/>
    <d v="2025-07-12T00:00:00"/>
    <d v="1899-12-30T08:16:24"/>
    <n v="69.709999999999994"/>
    <n v="3785.71"/>
    <n v="3855.42"/>
    <n v="434.05"/>
    <x v="18"/>
    <x v="0"/>
    <x v="3"/>
    <x v="2"/>
    <n v="0"/>
    <n v="1"/>
    <n v="0"/>
    <x v="0"/>
    <x v="0"/>
    <x v="0"/>
    <n v="44.7"/>
    <n v="25.01"/>
    <s v="Analog"/>
    <d v="2016-11-28T00:00:00"/>
    <n v="64"/>
    <x v="0"/>
  </r>
  <r>
    <s v="U01496"/>
    <s v="C65706"/>
    <s v="Harish Vyas"/>
    <x v="2"/>
    <x v="5"/>
    <x v="4"/>
    <s v="MTR91814"/>
    <d v="2024-09-04T00:00:00"/>
    <d v="1899-12-30T12:45:17"/>
    <n v="175.47"/>
    <n v="3533.87"/>
    <n v="3709.3399999999901"/>
    <n v="1221.68"/>
    <x v="313"/>
    <x v="0"/>
    <x v="17"/>
    <x v="1"/>
    <n v="0"/>
    <n v="0"/>
    <n v="1"/>
    <x v="2"/>
    <x v="0"/>
    <x v="2"/>
    <n v="103.6"/>
    <n v="71.87"/>
    <s v="Analog"/>
    <d v="2022-05-26T00:00:00"/>
    <n v="41"/>
    <x v="1"/>
  </r>
  <r>
    <s v="U01497"/>
    <s v="C19619"/>
    <s v="Deepika Hebbar"/>
    <x v="1"/>
    <x v="3"/>
    <x v="3"/>
    <s v="MTR19770"/>
    <d v="2024-08-22T00:00:00"/>
    <d v="1899-12-30T09:28:44"/>
    <n v="309.76"/>
    <n v="1988.31"/>
    <n v="2298.0699999999902"/>
    <n v="2127.56"/>
    <x v="303"/>
    <x v="1"/>
    <x v="26"/>
    <x v="0"/>
    <n v="1"/>
    <n v="0"/>
    <n v="0"/>
    <x v="0"/>
    <x v="2"/>
    <x v="0"/>
    <n v="125.18"/>
    <n v="184.58"/>
    <s v="Smart"/>
    <d v="2015-09-01T00:00:00"/>
    <n v="60"/>
    <x v="2"/>
  </r>
  <r>
    <s v="U01498"/>
    <s v="C13655"/>
    <s v="Hardik Krishnan"/>
    <x v="1"/>
    <x v="5"/>
    <x v="4"/>
    <s v="MTR65372"/>
    <d v="2024-10-05T00:00:00"/>
    <d v="1899-12-30T13:02:46"/>
    <n v="219.95"/>
    <n v="1363.43"/>
    <n v="1583.38"/>
    <n v="1109.4000000000001"/>
    <x v="127"/>
    <x v="0"/>
    <x v="3"/>
    <x v="1"/>
    <n v="0"/>
    <n v="0"/>
    <n v="1"/>
    <x v="2"/>
    <x v="1"/>
    <x v="1"/>
    <n v="152.21"/>
    <n v="67.739999999999995"/>
    <s v="Smart"/>
    <d v="2023-05-02T00:00:00"/>
    <n v="62"/>
    <x v="0"/>
  </r>
  <r>
    <s v="U01499"/>
    <s v="C65938"/>
    <s v="Manjunath Patel"/>
    <x v="0"/>
    <x v="3"/>
    <x v="3"/>
    <s v="MTR26907"/>
    <d v="2024-12-19T00:00:00"/>
    <d v="1899-12-30T20:18:51"/>
    <n v="97.74"/>
    <n v="2730.25"/>
    <n v="2827.99"/>
    <n v="718.81"/>
    <x v="286"/>
    <x v="0"/>
    <x v="24"/>
    <x v="0"/>
    <n v="1"/>
    <n v="0"/>
    <n v="0"/>
    <x v="0"/>
    <x v="0"/>
    <x v="1"/>
    <n v="50.4"/>
    <n v="47.34"/>
    <s v="Analog"/>
    <d v="2020-12-19T00:00:00"/>
    <n v="37"/>
    <x v="1"/>
  </r>
  <r>
    <s v="U01500"/>
    <s v="C77062"/>
    <s v="Karthik Agarwal"/>
    <x v="0"/>
    <x v="3"/>
    <x v="3"/>
    <s v="MTR73024"/>
    <d v="2025-01-21T00:00:00"/>
    <d v="1899-12-30T14:51:25"/>
    <n v="324.32"/>
    <n v="3966.6"/>
    <n v="4290.92"/>
    <n v="1899.76"/>
    <x v="245"/>
    <x v="0"/>
    <x v="8"/>
    <x v="1"/>
    <n v="0"/>
    <n v="0"/>
    <n v="1"/>
    <x v="2"/>
    <x v="0"/>
    <x v="2"/>
    <n v="223.34"/>
    <n v="100.98"/>
    <s v="Smart"/>
    <d v="2023-02-08T00:00:00"/>
    <n v="53"/>
    <x v="1"/>
  </r>
  <r>
    <s v="U01501"/>
    <s v="C33941"/>
    <s v="Bhavana Singh"/>
    <x v="1"/>
    <x v="4"/>
    <x v="4"/>
    <s v="MTR92035"/>
    <d v="2025-02-06T00:00:00"/>
    <d v="1899-12-30T15:08:31"/>
    <n v="367.01"/>
    <n v="2873.57"/>
    <n v="3240.58"/>
    <n v="2269.23"/>
    <x v="156"/>
    <x v="0"/>
    <x v="17"/>
    <x v="1"/>
    <n v="0"/>
    <n v="0"/>
    <n v="1"/>
    <x v="4"/>
    <x v="0"/>
    <x v="2"/>
    <n v="222.73"/>
    <n v="144.28"/>
    <s v="Analog"/>
    <d v="2020-05-16T00:00:00"/>
    <n v="66"/>
    <x v="0"/>
  </r>
  <r>
    <s v="U01502"/>
    <s v="C81901"/>
    <s v="Ritesh Reddy"/>
    <x v="1"/>
    <x v="1"/>
    <x v="1"/>
    <s v="MTR10569"/>
    <d v="2025-04-22T00:00:00"/>
    <d v="1899-12-30T02:17:07"/>
    <n v="45.74"/>
    <n v="3586.06"/>
    <n v="3631.7999999999902"/>
    <n v="223.2"/>
    <x v="186"/>
    <x v="0"/>
    <x v="8"/>
    <x v="0"/>
    <n v="1"/>
    <n v="0"/>
    <n v="0"/>
    <x v="1"/>
    <x v="0"/>
    <x v="0"/>
    <n v="28.88"/>
    <n v="16.86"/>
    <s v="Smart"/>
    <d v="2018-12-04T00:00:00"/>
    <n v="41"/>
    <x v="0"/>
  </r>
  <r>
    <s v="U01503"/>
    <s v="C46169"/>
    <s v="Dhruv Batra"/>
    <x v="1"/>
    <x v="0"/>
    <x v="0"/>
    <s v="MTR59426"/>
    <d v="2025-07-14T00:00:00"/>
    <d v="1899-12-30T13:21:42"/>
    <n v="479.85"/>
    <n v="1131.99"/>
    <n v="1611.84"/>
    <n v="3174.28"/>
    <x v="238"/>
    <x v="0"/>
    <x v="9"/>
    <x v="1"/>
    <n v="0"/>
    <n v="0"/>
    <n v="1"/>
    <x v="0"/>
    <x v="2"/>
    <x v="4"/>
    <n v="198.01"/>
    <n v="281.83999999999997"/>
    <s v="Analog"/>
    <d v="2017-12-07T00:00:00"/>
    <n v="21"/>
    <x v="2"/>
  </r>
  <r>
    <s v="U01504"/>
    <s v="C68880"/>
    <s v="Chaitra Bhatt"/>
    <x v="2"/>
    <x v="3"/>
    <x v="3"/>
    <s v="MTR60868"/>
    <d v="2024-10-01T00:00:00"/>
    <d v="1899-12-30T12:32:37"/>
    <n v="214.66"/>
    <n v="4624.47"/>
    <n v="4839.13"/>
    <n v="1422.83"/>
    <x v="199"/>
    <x v="0"/>
    <x v="17"/>
    <x v="1"/>
    <n v="0"/>
    <n v="0"/>
    <n v="1"/>
    <x v="3"/>
    <x v="2"/>
    <x v="0"/>
    <n v="136.52000000000001"/>
    <n v="78.14"/>
    <s v="Smart"/>
    <d v="2016-10-23T00:00:00"/>
    <n v="40"/>
    <x v="2"/>
  </r>
  <r>
    <s v="U01505"/>
    <s v="C76743"/>
    <s v="Tejas Malhotra"/>
    <x v="2"/>
    <x v="3"/>
    <x v="3"/>
    <s v="MTR70304"/>
    <d v="2025-02-17T00:00:00"/>
    <d v="1899-12-30T02:36:34"/>
    <n v="51.33"/>
    <n v="2913.5"/>
    <n v="2964.83"/>
    <n v="275.83"/>
    <x v="68"/>
    <x v="0"/>
    <x v="26"/>
    <x v="2"/>
    <n v="0"/>
    <n v="1"/>
    <n v="0"/>
    <x v="3"/>
    <x v="2"/>
    <x v="4"/>
    <n v="33.57"/>
    <n v="17.760000000000002"/>
    <s v="Smart"/>
    <d v="2018-03-10T00:00:00"/>
    <n v="36"/>
    <x v="0"/>
  </r>
  <r>
    <s v="U01506"/>
    <s v="C21651"/>
    <s v="Sameer Carvalho"/>
    <x v="1"/>
    <x v="1"/>
    <x v="1"/>
    <s v="MTR45083"/>
    <d v="2025-03-19T00:00:00"/>
    <d v="1899-12-30T06:27:18"/>
    <n v="485.05"/>
    <n v="4231.7"/>
    <n v="4716.75"/>
    <n v="2697.45"/>
    <x v="202"/>
    <x v="0"/>
    <x v="5"/>
    <x v="0"/>
    <n v="1"/>
    <n v="0"/>
    <n v="0"/>
    <x v="4"/>
    <x v="0"/>
    <x v="0"/>
    <n v="296.24"/>
    <n v="188.81"/>
    <s v="Smart"/>
    <d v="2021-06-27T00:00:00"/>
    <n v="41"/>
    <x v="1"/>
  </r>
  <r>
    <s v="U01507"/>
    <s v="C26747"/>
    <s v="Tushar Dutta"/>
    <x v="2"/>
    <x v="6"/>
    <x v="2"/>
    <s v="MTR15663"/>
    <d v="2025-05-20T00:00:00"/>
    <d v="1899-12-30T12:02:57"/>
    <n v="250.57"/>
    <n v="3509.53"/>
    <n v="3760.1"/>
    <n v="1862.6"/>
    <x v="157"/>
    <x v="0"/>
    <x v="1"/>
    <x v="0"/>
    <n v="1"/>
    <n v="0"/>
    <n v="0"/>
    <x v="0"/>
    <x v="2"/>
    <x v="0"/>
    <n v="159.72"/>
    <n v="90.85"/>
    <s v="Smart"/>
    <d v="2022-11-13T00:00:00"/>
    <n v="21"/>
    <x v="2"/>
  </r>
  <r>
    <s v="U01508"/>
    <s v="C49478"/>
    <s v="Abhishek Gill"/>
    <x v="2"/>
    <x v="1"/>
    <x v="1"/>
    <s v="MTR61371"/>
    <d v="2025-03-12T00:00:00"/>
    <d v="1899-12-30T23:35:23"/>
    <n v="45.46"/>
    <n v="1049.1500000000001"/>
    <n v="1094.6099999999999"/>
    <n v="297.85000000000002"/>
    <x v="160"/>
    <x v="0"/>
    <x v="2"/>
    <x v="1"/>
    <n v="0"/>
    <n v="0"/>
    <n v="1"/>
    <x v="1"/>
    <x v="1"/>
    <x v="4"/>
    <n v="22.58"/>
    <n v="22.88"/>
    <s v="Smart"/>
    <d v="2018-12-17T00:00:00"/>
    <n v="32"/>
    <x v="0"/>
  </r>
  <r>
    <s v="U01509"/>
    <s v="C85645"/>
    <s v="Prakash Kale"/>
    <x v="1"/>
    <x v="1"/>
    <x v="1"/>
    <s v="MTR50950"/>
    <d v="2025-06-08T00:00:00"/>
    <d v="1899-12-30T12:46:30"/>
    <n v="355.7"/>
    <n v="1500.14"/>
    <n v="1855.84"/>
    <n v="2169.7800000000002"/>
    <x v="131"/>
    <x v="0"/>
    <x v="11"/>
    <x v="2"/>
    <n v="0"/>
    <n v="1"/>
    <n v="0"/>
    <x v="4"/>
    <x v="0"/>
    <x v="3"/>
    <n v="159.35"/>
    <n v="196.35"/>
    <s v="Smart"/>
    <d v="2017-12-25T00:00:00"/>
    <n v="51"/>
    <x v="1"/>
  </r>
  <r>
    <s v="U01510"/>
    <s v="C44793"/>
    <s v="Vikram Balasubramanian"/>
    <x v="0"/>
    <x v="3"/>
    <x v="3"/>
    <s v="MTR87087"/>
    <d v="2025-04-10T00:00:00"/>
    <d v="1899-12-30T02:52:09"/>
    <n v="218.52"/>
    <n v="2138.2600000000002"/>
    <n v="2356.7800000000002"/>
    <n v="1036.58"/>
    <x v="42"/>
    <x v="0"/>
    <x v="12"/>
    <x v="2"/>
    <n v="0"/>
    <n v="1"/>
    <n v="0"/>
    <x v="3"/>
    <x v="2"/>
    <x v="1"/>
    <n v="93.85"/>
    <n v="124.67"/>
    <s v="Smart"/>
    <d v="2021-11-19T00:00:00"/>
    <n v="20"/>
    <x v="1"/>
  </r>
  <r>
    <s v="U00334"/>
    <s v="C96525"/>
    <s v="Sai Prasad"/>
    <x v="2"/>
    <x v="0"/>
    <x v="0"/>
    <s v="MTR58887"/>
    <d v="2024-10-22T00:00:00"/>
    <d v="1899-12-30T18:25:02"/>
    <n v="353.07"/>
    <n v="2443.5300000000002"/>
    <n v="2796.6"/>
    <n v="2502.7399999999998"/>
    <x v="272"/>
    <x v="0"/>
    <x v="29"/>
    <x v="2"/>
    <n v="0"/>
    <n v="1"/>
    <n v="0"/>
    <x v="1"/>
    <x v="2"/>
    <x v="1"/>
    <n v="218.2"/>
    <n v="134.87"/>
    <s v="Analog"/>
    <d v="2018-07-06T00:00:00"/>
    <n v="28"/>
    <x v="1"/>
  </r>
  <r>
    <s v="U01512"/>
    <s v="C54793"/>
    <s v="Ravi Kohli"/>
    <x v="0"/>
    <x v="1"/>
    <x v="1"/>
    <s v="MTR30103"/>
    <d v="2024-10-24T00:00:00"/>
    <d v="1899-12-30T12:04:45"/>
    <n v="129.4"/>
    <n v="1560.54"/>
    <n v="1689.94"/>
    <n v="653.82000000000005"/>
    <x v="252"/>
    <x v="0"/>
    <x v="19"/>
    <x v="1"/>
    <n v="0"/>
    <n v="0"/>
    <n v="1"/>
    <x v="2"/>
    <x v="2"/>
    <x v="2"/>
    <n v="86.53"/>
    <n v="42.87"/>
    <s v="Smart"/>
    <d v="2018-04-10T00:00:00"/>
    <n v="57"/>
    <x v="0"/>
  </r>
  <r>
    <s v="U01513"/>
    <s v="C13257"/>
    <s v="Sharmila Dar"/>
    <x v="1"/>
    <x v="2"/>
    <x v="2"/>
    <s v="MTR69324"/>
    <d v="2024-11-07T00:00:00"/>
    <d v="1899-12-30T10:55:50"/>
    <n v="22.01"/>
    <n v="1759.19"/>
    <n v="1781.2"/>
    <n v="156.75"/>
    <x v="314"/>
    <x v="1"/>
    <x v="12"/>
    <x v="0"/>
    <n v="1"/>
    <n v="0"/>
    <n v="0"/>
    <x v="0"/>
    <x v="0"/>
    <x v="3"/>
    <n v="13.41"/>
    <n v="8.6"/>
    <s v="Smart"/>
    <d v="2022-01-02T00:00:00"/>
    <n v="47"/>
    <x v="2"/>
  </r>
  <r>
    <s v="U01516"/>
    <s v="C42696"/>
    <s v="Rajesh Murthy"/>
    <x v="2"/>
    <x v="1"/>
    <x v="1"/>
    <s v="MTR94108"/>
    <d v="2025-04-28T00:00:00"/>
    <d v="1899-12-30T16:02:53"/>
    <n v="26.04"/>
    <n v="4082.52"/>
    <n v="4108.5600000000004"/>
    <n v="131.38"/>
    <x v="11"/>
    <x v="0"/>
    <x v="29"/>
    <x v="2"/>
    <n v="0"/>
    <n v="1"/>
    <n v="0"/>
    <x v="2"/>
    <x v="0"/>
    <x v="2"/>
    <n v="15.15"/>
    <n v="10.89"/>
    <s v="Smart"/>
    <d v="2018-05-11T00:00:00"/>
    <n v="45"/>
    <x v="1"/>
  </r>
  <r>
    <s v="U01517"/>
    <s v="C12631"/>
    <s v="Vihaan Thakur"/>
    <x v="1"/>
    <x v="2"/>
    <x v="2"/>
    <s v="MTR19331"/>
    <d v="2024-12-29T00:00:00"/>
    <d v="1899-12-30T18:38:34"/>
    <n v="352.23"/>
    <n v="4010.9"/>
    <n v="4363.13"/>
    <n v="1926.03"/>
    <x v="94"/>
    <x v="0"/>
    <x v="9"/>
    <x v="0"/>
    <n v="1"/>
    <n v="0"/>
    <n v="0"/>
    <x v="4"/>
    <x v="0"/>
    <x v="1"/>
    <n v="155.5"/>
    <n v="196.73"/>
    <s v="Smart"/>
    <d v="2016-04-21T00:00:00"/>
    <n v="35"/>
    <x v="1"/>
  </r>
  <r>
    <s v="U01518"/>
    <s v="C70220"/>
    <s v="Monika Menon"/>
    <x v="0"/>
    <x v="0"/>
    <x v="0"/>
    <s v="MTR15953"/>
    <d v="2024-10-19T00:00:00"/>
    <d v="1899-12-30T18:39:51"/>
    <n v="355.29"/>
    <n v="1179.7"/>
    <n v="1534.99"/>
    <n v="2133.7600000000002"/>
    <x v="176"/>
    <x v="1"/>
    <x v="5"/>
    <x v="0"/>
    <n v="1"/>
    <n v="0"/>
    <n v="0"/>
    <x v="4"/>
    <x v="1"/>
    <x v="3"/>
    <n v="155.61000000000001"/>
    <n v="199.68"/>
    <s v="Smart"/>
    <d v="2018-01-27T00:00:00"/>
    <n v="54"/>
    <x v="1"/>
  </r>
  <r>
    <s v="U01329"/>
    <s v="C77854"/>
    <s v="Pradeep Mathur"/>
    <x v="0"/>
    <x v="1"/>
    <x v="1"/>
    <s v="MTR28816"/>
    <d v="2024-12-09T00:00:00"/>
    <d v="1899-12-30T19:51:14"/>
    <n v="206.07"/>
    <n v="2849"/>
    <n v="3055.07"/>
    <n v="989.43"/>
    <x v="32"/>
    <x v="0"/>
    <x v="26"/>
    <x v="2"/>
    <n v="0"/>
    <n v="1"/>
    <n v="0"/>
    <x v="4"/>
    <x v="0"/>
    <x v="2"/>
    <n v="89.26"/>
    <n v="116.81"/>
    <s v="Smart"/>
    <d v="2022-01-30T00:00:00"/>
    <n v="48"/>
    <x v="1"/>
  </r>
  <r>
    <s v="U01520"/>
    <s v="C78609"/>
    <s v="Lakshay Iyer"/>
    <x v="2"/>
    <x v="1"/>
    <x v="1"/>
    <s v="MTR34503"/>
    <d v="2025-05-03T00:00:00"/>
    <d v="1899-12-30T21:21:37"/>
    <n v="145.51"/>
    <n v="2302.1799999999998"/>
    <n v="2447.6899999999901"/>
    <n v="1033.52"/>
    <x v="257"/>
    <x v="0"/>
    <x v="10"/>
    <x v="1"/>
    <n v="0"/>
    <n v="0"/>
    <n v="1"/>
    <x v="0"/>
    <x v="0"/>
    <x v="1"/>
    <n v="87.31"/>
    <n v="58.2"/>
    <s v="Smart"/>
    <d v="2016-06-03T00:00:00"/>
    <n v="46"/>
    <x v="1"/>
  </r>
  <r>
    <s v="U01521"/>
    <s v="C33639"/>
    <s v="Hemant Das"/>
    <x v="0"/>
    <x v="0"/>
    <x v="0"/>
    <s v="MTR21857"/>
    <d v="2025-05-12T00:00:00"/>
    <d v="1899-12-30T05:31:05"/>
    <n v="74.14"/>
    <n v="4678.04"/>
    <n v="4752.18"/>
    <n v="380.87"/>
    <x v="163"/>
    <x v="0"/>
    <x v="4"/>
    <x v="2"/>
    <n v="0"/>
    <n v="1"/>
    <n v="0"/>
    <x v="3"/>
    <x v="1"/>
    <x v="1"/>
    <n v="35.31"/>
    <n v="38.83"/>
    <s v="Analog"/>
    <d v="2016-07-20T00:00:00"/>
    <n v="49"/>
    <x v="0"/>
  </r>
  <r>
    <s v="U01522"/>
    <s v="C66308"/>
    <s v="Sushmita Sarkar"/>
    <x v="2"/>
    <x v="6"/>
    <x v="2"/>
    <s v="MTR85998"/>
    <d v="2024-11-10T00:00:00"/>
    <d v="1899-12-30T09:43:10"/>
    <n v="16.3"/>
    <n v="3513.84"/>
    <n v="3530.14"/>
    <n v="101.89"/>
    <x v="33"/>
    <x v="0"/>
    <x v="24"/>
    <x v="1"/>
    <n v="0"/>
    <n v="0"/>
    <n v="1"/>
    <x v="2"/>
    <x v="0"/>
    <x v="2"/>
    <n v="7.28"/>
    <n v="9.02"/>
    <s v="Smart"/>
    <d v="2019-08-20T00:00:00"/>
    <n v="42"/>
    <x v="2"/>
  </r>
  <r>
    <s v="U01523"/>
    <s v="C23875"/>
    <s v="Pooja Sharma"/>
    <x v="2"/>
    <x v="1"/>
    <x v="1"/>
    <s v="MTR97719"/>
    <d v="2025-02-25T00:00:00"/>
    <d v="1899-12-30T12:51:37"/>
    <n v="376.9"/>
    <n v="2108.65"/>
    <n v="2485.5500000000002"/>
    <n v="2433.94"/>
    <x v="216"/>
    <x v="0"/>
    <x v="3"/>
    <x v="0"/>
    <n v="1"/>
    <n v="0"/>
    <n v="0"/>
    <x v="2"/>
    <x v="1"/>
    <x v="2"/>
    <n v="244.77"/>
    <n v="132.13"/>
    <s v="Analog"/>
    <d v="2016-07-16T00:00:00"/>
    <n v="51"/>
    <x v="2"/>
  </r>
  <r>
    <s v="U01524"/>
    <s v="C88875"/>
    <s v="Komal Kale"/>
    <x v="1"/>
    <x v="0"/>
    <x v="0"/>
    <s v="MTR27610"/>
    <d v="2025-01-16T00:00:00"/>
    <d v="1899-12-30T11:50:17"/>
    <n v="398.09"/>
    <n v="3464.03"/>
    <n v="3862.12"/>
    <n v="1998.65"/>
    <x v="185"/>
    <x v="0"/>
    <x v="8"/>
    <x v="0"/>
    <n v="1"/>
    <n v="0"/>
    <n v="0"/>
    <x v="3"/>
    <x v="0"/>
    <x v="2"/>
    <n v="219.06"/>
    <n v="179.03"/>
    <s v="Analog"/>
    <d v="2020-03-08T00:00:00"/>
    <n v="18"/>
    <x v="1"/>
  </r>
  <r>
    <s v="U01525"/>
    <s v="C80226"/>
    <s v="Vidya Lopes"/>
    <x v="2"/>
    <x v="1"/>
    <x v="1"/>
    <s v="MTR39718"/>
    <d v="2025-06-07T00:00:00"/>
    <d v="1899-12-30T14:04:22"/>
    <n v="218.36"/>
    <n v="3971.5"/>
    <n v="4189.8599999999997"/>
    <n v="1343.09"/>
    <x v="31"/>
    <x v="0"/>
    <x v="15"/>
    <x v="1"/>
    <n v="0"/>
    <n v="0"/>
    <n v="1"/>
    <x v="2"/>
    <x v="0"/>
    <x v="2"/>
    <n v="91.97"/>
    <n v="126.39"/>
    <s v="Smart"/>
    <d v="2020-02-03T00:00:00"/>
    <n v="45"/>
    <x v="2"/>
  </r>
  <r>
    <s v="U01526"/>
    <s v="C51740"/>
    <s v="Tanvi Deshmukh"/>
    <x v="0"/>
    <x v="4"/>
    <x v="4"/>
    <s v="MTR41661"/>
    <d v="2024-08-18T00:00:00"/>
    <d v="1899-12-30T00:54:10"/>
    <n v="193.47"/>
    <n v="4253.22"/>
    <n v="4446.6899999999996"/>
    <n v="1393.55"/>
    <x v="104"/>
    <x v="0"/>
    <x v="2"/>
    <x v="0"/>
    <n v="1"/>
    <n v="0"/>
    <n v="0"/>
    <x v="3"/>
    <x v="1"/>
    <x v="0"/>
    <n v="109.66"/>
    <n v="83.81"/>
    <s v="Smart"/>
    <d v="2018-04-10T00:00:00"/>
    <n v="58"/>
    <x v="1"/>
  </r>
  <r>
    <s v="U01527"/>
    <s v="C34885"/>
    <s v="Lata Pillai"/>
    <x v="1"/>
    <x v="3"/>
    <x v="3"/>
    <s v="MTR73298"/>
    <d v="2024-12-23T00:00:00"/>
    <d v="1899-12-30T09:14:43"/>
    <n v="367.26"/>
    <n v="1831.73"/>
    <n v="2198.9899999999998"/>
    <n v="1715.04"/>
    <x v="277"/>
    <x v="1"/>
    <x v="26"/>
    <x v="0"/>
    <n v="1"/>
    <n v="0"/>
    <n v="0"/>
    <x v="0"/>
    <x v="1"/>
    <x v="0"/>
    <n v="168.51"/>
    <n v="198.75"/>
    <s v="Smart"/>
    <d v="2018-01-29T00:00:00"/>
    <n v="42"/>
    <x v="0"/>
  </r>
  <r>
    <s v="U01528"/>
    <s v="C82446"/>
    <s v="Zoya Pawar"/>
    <x v="2"/>
    <x v="4"/>
    <x v="4"/>
    <s v="MTR14444"/>
    <d v="2025-02-01T00:00:00"/>
    <d v="1899-12-30T23:36:00"/>
    <n v="474.95"/>
    <n v="4023.37"/>
    <n v="4498.32"/>
    <n v="3396.3"/>
    <x v="184"/>
    <x v="0"/>
    <x v="27"/>
    <x v="1"/>
    <n v="0"/>
    <n v="0"/>
    <n v="1"/>
    <x v="0"/>
    <x v="0"/>
    <x v="2"/>
    <n v="297.23"/>
    <n v="177.72"/>
    <s v="Analog"/>
    <d v="2021-11-06T00:00:00"/>
    <n v="64"/>
    <x v="1"/>
  </r>
  <r>
    <s v="U00668"/>
    <s v="C64315"/>
    <s v="Vikas Saha"/>
    <x v="2"/>
    <x v="1"/>
    <x v="1"/>
    <s v="MTR72453"/>
    <d v="2025-01-12T00:00:00"/>
    <d v="1899-12-30T13:48:09"/>
    <n v="298.19"/>
    <n v="1586.81"/>
    <n v="1885"/>
    <n v="1773.12"/>
    <x v="175"/>
    <x v="0"/>
    <x v="16"/>
    <x v="2"/>
    <n v="0"/>
    <n v="1"/>
    <n v="0"/>
    <x v="4"/>
    <x v="0"/>
    <x v="3"/>
    <n v="146.21"/>
    <n v="151.97999999999999"/>
    <s v="Analog"/>
    <d v="2016-04-20T00:00:00"/>
    <n v="58"/>
    <x v="2"/>
  </r>
  <r>
    <s v="U01223"/>
    <s v="C88849"/>
    <s v="Shalini Deshmukh"/>
    <x v="1"/>
    <x v="2"/>
    <x v="2"/>
    <s v="MTR71286"/>
    <d v="2024-10-20T00:00:00"/>
    <d v="1899-12-30T16:29:36"/>
    <n v="492.87"/>
    <n v="4100.91"/>
    <n v="4593.78"/>
    <n v="2926.64"/>
    <x v="37"/>
    <x v="0"/>
    <x v="28"/>
    <x v="0"/>
    <n v="1"/>
    <n v="0"/>
    <n v="0"/>
    <x v="4"/>
    <x v="1"/>
    <x v="3"/>
    <n v="271.02"/>
    <n v="221.85"/>
    <s v="Analog"/>
    <d v="2024-03-07T00:00:00"/>
    <n v="23"/>
    <x v="0"/>
  </r>
  <r>
    <s v="U01531"/>
    <s v="C80478"/>
    <s v="Ajay Kale"/>
    <x v="2"/>
    <x v="3"/>
    <x v="3"/>
    <s v="MTR85358"/>
    <d v="2025-03-20T00:00:00"/>
    <d v="1899-12-30T09:04:46"/>
    <n v="295.67"/>
    <n v="3930.19"/>
    <n v="4225.8599999999997"/>
    <n v="1507.19"/>
    <x v="110"/>
    <x v="0"/>
    <x v="14"/>
    <x v="0"/>
    <n v="1"/>
    <n v="0"/>
    <n v="0"/>
    <x v="2"/>
    <x v="1"/>
    <x v="2"/>
    <n v="141.76"/>
    <n v="153.91"/>
    <s v="Smart"/>
    <d v="2015-11-21T00:00:00"/>
    <n v="45"/>
    <x v="0"/>
  </r>
  <r>
    <s v="U01532"/>
    <s v="C96404"/>
    <s v="Vivaan Chatterjee"/>
    <x v="0"/>
    <x v="5"/>
    <x v="4"/>
    <s v="MTR91143"/>
    <d v="2025-04-16T00:00:00"/>
    <d v="1899-12-30T21:09:17"/>
    <n v="96.01"/>
    <n v="1862.59"/>
    <n v="1958.6"/>
    <n v="472.23"/>
    <x v="198"/>
    <x v="0"/>
    <x v="22"/>
    <x v="0"/>
    <n v="1"/>
    <n v="0"/>
    <n v="0"/>
    <x v="2"/>
    <x v="1"/>
    <x v="3"/>
    <n v="55.24"/>
    <n v="40.770000000000003"/>
    <s v="Analog"/>
    <d v="2019-08-02T00:00:00"/>
    <n v="38"/>
    <x v="2"/>
  </r>
  <r>
    <s v="U01533"/>
    <s v="C14477"/>
    <s v="Anusha Sidhu"/>
    <x v="2"/>
    <x v="0"/>
    <x v="0"/>
    <s v="MTR67433"/>
    <d v="2025-02-15T00:00:00"/>
    <d v="1899-12-30T03:13:27"/>
    <n v="441.26"/>
    <n v="2306.65"/>
    <n v="2747.91"/>
    <n v="3145.93"/>
    <x v="186"/>
    <x v="0"/>
    <x v="23"/>
    <x v="0"/>
    <n v="1"/>
    <n v="0"/>
    <n v="0"/>
    <x v="1"/>
    <x v="2"/>
    <x v="4"/>
    <n v="251.77"/>
    <n v="189.49"/>
    <s v="Analog"/>
    <d v="2022-10-11T00:00:00"/>
    <n v="20"/>
    <x v="0"/>
  </r>
  <r>
    <s v="U01534"/>
    <s v="C40458"/>
    <s v="Alok Reddy"/>
    <x v="2"/>
    <x v="2"/>
    <x v="2"/>
    <s v="MTR98982"/>
    <d v="2024-11-02T00:00:00"/>
    <d v="1899-12-30T12:04:36"/>
    <n v="77.09"/>
    <n v="1789.8"/>
    <n v="1866.8899999999901"/>
    <n v="402.53"/>
    <x v="24"/>
    <x v="1"/>
    <x v="2"/>
    <x v="0"/>
    <n v="1"/>
    <n v="0"/>
    <n v="0"/>
    <x v="3"/>
    <x v="0"/>
    <x v="0"/>
    <n v="51.62"/>
    <n v="25.47"/>
    <s v="Smart"/>
    <d v="2021-02-08T00:00:00"/>
    <n v="30"/>
    <x v="1"/>
  </r>
  <r>
    <s v="U01535"/>
    <s v="C82706"/>
    <s v="Umesh Fernandes"/>
    <x v="2"/>
    <x v="5"/>
    <x v="4"/>
    <s v="MTR52743"/>
    <d v="2025-04-20T00:00:00"/>
    <d v="1899-12-30T08:37:27"/>
    <n v="422.45"/>
    <n v="1662.34"/>
    <n v="2084.79"/>
    <n v="2472.67"/>
    <x v="149"/>
    <x v="0"/>
    <x v="29"/>
    <x v="2"/>
    <n v="0"/>
    <n v="1"/>
    <n v="0"/>
    <x v="1"/>
    <x v="0"/>
    <x v="2"/>
    <n v="196.93"/>
    <n v="225.52"/>
    <s v="Analog"/>
    <d v="2018-04-13T00:00:00"/>
    <n v="72"/>
    <x v="1"/>
  </r>
  <r>
    <s v="U01536"/>
    <s v="C18906"/>
    <s v="Priya Thakur"/>
    <x v="2"/>
    <x v="0"/>
    <x v="0"/>
    <s v="MTR63540"/>
    <d v="2025-06-07T00:00:00"/>
    <d v="1899-12-30T05:08:04"/>
    <n v="131.94"/>
    <n v="1171.6500000000001"/>
    <n v="1303.5899999999999"/>
    <n v="918.12"/>
    <x v="25"/>
    <x v="0"/>
    <x v="7"/>
    <x v="0"/>
    <n v="1"/>
    <n v="0"/>
    <n v="0"/>
    <x v="0"/>
    <x v="1"/>
    <x v="4"/>
    <n v="85.31"/>
    <n v="46.63"/>
    <s v="Smart"/>
    <d v="2019-02-15T00:00:00"/>
    <n v="57"/>
    <x v="1"/>
  </r>
  <r>
    <s v="U01537"/>
    <s v="C69697"/>
    <s v="Dev Khandelwal"/>
    <x v="0"/>
    <x v="1"/>
    <x v="1"/>
    <s v="MTR59394"/>
    <d v="2024-09-10T00:00:00"/>
    <d v="1899-12-30T05:13:47"/>
    <n v="106"/>
    <n v="1970.66"/>
    <n v="2076.66"/>
    <n v="751.43"/>
    <x v="204"/>
    <x v="1"/>
    <x v="8"/>
    <x v="1"/>
    <n v="0"/>
    <n v="0"/>
    <n v="1"/>
    <x v="2"/>
    <x v="1"/>
    <x v="0"/>
    <n v="69"/>
    <n v="37"/>
    <s v="Smart"/>
    <d v="2021-05-14T00:00:00"/>
    <n v="18"/>
    <x v="1"/>
  </r>
  <r>
    <s v="U01538"/>
    <s v="C68209"/>
    <s v="Malini Sodhi"/>
    <x v="0"/>
    <x v="0"/>
    <x v="0"/>
    <s v="MTR50661"/>
    <d v="2025-01-20T00:00:00"/>
    <d v="1899-12-30T12:45:01"/>
    <n v="100.29"/>
    <n v="3700.59"/>
    <n v="3800.88"/>
    <n v="559.35"/>
    <x v="196"/>
    <x v="0"/>
    <x v="16"/>
    <x v="2"/>
    <n v="0"/>
    <n v="1"/>
    <n v="0"/>
    <x v="1"/>
    <x v="2"/>
    <x v="1"/>
    <n v="43.56"/>
    <n v="56.73"/>
    <s v="Smart"/>
    <d v="2021-06-05T00:00:00"/>
    <n v="23"/>
    <x v="0"/>
  </r>
  <r>
    <s v="U01539"/>
    <s v="C14150"/>
    <s v="Riya Kohli"/>
    <x v="2"/>
    <x v="4"/>
    <x v="4"/>
    <s v="MTR80955"/>
    <d v="2024-10-23T00:00:00"/>
    <d v="1899-12-30T14:43:52"/>
    <n v="465.54"/>
    <n v="4949.08"/>
    <n v="5414.62"/>
    <n v="2819.46"/>
    <x v="73"/>
    <x v="1"/>
    <x v="15"/>
    <x v="2"/>
    <n v="0"/>
    <n v="1"/>
    <n v="0"/>
    <x v="1"/>
    <x v="1"/>
    <x v="0"/>
    <n v="302.33"/>
    <n v="163.21"/>
    <s v="Analog"/>
    <d v="2017-07-10T00:00:00"/>
    <n v="61"/>
    <x v="0"/>
  </r>
  <r>
    <s v="U01540"/>
    <s v="C25039"/>
    <s v="Shalini Chauhan"/>
    <x v="2"/>
    <x v="5"/>
    <x v="4"/>
    <s v="MTR84645"/>
    <d v="2025-04-04T00:00:00"/>
    <d v="1899-12-30T16:07:36"/>
    <n v="85.15"/>
    <n v="2106.2600000000002"/>
    <n v="2191.41"/>
    <n v="576.62"/>
    <x v="270"/>
    <x v="0"/>
    <x v="5"/>
    <x v="2"/>
    <n v="0"/>
    <n v="1"/>
    <n v="0"/>
    <x v="2"/>
    <x v="0"/>
    <x v="1"/>
    <n v="45.47"/>
    <n v="39.68"/>
    <s v="Smart"/>
    <d v="2020-07-29T00:00:00"/>
    <n v="73"/>
    <x v="1"/>
  </r>
  <r>
    <s v="U01541"/>
    <s v="C39567"/>
    <s v="Rajat Nambiar"/>
    <x v="2"/>
    <x v="1"/>
    <x v="1"/>
    <s v="MTR18483"/>
    <d v="2025-05-07T00:00:00"/>
    <d v="1899-12-30T10:17:51"/>
    <n v="330.06"/>
    <n v="4016.47"/>
    <n v="4346.53"/>
    <n v="2438.7399999999998"/>
    <x v="0"/>
    <x v="0"/>
    <x v="8"/>
    <x v="0"/>
    <n v="1"/>
    <n v="0"/>
    <n v="0"/>
    <x v="2"/>
    <x v="2"/>
    <x v="3"/>
    <n v="168.84"/>
    <n v="161.22"/>
    <s v="Analog"/>
    <d v="2017-10-03T00:00:00"/>
    <n v="25"/>
    <x v="1"/>
  </r>
  <r>
    <s v="U01542"/>
    <s v="C96396"/>
    <s v="Nisha Reddy"/>
    <x v="1"/>
    <x v="0"/>
    <x v="0"/>
    <s v="MTR67260"/>
    <d v="2025-05-05T00:00:00"/>
    <d v="1899-12-30T09:43:09"/>
    <n v="39.049999999999997"/>
    <n v="2931.8"/>
    <n v="2970.85"/>
    <n v="176.85"/>
    <x v="240"/>
    <x v="0"/>
    <x v="8"/>
    <x v="1"/>
    <n v="0"/>
    <n v="0"/>
    <n v="1"/>
    <x v="1"/>
    <x v="0"/>
    <x v="4"/>
    <n v="21.22"/>
    <n v="17.829999999999998"/>
    <s v="Analog"/>
    <d v="2016-06-23T00:00:00"/>
    <n v="62"/>
    <x v="2"/>
  </r>
  <r>
    <s v="U01635"/>
    <s v="C17742"/>
    <s v="Gaurav Shetty"/>
    <x v="1"/>
    <x v="0"/>
    <x v="0"/>
    <s v="MTR58733"/>
    <d v="2024-08-07T00:00:00"/>
    <d v="1899-12-30T20:51:35"/>
    <n v="295.23"/>
    <n v="3649.59"/>
    <n v="3944.82"/>
    <n v="1687.28"/>
    <x v="277"/>
    <x v="1"/>
    <x v="29"/>
    <x v="0"/>
    <n v="1"/>
    <n v="0"/>
    <n v="0"/>
    <x v="4"/>
    <x v="1"/>
    <x v="1"/>
    <n v="163.72999999999999"/>
    <n v="131.5"/>
    <s v="Analog"/>
    <d v="2016-04-05T00:00:00"/>
    <n v="42"/>
    <x v="1"/>
  </r>
  <r>
    <s v="U01544"/>
    <s v="C81301"/>
    <s v="Lavanya Bhasin"/>
    <x v="2"/>
    <x v="1"/>
    <x v="1"/>
    <s v="MTR97031"/>
    <d v="2024-10-09T00:00:00"/>
    <d v="1899-12-30T15:45:06"/>
    <n v="68.8"/>
    <n v="3957.76"/>
    <n v="4026.56"/>
    <n v="332.75"/>
    <x v="315"/>
    <x v="1"/>
    <x v="23"/>
    <x v="2"/>
    <n v="0"/>
    <n v="1"/>
    <n v="0"/>
    <x v="1"/>
    <x v="0"/>
    <x v="2"/>
    <n v="32.58"/>
    <n v="36.22"/>
    <s v="Smart"/>
    <d v="2017-07-26T00:00:00"/>
    <n v="39"/>
    <x v="2"/>
  </r>
  <r>
    <s v="U01545"/>
    <s v="C47800"/>
    <s v="Anjali Bhide"/>
    <x v="1"/>
    <x v="0"/>
    <x v="0"/>
    <s v="MTR84811"/>
    <d v="2024-11-09T00:00:00"/>
    <d v="1899-12-30T15:20:56"/>
    <n v="293.8"/>
    <n v="2500.12"/>
    <n v="2793.92"/>
    <n v="1470.9"/>
    <x v="92"/>
    <x v="0"/>
    <x v="0"/>
    <x v="1"/>
    <n v="0"/>
    <n v="0"/>
    <n v="1"/>
    <x v="4"/>
    <x v="2"/>
    <x v="3"/>
    <n v="162.72999999999999"/>
    <n v="131.07"/>
    <s v="Analog"/>
    <d v="2020-07-11T00:00:00"/>
    <n v="28"/>
    <x v="0"/>
  </r>
  <r>
    <s v="U01713"/>
    <s v="C63439"/>
    <s v="Arjun Mathur"/>
    <x v="1"/>
    <x v="1"/>
    <x v="1"/>
    <s v="MTR71066"/>
    <d v="2024-07-25T00:00:00"/>
    <d v="1899-12-30T18:09:05"/>
    <n v="236.56"/>
    <n v="4984.07"/>
    <n v="5220.63"/>
    <n v="1711.75"/>
    <x v="92"/>
    <x v="0"/>
    <x v="9"/>
    <x v="2"/>
    <n v="0"/>
    <n v="1"/>
    <n v="0"/>
    <x v="1"/>
    <x v="2"/>
    <x v="1"/>
    <n v="160.99"/>
    <n v="75.569999999999993"/>
    <s v="Smart"/>
    <d v="2016-10-11T00:00:00"/>
    <n v="70"/>
    <x v="2"/>
  </r>
  <r>
    <s v="U01547"/>
    <s v="C30875"/>
    <s v="Jatin Singh"/>
    <x v="1"/>
    <x v="2"/>
    <x v="2"/>
    <s v="MTR96139"/>
    <d v="2025-03-06T00:00:00"/>
    <d v="1899-12-30T05:28:31"/>
    <n v="414.36"/>
    <n v="2221.8000000000002"/>
    <n v="2636.16"/>
    <n v="2613.5700000000002"/>
    <x v="199"/>
    <x v="0"/>
    <x v="22"/>
    <x v="2"/>
    <n v="0"/>
    <n v="1"/>
    <n v="0"/>
    <x v="3"/>
    <x v="1"/>
    <x v="4"/>
    <n v="251.8"/>
    <n v="162.56"/>
    <s v="Analog"/>
    <d v="2016-12-11T00:00:00"/>
    <n v="41"/>
    <x v="2"/>
  </r>
  <r>
    <s v="U00117"/>
    <s v="C10253"/>
    <s v="Pradeep Sharma"/>
    <x v="1"/>
    <x v="5"/>
    <x v="4"/>
    <s v="MTR55355"/>
    <d v="2024-10-18T00:00:00"/>
    <d v="1899-12-30T22:06:19"/>
    <n v="321.26"/>
    <n v="4811.41"/>
    <n v="5132.67"/>
    <n v="1761.97"/>
    <x v="53"/>
    <x v="0"/>
    <x v="12"/>
    <x v="0"/>
    <n v="1"/>
    <n v="0"/>
    <n v="0"/>
    <x v="2"/>
    <x v="0"/>
    <x v="0"/>
    <n v="176.66"/>
    <n v="144.6"/>
    <s v="Smart"/>
    <d v="2020-02-26T00:00:00"/>
    <n v="65"/>
    <x v="2"/>
  </r>
  <r>
    <s v="U01549"/>
    <s v="C45061"/>
    <s v="Trisha Chawla"/>
    <x v="0"/>
    <x v="2"/>
    <x v="2"/>
    <s v="MTR67892"/>
    <d v="2024-10-22T00:00:00"/>
    <d v="1899-12-30T02:49:19"/>
    <n v="287.33999999999997"/>
    <n v="4822.45"/>
    <n v="5109.79"/>
    <n v="1893.58"/>
    <x v="150"/>
    <x v="0"/>
    <x v="28"/>
    <x v="1"/>
    <n v="0"/>
    <n v="0"/>
    <n v="1"/>
    <x v="1"/>
    <x v="1"/>
    <x v="2"/>
    <n v="159.97999999999999"/>
    <n v="127.36"/>
    <s v="Smart"/>
    <d v="2017-02-26T00:00:00"/>
    <n v="30"/>
    <x v="2"/>
  </r>
  <r>
    <s v="U01550"/>
    <s v="C45518"/>
    <s v="Vikas Krishnan"/>
    <x v="1"/>
    <x v="3"/>
    <x v="3"/>
    <s v="MTR98998"/>
    <d v="2024-11-08T00:00:00"/>
    <d v="1899-12-30T20:17:46"/>
    <n v="189.72"/>
    <n v="1733.49"/>
    <n v="1923.21"/>
    <n v="1307.27"/>
    <x v="222"/>
    <x v="1"/>
    <x v="9"/>
    <x v="2"/>
    <n v="0"/>
    <n v="1"/>
    <n v="0"/>
    <x v="3"/>
    <x v="1"/>
    <x v="0"/>
    <n v="110.8"/>
    <n v="78.92"/>
    <s v="Smart"/>
    <d v="2024-01-14T00:00:00"/>
    <n v="64"/>
    <x v="2"/>
  </r>
  <r>
    <s v="U01552"/>
    <s v="C77814"/>
    <s v="Shalini Wagh"/>
    <x v="2"/>
    <x v="3"/>
    <x v="3"/>
    <s v="MTR27865"/>
    <d v="2024-11-29T00:00:00"/>
    <d v="1899-12-30T06:45:24"/>
    <n v="460.6"/>
    <n v="4597.8"/>
    <n v="5058.3999999999996"/>
    <n v="2599.2199999999998"/>
    <x v="57"/>
    <x v="0"/>
    <x v="23"/>
    <x v="2"/>
    <n v="0"/>
    <n v="1"/>
    <n v="0"/>
    <x v="3"/>
    <x v="1"/>
    <x v="0"/>
    <n v="224.54"/>
    <n v="236.06"/>
    <s v="Analog"/>
    <d v="2020-05-17T00:00:00"/>
    <n v="26"/>
    <x v="0"/>
  </r>
  <r>
    <s v="U01553"/>
    <s v="C43789"/>
    <s v="Akash Bose"/>
    <x v="1"/>
    <x v="1"/>
    <x v="1"/>
    <s v="MTR99075"/>
    <d v="2025-04-04T00:00:00"/>
    <d v="1899-12-30T10:59:50"/>
    <n v="458.36"/>
    <n v="1320.1"/>
    <n v="1778.46"/>
    <n v="2380.1999999999998"/>
    <x v="80"/>
    <x v="0"/>
    <x v="19"/>
    <x v="0"/>
    <n v="1"/>
    <n v="0"/>
    <n v="0"/>
    <x v="0"/>
    <x v="1"/>
    <x v="1"/>
    <n v="247.11"/>
    <n v="211.25"/>
    <s v="Smart"/>
    <d v="2016-06-07T00:00:00"/>
    <n v="42"/>
    <x v="0"/>
  </r>
  <r>
    <s v="U01554"/>
    <s v="C67530"/>
    <s v="Saanvi Lopes"/>
    <x v="2"/>
    <x v="0"/>
    <x v="0"/>
    <s v="MTR94320"/>
    <d v="2025-07-01T00:00:00"/>
    <d v="1899-12-30T22:33:26"/>
    <n v="51.04"/>
    <n v="1866.55"/>
    <n v="1917.59"/>
    <n v="305.62"/>
    <x v="120"/>
    <x v="0"/>
    <x v="0"/>
    <x v="2"/>
    <n v="0"/>
    <n v="1"/>
    <n v="0"/>
    <x v="4"/>
    <x v="2"/>
    <x v="3"/>
    <n v="25.33"/>
    <n v="25.71"/>
    <s v="Smart"/>
    <d v="2017-02-14T00:00:00"/>
    <n v="69"/>
    <x v="2"/>
  </r>
  <r>
    <s v="U01555"/>
    <s v="C53922"/>
    <s v="Hemant Batra"/>
    <x v="1"/>
    <x v="2"/>
    <x v="2"/>
    <s v="MTR21711"/>
    <d v="2024-11-03T00:00:00"/>
    <d v="1899-12-30T20:21:53"/>
    <n v="319.82"/>
    <n v="2573.7199999999998"/>
    <n v="2893.54"/>
    <n v="1841.2"/>
    <x v="95"/>
    <x v="0"/>
    <x v="29"/>
    <x v="1"/>
    <n v="0"/>
    <n v="0"/>
    <n v="1"/>
    <x v="3"/>
    <x v="2"/>
    <x v="3"/>
    <n v="205.62"/>
    <n v="114.2"/>
    <s v="Smart"/>
    <d v="2021-07-03T00:00:00"/>
    <n v="66"/>
    <x v="1"/>
  </r>
  <r>
    <s v="U01556"/>
    <s v="C12806"/>
    <s v="Ravi Ansari"/>
    <x v="2"/>
    <x v="2"/>
    <x v="2"/>
    <s v="MTR17055"/>
    <d v="2024-12-05T00:00:00"/>
    <d v="1899-12-30T04:33:23"/>
    <n v="71.48"/>
    <n v="4743.88"/>
    <n v="4815.3599999999997"/>
    <n v="535.30999999999995"/>
    <x v="149"/>
    <x v="0"/>
    <x v="26"/>
    <x v="0"/>
    <n v="1"/>
    <n v="0"/>
    <n v="0"/>
    <x v="3"/>
    <x v="2"/>
    <x v="0"/>
    <n v="48.2"/>
    <n v="23.28"/>
    <s v="Analog"/>
    <d v="2022-09-06T00:00:00"/>
    <n v="67"/>
    <x v="2"/>
  </r>
  <r>
    <s v="U01557"/>
    <s v="C82759"/>
    <s v="Om Khandelwal"/>
    <x v="2"/>
    <x v="2"/>
    <x v="2"/>
    <s v="MTR25844"/>
    <d v="2025-07-08T00:00:00"/>
    <d v="1899-12-30T12:48:39"/>
    <n v="291.02999999999997"/>
    <n v="3381.75"/>
    <n v="3672.7799999999902"/>
    <n v="1554.28"/>
    <x v="33"/>
    <x v="0"/>
    <x v="12"/>
    <x v="1"/>
    <n v="0"/>
    <n v="0"/>
    <n v="1"/>
    <x v="0"/>
    <x v="2"/>
    <x v="4"/>
    <n v="186.1"/>
    <n v="104.93"/>
    <s v="Smart"/>
    <d v="2022-04-04T00:00:00"/>
    <n v="60"/>
    <x v="0"/>
  </r>
  <r>
    <s v="U01558"/>
    <s v="C60886"/>
    <s v="Lavanya Iyer"/>
    <x v="0"/>
    <x v="6"/>
    <x v="2"/>
    <s v="MTR75268"/>
    <d v="2024-12-01T00:00:00"/>
    <d v="1899-12-30T10:07:32"/>
    <n v="328.98"/>
    <n v="2279.4699999999998"/>
    <n v="2608.4499999999998"/>
    <n v="1939.3"/>
    <x v="190"/>
    <x v="0"/>
    <x v="24"/>
    <x v="0"/>
    <n v="1"/>
    <n v="0"/>
    <n v="0"/>
    <x v="3"/>
    <x v="1"/>
    <x v="3"/>
    <n v="213.59"/>
    <n v="115.39"/>
    <s v="Analog"/>
    <d v="2020-05-23T00:00:00"/>
    <n v="75"/>
    <x v="2"/>
  </r>
  <r>
    <s v="U01559"/>
    <s v="C18352"/>
    <s v="Hema Mehta"/>
    <x v="2"/>
    <x v="3"/>
    <x v="3"/>
    <s v="MTR83679"/>
    <d v="2025-01-26T00:00:00"/>
    <d v="1899-12-30T06:25:30"/>
    <n v="129.66999999999999"/>
    <n v="1728.75"/>
    <n v="1858.42"/>
    <n v="847.45"/>
    <x v="57"/>
    <x v="0"/>
    <x v="16"/>
    <x v="2"/>
    <n v="0"/>
    <n v="1"/>
    <n v="0"/>
    <x v="0"/>
    <x v="1"/>
    <x v="4"/>
    <n v="64.3"/>
    <n v="65.37"/>
    <s v="Analog"/>
    <d v="2023-10-22T00:00:00"/>
    <n v="60"/>
    <x v="0"/>
  </r>
  <r>
    <s v="U01560"/>
    <s v="C47411"/>
    <s v="Kartik Chatterjee"/>
    <x v="0"/>
    <x v="6"/>
    <x v="2"/>
    <s v="MTR54963"/>
    <d v="2025-03-01T00:00:00"/>
    <d v="1899-12-30T20:46:09"/>
    <n v="95.58"/>
    <n v="2161.1999999999998"/>
    <n v="2256.7799999999902"/>
    <n v="624.91999999999996"/>
    <x v="117"/>
    <x v="0"/>
    <x v="15"/>
    <x v="2"/>
    <n v="0"/>
    <n v="1"/>
    <n v="0"/>
    <x v="0"/>
    <x v="2"/>
    <x v="1"/>
    <n v="57.14"/>
    <n v="38.44"/>
    <s v="Smart"/>
    <d v="2023-08-06T00:00:00"/>
    <n v="54"/>
    <x v="1"/>
  </r>
  <r>
    <s v="U01561"/>
    <s v="C76800"/>
    <s v="Vaishnavi Hebbar"/>
    <x v="2"/>
    <x v="0"/>
    <x v="0"/>
    <s v="MTR87328"/>
    <d v="2025-01-01T00:00:00"/>
    <d v="1899-12-30T02:52:59"/>
    <n v="368.39"/>
    <n v="3241.5"/>
    <n v="3609.89"/>
    <n v="1850.05"/>
    <x v="152"/>
    <x v="0"/>
    <x v="11"/>
    <x v="2"/>
    <n v="0"/>
    <n v="1"/>
    <n v="0"/>
    <x v="4"/>
    <x v="1"/>
    <x v="1"/>
    <n v="237.91"/>
    <n v="130.47999999999999"/>
    <s v="Analog"/>
    <d v="2018-03-12T00:00:00"/>
    <n v="59"/>
    <x v="1"/>
  </r>
  <r>
    <s v="U01562"/>
    <s v="C77951"/>
    <s v="Tushar Jain"/>
    <x v="1"/>
    <x v="3"/>
    <x v="3"/>
    <s v="MTR94412"/>
    <d v="2024-12-28T00:00:00"/>
    <d v="1899-12-30T06:38:06"/>
    <n v="35.799999999999997"/>
    <n v="3116.23"/>
    <n v="3152.03"/>
    <n v="256.89999999999998"/>
    <x v="115"/>
    <x v="0"/>
    <x v="3"/>
    <x v="0"/>
    <n v="1"/>
    <n v="0"/>
    <n v="0"/>
    <x v="3"/>
    <x v="2"/>
    <x v="0"/>
    <n v="24.49"/>
    <n v="11.31"/>
    <s v="Analog"/>
    <d v="2017-08-15T00:00:00"/>
    <n v="52"/>
    <x v="1"/>
  </r>
  <r>
    <s v="U01564"/>
    <s v="C50189"/>
    <s v="Neha Bhat"/>
    <x v="2"/>
    <x v="1"/>
    <x v="1"/>
    <s v="MTR22129"/>
    <d v="2025-03-24T00:00:00"/>
    <d v="1899-12-30T18:53:50"/>
    <n v="475.16"/>
    <n v="1112.47"/>
    <n v="1587.63"/>
    <n v="2690.94"/>
    <x v="154"/>
    <x v="0"/>
    <x v="23"/>
    <x v="2"/>
    <n v="0"/>
    <n v="1"/>
    <n v="0"/>
    <x v="1"/>
    <x v="1"/>
    <x v="0"/>
    <n v="321.31"/>
    <n v="153.85"/>
    <s v="Analog"/>
    <d v="2021-02-15T00:00:00"/>
    <n v="40"/>
    <x v="2"/>
  </r>
  <r>
    <s v="U01565"/>
    <s v="C22443"/>
    <s v="Mansi Gowda"/>
    <x v="0"/>
    <x v="4"/>
    <x v="4"/>
    <s v="MTR64090"/>
    <d v="2024-12-28T00:00:00"/>
    <d v="1899-12-30T10:39:25"/>
    <n v="274.02"/>
    <n v="2212.35"/>
    <n v="2486.37"/>
    <n v="1651.96"/>
    <x v="174"/>
    <x v="1"/>
    <x v="22"/>
    <x v="2"/>
    <n v="0"/>
    <n v="1"/>
    <n v="0"/>
    <x v="4"/>
    <x v="1"/>
    <x v="0"/>
    <n v="134.04"/>
    <n v="139.97999999999999"/>
    <s v="Analog"/>
    <d v="2024-04-10T00:00:00"/>
    <n v="34"/>
    <x v="2"/>
  </r>
  <r>
    <s v="U01566"/>
    <s v="C26856"/>
    <s v="Pallavi Apte"/>
    <x v="0"/>
    <x v="5"/>
    <x v="4"/>
    <s v="MTR45515"/>
    <d v="2024-10-13T00:00:00"/>
    <d v="1899-12-30T12:27:17"/>
    <n v="392.55"/>
    <n v="1470.33"/>
    <n v="1862.8799999999901"/>
    <n v="1873.7"/>
    <x v="113"/>
    <x v="1"/>
    <x v="12"/>
    <x v="2"/>
    <n v="0"/>
    <n v="1"/>
    <n v="0"/>
    <x v="0"/>
    <x v="2"/>
    <x v="3"/>
    <n v="206.84"/>
    <n v="185.71"/>
    <s v="Analog"/>
    <d v="2019-01-11T00:00:00"/>
    <n v="65"/>
    <x v="2"/>
  </r>
  <r>
    <s v="U01567"/>
    <s v="C80390"/>
    <s v="Dhruv Ramanujam"/>
    <x v="2"/>
    <x v="5"/>
    <x v="4"/>
    <s v="MTR45516"/>
    <d v="2024-11-11T00:00:00"/>
    <d v="1899-12-30T02:22:17"/>
    <n v="371.58"/>
    <n v="2189.0500000000002"/>
    <n v="2560.63"/>
    <n v="1695.64"/>
    <x v="20"/>
    <x v="1"/>
    <x v="6"/>
    <x v="2"/>
    <n v="0"/>
    <n v="1"/>
    <n v="0"/>
    <x v="0"/>
    <x v="2"/>
    <x v="3"/>
    <n v="179.33"/>
    <n v="192.25"/>
    <s v="Analog"/>
    <d v="2017-07-22T00:00:00"/>
    <n v="45"/>
    <x v="0"/>
  </r>
  <r>
    <s v="U01568"/>
    <s v="C87265"/>
    <s v="Yogesh Nambiar"/>
    <x v="2"/>
    <x v="3"/>
    <x v="3"/>
    <s v="MTR51988"/>
    <d v="2024-08-27T00:00:00"/>
    <d v="1899-12-30T17:57:53"/>
    <n v="196.9"/>
    <n v="1075.74"/>
    <n v="1272.6400000000001"/>
    <n v="1299.79"/>
    <x v="37"/>
    <x v="0"/>
    <x v="12"/>
    <x v="1"/>
    <n v="0"/>
    <n v="0"/>
    <n v="1"/>
    <x v="4"/>
    <x v="2"/>
    <x v="2"/>
    <n v="99.92"/>
    <n v="96.98"/>
    <s v="Analog"/>
    <d v="2019-07-15T00:00:00"/>
    <n v="53"/>
    <x v="0"/>
  </r>
  <r>
    <s v="U01569"/>
    <s v="C24549"/>
    <s v="Ankit Fernandes"/>
    <x v="2"/>
    <x v="2"/>
    <x v="2"/>
    <s v="MTR56326"/>
    <d v="2024-09-24T00:00:00"/>
    <d v="1899-12-30T10:10:57"/>
    <n v="300.89999999999998"/>
    <n v="4952.32"/>
    <n v="5253.2199999999903"/>
    <n v="1904.18"/>
    <x v="69"/>
    <x v="0"/>
    <x v="26"/>
    <x v="2"/>
    <n v="0"/>
    <n v="1"/>
    <n v="0"/>
    <x v="0"/>
    <x v="1"/>
    <x v="0"/>
    <n v="152.61000000000001"/>
    <n v="148.29"/>
    <s v="Smart"/>
    <d v="2020-10-05T00:00:00"/>
    <n v="18"/>
    <x v="1"/>
  </r>
  <r>
    <s v="U01473"/>
    <s v="C89485"/>
    <s v="Tanvi Trivedi"/>
    <x v="0"/>
    <x v="3"/>
    <x v="3"/>
    <s v="MTR96997"/>
    <d v="2025-01-25T00:00:00"/>
    <d v="1899-12-30T03:25:35"/>
    <n v="402.14"/>
    <n v="2930.23"/>
    <n v="3332.37"/>
    <n v="2339.4499999999998"/>
    <x v="201"/>
    <x v="0"/>
    <x v="19"/>
    <x v="2"/>
    <n v="0"/>
    <n v="1"/>
    <n v="0"/>
    <x v="3"/>
    <x v="0"/>
    <x v="2"/>
    <n v="278.36"/>
    <n v="123.78"/>
    <s v="Analog"/>
    <d v="2019-12-31T00:00:00"/>
    <n v="25"/>
    <x v="1"/>
  </r>
  <r>
    <s v="U01571"/>
    <s v="C33613"/>
    <s v="Rishabh Subramanian"/>
    <x v="0"/>
    <x v="0"/>
    <x v="0"/>
    <s v="MTR90892"/>
    <d v="2024-08-24T00:00:00"/>
    <d v="1899-12-30T07:27:14"/>
    <n v="133.05000000000001"/>
    <n v="4373.29"/>
    <n v="4506.34"/>
    <n v="952.52"/>
    <x v="69"/>
    <x v="0"/>
    <x v="3"/>
    <x v="0"/>
    <n v="1"/>
    <n v="0"/>
    <n v="0"/>
    <x v="3"/>
    <x v="2"/>
    <x v="4"/>
    <n v="68.2"/>
    <n v="64.849999999999994"/>
    <s v="Analog"/>
    <d v="2022-07-03T00:00:00"/>
    <n v="75"/>
    <x v="2"/>
  </r>
  <r>
    <s v="U01059"/>
    <s v="C81454"/>
    <s v="Om Mathur"/>
    <x v="2"/>
    <x v="1"/>
    <x v="1"/>
    <s v="MTR99327"/>
    <d v="2025-05-18T00:00:00"/>
    <d v="1899-12-30T17:59:59"/>
    <n v="265.94"/>
    <n v="3769.4"/>
    <n v="4035.34"/>
    <n v="1991.24"/>
    <x v="40"/>
    <x v="0"/>
    <x v="19"/>
    <x v="2"/>
    <n v="0"/>
    <n v="1"/>
    <n v="0"/>
    <x v="0"/>
    <x v="2"/>
    <x v="4"/>
    <n v="170.39"/>
    <n v="95.55"/>
    <s v="Smart"/>
    <d v="2015-09-30T00:00:00"/>
    <n v="26"/>
    <x v="2"/>
  </r>
  <r>
    <s v="U01573"/>
    <s v="C34857"/>
    <s v="Simran Mehra"/>
    <x v="1"/>
    <x v="1"/>
    <x v="1"/>
    <s v="MTR46790"/>
    <d v="2025-04-21T00:00:00"/>
    <d v="1899-12-30T14:26:46"/>
    <n v="456.55"/>
    <n v="1102.69"/>
    <n v="1559.24"/>
    <n v="2819.43"/>
    <x v="164"/>
    <x v="0"/>
    <x v="22"/>
    <x v="1"/>
    <n v="0"/>
    <n v="0"/>
    <n v="1"/>
    <x v="1"/>
    <x v="0"/>
    <x v="2"/>
    <n v="183.29"/>
    <n v="273.26"/>
    <s v="Analog"/>
    <d v="2021-02-23T00:00:00"/>
    <n v="21"/>
    <x v="0"/>
  </r>
  <r>
    <s v="U01574"/>
    <s v="C91852"/>
    <s v="Jay Chawla"/>
    <x v="2"/>
    <x v="4"/>
    <x v="4"/>
    <s v="MTR32212"/>
    <d v="2024-08-16T00:00:00"/>
    <d v="1899-12-30T20:40:09"/>
    <n v="35.44"/>
    <n v="1797.94"/>
    <n v="1833.38"/>
    <n v="178.27"/>
    <x v="193"/>
    <x v="0"/>
    <x v="7"/>
    <x v="0"/>
    <n v="1"/>
    <n v="0"/>
    <n v="0"/>
    <x v="2"/>
    <x v="1"/>
    <x v="3"/>
    <n v="21.13"/>
    <n v="14.31"/>
    <s v="Analog"/>
    <d v="2020-04-16T00:00:00"/>
    <n v="52"/>
    <x v="2"/>
  </r>
  <r>
    <s v="U01575"/>
    <s v="C78396"/>
    <s v="Rajesh Hebbar"/>
    <x v="1"/>
    <x v="4"/>
    <x v="4"/>
    <s v="MTR65467"/>
    <d v="2024-08-31T00:00:00"/>
    <d v="1899-12-30T17:28:34"/>
    <n v="351.95"/>
    <n v="2460.5100000000002"/>
    <n v="2812.46"/>
    <n v="1874.03"/>
    <x v="312"/>
    <x v="1"/>
    <x v="3"/>
    <x v="2"/>
    <n v="0"/>
    <n v="1"/>
    <n v="0"/>
    <x v="4"/>
    <x v="0"/>
    <x v="0"/>
    <n v="220.06"/>
    <n v="131.88999999999999"/>
    <s v="Smart"/>
    <d v="2018-01-27T00:00:00"/>
    <n v="67"/>
    <x v="2"/>
  </r>
  <r>
    <s v="U01576"/>
    <s v="C29265"/>
    <s v="Priya Chawla"/>
    <x v="2"/>
    <x v="5"/>
    <x v="4"/>
    <s v="MTR86507"/>
    <d v="2025-03-04T00:00:00"/>
    <d v="1899-12-30T13:09:49"/>
    <n v="188.17"/>
    <n v="1037.52"/>
    <n v="1225.69"/>
    <n v="1276.03"/>
    <x v="8"/>
    <x v="0"/>
    <x v="28"/>
    <x v="0"/>
    <n v="1"/>
    <n v="0"/>
    <n v="0"/>
    <x v="0"/>
    <x v="0"/>
    <x v="0"/>
    <n v="104.53"/>
    <n v="83.64"/>
    <s v="Smart"/>
    <d v="2022-05-04T00:00:00"/>
    <n v="33"/>
    <x v="0"/>
  </r>
  <r>
    <s v="U01577"/>
    <s v="C58685"/>
    <s v="Aparna Iyengar"/>
    <x v="0"/>
    <x v="2"/>
    <x v="2"/>
    <s v="MTR31120"/>
    <d v="2024-08-20T00:00:00"/>
    <d v="1899-12-30T20:13:46"/>
    <n v="334.06"/>
    <n v="4449.3"/>
    <n v="4783.3599999999997"/>
    <n v="2000.97"/>
    <x v="304"/>
    <x v="1"/>
    <x v="24"/>
    <x v="1"/>
    <n v="0"/>
    <n v="0"/>
    <n v="1"/>
    <x v="1"/>
    <x v="0"/>
    <x v="4"/>
    <n v="218.57"/>
    <n v="115.49"/>
    <s v="Smart"/>
    <d v="2024-01-18T00:00:00"/>
    <n v="58"/>
    <x v="2"/>
  </r>
  <r>
    <s v="U01578"/>
    <s v="C84296"/>
    <s v="Neha Kaur"/>
    <x v="1"/>
    <x v="0"/>
    <x v="0"/>
    <s v="MTR26652"/>
    <d v="2025-04-19T00:00:00"/>
    <d v="1899-12-30T04:25:50"/>
    <n v="456.69"/>
    <n v="4568.72"/>
    <n v="5025.41"/>
    <n v="2756.14"/>
    <x v="74"/>
    <x v="0"/>
    <x v="1"/>
    <x v="2"/>
    <n v="0"/>
    <n v="1"/>
    <n v="0"/>
    <x v="3"/>
    <x v="1"/>
    <x v="1"/>
    <n v="207.9"/>
    <n v="248.79"/>
    <s v="Analog"/>
    <d v="2020-05-28T00:00:00"/>
    <n v="35"/>
    <x v="0"/>
  </r>
  <r>
    <s v="U01602"/>
    <s v="C20109"/>
    <s v="Swati Sandhu"/>
    <x v="1"/>
    <x v="0"/>
    <x v="0"/>
    <s v="MTR66012"/>
    <d v="2025-04-24T00:00:00"/>
    <d v="1899-12-30T16:52:19"/>
    <n v="166.03"/>
    <n v="2392.9299999999998"/>
    <n v="2558.96"/>
    <n v="1215.94"/>
    <x v="164"/>
    <x v="0"/>
    <x v="22"/>
    <x v="0"/>
    <n v="1"/>
    <n v="0"/>
    <n v="0"/>
    <x v="4"/>
    <x v="2"/>
    <x v="0"/>
    <n v="90.21"/>
    <n v="75.819999999999993"/>
    <s v="Analog"/>
    <d v="2018-06-28T00:00:00"/>
    <n v="28"/>
    <x v="1"/>
  </r>
  <r>
    <s v="U01580"/>
    <s v="C34322"/>
    <s v="Malini Chavan"/>
    <x v="2"/>
    <x v="0"/>
    <x v="0"/>
    <s v="MTR30351"/>
    <d v="2025-02-24T00:00:00"/>
    <d v="1899-12-30T20:49:19"/>
    <n v="339.61"/>
    <n v="3448.36"/>
    <n v="3787.97"/>
    <n v="2095.23"/>
    <x v="276"/>
    <x v="0"/>
    <x v="9"/>
    <x v="0"/>
    <n v="1"/>
    <n v="0"/>
    <n v="0"/>
    <x v="3"/>
    <x v="0"/>
    <x v="0"/>
    <n v="148.19"/>
    <n v="191.42"/>
    <s v="Smart"/>
    <d v="2016-12-30T00:00:00"/>
    <n v="62"/>
    <x v="1"/>
  </r>
  <r>
    <s v="U01581"/>
    <s v="C53362"/>
    <s v="Dhruv Deshmukh"/>
    <x v="0"/>
    <x v="0"/>
    <x v="0"/>
    <s v="MTR37677"/>
    <d v="2024-08-13T00:00:00"/>
    <d v="1899-12-30T16:22:42"/>
    <n v="132.22"/>
    <n v="4194.29"/>
    <n v="4326.51"/>
    <n v="612.35"/>
    <x v="298"/>
    <x v="1"/>
    <x v="14"/>
    <x v="1"/>
    <n v="0"/>
    <n v="0"/>
    <n v="1"/>
    <x v="4"/>
    <x v="1"/>
    <x v="3"/>
    <n v="74.95"/>
    <n v="57.27"/>
    <s v="Smart"/>
    <d v="2020-07-15T00:00:00"/>
    <n v="36"/>
    <x v="2"/>
  </r>
  <r>
    <s v="U01582"/>
    <s v="C84214"/>
    <s v="Apeksha Tikoo"/>
    <x v="2"/>
    <x v="5"/>
    <x v="4"/>
    <s v="MTR60209"/>
    <d v="2024-08-06T00:00:00"/>
    <d v="1899-12-30T07:34:41"/>
    <n v="170.96"/>
    <n v="2977.22"/>
    <n v="3148.18"/>
    <n v="803.52"/>
    <x v="296"/>
    <x v="1"/>
    <x v="4"/>
    <x v="0"/>
    <n v="1"/>
    <n v="0"/>
    <n v="0"/>
    <x v="0"/>
    <x v="1"/>
    <x v="4"/>
    <n v="119.58"/>
    <n v="51.38"/>
    <s v="Analog"/>
    <d v="2023-07-02T00:00:00"/>
    <n v="25"/>
    <x v="2"/>
  </r>
  <r>
    <s v="U01583"/>
    <s v="C27315"/>
    <s v="Apeksha Dar"/>
    <x v="0"/>
    <x v="1"/>
    <x v="1"/>
    <s v="MTR41143"/>
    <d v="2025-03-18T00:00:00"/>
    <d v="1899-12-30T02:57:20"/>
    <n v="217.2"/>
    <n v="2750.72"/>
    <n v="2967.9199999999901"/>
    <n v="1185.22"/>
    <x v="229"/>
    <x v="0"/>
    <x v="0"/>
    <x v="0"/>
    <n v="1"/>
    <n v="0"/>
    <n v="0"/>
    <x v="0"/>
    <x v="2"/>
    <x v="3"/>
    <n v="106.9"/>
    <n v="110.3"/>
    <s v="Analog"/>
    <d v="2018-07-16T00:00:00"/>
    <n v="43"/>
    <x v="0"/>
  </r>
  <r>
    <s v="U00153"/>
    <s v="C82374"/>
    <s v="Bhavya Bhatia"/>
    <x v="0"/>
    <x v="0"/>
    <x v="0"/>
    <s v="MTR84295"/>
    <d v="2024-09-14T00:00:00"/>
    <d v="1899-12-30T23:18:06"/>
    <n v="375.62"/>
    <n v="2758.52"/>
    <n v="3134.14"/>
    <n v="2351.5700000000002"/>
    <x v="35"/>
    <x v="1"/>
    <x v="29"/>
    <x v="1"/>
    <n v="0"/>
    <n v="0"/>
    <n v="1"/>
    <x v="0"/>
    <x v="2"/>
    <x v="2"/>
    <n v="240.55"/>
    <n v="135.07"/>
    <s v="Smart"/>
    <d v="2022-06-19T00:00:00"/>
    <n v="71"/>
    <x v="0"/>
  </r>
  <r>
    <s v="U01586"/>
    <s v="C78722"/>
    <s v="Yamini Carvalho"/>
    <x v="1"/>
    <x v="5"/>
    <x v="4"/>
    <s v="MTR28258"/>
    <d v="2024-11-27T00:00:00"/>
    <d v="1899-12-30T13:49:28"/>
    <n v="377.17"/>
    <n v="3717.74"/>
    <n v="4094.91"/>
    <n v="2768.3"/>
    <x v="316"/>
    <x v="1"/>
    <x v="29"/>
    <x v="1"/>
    <n v="0"/>
    <n v="0"/>
    <n v="1"/>
    <x v="4"/>
    <x v="1"/>
    <x v="3"/>
    <n v="162.13999999999999"/>
    <n v="215.03"/>
    <s v="Smart"/>
    <d v="2021-01-06T00:00:00"/>
    <n v="50"/>
    <x v="0"/>
  </r>
  <r>
    <s v="U01587"/>
    <s v="C10358"/>
    <s v="Hema Mahajan"/>
    <x v="1"/>
    <x v="0"/>
    <x v="0"/>
    <s v="MTR96293"/>
    <d v="2024-08-22T00:00:00"/>
    <d v="1899-12-30T22:50:39"/>
    <n v="285.32"/>
    <n v="1410.26"/>
    <n v="1695.58"/>
    <n v="1850.38"/>
    <x v="237"/>
    <x v="1"/>
    <x v="1"/>
    <x v="0"/>
    <n v="1"/>
    <n v="0"/>
    <n v="0"/>
    <x v="0"/>
    <x v="2"/>
    <x v="2"/>
    <n v="132.80000000000001"/>
    <n v="152.52000000000001"/>
    <s v="Analog"/>
    <d v="2022-11-16T00:00:00"/>
    <n v="74"/>
    <x v="2"/>
  </r>
  <r>
    <s v="U00235"/>
    <s v="C49234"/>
    <s v="Sanjay Fernandes"/>
    <x v="2"/>
    <x v="3"/>
    <x v="3"/>
    <s v="MTR49982"/>
    <d v="2024-09-07T00:00:00"/>
    <d v="1899-12-30T03:01:52"/>
    <n v="129.52000000000001"/>
    <n v="3938.2"/>
    <n v="4067.72"/>
    <n v="755.47"/>
    <x v="127"/>
    <x v="0"/>
    <x v="29"/>
    <x v="1"/>
    <n v="0"/>
    <n v="0"/>
    <n v="1"/>
    <x v="0"/>
    <x v="2"/>
    <x v="1"/>
    <n v="84.28"/>
    <n v="45.24"/>
    <s v="Analog"/>
    <d v="2022-11-21T00:00:00"/>
    <n v="50"/>
    <x v="1"/>
  </r>
  <r>
    <s v="U00315"/>
    <s v="C16575"/>
    <s v="Anusha Deshmukh"/>
    <x v="2"/>
    <x v="1"/>
    <x v="1"/>
    <s v="MTR87102"/>
    <d v="2024-07-24T00:00:00"/>
    <d v="1899-12-30T08:59:56"/>
    <n v="305.11"/>
    <n v="4167.8100000000004"/>
    <n v="4472.92"/>
    <n v="1680.79"/>
    <x v="255"/>
    <x v="1"/>
    <x v="23"/>
    <x v="1"/>
    <n v="0"/>
    <n v="0"/>
    <n v="1"/>
    <x v="2"/>
    <x v="0"/>
    <x v="0"/>
    <n v="131.69"/>
    <n v="173.42"/>
    <s v="Smart"/>
    <d v="2019-12-21T00:00:00"/>
    <n v="50"/>
    <x v="0"/>
  </r>
  <r>
    <s v="U00518"/>
    <s v="C58312"/>
    <s v="Anika Dar"/>
    <x v="0"/>
    <x v="3"/>
    <x v="3"/>
    <s v="MTR28335"/>
    <d v="2025-02-12T00:00:00"/>
    <d v="1899-12-30T15:16:22"/>
    <n v="197.04"/>
    <n v="1341.94"/>
    <n v="1538.98"/>
    <n v="1054.51"/>
    <x v="286"/>
    <x v="0"/>
    <x v="8"/>
    <x v="1"/>
    <n v="0"/>
    <n v="0"/>
    <n v="1"/>
    <x v="2"/>
    <x v="1"/>
    <x v="0"/>
    <n v="100.96"/>
    <n v="96.08"/>
    <s v="Smart"/>
    <d v="2023-08-21T00:00:00"/>
    <n v="55"/>
    <x v="1"/>
  </r>
  <r>
    <s v="U01591"/>
    <s v="C68759"/>
    <s v="Monika Gowda"/>
    <x v="1"/>
    <x v="2"/>
    <x v="2"/>
    <s v="MTR45269"/>
    <d v="2024-09-22T00:00:00"/>
    <d v="1899-12-30T21:50:42"/>
    <n v="58.92"/>
    <n v="3868.78"/>
    <n v="3927.7"/>
    <n v="404.4"/>
    <x v="22"/>
    <x v="0"/>
    <x v="18"/>
    <x v="2"/>
    <n v="0"/>
    <n v="1"/>
    <n v="0"/>
    <x v="2"/>
    <x v="2"/>
    <x v="0"/>
    <n v="25.3"/>
    <n v="33.619999999999997"/>
    <s v="Smart"/>
    <d v="2019-02-14T00:00:00"/>
    <n v="48"/>
    <x v="0"/>
  </r>
  <r>
    <s v="U01832"/>
    <s v="C67134"/>
    <s v="Sunil Mehra"/>
    <x v="0"/>
    <x v="4"/>
    <x v="4"/>
    <s v="MTR66567"/>
    <d v="2025-07-15T00:00:00"/>
    <d v="1899-12-30T15:10:56"/>
    <n v="392.57"/>
    <n v="4778.25"/>
    <n v="5170.82"/>
    <n v="2076.29"/>
    <x v="65"/>
    <x v="0"/>
    <x v="24"/>
    <x v="0"/>
    <n v="1"/>
    <n v="0"/>
    <n v="0"/>
    <x v="1"/>
    <x v="2"/>
    <x v="4"/>
    <n v="260.87"/>
    <n v="131.69999999999999"/>
    <s v="Smart"/>
    <d v="2024-04-02T00:00:00"/>
    <n v="52"/>
    <x v="2"/>
  </r>
  <r>
    <s v="U01593"/>
    <s v="C17175"/>
    <s v="Vivaan Mir"/>
    <x v="0"/>
    <x v="2"/>
    <x v="2"/>
    <s v="MTR79206"/>
    <d v="2024-07-19T00:00:00"/>
    <d v="1899-12-30T00:10:18"/>
    <n v="376.53"/>
    <n v="1327.67"/>
    <n v="1704.2"/>
    <n v="2426.4899999999998"/>
    <x v="63"/>
    <x v="0"/>
    <x v="1"/>
    <x v="1"/>
    <n v="0"/>
    <n v="0"/>
    <n v="1"/>
    <x v="3"/>
    <x v="2"/>
    <x v="4"/>
    <n v="220.96"/>
    <n v="155.57"/>
    <s v="Smart"/>
    <d v="2021-10-22T00:00:00"/>
    <n v="62"/>
    <x v="2"/>
  </r>
  <r>
    <s v="U01594"/>
    <s v="C88778"/>
    <s v="Shreya Nair"/>
    <x v="0"/>
    <x v="4"/>
    <x v="4"/>
    <s v="MTR53490"/>
    <d v="2025-02-27T00:00:00"/>
    <d v="1899-12-30T12:39:35"/>
    <n v="138.72"/>
    <n v="3964.69"/>
    <n v="4103.41"/>
    <n v="932.53"/>
    <x v="259"/>
    <x v="0"/>
    <x v="25"/>
    <x v="2"/>
    <n v="0"/>
    <n v="1"/>
    <n v="0"/>
    <x v="3"/>
    <x v="2"/>
    <x v="2"/>
    <n v="69.27"/>
    <n v="69.45"/>
    <s v="Smart"/>
    <d v="2015-11-22T00:00:00"/>
    <n v="49"/>
    <x v="1"/>
  </r>
  <r>
    <s v="U01595"/>
    <s v="C73529"/>
    <s v="Shreya Mahajan"/>
    <x v="1"/>
    <x v="3"/>
    <x v="3"/>
    <s v="MTR82614"/>
    <d v="2025-07-18T00:00:00"/>
    <d v="1899-12-30T13:58:22"/>
    <n v="315.06"/>
    <n v="1207.94"/>
    <n v="1523"/>
    <n v="1860.44"/>
    <x v="279"/>
    <x v="0"/>
    <x v="11"/>
    <x v="1"/>
    <n v="0"/>
    <n v="0"/>
    <n v="1"/>
    <x v="2"/>
    <x v="0"/>
    <x v="4"/>
    <n v="199.77"/>
    <n v="115.29"/>
    <s v="Smart"/>
    <d v="2016-03-17T00:00:00"/>
    <n v="36"/>
    <x v="0"/>
  </r>
  <r>
    <s v="U01596"/>
    <s v="C14093"/>
    <s v="Amrita Kaur"/>
    <x v="1"/>
    <x v="0"/>
    <x v="0"/>
    <s v="MTR30201"/>
    <d v="2025-01-29T00:00:00"/>
    <d v="1899-12-30T18:31:34"/>
    <n v="151.29"/>
    <n v="4461.08"/>
    <n v="4612.37"/>
    <n v="924.26"/>
    <x v="64"/>
    <x v="0"/>
    <x v="3"/>
    <x v="0"/>
    <n v="1"/>
    <n v="0"/>
    <n v="0"/>
    <x v="3"/>
    <x v="0"/>
    <x v="1"/>
    <n v="74.23"/>
    <n v="77.06"/>
    <s v="Analog"/>
    <d v="2016-02-25T00:00:00"/>
    <n v="21"/>
    <x v="1"/>
  </r>
  <r>
    <s v="U00902"/>
    <s v="C57005"/>
    <s v="Parth Gaikwad"/>
    <x v="1"/>
    <x v="0"/>
    <x v="0"/>
    <s v="MTR31125"/>
    <d v="2024-08-06T00:00:00"/>
    <d v="1899-12-30T05:31:57"/>
    <n v="300.63"/>
    <n v="4827.47"/>
    <n v="5128.1000000000004"/>
    <n v="1721.22"/>
    <x v="34"/>
    <x v="0"/>
    <x v="9"/>
    <x v="1"/>
    <n v="0"/>
    <n v="0"/>
    <n v="1"/>
    <x v="1"/>
    <x v="0"/>
    <x v="3"/>
    <n v="186.57"/>
    <n v="114.06"/>
    <s v="Smart"/>
    <d v="2020-04-15T00:00:00"/>
    <n v="54"/>
    <x v="0"/>
  </r>
  <r>
    <s v="U01598"/>
    <s v="C86229"/>
    <s v="Dhruv Subramanian"/>
    <x v="0"/>
    <x v="5"/>
    <x v="4"/>
    <s v="MTR45555"/>
    <d v="2025-06-28T00:00:00"/>
    <d v="1899-12-30T14:45:07"/>
    <n v="491.18"/>
    <n v="1166.01"/>
    <n v="1657.19"/>
    <n v="3616.27"/>
    <x v="96"/>
    <x v="0"/>
    <x v="0"/>
    <x v="1"/>
    <n v="0"/>
    <n v="0"/>
    <n v="1"/>
    <x v="4"/>
    <x v="1"/>
    <x v="4"/>
    <n v="269.01"/>
    <n v="222.17"/>
    <s v="Smart"/>
    <d v="2024-02-06T00:00:00"/>
    <n v="36"/>
    <x v="2"/>
  </r>
  <r>
    <s v="U01599"/>
    <s v="C58966"/>
    <s v="Raghav Ghosh"/>
    <x v="1"/>
    <x v="0"/>
    <x v="0"/>
    <s v="MTR41258"/>
    <d v="2024-11-13T00:00:00"/>
    <d v="1899-12-30T17:54:53"/>
    <n v="84.35"/>
    <n v="3430.32"/>
    <n v="3514.67"/>
    <n v="578.9"/>
    <x v="120"/>
    <x v="0"/>
    <x v="12"/>
    <x v="0"/>
    <n v="1"/>
    <n v="0"/>
    <n v="0"/>
    <x v="0"/>
    <x v="2"/>
    <x v="1"/>
    <n v="55.66"/>
    <n v="28.69"/>
    <s v="Analog"/>
    <d v="2021-09-07T00:00:00"/>
    <n v="41"/>
    <x v="1"/>
  </r>
  <r>
    <s v="U01600"/>
    <s v="C90859"/>
    <s v="Sharmila Gupta"/>
    <x v="0"/>
    <x v="3"/>
    <x v="3"/>
    <s v="MTR97206"/>
    <d v="2024-11-06T00:00:00"/>
    <d v="1899-12-30T23:45:36"/>
    <n v="185.63"/>
    <n v="3290.68"/>
    <n v="3476.31"/>
    <n v="1147.49"/>
    <x v="247"/>
    <x v="1"/>
    <x v="10"/>
    <x v="2"/>
    <n v="0"/>
    <n v="1"/>
    <n v="0"/>
    <x v="2"/>
    <x v="0"/>
    <x v="4"/>
    <n v="104.42"/>
    <n v="81.209999999999994"/>
    <s v="Analog"/>
    <d v="2021-05-10T00:00:00"/>
    <n v="56"/>
    <x v="1"/>
  </r>
  <r>
    <s v="U01601"/>
    <s v="C74568"/>
    <s v="Aditya Rao"/>
    <x v="2"/>
    <x v="0"/>
    <x v="0"/>
    <s v="MTR66197"/>
    <d v="2024-07-22T00:00:00"/>
    <d v="1899-12-30T18:46:39"/>
    <n v="294.67"/>
    <n v="4494.9399999999996"/>
    <n v="4789.6099999999997"/>
    <n v="1953.42"/>
    <x v="317"/>
    <x v="1"/>
    <x v="22"/>
    <x v="0"/>
    <n v="1"/>
    <n v="0"/>
    <n v="0"/>
    <x v="0"/>
    <x v="2"/>
    <x v="3"/>
    <n v="147.33000000000001"/>
    <n v="147.34"/>
    <s v="Smart"/>
    <d v="2019-02-25T00:00:00"/>
    <n v="54"/>
    <x v="1"/>
  </r>
  <r>
    <s v="U01778"/>
    <s v="C86042"/>
    <s v="Anushka Ahluwalia"/>
    <x v="1"/>
    <x v="3"/>
    <x v="3"/>
    <s v="MTR85152"/>
    <d v="2024-12-10T00:00:00"/>
    <d v="1899-12-30T22:18:18"/>
    <n v="141.69"/>
    <n v="2762.35"/>
    <n v="2904.04"/>
    <n v="969.96"/>
    <x v="85"/>
    <x v="0"/>
    <x v="26"/>
    <x v="0"/>
    <n v="1"/>
    <n v="0"/>
    <n v="0"/>
    <x v="0"/>
    <x v="0"/>
    <x v="2"/>
    <n v="93.79"/>
    <n v="47.9"/>
    <s v="Smart"/>
    <d v="2018-05-30T00:00:00"/>
    <n v="49"/>
    <x v="0"/>
  </r>
  <r>
    <s v="U01603"/>
    <s v="C17877"/>
    <s v="Pradeep Singh"/>
    <x v="0"/>
    <x v="2"/>
    <x v="2"/>
    <s v="MTR96116"/>
    <d v="2025-01-02T00:00:00"/>
    <d v="1899-12-30T23:36:26"/>
    <n v="161.55000000000001"/>
    <n v="2082.3200000000002"/>
    <n v="2243.87"/>
    <n v="1005.89"/>
    <x v="211"/>
    <x v="0"/>
    <x v="2"/>
    <x v="1"/>
    <n v="0"/>
    <n v="0"/>
    <n v="1"/>
    <x v="3"/>
    <x v="0"/>
    <x v="2"/>
    <n v="112.64"/>
    <n v="48.91"/>
    <s v="Smart"/>
    <d v="2016-03-02T00:00:00"/>
    <n v="39"/>
    <x v="0"/>
  </r>
  <r>
    <s v="U00007"/>
    <s v="C45964"/>
    <s v="Ishaan Chawla"/>
    <x v="0"/>
    <x v="3"/>
    <x v="3"/>
    <s v="MTR15459"/>
    <d v="2024-11-10T00:00:00"/>
    <d v="1899-12-30T10:37:24"/>
    <n v="285.79000000000002"/>
    <n v="2332"/>
    <n v="2617.79"/>
    <n v="1331.8"/>
    <x v="9"/>
    <x v="0"/>
    <x v="24"/>
    <x v="2"/>
    <n v="0"/>
    <n v="1"/>
    <n v="0"/>
    <x v="4"/>
    <x v="1"/>
    <x v="4"/>
    <n v="118.46"/>
    <n v="167.33"/>
    <s v="Analog"/>
    <d v="2017-08-11T00:00:00"/>
    <n v="52"/>
    <x v="0"/>
  </r>
  <r>
    <s v="U01605"/>
    <s v="C20754"/>
    <s v="Sunil Batra"/>
    <x v="0"/>
    <x v="1"/>
    <x v="1"/>
    <s v="MTR17403"/>
    <d v="2024-12-25T00:00:00"/>
    <d v="1899-12-30T09:26:08"/>
    <n v="457.55"/>
    <n v="4741.62"/>
    <n v="5199.17"/>
    <n v="2888.04"/>
    <x v="34"/>
    <x v="0"/>
    <x v="14"/>
    <x v="2"/>
    <n v="0"/>
    <n v="1"/>
    <n v="0"/>
    <x v="2"/>
    <x v="2"/>
    <x v="0"/>
    <n v="231.28"/>
    <n v="226.27"/>
    <s v="Smart"/>
    <d v="2018-11-07T00:00:00"/>
    <n v="22"/>
    <x v="0"/>
  </r>
  <r>
    <s v="U01686"/>
    <s v="C24179"/>
    <s v="Manjunath Rebello"/>
    <x v="0"/>
    <x v="1"/>
    <x v="1"/>
    <s v="MTR79275"/>
    <d v="2024-08-19T00:00:00"/>
    <d v="1899-12-30T02:22:32"/>
    <n v="334.39"/>
    <n v="4824.93"/>
    <n v="5159.32"/>
    <n v="2389.86"/>
    <x v="56"/>
    <x v="1"/>
    <x v="24"/>
    <x v="1"/>
    <n v="0"/>
    <n v="0"/>
    <n v="1"/>
    <x v="1"/>
    <x v="0"/>
    <x v="2"/>
    <n v="158.83000000000001"/>
    <n v="175.56"/>
    <s v="Smart"/>
    <d v="2017-05-30T00:00:00"/>
    <n v="50"/>
    <x v="1"/>
  </r>
  <r>
    <s v="U01607"/>
    <s v="C26789"/>
    <s v="Reema Tikoo"/>
    <x v="2"/>
    <x v="1"/>
    <x v="1"/>
    <s v="MTR53238"/>
    <d v="2024-12-02T00:00:00"/>
    <d v="1899-12-30T01:07:29"/>
    <n v="407.03"/>
    <n v="1800.95"/>
    <n v="2207.98"/>
    <n v="2149.0300000000002"/>
    <x v="104"/>
    <x v="0"/>
    <x v="16"/>
    <x v="1"/>
    <n v="0"/>
    <n v="0"/>
    <n v="1"/>
    <x v="4"/>
    <x v="2"/>
    <x v="3"/>
    <n v="254.12"/>
    <n v="152.91"/>
    <s v="Smart"/>
    <d v="2015-12-15T00:00:00"/>
    <n v="26"/>
    <x v="2"/>
  </r>
  <r>
    <s v="U01608"/>
    <s v="C38404"/>
    <s v="Gaurav Krishnan"/>
    <x v="0"/>
    <x v="5"/>
    <x v="4"/>
    <s v="MTR49110"/>
    <d v="2024-11-03T00:00:00"/>
    <d v="1899-12-30T16:46:27"/>
    <n v="397.39"/>
    <n v="3541.8"/>
    <n v="3939.19"/>
    <n v="2703.31"/>
    <x v="106"/>
    <x v="0"/>
    <x v="27"/>
    <x v="0"/>
    <n v="1"/>
    <n v="0"/>
    <n v="0"/>
    <x v="4"/>
    <x v="1"/>
    <x v="2"/>
    <n v="160.13"/>
    <n v="237.26"/>
    <s v="Smart"/>
    <d v="2017-07-07T00:00:00"/>
    <n v="66"/>
    <x v="2"/>
  </r>
  <r>
    <s v="U00986"/>
    <s v="C96109"/>
    <s v="Vikas Rathore"/>
    <x v="2"/>
    <x v="4"/>
    <x v="4"/>
    <s v="MTR25085"/>
    <d v="2025-03-04T00:00:00"/>
    <d v="1899-12-30T00:13:28"/>
    <n v="485.42"/>
    <n v="1055.76"/>
    <n v="1541.18"/>
    <n v="2358.56"/>
    <x v="127"/>
    <x v="0"/>
    <x v="25"/>
    <x v="1"/>
    <n v="0"/>
    <n v="0"/>
    <n v="1"/>
    <x v="4"/>
    <x v="1"/>
    <x v="0"/>
    <n v="287.3"/>
    <n v="198.12"/>
    <s v="Smart"/>
    <d v="2023-02-17T00:00:00"/>
    <n v="64"/>
    <x v="2"/>
  </r>
  <r>
    <s v="U01610"/>
    <s v="C69603"/>
    <s v="Mansi Verma"/>
    <x v="1"/>
    <x v="4"/>
    <x v="4"/>
    <s v="MTR20894"/>
    <d v="2025-02-02T00:00:00"/>
    <d v="1899-12-30T17:48:33"/>
    <n v="74.19"/>
    <n v="2806.17"/>
    <n v="2880.36"/>
    <n v="459.25"/>
    <x v="192"/>
    <x v="0"/>
    <x v="3"/>
    <x v="0"/>
    <n v="1"/>
    <n v="0"/>
    <n v="0"/>
    <x v="1"/>
    <x v="2"/>
    <x v="1"/>
    <n v="46.61"/>
    <n v="27.58"/>
    <s v="Smart"/>
    <d v="2022-07-28T00:00:00"/>
    <n v="72"/>
    <x v="0"/>
  </r>
  <r>
    <s v="U01611"/>
    <s v="C23884"/>
    <s v="Nikhil Chatterjee"/>
    <x v="1"/>
    <x v="3"/>
    <x v="3"/>
    <s v="MTR61780"/>
    <d v="2025-03-06T00:00:00"/>
    <d v="1899-12-30T04:13:55"/>
    <n v="348.31"/>
    <n v="3524.7"/>
    <n v="3873.0099999999902"/>
    <n v="1753.17"/>
    <x v="112"/>
    <x v="0"/>
    <x v="24"/>
    <x v="0"/>
    <n v="1"/>
    <n v="0"/>
    <n v="0"/>
    <x v="0"/>
    <x v="1"/>
    <x v="2"/>
    <n v="187.66"/>
    <n v="160.65"/>
    <s v="Smart"/>
    <d v="2023-10-11T00:00:00"/>
    <n v="36"/>
    <x v="2"/>
  </r>
  <r>
    <s v="U01612"/>
    <s v="C91438"/>
    <s v="Ritesh Yadav"/>
    <x v="1"/>
    <x v="4"/>
    <x v="4"/>
    <s v="MTR70481"/>
    <d v="2025-01-23T00:00:00"/>
    <d v="1899-12-30T00:30:22"/>
    <n v="285.92"/>
    <n v="1570.32"/>
    <n v="1856.24"/>
    <n v="1675.03"/>
    <x v="252"/>
    <x v="0"/>
    <x v="15"/>
    <x v="0"/>
    <n v="1"/>
    <n v="0"/>
    <n v="0"/>
    <x v="3"/>
    <x v="2"/>
    <x v="1"/>
    <n v="151.16"/>
    <n v="134.76"/>
    <s v="Smart"/>
    <d v="2015-09-24T00:00:00"/>
    <n v="55"/>
    <x v="2"/>
  </r>
  <r>
    <s v="U01070"/>
    <s v="C36545"/>
    <s v="Hema Sheikh"/>
    <x v="0"/>
    <x v="6"/>
    <x v="2"/>
    <s v="MTR65148"/>
    <d v="2025-01-18T00:00:00"/>
    <d v="1899-12-30T09:44:48"/>
    <n v="130.97"/>
    <n v="3580.3"/>
    <n v="3711.27"/>
    <n v="810.39"/>
    <x v="148"/>
    <x v="0"/>
    <x v="11"/>
    <x v="0"/>
    <n v="1"/>
    <n v="0"/>
    <n v="0"/>
    <x v="1"/>
    <x v="2"/>
    <x v="4"/>
    <n v="62.39"/>
    <n v="68.58"/>
    <s v="Analog"/>
    <d v="2019-07-27T00:00:00"/>
    <n v="18"/>
    <x v="0"/>
  </r>
  <r>
    <s v="U01614"/>
    <s v="C49795"/>
    <s v="Amit Mehra"/>
    <x v="1"/>
    <x v="1"/>
    <x v="1"/>
    <s v="MTR91336"/>
    <d v="2025-06-26T00:00:00"/>
    <d v="1899-12-30T04:12:27"/>
    <n v="302.57"/>
    <n v="1023.44"/>
    <n v="1326.01"/>
    <n v="1639.39"/>
    <x v="15"/>
    <x v="0"/>
    <x v="13"/>
    <x v="1"/>
    <n v="0"/>
    <n v="0"/>
    <n v="1"/>
    <x v="4"/>
    <x v="0"/>
    <x v="0"/>
    <n v="210.76"/>
    <n v="91.81"/>
    <s v="Smart"/>
    <d v="2019-08-29T00:00:00"/>
    <n v="41"/>
    <x v="2"/>
  </r>
  <r>
    <s v="U01615"/>
    <s v="C15753"/>
    <s v="Karan Qureshi"/>
    <x v="2"/>
    <x v="3"/>
    <x v="3"/>
    <s v="MTR97071"/>
    <d v="2024-11-20T00:00:00"/>
    <d v="1899-12-30T12:32:32"/>
    <n v="265.63"/>
    <n v="2733.89"/>
    <n v="2999.52"/>
    <n v="1245.5899999999999"/>
    <x v="290"/>
    <x v="1"/>
    <x v="19"/>
    <x v="2"/>
    <n v="0"/>
    <n v="1"/>
    <n v="0"/>
    <x v="3"/>
    <x v="0"/>
    <x v="0"/>
    <n v="132.83000000000001"/>
    <n v="132.80000000000001"/>
    <s v="Smart"/>
    <d v="2021-06-02T00:00:00"/>
    <n v="21"/>
    <x v="0"/>
  </r>
  <r>
    <s v="U01616"/>
    <s v="C83116"/>
    <s v="Deeksha Bose"/>
    <x v="1"/>
    <x v="1"/>
    <x v="1"/>
    <s v="MTR77581"/>
    <d v="2025-04-01T00:00:00"/>
    <d v="1899-12-30T23:29:53"/>
    <n v="398.34"/>
    <n v="2985.97"/>
    <n v="3384.31"/>
    <n v="2565.2399999999998"/>
    <x v="119"/>
    <x v="0"/>
    <x v="25"/>
    <x v="0"/>
    <n v="1"/>
    <n v="0"/>
    <n v="0"/>
    <x v="2"/>
    <x v="2"/>
    <x v="0"/>
    <n v="275.92"/>
    <n v="122.42"/>
    <s v="Analog"/>
    <d v="2022-06-23T00:00:00"/>
    <n v="59"/>
    <x v="0"/>
  </r>
  <r>
    <s v="U01617"/>
    <s v="C66144"/>
    <s v="Anil Verma"/>
    <x v="2"/>
    <x v="4"/>
    <x v="4"/>
    <s v="MTR59727"/>
    <d v="2025-01-26T00:00:00"/>
    <d v="1899-12-30T17:35:17"/>
    <n v="104.35"/>
    <n v="3099.84"/>
    <n v="3204.19"/>
    <n v="585.83000000000004"/>
    <x v="162"/>
    <x v="0"/>
    <x v="11"/>
    <x v="1"/>
    <n v="0"/>
    <n v="0"/>
    <n v="1"/>
    <x v="4"/>
    <x v="2"/>
    <x v="3"/>
    <n v="70.44"/>
    <n v="33.909999999999997"/>
    <s v="Analog"/>
    <d v="2018-09-13T00:00:00"/>
    <n v="42"/>
    <x v="1"/>
  </r>
  <r>
    <s v="U01618"/>
    <s v="C87762"/>
    <s v="Dinesh Khan"/>
    <x v="2"/>
    <x v="3"/>
    <x v="3"/>
    <s v="MTR63775"/>
    <d v="2025-06-06T00:00:00"/>
    <d v="1899-12-30T13:07:06"/>
    <n v="438.49"/>
    <n v="3922.43"/>
    <n v="4360.92"/>
    <n v="2010.63"/>
    <x v="87"/>
    <x v="0"/>
    <x v="28"/>
    <x v="1"/>
    <n v="0"/>
    <n v="0"/>
    <n v="1"/>
    <x v="4"/>
    <x v="2"/>
    <x v="0"/>
    <n v="290.68"/>
    <n v="147.81"/>
    <s v="Smart"/>
    <d v="2022-03-14T00:00:00"/>
    <n v="73"/>
    <x v="1"/>
  </r>
  <r>
    <s v="U01395"/>
    <s v="C77060"/>
    <s v="Vikram Bhandari"/>
    <x v="2"/>
    <x v="0"/>
    <x v="0"/>
    <s v="MTR55830"/>
    <d v="2025-06-10T00:00:00"/>
    <d v="1899-12-30T08:49:08"/>
    <n v="360.52"/>
    <n v="2643.51"/>
    <n v="3004.03"/>
    <n v="2570.71"/>
    <x v="7"/>
    <x v="0"/>
    <x v="25"/>
    <x v="2"/>
    <n v="0"/>
    <n v="1"/>
    <n v="0"/>
    <x v="2"/>
    <x v="2"/>
    <x v="1"/>
    <n v="232.68"/>
    <n v="127.84"/>
    <s v="Smart"/>
    <d v="2022-09-30T00:00:00"/>
    <n v="65"/>
    <x v="2"/>
  </r>
  <r>
    <s v="U01620"/>
    <s v="C44074"/>
    <s v="Tanya Malhotra"/>
    <x v="2"/>
    <x v="2"/>
    <x v="2"/>
    <s v="MTR62619"/>
    <d v="2025-01-11T00:00:00"/>
    <d v="1899-12-30T17:28:31"/>
    <n v="439.91"/>
    <n v="4198.34"/>
    <n v="4638.25"/>
    <n v="2768.43"/>
    <x v="136"/>
    <x v="0"/>
    <x v="18"/>
    <x v="1"/>
    <n v="0"/>
    <n v="0"/>
    <n v="1"/>
    <x v="3"/>
    <x v="2"/>
    <x v="1"/>
    <n v="208.77"/>
    <n v="231.14"/>
    <s v="Analog"/>
    <d v="2022-04-14T00:00:00"/>
    <n v="58"/>
    <x v="0"/>
  </r>
  <r>
    <s v="U01621"/>
    <s v="C90687"/>
    <s v="Sarika Patil"/>
    <x v="1"/>
    <x v="5"/>
    <x v="4"/>
    <s v="MTR77445"/>
    <d v="2025-04-29T00:00:00"/>
    <d v="1899-12-30T10:20:05"/>
    <n v="498.21"/>
    <n v="4362.5200000000004"/>
    <n v="4860.7299999999996"/>
    <n v="3166.32"/>
    <x v="93"/>
    <x v="0"/>
    <x v="19"/>
    <x v="0"/>
    <n v="1"/>
    <n v="0"/>
    <n v="0"/>
    <x v="3"/>
    <x v="0"/>
    <x v="2"/>
    <n v="327.08999999999997"/>
    <n v="171.12"/>
    <s v="Analog"/>
    <d v="2016-06-13T00:00:00"/>
    <n v="42"/>
    <x v="1"/>
  </r>
  <r>
    <s v="U01622"/>
    <s v="C29055"/>
    <s v="Trisha Pereira"/>
    <x v="0"/>
    <x v="5"/>
    <x v="4"/>
    <s v="MTR29345"/>
    <d v="2025-04-14T00:00:00"/>
    <d v="1899-12-30T18:05:52"/>
    <n v="437.74"/>
    <n v="1579.22"/>
    <n v="2016.96"/>
    <n v="3219.21"/>
    <x v="94"/>
    <x v="0"/>
    <x v="18"/>
    <x v="1"/>
    <n v="0"/>
    <n v="0"/>
    <n v="1"/>
    <x v="3"/>
    <x v="2"/>
    <x v="2"/>
    <n v="196.37"/>
    <n v="241.37"/>
    <s v="Analog"/>
    <d v="2019-06-29T00:00:00"/>
    <n v="37"/>
    <x v="1"/>
  </r>
  <r>
    <s v="U01623"/>
    <s v="C76107"/>
    <s v="Jaya Rebello"/>
    <x v="1"/>
    <x v="2"/>
    <x v="2"/>
    <s v="MTR67853"/>
    <d v="2025-03-08T00:00:00"/>
    <d v="1899-12-30T12:00:32"/>
    <n v="492.72"/>
    <n v="3442.42"/>
    <n v="3935.14"/>
    <n v="3115.55"/>
    <x v="229"/>
    <x v="0"/>
    <x v="3"/>
    <x v="2"/>
    <n v="0"/>
    <n v="1"/>
    <n v="0"/>
    <x v="0"/>
    <x v="1"/>
    <x v="3"/>
    <n v="244.32"/>
    <n v="248.4"/>
    <s v="Smart"/>
    <d v="2023-05-11T00:00:00"/>
    <n v="20"/>
    <x v="1"/>
  </r>
  <r>
    <s v="U01624"/>
    <s v="C95885"/>
    <s v="Nisha Venkatesh"/>
    <x v="2"/>
    <x v="2"/>
    <x v="2"/>
    <s v="MTR42401"/>
    <d v="2025-03-05T00:00:00"/>
    <d v="1899-12-30T08:05:38"/>
    <n v="280.27999999999997"/>
    <n v="2749.1"/>
    <n v="3029.38"/>
    <n v="1522.09"/>
    <x v="31"/>
    <x v="0"/>
    <x v="27"/>
    <x v="0"/>
    <n v="1"/>
    <n v="0"/>
    <n v="0"/>
    <x v="1"/>
    <x v="0"/>
    <x v="0"/>
    <n v="114.39"/>
    <n v="165.89"/>
    <s v="Smart"/>
    <d v="2023-08-23T00:00:00"/>
    <n v="75"/>
    <x v="2"/>
  </r>
  <r>
    <s v="U01695"/>
    <s v="C61694"/>
    <s v="Anusha Wagh"/>
    <x v="1"/>
    <x v="0"/>
    <x v="0"/>
    <s v="MTR63054"/>
    <d v="2024-10-20T00:00:00"/>
    <d v="1899-12-30T20:03:10"/>
    <n v="93.45"/>
    <n v="2722.86"/>
    <n v="2816.31"/>
    <n v="524.98"/>
    <x v="101"/>
    <x v="1"/>
    <x v="0"/>
    <x v="2"/>
    <n v="0"/>
    <n v="1"/>
    <n v="0"/>
    <x v="3"/>
    <x v="2"/>
    <x v="4"/>
    <n v="47.47"/>
    <n v="45.98"/>
    <s v="Smart"/>
    <d v="2022-04-12T00:00:00"/>
    <n v="39"/>
    <x v="1"/>
  </r>
  <r>
    <s v="U00135"/>
    <s v="C75678"/>
    <s v="Mayank Thakur"/>
    <x v="2"/>
    <x v="5"/>
    <x v="4"/>
    <s v="MTR28534"/>
    <d v="2025-04-04T00:00:00"/>
    <d v="1899-12-30T02:11:24"/>
    <n v="150.81"/>
    <n v="4685.91"/>
    <n v="4836.72"/>
    <n v="801.32"/>
    <x v="187"/>
    <x v="0"/>
    <x v="22"/>
    <x v="1"/>
    <n v="0"/>
    <n v="0"/>
    <n v="1"/>
    <x v="2"/>
    <x v="2"/>
    <x v="3"/>
    <n v="95.95"/>
    <n v="54.86"/>
    <s v="Smart"/>
    <d v="2017-10-17T00:00:00"/>
    <n v="20"/>
    <x v="1"/>
  </r>
  <r>
    <s v="U01628"/>
    <s v="C90795"/>
    <s v="Parth Kapoor"/>
    <x v="0"/>
    <x v="1"/>
    <x v="1"/>
    <s v="MTR61430"/>
    <d v="2024-08-20T00:00:00"/>
    <d v="1899-12-30T14:31:29"/>
    <n v="68.709999999999994"/>
    <n v="2009.41"/>
    <n v="2078.12"/>
    <n v="467.25"/>
    <x v="56"/>
    <x v="1"/>
    <x v="7"/>
    <x v="0"/>
    <n v="1"/>
    <n v="0"/>
    <n v="0"/>
    <x v="1"/>
    <x v="2"/>
    <x v="4"/>
    <n v="34.799999999999997"/>
    <n v="33.909999999999997"/>
    <s v="Smart"/>
    <d v="2023-12-28T00:00:00"/>
    <n v="48"/>
    <x v="2"/>
  </r>
  <r>
    <s v="U01629"/>
    <s v="C88676"/>
    <s v="Sanjay Mukherjee"/>
    <x v="2"/>
    <x v="3"/>
    <x v="3"/>
    <s v="MTR83283"/>
    <d v="2025-02-01T00:00:00"/>
    <d v="1899-12-30T13:54:02"/>
    <n v="56.95"/>
    <n v="2170.25"/>
    <n v="2227.1999999999998"/>
    <n v="410.79"/>
    <x v="119"/>
    <x v="0"/>
    <x v="8"/>
    <x v="1"/>
    <n v="0"/>
    <n v="0"/>
    <n v="1"/>
    <x v="2"/>
    <x v="1"/>
    <x v="4"/>
    <n v="28.35"/>
    <n v="28.6"/>
    <s v="Analog"/>
    <d v="2018-05-24T00:00:00"/>
    <n v="69"/>
    <x v="0"/>
  </r>
  <r>
    <s v="U01630"/>
    <s v="C31812"/>
    <s v="Jaya Bhatt"/>
    <x v="1"/>
    <x v="3"/>
    <x v="3"/>
    <s v="MTR45982"/>
    <d v="2024-09-15T00:00:00"/>
    <d v="1899-12-30T00:17:03"/>
    <n v="336.83"/>
    <n v="1163.26"/>
    <n v="1500.09"/>
    <n v="1574.19"/>
    <x v="37"/>
    <x v="0"/>
    <x v="7"/>
    <x v="2"/>
    <n v="0"/>
    <n v="1"/>
    <n v="0"/>
    <x v="1"/>
    <x v="1"/>
    <x v="3"/>
    <n v="169.94"/>
    <n v="166.89"/>
    <s v="Analog"/>
    <d v="2020-02-01T00:00:00"/>
    <n v="33"/>
    <x v="0"/>
  </r>
  <r>
    <s v="U01631"/>
    <s v="C70351"/>
    <s v="Neha Chavan"/>
    <x v="0"/>
    <x v="1"/>
    <x v="1"/>
    <s v="MTR38974"/>
    <d v="2025-01-07T00:00:00"/>
    <d v="1899-12-30T18:49:37"/>
    <n v="140.08000000000001"/>
    <n v="3397.47"/>
    <n v="3537.5499999999902"/>
    <n v="689.75"/>
    <x v="124"/>
    <x v="0"/>
    <x v="28"/>
    <x v="1"/>
    <n v="0"/>
    <n v="0"/>
    <n v="1"/>
    <x v="0"/>
    <x v="2"/>
    <x v="2"/>
    <n v="69.44"/>
    <n v="70.64"/>
    <s v="Smart"/>
    <d v="2024-04-26T00:00:00"/>
    <n v="66"/>
    <x v="1"/>
  </r>
  <r>
    <s v="U01466"/>
    <s v="C21825"/>
    <s v="Dinesh Shah"/>
    <x v="2"/>
    <x v="3"/>
    <x v="3"/>
    <s v="MTR94601"/>
    <d v="2024-11-29T00:00:00"/>
    <d v="1899-12-30T22:39:21"/>
    <n v="70.17"/>
    <n v="4324.5200000000004"/>
    <n v="4394.6899999999996"/>
    <n v="465.67"/>
    <x v="81"/>
    <x v="0"/>
    <x v="24"/>
    <x v="2"/>
    <n v="0"/>
    <n v="1"/>
    <n v="0"/>
    <x v="3"/>
    <x v="0"/>
    <x v="4"/>
    <n v="46.86"/>
    <n v="23.31"/>
    <s v="Smart"/>
    <d v="2016-02-12T00:00:00"/>
    <n v="29"/>
    <x v="1"/>
  </r>
  <r>
    <s v="U00050"/>
    <s v="C77359"/>
    <s v="Aditi Tandon"/>
    <x v="2"/>
    <x v="2"/>
    <x v="2"/>
    <s v="MTR79612"/>
    <d v="2025-01-30T00:00:00"/>
    <d v="1899-12-30T06:07:32"/>
    <n v="201.78"/>
    <n v="2628.08"/>
    <n v="2829.86"/>
    <n v="1218.6099999999999"/>
    <x v="142"/>
    <x v="0"/>
    <x v="3"/>
    <x v="1"/>
    <n v="0"/>
    <n v="0"/>
    <n v="1"/>
    <x v="3"/>
    <x v="1"/>
    <x v="2"/>
    <n v="93.49"/>
    <n v="108.29"/>
    <s v="Analog"/>
    <d v="2019-12-05T00:00:00"/>
    <n v="37"/>
    <x v="1"/>
  </r>
  <r>
    <s v="U01634"/>
    <s v="C33602"/>
    <s v="Om Ahluwalia"/>
    <x v="2"/>
    <x v="3"/>
    <x v="3"/>
    <s v="MTR91079"/>
    <d v="2025-02-23T00:00:00"/>
    <d v="1899-12-30T15:42:55"/>
    <n v="10.57"/>
    <n v="3934.97"/>
    <n v="3945.54"/>
    <n v="70.040000000000006"/>
    <x v="284"/>
    <x v="0"/>
    <x v="24"/>
    <x v="0"/>
    <n v="1"/>
    <n v="0"/>
    <n v="0"/>
    <x v="0"/>
    <x v="2"/>
    <x v="0"/>
    <n v="4.25"/>
    <n v="6.32"/>
    <s v="Smart"/>
    <d v="2021-06-02T00:00:00"/>
    <n v="33"/>
    <x v="1"/>
  </r>
  <r>
    <s v="U00606"/>
    <s v="C44370"/>
    <s v="Aanya Apte"/>
    <x v="2"/>
    <x v="3"/>
    <x v="3"/>
    <s v="MTR63674"/>
    <d v="2024-12-11T00:00:00"/>
    <d v="1899-12-30T04:49:31"/>
    <n v="12.22"/>
    <n v="4552.03"/>
    <n v="4564.25"/>
    <n v="58.81"/>
    <x v="125"/>
    <x v="1"/>
    <x v="21"/>
    <x v="0"/>
    <n v="1"/>
    <n v="0"/>
    <n v="0"/>
    <x v="3"/>
    <x v="0"/>
    <x v="4"/>
    <n v="5.88"/>
    <n v="6.34"/>
    <s v="Smart"/>
    <d v="2018-05-18T00:00:00"/>
    <n v="30"/>
    <x v="0"/>
  </r>
  <r>
    <s v="U01636"/>
    <s v="C21333"/>
    <s v="Shubham Chawla"/>
    <x v="0"/>
    <x v="1"/>
    <x v="1"/>
    <s v="MTR44784"/>
    <d v="2024-10-06T00:00:00"/>
    <d v="1899-12-30T14:11:11"/>
    <n v="261.63"/>
    <n v="1263.94"/>
    <n v="1525.57"/>
    <n v="1561.19"/>
    <x v="37"/>
    <x v="0"/>
    <x v="3"/>
    <x v="2"/>
    <n v="0"/>
    <n v="1"/>
    <n v="0"/>
    <x v="4"/>
    <x v="2"/>
    <x v="2"/>
    <n v="143.51"/>
    <n v="118.12"/>
    <s v="Smart"/>
    <d v="2020-03-02T00:00:00"/>
    <n v="41"/>
    <x v="2"/>
  </r>
  <r>
    <s v="U01637"/>
    <s v="C90901"/>
    <s v="Diya Chatterjee"/>
    <x v="1"/>
    <x v="0"/>
    <x v="0"/>
    <s v="MTR90084"/>
    <d v="2025-04-18T00:00:00"/>
    <d v="1899-12-30T18:31:46"/>
    <n v="39.619999999999997"/>
    <n v="2837.33"/>
    <n v="2876.95"/>
    <n v="249.29"/>
    <x v="149"/>
    <x v="0"/>
    <x v="20"/>
    <x v="0"/>
    <n v="1"/>
    <n v="0"/>
    <n v="0"/>
    <x v="3"/>
    <x v="0"/>
    <x v="3"/>
    <n v="26.31"/>
    <n v="13.31"/>
    <s v="Smart"/>
    <d v="2019-12-10T00:00:00"/>
    <n v="20"/>
    <x v="2"/>
  </r>
  <r>
    <s v="U01638"/>
    <s v="C89449"/>
    <s v="Anil Raina"/>
    <x v="0"/>
    <x v="3"/>
    <x v="3"/>
    <s v="MTR59815"/>
    <d v="2025-04-13T00:00:00"/>
    <d v="1899-12-30T05:47:14"/>
    <n v="50.05"/>
    <n v="3992.41"/>
    <n v="4042.46"/>
    <n v="282.77"/>
    <x v="94"/>
    <x v="0"/>
    <x v="12"/>
    <x v="1"/>
    <n v="0"/>
    <n v="0"/>
    <n v="1"/>
    <x v="2"/>
    <x v="0"/>
    <x v="2"/>
    <n v="33.57"/>
    <n v="16.48"/>
    <s v="Smart"/>
    <d v="2016-12-05T00:00:00"/>
    <n v="75"/>
    <x v="0"/>
  </r>
  <r>
    <s v="U01639"/>
    <s v="C60300"/>
    <s v="Tanvi Bhatt"/>
    <x v="2"/>
    <x v="3"/>
    <x v="3"/>
    <s v="MTR74963"/>
    <d v="2024-12-07T00:00:00"/>
    <d v="1899-12-30T00:42:00"/>
    <n v="348.63"/>
    <n v="3327.39"/>
    <n v="3676.02"/>
    <n v="1687.36"/>
    <x v="200"/>
    <x v="1"/>
    <x v="25"/>
    <x v="2"/>
    <n v="0"/>
    <n v="1"/>
    <n v="0"/>
    <x v="2"/>
    <x v="2"/>
    <x v="2"/>
    <n v="173.25"/>
    <n v="175.38"/>
    <s v="Analog"/>
    <d v="2017-09-27T00:00:00"/>
    <n v="48"/>
    <x v="2"/>
  </r>
  <r>
    <s v="U01640"/>
    <s v="C26898"/>
    <s v="Dinesh Sidhu"/>
    <x v="0"/>
    <x v="0"/>
    <x v="0"/>
    <s v="MTR46238"/>
    <d v="2024-07-24T00:00:00"/>
    <d v="1899-12-30T01:14:18"/>
    <n v="485.61"/>
    <n v="1626.98"/>
    <n v="2112.59"/>
    <n v="2742.74"/>
    <x v="318"/>
    <x v="1"/>
    <x v="27"/>
    <x v="2"/>
    <n v="0"/>
    <n v="1"/>
    <n v="0"/>
    <x v="3"/>
    <x v="2"/>
    <x v="0"/>
    <n v="324.70999999999998"/>
    <n v="160.9"/>
    <s v="Smart"/>
    <d v="2024-03-01T00:00:00"/>
    <n v="63"/>
    <x v="1"/>
  </r>
  <r>
    <s v="U01641"/>
    <s v="C66929"/>
    <s v="Deepak Dalal"/>
    <x v="1"/>
    <x v="1"/>
    <x v="1"/>
    <s v="MTR14785"/>
    <d v="2024-10-28T00:00:00"/>
    <d v="1899-12-30T17:21:51"/>
    <n v="332.47"/>
    <n v="2036.7"/>
    <n v="2369.17"/>
    <n v="2360.14"/>
    <x v="63"/>
    <x v="0"/>
    <x v="10"/>
    <x v="2"/>
    <n v="0"/>
    <n v="1"/>
    <n v="0"/>
    <x v="0"/>
    <x v="0"/>
    <x v="4"/>
    <n v="230.46"/>
    <n v="102.01"/>
    <s v="Analog"/>
    <d v="2021-04-15T00:00:00"/>
    <n v="65"/>
    <x v="2"/>
  </r>
  <r>
    <s v="U01642"/>
    <s v="C62029"/>
    <s v="Kirti Mathur"/>
    <x v="2"/>
    <x v="0"/>
    <x v="0"/>
    <s v="MTR35376"/>
    <d v="2025-03-29T00:00:00"/>
    <d v="1899-12-30T18:49:21"/>
    <n v="454.87"/>
    <n v="2199.48"/>
    <n v="2654.35"/>
    <n v="2172.2600000000002"/>
    <x v="132"/>
    <x v="0"/>
    <x v="18"/>
    <x v="0"/>
    <n v="1"/>
    <n v="0"/>
    <n v="0"/>
    <x v="2"/>
    <x v="0"/>
    <x v="2"/>
    <n v="203.28"/>
    <n v="251.59"/>
    <s v="Analog"/>
    <d v="2024-05-31T00:00:00"/>
    <n v="55"/>
    <x v="1"/>
  </r>
  <r>
    <s v="U01643"/>
    <s v="C45935"/>
    <s v="Ashish Pillai"/>
    <x v="0"/>
    <x v="1"/>
    <x v="1"/>
    <s v="MTR71977"/>
    <d v="2024-08-23T00:00:00"/>
    <d v="1899-12-30T22:40:10"/>
    <n v="52.83"/>
    <n v="3570.96"/>
    <n v="3623.79"/>
    <n v="308.39999999999998"/>
    <x v="210"/>
    <x v="0"/>
    <x v="2"/>
    <x v="2"/>
    <n v="0"/>
    <n v="1"/>
    <n v="0"/>
    <x v="4"/>
    <x v="2"/>
    <x v="0"/>
    <n v="36.82"/>
    <n v="16.010000000000002"/>
    <s v="Analog"/>
    <d v="2020-09-20T00:00:00"/>
    <n v="61"/>
    <x v="2"/>
  </r>
  <r>
    <s v="U01644"/>
    <s v="C12982"/>
    <s v="Tushar Wagh"/>
    <x v="2"/>
    <x v="6"/>
    <x v="2"/>
    <s v="MTR55719"/>
    <d v="2025-04-21T00:00:00"/>
    <d v="1899-12-30T00:11:09"/>
    <n v="399.5"/>
    <n v="3733.29"/>
    <n v="4132.79"/>
    <n v="2970.01"/>
    <x v="190"/>
    <x v="0"/>
    <x v="14"/>
    <x v="1"/>
    <n v="0"/>
    <n v="0"/>
    <n v="1"/>
    <x v="3"/>
    <x v="0"/>
    <x v="4"/>
    <n v="275.51"/>
    <n v="123.99"/>
    <s v="Analog"/>
    <d v="2022-04-07T00:00:00"/>
    <n v="30"/>
    <x v="0"/>
  </r>
  <r>
    <s v="U01645"/>
    <s v="C31482"/>
    <s v="Jitendra Venkatesh"/>
    <x v="1"/>
    <x v="1"/>
    <x v="1"/>
    <s v="MTR41711"/>
    <d v="2025-04-08T00:00:00"/>
    <d v="1899-12-30T18:15:14"/>
    <n v="420.1"/>
    <n v="1166.6099999999999"/>
    <n v="1586.71"/>
    <n v="2534.7600000000002"/>
    <x v="94"/>
    <x v="0"/>
    <x v="26"/>
    <x v="1"/>
    <n v="0"/>
    <n v="0"/>
    <n v="1"/>
    <x v="2"/>
    <x v="2"/>
    <x v="2"/>
    <n v="215.43"/>
    <n v="204.67"/>
    <s v="Analog"/>
    <d v="2023-10-20T00:00:00"/>
    <n v="19"/>
    <x v="2"/>
  </r>
  <r>
    <s v="U00400"/>
    <s v="C68667"/>
    <s v="Deepika Sharma"/>
    <x v="0"/>
    <x v="6"/>
    <x v="2"/>
    <s v="MTR29377"/>
    <d v="2024-11-13T00:00:00"/>
    <d v="1899-12-30T21:13:51"/>
    <n v="461.04"/>
    <n v="4381.18"/>
    <n v="4842.22"/>
    <n v="2265.36"/>
    <x v="170"/>
    <x v="0"/>
    <x v="2"/>
    <x v="2"/>
    <n v="0"/>
    <n v="1"/>
    <n v="0"/>
    <x v="1"/>
    <x v="2"/>
    <x v="2"/>
    <n v="210.56"/>
    <n v="250.48"/>
    <s v="Smart"/>
    <d v="2019-01-23T00:00:00"/>
    <n v="23"/>
    <x v="0"/>
  </r>
  <r>
    <s v="U01647"/>
    <s v="C49166"/>
    <s v="Prakash Desai"/>
    <x v="2"/>
    <x v="2"/>
    <x v="2"/>
    <s v="MTR49449"/>
    <d v="2025-02-15T00:00:00"/>
    <d v="1899-12-30T14:43:13"/>
    <n v="185.44"/>
    <n v="1338.19"/>
    <n v="1523.63"/>
    <n v="1006.76"/>
    <x v="224"/>
    <x v="0"/>
    <x v="6"/>
    <x v="1"/>
    <n v="0"/>
    <n v="0"/>
    <n v="1"/>
    <x v="1"/>
    <x v="2"/>
    <x v="2"/>
    <n v="110.26"/>
    <n v="75.180000000000007"/>
    <s v="Analog"/>
    <d v="2020-01-10T00:00:00"/>
    <n v="42"/>
    <x v="0"/>
  </r>
  <r>
    <s v="U01648"/>
    <s v="C11902"/>
    <s v="Kajal Rebello"/>
    <x v="1"/>
    <x v="1"/>
    <x v="1"/>
    <s v="MTR67258"/>
    <d v="2024-10-29T00:00:00"/>
    <d v="1899-12-30T23:51:23"/>
    <n v="331.33"/>
    <n v="3913.59"/>
    <n v="4244.92"/>
    <n v="1975.27"/>
    <x v="195"/>
    <x v="1"/>
    <x v="17"/>
    <x v="0"/>
    <n v="1"/>
    <n v="0"/>
    <n v="0"/>
    <x v="4"/>
    <x v="0"/>
    <x v="4"/>
    <n v="177.86"/>
    <n v="153.47"/>
    <s v="Smart"/>
    <d v="2019-10-30T00:00:00"/>
    <n v="38"/>
    <x v="0"/>
  </r>
  <r>
    <s v="U01649"/>
    <s v="C57393"/>
    <s v="Lakshay Bhat"/>
    <x v="2"/>
    <x v="5"/>
    <x v="4"/>
    <s v="MTR97267"/>
    <d v="2025-06-18T00:00:00"/>
    <d v="1899-12-30T05:02:57"/>
    <n v="21.58"/>
    <n v="1556.86"/>
    <n v="1578.4399999999901"/>
    <n v="125.35"/>
    <x v="102"/>
    <x v="0"/>
    <x v="17"/>
    <x v="0"/>
    <n v="1"/>
    <n v="0"/>
    <n v="0"/>
    <x v="4"/>
    <x v="2"/>
    <x v="1"/>
    <n v="9.67"/>
    <n v="11.91"/>
    <s v="Smart"/>
    <d v="2021-12-31T00:00:00"/>
    <n v="47"/>
    <x v="1"/>
  </r>
  <r>
    <s v="U01650"/>
    <s v="C80276"/>
    <s v="Abhay Patil"/>
    <x v="2"/>
    <x v="1"/>
    <x v="1"/>
    <s v="MTR70151"/>
    <d v="2025-02-02T00:00:00"/>
    <d v="1899-12-30T08:01:35"/>
    <n v="144.35"/>
    <n v="4211.43"/>
    <n v="4355.78"/>
    <n v="1070.97"/>
    <x v="158"/>
    <x v="0"/>
    <x v="22"/>
    <x v="0"/>
    <n v="1"/>
    <n v="0"/>
    <n v="0"/>
    <x v="2"/>
    <x v="0"/>
    <x v="3"/>
    <n v="84.17"/>
    <n v="60.18"/>
    <s v="Smart"/>
    <d v="2024-05-22T00:00:00"/>
    <n v="19"/>
    <x v="2"/>
  </r>
  <r>
    <s v="U01651"/>
    <s v="C10104"/>
    <s v="Shreya Bhide"/>
    <x v="0"/>
    <x v="3"/>
    <x v="3"/>
    <s v="MTR66873"/>
    <d v="2025-04-04T00:00:00"/>
    <d v="1899-12-30T07:53:01"/>
    <n v="439.16"/>
    <n v="4595.9799999999996"/>
    <n v="5035.1399999999903"/>
    <n v="2114.6999999999998"/>
    <x v="19"/>
    <x v="0"/>
    <x v="14"/>
    <x v="2"/>
    <n v="0"/>
    <n v="1"/>
    <n v="0"/>
    <x v="4"/>
    <x v="2"/>
    <x v="4"/>
    <n v="200.33"/>
    <n v="238.83"/>
    <s v="Smart"/>
    <d v="2023-07-04T00:00:00"/>
    <n v="27"/>
    <x v="1"/>
  </r>
  <r>
    <s v="U01652"/>
    <s v="C87294"/>
    <s v="Kartik Dalal"/>
    <x v="0"/>
    <x v="3"/>
    <x v="3"/>
    <s v="MTR41559"/>
    <d v="2025-04-15T00:00:00"/>
    <d v="1899-12-30T14:37:00"/>
    <n v="141.4"/>
    <n v="2861.26"/>
    <n v="3002.66"/>
    <n v="998.88"/>
    <x v="212"/>
    <x v="0"/>
    <x v="11"/>
    <x v="0"/>
    <n v="1"/>
    <n v="0"/>
    <n v="0"/>
    <x v="4"/>
    <x v="0"/>
    <x v="4"/>
    <n v="83.85"/>
    <n v="57.55"/>
    <s v="Smart"/>
    <d v="2021-08-26T00:00:00"/>
    <n v="19"/>
    <x v="2"/>
  </r>
  <r>
    <s v="U01653"/>
    <s v="C84387"/>
    <s v="Reyansh Khandelwal"/>
    <x v="1"/>
    <x v="5"/>
    <x v="4"/>
    <s v="MTR49730"/>
    <d v="2024-12-31T00:00:00"/>
    <d v="1899-12-30T16:38:03"/>
    <n v="322.89999999999998"/>
    <n v="2156.84"/>
    <n v="2479.7399999999998"/>
    <n v="2227.89"/>
    <x v="278"/>
    <x v="0"/>
    <x v="18"/>
    <x v="2"/>
    <n v="0"/>
    <n v="1"/>
    <n v="0"/>
    <x v="2"/>
    <x v="2"/>
    <x v="0"/>
    <n v="159.66"/>
    <n v="163.24"/>
    <s v="Analog"/>
    <d v="2023-07-23T00:00:00"/>
    <n v="52"/>
    <x v="2"/>
  </r>
  <r>
    <s v="U01654"/>
    <s v="C65997"/>
    <s v="Yogesh Bhatt"/>
    <x v="1"/>
    <x v="6"/>
    <x v="2"/>
    <s v="MTR75646"/>
    <d v="2025-01-08T00:00:00"/>
    <d v="1899-12-30T06:01:51"/>
    <n v="219.15"/>
    <n v="3766.79"/>
    <n v="3985.94"/>
    <n v="1053.51"/>
    <x v="209"/>
    <x v="0"/>
    <x v="24"/>
    <x v="0"/>
    <n v="1"/>
    <n v="0"/>
    <n v="0"/>
    <x v="3"/>
    <x v="1"/>
    <x v="2"/>
    <n v="102.05"/>
    <n v="117.1"/>
    <s v="Analog"/>
    <d v="2020-08-12T00:00:00"/>
    <n v="52"/>
    <x v="2"/>
  </r>
  <r>
    <s v="U01655"/>
    <s v="C33831"/>
    <s v="Yash Malhotra"/>
    <x v="2"/>
    <x v="4"/>
    <x v="4"/>
    <s v="MTR48318"/>
    <d v="2024-07-18T00:00:00"/>
    <d v="1899-12-30T06:52:51"/>
    <n v="225.82"/>
    <n v="3043.59"/>
    <n v="3269.41"/>
    <n v="1381.58"/>
    <x v="3"/>
    <x v="0"/>
    <x v="27"/>
    <x v="1"/>
    <n v="0"/>
    <n v="0"/>
    <n v="1"/>
    <x v="3"/>
    <x v="2"/>
    <x v="3"/>
    <n v="125.17"/>
    <n v="100.65"/>
    <s v="Analog"/>
    <d v="2017-05-06T00:00:00"/>
    <n v="40"/>
    <x v="0"/>
  </r>
  <r>
    <s v="U01656"/>
    <s v="C42022"/>
    <s v="Rakesh Thakur"/>
    <x v="1"/>
    <x v="3"/>
    <x v="3"/>
    <s v="MTR80829"/>
    <d v="2025-07-15T00:00:00"/>
    <d v="1899-12-30T21:56:33"/>
    <n v="494.83"/>
    <n v="3484.09"/>
    <n v="3978.92"/>
    <n v="2657.9"/>
    <x v="65"/>
    <x v="0"/>
    <x v="2"/>
    <x v="1"/>
    <n v="0"/>
    <n v="0"/>
    <n v="1"/>
    <x v="1"/>
    <x v="1"/>
    <x v="4"/>
    <n v="279.81"/>
    <n v="215.02"/>
    <s v="Analog"/>
    <d v="2022-10-15T00:00:00"/>
    <n v="28"/>
    <x v="1"/>
  </r>
  <r>
    <s v="U00928"/>
    <s v="C69910"/>
    <s v="Nivedita Garg"/>
    <x v="2"/>
    <x v="5"/>
    <x v="4"/>
    <s v="MTR85038"/>
    <d v="2025-01-04T00:00:00"/>
    <d v="1899-12-30T16:46:01"/>
    <n v="127.55"/>
    <n v="3297.49"/>
    <n v="3425.04"/>
    <n v="856.8"/>
    <x v="156"/>
    <x v="0"/>
    <x v="27"/>
    <x v="1"/>
    <n v="0"/>
    <n v="0"/>
    <n v="1"/>
    <x v="1"/>
    <x v="2"/>
    <x v="1"/>
    <n v="53.14"/>
    <n v="74.41"/>
    <s v="Smart"/>
    <d v="2015-10-16T00:00:00"/>
    <n v="68"/>
    <x v="0"/>
  </r>
  <r>
    <s v="U01604"/>
    <s v="C89515"/>
    <s v="Deepika Mahajan"/>
    <x v="2"/>
    <x v="1"/>
    <x v="1"/>
    <s v="MTR49788"/>
    <d v="2024-07-28T00:00:00"/>
    <d v="1899-12-30T06:58:01"/>
    <n v="68.12"/>
    <n v="4859.99"/>
    <n v="4928.1099999999997"/>
    <n v="420.34"/>
    <x v="32"/>
    <x v="0"/>
    <x v="13"/>
    <x v="0"/>
    <n v="1"/>
    <n v="0"/>
    <n v="0"/>
    <x v="4"/>
    <x v="1"/>
    <x v="4"/>
    <n v="28.4"/>
    <n v="39.72"/>
    <s v="Smart"/>
    <d v="2015-09-19T00:00:00"/>
    <n v="73"/>
    <x v="0"/>
  </r>
  <r>
    <s v="U01659"/>
    <s v="C57900"/>
    <s v="Nitin Sen"/>
    <x v="0"/>
    <x v="5"/>
    <x v="4"/>
    <s v="MTR19989"/>
    <d v="2024-11-17T00:00:00"/>
    <d v="1899-12-30T10:42:22"/>
    <n v="134.54"/>
    <n v="4322.26"/>
    <n v="4456.8"/>
    <n v="753.8"/>
    <x v="63"/>
    <x v="0"/>
    <x v="13"/>
    <x v="0"/>
    <n v="1"/>
    <n v="0"/>
    <n v="0"/>
    <x v="0"/>
    <x v="1"/>
    <x v="2"/>
    <n v="82.02"/>
    <n v="52.52"/>
    <s v="Smart"/>
    <d v="2021-12-20T00:00:00"/>
    <n v="21"/>
    <x v="0"/>
  </r>
  <r>
    <s v="U01660"/>
    <s v="C74114"/>
    <s v="Prakash Khan"/>
    <x v="1"/>
    <x v="2"/>
    <x v="2"/>
    <s v="MTR57191"/>
    <d v="2025-06-29T00:00:00"/>
    <d v="1899-12-30T01:14:19"/>
    <n v="135.56"/>
    <n v="3608.49"/>
    <n v="3744.0499999999902"/>
    <n v="797.18"/>
    <x v="114"/>
    <x v="0"/>
    <x v="23"/>
    <x v="2"/>
    <n v="0"/>
    <n v="1"/>
    <n v="0"/>
    <x v="0"/>
    <x v="1"/>
    <x v="4"/>
    <n v="78.459999999999994"/>
    <n v="57.1"/>
    <s v="Smart"/>
    <d v="2020-08-12T00:00:00"/>
    <n v="41"/>
    <x v="0"/>
  </r>
  <r>
    <s v="U01661"/>
    <s v="C29702"/>
    <s v="Chetan Shah"/>
    <x v="2"/>
    <x v="1"/>
    <x v="1"/>
    <s v="MTR93511"/>
    <d v="2024-11-17T00:00:00"/>
    <d v="1899-12-30T22:33:49"/>
    <n v="62.24"/>
    <n v="4871.0200000000004"/>
    <n v="4933.26"/>
    <n v="414.76"/>
    <x v="223"/>
    <x v="1"/>
    <x v="6"/>
    <x v="2"/>
    <n v="0"/>
    <n v="1"/>
    <n v="0"/>
    <x v="1"/>
    <x v="1"/>
    <x v="1"/>
    <n v="27.09"/>
    <n v="35.15"/>
    <s v="Smart"/>
    <d v="2016-04-16T00:00:00"/>
    <n v="27"/>
    <x v="0"/>
  </r>
  <r>
    <s v="U01662"/>
    <s v="C97625"/>
    <s v="Om Murthy"/>
    <x v="1"/>
    <x v="0"/>
    <x v="0"/>
    <s v="MTR54790"/>
    <d v="2025-03-01T00:00:00"/>
    <d v="1899-12-30T16:06:01"/>
    <n v="487.76"/>
    <n v="1975.07"/>
    <n v="2462.83"/>
    <n v="2686.41"/>
    <x v="126"/>
    <x v="0"/>
    <x v="9"/>
    <x v="2"/>
    <n v="0"/>
    <n v="1"/>
    <n v="0"/>
    <x v="1"/>
    <x v="0"/>
    <x v="4"/>
    <n v="341.15"/>
    <n v="146.61000000000001"/>
    <s v="Smart"/>
    <d v="2019-11-13T00:00:00"/>
    <n v="67"/>
    <x v="1"/>
  </r>
  <r>
    <s v="U01663"/>
    <s v="C96675"/>
    <s v="Yash Mehta"/>
    <x v="2"/>
    <x v="3"/>
    <x v="3"/>
    <s v="MTR73170"/>
    <d v="2024-08-18T00:00:00"/>
    <d v="1899-12-30T02:49:56"/>
    <n v="386.93"/>
    <n v="3158.58"/>
    <n v="3545.5099999999902"/>
    <n v="1834.56"/>
    <x v="45"/>
    <x v="0"/>
    <x v="15"/>
    <x v="2"/>
    <n v="0"/>
    <n v="1"/>
    <n v="0"/>
    <x v="4"/>
    <x v="2"/>
    <x v="0"/>
    <n v="154.94"/>
    <n v="231.99"/>
    <s v="Smart"/>
    <d v="2020-02-27T00:00:00"/>
    <n v="23"/>
    <x v="0"/>
  </r>
  <r>
    <s v="U01664"/>
    <s v="C17738"/>
    <s v="Suhani Yadav"/>
    <x v="1"/>
    <x v="3"/>
    <x v="3"/>
    <s v="MTR21662"/>
    <d v="2024-08-17T00:00:00"/>
    <d v="1899-12-30T05:33:25"/>
    <n v="114.96"/>
    <n v="4922.33"/>
    <n v="5037.29"/>
    <n v="780.46"/>
    <x v="147"/>
    <x v="0"/>
    <x v="18"/>
    <x v="2"/>
    <n v="0"/>
    <n v="1"/>
    <n v="0"/>
    <x v="4"/>
    <x v="1"/>
    <x v="0"/>
    <n v="77.2"/>
    <n v="37.76"/>
    <s v="Smart"/>
    <d v="2023-08-07T00:00:00"/>
    <n v="36"/>
    <x v="1"/>
  </r>
  <r>
    <s v="U01665"/>
    <s v="C29195"/>
    <s v="Madhuri Sodhi"/>
    <x v="2"/>
    <x v="5"/>
    <x v="4"/>
    <s v="MTR71735"/>
    <d v="2024-11-23T00:00:00"/>
    <d v="1899-12-30T09:09:07"/>
    <n v="476.97"/>
    <n v="4695.1000000000004"/>
    <n v="5172.07"/>
    <n v="2617.91"/>
    <x v="120"/>
    <x v="0"/>
    <x v="2"/>
    <x v="1"/>
    <n v="0"/>
    <n v="0"/>
    <n v="1"/>
    <x v="4"/>
    <x v="2"/>
    <x v="4"/>
    <n v="292.45999999999998"/>
    <n v="184.51"/>
    <s v="Smart"/>
    <d v="2024-03-15T00:00:00"/>
    <n v="71"/>
    <x v="0"/>
  </r>
  <r>
    <s v="U01666"/>
    <s v="C81801"/>
    <s v="Tara Parikh"/>
    <x v="0"/>
    <x v="1"/>
    <x v="1"/>
    <s v="MTR28635"/>
    <d v="2024-08-25T00:00:00"/>
    <d v="1899-12-30T07:48:46"/>
    <n v="179.78"/>
    <n v="1831.61"/>
    <n v="2011.3899999999901"/>
    <n v="1076.5999999999999"/>
    <x v="195"/>
    <x v="1"/>
    <x v="5"/>
    <x v="2"/>
    <n v="0"/>
    <n v="1"/>
    <n v="0"/>
    <x v="4"/>
    <x v="0"/>
    <x v="3"/>
    <n v="123.86"/>
    <n v="55.92"/>
    <s v="Smart"/>
    <d v="2024-04-29T00:00:00"/>
    <n v="51"/>
    <x v="2"/>
  </r>
  <r>
    <s v="U01667"/>
    <s v="C80820"/>
    <s v="Aishwarya Gowda"/>
    <x v="0"/>
    <x v="0"/>
    <x v="0"/>
    <s v="MTR10338"/>
    <d v="2025-04-11T00:00:00"/>
    <d v="1899-12-30T01:36:03"/>
    <n v="286.64999999999998"/>
    <n v="2621.34"/>
    <n v="2907.99"/>
    <n v="2103.1"/>
    <x v="37"/>
    <x v="0"/>
    <x v="20"/>
    <x v="1"/>
    <n v="0"/>
    <n v="0"/>
    <n v="1"/>
    <x v="1"/>
    <x v="0"/>
    <x v="2"/>
    <n v="181.68"/>
    <n v="104.97"/>
    <s v="Analog"/>
    <d v="2016-02-22T00:00:00"/>
    <n v="28"/>
    <x v="0"/>
  </r>
  <r>
    <s v="U01668"/>
    <s v="C93712"/>
    <s v="Mayank Murthy"/>
    <x v="1"/>
    <x v="1"/>
    <x v="1"/>
    <s v="MTR27537"/>
    <d v="2024-09-09T00:00:00"/>
    <d v="1899-12-30T23:49:08"/>
    <n v="317.95"/>
    <n v="2456.37"/>
    <n v="2774.3199999999902"/>
    <n v="2018.46"/>
    <x v="298"/>
    <x v="1"/>
    <x v="11"/>
    <x v="0"/>
    <n v="1"/>
    <n v="0"/>
    <n v="0"/>
    <x v="1"/>
    <x v="1"/>
    <x v="1"/>
    <n v="163.06"/>
    <n v="154.88999999999999"/>
    <s v="Smart"/>
    <d v="2015-10-15T00:00:00"/>
    <n v="20"/>
    <x v="0"/>
  </r>
  <r>
    <s v="U01669"/>
    <s v="C10088"/>
    <s v="Kajal Phadke"/>
    <x v="2"/>
    <x v="3"/>
    <x v="3"/>
    <s v="MTR10033"/>
    <d v="2025-07-02T00:00:00"/>
    <d v="1899-12-30T11:56:25"/>
    <n v="131.76"/>
    <n v="1915.23"/>
    <n v="2046.99"/>
    <n v="686.73"/>
    <x v="45"/>
    <x v="0"/>
    <x v="23"/>
    <x v="0"/>
    <n v="1"/>
    <n v="0"/>
    <n v="0"/>
    <x v="1"/>
    <x v="0"/>
    <x v="1"/>
    <n v="61.92"/>
    <n v="69.84"/>
    <s v="Analog"/>
    <d v="2021-11-08T00:00:00"/>
    <n v="64"/>
    <x v="1"/>
  </r>
  <r>
    <s v="U01740"/>
    <s v="C52657"/>
    <s v="Lata Dutta"/>
    <x v="2"/>
    <x v="1"/>
    <x v="1"/>
    <s v="MTR93748"/>
    <d v="2024-10-14T00:00:00"/>
    <d v="1899-12-30T17:47:31"/>
    <n v="224.05"/>
    <n v="2916.9"/>
    <n v="3140.95"/>
    <n v="1014.27"/>
    <x v="93"/>
    <x v="0"/>
    <x v="8"/>
    <x v="1"/>
    <n v="0"/>
    <n v="0"/>
    <n v="1"/>
    <x v="4"/>
    <x v="2"/>
    <x v="0"/>
    <n v="101.75"/>
    <n v="122.3"/>
    <s v="Smart"/>
    <d v="2018-05-08T00:00:00"/>
    <n v="42"/>
    <x v="2"/>
  </r>
  <r>
    <s v="U01671"/>
    <s v="C15187"/>
    <s v="Arnav Apte"/>
    <x v="1"/>
    <x v="0"/>
    <x v="0"/>
    <s v="MTR97103"/>
    <d v="2025-02-23T00:00:00"/>
    <d v="1899-12-30T08:07:42"/>
    <n v="207.87"/>
    <n v="4255.01"/>
    <n v="4462.88"/>
    <n v="1344.27"/>
    <x v="5"/>
    <x v="0"/>
    <x v="27"/>
    <x v="1"/>
    <n v="0"/>
    <n v="0"/>
    <n v="1"/>
    <x v="4"/>
    <x v="1"/>
    <x v="4"/>
    <n v="122.95"/>
    <n v="84.92"/>
    <s v="Smart"/>
    <d v="2016-04-06T00:00:00"/>
    <n v="48"/>
    <x v="1"/>
  </r>
  <r>
    <s v="U01672"/>
    <s v="C96009"/>
    <s v="Gaurav Sheikh"/>
    <x v="0"/>
    <x v="5"/>
    <x v="4"/>
    <s v="MTR60428"/>
    <d v="2025-06-09T00:00:00"/>
    <d v="1899-12-30T17:25:12"/>
    <n v="434.66"/>
    <n v="4843.45"/>
    <n v="5278.11"/>
    <n v="2040.78"/>
    <x v="165"/>
    <x v="0"/>
    <x v="22"/>
    <x v="1"/>
    <n v="0"/>
    <n v="0"/>
    <n v="1"/>
    <x v="1"/>
    <x v="2"/>
    <x v="1"/>
    <n v="226.47"/>
    <n v="208.19"/>
    <s v="Smart"/>
    <d v="2017-09-18T00:00:00"/>
    <n v="69"/>
    <x v="2"/>
  </r>
  <r>
    <s v="U01673"/>
    <s v="C92494"/>
    <s v="Kabir Singh"/>
    <x v="2"/>
    <x v="6"/>
    <x v="2"/>
    <s v="MTR73635"/>
    <d v="2024-08-20T00:00:00"/>
    <d v="1899-12-30T01:23:24"/>
    <n v="71.040000000000006"/>
    <n v="3525.42"/>
    <n v="3596.46"/>
    <n v="386.11"/>
    <x v="319"/>
    <x v="1"/>
    <x v="5"/>
    <x v="1"/>
    <n v="0"/>
    <n v="0"/>
    <n v="1"/>
    <x v="1"/>
    <x v="2"/>
    <x v="0"/>
    <n v="44.57"/>
    <n v="26.47"/>
    <s v="Smart"/>
    <d v="2016-10-03T00:00:00"/>
    <n v="65"/>
    <x v="0"/>
  </r>
  <r>
    <s v="U01674"/>
    <s v="C17863"/>
    <s v="Chetan Patil"/>
    <x v="0"/>
    <x v="1"/>
    <x v="1"/>
    <s v="MTR71552"/>
    <d v="2025-06-08T00:00:00"/>
    <d v="1899-12-30T07:52:01"/>
    <n v="288.08"/>
    <n v="2777.65"/>
    <n v="3065.73"/>
    <n v="2044.3"/>
    <x v="12"/>
    <x v="0"/>
    <x v="11"/>
    <x v="1"/>
    <n v="0"/>
    <n v="0"/>
    <n v="1"/>
    <x v="1"/>
    <x v="1"/>
    <x v="2"/>
    <n v="180.34"/>
    <n v="107.74"/>
    <s v="Analog"/>
    <d v="2022-01-07T00:00:00"/>
    <n v="24"/>
    <x v="0"/>
  </r>
  <r>
    <s v="U01675"/>
    <s v="C31489"/>
    <s v="Gaurav Thakur"/>
    <x v="0"/>
    <x v="6"/>
    <x v="2"/>
    <s v="MTR61135"/>
    <d v="2024-08-25T00:00:00"/>
    <d v="1899-12-30T19:01:11"/>
    <n v="343.04"/>
    <n v="2168.7399999999998"/>
    <n v="2511.7799999999902"/>
    <n v="2149.6999999999998"/>
    <x v="299"/>
    <x v="1"/>
    <x v="18"/>
    <x v="2"/>
    <n v="0"/>
    <n v="1"/>
    <n v="0"/>
    <x v="0"/>
    <x v="0"/>
    <x v="3"/>
    <n v="228.61"/>
    <n v="114.43"/>
    <s v="Analog"/>
    <d v="2020-07-19T00:00:00"/>
    <n v="38"/>
    <x v="1"/>
  </r>
  <r>
    <s v="U01676"/>
    <s v="C80584"/>
    <s v="Ritesh Apte"/>
    <x v="1"/>
    <x v="3"/>
    <x v="3"/>
    <s v="MTR57457"/>
    <d v="2024-08-15T00:00:00"/>
    <d v="1899-12-30T18:20:00"/>
    <n v="308.77999999999997"/>
    <n v="2221.8000000000002"/>
    <n v="2530.58"/>
    <n v="2167.23"/>
    <x v="14"/>
    <x v="0"/>
    <x v="15"/>
    <x v="1"/>
    <n v="0"/>
    <n v="0"/>
    <n v="1"/>
    <x v="1"/>
    <x v="2"/>
    <x v="1"/>
    <n v="204"/>
    <n v="104.78"/>
    <s v="Smart"/>
    <d v="2018-01-25T00:00:00"/>
    <n v="67"/>
    <x v="2"/>
  </r>
  <r>
    <s v="U01678"/>
    <s v="C82940"/>
    <s v="Shashank Deshmukh"/>
    <x v="0"/>
    <x v="5"/>
    <x v="4"/>
    <s v="MTR61761"/>
    <d v="2025-05-31T00:00:00"/>
    <d v="1899-12-30T13:20:42"/>
    <n v="205.09"/>
    <n v="1778.71"/>
    <n v="1983.8"/>
    <n v="1294.98"/>
    <x v="100"/>
    <x v="0"/>
    <x v="18"/>
    <x v="1"/>
    <n v="0"/>
    <n v="0"/>
    <n v="1"/>
    <x v="3"/>
    <x v="0"/>
    <x v="4"/>
    <n v="105.99"/>
    <n v="99.1"/>
    <s v="Analog"/>
    <d v="2022-11-15T00:00:00"/>
    <n v="74"/>
    <x v="1"/>
  </r>
  <r>
    <s v="U01679"/>
    <s v="C91208"/>
    <s v="Parth Banerjee"/>
    <x v="0"/>
    <x v="1"/>
    <x v="1"/>
    <s v="MTR62857"/>
    <d v="2024-12-24T00:00:00"/>
    <d v="1899-12-30T22:34:14"/>
    <n v="37.75"/>
    <n v="3049.85"/>
    <n v="3087.6"/>
    <n v="177.36"/>
    <x v="207"/>
    <x v="1"/>
    <x v="19"/>
    <x v="2"/>
    <n v="0"/>
    <n v="1"/>
    <n v="0"/>
    <x v="0"/>
    <x v="1"/>
    <x v="0"/>
    <n v="16.95"/>
    <n v="20.8"/>
    <s v="Analog"/>
    <d v="2018-03-27T00:00:00"/>
    <n v="74"/>
    <x v="0"/>
  </r>
  <r>
    <s v="U01680"/>
    <s v="C86304"/>
    <s v="Yash Anand"/>
    <x v="1"/>
    <x v="5"/>
    <x v="4"/>
    <s v="MTR77172"/>
    <d v="2025-06-14T00:00:00"/>
    <d v="1899-12-30T15:01:49"/>
    <n v="186.06"/>
    <n v="1132.73"/>
    <n v="1318.79"/>
    <n v="1085.72"/>
    <x v="79"/>
    <x v="0"/>
    <x v="0"/>
    <x v="0"/>
    <n v="1"/>
    <n v="0"/>
    <n v="0"/>
    <x v="0"/>
    <x v="2"/>
    <x v="4"/>
    <n v="82.83"/>
    <n v="103.23"/>
    <s v="Smart"/>
    <d v="2020-10-06T00:00:00"/>
    <n v="59"/>
    <x v="2"/>
  </r>
  <r>
    <s v="U01681"/>
    <s v="C79315"/>
    <s v="Ashish Agarwal"/>
    <x v="2"/>
    <x v="1"/>
    <x v="1"/>
    <s v="MTR69586"/>
    <d v="2025-03-23T00:00:00"/>
    <d v="1899-12-30T06:38:29"/>
    <n v="365.88"/>
    <n v="1367.78"/>
    <n v="1733.6599999999901"/>
    <n v="2693.65"/>
    <x v="25"/>
    <x v="0"/>
    <x v="17"/>
    <x v="2"/>
    <n v="0"/>
    <n v="1"/>
    <n v="0"/>
    <x v="0"/>
    <x v="2"/>
    <x v="4"/>
    <n v="249.57"/>
    <n v="116.31"/>
    <s v="Smart"/>
    <d v="2023-11-17T00:00:00"/>
    <n v="24"/>
    <x v="1"/>
  </r>
  <r>
    <s v="U01682"/>
    <s v="C21335"/>
    <s v="Sharmila Pillai"/>
    <x v="1"/>
    <x v="1"/>
    <x v="1"/>
    <s v="MTR36938"/>
    <d v="2025-06-30T00:00:00"/>
    <d v="1899-12-30T08:52:20"/>
    <n v="325.74"/>
    <n v="3891.86"/>
    <n v="4217.6000000000004"/>
    <n v="1960.3"/>
    <x v="190"/>
    <x v="0"/>
    <x v="22"/>
    <x v="0"/>
    <n v="1"/>
    <n v="0"/>
    <n v="0"/>
    <x v="0"/>
    <x v="0"/>
    <x v="0"/>
    <n v="157.36000000000001"/>
    <n v="168.38"/>
    <s v="Smart"/>
    <d v="2020-12-10T00:00:00"/>
    <n v="60"/>
    <x v="1"/>
  </r>
  <r>
    <s v="U01683"/>
    <s v="C66844"/>
    <s v="Sneha Sheikh"/>
    <x v="0"/>
    <x v="6"/>
    <x v="2"/>
    <s v="MTR82615"/>
    <d v="2025-07-14T00:00:00"/>
    <d v="1899-12-30T06:05:37"/>
    <n v="90.24"/>
    <n v="3796.01"/>
    <n v="3886.25"/>
    <n v="642.6"/>
    <x v="150"/>
    <x v="0"/>
    <x v="28"/>
    <x v="1"/>
    <n v="0"/>
    <n v="0"/>
    <n v="1"/>
    <x v="1"/>
    <x v="2"/>
    <x v="3"/>
    <n v="53.02"/>
    <n v="37.22"/>
    <s v="Smart"/>
    <d v="2019-04-23T00:00:00"/>
    <n v="63"/>
    <x v="0"/>
  </r>
  <r>
    <s v="U01684"/>
    <s v="C77509"/>
    <s v="Ananya Reddy"/>
    <x v="1"/>
    <x v="5"/>
    <x v="4"/>
    <s v="MTR31068"/>
    <d v="2025-07-03T00:00:00"/>
    <d v="1899-12-30T15:00:10"/>
    <n v="92.2"/>
    <n v="3637.74"/>
    <n v="3729.9399999999901"/>
    <n v="603.85"/>
    <x v="120"/>
    <x v="0"/>
    <x v="15"/>
    <x v="2"/>
    <n v="0"/>
    <n v="1"/>
    <n v="0"/>
    <x v="3"/>
    <x v="2"/>
    <x v="3"/>
    <n v="53.11"/>
    <n v="39.090000000000003"/>
    <s v="Smart"/>
    <d v="2018-04-21T00:00:00"/>
    <n v="33"/>
    <x v="2"/>
  </r>
  <r>
    <s v="U00217"/>
    <s v="C16516"/>
    <s v="Pradeep Shetty"/>
    <x v="0"/>
    <x v="2"/>
    <x v="2"/>
    <s v="MTR47494"/>
    <d v="2025-02-06T00:00:00"/>
    <d v="1899-12-30T18:02:14"/>
    <n v="151.04"/>
    <n v="2943.49"/>
    <n v="3094.5299999999902"/>
    <n v="944.29"/>
    <x v="160"/>
    <x v="0"/>
    <x v="6"/>
    <x v="0"/>
    <n v="1"/>
    <n v="0"/>
    <n v="0"/>
    <x v="3"/>
    <x v="2"/>
    <x v="4"/>
    <n v="79.599999999999994"/>
    <n v="71.44"/>
    <s v="Analog"/>
    <d v="2015-10-06T00:00:00"/>
    <n v="23"/>
    <x v="0"/>
  </r>
  <r>
    <s v="U01687"/>
    <s v="C26228"/>
    <s v="Sakshi Bhatt"/>
    <x v="1"/>
    <x v="0"/>
    <x v="0"/>
    <s v="MTR55504"/>
    <d v="2025-01-29T00:00:00"/>
    <d v="1899-12-30T02:23:34"/>
    <n v="267.77"/>
    <n v="3491.33"/>
    <n v="3759.1"/>
    <n v="1785.28"/>
    <x v="184"/>
    <x v="0"/>
    <x v="17"/>
    <x v="1"/>
    <n v="0"/>
    <n v="0"/>
    <n v="1"/>
    <x v="1"/>
    <x v="1"/>
    <x v="2"/>
    <n v="185.89"/>
    <n v="81.88"/>
    <s v="Smart"/>
    <d v="2017-05-30T00:00:00"/>
    <n v="47"/>
    <x v="2"/>
  </r>
  <r>
    <s v="U01688"/>
    <s v="C80036"/>
    <s v="Komal Sodhi"/>
    <x v="0"/>
    <x v="2"/>
    <x v="2"/>
    <s v="MTR28891"/>
    <d v="2024-10-05T00:00:00"/>
    <d v="1899-12-30T10:06:48"/>
    <n v="225.5"/>
    <n v="3909.54"/>
    <n v="4135.04"/>
    <n v="1301.1400000000001"/>
    <x v="75"/>
    <x v="0"/>
    <x v="28"/>
    <x v="1"/>
    <n v="0"/>
    <n v="0"/>
    <n v="1"/>
    <x v="2"/>
    <x v="0"/>
    <x v="2"/>
    <n v="142.81"/>
    <n v="82.69"/>
    <s v="Analog"/>
    <d v="2020-10-13T00:00:00"/>
    <n v="37"/>
    <x v="2"/>
  </r>
  <r>
    <s v="U01689"/>
    <s v="C52554"/>
    <s v="Sameer Fernandes"/>
    <x v="1"/>
    <x v="2"/>
    <x v="2"/>
    <s v="MTR78304"/>
    <d v="2024-08-19T00:00:00"/>
    <d v="1899-12-30T20:47:26"/>
    <n v="255.19"/>
    <n v="1680.91"/>
    <n v="1936.1"/>
    <n v="1598.92"/>
    <x v="320"/>
    <x v="1"/>
    <x v="25"/>
    <x v="2"/>
    <n v="0"/>
    <n v="1"/>
    <n v="0"/>
    <x v="0"/>
    <x v="2"/>
    <x v="2"/>
    <n v="142.80000000000001"/>
    <n v="112.39"/>
    <s v="Analog"/>
    <d v="2016-06-14T00:00:00"/>
    <n v="56"/>
    <x v="1"/>
  </r>
  <r>
    <s v="U01690"/>
    <s v="C53446"/>
    <s v="Puneet Wagh"/>
    <x v="1"/>
    <x v="1"/>
    <x v="1"/>
    <s v="MTR22853"/>
    <d v="2025-05-04T00:00:00"/>
    <d v="1899-12-30T23:12:27"/>
    <n v="204.51"/>
    <n v="4871.4799999999996"/>
    <n v="5075.99"/>
    <n v="1526.3"/>
    <x v="118"/>
    <x v="0"/>
    <x v="0"/>
    <x v="0"/>
    <n v="1"/>
    <n v="0"/>
    <n v="0"/>
    <x v="2"/>
    <x v="0"/>
    <x v="2"/>
    <n v="95.77"/>
    <n v="108.74"/>
    <s v="Analog"/>
    <d v="2019-06-01T00:00:00"/>
    <n v="75"/>
    <x v="0"/>
  </r>
  <r>
    <s v="U01691"/>
    <s v="C59658"/>
    <s v="Ravi Fernandes"/>
    <x v="1"/>
    <x v="3"/>
    <x v="3"/>
    <s v="MTR14755"/>
    <d v="2025-01-21T00:00:00"/>
    <d v="1899-12-30T15:21:05"/>
    <n v="31.58"/>
    <n v="4621.8100000000004"/>
    <n v="4653.3900000000003"/>
    <n v="219.5"/>
    <x v="57"/>
    <x v="0"/>
    <x v="6"/>
    <x v="1"/>
    <n v="0"/>
    <n v="0"/>
    <n v="1"/>
    <x v="2"/>
    <x v="2"/>
    <x v="1"/>
    <n v="14.28"/>
    <n v="17.3"/>
    <s v="Smart"/>
    <d v="2015-09-15T00:00:00"/>
    <n v="19"/>
    <x v="2"/>
  </r>
  <r>
    <s v="U01692"/>
    <s v="C98989"/>
    <s v="Saanvi DSouza"/>
    <x v="0"/>
    <x v="3"/>
    <x v="3"/>
    <s v="MTR39262"/>
    <d v="2024-11-06T00:00:00"/>
    <d v="1899-12-30T17:27:26"/>
    <n v="480.37"/>
    <n v="2365.23"/>
    <n v="2845.6"/>
    <n v="2797.72"/>
    <x v="207"/>
    <x v="1"/>
    <x v="4"/>
    <x v="2"/>
    <n v="0"/>
    <n v="1"/>
    <n v="0"/>
    <x v="1"/>
    <x v="2"/>
    <x v="0"/>
    <n v="245.93"/>
    <n v="234.44"/>
    <s v="Analog"/>
    <d v="2016-03-18T00:00:00"/>
    <n v="44"/>
    <x v="2"/>
  </r>
  <r>
    <s v="U01693"/>
    <s v="C95804"/>
    <s v="Saanvi Pereira"/>
    <x v="1"/>
    <x v="3"/>
    <x v="3"/>
    <s v="MTR58632"/>
    <d v="2024-11-01T00:00:00"/>
    <d v="1899-12-30T03:09:02"/>
    <n v="340.89"/>
    <n v="3046.01"/>
    <n v="3386.9"/>
    <n v="2457.2600000000002"/>
    <x v="75"/>
    <x v="0"/>
    <x v="3"/>
    <x v="0"/>
    <n v="1"/>
    <n v="0"/>
    <n v="0"/>
    <x v="4"/>
    <x v="1"/>
    <x v="1"/>
    <n v="209.81"/>
    <n v="131.08000000000001"/>
    <s v="Analog"/>
    <d v="2024-01-05T00:00:00"/>
    <n v="23"/>
    <x v="0"/>
  </r>
  <r>
    <s v="U01694"/>
    <s v="C85764"/>
    <s v="Chetan Chauhan"/>
    <x v="1"/>
    <x v="2"/>
    <x v="2"/>
    <s v="MTR57762"/>
    <d v="2024-12-19T00:00:00"/>
    <d v="1899-12-30T10:04:11"/>
    <n v="382.05"/>
    <n v="3757.78"/>
    <n v="4139.83"/>
    <n v="2352.3200000000002"/>
    <x v="229"/>
    <x v="0"/>
    <x v="10"/>
    <x v="0"/>
    <n v="1"/>
    <n v="0"/>
    <n v="0"/>
    <x v="2"/>
    <x v="0"/>
    <x v="1"/>
    <n v="254.02"/>
    <n v="128.03"/>
    <s v="Analog"/>
    <d v="2015-12-13T00:00:00"/>
    <n v="18"/>
    <x v="2"/>
  </r>
  <r>
    <s v="U01849"/>
    <s v="C94825"/>
    <s v="Aditi Iyer"/>
    <x v="1"/>
    <x v="1"/>
    <x v="1"/>
    <s v="MTR37522"/>
    <d v="2024-08-24T00:00:00"/>
    <d v="1899-12-30T19:22:27"/>
    <n v="222.32"/>
    <n v="4330.8999999999996"/>
    <n v="4553.2199999999903"/>
    <n v="1399.52"/>
    <x v="37"/>
    <x v="0"/>
    <x v="26"/>
    <x v="2"/>
    <n v="0"/>
    <n v="1"/>
    <n v="0"/>
    <x v="1"/>
    <x v="0"/>
    <x v="0"/>
    <n v="101.08"/>
    <n v="121.24"/>
    <s v="Smart"/>
    <d v="2018-07-22T00:00:00"/>
    <n v="63"/>
    <x v="1"/>
  </r>
  <r>
    <s v="U01696"/>
    <s v="C23452"/>
    <s v="Manish Bhide"/>
    <x v="0"/>
    <x v="5"/>
    <x v="4"/>
    <s v="MTR37938"/>
    <d v="2025-06-22T00:00:00"/>
    <d v="1899-12-30T06:38:50"/>
    <n v="33.56"/>
    <n v="3455.59"/>
    <n v="3489.15"/>
    <n v="193.1"/>
    <x v="111"/>
    <x v="0"/>
    <x v="24"/>
    <x v="1"/>
    <n v="0"/>
    <n v="0"/>
    <n v="1"/>
    <x v="0"/>
    <x v="1"/>
    <x v="4"/>
    <n v="18.89"/>
    <n v="14.67"/>
    <s v="Smart"/>
    <d v="2017-09-25T00:00:00"/>
    <n v="19"/>
    <x v="0"/>
  </r>
  <r>
    <s v="U01697"/>
    <s v="C91679"/>
    <s v="Manisha Bhatia"/>
    <x v="1"/>
    <x v="2"/>
    <x v="2"/>
    <s v="MTR17488"/>
    <d v="2025-01-30T00:00:00"/>
    <d v="1899-12-30T09:54:42"/>
    <n v="333.69"/>
    <n v="1111.2"/>
    <n v="1444.89"/>
    <n v="2058.6999999999998"/>
    <x v="291"/>
    <x v="0"/>
    <x v="4"/>
    <x v="0"/>
    <n v="1"/>
    <n v="0"/>
    <n v="0"/>
    <x v="1"/>
    <x v="1"/>
    <x v="2"/>
    <n v="161.69"/>
    <n v="172"/>
    <s v="Smart"/>
    <d v="2015-12-15T00:00:00"/>
    <n v="40"/>
    <x v="0"/>
  </r>
  <r>
    <s v="U01698"/>
    <s v="C42432"/>
    <s v="Chetan Rebello"/>
    <x v="2"/>
    <x v="2"/>
    <x v="2"/>
    <s v="MTR49621"/>
    <d v="2025-07-01T00:00:00"/>
    <d v="1899-12-30T22:13:46"/>
    <n v="310.23"/>
    <n v="3570.35"/>
    <n v="3880.58"/>
    <n v="1693.89"/>
    <x v="190"/>
    <x v="0"/>
    <x v="17"/>
    <x v="0"/>
    <n v="1"/>
    <n v="0"/>
    <n v="0"/>
    <x v="2"/>
    <x v="1"/>
    <x v="2"/>
    <n v="183.72"/>
    <n v="126.51"/>
    <s v="Analog"/>
    <d v="2016-12-01T00:00:00"/>
    <n v="51"/>
    <x v="2"/>
  </r>
  <r>
    <s v="U01699"/>
    <s v="C75268"/>
    <s v="Riya Sheikh"/>
    <x v="1"/>
    <x v="1"/>
    <x v="1"/>
    <s v="MTR82785"/>
    <d v="2025-01-20T00:00:00"/>
    <d v="1899-12-30T12:15:25"/>
    <n v="339.98"/>
    <n v="2473.87"/>
    <n v="2813.85"/>
    <n v="1944.06"/>
    <x v="148"/>
    <x v="0"/>
    <x v="9"/>
    <x v="2"/>
    <n v="0"/>
    <n v="1"/>
    <n v="0"/>
    <x v="2"/>
    <x v="1"/>
    <x v="4"/>
    <n v="146.75"/>
    <n v="193.23"/>
    <s v="Analog"/>
    <d v="2021-05-25T00:00:00"/>
    <n v="60"/>
    <x v="1"/>
  </r>
  <r>
    <s v="U01700"/>
    <s v="C33768"/>
    <s v="Niharika Bhide"/>
    <x v="0"/>
    <x v="0"/>
    <x v="0"/>
    <s v="MTR32408"/>
    <d v="2025-03-02T00:00:00"/>
    <d v="1899-12-30T17:28:57"/>
    <n v="345.98"/>
    <n v="1187.28"/>
    <n v="1533.26"/>
    <n v="2087.27"/>
    <x v="192"/>
    <x v="0"/>
    <x v="20"/>
    <x v="1"/>
    <n v="0"/>
    <n v="0"/>
    <n v="1"/>
    <x v="3"/>
    <x v="1"/>
    <x v="4"/>
    <n v="214.84"/>
    <n v="131.13999999999999"/>
    <s v="Smart"/>
    <d v="2017-12-16T00:00:00"/>
    <n v="21"/>
    <x v="2"/>
  </r>
  <r>
    <s v="U00831"/>
    <s v="C75986"/>
    <s v="Harish Nambiar"/>
    <x v="2"/>
    <x v="2"/>
    <x v="2"/>
    <s v="MTR85933"/>
    <d v="2025-01-31T00:00:00"/>
    <d v="1899-12-30T21:28:43"/>
    <n v="168.94"/>
    <n v="2792.37"/>
    <n v="2961.31"/>
    <n v="1020.56"/>
    <x v="11"/>
    <x v="0"/>
    <x v="1"/>
    <x v="0"/>
    <n v="1"/>
    <n v="0"/>
    <n v="0"/>
    <x v="0"/>
    <x v="0"/>
    <x v="4"/>
    <n v="79.709999999999994"/>
    <n v="89.23"/>
    <s v="Analog"/>
    <d v="2019-09-08T00:00:00"/>
    <n v="42"/>
    <x v="2"/>
  </r>
  <r>
    <s v="U01702"/>
    <s v="C62913"/>
    <s v="Vihaan Shah"/>
    <x v="0"/>
    <x v="0"/>
    <x v="0"/>
    <s v="MTR49059"/>
    <d v="2025-05-11T00:00:00"/>
    <d v="1899-12-30T04:53:56"/>
    <n v="18.14"/>
    <n v="2752.26"/>
    <n v="2770.4"/>
    <n v="84.72"/>
    <x v="64"/>
    <x v="0"/>
    <x v="10"/>
    <x v="0"/>
    <n v="1"/>
    <n v="0"/>
    <n v="0"/>
    <x v="3"/>
    <x v="0"/>
    <x v="3"/>
    <n v="9.11"/>
    <n v="9.0299999999999994"/>
    <s v="Analog"/>
    <d v="2016-01-30T00:00:00"/>
    <n v="71"/>
    <x v="1"/>
  </r>
  <r>
    <s v="U01703"/>
    <s v="C50130"/>
    <s v="Sharmila Mathur"/>
    <x v="1"/>
    <x v="0"/>
    <x v="0"/>
    <s v="MTR22968"/>
    <d v="2025-04-01T00:00:00"/>
    <d v="1899-12-30T11:18:55"/>
    <n v="475.49"/>
    <n v="3577.39"/>
    <n v="4052.88"/>
    <n v="3488.75"/>
    <x v="12"/>
    <x v="0"/>
    <x v="15"/>
    <x v="1"/>
    <n v="0"/>
    <n v="0"/>
    <n v="1"/>
    <x v="1"/>
    <x v="0"/>
    <x v="4"/>
    <n v="293.29000000000002"/>
    <n v="182.2"/>
    <s v="Smart"/>
    <d v="2022-01-02T00:00:00"/>
    <n v="35"/>
    <x v="2"/>
  </r>
  <r>
    <s v="U01704"/>
    <s v="C64475"/>
    <s v="Kabir Joshi"/>
    <x v="2"/>
    <x v="3"/>
    <x v="3"/>
    <s v="MTR92653"/>
    <d v="2024-11-21T00:00:00"/>
    <d v="1899-12-30T13:16:41"/>
    <n v="358.04"/>
    <n v="4290.26"/>
    <n v="4648.3"/>
    <n v="1969.16"/>
    <x v="223"/>
    <x v="1"/>
    <x v="18"/>
    <x v="1"/>
    <n v="0"/>
    <n v="0"/>
    <n v="1"/>
    <x v="0"/>
    <x v="0"/>
    <x v="2"/>
    <n v="186.2"/>
    <n v="171.84"/>
    <s v="Analog"/>
    <d v="2021-12-12T00:00:00"/>
    <n v="54"/>
    <x v="1"/>
  </r>
  <r>
    <s v="U01705"/>
    <s v="C44197"/>
    <s v="Mahima Sawant"/>
    <x v="0"/>
    <x v="1"/>
    <x v="1"/>
    <s v="MTR86981"/>
    <d v="2024-09-29T00:00:00"/>
    <d v="1899-12-30T05:53:44"/>
    <n v="37.31"/>
    <n v="1896.22"/>
    <n v="1933.53"/>
    <n v="193.27"/>
    <x v="77"/>
    <x v="0"/>
    <x v="3"/>
    <x v="2"/>
    <n v="0"/>
    <n v="1"/>
    <n v="0"/>
    <x v="0"/>
    <x v="1"/>
    <x v="1"/>
    <n v="24.56"/>
    <n v="12.75"/>
    <s v="Analog"/>
    <d v="2016-07-22T00:00:00"/>
    <n v="32"/>
    <x v="1"/>
  </r>
  <r>
    <s v="U01706"/>
    <s v="C19508"/>
    <s v="Karan Martins"/>
    <x v="1"/>
    <x v="0"/>
    <x v="0"/>
    <s v="MTR21927"/>
    <d v="2024-12-06T00:00:00"/>
    <d v="1899-12-30T03:45:55"/>
    <n v="182.24"/>
    <n v="3450.07"/>
    <n v="3632.31"/>
    <n v="1041.99"/>
    <x v="142"/>
    <x v="0"/>
    <x v="6"/>
    <x v="1"/>
    <n v="0"/>
    <n v="0"/>
    <n v="1"/>
    <x v="4"/>
    <x v="0"/>
    <x v="3"/>
    <n v="122.72"/>
    <n v="59.52"/>
    <s v="Smart"/>
    <d v="2019-02-02T00:00:00"/>
    <n v="32"/>
    <x v="1"/>
  </r>
  <r>
    <s v="U01707"/>
    <s v="C38569"/>
    <s v="Anushka Das"/>
    <x v="1"/>
    <x v="1"/>
    <x v="1"/>
    <s v="MTR71658"/>
    <d v="2024-09-28T00:00:00"/>
    <d v="1899-12-30T22:02:49"/>
    <n v="302.95"/>
    <n v="4729.8999999999996"/>
    <n v="5032.8499999999904"/>
    <n v="2201.7600000000002"/>
    <x v="308"/>
    <x v="1"/>
    <x v="17"/>
    <x v="0"/>
    <n v="1"/>
    <n v="0"/>
    <n v="0"/>
    <x v="0"/>
    <x v="1"/>
    <x v="3"/>
    <n v="145.6"/>
    <n v="157.35"/>
    <s v="Smart"/>
    <d v="2022-03-20T00:00:00"/>
    <n v="28"/>
    <x v="1"/>
  </r>
  <r>
    <s v="U01708"/>
    <s v="C14758"/>
    <s v="Sakshi Nair"/>
    <x v="1"/>
    <x v="3"/>
    <x v="3"/>
    <s v="MTR32011"/>
    <d v="2025-07-11T00:00:00"/>
    <d v="1899-12-30T00:35:42"/>
    <n v="490.36"/>
    <n v="4503.3900000000003"/>
    <n v="4993.75"/>
    <n v="3506.32"/>
    <x v="114"/>
    <x v="0"/>
    <x v="3"/>
    <x v="1"/>
    <n v="0"/>
    <n v="0"/>
    <n v="1"/>
    <x v="4"/>
    <x v="1"/>
    <x v="2"/>
    <n v="312.23"/>
    <n v="178.13"/>
    <s v="Analog"/>
    <d v="2015-09-25T00:00:00"/>
    <n v="70"/>
    <x v="2"/>
  </r>
  <r>
    <s v="U01709"/>
    <s v="C75912"/>
    <s v="Arjun Reddy"/>
    <x v="2"/>
    <x v="1"/>
    <x v="1"/>
    <s v="MTR39034"/>
    <d v="2024-10-03T00:00:00"/>
    <d v="1899-12-30T06:23:22"/>
    <n v="351.46"/>
    <n v="1496.74"/>
    <n v="1848.2"/>
    <n v="2040.88"/>
    <x v="150"/>
    <x v="0"/>
    <x v="13"/>
    <x v="1"/>
    <n v="0"/>
    <n v="0"/>
    <n v="1"/>
    <x v="0"/>
    <x v="0"/>
    <x v="2"/>
    <n v="182.64"/>
    <n v="168.82"/>
    <s v="Smart"/>
    <d v="2016-01-31T00:00:00"/>
    <n v="58"/>
    <x v="2"/>
  </r>
  <r>
    <s v="U01710"/>
    <s v="C59352"/>
    <s v="Mahima Khandelwal"/>
    <x v="0"/>
    <x v="6"/>
    <x v="2"/>
    <s v="MTR33837"/>
    <d v="2025-03-04T00:00:00"/>
    <d v="1899-12-30T11:57:17"/>
    <n v="262.32"/>
    <n v="3860.04"/>
    <n v="4122.3599999999997"/>
    <n v="1589.34"/>
    <x v="138"/>
    <x v="0"/>
    <x v="7"/>
    <x v="0"/>
    <n v="1"/>
    <n v="0"/>
    <n v="0"/>
    <x v="1"/>
    <x v="0"/>
    <x v="2"/>
    <n v="136.29"/>
    <n v="126.03"/>
    <s v="Analog"/>
    <d v="2016-06-23T00:00:00"/>
    <n v="61"/>
    <x v="2"/>
  </r>
  <r>
    <s v="U01295"/>
    <s v="C37982"/>
    <s v="Mayank Kohli"/>
    <x v="0"/>
    <x v="0"/>
    <x v="0"/>
    <s v="MTR35382"/>
    <d v="2025-05-05T00:00:00"/>
    <d v="1899-12-30T02:48:02"/>
    <n v="192.85"/>
    <n v="1786.53"/>
    <n v="1979.3799999999901"/>
    <n v="878.97"/>
    <x v="240"/>
    <x v="0"/>
    <x v="11"/>
    <x v="2"/>
    <n v="0"/>
    <n v="1"/>
    <n v="0"/>
    <x v="4"/>
    <x v="0"/>
    <x v="4"/>
    <n v="99.64"/>
    <n v="93.21"/>
    <s v="Analog"/>
    <d v="2015-08-27T00:00:00"/>
    <n v="66"/>
    <x v="1"/>
  </r>
  <r>
    <s v="U01712"/>
    <s v="C55518"/>
    <s v="Rakesh Apte"/>
    <x v="0"/>
    <x v="1"/>
    <x v="1"/>
    <s v="MTR53591"/>
    <d v="2025-05-21T00:00:00"/>
    <d v="1899-12-30T21:40:16"/>
    <n v="264.2"/>
    <n v="3188.99"/>
    <n v="3453.1899999999901"/>
    <n v="1230.05"/>
    <x v="234"/>
    <x v="0"/>
    <x v="2"/>
    <x v="0"/>
    <n v="1"/>
    <n v="0"/>
    <n v="0"/>
    <x v="2"/>
    <x v="2"/>
    <x v="2"/>
    <n v="163.38"/>
    <n v="100.82"/>
    <s v="Analog"/>
    <d v="2023-06-03T00:00:00"/>
    <n v="40"/>
    <x v="0"/>
  </r>
  <r>
    <s v="U00075"/>
    <s v="C94934"/>
    <s v="Pranav Mehta"/>
    <x v="1"/>
    <x v="4"/>
    <x v="4"/>
    <s v="MTR20172"/>
    <d v="2025-07-10T00:00:00"/>
    <d v="1899-12-30T10:01:20"/>
    <n v="109.15"/>
    <n v="1406.2"/>
    <n v="1515.35"/>
    <n v="649.34"/>
    <x v="30"/>
    <x v="0"/>
    <x v="18"/>
    <x v="2"/>
    <n v="0"/>
    <n v="1"/>
    <n v="0"/>
    <x v="1"/>
    <x v="0"/>
    <x v="0"/>
    <n v="67.47"/>
    <n v="41.68"/>
    <s v="Smart"/>
    <d v="2021-04-02T00:00:00"/>
    <n v="19"/>
    <x v="0"/>
  </r>
  <r>
    <s v="U01714"/>
    <s v="C59121"/>
    <s v="Amit Kale"/>
    <x v="0"/>
    <x v="1"/>
    <x v="1"/>
    <s v="MTR69371"/>
    <d v="2024-11-19T00:00:00"/>
    <d v="1899-12-30T00:11:49"/>
    <n v="330.73"/>
    <n v="3870.26"/>
    <n v="4200.99"/>
    <n v="1956.81"/>
    <x v="223"/>
    <x v="1"/>
    <x v="3"/>
    <x v="0"/>
    <n v="1"/>
    <n v="0"/>
    <n v="0"/>
    <x v="1"/>
    <x v="0"/>
    <x v="0"/>
    <n v="190.12"/>
    <n v="140.61000000000001"/>
    <s v="Analog"/>
    <d v="2022-08-21T00:00:00"/>
    <n v="68"/>
    <x v="1"/>
  </r>
  <r>
    <s v="U01715"/>
    <s v="C57157"/>
    <s v="Sonam Srinivasan"/>
    <x v="1"/>
    <x v="0"/>
    <x v="0"/>
    <s v="MTR49950"/>
    <d v="2025-05-06T00:00:00"/>
    <d v="1899-12-30T10:16:31"/>
    <n v="485.91"/>
    <n v="3364.17"/>
    <n v="3850.08"/>
    <n v="2718.79"/>
    <x v="37"/>
    <x v="0"/>
    <x v="15"/>
    <x v="1"/>
    <n v="0"/>
    <n v="0"/>
    <n v="1"/>
    <x v="2"/>
    <x v="0"/>
    <x v="2"/>
    <n v="230.4"/>
    <n v="255.51"/>
    <s v="Analog"/>
    <d v="2023-01-22T00:00:00"/>
    <n v="21"/>
    <x v="0"/>
  </r>
  <r>
    <s v="U01716"/>
    <s v="C93032"/>
    <s v="Sharmila Bhasin"/>
    <x v="0"/>
    <x v="3"/>
    <x v="3"/>
    <s v="MTR37791"/>
    <d v="2024-11-06T00:00:00"/>
    <d v="1899-12-30T07:20:23"/>
    <n v="431.73"/>
    <n v="3756.18"/>
    <n v="4187.91"/>
    <n v="2022.9"/>
    <x v="222"/>
    <x v="1"/>
    <x v="22"/>
    <x v="2"/>
    <n v="0"/>
    <n v="1"/>
    <n v="0"/>
    <x v="2"/>
    <x v="2"/>
    <x v="1"/>
    <n v="274.57"/>
    <n v="157.16"/>
    <s v="Smart"/>
    <d v="2020-07-09T00:00:00"/>
    <n v="41"/>
    <x v="0"/>
  </r>
  <r>
    <s v="U01717"/>
    <s v="C23260"/>
    <s v="Dhruv Gill"/>
    <x v="0"/>
    <x v="3"/>
    <x v="3"/>
    <s v="MTR98389"/>
    <d v="2024-08-07T00:00:00"/>
    <d v="1899-12-30T00:32:47"/>
    <n v="207.5"/>
    <n v="1733.62"/>
    <n v="1941.12"/>
    <n v="1244.3499999999999"/>
    <x v="216"/>
    <x v="0"/>
    <x v="16"/>
    <x v="2"/>
    <n v="0"/>
    <n v="1"/>
    <n v="0"/>
    <x v="0"/>
    <x v="1"/>
    <x v="0"/>
    <n v="112.06"/>
    <n v="95.44"/>
    <s v="Analog"/>
    <d v="2016-03-06T00:00:00"/>
    <n v="39"/>
    <x v="1"/>
  </r>
  <r>
    <s v="U01718"/>
    <s v="C77491"/>
    <s v="Ashish Khanna"/>
    <x v="2"/>
    <x v="0"/>
    <x v="0"/>
    <s v="MTR91164"/>
    <d v="2024-10-27T00:00:00"/>
    <d v="1899-12-30T05:19:52"/>
    <n v="37.49"/>
    <n v="1742.92"/>
    <n v="1780.41"/>
    <n v="252.43"/>
    <x v="231"/>
    <x v="1"/>
    <x v="3"/>
    <x v="1"/>
    <n v="0"/>
    <n v="0"/>
    <n v="1"/>
    <x v="1"/>
    <x v="2"/>
    <x v="4"/>
    <n v="16.79"/>
    <n v="20.7"/>
    <s v="Smart"/>
    <d v="2023-04-17T00:00:00"/>
    <n v="34"/>
    <x v="0"/>
  </r>
  <r>
    <s v="U00602"/>
    <s v="C87894"/>
    <s v="Jitendra Thakur"/>
    <x v="0"/>
    <x v="6"/>
    <x v="2"/>
    <s v="MTR70593"/>
    <d v="2025-04-02T00:00:00"/>
    <d v="1899-12-30T14:04:21"/>
    <n v="447.83"/>
    <n v="1818.38"/>
    <n v="2266.21"/>
    <n v="2210.69"/>
    <x v="132"/>
    <x v="0"/>
    <x v="8"/>
    <x v="2"/>
    <n v="0"/>
    <n v="1"/>
    <n v="0"/>
    <x v="3"/>
    <x v="2"/>
    <x v="0"/>
    <n v="273.61"/>
    <n v="174.22"/>
    <s v="Analog"/>
    <d v="2016-04-22T00:00:00"/>
    <n v="40"/>
    <x v="2"/>
  </r>
  <r>
    <s v="U00289"/>
    <s v="C72891"/>
    <s v="Sakshi Das"/>
    <x v="0"/>
    <x v="2"/>
    <x v="2"/>
    <s v="MTR98475"/>
    <d v="2025-07-10T00:00:00"/>
    <d v="1899-12-30T05:31:31"/>
    <n v="284.81"/>
    <n v="4841.99"/>
    <n v="5126.8"/>
    <n v="1870.28"/>
    <x v="33"/>
    <x v="0"/>
    <x v="24"/>
    <x v="2"/>
    <n v="0"/>
    <n v="1"/>
    <n v="0"/>
    <x v="4"/>
    <x v="1"/>
    <x v="3"/>
    <n v="147.79"/>
    <n v="137.02000000000001"/>
    <s v="Analog"/>
    <d v="2021-08-30T00:00:00"/>
    <n v="37"/>
    <x v="1"/>
  </r>
  <r>
    <s v="U01721"/>
    <s v="C27242"/>
    <s v="Kiran Mahajan"/>
    <x v="0"/>
    <x v="3"/>
    <x v="3"/>
    <s v="MTR45271"/>
    <d v="2025-04-23T00:00:00"/>
    <d v="1899-12-30T22:09:39"/>
    <n v="143.38"/>
    <n v="4002.34"/>
    <n v="4145.72"/>
    <n v="906.1"/>
    <x v="164"/>
    <x v="0"/>
    <x v="24"/>
    <x v="0"/>
    <n v="1"/>
    <n v="0"/>
    <n v="0"/>
    <x v="2"/>
    <x v="0"/>
    <x v="3"/>
    <n v="65.819999999999993"/>
    <n v="77.56"/>
    <s v="Analog"/>
    <d v="2017-03-21T00:00:00"/>
    <n v="64"/>
    <x v="0"/>
  </r>
  <r>
    <s v="U01722"/>
    <s v="C26358"/>
    <s v="Vinay Trivedi"/>
    <x v="0"/>
    <x v="3"/>
    <x v="3"/>
    <s v="MTR44272"/>
    <d v="2025-05-10T00:00:00"/>
    <d v="1899-12-30T11:13:07"/>
    <n v="404.62"/>
    <n v="3128.34"/>
    <n v="3532.96"/>
    <n v="2099.2199999999998"/>
    <x v="239"/>
    <x v="0"/>
    <x v="1"/>
    <x v="2"/>
    <n v="0"/>
    <n v="1"/>
    <n v="0"/>
    <x v="2"/>
    <x v="2"/>
    <x v="2"/>
    <n v="262.69"/>
    <n v="141.93"/>
    <s v="Smart"/>
    <d v="2023-09-02T00:00:00"/>
    <n v="70"/>
    <x v="0"/>
  </r>
  <r>
    <s v="U01723"/>
    <s v="C39031"/>
    <s v="Arnav Naidu"/>
    <x v="1"/>
    <x v="0"/>
    <x v="0"/>
    <s v="MTR43684"/>
    <d v="2025-04-02T00:00:00"/>
    <d v="1899-12-30T04:39:01"/>
    <n v="274.02"/>
    <n v="2367.71"/>
    <n v="2641.73"/>
    <n v="1362.19"/>
    <x v="59"/>
    <x v="0"/>
    <x v="24"/>
    <x v="0"/>
    <n v="1"/>
    <n v="0"/>
    <n v="0"/>
    <x v="3"/>
    <x v="2"/>
    <x v="0"/>
    <n v="148.44"/>
    <n v="125.58"/>
    <s v="Analog"/>
    <d v="2016-09-29T00:00:00"/>
    <n v="50"/>
    <x v="1"/>
  </r>
  <r>
    <s v="U01724"/>
    <s v="C57292"/>
    <s v="Rishabh Dar"/>
    <x v="2"/>
    <x v="2"/>
    <x v="2"/>
    <s v="MTR94088"/>
    <d v="2024-09-25T00:00:00"/>
    <d v="1899-12-30T07:23:51"/>
    <n v="437.56"/>
    <n v="1831.55"/>
    <n v="2269.11"/>
    <n v="2511.94"/>
    <x v="135"/>
    <x v="0"/>
    <x v="25"/>
    <x v="2"/>
    <n v="0"/>
    <n v="1"/>
    <n v="0"/>
    <x v="4"/>
    <x v="0"/>
    <x v="4"/>
    <n v="240.34"/>
    <n v="197.22"/>
    <s v="Analog"/>
    <d v="2023-02-19T00:00:00"/>
    <n v="48"/>
    <x v="0"/>
  </r>
  <r>
    <s v="U01725"/>
    <s v="C45369"/>
    <s v="Lavanya Khan"/>
    <x v="1"/>
    <x v="3"/>
    <x v="3"/>
    <s v="MTR25336"/>
    <d v="2025-02-28T00:00:00"/>
    <d v="1899-12-30T11:11:19"/>
    <n v="486.08"/>
    <n v="4598.8500000000004"/>
    <n v="5084.93"/>
    <n v="3164.4"/>
    <x v="89"/>
    <x v="0"/>
    <x v="26"/>
    <x v="1"/>
    <n v="0"/>
    <n v="0"/>
    <n v="1"/>
    <x v="2"/>
    <x v="1"/>
    <x v="3"/>
    <n v="309.3"/>
    <n v="176.78"/>
    <s v="Smart"/>
    <d v="2018-02-14T00:00:00"/>
    <n v="68"/>
    <x v="0"/>
  </r>
  <r>
    <s v="U01726"/>
    <s v="C99500"/>
    <s v="Naveen Tandon"/>
    <x v="1"/>
    <x v="2"/>
    <x v="2"/>
    <s v="MTR57351"/>
    <d v="2024-10-12T00:00:00"/>
    <d v="1899-12-30T01:51:36"/>
    <n v="86.13"/>
    <n v="4691.9399999999996"/>
    <n v="4778.07"/>
    <n v="598.03"/>
    <x v="73"/>
    <x v="1"/>
    <x v="22"/>
    <x v="2"/>
    <n v="0"/>
    <n v="1"/>
    <n v="0"/>
    <x v="0"/>
    <x v="1"/>
    <x v="3"/>
    <n v="39.47"/>
    <n v="46.66"/>
    <s v="Smart"/>
    <d v="2017-06-16T00:00:00"/>
    <n v="51"/>
    <x v="0"/>
  </r>
  <r>
    <s v="U01727"/>
    <s v="C66087"/>
    <s v="Prakash Sawant"/>
    <x v="0"/>
    <x v="3"/>
    <x v="3"/>
    <s v="MTR93009"/>
    <d v="2024-10-18T00:00:00"/>
    <d v="1899-12-30T13:43:38"/>
    <n v="177.3"/>
    <n v="1466.64"/>
    <n v="1643.94"/>
    <n v="1162.31"/>
    <x v="253"/>
    <x v="1"/>
    <x v="24"/>
    <x v="2"/>
    <n v="0"/>
    <n v="1"/>
    <n v="0"/>
    <x v="2"/>
    <x v="0"/>
    <x v="0"/>
    <n v="91.96"/>
    <n v="85.34"/>
    <s v="Smart"/>
    <d v="2021-11-22T00:00:00"/>
    <n v="49"/>
    <x v="2"/>
  </r>
  <r>
    <s v="U01728"/>
    <s v="C93393"/>
    <s v="Shalini Ansari"/>
    <x v="0"/>
    <x v="1"/>
    <x v="1"/>
    <s v="MTR65230"/>
    <d v="2025-01-20T00:00:00"/>
    <d v="1899-12-30T07:25:28"/>
    <n v="224.05"/>
    <n v="3726.8"/>
    <n v="3950.85"/>
    <n v="1666.49"/>
    <x v="249"/>
    <x v="0"/>
    <x v="8"/>
    <x v="1"/>
    <n v="0"/>
    <n v="0"/>
    <n v="1"/>
    <x v="2"/>
    <x v="0"/>
    <x v="2"/>
    <n v="138.61000000000001"/>
    <n v="85.44"/>
    <s v="Smart"/>
    <d v="2018-09-14T00:00:00"/>
    <n v="23"/>
    <x v="1"/>
  </r>
  <r>
    <s v="U01729"/>
    <s v="C55102"/>
    <s v="Pavan Pereira"/>
    <x v="2"/>
    <x v="4"/>
    <x v="4"/>
    <s v="MTR57019"/>
    <d v="2025-01-01T00:00:00"/>
    <d v="1899-12-30T06:36:28"/>
    <n v="131.38"/>
    <n v="1689.44"/>
    <n v="1820.82"/>
    <n v="602.01"/>
    <x v="236"/>
    <x v="0"/>
    <x v="12"/>
    <x v="0"/>
    <n v="1"/>
    <n v="0"/>
    <n v="0"/>
    <x v="2"/>
    <x v="1"/>
    <x v="2"/>
    <n v="62.09"/>
    <n v="69.290000000000006"/>
    <s v="Smart"/>
    <d v="2020-02-18T00:00:00"/>
    <n v="50"/>
    <x v="1"/>
  </r>
  <r>
    <s v="U01730"/>
    <s v="C73189"/>
    <s v="Pradeep Saha"/>
    <x v="2"/>
    <x v="1"/>
    <x v="1"/>
    <s v="MTR40860"/>
    <d v="2025-04-03T00:00:00"/>
    <d v="1899-12-30T10:17:22"/>
    <n v="138.52000000000001"/>
    <n v="2684.28"/>
    <n v="2822.8"/>
    <n v="844.87"/>
    <x v="59"/>
    <x v="0"/>
    <x v="10"/>
    <x v="1"/>
    <n v="0"/>
    <n v="0"/>
    <n v="1"/>
    <x v="0"/>
    <x v="1"/>
    <x v="1"/>
    <n v="95.4"/>
    <n v="43.12"/>
    <s v="Analog"/>
    <d v="2024-03-17T00:00:00"/>
    <n v="61"/>
    <x v="2"/>
  </r>
  <r>
    <s v="U01731"/>
    <s v="C21812"/>
    <s v="Kunal Sen"/>
    <x v="2"/>
    <x v="3"/>
    <x v="3"/>
    <s v="MTR71713"/>
    <d v="2025-04-21T00:00:00"/>
    <d v="1899-12-30T17:49:34"/>
    <n v="57.06"/>
    <n v="4363.2700000000004"/>
    <n v="4420.33"/>
    <n v="279.77999999999997"/>
    <x v="152"/>
    <x v="0"/>
    <x v="15"/>
    <x v="2"/>
    <n v="0"/>
    <n v="1"/>
    <n v="0"/>
    <x v="4"/>
    <x v="2"/>
    <x v="1"/>
    <n v="26.87"/>
    <n v="30.19"/>
    <s v="Analog"/>
    <d v="2019-11-15T00:00:00"/>
    <n v="52"/>
    <x v="1"/>
  </r>
  <r>
    <s v="U01732"/>
    <s v="C99386"/>
    <s v="Aarav Gokhale"/>
    <x v="1"/>
    <x v="5"/>
    <x v="4"/>
    <s v="MTR75833"/>
    <d v="2025-01-21T00:00:00"/>
    <d v="1899-12-30T20:15:29"/>
    <n v="457.15"/>
    <n v="2411.2399999999998"/>
    <n v="2868.39"/>
    <n v="2790.14"/>
    <x v="185"/>
    <x v="0"/>
    <x v="13"/>
    <x v="1"/>
    <n v="0"/>
    <n v="0"/>
    <n v="1"/>
    <x v="0"/>
    <x v="1"/>
    <x v="1"/>
    <n v="220.68"/>
    <n v="236.47"/>
    <s v="Smart"/>
    <d v="2022-09-13T00:00:00"/>
    <n v="36"/>
    <x v="1"/>
  </r>
  <r>
    <s v="U00885"/>
    <s v="C13196"/>
    <s v="Pranav Gaikwad"/>
    <x v="2"/>
    <x v="4"/>
    <x v="4"/>
    <s v="MTR51647"/>
    <d v="2024-12-12T00:00:00"/>
    <d v="1899-12-30T04:47:34"/>
    <n v="417.29"/>
    <n v="3674.81"/>
    <n v="4092.1"/>
    <n v="1944.32"/>
    <x v="88"/>
    <x v="0"/>
    <x v="18"/>
    <x v="0"/>
    <n v="1"/>
    <n v="0"/>
    <n v="0"/>
    <x v="4"/>
    <x v="2"/>
    <x v="0"/>
    <n v="242.65"/>
    <n v="174.64"/>
    <s v="Smart"/>
    <d v="2019-03-28T00:00:00"/>
    <n v="60"/>
    <x v="1"/>
  </r>
  <r>
    <s v="U01734"/>
    <s v="C19005"/>
    <s v="Aanya Iyengar"/>
    <x v="1"/>
    <x v="3"/>
    <x v="3"/>
    <s v="MTR53138"/>
    <d v="2024-12-16T00:00:00"/>
    <d v="1899-12-30T15:28:41"/>
    <n v="430.12"/>
    <n v="3829.26"/>
    <n v="4259.38"/>
    <n v="2214.29"/>
    <x v="22"/>
    <x v="0"/>
    <x v="29"/>
    <x v="0"/>
    <n v="1"/>
    <n v="0"/>
    <n v="0"/>
    <x v="3"/>
    <x v="0"/>
    <x v="3"/>
    <n v="269.39999999999998"/>
    <n v="160.72"/>
    <s v="Analog"/>
    <d v="2017-10-25T00:00:00"/>
    <n v="42"/>
    <x v="0"/>
  </r>
  <r>
    <s v="U01735"/>
    <s v="C82300"/>
    <s v="Ravi Joshi"/>
    <x v="1"/>
    <x v="3"/>
    <x v="3"/>
    <s v="MTR33196"/>
    <d v="2024-12-25T00:00:00"/>
    <d v="1899-12-30T01:21:17"/>
    <n v="259.99"/>
    <n v="2703.2"/>
    <n v="2963.1899999999901"/>
    <n v="1664.39"/>
    <x v="289"/>
    <x v="1"/>
    <x v="4"/>
    <x v="1"/>
    <n v="0"/>
    <n v="0"/>
    <n v="1"/>
    <x v="0"/>
    <x v="0"/>
    <x v="2"/>
    <n v="181.44"/>
    <n v="78.55"/>
    <s v="Analog"/>
    <d v="2024-06-25T00:00:00"/>
    <n v="31"/>
    <x v="1"/>
  </r>
  <r>
    <s v="U01736"/>
    <s v="C19519"/>
    <s v="Amrita Desai"/>
    <x v="1"/>
    <x v="2"/>
    <x v="2"/>
    <s v="MTR78813"/>
    <d v="2025-05-17T00:00:00"/>
    <d v="1899-12-30T13:07:59"/>
    <n v="13.91"/>
    <n v="2483"/>
    <n v="2496.91"/>
    <n v="82.91"/>
    <x v="3"/>
    <x v="0"/>
    <x v="29"/>
    <x v="2"/>
    <n v="0"/>
    <n v="1"/>
    <n v="0"/>
    <x v="0"/>
    <x v="1"/>
    <x v="0"/>
    <n v="8.2799999999999994"/>
    <n v="5.63"/>
    <s v="Analog"/>
    <d v="2021-03-31T00:00:00"/>
    <n v="59"/>
    <x v="0"/>
  </r>
  <r>
    <s v="U01737"/>
    <s v="C75276"/>
    <s v="Mohit Mathur"/>
    <x v="1"/>
    <x v="3"/>
    <x v="3"/>
    <s v="MTR21312"/>
    <d v="2025-01-26T00:00:00"/>
    <d v="1899-12-30T08:35:45"/>
    <n v="351.09"/>
    <n v="3643.33"/>
    <n v="3994.42"/>
    <n v="2420.81"/>
    <x v="49"/>
    <x v="0"/>
    <x v="26"/>
    <x v="0"/>
    <n v="1"/>
    <n v="0"/>
    <n v="0"/>
    <x v="2"/>
    <x v="1"/>
    <x v="3"/>
    <n v="163.41999999999999"/>
    <n v="187.67"/>
    <s v="Smart"/>
    <d v="2015-10-11T00:00:00"/>
    <n v="21"/>
    <x v="0"/>
  </r>
  <r>
    <s v="U01738"/>
    <s v="C91477"/>
    <s v="Umesh Khanna"/>
    <x v="0"/>
    <x v="0"/>
    <x v="0"/>
    <s v="MTR57023"/>
    <d v="2025-04-13T00:00:00"/>
    <d v="1899-12-30T11:26:59"/>
    <n v="90.09"/>
    <n v="2590.4"/>
    <n v="2680.49"/>
    <n v="479.26"/>
    <x v="94"/>
    <x v="0"/>
    <x v="27"/>
    <x v="2"/>
    <n v="0"/>
    <n v="1"/>
    <n v="0"/>
    <x v="3"/>
    <x v="1"/>
    <x v="0"/>
    <n v="50.57"/>
    <n v="39.520000000000003"/>
    <s v="Smart"/>
    <d v="2016-09-20T00:00:00"/>
    <n v="34"/>
    <x v="2"/>
  </r>
  <r>
    <s v="U01739"/>
    <s v="C83270"/>
    <s v="Esha Martins"/>
    <x v="1"/>
    <x v="3"/>
    <x v="3"/>
    <s v="MTR76526"/>
    <d v="2024-12-28T00:00:00"/>
    <d v="1899-12-30T14:44:32"/>
    <n v="429.19"/>
    <n v="1849.69"/>
    <n v="2278.88"/>
    <n v="2849.27"/>
    <x v="39"/>
    <x v="1"/>
    <x v="9"/>
    <x v="0"/>
    <n v="1"/>
    <n v="0"/>
    <n v="0"/>
    <x v="1"/>
    <x v="2"/>
    <x v="2"/>
    <n v="257.38"/>
    <n v="171.81"/>
    <s v="Smart"/>
    <d v="2016-09-28T00:00:00"/>
    <n v="62"/>
    <x v="1"/>
  </r>
  <r>
    <s v="U00760"/>
    <s v="C31439"/>
    <s v="Siddharth Bhandari"/>
    <x v="1"/>
    <x v="0"/>
    <x v="0"/>
    <s v="MTR29711"/>
    <d v="2024-12-09T00:00:00"/>
    <d v="1899-12-30T03:35:22"/>
    <n v="142.88"/>
    <n v="3926.89"/>
    <n v="4069.77"/>
    <n v="894.11"/>
    <x v="26"/>
    <x v="1"/>
    <x v="7"/>
    <x v="0"/>
    <n v="1"/>
    <n v="0"/>
    <n v="0"/>
    <x v="2"/>
    <x v="0"/>
    <x v="1"/>
    <n v="96.21"/>
    <n v="46.67"/>
    <s v="Smart"/>
    <d v="2022-09-26T00:00:00"/>
    <n v="57"/>
    <x v="0"/>
  </r>
  <r>
    <s v="U01741"/>
    <s v="C91210"/>
    <s v="Jaya Wagh"/>
    <x v="0"/>
    <x v="3"/>
    <x v="3"/>
    <s v="MTR83205"/>
    <d v="2025-01-05T00:00:00"/>
    <d v="1899-12-30T12:49:15"/>
    <n v="256.81"/>
    <n v="2330.5500000000002"/>
    <n v="2587.36"/>
    <n v="1411.11"/>
    <x v="278"/>
    <x v="0"/>
    <x v="1"/>
    <x v="0"/>
    <n v="1"/>
    <n v="0"/>
    <n v="0"/>
    <x v="1"/>
    <x v="0"/>
    <x v="2"/>
    <n v="179.5"/>
    <n v="77.31"/>
    <s v="Analog"/>
    <d v="2016-02-13T00:00:00"/>
    <n v="50"/>
    <x v="1"/>
  </r>
  <r>
    <s v="U01742"/>
    <s v="C23629"/>
    <s v="Sharmila Parikh"/>
    <x v="2"/>
    <x v="2"/>
    <x v="2"/>
    <s v="MTR17845"/>
    <d v="2025-03-07T00:00:00"/>
    <d v="1899-12-30T10:17:36"/>
    <n v="158.08000000000001"/>
    <n v="3910.62"/>
    <n v="4068.7"/>
    <n v="948.84"/>
    <x v="34"/>
    <x v="0"/>
    <x v="3"/>
    <x v="1"/>
    <n v="0"/>
    <n v="0"/>
    <n v="1"/>
    <x v="2"/>
    <x v="0"/>
    <x v="2"/>
    <n v="71.8"/>
    <n v="86.28"/>
    <s v="Smart"/>
    <d v="2015-12-24T00:00:00"/>
    <n v="54"/>
    <x v="1"/>
  </r>
  <r>
    <s v="U01743"/>
    <s v="C57673"/>
    <s v="Mayank Kaul"/>
    <x v="0"/>
    <x v="0"/>
    <x v="0"/>
    <s v="MTR81545"/>
    <d v="2025-05-02T00:00:00"/>
    <d v="1899-12-30T17:23:25"/>
    <n v="191.4"/>
    <n v="4764.05"/>
    <n v="4955.45"/>
    <n v="1064.99"/>
    <x v="257"/>
    <x v="0"/>
    <x v="22"/>
    <x v="2"/>
    <n v="0"/>
    <n v="1"/>
    <n v="0"/>
    <x v="2"/>
    <x v="1"/>
    <x v="0"/>
    <n v="99.68"/>
    <n v="91.72"/>
    <s v="Smart"/>
    <d v="2024-06-26T00:00:00"/>
    <n v="29"/>
    <x v="0"/>
  </r>
  <r>
    <s v="U01744"/>
    <s v="C31873"/>
    <s v="Rajat Mukherjee"/>
    <x v="2"/>
    <x v="1"/>
    <x v="1"/>
    <s v="MTR99071"/>
    <d v="2025-01-31T00:00:00"/>
    <d v="1899-12-30T00:25:27"/>
    <n v="402.69"/>
    <n v="2081.46"/>
    <n v="2484.15"/>
    <n v="2495.38"/>
    <x v="61"/>
    <x v="0"/>
    <x v="1"/>
    <x v="1"/>
    <n v="0"/>
    <n v="0"/>
    <n v="1"/>
    <x v="2"/>
    <x v="2"/>
    <x v="0"/>
    <n v="207.43"/>
    <n v="195.26"/>
    <s v="Smart"/>
    <d v="2021-08-19T00:00:00"/>
    <n v="42"/>
    <x v="0"/>
  </r>
  <r>
    <s v="U01745"/>
    <s v="C77666"/>
    <s v="Aanya Batra"/>
    <x v="1"/>
    <x v="0"/>
    <x v="0"/>
    <s v="MTR33255"/>
    <d v="2025-05-30T00:00:00"/>
    <d v="1899-12-30T19:06:12"/>
    <n v="119.81"/>
    <n v="1022.95"/>
    <n v="1142.76"/>
    <n v="860.94"/>
    <x v="22"/>
    <x v="0"/>
    <x v="25"/>
    <x v="0"/>
    <n v="1"/>
    <n v="0"/>
    <n v="0"/>
    <x v="3"/>
    <x v="1"/>
    <x v="3"/>
    <n v="56.96"/>
    <n v="62.85"/>
    <s v="Smart"/>
    <d v="2022-12-13T00:00:00"/>
    <n v="59"/>
    <x v="1"/>
  </r>
  <r>
    <s v="U01746"/>
    <s v="C91696"/>
    <s v="Tara Mehra"/>
    <x v="0"/>
    <x v="2"/>
    <x v="2"/>
    <s v="MTR35292"/>
    <d v="2024-11-04T00:00:00"/>
    <d v="1899-12-30T21:50:49"/>
    <n v="347.29"/>
    <n v="1030.25"/>
    <n v="1377.54"/>
    <n v="2299.0100000000002"/>
    <x v="268"/>
    <x v="1"/>
    <x v="28"/>
    <x v="0"/>
    <n v="1"/>
    <n v="0"/>
    <n v="0"/>
    <x v="2"/>
    <x v="1"/>
    <x v="2"/>
    <n v="228.52"/>
    <n v="118.77"/>
    <s v="Analog"/>
    <d v="2019-07-13T00:00:00"/>
    <n v="22"/>
    <x v="0"/>
  </r>
  <r>
    <s v="U01930"/>
    <s v="C17641"/>
    <s v="Anika Naidu"/>
    <x v="2"/>
    <x v="0"/>
    <x v="0"/>
    <s v="MTR21204"/>
    <d v="2024-07-31T00:00:00"/>
    <d v="1899-12-30T12:42:33"/>
    <n v="322.26"/>
    <n v="1533.91"/>
    <n v="1856.17"/>
    <n v="1741.48"/>
    <x v="179"/>
    <x v="0"/>
    <x v="6"/>
    <x v="0"/>
    <n v="1"/>
    <n v="0"/>
    <n v="0"/>
    <x v="4"/>
    <x v="2"/>
    <x v="2"/>
    <n v="158.44"/>
    <n v="163.82"/>
    <s v="Analog"/>
    <d v="2020-07-09T00:00:00"/>
    <n v="39"/>
    <x v="0"/>
  </r>
  <r>
    <s v="U01748"/>
    <s v="C70479"/>
    <s v="Reyansh Dalal"/>
    <x v="2"/>
    <x v="3"/>
    <x v="3"/>
    <s v="MTR77887"/>
    <d v="2024-11-26T00:00:00"/>
    <d v="1899-12-30T17:32:28"/>
    <n v="341.13"/>
    <n v="2698.16"/>
    <n v="3039.29"/>
    <n v="2275.58"/>
    <x v="189"/>
    <x v="0"/>
    <x v="2"/>
    <x v="1"/>
    <n v="0"/>
    <n v="0"/>
    <n v="1"/>
    <x v="1"/>
    <x v="1"/>
    <x v="4"/>
    <n v="150.78"/>
    <n v="190.35"/>
    <s v="Smart"/>
    <d v="2023-01-19T00:00:00"/>
    <n v="42"/>
    <x v="1"/>
  </r>
  <r>
    <s v="U01749"/>
    <s v="C56423"/>
    <s v="Kartik Khandelwal"/>
    <x v="1"/>
    <x v="3"/>
    <x v="3"/>
    <s v="MTR98114"/>
    <d v="2024-11-01T00:00:00"/>
    <d v="1899-12-30T10:36:23"/>
    <n v="24.28"/>
    <n v="1667.24"/>
    <n v="1691.52"/>
    <n v="159.94"/>
    <x v="14"/>
    <x v="0"/>
    <x v="2"/>
    <x v="2"/>
    <n v="0"/>
    <n v="1"/>
    <n v="0"/>
    <x v="3"/>
    <x v="1"/>
    <x v="2"/>
    <n v="14.31"/>
    <n v="9.9700000000000006"/>
    <s v="Analog"/>
    <d v="2018-02-02T00:00:00"/>
    <n v="65"/>
    <x v="1"/>
  </r>
  <r>
    <s v="U01750"/>
    <s v="C84887"/>
    <s v="Anika Kapoor"/>
    <x v="0"/>
    <x v="6"/>
    <x v="2"/>
    <s v="MTR58862"/>
    <d v="2025-07-07T00:00:00"/>
    <d v="1899-12-30T02:28:43"/>
    <n v="48.63"/>
    <n v="2161.17"/>
    <n v="2209.8000000000002"/>
    <n v="228.03"/>
    <x v="21"/>
    <x v="0"/>
    <x v="10"/>
    <x v="0"/>
    <n v="1"/>
    <n v="0"/>
    <n v="0"/>
    <x v="1"/>
    <x v="1"/>
    <x v="4"/>
    <n v="29.88"/>
    <n v="18.75"/>
    <s v="Analog"/>
    <d v="2023-02-13T00:00:00"/>
    <n v="23"/>
    <x v="2"/>
  </r>
  <r>
    <s v="U00631"/>
    <s v="C97699"/>
    <s v="Kajal Qureshi"/>
    <x v="0"/>
    <x v="4"/>
    <x v="4"/>
    <s v="MTR55557"/>
    <d v="2025-05-27T00:00:00"/>
    <d v="1899-12-30T22:50:56"/>
    <n v="334.44"/>
    <n v="1172.03"/>
    <n v="1506.47"/>
    <n v="1757.51"/>
    <x v="67"/>
    <x v="0"/>
    <x v="20"/>
    <x v="1"/>
    <n v="0"/>
    <n v="0"/>
    <n v="1"/>
    <x v="1"/>
    <x v="1"/>
    <x v="0"/>
    <n v="151.13"/>
    <n v="183.31"/>
    <s v="Smart"/>
    <d v="2018-05-20T00:00:00"/>
    <n v="24"/>
    <x v="1"/>
  </r>
  <r>
    <s v="U01752"/>
    <s v="C52056"/>
    <s v="Esha Coutinho"/>
    <x v="1"/>
    <x v="3"/>
    <x v="3"/>
    <s v="MTR16779"/>
    <d v="2025-01-12T00:00:00"/>
    <d v="1899-12-30T02:09:12"/>
    <n v="275.33"/>
    <n v="1028.3699999999999"/>
    <n v="1303.69999999999"/>
    <n v="1650.55"/>
    <x v="110"/>
    <x v="0"/>
    <x v="7"/>
    <x v="0"/>
    <n v="1"/>
    <n v="0"/>
    <n v="0"/>
    <x v="3"/>
    <x v="0"/>
    <x v="1"/>
    <n v="143.38999999999999"/>
    <n v="131.94"/>
    <s v="Smart"/>
    <d v="2019-08-28T00:00:00"/>
    <n v="71"/>
    <x v="1"/>
  </r>
  <r>
    <s v="U01753"/>
    <s v="C69695"/>
    <s v="Radhika Kapoor"/>
    <x v="0"/>
    <x v="1"/>
    <x v="1"/>
    <s v="MTR34523"/>
    <d v="2024-08-04T00:00:00"/>
    <d v="1899-12-30T04:30:54"/>
    <n v="340.47"/>
    <n v="1798.19"/>
    <n v="2138.66"/>
    <n v="1689.91"/>
    <x v="241"/>
    <x v="1"/>
    <x v="24"/>
    <x v="0"/>
    <n v="1"/>
    <n v="0"/>
    <n v="0"/>
    <x v="2"/>
    <x v="2"/>
    <x v="2"/>
    <n v="139.87"/>
    <n v="200.6"/>
    <s v="Analog"/>
    <d v="2020-10-03T00:00:00"/>
    <n v="24"/>
    <x v="0"/>
  </r>
  <r>
    <s v="U01754"/>
    <s v="C27974"/>
    <s v="Tanvi Gowda"/>
    <x v="1"/>
    <x v="6"/>
    <x v="2"/>
    <s v="MTR57521"/>
    <d v="2024-10-28T00:00:00"/>
    <d v="1899-12-30T15:32:36"/>
    <n v="371.86"/>
    <n v="1600.72"/>
    <n v="1972.58"/>
    <n v="2035.58"/>
    <x v="158"/>
    <x v="0"/>
    <x v="2"/>
    <x v="2"/>
    <n v="0"/>
    <n v="1"/>
    <n v="0"/>
    <x v="2"/>
    <x v="0"/>
    <x v="1"/>
    <n v="199.74"/>
    <n v="172.12"/>
    <s v="Smart"/>
    <d v="2023-09-03T00:00:00"/>
    <n v="71"/>
    <x v="2"/>
  </r>
  <r>
    <s v="U01755"/>
    <s v="C72890"/>
    <s v="Sandeep Iyengar"/>
    <x v="2"/>
    <x v="0"/>
    <x v="0"/>
    <s v="MTR45433"/>
    <d v="2024-11-13T00:00:00"/>
    <d v="1899-12-30T00:45:00"/>
    <n v="48.49"/>
    <n v="2351"/>
    <n v="2399.4899999999998"/>
    <n v="348.47"/>
    <x v="141"/>
    <x v="1"/>
    <x v="19"/>
    <x v="1"/>
    <n v="0"/>
    <n v="0"/>
    <n v="1"/>
    <x v="3"/>
    <x v="0"/>
    <x v="3"/>
    <n v="21.23"/>
    <n v="27.26"/>
    <s v="Smart"/>
    <d v="2016-07-01T00:00:00"/>
    <n v="43"/>
    <x v="0"/>
  </r>
  <r>
    <s v="U01756"/>
    <s v="C27500"/>
    <s v="Zoya Murthy"/>
    <x v="0"/>
    <x v="0"/>
    <x v="0"/>
    <s v="MTR16351"/>
    <d v="2024-12-24T00:00:00"/>
    <d v="1899-12-30T23:17:59"/>
    <n v="392.11"/>
    <n v="1592.08"/>
    <n v="1984.19"/>
    <n v="2188.23"/>
    <x v="89"/>
    <x v="0"/>
    <x v="10"/>
    <x v="1"/>
    <n v="0"/>
    <n v="0"/>
    <n v="1"/>
    <x v="2"/>
    <x v="1"/>
    <x v="4"/>
    <n v="194.29"/>
    <n v="197.82"/>
    <s v="Smart"/>
    <d v="2017-10-29T00:00:00"/>
    <n v="59"/>
    <x v="1"/>
  </r>
  <r>
    <s v="U01757"/>
    <s v="C54898"/>
    <s v="Dhruv Rathore"/>
    <x v="1"/>
    <x v="1"/>
    <x v="1"/>
    <s v="MTR51929"/>
    <d v="2024-10-23T00:00:00"/>
    <d v="1899-12-30T09:11:32"/>
    <n v="201.84"/>
    <n v="4111.9799999999996"/>
    <n v="4313.82"/>
    <n v="1330.48"/>
    <x v="117"/>
    <x v="0"/>
    <x v="6"/>
    <x v="0"/>
    <n v="1"/>
    <n v="0"/>
    <n v="0"/>
    <x v="2"/>
    <x v="1"/>
    <x v="2"/>
    <n v="138.68"/>
    <n v="63.16"/>
    <s v="Analog"/>
    <d v="2017-10-06T00:00:00"/>
    <n v="61"/>
    <x v="1"/>
  </r>
  <r>
    <s v="U01758"/>
    <s v="C11981"/>
    <s v="Ravi Khanna"/>
    <x v="1"/>
    <x v="3"/>
    <x v="3"/>
    <s v="MTR90776"/>
    <d v="2024-12-16T00:00:00"/>
    <d v="1899-12-30T00:33:03"/>
    <n v="181.19"/>
    <n v="4484.9399999999996"/>
    <n v="4666.1299999999901"/>
    <n v="1341.42"/>
    <x v="78"/>
    <x v="0"/>
    <x v="21"/>
    <x v="1"/>
    <n v="0"/>
    <n v="0"/>
    <n v="1"/>
    <x v="3"/>
    <x v="2"/>
    <x v="4"/>
    <n v="95.78"/>
    <n v="85.41"/>
    <s v="Analog"/>
    <d v="2020-02-13T00:00:00"/>
    <n v="53"/>
    <x v="0"/>
  </r>
  <r>
    <s v="U01759"/>
    <s v="C26098"/>
    <s v="Anushka Gaikwad"/>
    <x v="2"/>
    <x v="2"/>
    <x v="2"/>
    <s v="MTR56743"/>
    <d v="2025-01-19T00:00:00"/>
    <d v="1899-12-30T19:11:57"/>
    <n v="30.47"/>
    <n v="2518.0100000000002"/>
    <n v="2548.48"/>
    <n v="172.72"/>
    <x v="185"/>
    <x v="0"/>
    <x v="27"/>
    <x v="1"/>
    <n v="0"/>
    <n v="0"/>
    <n v="1"/>
    <x v="4"/>
    <x v="0"/>
    <x v="2"/>
    <n v="17.899999999999999"/>
    <n v="12.57"/>
    <s v="Analog"/>
    <d v="2020-08-16T00:00:00"/>
    <n v="33"/>
    <x v="0"/>
  </r>
  <r>
    <s v="U01760"/>
    <s v="C53182"/>
    <s v="Usha Batra"/>
    <x v="2"/>
    <x v="1"/>
    <x v="1"/>
    <s v="MTR57562"/>
    <d v="2025-06-19T00:00:00"/>
    <d v="1899-12-30T20:05:52"/>
    <n v="206.48"/>
    <n v="2011.11"/>
    <n v="2217.5899999999901"/>
    <n v="1386.57"/>
    <x v="53"/>
    <x v="0"/>
    <x v="29"/>
    <x v="0"/>
    <n v="1"/>
    <n v="0"/>
    <n v="0"/>
    <x v="1"/>
    <x v="2"/>
    <x v="1"/>
    <n v="111.79"/>
    <n v="94.69"/>
    <s v="Analog"/>
    <d v="2016-06-04T00:00:00"/>
    <n v="41"/>
    <x v="1"/>
  </r>
  <r>
    <s v="U01761"/>
    <s v="C93399"/>
    <s v="Uday Dar"/>
    <x v="1"/>
    <x v="3"/>
    <x v="3"/>
    <s v="MTR76372"/>
    <d v="2025-05-04T00:00:00"/>
    <d v="1899-12-30T02:20:33"/>
    <n v="467.79"/>
    <n v="2695.68"/>
    <n v="3163.47"/>
    <n v="3024.29"/>
    <x v="41"/>
    <x v="0"/>
    <x v="2"/>
    <x v="0"/>
    <n v="1"/>
    <n v="0"/>
    <n v="0"/>
    <x v="2"/>
    <x v="1"/>
    <x v="3"/>
    <n v="262.04000000000002"/>
    <n v="205.75"/>
    <s v="Smart"/>
    <d v="2023-07-29T00:00:00"/>
    <n v="45"/>
    <x v="2"/>
  </r>
  <r>
    <s v="U01762"/>
    <s v="C90238"/>
    <s v="Kunal Mathur"/>
    <x v="2"/>
    <x v="6"/>
    <x v="2"/>
    <s v="MTR10157"/>
    <d v="2025-04-14T00:00:00"/>
    <d v="1899-12-30T13:28:37"/>
    <n v="477.52"/>
    <n v="1577.76"/>
    <n v="2055.2799999999902"/>
    <n v="3352.46"/>
    <x v="189"/>
    <x v="0"/>
    <x v="25"/>
    <x v="0"/>
    <n v="1"/>
    <n v="0"/>
    <n v="0"/>
    <x v="2"/>
    <x v="1"/>
    <x v="4"/>
    <n v="213.83"/>
    <n v="263.69"/>
    <s v="Smart"/>
    <d v="2022-02-21T00:00:00"/>
    <n v="51"/>
    <x v="2"/>
  </r>
  <r>
    <s v="U01004"/>
    <s v="C29514"/>
    <s v="Riya Mir"/>
    <x v="2"/>
    <x v="0"/>
    <x v="0"/>
    <s v="MTR15848"/>
    <d v="2025-06-23T00:00:00"/>
    <d v="1899-12-30T13:56:57"/>
    <n v="304.77999999999997"/>
    <n v="3356.71"/>
    <n v="3661.49"/>
    <n v="1434.24"/>
    <x v="134"/>
    <x v="0"/>
    <x v="6"/>
    <x v="1"/>
    <n v="0"/>
    <n v="0"/>
    <n v="1"/>
    <x v="0"/>
    <x v="2"/>
    <x v="1"/>
    <n v="157.71"/>
    <n v="147.07"/>
    <s v="Smart"/>
    <d v="2021-10-06T00:00:00"/>
    <n v="42"/>
    <x v="0"/>
  </r>
  <r>
    <s v="U01764"/>
    <s v="C13097"/>
    <s v="Deepak Srinivasan"/>
    <x v="1"/>
    <x v="2"/>
    <x v="2"/>
    <s v="MTR91468"/>
    <d v="2024-07-20T00:00:00"/>
    <d v="1899-12-30T15:45:04"/>
    <n v="88.34"/>
    <n v="4363.62"/>
    <n v="4451.96"/>
    <n v="471.06"/>
    <x v="85"/>
    <x v="0"/>
    <x v="2"/>
    <x v="2"/>
    <n v="0"/>
    <n v="1"/>
    <n v="0"/>
    <x v="1"/>
    <x v="2"/>
    <x v="3"/>
    <n v="46.69"/>
    <n v="41.65"/>
    <s v="Analog"/>
    <d v="2022-12-11T00:00:00"/>
    <n v="48"/>
    <x v="0"/>
  </r>
  <r>
    <s v="U01765"/>
    <s v="C61748"/>
    <s v="Rajat Tandon"/>
    <x v="0"/>
    <x v="5"/>
    <x v="4"/>
    <s v="MTR49672"/>
    <d v="2025-05-29T00:00:00"/>
    <d v="1899-12-30T05:48:09"/>
    <n v="317.01"/>
    <n v="3206.54"/>
    <n v="3523.55"/>
    <n v="1471.26"/>
    <x v="321"/>
    <x v="0"/>
    <x v="29"/>
    <x v="2"/>
    <n v="0"/>
    <n v="1"/>
    <n v="0"/>
    <x v="2"/>
    <x v="2"/>
    <x v="1"/>
    <n v="195.36"/>
    <n v="121.65"/>
    <s v="Smart"/>
    <d v="2015-10-09T00:00:00"/>
    <n v="38"/>
    <x v="1"/>
  </r>
  <r>
    <s v="U01766"/>
    <s v="C36634"/>
    <s v="Saanvi Sodhi"/>
    <x v="2"/>
    <x v="2"/>
    <x v="2"/>
    <s v="MTR81967"/>
    <d v="2024-10-29T00:00:00"/>
    <d v="1899-12-30T00:29:41"/>
    <n v="266.22000000000003"/>
    <n v="2245.9"/>
    <n v="2512.12"/>
    <n v="1480.52"/>
    <x v="165"/>
    <x v="0"/>
    <x v="18"/>
    <x v="1"/>
    <n v="0"/>
    <n v="0"/>
    <n v="1"/>
    <x v="1"/>
    <x v="2"/>
    <x v="1"/>
    <n v="186.26"/>
    <n v="79.959999999999994"/>
    <s v="Analog"/>
    <d v="2024-05-06T00:00:00"/>
    <n v="60"/>
    <x v="1"/>
  </r>
  <r>
    <s v="U01767"/>
    <s v="C42748"/>
    <s v="Dinesh Deshmukh"/>
    <x v="2"/>
    <x v="5"/>
    <x v="4"/>
    <s v="MTR38882"/>
    <d v="2025-02-17T00:00:00"/>
    <d v="1899-12-30T18:35:16"/>
    <n v="139.4"/>
    <n v="3416.01"/>
    <n v="3555.41"/>
    <n v="680.8"/>
    <x v="196"/>
    <x v="0"/>
    <x v="5"/>
    <x v="0"/>
    <n v="1"/>
    <n v="0"/>
    <n v="0"/>
    <x v="1"/>
    <x v="2"/>
    <x v="4"/>
    <n v="64.239999999999995"/>
    <n v="75.16"/>
    <s v="Smart"/>
    <d v="2020-09-28T00:00:00"/>
    <n v="51"/>
    <x v="2"/>
  </r>
  <r>
    <s v="U01768"/>
    <s v="C43436"/>
    <s v="Tejas Kaul"/>
    <x v="0"/>
    <x v="6"/>
    <x v="2"/>
    <s v="MTR54589"/>
    <d v="2025-07-08T00:00:00"/>
    <d v="1899-12-30T04:36:08"/>
    <n v="152.08000000000001"/>
    <n v="2986.79"/>
    <n v="3138.87"/>
    <n v="1114.6500000000001"/>
    <x v="238"/>
    <x v="0"/>
    <x v="1"/>
    <x v="2"/>
    <n v="0"/>
    <n v="1"/>
    <n v="0"/>
    <x v="1"/>
    <x v="2"/>
    <x v="3"/>
    <n v="106.36"/>
    <n v="45.72"/>
    <s v="Analog"/>
    <d v="2023-10-26T00:00:00"/>
    <n v="72"/>
    <x v="0"/>
  </r>
  <r>
    <s v="U01769"/>
    <s v="C19306"/>
    <s v="Manisha Dutta"/>
    <x v="1"/>
    <x v="5"/>
    <x v="4"/>
    <s v="MTR39810"/>
    <d v="2024-10-31T00:00:00"/>
    <d v="1899-12-30T21:50:47"/>
    <n v="56.68"/>
    <n v="1329.54"/>
    <n v="1386.22"/>
    <n v="369.27"/>
    <x v="236"/>
    <x v="0"/>
    <x v="18"/>
    <x v="2"/>
    <n v="0"/>
    <n v="1"/>
    <n v="0"/>
    <x v="3"/>
    <x v="0"/>
    <x v="4"/>
    <n v="32.36"/>
    <n v="24.32"/>
    <s v="Smart"/>
    <d v="2017-04-11T00:00:00"/>
    <n v="74"/>
    <x v="2"/>
  </r>
  <r>
    <s v="U00092"/>
    <s v="C74944"/>
    <s v="Tushar Nambiar"/>
    <x v="2"/>
    <x v="3"/>
    <x v="3"/>
    <s v="MTR84437"/>
    <d v="2025-05-15T00:00:00"/>
    <d v="1899-12-30T05:37:13"/>
    <n v="432.35"/>
    <n v="2478.16"/>
    <n v="2910.5099999999902"/>
    <n v="2081.8000000000002"/>
    <x v="137"/>
    <x v="0"/>
    <x v="5"/>
    <x v="2"/>
    <n v="0"/>
    <n v="1"/>
    <n v="0"/>
    <x v="4"/>
    <x v="1"/>
    <x v="2"/>
    <n v="250.37"/>
    <n v="181.98"/>
    <s v="Analog"/>
    <d v="2023-12-18T00:00:00"/>
    <n v="46"/>
    <x v="0"/>
  </r>
  <r>
    <s v="U01772"/>
    <s v="C68712"/>
    <s v="Lata Salunkhe"/>
    <x v="1"/>
    <x v="4"/>
    <x v="4"/>
    <s v="MTR53274"/>
    <d v="2025-02-08T00:00:00"/>
    <d v="1899-12-30T20:48:03"/>
    <n v="178.08"/>
    <n v="3919.3"/>
    <n v="4097.38"/>
    <n v="1212.08"/>
    <x v="13"/>
    <x v="0"/>
    <x v="1"/>
    <x v="0"/>
    <n v="1"/>
    <n v="0"/>
    <n v="0"/>
    <x v="2"/>
    <x v="1"/>
    <x v="2"/>
    <n v="84.74"/>
    <n v="93.34"/>
    <s v="Analog"/>
    <d v="2018-03-04T00:00:00"/>
    <n v="65"/>
    <x v="2"/>
  </r>
  <r>
    <s v="U01773"/>
    <s v="C61018"/>
    <s v="Aishwarya Vyas"/>
    <x v="2"/>
    <x v="5"/>
    <x v="4"/>
    <s v="MTR52983"/>
    <d v="2024-12-19T00:00:00"/>
    <d v="1899-12-30T17:23:59"/>
    <n v="389.8"/>
    <n v="2436.84"/>
    <n v="2826.64"/>
    <n v="2632.26"/>
    <x v="232"/>
    <x v="1"/>
    <x v="16"/>
    <x v="0"/>
    <n v="1"/>
    <n v="0"/>
    <n v="0"/>
    <x v="3"/>
    <x v="0"/>
    <x v="2"/>
    <n v="224.51"/>
    <n v="165.29"/>
    <s v="Smart"/>
    <d v="2022-05-18T00:00:00"/>
    <n v="55"/>
    <x v="0"/>
  </r>
  <r>
    <s v="U01310"/>
    <s v="C66097"/>
    <s v="Nikhil Naidu"/>
    <x v="2"/>
    <x v="0"/>
    <x v="0"/>
    <s v="MTR60721"/>
    <d v="2024-12-17T00:00:00"/>
    <d v="1899-12-30T06:57:30"/>
    <n v="133.31"/>
    <n v="4596.8"/>
    <n v="4730.1099999999997"/>
    <n v="973.24"/>
    <x v="227"/>
    <x v="1"/>
    <x v="0"/>
    <x v="1"/>
    <n v="0"/>
    <n v="0"/>
    <n v="1"/>
    <x v="2"/>
    <x v="2"/>
    <x v="4"/>
    <n v="80.930000000000007"/>
    <n v="52.38"/>
    <s v="Smart"/>
    <d v="2022-03-30T00:00:00"/>
    <n v="50"/>
    <x v="1"/>
  </r>
  <r>
    <s v="U01423"/>
    <s v="C29440"/>
    <s v="Vaishnavi Gowda"/>
    <x v="0"/>
    <x v="5"/>
    <x v="4"/>
    <s v="MTR79729"/>
    <d v="2025-04-29T00:00:00"/>
    <d v="1899-12-30T09:00:05"/>
    <n v="86.66"/>
    <n v="1977.53"/>
    <n v="2064.19"/>
    <n v="414.61"/>
    <x v="93"/>
    <x v="0"/>
    <x v="4"/>
    <x v="1"/>
    <n v="0"/>
    <n v="0"/>
    <n v="1"/>
    <x v="0"/>
    <x v="1"/>
    <x v="4"/>
    <n v="37.53"/>
    <n v="49.13"/>
    <s v="Analog"/>
    <d v="2016-08-27T00:00:00"/>
    <n v="49"/>
    <x v="1"/>
  </r>
  <r>
    <s v="U01776"/>
    <s v="C61612"/>
    <s v="Ananya Martins"/>
    <x v="1"/>
    <x v="1"/>
    <x v="1"/>
    <s v="MTR15006"/>
    <d v="2025-06-23T00:00:00"/>
    <d v="1899-12-30T10:29:46"/>
    <n v="219.73"/>
    <n v="2957.94"/>
    <n v="3177.67"/>
    <n v="1483.59"/>
    <x v="134"/>
    <x v="0"/>
    <x v="8"/>
    <x v="1"/>
    <n v="0"/>
    <n v="0"/>
    <n v="1"/>
    <x v="2"/>
    <x v="1"/>
    <x v="4"/>
    <n v="111.01"/>
    <n v="108.72"/>
    <s v="Smart"/>
    <d v="2021-02-01T00:00:00"/>
    <n v="58"/>
    <x v="2"/>
  </r>
  <r>
    <s v="U01585"/>
    <s v="C11079"/>
    <s v="Chetan Khanna"/>
    <x v="2"/>
    <x v="0"/>
    <x v="0"/>
    <s v="MTR62840"/>
    <d v="2024-10-30T00:00:00"/>
    <d v="1899-12-30T11:05:53"/>
    <n v="398.13"/>
    <n v="3061.74"/>
    <n v="3459.87"/>
    <n v="2321.98"/>
    <x v="231"/>
    <x v="1"/>
    <x v="8"/>
    <x v="1"/>
    <n v="0"/>
    <n v="0"/>
    <n v="1"/>
    <x v="1"/>
    <x v="1"/>
    <x v="2"/>
    <n v="172.86"/>
    <n v="225.27"/>
    <s v="Analog"/>
    <d v="2017-08-07T00:00:00"/>
    <n v="70"/>
    <x v="1"/>
  </r>
  <r>
    <s v="U00169"/>
    <s v="C86184"/>
    <s v="Prakash Venkatesh"/>
    <x v="0"/>
    <x v="1"/>
    <x v="1"/>
    <s v="MTR46081"/>
    <d v="2024-11-25T00:00:00"/>
    <d v="1899-12-30T21:29:42"/>
    <n v="140.25"/>
    <n v="3242.56"/>
    <n v="3382.81"/>
    <n v="698.65"/>
    <x v="248"/>
    <x v="0"/>
    <x v="6"/>
    <x v="1"/>
    <n v="0"/>
    <n v="0"/>
    <n v="1"/>
    <x v="0"/>
    <x v="1"/>
    <x v="3"/>
    <n v="78.5"/>
    <n v="61.75"/>
    <s v="Analog"/>
    <d v="2016-08-24T00:00:00"/>
    <n v="69"/>
    <x v="1"/>
  </r>
  <r>
    <s v="U01779"/>
    <s v="C82922"/>
    <s v="Tejas Carvalho"/>
    <x v="1"/>
    <x v="0"/>
    <x v="0"/>
    <s v="MTR34856"/>
    <d v="2024-11-18T00:00:00"/>
    <d v="1899-12-30T11:32:41"/>
    <n v="255.76"/>
    <n v="3256.74"/>
    <n v="3512.5"/>
    <n v="1897.88"/>
    <x v="104"/>
    <x v="0"/>
    <x v="1"/>
    <x v="2"/>
    <n v="0"/>
    <n v="1"/>
    <n v="0"/>
    <x v="2"/>
    <x v="0"/>
    <x v="0"/>
    <n v="135.9"/>
    <n v="119.86"/>
    <s v="Analog"/>
    <d v="2024-06-20T00:00:00"/>
    <n v="62"/>
    <x v="2"/>
  </r>
  <r>
    <s v="U01780"/>
    <s v="C19602"/>
    <s v="Vinay Batra"/>
    <x v="0"/>
    <x v="4"/>
    <x v="4"/>
    <s v="MTR51660"/>
    <d v="2025-05-29T00:00:00"/>
    <d v="1899-12-30T23:15:50"/>
    <n v="224.84"/>
    <n v="4781.72"/>
    <n v="5006.5600000000004"/>
    <n v="1031.19"/>
    <x v="321"/>
    <x v="0"/>
    <x v="10"/>
    <x v="1"/>
    <n v="0"/>
    <n v="0"/>
    <n v="1"/>
    <x v="2"/>
    <x v="1"/>
    <x v="2"/>
    <n v="153.41"/>
    <n v="71.430000000000007"/>
    <s v="Analog"/>
    <d v="2016-08-17T00:00:00"/>
    <n v="55"/>
    <x v="0"/>
  </r>
  <r>
    <s v="U01781"/>
    <s v="C41712"/>
    <s v="Vihaan Das"/>
    <x v="0"/>
    <x v="1"/>
    <x v="1"/>
    <s v="MTR53563"/>
    <d v="2024-08-18T00:00:00"/>
    <d v="1899-12-30T21:17:34"/>
    <n v="27.65"/>
    <n v="2072.4"/>
    <n v="2100.0500000000002"/>
    <n v="173.63"/>
    <x v="259"/>
    <x v="0"/>
    <x v="2"/>
    <x v="1"/>
    <n v="0"/>
    <n v="0"/>
    <n v="1"/>
    <x v="1"/>
    <x v="0"/>
    <x v="1"/>
    <n v="13.68"/>
    <n v="13.97"/>
    <s v="Smart"/>
    <d v="2017-10-08T00:00:00"/>
    <n v="31"/>
    <x v="2"/>
  </r>
  <r>
    <s v="U01150"/>
    <s v="C20758"/>
    <s v="Riya Patel"/>
    <x v="1"/>
    <x v="5"/>
    <x v="4"/>
    <s v="MTR30510"/>
    <d v="2025-05-27T00:00:00"/>
    <d v="1899-12-30T08:23:43"/>
    <n v="488.16"/>
    <n v="3438.94"/>
    <n v="3927.1"/>
    <n v="3350.69"/>
    <x v="100"/>
    <x v="0"/>
    <x v="18"/>
    <x v="1"/>
    <n v="0"/>
    <n v="0"/>
    <n v="1"/>
    <x v="3"/>
    <x v="0"/>
    <x v="4"/>
    <n v="314.81"/>
    <n v="173.35"/>
    <s v="Analog"/>
    <d v="2023-04-14T00:00:00"/>
    <n v="31"/>
    <x v="1"/>
  </r>
  <r>
    <s v="U00529"/>
    <s v="C29454"/>
    <s v="Isha Mathur"/>
    <x v="1"/>
    <x v="0"/>
    <x v="0"/>
    <s v="MTR28760"/>
    <d v="2025-06-20T00:00:00"/>
    <d v="1899-12-30T18:09:30"/>
    <n v="157.19"/>
    <n v="4210.55"/>
    <n v="4367.74"/>
    <n v="849.22"/>
    <x v="102"/>
    <x v="0"/>
    <x v="6"/>
    <x v="2"/>
    <n v="0"/>
    <n v="1"/>
    <n v="0"/>
    <x v="2"/>
    <x v="0"/>
    <x v="3"/>
    <n v="78.8"/>
    <n v="78.39"/>
    <s v="Analog"/>
    <d v="2022-06-08T00:00:00"/>
    <n v="19"/>
    <x v="2"/>
  </r>
  <r>
    <s v="U01784"/>
    <s v="C53035"/>
    <s v="Tara Sodhi"/>
    <x v="2"/>
    <x v="4"/>
    <x v="4"/>
    <s v="MTR90796"/>
    <d v="2025-01-04T00:00:00"/>
    <d v="1899-12-30T18:20:30"/>
    <n v="297.62"/>
    <n v="1313.18"/>
    <n v="1610.8"/>
    <n v="1653.49"/>
    <x v="256"/>
    <x v="0"/>
    <x v="9"/>
    <x v="1"/>
    <n v="0"/>
    <n v="0"/>
    <n v="1"/>
    <x v="3"/>
    <x v="1"/>
    <x v="2"/>
    <n v="189.94"/>
    <n v="107.68"/>
    <s v="Smart"/>
    <d v="2015-12-03T00:00:00"/>
    <n v="31"/>
    <x v="2"/>
  </r>
  <r>
    <s v="U01785"/>
    <s v="C81772"/>
    <s v="Nisha Chawla"/>
    <x v="2"/>
    <x v="1"/>
    <x v="1"/>
    <s v="MTR14530"/>
    <d v="2025-06-25T00:00:00"/>
    <d v="1899-12-30T02:02:54"/>
    <n v="252.24"/>
    <n v="1162.1199999999999"/>
    <n v="1414.36"/>
    <n v="1377.77"/>
    <x v="111"/>
    <x v="0"/>
    <x v="15"/>
    <x v="0"/>
    <n v="1"/>
    <n v="0"/>
    <n v="0"/>
    <x v="0"/>
    <x v="2"/>
    <x v="3"/>
    <n v="133.04"/>
    <n v="119.2"/>
    <s v="Analog"/>
    <d v="2021-12-08T00:00:00"/>
    <n v="42"/>
    <x v="0"/>
  </r>
  <r>
    <s v="U01786"/>
    <s v="C91255"/>
    <s v="Kartik Kaur"/>
    <x v="1"/>
    <x v="1"/>
    <x v="1"/>
    <s v="MTR97766"/>
    <d v="2025-02-14T00:00:00"/>
    <d v="1899-12-30T07:56:32"/>
    <n v="463.62"/>
    <n v="2689.2"/>
    <n v="3152.8199999999902"/>
    <n v="3375.73"/>
    <x v="1"/>
    <x v="0"/>
    <x v="1"/>
    <x v="2"/>
    <n v="0"/>
    <n v="1"/>
    <n v="0"/>
    <x v="2"/>
    <x v="0"/>
    <x v="2"/>
    <n v="278.60000000000002"/>
    <n v="185.02"/>
    <s v="Smart"/>
    <d v="2022-03-02T00:00:00"/>
    <n v="26"/>
    <x v="1"/>
  </r>
  <r>
    <s v="U01787"/>
    <s v="C26181"/>
    <s v="Pooja Iyengar"/>
    <x v="1"/>
    <x v="5"/>
    <x v="4"/>
    <s v="MTR54582"/>
    <d v="2024-10-26T00:00:00"/>
    <d v="1899-12-30T03:38:34"/>
    <n v="197.43"/>
    <n v="4360.5"/>
    <n v="4557.93"/>
    <n v="1284.3"/>
    <x v="141"/>
    <x v="1"/>
    <x v="22"/>
    <x v="1"/>
    <n v="0"/>
    <n v="0"/>
    <n v="1"/>
    <x v="4"/>
    <x v="1"/>
    <x v="1"/>
    <n v="134.36000000000001"/>
    <n v="63.07"/>
    <s v="Smart"/>
    <d v="2017-02-02T00:00:00"/>
    <n v="21"/>
    <x v="0"/>
  </r>
  <r>
    <s v="U01788"/>
    <s v="C97358"/>
    <s v="Nikhil Shah"/>
    <x v="0"/>
    <x v="2"/>
    <x v="2"/>
    <s v="MTR23014"/>
    <d v="2025-01-30T00:00:00"/>
    <d v="1899-12-30T21:44:04"/>
    <n v="365.26"/>
    <n v="1812.8"/>
    <n v="2178.06"/>
    <n v="2693.42"/>
    <x v="181"/>
    <x v="0"/>
    <x v="15"/>
    <x v="0"/>
    <n v="1"/>
    <n v="0"/>
    <n v="0"/>
    <x v="0"/>
    <x v="1"/>
    <x v="2"/>
    <n v="167.15"/>
    <n v="198.11"/>
    <s v="Analog"/>
    <d v="2016-12-02T00:00:00"/>
    <n v="43"/>
    <x v="1"/>
  </r>
  <r>
    <s v="U01789"/>
    <s v="C18382"/>
    <s v="Vikram Mahajan"/>
    <x v="0"/>
    <x v="0"/>
    <x v="0"/>
    <s v="MTR73851"/>
    <d v="2024-09-18T00:00:00"/>
    <d v="1899-12-30T12:45:30"/>
    <n v="217.71"/>
    <n v="4507.0200000000004"/>
    <n v="4724.7299999999996"/>
    <n v="1317.41"/>
    <x v="290"/>
    <x v="1"/>
    <x v="29"/>
    <x v="2"/>
    <n v="0"/>
    <n v="1"/>
    <n v="0"/>
    <x v="0"/>
    <x v="0"/>
    <x v="1"/>
    <n v="137.88"/>
    <n v="79.83"/>
    <s v="Analog"/>
    <d v="2020-04-29T00:00:00"/>
    <n v="57"/>
    <x v="0"/>
  </r>
  <r>
    <s v="U01790"/>
    <s v="C52548"/>
    <s v="Dhruv Hebbar"/>
    <x v="1"/>
    <x v="0"/>
    <x v="0"/>
    <s v="MTR29740"/>
    <d v="2025-06-01T00:00:00"/>
    <d v="1899-12-30T16:10:52"/>
    <n v="152.37"/>
    <n v="4709.3599999999997"/>
    <n v="4861.7299999999996"/>
    <n v="1018.47"/>
    <x v="22"/>
    <x v="0"/>
    <x v="9"/>
    <x v="1"/>
    <n v="0"/>
    <n v="0"/>
    <n v="1"/>
    <x v="1"/>
    <x v="2"/>
    <x v="1"/>
    <n v="82.41"/>
    <n v="69.959999999999994"/>
    <s v="Smart"/>
    <d v="2019-12-13T00:00:00"/>
    <n v="19"/>
    <x v="0"/>
  </r>
  <r>
    <s v="U01791"/>
    <s v="C34785"/>
    <s v="Diya Chawla"/>
    <x v="2"/>
    <x v="4"/>
    <x v="4"/>
    <s v="MTR60466"/>
    <d v="2025-06-28T00:00:00"/>
    <d v="1899-12-30T09:13:16"/>
    <n v="477.34"/>
    <n v="2516.86"/>
    <n v="2994.2"/>
    <n v="3253.36"/>
    <x v="41"/>
    <x v="0"/>
    <x v="5"/>
    <x v="0"/>
    <n v="1"/>
    <n v="0"/>
    <n v="0"/>
    <x v="2"/>
    <x v="1"/>
    <x v="4"/>
    <n v="248.22"/>
    <n v="229.12"/>
    <s v="Analog"/>
    <d v="2022-02-04T00:00:00"/>
    <n v="43"/>
    <x v="2"/>
  </r>
  <r>
    <s v="U01792"/>
    <s v="C28659"/>
    <s v="Lokesh Bose"/>
    <x v="1"/>
    <x v="2"/>
    <x v="2"/>
    <s v="MTR82339"/>
    <d v="2025-03-11T00:00:00"/>
    <d v="1899-12-30T16:34:12"/>
    <n v="438.58"/>
    <n v="3091.77"/>
    <n v="3530.35"/>
    <n v="2586.3000000000002"/>
    <x v="206"/>
    <x v="0"/>
    <x v="24"/>
    <x v="0"/>
    <n v="1"/>
    <n v="0"/>
    <n v="0"/>
    <x v="2"/>
    <x v="2"/>
    <x v="3"/>
    <n v="282.63"/>
    <n v="155.94999999999999"/>
    <s v="Analog"/>
    <d v="2023-10-27T00:00:00"/>
    <n v="46"/>
    <x v="0"/>
  </r>
  <r>
    <s v="U01793"/>
    <s v="C69729"/>
    <s v="Manisha Gaikwad"/>
    <x v="0"/>
    <x v="1"/>
    <x v="1"/>
    <s v="MTR12713"/>
    <d v="2025-01-17T00:00:00"/>
    <d v="1899-12-30T22:44:53"/>
    <n v="201.53"/>
    <n v="4741.83"/>
    <n v="4943.3599999999997"/>
    <n v="1471.35"/>
    <x v="249"/>
    <x v="0"/>
    <x v="20"/>
    <x v="2"/>
    <n v="0"/>
    <n v="1"/>
    <n v="0"/>
    <x v="0"/>
    <x v="0"/>
    <x v="3"/>
    <n v="92.07"/>
    <n v="109.46"/>
    <s v="Analog"/>
    <d v="2018-10-12T00:00:00"/>
    <n v="32"/>
    <x v="0"/>
  </r>
  <r>
    <s v="U01794"/>
    <s v="C84139"/>
    <s v="Priya Balasubramanian"/>
    <x v="1"/>
    <x v="3"/>
    <x v="3"/>
    <s v="MTR71433"/>
    <d v="2024-12-14T00:00:00"/>
    <d v="1899-12-30T00:55:11"/>
    <n v="319.27"/>
    <n v="2430.52"/>
    <n v="2749.79"/>
    <n v="1630.86"/>
    <x v="132"/>
    <x v="0"/>
    <x v="5"/>
    <x v="2"/>
    <n v="0"/>
    <n v="1"/>
    <n v="0"/>
    <x v="2"/>
    <x v="2"/>
    <x v="0"/>
    <n v="132.25"/>
    <n v="187.02"/>
    <s v="Smart"/>
    <d v="2016-04-07T00:00:00"/>
    <n v="24"/>
    <x v="1"/>
  </r>
  <r>
    <s v="U01795"/>
    <s v="C16589"/>
    <s v="Bhavana Mukherjee"/>
    <x v="0"/>
    <x v="3"/>
    <x v="3"/>
    <s v="MTR61964"/>
    <d v="2024-11-24T00:00:00"/>
    <d v="1899-12-30T16:46:22"/>
    <n v="269.39"/>
    <n v="2799.57"/>
    <n v="3068.96"/>
    <n v="1304.43"/>
    <x v="6"/>
    <x v="0"/>
    <x v="27"/>
    <x v="1"/>
    <n v="0"/>
    <n v="0"/>
    <n v="1"/>
    <x v="4"/>
    <x v="1"/>
    <x v="4"/>
    <n v="180.02"/>
    <n v="89.37"/>
    <s v="Smart"/>
    <d v="2021-06-28T00:00:00"/>
    <n v="30"/>
    <x v="0"/>
  </r>
  <r>
    <s v="U01796"/>
    <s v="C42509"/>
    <s v="Apeksha Ramanujam"/>
    <x v="0"/>
    <x v="5"/>
    <x v="4"/>
    <s v="MTR52345"/>
    <d v="2024-08-06T00:00:00"/>
    <d v="1899-12-30T08:47:18"/>
    <n v="306.49"/>
    <n v="1444.26"/>
    <n v="1750.75"/>
    <n v="2124.0300000000002"/>
    <x v="87"/>
    <x v="0"/>
    <x v="6"/>
    <x v="2"/>
    <n v="0"/>
    <n v="1"/>
    <n v="0"/>
    <x v="4"/>
    <x v="2"/>
    <x v="1"/>
    <n v="213.62"/>
    <n v="92.87"/>
    <s v="Analog"/>
    <d v="2023-01-26T00:00:00"/>
    <n v="43"/>
    <x v="0"/>
  </r>
  <r>
    <s v="U01797"/>
    <s v="C70224"/>
    <s v="Yogesh Kaul"/>
    <x v="1"/>
    <x v="6"/>
    <x v="2"/>
    <s v="MTR21080"/>
    <d v="2025-01-13T00:00:00"/>
    <d v="1899-12-30T03:07:19"/>
    <n v="37.229999999999997"/>
    <n v="4540.88"/>
    <n v="4578.1099999999997"/>
    <n v="252.18"/>
    <x v="75"/>
    <x v="0"/>
    <x v="1"/>
    <x v="0"/>
    <n v="1"/>
    <n v="0"/>
    <n v="0"/>
    <x v="0"/>
    <x v="2"/>
    <x v="2"/>
    <n v="18.760000000000002"/>
    <n v="18.47"/>
    <s v="Smart"/>
    <d v="2023-07-02T00:00:00"/>
    <n v="30"/>
    <x v="0"/>
  </r>
  <r>
    <s v="U01798"/>
    <s v="C44184"/>
    <s v="Pradeep Anand"/>
    <x v="2"/>
    <x v="2"/>
    <x v="2"/>
    <s v="MTR59711"/>
    <d v="2025-06-11T00:00:00"/>
    <d v="1899-12-30T07:34:32"/>
    <n v="311.99"/>
    <n v="3567.07"/>
    <n v="3879.06"/>
    <n v="2146.0700000000002"/>
    <x v="216"/>
    <x v="0"/>
    <x v="18"/>
    <x v="0"/>
    <n v="1"/>
    <n v="0"/>
    <n v="0"/>
    <x v="0"/>
    <x v="2"/>
    <x v="2"/>
    <n v="127.3"/>
    <n v="184.69"/>
    <s v="Analog"/>
    <d v="2015-08-05T00:00:00"/>
    <n v="29"/>
    <x v="0"/>
  </r>
  <r>
    <s v="U01799"/>
    <s v="C88128"/>
    <s v="Suresh Bose"/>
    <x v="1"/>
    <x v="0"/>
    <x v="0"/>
    <s v="MTR13458"/>
    <d v="2024-11-27T00:00:00"/>
    <d v="1899-12-30T03:28:05"/>
    <n v="292.51"/>
    <n v="2575.3200000000002"/>
    <n v="2867.83"/>
    <n v="1613.5"/>
    <x v="63"/>
    <x v="0"/>
    <x v="4"/>
    <x v="1"/>
    <n v="0"/>
    <n v="0"/>
    <n v="1"/>
    <x v="4"/>
    <x v="1"/>
    <x v="3"/>
    <n v="177.85"/>
    <n v="114.66"/>
    <s v="Analog"/>
    <d v="2016-12-26T00:00:00"/>
    <n v="53"/>
    <x v="2"/>
  </r>
  <r>
    <s v="U01800"/>
    <s v="C26206"/>
    <s v="Arjun DSouza"/>
    <x v="1"/>
    <x v="1"/>
    <x v="1"/>
    <s v="MTR71486"/>
    <d v="2024-08-29T00:00:00"/>
    <d v="1899-12-30T11:05:37"/>
    <n v="344.7"/>
    <n v="3105.23"/>
    <n v="3449.93"/>
    <n v="2163.96"/>
    <x v="92"/>
    <x v="0"/>
    <x v="4"/>
    <x v="0"/>
    <n v="1"/>
    <n v="0"/>
    <n v="0"/>
    <x v="4"/>
    <x v="1"/>
    <x v="3"/>
    <n v="192.77"/>
    <n v="151.93"/>
    <s v="Analog"/>
    <d v="2016-06-07T00:00:00"/>
    <n v="25"/>
    <x v="1"/>
  </r>
  <r>
    <s v="U01801"/>
    <s v="C96351"/>
    <s v="Sharad Singh"/>
    <x v="0"/>
    <x v="6"/>
    <x v="2"/>
    <s v="MTR45219"/>
    <d v="2024-12-06T00:00:00"/>
    <d v="1899-12-30T12:21:27"/>
    <n v="413.37"/>
    <n v="4300.41"/>
    <n v="4713.78"/>
    <n v="2034.34"/>
    <x v="62"/>
    <x v="1"/>
    <x v="28"/>
    <x v="2"/>
    <n v="0"/>
    <n v="1"/>
    <n v="0"/>
    <x v="2"/>
    <x v="1"/>
    <x v="0"/>
    <n v="190.68"/>
    <n v="222.69"/>
    <s v="Smart"/>
    <d v="2024-01-18T00:00:00"/>
    <n v="69"/>
    <x v="1"/>
  </r>
  <r>
    <s v="U01802"/>
    <s v="C75570"/>
    <s v="Bharat Saha"/>
    <x v="1"/>
    <x v="3"/>
    <x v="3"/>
    <s v="MTR29167"/>
    <d v="2025-06-17T00:00:00"/>
    <d v="1899-12-30T17:35:53"/>
    <n v="403.4"/>
    <n v="4195.3100000000004"/>
    <n v="4598.71"/>
    <n v="2607.34"/>
    <x v="76"/>
    <x v="0"/>
    <x v="17"/>
    <x v="0"/>
    <n v="1"/>
    <n v="0"/>
    <n v="0"/>
    <x v="1"/>
    <x v="1"/>
    <x v="0"/>
    <n v="196.19"/>
    <n v="207.21"/>
    <s v="Analog"/>
    <d v="2017-01-04T00:00:00"/>
    <n v="58"/>
    <x v="0"/>
  </r>
  <r>
    <s v="U01803"/>
    <s v="C57605"/>
    <s v="Rajesh Carvalho"/>
    <x v="1"/>
    <x v="1"/>
    <x v="1"/>
    <s v="MTR48584"/>
    <d v="2025-05-09T00:00:00"/>
    <d v="1899-12-30T10:18:44"/>
    <n v="64.48"/>
    <n v="4397.41"/>
    <n v="4461.8899999999903"/>
    <n v="446.41"/>
    <x v="0"/>
    <x v="0"/>
    <x v="12"/>
    <x v="0"/>
    <n v="1"/>
    <n v="0"/>
    <n v="0"/>
    <x v="1"/>
    <x v="2"/>
    <x v="0"/>
    <n v="33.75"/>
    <n v="30.73"/>
    <s v="Analog"/>
    <d v="2022-01-02T00:00:00"/>
    <n v="45"/>
    <x v="2"/>
  </r>
  <r>
    <s v="U01804"/>
    <s v="C82301"/>
    <s v="Rakesh Bhide"/>
    <x v="0"/>
    <x v="1"/>
    <x v="1"/>
    <s v="MTR44999"/>
    <d v="2024-09-19T00:00:00"/>
    <d v="1899-12-30T12:11:42"/>
    <n v="96.28"/>
    <n v="4530.6099999999997"/>
    <n v="4626.8899999999903"/>
    <n v="553.12"/>
    <x v="29"/>
    <x v="0"/>
    <x v="21"/>
    <x v="1"/>
    <n v="0"/>
    <n v="0"/>
    <n v="1"/>
    <x v="4"/>
    <x v="0"/>
    <x v="4"/>
    <n v="40.200000000000003"/>
    <n v="56.08"/>
    <s v="Smart"/>
    <d v="2019-10-15T00:00:00"/>
    <n v="62"/>
    <x v="1"/>
  </r>
  <r>
    <s v="U01805"/>
    <s v="C94472"/>
    <s v="Anushka Saha"/>
    <x v="2"/>
    <x v="4"/>
    <x v="4"/>
    <s v="MTR63310"/>
    <d v="2025-07-07T00:00:00"/>
    <d v="1899-12-30T09:16:39"/>
    <n v="206.55"/>
    <n v="3896.8"/>
    <n v="4103.3500000000004"/>
    <n v="1434.69"/>
    <x v="45"/>
    <x v="0"/>
    <x v="0"/>
    <x v="1"/>
    <n v="0"/>
    <n v="0"/>
    <n v="1"/>
    <x v="1"/>
    <x v="2"/>
    <x v="2"/>
    <n v="85.76"/>
    <n v="120.79"/>
    <s v="Analog"/>
    <d v="2023-08-01T00:00:00"/>
    <n v="21"/>
    <x v="0"/>
  </r>
  <r>
    <s v="U01806"/>
    <s v="C32160"/>
    <s v="Bhavya Mahajan"/>
    <x v="0"/>
    <x v="2"/>
    <x v="2"/>
    <s v="MTR33563"/>
    <d v="2025-04-26T00:00:00"/>
    <d v="1899-12-30T02:56:25"/>
    <n v="255.86"/>
    <n v="2476.79"/>
    <n v="2732.65"/>
    <n v="1344.81"/>
    <x v="164"/>
    <x v="0"/>
    <x v="13"/>
    <x v="2"/>
    <n v="0"/>
    <n v="1"/>
    <n v="0"/>
    <x v="0"/>
    <x v="2"/>
    <x v="3"/>
    <n v="138.15"/>
    <n v="117.71"/>
    <s v="Analog"/>
    <d v="2024-07-15T00:00:00"/>
    <n v="59"/>
    <x v="1"/>
  </r>
  <r>
    <s v="U01807"/>
    <s v="C35853"/>
    <s v="Pallavi Kohli"/>
    <x v="1"/>
    <x v="4"/>
    <x v="4"/>
    <s v="MTR86482"/>
    <d v="2025-05-24T00:00:00"/>
    <d v="1899-12-30T21:03:55"/>
    <n v="439.6"/>
    <n v="1334.18"/>
    <n v="1773.78"/>
    <n v="2176.4499999999998"/>
    <x v="74"/>
    <x v="0"/>
    <x v="29"/>
    <x v="0"/>
    <n v="1"/>
    <n v="0"/>
    <n v="0"/>
    <x v="2"/>
    <x v="0"/>
    <x v="0"/>
    <n v="260.83999999999997"/>
    <n v="178.76"/>
    <s v="Smart"/>
    <d v="2019-10-11T00:00:00"/>
    <n v="74"/>
    <x v="0"/>
  </r>
  <r>
    <s v="U01808"/>
    <s v="C78637"/>
    <s v="Deepika Desai"/>
    <x v="0"/>
    <x v="6"/>
    <x v="2"/>
    <s v="MTR49537"/>
    <d v="2025-03-31T00:00:00"/>
    <d v="1899-12-30T02:34:09"/>
    <n v="273.83"/>
    <n v="2642.82"/>
    <n v="2916.65"/>
    <n v="1992.72"/>
    <x v="33"/>
    <x v="0"/>
    <x v="15"/>
    <x v="0"/>
    <n v="1"/>
    <n v="0"/>
    <n v="0"/>
    <x v="3"/>
    <x v="0"/>
    <x v="3"/>
    <n v="145.66"/>
    <n v="128.16999999999999"/>
    <s v="Analog"/>
    <d v="2016-01-12T00:00:00"/>
    <n v="27"/>
    <x v="2"/>
  </r>
  <r>
    <s v="U01809"/>
    <s v="C32533"/>
    <s v="Parth Chavan"/>
    <x v="1"/>
    <x v="0"/>
    <x v="0"/>
    <s v="MTR62471"/>
    <d v="2025-03-10T00:00:00"/>
    <d v="1899-12-30T08:12:09"/>
    <n v="173.63"/>
    <n v="4001.65"/>
    <n v="4175.28"/>
    <n v="1003.31"/>
    <x v="206"/>
    <x v="0"/>
    <x v="17"/>
    <x v="2"/>
    <n v="0"/>
    <n v="1"/>
    <n v="0"/>
    <x v="0"/>
    <x v="1"/>
    <x v="1"/>
    <n v="81.53"/>
    <n v="92.1"/>
    <s v="Analog"/>
    <d v="2023-12-01T00:00:00"/>
    <n v="66"/>
    <x v="1"/>
  </r>
  <r>
    <s v="U00372"/>
    <s v="C10779"/>
    <s v="Vihaan Pereira"/>
    <x v="0"/>
    <x v="5"/>
    <x v="4"/>
    <s v="MTR94672"/>
    <d v="2024-12-23T00:00:00"/>
    <d v="1899-12-30T15:19:37"/>
    <n v="467.8"/>
    <n v="1800.36"/>
    <n v="2268.16"/>
    <n v="2879.77"/>
    <x v="284"/>
    <x v="0"/>
    <x v="29"/>
    <x v="0"/>
    <n v="1"/>
    <n v="0"/>
    <n v="0"/>
    <x v="1"/>
    <x v="1"/>
    <x v="1"/>
    <n v="216.87"/>
    <n v="250.93"/>
    <s v="Analog"/>
    <d v="2023-02-02T00:00:00"/>
    <n v="26"/>
    <x v="0"/>
  </r>
  <r>
    <s v="U00828"/>
    <s v="C88695"/>
    <s v="Lavanya Parikh"/>
    <x v="1"/>
    <x v="5"/>
    <x v="4"/>
    <s v="MTR42492"/>
    <d v="2024-12-29T00:00:00"/>
    <d v="1899-12-30T11:51:13"/>
    <n v="299.58999999999997"/>
    <n v="2462.31"/>
    <n v="2761.9"/>
    <n v="1435.6"/>
    <x v="96"/>
    <x v="0"/>
    <x v="26"/>
    <x v="2"/>
    <n v="0"/>
    <n v="1"/>
    <n v="0"/>
    <x v="2"/>
    <x v="0"/>
    <x v="0"/>
    <n v="186.17"/>
    <n v="113.42"/>
    <s v="Analog"/>
    <d v="2020-12-11T00:00:00"/>
    <n v="39"/>
    <x v="0"/>
  </r>
  <r>
    <s v="U01812"/>
    <s v="C34125"/>
    <s v="Lokesh Verma"/>
    <x v="0"/>
    <x v="3"/>
    <x v="3"/>
    <s v="MTR65453"/>
    <d v="2024-07-19T00:00:00"/>
    <d v="1899-12-30T20:53:39"/>
    <n v="204.08"/>
    <n v="2369.4899999999998"/>
    <n v="2573.5699999999902"/>
    <n v="1322.28"/>
    <x v="74"/>
    <x v="0"/>
    <x v="9"/>
    <x v="1"/>
    <n v="0"/>
    <n v="0"/>
    <n v="1"/>
    <x v="1"/>
    <x v="1"/>
    <x v="3"/>
    <n v="117.02"/>
    <n v="87.06"/>
    <s v="Smart"/>
    <d v="2024-06-09T00:00:00"/>
    <n v="42"/>
    <x v="2"/>
  </r>
  <r>
    <s v="U01813"/>
    <s v="C71800"/>
    <s v="Shashank Qureshi"/>
    <x v="0"/>
    <x v="5"/>
    <x v="4"/>
    <s v="MTR72964"/>
    <d v="2025-02-03T00:00:00"/>
    <d v="1899-12-30T18:46:32"/>
    <n v="397.51"/>
    <n v="3216.27"/>
    <n v="3613.7799999999902"/>
    <n v="2633.13"/>
    <x v="158"/>
    <x v="0"/>
    <x v="18"/>
    <x v="1"/>
    <n v="0"/>
    <n v="0"/>
    <n v="1"/>
    <x v="3"/>
    <x v="2"/>
    <x v="4"/>
    <n v="238.95"/>
    <n v="158.56"/>
    <s v="Analog"/>
    <d v="2022-06-08T00:00:00"/>
    <n v="28"/>
    <x v="2"/>
  </r>
  <r>
    <s v="U01814"/>
    <s v="C48288"/>
    <s v="Karan Sen"/>
    <x v="0"/>
    <x v="2"/>
    <x v="2"/>
    <s v="MTR62427"/>
    <d v="2025-06-28T00:00:00"/>
    <d v="1899-12-30T12:39:01"/>
    <n v="138.33000000000001"/>
    <n v="3660.14"/>
    <n v="3798.47"/>
    <n v="928.13"/>
    <x v="34"/>
    <x v="0"/>
    <x v="20"/>
    <x v="2"/>
    <n v="0"/>
    <n v="1"/>
    <n v="0"/>
    <x v="1"/>
    <x v="1"/>
    <x v="1"/>
    <n v="58.84"/>
    <n v="79.489999999999995"/>
    <s v="Analog"/>
    <d v="2022-09-14T00:00:00"/>
    <n v="37"/>
    <x v="0"/>
  </r>
  <r>
    <s v="U01815"/>
    <s v="C46985"/>
    <s v="Dev Carvalho"/>
    <x v="0"/>
    <x v="3"/>
    <x v="3"/>
    <s v="MTR97279"/>
    <d v="2024-09-23T00:00:00"/>
    <d v="1899-12-30T02:11:07"/>
    <n v="277.81"/>
    <n v="3720.01"/>
    <n v="3997.82"/>
    <n v="1505.35"/>
    <x v="309"/>
    <x v="1"/>
    <x v="19"/>
    <x v="2"/>
    <n v="0"/>
    <n v="1"/>
    <n v="0"/>
    <x v="4"/>
    <x v="0"/>
    <x v="3"/>
    <n v="149.30000000000001"/>
    <n v="128.51"/>
    <s v="Smart"/>
    <d v="2021-08-15T00:00:00"/>
    <n v="39"/>
    <x v="0"/>
  </r>
  <r>
    <s v="U01816"/>
    <s v="C21934"/>
    <s v="Hardik Tandon"/>
    <x v="0"/>
    <x v="4"/>
    <x v="4"/>
    <s v="MTR13757"/>
    <d v="2024-12-17T00:00:00"/>
    <d v="1899-12-30T18:44:21"/>
    <n v="401.28"/>
    <n v="1298.47"/>
    <n v="1699.75"/>
    <n v="2564.38"/>
    <x v="232"/>
    <x v="1"/>
    <x v="21"/>
    <x v="1"/>
    <n v="0"/>
    <n v="0"/>
    <n v="1"/>
    <x v="1"/>
    <x v="2"/>
    <x v="4"/>
    <n v="247.95"/>
    <n v="153.33000000000001"/>
    <s v="Smart"/>
    <d v="2017-04-12T00:00:00"/>
    <n v="33"/>
    <x v="2"/>
  </r>
  <r>
    <s v="U01817"/>
    <s v="C15034"/>
    <s v="Saanvi Gill"/>
    <x v="0"/>
    <x v="5"/>
    <x v="4"/>
    <s v="MTR84505"/>
    <d v="2025-03-20T00:00:00"/>
    <d v="1899-12-30T17:06:09"/>
    <n v="213.48"/>
    <n v="2240.2399999999998"/>
    <n v="2453.7199999999998"/>
    <n v="1293.94"/>
    <x v="245"/>
    <x v="0"/>
    <x v="15"/>
    <x v="1"/>
    <n v="0"/>
    <n v="0"/>
    <n v="1"/>
    <x v="0"/>
    <x v="0"/>
    <x v="0"/>
    <n v="110.19"/>
    <n v="103.29"/>
    <s v="Analog"/>
    <d v="2022-01-02T00:00:00"/>
    <n v="68"/>
    <x v="2"/>
  </r>
  <r>
    <s v="U01818"/>
    <s v="C95338"/>
    <s v="Kavya Iyengar"/>
    <x v="2"/>
    <x v="0"/>
    <x v="0"/>
    <s v="MTR60802"/>
    <d v="2025-06-14T00:00:00"/>
    <d v="1899-12-30T12:32:39"/>
    <n v="218.14"/>
    <n v="2848.14"/>
    <n v="3066.2799999999902"/>
    <n v="1432.47"/>
    <x v="79"/>
    <x v="0"/>
    <x v="26"/>
    <x v="0"/>
    <n v="1"/>
    <n v="0"/>
    <n v="0"/>
    <x v="0"/>
    <x v="1"/>
    <x v="4"/>
    <n v="124.39"/>
    <n v="93.75"/>
    <s v="Smart"/>
    <d v="2020-02-08T00:00:00"/>
    <n v="41"/>
    <x v="2"/>
  </r>
  <r>
    <s v="U01819"/>
    <s v="C53740"/>
    <s v="Kabir Phadke"/>
    <x v="0"/>
    <x v="5"/>
    <x v="4"/>
    <s v="MTR50053"/>
    <d v="2025-06-20T00:00:00"/>
    <d v="1899-12-30T09:21:21"/>
    <n v="384.6"/>
    <n v="3036.81"/>
    <n v="3421.41"/>
    <n v="1828.63"/>
    <x v="6"/>
    <x v="0"/>
    <x v="1"/>
    <x v="2"/>
    <n v="0"/>
    <n v="1"/>
    <n v="0"/>
    <x v="1"/>
    <x v="0"/>
    <x v="1"/>
    <n v="235.54"/>
    <n v="149.06"/>
    <s v="Smart"/>
    <d v="2022-03-16T00:00:00"/>
    <n v="46"/>
    <x v="2"/>
  </r>
  <r>
    <s v="U01820"/>
    <s v="C99091"/>
    <s v="Akash Carvalho"/>
    <x v="0"/>
    <x v="1"/>
    <x v="1"/>
    <s v="MTR22626"/>
    <d v="2024-10-21T00:00:00"/>
    <d v="1899-12-30T13:50:18"/>
    <n v="208.86"/>
    <n v="2640.75"/>
    <n v="2849.61"/>
    <n v="1203.96"/>
    <x v="177"/>
    <x v="0"/>
    <x v="5"/>
    <x v="1"/>
    <n v="0"/>
    <n v="0"/>
    <n v="1"/>
    <x v="4"/>
    <x v="1"/>
    <x v="2"/>
    <n v="96.45"/>
    <n v="112.41"/>
    <s v="Smart"/>
    <d v="2019-09-07T00:00:00"/>
    <n v="68"/>
    <x v="1"/>
  </r>
  <r>
    <s v="U01821"/>
    <s v="C34135"/>
    <s v="Sharad Khandelwal"/>
    <x v="2"/>
    <x v="3"/>
    <x v="3"/>
    <s v="MTR34164"/>
    <d v="2025-05-23T00:00:00"/>
    <d v="1899-12-30T03:57:28"/>
    <n v="376.89"/>
    <n v="2447.0500000000002"/>
    <n v="2823.94"/>
    <n v="1943.76"/>
    <x v="119"/>
    <x v="0"/>
    <x v="0"/>
    <x v="0"/>
    <n v="1"/>
    <n v="0"/>
    <n v="0"/>
    <x v="3"/>
    <x v="0"/>
    <x v="0"/>
    <n v="241"/>
    <n v="135.88999999999999"/>
    <s v="Smart"/>
    <d v="2017-08-23T00:00:00"/>
    <n v="58"/>
    <x v="2"/>
  </r>
  <r>
    <s v="U01822"/>
    <s v="C54693"/>
    <s v="Deepak Vyas"/>
    <x v="1"/>
    <x v="1"/>
    <x v="1"/>
    <s v="MTR67906"/>
    <d v="2025-06-14T00:00:00"/>
    <d v="1899-12-30T18:53:21"/>
    <n v="316.41000000000003"/>
    <n v="1430.56"/>
    <n v="1746.97"/>
    <n v="1494.79"/>
    <x v="137"/>
    <x v="0"/>
    <x v="20"/>
    <x v="1"/>
    <n v="0"/>
    <n v="0"/>
    <n v="1"/>
    <x v="3"/>
    <x v="1"/>
    <x v="0"/>
    <n v="173.4"/>
    <n v="143.01"/>
    <s v="Smart"/>
    <d v="2016-06-21T00:00:00"/>
    <n v="74"/>
    <x v="0"/>
  </r>
  <r>
    <s v="U01823"/>
    <s v="C23200"/>
    <s v="Roshni Sen"/>
    <x v="2"/>
    <x v="3"/>
    <x v="3"/>
    <s v="MTR18854"/>
    <d v="2025-05-11T00:00:00"/>
    <d v="1899-12-30T20:52:22"/>
    <n v="300.27999999999997"/>
    <n v="4208.07"/>
    <n v="4508.3499999999904"/>
    <n v="1769.48"/>
    <x v="117"/>
    <x v="0"/>
    <x v="29"/>
    <x v="0"/>
    <n v="1"/>
    <n v="0"/>
    <n v="0"/>
    <x v="4"/>
    <x v="1"/>
    <x v="2"/>
    <n v="165.5"/>
    <n v="134.78"/>
    <s v="Analog"/>
    <d v="2017-10-21T00:00:00"/>
    <n v="60"/>
    <x v="2"/>
  </r>
  <r>
    <s v="U01824"/>
    <s v="C38230"/>
    <s v="Gauri Anand"/>
    <x v="0"/>
    <x v="0"/>
    <x v="0"/>
    <s v="MTR10632"/>
    <d v="2024-11-27T00:00:00"/>
    <d v="1899-12-30T05:42:34"/>
    <n v="320.43"/>
    <n v="1062.76"/>
    <n v="1383.19"/>
    <n v="2326.0300000000002"/>
    <x v="110"/>
    <x v="0"/>
    <x v="13"/>
    <x v="2"/>
    <n v="0"/>
    <n v="1"/>
    <n v="0"/>
    <x v="3"/>
    <x v="1"/>
    <x v="2"/>
    <n v="217.2"/>
    <n v="103.23"/>
    <s v="Analog"/>
    <d v="2016-10-05T00:00:00"/>
    <n v="49"/>
    <x v="1"/>
  </r>
  <r>
    <s v="U01825"/>
    <s v="C54629"/>
    <s v="Simran Ramanujam"/>
    <x v="0"/>
    <x v="5"/>
    <x v="4"/>
    <s v="MTR96284"/>
    <d v="2024-09-25T00:00:00"/>
    <d v="1899-12-30T15:28:42"/>
    <n v="55.02"/>
    <n v="3514.35"/>
    <n v="3569.37"/>
    <n v="380.46"/>
    <x v="322"/>
    <x v="1"/>
    <x v="19"/>
    <x v="0"/>
    <n v="1"/>
    <n v="0"/>
    <n v="0"/>
    <x v="3"/>
    <x v="0"/>
    <x v="0"/>
    <n v="36.89"/>
    <n v="18.13"/>
    <s v="Smart"/>
    <d v="2023-09-25T00:00:00"/>
    <n v="51"/>
    <x v="1"/>
  </r>
  <r>
    <s v="U01826"/>
    <s v="C80828"/>
    <s v="Aparna Rao"/>
    <x v="0"/>
    <x v="5"/>
    <x v="4"/>
    <s v="MTR20929"/>
    <d v="2024-11-11T00:00:00"/>
    <d v="1899-12-30T12:31:56"/>
    <n v="491.44"/>
    <n v="3647.98"/>
    <n v="4139.42"/>
    <n v="3464.86"/>
    <x v="247"/>
    <x v="1"/>
    <x v="19"/>
    <x v="0"/>
    <n v="1"/>
    <n v="0"/>
    <n v="0"/>
    <x v="3"/>
    <x v="1"/>
    <x v="2"/>
    <n v="277.58999999999997"/>
    <n v="213.85"/>
    <s v="Smart"/>
    <d v="2018-12-19T00:00:00"/>
    <n v="60"/>
    <x v="1"/>
  </r>
  <r>
    <s v="U00402"/>
    <s v="C73578"/>
    <s v="Harsh Bhide"/>
    <x v="1"/>
    <x v="4"/>
    <x v="4"/>
    <s v="MTR47204"/>
    <d v="2025-07-06T00:00:00"/>
    <d v="1899-12-30T05:38:47"/>
    <n v="38.47"/>
    <n v="2799.29"/>
    <n v="2837.7599999999902"/>
    <n v="262.61"/>
    <x v="45"/>
    <x v="0"/>
    <x v="12"/>
    <x v="2"/>
    <n v="0"/>
    <n v="1"/>
    <n v="0"/>
    <x v="3"/>
    <x v="2"/>
    <x v="1"/>
    <n v="24.81"/>
    <n v="13.66"/>
    <s v="Smart"/>
    <d v="2021-12-16T00:00:00"/>
    <n v="65"/>
    <x v="1"/>
  </r>
  <r>
    <s v="U01828"/>
    <s v="C71652"/>
    <s v="Komal Sandhu"/>
    <x v="2"/>
    <x v="3"/>
    <x v="3"/>
    <s v="MTR78860"/>
    <d v="2024-12-14T00:00:00"/>
    <d v="1899-12-30T03:56:45"/>
    <n v="430.05"/>
    <n v="2259.11"/>
    <n v="2689.16"/>
    <n v="2158.13"/>
    <x v="323"/>
    <x v="1"/>
    <x v="12"/>
    <x v="1"/>
    <n v="0"/>
    <n v="0"/>
    <n v="1"/>
    <x v="0"/>
    <x v="0"/>
    <x v="0"/>
    <n v="255.72"/>
    <n v="174.33"/>
    <s v="Analog"/>
    <d v="2016-12-20T00:00:00"/>
    <n v="58"/>
    <x v="1"/>
  </r>
  <r>
    <s v="U01829"/>
    <s v="C68123"/>
    <s v="Sarika Hebbar"/>
    <x v="0"/>
    <x v="5"/>
    <x v="4"/>
    <s v="MTR27022"/>
    <d v="2025-05-20T00:00:00"/>
    <d v="1899-12-30T13:52:38"/>
    <n v="360.13"/>
    <n v="4715.45"/>
    <n v="5075.58"/>
    <n v="1895.12"/>
    <x v="167"/>
    <x v="0"/>
    <x v="21"/>
    <x v="2"/>
    <n v="0"/>
    <n v="1"/>
    <n v="0"/>
    <x v="3"/>
    <x v="0"/>
    <x v="2"/>
    <n v="191.63"/>
    <n v="168.5"/>
    <s v="Smart"/>
    <d v="2017-05-17T00:00:00"/>
    <n v="44"/>
    <x v="1"/>
  </r>
  <r>
    <s v="U00732"/>
    <s v="C51289"/>
    <s v="Ishita Siddiqui"/>
    <x v="1"/>
    <x v="1"/>
    <x v="1"/>
    <s v="MTR35034"/>
    <d v="2024-08-08T00:00:00"/>
    <d v="1899-12-30T03:00:29"/>
    <n v="162.4"/>
    <n v="3529.38"/>
    <n v="3691.78"/>
    <n v="1192.6400000000001"/>
    <x v="324"/>
    <x v="1"/>
    <x v="11"/>
    <x v="0"/>
    <n v="1"/>
    <n v="0"/>
    <n v="0"/>
    <x v="0"/>
    <x v="1"/>
    <x v="4"/>
    <n v="113.47"/>
    <n v="48.93"/>
    <s v="Smart"/>
    <d v="2015-09-28T00:00:00"/>
    <n v="70"/>
    <x v="0"/>
  </r>
  <r>
    <s v="U01831"/>
    <s v="C29259"/>
    <s v="Mohit Thakur"/>
    <x v="0"/>
    <x v="5"/>
    <x v="4"/>
    <s v="MTR38474"/>
    <d v="2025-05-15T00:00:00"/>
    <d v="1899-12-30T13:35:31"/>
    <n v="85.15"/>
    <n v="4886.3"/>
    <n v="4971.45"/>
    <n v="558.16"/>
    <x v="40"/>
    <x v="0"/>
    <x v="9"/>
    <x v="0"/>
    <n v="1"/>
    <n v="0"/>
    <n v="0"/>
    <x v="3"/>
    <x v="0"/>
    <x v="0"/>
    <n v="51.16"/>
    <n v="33.99"/>
    <s v="Smart"/>
    <d v="2016-01-27T00:00:00"/>
    <n v="71"/>
    <x v="0"/>
  </r>
  <r>
    <s v="U01342"/>
    <s v="C56840"/>
    <s v="Usha Kale"/>
    <x v="2"/>
    <x v="0"/>
    <x v="0"/>
    <s v="MTR57953"/>
    <d v="2024-08-01T00:00:00"/>
    <d v="1899-12-30T12:55:54"/>
    <n v="104.06"/>
    <n v="1094.42"/>
    <n v="1198.48"/>
    <n v="611.9"/>
    <x v="205"/>
    <x v="0"/>
    <x v="22"/>
    <x v="0"/>
    <n v="1"/>
    <n v="0"/>
    <n v="0"/>
    <x v="3"/>
    <x v="0"/>
    <x v="1"/>
    <n v="63.29"/>
    <n v="40.770000000000003"/>
    <s v="Analog"/>
    <d v="2020-01-01T00:00:00"/>
    <n v="60"/>
    <x v="2"/>
  </r>
  <r>
    <s v="U00763"/>
    <s v="C61061"/>
    <s v="Ishaan Chatterjee"/>
    <x v="2"/>
    <x v="4"/>
    <x v="4"/>
    <s v="MTR29279"/>
    <d v="2024-08-18T00:00:00"/>
    <d v="1899-12-30T05:23:55"/>
    <n v="337.11"/>
    <n v="4149.04"/>
    <n v="4486.1499999999996"/>
    <n v="1585.67"/>
    <x v="47"/>
    <x v="1"/>
    <x v="17"/>
    <x v="2"/>
    <n v="0"/>
    <n v="1"/>
    <n v="0"/>
    <x v="0"/>
    <x v="2"/>
    <x v="3"/>
    <n v="193.98"/>
    <n v="143.13"/>
    <s v="Smart"/>
    <d v="2021-05-12T00:00:00"/>
    <n v="27"/>
    <x v="0"/>
  </r>
  <r>
    <s v="U01835"/>
    <s v="C83660"/>
    <s v="Priya Pereira"/>
    <x v="0"/>
    <x v="5"/>
    <x v="4"/>
    <s v="MTR34663"/>
    <d v="2025-06-22T00:00:00"/>
    <d v="1899-12-30T07:19:11"/>
    <n v="238.47"/>
    <n v="2624.09"/>
    <n v="2862.56"/>
    <n v="1284.71"/>
    <x v="134"/>
    <x v="0"/>
    <x v="15"/>
    <x v="2"/>
    <n v="0"/>
    <n v="1"/>
    <n v="0"/>
    <x v="4"/>
    <x v="0"/>
    <x v="3"/>
    <n v="155.05000000000001"/>
    <n v="83.42"/>
    <s v="Analog"/>
    <d v="2024-01-26T00:00:00"/>
    <n v="35"/>
    <x v="1"/>
  </r>
  <r>
    <s v="U01836"/>
    <s v="C50369"/>
    <s v="Anjali Batra"/>
    <x v="2"/>
    <x v="6"/>
    <x v="2"/>
    <s v="MTR62082"/>
    <d v="2025-07-02T00:00:00"/>
    <d v="1899-12-30T04:13:17"/>
    <n v="389.77"/>
    <n v="4162.7700000000004"/>
    <n v="4552.54"/>
    <n v="2258.3000000000002"/>
    <x v="202"/>
    <x v="0"/>
    <x v="2"/>
    <x v="0"/>
    <n v="1"/>
    <n v="0"/>
    <n v="0"/>
    <x v="2"/>
    <x v="1"/>
    <x v="0"/>
    <n v="156.37"/>
    <n v="233.4"/>
    <s v="Analog"/>
    <d v="2018-01-06T00:00:00"/>
    <n v="43"/>
    <x v="1"/>
  </r>
  <r>
    <s v="U01837"/>
    <s v="C18250"/>
    <s v="Anushka Desai"/>
    <x v="1"/>
    <x v="3"/>
    <x v="3"/>
    <s v="MTR14547"/>
    <d v="2025-02-07T00:00:00"/>
    <d v="1899-12-30T09:15:20"/>
    <n v="444.46"/>
    <n v="2720.68"/>
    <n v="3165.14"/>
    <n v="3215.23"/>
    <x v="321"/>
    <x v="0"/>
    <x v="26"/>
    <x v="0"/>
    <n v="1"/>
    <n v="0"/>
    <n v="0"/>
    <x v="0"/>
    <x v="1"/>
    <x v="1"/>
    <n v="225.1"/>
    <n v="219.36"/>
    <s v="Smart"/>
    <d v="2016-01-01T00:00:00"/>
    <n v="55"/>
    <x v="1"/>
  </r>
  <r>
    <s v="U01838"/>
    <s v="C58786"/>
    <s v="Monika Khandelwal"/>
    <x v="2"/>
    <x v="1"/>
    <x v="1"/>
    <s v="MTR21793"/>
    <d v="2024-11-05T00:00:00"/>
    <d v="1899-12-30T07:02:03"/>
    <n v="167.77"/>
    <n v="1459.08"/>
    <n v="1626.85"/>
    <n v="1245.83"/>
    <x v="268"/>
    <x v="1"/>
    <x v="17"/>
    <x v="2"/>
    <n v="0"/>
    <n v="1"/>
    <n v="0"/>
    <x v="0"/>
    <x v="2"/>
    <x v="1"/>
    <n v="78.61"/>
    <n v="89.16"/>
    <s v="Analog"/>
    <d v="2019-09-13T00:00:00"/>
    <n v="70"/>
    <x v="1"/>
  </r>
  <r>
    <s v="U01839"/>
    <s v="C77003"/>
    <s v="Isha Apte"/>
    <x v="0"/>
    <x v="2"/>
    <x v="2"/>
    <s v="MTR12606"/>
    <d v="2025-03-21T00:00:00"/>
    <d v="1899-12-30T06:19:51"/>
    <n v="323.11"/>
    <n v="4824.0600000000004"/>
    <n v="5147.17"/>
    <n v="1969.85"/>
    <x v="256"/>
    <x v="0"/>
    <x v="4"/>
    <x v="0"/>
    <n v="1"/>
    <n v="0"/>
    <n v="0"/>
    <x v="2"/>
    <x v="0"/>
    <x v="2"/>
    <n v="129.58000000000001"/>
    <n v="193.53"/>
    <s v="Smart"/>
    <d v="2024-04-12T00:00:00"/>
    <n v="31"/>
    <x v="2"/>
  </r>
  <r>
    <s v="U01840"/>
    <s v="C31689"/>
    <s v="Naveen Bhasin"/>
    <x v="2"/>
    <x v="0"/>
    <x v="0"/>
    <s v="MTR83552"/>
    <d v="2025-01-31T00:00:00"/>
    <d v="1899-12-30T16:19:33"/>
    <n v="10.56"/>
    <n v="3090.79"/>
    <n v="3101.35"/>
    <n v="65.77"/>
    <x v="142"/>
    <x v="0"/>
    <x v="7"/>
    <x v="0"/>
    <n v="1"/>
    <n v="0"/>
    <n v="0"/>
    <x v="4"/>
    <x v="2"/>
    <x v="1"/>
    <n v="6.17"/>
    <n v="4.3899999999999997"/>
    <s v="Analog"/>
    <d v="2016-08-27T00:00:00"/>
    <n v="67"/>
    <x v="0"/>
  </r>
  <r>
    <s v="U01841"/>
    <s v="C49546"/>
    <s v="Neha Ghosh"/>
    <x v="0"/>
    <x v="3"/>
    <x v="3"/>
    <s v="MTR87066"/>
    <d v="2024-08-06T00:00:00"/>
    <d v="1899-12-30T04:49:01"/>
    <n v="430.61"/>
    <n v="2231.7600000000002"/>
    <n v="2662.37"/>
    <n v="2696.31"/>
    <x v="171"/>
    <x v="0"/>
    <x v="13"/>
    <x v="1"/>
    <n v="0"/>
    <n v="0"/>
    <n v="1"/>
    <x v="3"/>
    <x v="2"/>
    <x v="2"/>
    <n v="186.06"/>
    <n v="244.55"/>
    <s v="Smart"/>
    <d v="2016-09-21T00:00:00"/>
    <n v="18"/>
    <x v="2"/>
  </r>
  <r>
    <s v="U00476"/>
    <s v="C96885"/>
    <s v="Sameer Sodhi"/>
    <x v="0"/>
    <x v="1"/>
    <x v="1"/>
    <s v="MTR12718"/>
    <d v="2024-09-08T00:00:00"/>
    <d v="1899-12-30T14:37:37"/>
    <n v="29.06"/>
    <n v="3114.98"/>
    <n v="3144.04"/>
    <n v="148.94"/>
    <x v="125"/>
    <x v="1"/>
    <x v="0"/>
    <x v="1"/>
    <n v="0"/>
    <n v="0"/>
    <n v="1"/>
    <x v="1"/>
    <x v="2"/>
    <x v="0"/>
    <n v="14.65"/>
    <n v="14.41"/>
    <s v="Analog"/>
    <d v="2017-03-04T00:00:00"/>
    <n v="24"/>
    <x v="0"/>
  </r>
  <r>
    <s v="U00877"/>
    <s v="C23691"/>
    <s v="Ankit Singh"/>
    <x v="0"/>
    <x v="5"/>
    <x v="4"/>
    <s v="MTR84826"/>
    <d v="2025-05-31T00:00:00"/>
    <d v="1899-12-30T04:14:11"/>
    <n v="439.46"/>
    <n v="3245.3"/>
    <n v="3684.76"/>
    <n v="1989.84"/>
    <x v="11"/>
    <x v="0"/>
    <x v="15"/>
    <x v="2"/>
    <n v="0"/>
    <n v="1"/>
    <n v="0"/>
    <x v="0"/>
    <x v="2"/>
    <x v="1"/>
    <n v="246.86"/>
    <n v="192.6"/>
    <s v="Smart"/>
    <d v="2019-09-26T00:00:00"/>
    <n v="25"/>
    <x v="0"/>
  </r>
  <r>
    <s v="U00740"/>
    <s v="C29825"/>
    <s v="Rajesh Iyer"/>
    <x v="2"/>
    <x v="1"/>
    <x v="1"/>
    <s v="MTR13887"/>
    <d v="2025-02-03T00:00:00"/>
    <d v="1899-12-30T20:10:40"/>
    <n v="242.04"/>
    <n v="1789.14"/>
    <n v="2031.18"/>
    <n v="1204.72"/>
    <x v="170"/>
    <x v="0"/>
    <x v="24"/>
    <x v="2"/>
    <n v="0"/>
    <n v="1"/>
    <n v="0"/>
    <x v="2"/>
    <x v="1"/>
    <x v="0"/>
    <n v="164.51"/>
    <n v="77.53"/>
    <s v="Analog"/>
    <d v="2023-01-06T00:00:00"/>
    <n v="72"/>
    <x v="1"/>
  </r>
  <r>
    <s v="U01845"/>
    <s v="C76926"/>
    <s v="Sonam Naidu"/>
    <x v="1"/>
    <x v="4"/>
    <x v="4"/>
    <s v="MTR56266"/>
    <d v="2025-06-20T00:00:00"/>
    <d v="1899-12-30T02:00:13"/>
    <n v="23.48"/>
    <n v="4219.43"/>
    <n v="4242.91"/>
    <n v="132.69"/>
    <x v="6"/>
    <x v="0"/>
    <x v="29"/>
    <x v="0"/>
    <n v="1"/>
    <n v="0"/>
    <n v="0"/>
    <x v="2"/>
    <x v="0"/>
    <x v="1"/>
    <n v="13.68"/>
    <n v="9.8000000000000007"/>
    <s v="Smart"/>
    <d v="2016-11-13T00:00:00"/>
    <n v="68"/>
    <x v="2"/>
  </r>
  <r>
    <s v="U01846"/>
    <s v="C38640"/>
    <s v="Anushka Carvalho"/>
    <x v="1"/>
    <x v="3"/>
    <x v="3"/>
    <s v="MTR18216"/>
    <d v="2025-06-05T00:00:00"/>
    <d v="1899-12-30T11:28:15"/>
    <n v="296.97000000000003"/>
    <n v="2403.5500000000002"/>
    <n v="2700.52"/>
    <n v="1843.86"/>
    <x v="248"/>
    <x v="0"/>
    <x v="23"/>
    <x v="0"/>
    <n v="1"/>
    <n v="0"/>
    <n v="0"/>
    <x v="1"/>
    <x v="0"/>
    <x v="4"/>
    <n v="151.97999999999999"/>
    <n v="144.99"/>
    <s v="Smart"/>
    <d v="2015-10-13T00:00:00"/>
    <n v="45"/>
    <x v="1"/>
  </r>
  <r>
    <s v="U01847"/>
    <s v="C55637"/>
    <s v="Lavanya Phadke"/>
    <x v="1"/>
    <x v="5"/>
    <x v="4"/>
    <s v="MTR45123"/>
    <d v="2025-07-07T00:00:00"/>
    <d v="1899-12-30T06:32:54"/>
    <n v="286.95999999999998"/>
    <n v="4918.8900000000003"/>
    <n v="5205.8500000000004"/>
    <n v="1793.81"/>
    <x v="30"/>
    <x v="0"/>
    <x v="2"/>
    <x v="2"/>
    <n v="0"/>
    <n v="1"/>
    <n v="0"/>
    <x v="0"/>
    <x v="0"/>
    <x v="0"/>
    <n v="186.03"/>
    <n v="100.93"/>
    <s v="Smart"/>
    <d v="2023-03-24T00:00:00"/>
    <n v="56"/>
    <x v="1"/>
  </r>
  <r>
    <s v="U00966"/>
    <s v="C58496"/>
    <s v="Kirti Chatterjee"/>
    <x v="2"/>
    <x v="0"/>
    <x v="0"/>
    <s v="MTR91891"/>
    <d v="2025-02-04T00:00:00"/>
    <d v="1899-12-30T12:09:09"/>
    <n v="123.24"/>
    <n v="4595.07"/>
    <n v="4718.3099999999904"/>
    <n v="852.5"/>
    <x v="295"/>
    <x v="0"/>
    <x v="8"/>
    <x v="2"/>
    <n v="0"/>
    <n v="1"/>
    <n v="0"/>
    <x v="0"/>
    <x v="1"/>
    <x v="4"/>
    <n v="81.14"/>
    <n v="42.1"/>
    <s v="Smart"/>
    <d v="2021-09-20T00:00:00"/>
    <n v="32"/>
    <x v="0"/>
  </r>
  <r>
    <s v="U00298"/>
    <s v="C25123"/>
    <s v="Bharat Gill"/>
    <x v="1"/>
    <x v="5"/>
    <x v="4"/>
    <s v="MTR42684"/>
    <d v="2025-01-26T00:00:00"/>
    <d v="1899-12-30T12:35:55"/>
    <n v="493.89"/>
    <n v="3709.85"/>
    <n v="4203.74"/>
    <n v="3652.4"/>
    <x v="51"/>
    <x v="0"/>
    <x v="9"/>
    <x v="2"/>
    <n v="0"/>
    <n v="1"/>
    <n v="0"/>
    <x v="4"/>
    <x v="1"/>
    <x v="0"/>
    <n v="299.01"/>
    <n v="194.88"/>
    <s v="Analog"/>
    <d v="2023-09-05T00:00:00"/>
    <n v="29"/>
    <x v="1"/>
  </r>
  <r>
    <s v="U01850"/>
    <s v="C32807"/>
    <s v="Rohan Gokhale"/>
    <x v="0"/>
    <x v="0"/>
    <x v="0"/>
    <s v="MTR75988"/>
    <d v="2024-10-26T00:00:00"/>
    <d v="1899-12-30T12:22:01"/>
    <n v="140.19"/>
    <n v="2615.86"/>
    <n v="2756.05"/>
    <n v="788.91"/>
    <x v="147"/>
    <x v="0"/>
    <x v="15"/>
    <x v="2"/>
    <n v="0"/>
    <n v="1"/>
    <n v="0"/>
    <x v="4"/>
    <x v="0"/>
    <x v="0"/>
    <n v="60.86"/>
    <n v="79.33"/>
    <s v="Analog"/>
    <d v="2020-02-28T00:00:00"/>
    <n v="59"/>
    <x v="1"/>
  </r>
  <r>
    <s v="U01851"/>
    <s v="C28007"/>
    <s v="Lavanya Sawant"/>
    <x v="0"/>
    <x v="3"/>
    <x v="3"/>
    <s v="MTR26753"/>
    <d v="2025-01-16T00:00:00"/>
    <d v="1899-12-30T12:49:46"/>
    <n v="165.78"/>
    <n v="4575.51"/>
    <n v="4741.29"/>
    <n v="940.3"/>
    <x v="78"/>
    <x v="0"/>
    <x v="19"/>
    <x v="1"/>
    <n v="0"/>
    <n v="0"/>
    <n v="1"/>
    <x v="0"/>
    <x v="1"/>
    <x v="3"/>
    <n v="84.27"/>
    <n v="81.510000000000005"/>
    <s v="Analog"/>
    <d v="2016-05-20T00:00:00"/>
    <n v="69"/>
    <x v="0"/>
  </r>
  <r>
    <s v="U01852"/>
    <s v="C24439"/>
    <s v="Kartik Ramanujam"/>
    <x v="1"/>
    <x v="3"/>
    <x v="3"/>
    <s v="MTR89801"/>
    <d v="2024-08-22T00:00:00"/>
    <d v="1899-12-30T11:18:13"/>
    <n v="377.67"/>
    <n v="1068.76"/>
    <n v="1446.43"/>
    <n v="2746.32"/>
    <x v="57"/>
    <x v="0"/>
    <x v="14"/>
    <x v="2"/>
    <n v="0"/>
    <n v="1"/>
    <n v="0"/>
    <x v="4"/>
    <x v="2"/>
    <x v="2"/>
    <n v="229.52"/>
    <n v="148.15"/>
    <s v="Smart"/>
    <d v="2021-05-25T00:00:00"/>
    <n v="68"/>
    <x v="1"/>
  </r>
  <r>
    <s v="U01853"/>
    <s v="C62814"/>
    <s v="Pallavi Raina"/>
    <x v="2"/>
    <x v="1"/>
    <x v="1"/>
    <s v="MTR10794"/>
    <d v="2024-08-05T00:00:00"/>
    <d v="1899-12-30T13:32:59"/>
    <n v="238.94"/>
    <n v="2327.9"/>
    <n v="2566.84"/>
    <n v="1077.08"/>
    <x v="325"/>
    <x v="1"/>
    <x v="26"/>
    <x v="2"/>
    <n v="0"/>
    <n v="1"/>
    <n v="0"/>
    <x v="3"/>
    <x v="2"/>
    <x v="1"/>
    <n v="104.24"/>
    <n v="134.69999999999999"/>
    <s v="Smart"/>
    <d v="2019-12-13T00:00:00"/>
    <n v="35"/>
    <x v="2"/>
  </r>
  <r>
    <s v="U01854"/>
    <s v="C97744"/>
    <s v="Jatin Venkatesh"/>
    <x v="2"/>
    <x v="0"/>
    <x v="0"/>
    <s v="MTR26033"/>
    <d v="2024-10-10T00:00:00"/>
    <d v="1899-12-30T05:03:37"/>
    <n v="294.95999999999998"/>
    <n v="4560.3599999999997"/>
    <n v="4855.32"/>
    <n v="1442.59"/>
    <x v="242"/>
    <x v="1"/>
    <x v="5"/>
    <x v="0"/>
    <n v="1"/>
    <n v="0"/>
    <n v="0"/>
    <x v="4"/>
    <x v="1"/>
    <x v="3"/>
    <n v="142.94"/>
    <n v="152.02000000000001"/>
    <s v="Smart"/>
    <d v="2022-11-20T00:00:00"/>
    <n v="33"/>
    <x v="0"/>
  </r>
  <r>
    <s v="U01855"/>
    <s v="C55112"/>
    <s v="Amit Balasubramanian"/>
    <x v="1"/>
    <x v="0"/>
    <x v="0"/>
    <s v="MTR62995"/>
    <d v="2024-11-26T00:00:00"/>
    <d v="1899-12-30T20:24:21"/>
    <n v="495.74"/>
    <n v="4988.74"/>
    <n v="5484.48"/>
    <n v="3115.42"/>
    <x v="246"/>
    <x v="1"/>
    <x v="14"/>
    <x v="2"/>
    <n v="0"/>
    <n v="1"/>
    <n v="0"/>
    <x v="3"/>
    <x v="1"/>
    <x v="4"/>
    <n v="203.05"/>
    <n v="292.69"/>
    <s v="Analog"/>
    <d v="2016-12-21T00:00:00"/>
    <n v="46"/>
    <x v="2"/>
  </r>
  <r>
    <s v="U01114"/>
    <s v="C13863"/>
    <s v="Lavanya DSouza"/>
    <x v="1"/>
    <x v="6"/>
    <x v="2"/>
    <s v="MTR70944"/>
    <d v="2025-07-12T00:00:00"/>
    <d v="1899-12-30T07:43:41"/>
    <n v="337.74"/>
    <n v="1170.76"/>
    <n v="1508.5"/>
    <n v="1591.77"/>
    <x v="65"/>
    <x v="0"/>
    <x v="18"/>
    <x v="1"/>
    <n v="0"/>
    <n v="0"/>
    <n v="1"/>
    <x v="1"/>
    <x v="2"/>
    <x v="1"/>
    <n v="185.01"/>
    <n v="152.72999999999999"/>
    <s v="Smart"/>
    <d v="2023-11-01T00:00:00"/>
    <n v="57"/>
    <x v="1"/>
  </r>
  <r>
    <s v="U01857"/>
    <s v="C86800"/>
    <s v="Karan Das"/>
    <x v="1"/>
    <x v="2"/>
    <x v="2"/>
    <s v="MTR79815"/>
    <d v="2025-03-06T00:00:00"/>
    <d v="1899-12-30T19:45:57"/>
    <n v="231.11"/>
    <n v="2694.61"/>
    <n v="2925.72"/>
    <n v="1429.32"/>
    <x v="206"/>
    <x v="0"/>
    <x v="29"/>
    <x v="0"/>
    <n v="1"/>
    <n v="0"/>
    <n v="0"/>
    <x v="3"/>
    <x v="1"/>
    <x v="1"/>
    <n v="143.29"/>
    <n v="87.82"/>
    <s v="Analog"/>
    <d v="2022-01-09T00:00:00"/>
    <n v="64"/>
    <x v="0"/>
  </r>
  <r>
    <s v="U01186"/>
    <s v="C78820"/>
    <s v="Madhuri Gill"/>
    <x v="1"/>
    <x v="2"/>
    <x v="2"/>
    <s v="MTR80940"/>
    <d v="2025-01-20T00:00:00"/>
    <d v="1899-12-30T04:48:13"/>
    <n v="163.88"/>
    <n v="1532.22"/>
    <n v="1696.1"/>
    <n v="767.94"/>
    <x v="16"/>
    <x v="0"/>
    <x v="19"/>
    <x v="2"/>
    <n v="0"/>
    <n v="1"/>
    <n v="0"/>
    <x v="1"/>
    <x v="1"/>
    <x v="2"/>
    <n v="74.42"/>
    <n v="89.46"/>
    <s v="Analog"/>
    <d v="2017-09-16T00:00:00"/>
    <n v="59"/>
    <x v="0"/>
  </r>
  <r>
    <s v="U01859"/>
    <s v="C11492"/>
    <s v="Kabir Venkatesh"/>
    <x v="1"/>
    <x v="5"/>
    <x v="4"/>
    <s v="MTR19106"/>
    <d v="2024-12-12T00:00:00"/>
    <d v="1899-12-30T14:24:10"/>
    <n v="127.9"/>
    <n v="4470.8"/>
    <n v="4598.7"/>
    <n v="783.76"/>
    <x v="182"/>
    <x v="1"/>
    <x v="3"/>
    <x v="0"/>
    <n v="1"/>
    <n v="0"/>
    <n v="0"/>
    <x v="0"/>
    <x v="2"/>
    <x v="1"/>
    <n v="64.790000000000006"/>
    <n v="63.11"/>
    <s v="Smart"/>
    <d v="2021-11-14T00:00:00"/>
    <n v="55"/>
    <x v="1"/>
  </r>
  <r>
    <s v="U01860"/>
    <s v="C28528"/>
    <s v="Ankit Kapoor"/>
    <x v="0"/>
    <x v="2"/>
    <x v="2"/>
    <s v="MTR30914"/>
    <d v="2025-03-18T00:00:00"/>
    <d v="1899-12-30T04:53:15"/>
    <n v="475.65"/>
    <n v="3586.85"/>
    <n v="4062.5"/>
    <n v="3131.09"/>
    <x v="52"/>
    <x v="0"/>
    <x v="24"/>
    <x v="1"/>
    <n v="0"/>
    <n v="0"/>
    <n v="1"/>
    <x v="2"/>
    <x v="1"/>
    <x v="4"/>
    <n v="242.22"/>
    <n v="233.43"/>
    <s v="Smart"/>
    <d v="2020-06-20T00:00:00"/>
    <n v="47"/>
    <x v="0"/>
  </r>
  <r>
    <s v="U01833"/>
    <s v="C30636"/>
    <s v="Priya Dutta"/>
    <x v="0"/>
    <x v="0"/>
    <x v="0"/>
    <s v="MTR69071"/>
    <d v="2025-01-18T00:00:00"/>
    <d v="1899-12-30T03:24:07"/>
    <n v="416.94"/>
    <n v="4252.16"/>
    <n v="4669.0999999999904"/>
    <n v="2167.66"/>
    <x v="189"/>
    <x v="0"/>
    <x v="21"/>
    <x v="1"/>
    <n v="0"/>
    <n v="0"/>
    <n v="1"/>
    <x v="3"/>
    <x v="1"/>
    <x v="3"/>
    <n v="260.76"/>
    <n v="156.18"/>
    <s v="Analog"/>
    <d v="2024-04-11T00:00:00"/>
    <n v="75"/>
    <x v="1"/>
  </r>
  <r>
    <s v="U00059"/>
    <s v="C88614"/>
    <s v="Roshni Bhide"/>
    <x v="0"/>
    <x v="4"/>
    <x v="4"/>
    <s v="MTR88341"/>
    <d v="2025-04-08T00:00:00"/>
    <d v="1899-12-30T18:39:32"/>
    <n v="458.87"/>
    <n v="1310.1600000000001"/>
    <n v="1769.03"/>
    <n v="3364.27"/>
    <x v="49"/>
    <x v="0"/>
    <x v="15"/>
    <x v="0"/>
    <n v="1"/>
    <n v="0"/>
    <n v="0"/>
    <x v="0"/>
    <x v="0"/>
    <x v="3"/>
    <n v="199.75"/>
    <n v="259.12"/>
    <s v="Analog"/>
    <d v="2022-12-22T00:00:00"/>
    <n v="64"/>
    <x v="1"/>
  </r>
  <r>
    <s v="U01863"/>
    <s v="C59696"/>
    <s v="Sangeeta Sharma"/>
    <x v="2"/>
    <x v="3"/>
    <x v="3"/>
    <s v="MTR70547"/>
    <d v="2025-06-18T00:00:00"/>
    <d v="1899-12-30T18:34:43"/>
    <n v="280.5"/>
    <n v="2483.44"/>
    <n v="2763.94"/>
    <n v="1331.76"/>
    <x v="14"/>
    <x v="0"/>
    <x v="2"/>
    <x v="1"/>
    <n v="0"/>
    <n v="0"/>
    <n v="1"/>
    <x v="0"/>
    <x v="0"/>
    <x v="0"/>
    <n v="182.02"/>
    <n v="98.48"/>
    <s v="Analog"/>
    <d v="2021-12-25T00:00:00"/>
    <n v="56"/>
    <x v="0"/>
  </r>
  <r>
    <s v="U01864"/>
    <s v="C90786"/>
    <s v="Sakshi Srinivasan"/>
    <x v="0"/>
    <x v="1"/>
    <x v="1"/>
    <s v="MTR48005"/>
    <d v="2025-01-12T00:00:00"/>
    <d v="1899-12-30T11:05:46"/>
    <n v="102.93"/>
    <n v="4286.74"/>
    <n v="4389.67"/>
    <n v="684.1"/>
    <x v="156"/>
    <x v="0"/>
    <x v="7"/>
    <x v="2"/>
    <n v="0"/>
    <n v="1"/>
    <n v="0"/>
    <x v="0"/>
    <x v="0"/>
    <x v="4"/>
    <n v="67.55"/>
    <n v="35.380000000000003"/>
    <s v="Analog"/>
    <d v="2024-05-13T00:00:00"/>
    <n v="73"/>
    <x v="2"/>
  </r>
  <r>
    <s v="U01865"/>
    <s v="C95014"/>
    <s v="Manjunath Jain"/>
    <x v="2"/>
    <x v="2"/>
    <x v="2"/>
    <s v="MTR16815"/>
    <d v="2025-06-01T00:00:00"/>
    <d v="1899-12-30T12:22:49"/>
    <n v="16.29"/>
    <n v="2704.23"/>
    <n v="2720.52"/>
    <n v="119.4"/>
    <x v="98"/>
    <x v="0"/>
    <x v="17"/>
    <x v="0"/>
    <n v="1"/>
    <n v="0"/>
    <n v="0"/>
    <x v="3"/>
    <x v="1"/>
    <x v="1"/>
    <n v="7.87"/>
    <n v="8.42"/>
    <s v="Analog"/>
    <d v="2020-08-28T00:00:00"/>
    <n v="66"/>
    <x v="1"/>
  </r>
  <r>
    <s v="U01866"/>
    <s v="C69192"/>
    <s v="Yash Khan"/>
    <x v="2"/>
    <x v="3"/>
    <x v="3"/>
    <s v="MTR21847"/>
    <d v="2024-09-16T00:00:00"/>
    <d v="1899-12-30T23:48:33"/>
    <n v="490.61"/>
    <n v="2790.66"/>
    <n v="3281.27"/>
    <n v="2345.87"/>
    <x v="264"/>
    <x v="1"/>
    <x v="13"/>
    <x v="2"/>
    <n v="0"/>
    <n v="1"/>
    <n v="0"/>
    <x v="3"/>
    <x v="0"/>
    <x v="0"/>
    <n v="309.99"/>
    <n v="180.62"/>
    <s v="Smart"/>
    <d v="2020-10-27T00:00:00"/>
    <n v="29"/>
    <x v="1"/>
  </r>
  <r>
    <s v="U01867"/>
    <s v="C33594"/>
    <s v="Sunil Sarkar"/>
    <x v="2"/>
    <x v="0"/>
    <x v="0"/>
    <s v="MTR72140"/>
    <d v="2024-11-09T00:00:00"/>
    <d v="1899-12-30T08:53:15"/>
    <n v="436.2"/>
    <n v="4000.53"/>
    <n v="4436.7299999999996"/>
    <n v="2167.8000000000002"/>
    <x v="223"/>
    <x v="1"/>
    <x v="9"/>
    <x v="2"/>
    <n v="0"/>
    <n v="1"/>
    <n v="0"/>
    <x v="4"/>
    <x v="0"/>
    <x v="4"/>
    <n v="175.68"/>
    <n v="260.52"/>
    <s v="Smart"/>
    <d v="2020-03-26T00:00:00"/>
    <n v="32"/>
    <x v="0"/>
  </r>
  <r>
    <s v="U01868"/>
    <s v="C66681"/>
    <s v="Anushka Singh"/>
    <x v="2"/>
    <x v="1"/>
    <x v="1"/>
    <s v="MTR12810"/>
    <d v="2025-03-26T00:00:00"/>
    <d v="1899-12-30T23:30:46"/>
    <n v="32.119999999999997"/>
    <n v="2605.2600000000002"/>
    <n v="2637.38"/>
    <n v="165.31"/>
    <x v="154"/>
    <x v="0"/>
    <x v="2"/>
    <x v="2"/>
    <n v="0"/>
    <n v="1"/>
    <n v="0"/>
    <x v="1"/>
    <x v="1"/>
    <x v="3"/>
    <n v="21.07"/>
    <n v="11.05"/>
    <s v="Analog"/>
    <d v="2021-06-22T00:00:00"/>
    <n v="74"/>
    <x v="1"/>
  </r>
  <r>
    <s v="U01869"/>
    <s v="C35665"/>
    <s v="Aishwarya Venkatesh"/>
    <x v="2"/>
    <x v="3"/>
    <x v="3"/>
    <s v="MTR12076"/>
    <d v="2025-02-22T00:00:00"/>
    <d v="1899-12-30T17:12:16"/>
    <n v="85.72"/>
    <n v="4658.1000000000004"/>
    <n v="4743.82"/>
    <n v="528.13"/>
    <x v="50"/>
    <x v="0"/>
    <x v="11"/>
    <x v="2"/>
    <n v="0"/>
    <n v="1"/>
    <n v="0"/>
    <x v="1"/>
    <x v="1"/>
    <x v="2"/>
    <n v="37.18"/>
    <n v="48.54"/>
    <s v="Smart"/>
    <d v="2019-12-02T00:00:00"/>
    <n v="18"/>
    <x v="1"/>
  </r>
  <r>
    <s v="U01870"/>
    <s v="C40637"/>
    <s v="Naveen Joshi"/>
    <x v="1"/>
    <x v="1"/>
    <x v="1"/>
    <s v="MTR69610"/>
    <d v="2024-10-22T00:00:00"/>
    <d v="1899-12-30T05:00:23"/>
    <n v="82.23"/>
    <n v="1656.93"/>
    <n v="1739.16"/>
    <n v="560.51"/>
    <x v="174"/>
    <x v="1"/>
    <x v="19"/>
    <x v="2"/>
    <n v="0"/>
    <n v="1"/>
    <n v="0"/>
    <x v="3"/>
    <x v="0"/>
    <x v="2"/>
    <n v="36.840000000000003"/>
    <n v="45.39"/>
    <s v="Analog"/>
    <d v="2018-09-05T00:00:00"/>
    <n v="18"/>
    <x v="0"/>
  </r>
  <r>
    <s v="U01625"/>
    <s v="C12038"/>
    <s v="Kiran Patel"/>
    <x v="2"/>
    <x v="2"/>
    <x v="2"/>
    <s v="MTR71118"/>
    <d v="2024-11-16T00:00:00"/>
    <d v="1899-12-30T09:00:48"/>
    <n v="43.12"/>
    <n v="3673.99"/>
    <n v="3717.1099999999901"/>
    <n v="240.74"/>
    <x v="108"/>
    <x v="0"/>
    <x v="22"/>
    <x v="2"/>
    <n v="0"/>
    <n v="1"/>
    <n v="0"/>
    <x v="0"/>
    <x v="0"/>
    <x v="2"/>
    <n v="28.78"/>
    <n v="14.34"/>
    <s v="Analog"/>
    <d v="2016-08-11T00:00:00"/>
    <n v="54"/>
    <x v="2"/>
  </r>
  <r>
    <s v="U01873"/>
    <s v="C11403"/>
    <s v="Kunal Patel"/>
    <x v="1"/>
    <x v="1"/>
    <x v="1"/>
    <s v="MTR33637"/>
    <d v="2024-09-25T00:00:00"/>
    <d v="1899-12-30T02:48:48"/>
    <n v="110.76"/>
    <n v="4633.51"/>
    <n v="4744.2700000000004"/>
    <n v="746.75"/>
    <x v="29"/>
    <x v="0"/>
    <x v="20"/>
    <x v="0"/>
    <n v="1"/>
    <n v="0"/>
    <n v="0"/>
    <x v="3"/>
    <x v="0"/>
    <x v="4"/>
    <n v="61.37"/>
    <n v="49.39"/>
    <s v="Analog"/>
    <d v="2019-04-16T00:00:00"/>
    <n v="38"/>
    <x v="0"/>
  </r>
  <r>
    <s v="U01874"/>
    <s v="C32740"/>
    <s v="Mansi Mehra"/>
    <x v="2"/>
    <x v="3"/>
    <x v="3"/>
    <s v="MTR21346"/>
    <d v="2024-11-10T00:00:00"/>
    <d v="1899-12-30T06:21:18"/>
    <n v="479.39"/>
    <n v="3124.32"/>
    <n v="3603.71"/>
    <n v="2888.61"/>
    <x v="90"/>
    <x v="0"/>
    <x v="24"/>
    <x v="1"/>
    <n v="0"/>
    <n v="0"/>
    <n v="1"/>
    <x v="3"/>
    <x v="2"/>
    <x v="2"/>
    <n v="267.45"/>
    <n v="211.94"/>
    <s v="Analog"/>
    <d v="2019-11-02T00:00:00"/>
    <n v="70"/>
    <x v="0"/>
  </r>
  <r>
    <s v="U01875"/>
    <s v="C16534"/>
    <s v="Pranav Iyer"/>
    <x v="2"/>
    <x v="6"/>
    <x v="2"/>
    <s v="MTR82980"/>
    <d v="2025-06-16T00:00:00"/>
    <d v="1899-12-30T14:14:13"/>
    <n v="333.33"/>
    <n v="3886.26"/>
    <n v="4219.59"/>
    <n v="1893.83"/>
    <x v="92"/>
    <x v="0"/>
    <x v="7"/>
    <x v="1"/>
    <n v="0"/>
    <n v="0"/>
    <n v="1"/>
    <x v="0"/>
    <x v="2"/>
    <x v="2"/>
    <n v="156.86000000000001"/>
    <n v="176.47"/>
    <s v="Smart"/>
    <d v="2018-06-30T00:00:00"/>
    <n v="31"/>
    <x v="0"/>
  </r>
  <r>
    <s v="U01876"/>
    <s v="C30714"/>
    <s v="Om Verma"/>
    <x v="0"/>
    <x v="2"/>
    <x v="2"/>
    <s v="MTR24953"/>
    <d v="2025-05-09T00:00:00"/>
    <d v="1899-12-30T17:47:59"/>
    <n v="70.94"/>
    <n v="3187.12"/>
    <n v="3258.06"/>
    <n v="436.68"/>
    <x v="64"/>
    <x v="0"/>
    <x v="24"/>
    <x v="2"/>
    <n v="0"/>
    <n v="1"/>
    <n v="0"/>
    <x v="4"/>
    <x v="1"/>
    <x v="3"/>
    <n v="40.35"/>
    <n v="30.59"/>
    <s v="Smart"/>
    <d v="2015-08-25T00:00:00"/>
    <n v="52"/>
    <x v="0"/>
  </r>
  <r>
    <s v="U01877"/>
    <s v="C83159"/>
    <s v="Roshni Malhotra"/>
    <x v="0"/>
    <x v="3"/>
    <x v="3"/>
    <s v="MTR81750"/>
    <d v="2024-08-07T00:00:00"/>
    <d v="1899-12-30T20:59:43"/>
    <n v="260.45"/>
    <n v="2908.99"/>
    <n v="3169.4399999999901"/>
    <n v="1386.73"/>
    <x v="153"/>
    <x v="0"/>
    <x v="18"/>
    <x v="1"/>
    <n v="0"/>
    <n v="0"/>
    <n v="1"/>
    <x v="2"/>
    <x v="0"/>
    <x v="0"/>
    <n v="133.13999999999999"/>
    <n v="127.31"/>
    <s v="Analog"/>
    <d v="2022-08-17T00:00:00"/>
    <n v="33"/>
    <x v="1"/>
  </r>
  <r>
    <s v="U01685"/>
    <s v="C83218"/>
    <s v="Payal Trivedi"/>
    <x v="0"/>
    <x v="3"/>
    <x v="3"/>
    <s v="MTR66931"/>
    <d v="2025-04-18T00:00:00"/>
    <d v="1899-12-30T11:51:09"/>
    <n v="31.12"/>
    <n v="2605"/>
    <n v="2636.12"/>
    <n v="142.19"/>
    <x v="149"/>
    <x v="0"/>
    <x v="25"/>
    <x v="0"/>
    <n v="1"/>
    <n v="0"/>
    <n v="0"/>
    <x v="1"/>
    <x v="0"/>
    <x v="3"/>
    <n v="20.83"/>
    <n v="10.29"/>
    <s v="Analog"/>
    <d v="2021-10-04T00:00:00"/>
    <n v="18"/>
    <x v="1"/>
  </r>
  <r>
    <s v="U01879"/>
    <s v="C15063"/>
    <s v="Umesh Srinivasan"/>
    <x v="1"/>
    <x v="1"/>
    <x v="1"/>
    <s v="MTR71796"/>
    <d v="2025-02-15T00:00:00"/>
    <d v="1899-12-30T18:02:36"/>
    <n v="373.54"/>
    <n v="2733.58"/>
    <n v="3107.12"/>
    <n v="2666.05"/>
    <x v="261"/>
    <x v="0"/>
    <x v="26"/>
    <x v="1"/>
    <n v="0"/>
    <n v="0"/>
    <n v="1"/>
    <x v="0"/>
    <x v="0"/>
    <x v="0"/>
    <n v="206.07"/>
    <n v="167.47"/>
    <s v="Smart"/>
    <d v="2017-10-28T00:00:00"/>
    <n v="41"/>
    <x v="0"/>
  </r>
  <r>
    <s v="U01880"/>
    <s v="C62721"/>
    <s v="Tripti Chavan"/>
    <x v="2"/>
    <x v="4"/>
    <x v="4"/>
    <s v="MTR24958"/>
    <d v="2024-11-16T00:00:00"/>
    <d v="1899-12-30T11:35:39"/>
    <n v="104.62"/>
    <n v="4507.93"/>
    <n v="4612.55"/>
    <n v="779.13"/>
    <x v="25"/>
    <x v="0"/>
    <x v="7"/>
    <x v="1"/>
    <n v="0"/>
    <n v="0"/>
    <n v="1"/>
    <x v="4"/>
    <x v="0"/>
    <x v="1"/>
    <n v="49.47"/>
    <n v="55.15"/>
    <s v="Analog"/>
    <d v="2017-05-23T00:00:00"/>
    <n v="25"/>
    <x v="0"/>
  </r>
  <r>
    <s v="U01881"/>
    <s v="C28354"/>
    <s v="Meera Sandhu"/>
    <x v="0"/>
    <x v="2"/>
    <x v="2"/>
    <s v="MTR11949"/>
    <d v="2024-10-14T00:00:00"/>
    <d v="1899-12-30T22:26:28"/>
    <n v="162.04"/>
    <n v="2129.38"/>
    <n v="2291.42"/>
    <n v="940.19"/>
    <x v="102"/>
    <x v="0"/>
    <x v="27"/>
    <x v="2"/>
    <n v="0"/>
    <n v="1"/>
    <n v="0"/>
    <x v="4"/>
    <x v="0"/>
    <x v="4"/>
    <n v="97.61"/>
    <n v="64.430000000000007"/>
    <s v="Analog"/>
    <d v="2023-09-04T00:00:00"/>
    <n v="52"/>
    <x v="0"/>
  </r>
  <r>
    <s v="U01882"/>
    <s v="C16330"/>
    <s v="Tushar Yadav"/>
    <x v="2"/>
    <x v="1"/>
    <x v="1"/>
    <s v="MTR17997"/>
    <d v="2025-01-03T00:00:00"/>
    <d v="1899-12-30T23:51:58"/>
    <n v="242.35"/>
    <n v="1614.88"/>
    <n v="1857.23"/>
    <n v="1251.56"/>
    <x v="186"/>
    <x v="0"/>
    <x v="13"/>
    <x v="1"/>
    <n v="0"/>
    <n v="0"/>
    <n v="1"/>
    <x v="0"/>
    <x v="1"/>
    <x v="1"/>
    <n v="99.22"/>
    <n v="143.13"/>
    <s v="Analog"/>
    <d v="2019-12-14T00:00:00"/>
    <n v="37"/>
    <x v="0"/>
  </r>
  <r>
    <s v="U01883"/>
    <s v="C22308"/>
    <s v="Malini Sheikh"/>
    <x v="1"/>
    <x v="3"/>
    <x v="3"/>
    <s v="MTR65817"/>
    <d v="2025-03-31T00:00:00"/>
    <d v="1899-12-30T10:41:26"/>
    <n v="64.680000000000007"/>
    <n v="3810.49"/>
    <n v="3875.1699999999901"/>
    <n v="341.81"/>
    <x v="128"/>
    <x v="0"/>
    <x v="1"/>
    <x v="2"/>
    <n v="0"/>
    <n v="1"/>
    <n v="0"/>
    <x v="2"/>
    <x v="0"/>
    <x v="1"/>
    <n v="35.619999999999997"/>
    <n v="29.06"/>
    <s v="Analog"/>
    <d v="2018-03-19T00:00:00"/>
    <n v="52"/>
    <x v="1"/>
  </r>
  <r>
    <s v="U01885"/>
    <s v="C27942"/>
    <s v="Kajal Gokhale"/>
    <x v="2"/>
    <x v="3"/>
    <x v="3"/>
    <s v="MTR34485"/>
    <d v="2024-11-29T00:00:00"/>
    <d v="1899-12-30T01:16:15"/>
    <n v="299.75"/>
    <n v="4977.07"/>
    <n v="5276.82"/>
    <n v="1634.17"/>
    <x v="188"/>
    <x v="1"/>
    <x v="4"/>
    <x v="0"/>
    <n v="1"/>
    <n v="0"/>
    <n v="0"/>
    <x v="1"/>
    <x v="2"/>
    <x v="3"/>
    <n v="143.75"/>
    <n v="156"/>
    <s v="Analog"/>
    <d v="2024-04-28T00:00:00"/>
    <n v="60"/>
    <x v="0"/>
  </r>
  <r>
    <s v="U01886"/>
    <s v="C52592"/>
    <s v="Sai Gaikwad"/>
    <x v="0"/>
    <x v="0"/>
    <x v="0"/>
    <s v="MTR83510"/>
    <d v="2025-04-21T00:00:00"/>
    <d v="1899-12-30T02:55:01"/>
    <n v="439.4"/>
    <n v="4976.4799999999996"/>
    <n v="5415.8799999999901"/>
    <n v="2819.26"/>
    <x v="186"/>
    <x v="0"/>
    <x v="15"/>
    <x v="1"/>
    <n v="0"/>
    <n v="0"/>
    <n v="1"/>
    <x v="0"/>
    <x v="0"/>
    <x v="4"/>
    <n v="223.1"/>
    <n v="216.3"/>
    <s v="Smart"/>
    <d v="2018-03-04T00:00:00"/>
    <n v="44"/>
    <x v="0"/>
  </r>
  <r>
    <s v="U01887"/>
    <s v="C88687"/>
    <s v="Tripti Ansari"/>
    <x v="2"/>
    <x v="3"/>
    <x v="3"/>
    <s v="MTR91013"/>
    <d v="2025-06-18T00:00:00"/>
    <d v="1899-12-30T17:15:06"/>
    <n v="229.62"/>
    <n v="1661.08"/>
    <n v="1890.69999999999"/>
    <n v="1122.67"/>
    <x v="14"/>
    <x v="0"/>
    <x v="9"/>
    <x v="2"/>
    <n v="0"/>
    <n v="1"/>
    <n v="0"/>
    <x v="4"/>
    <x v="2"/>
    <x v="3"/>
    <n v="125.61"/>
    <n v="104.01"/>
    <s v="Analog"/>
    <d v="2019-10-09T00:00:00"/>
    <n v="71"/>
    <x v="0"/>
  </r>
  <r>
    <s v="U01888"/>
    <s v="C25248"/>
    <s v="Tara Iyengar"/>
    <x v="0"/>
    <x v="3"/>
    <x v="3"/>
    <s v="MTR60932"/>
    <d v="2025-05-11T00:00:00"/>
    <d v="1899-12-30T01:16:01"/>
    <n v="242.64"/>
    <n v="3628.99"/>
    <n v="3871.6299999999901"/>
    <n v="1766.31"/>
    <x v="239"/>
    <x v="0"/>
    <x v="3"/>
    <x v="2"/>
    <n v="0"/>
    <n v="1"/>
    <n v="0"/>
    <x v="0"/>
    <x v="1"/>
    <x v="1"/>
    <n v="150.04"/>
    <n v="92.6"/>
    <s v="Analog"/>
    <d v="2023-05-23T00:00:00"/>
    <n v="68"/>
    <x v="1"/>
  </r>
  <r>
    <s v="U01889"/>
    <s v="C34871"/>
    <s v="Nandini Martins"/>
    <x v="0"/>
    <x v="3"/>
    <x v="3"/>
    <s v="MTR81660"/>
    <d v="2025-07-14T00:00:00"/>
    <d v="1899-12-30T11:54:30"/>
    <n v="294.82"/>
    <n v="4814.57"/>
    <n v="5109.3899999999903"/>
    <n v="1804.1"/>
    <x v="65"/>
    <x v="0"/>
    <x v="14"/>
    <x v="2"/>
    <n v="0"/>
    <n v="1"/>
    <n v="0"/>
    <x v="0"/>
    <x v="2"/>
    <x v="2"/>
    <n v="191.53"/>
    <n v="103.29"/>
    <s v="Analog"/>
    <d v="2020-01-10T00:00:00"/>
    <n v="30"/>
    <x v="0"/>
  </r>
  <r>
    <s v="U01890"/>
    <s v="C14257"/>
    <s v="Priya Khandelwal"/>
    <x v="2"/>
    <x v="4"/>
    <x v="4"/>
    <s v="MTR61283"/>
    <d v="2025-03-15T00:00:00"/>
    <d v="1899-12-30T07:36:28"/>
    <n v="473.77"/>
    <n v="4756.09"/>
    <n v="5229.8599999999997"/>
    <n v="2554.9299999999998"/>
    <x v="67"/>
    <x v="0"/>
    <x v="5"/>
    <x v="0"/>
    <n v="1"/>
    <n v="0"/>
    <n v="0"/>
    <x v="2"/>
    <x v="0"/>
    <x v="0"/>
    <n v="254.94"/>
    <n v="218.83"/>
    <s v="Smart"/>
    <d v="2017-09-18T00:00:00"/>
    <n v="56"/>
    <x v="2"/>
  </r>
  <r>
    <s v="U01891"/>
    <s v="C93359"/>
    <s v="Trisha Bose"/>
    <x v="2"/>
    <x v="3"/>
    <x v="3"/>
    <s v="MTR67118"/>
    <d v="2025-07-17T00:00:00"/>
    <d v="1899-12-30T19:02:41"/>
    <n v="323.67"/>
    <n v="4687.72"/>
    <n v="5011.3900000000003"/>
    <n v="1964.46"/>
    <x v="238"/>
    <x v="0"/>
    <x v="7"/>
    <x v="1"/>
    <n v="0"/>
    <n v="0"/>
    <n v="1"/>
    <x v="3"/>
    <x v="2"/>
    <x v="2"/>
    <n v="212.61"/>
    <n v="111.06"/>
    <s v="Smart"/>
    <d v="2020-09-27T00:00:00"/>
    <n v="31"/>
    <x v="2"/>
  </r>
  <r>
    <s v="U01892"/>
    <s v="C56544"/>
    <s v="Aarav Srinivasan"/>
    <x v="0"/>
    <x v="2"/>
    <x v="2"/>
    <s v="MTR32192"/>
    <d v="2024-11-14T00:00:00"/>
    <d v="1899-12-30T14:48:30"/>
    <n v="166.02"/>
    <n v="1577.55"/>
    <n v="1743.57"/>
    <n v="1165.25"/>
    <x v="326"/>
    <x v="1"/>
    <x v="5"/>
    <x v="1"/>
    <n v="0"/>
    <n v="0"/>
    <n v="1"/>
    <x v="2"/>
    <x v="1"/>
    <x v="2"/>
    <n v="111.21"/>
    <n v="54.81"/>
    <s v="Analog"/>
    <d v="2021-05-13T00:00:00"/>
    <n v="75"/>
    <x v="2"/>
  </r>
  <r>
    <s v="U01893"/>
    <s v="C93644"/>
    <s v="Nikhil Dutta"/>
    <x v="0"/>
    <x v="2"/>
    <x v="2"/>
    <s v="MTR63737"/>
    <d v="2024-12-03T00:00:00"/>
    <d v="1899-12-30T22:00:48"/>
    <n v="88.31"/>
    <n v="1298.53"/>
    <n v="1386.84"/>
    <n v="562.87"/>
    <x v="27"/>
    <x v="0"/>
    <x v="19"/>
    <x v="0"/>
    <n v="1"/>
    <n v="0"/>
    <n v="0"/>
    <x v="3"/>
    <x v="2"/>
    <x v="0"/>
    <n v="54.93"/>
    <n v="33.380000000000003"/>
    <s v="Smart"/>
    <d v="2017-07-22T00:00:00"/>
    <n v="63"/>
    <x v="2"/>
  </r>
  <r>
    <s v="U01894"/>
    <s v="C33995"/>
    <s v="Priya Rao"/>
    <x v="1"/>
    <x v="1"/>
    <x v="1"/>
    <s v="MTR10125"/>
    <d v="2025-01-13T00:00:00"/>
    <d v="1899-12-30T09:45:21"/>
    <n v="320.52999999999997"/>
    <n v="3069.24"/>
    <n v="3389.76999999999"/>
    <n v="1971.68"/>
    <x v="175"/>
    <x v="0"/>
    <x v="4"/>
    <x v="0"/>
    <n v="1"/>
    <n v="0"/>
    <n v="0"/>
    <x v="1"/>
    <x v="0"/>
    <x v="1"/>
    <n v="132.68"/>
    <n v="187.85"/>
    <s v="Smart"/>
    <d v="2021-01-25T00:00:00"/>
    <n v="64"/>
    <x v="2"/>
  </r>
  <r>
    <s v="U01895"/>
    <s v="C50439"/>
    <s v="Arnav Tandon"/>
    <x v="0"/>
    <x v="5"/>
    <x v="4"/>
    <s v="MTR61129"/>
    <d v="2024-12-05T00:00:00"/>
    <d v="1899-12-30T13:58:12"/>
    <n v="136.01"/>
    <n v="4925.12"/>
    <n v="5061.13"/>
    <n v="994.62"/>
    <x v="216"/>
    <x v="0"/>
    <x v="9"/>
    <x v="2"/>
    <n v="0"/>
    <n v="1"/>
    <n v="0"/>
    <x v="0"/>
    <x v="2"/>
    <x v="0"/>
    <n v="77.739999999999995"/>
    <n v="58.27"/>
    <s v="Smart"/>
    <d v="2020-11-07T00:00:00"/>
    <n v="42"/>
    <x v="0"/>
  </r>
  <r>
    <s v="U01896"/>
    <s v="C69140"/>
    <s v="Sharad Banerjee"/>
    <x v="2"/>
    <x v="1"/>
    <x v="1"/>
    <s v="MTR90359"/>
    <d v="2025-01-23T00:00:00"/>
    <d v="1899-12-30T19:12:55"/>
    <n v="195.46"/>
    <n v="2543.77"/>
    <n v="2739.23"/>
    <n v="885.45"/>
    <x v="162"/>
    <x v="0"/>
    <x v="20"/>
    <x v="1"/>
    <n v="0"/>
    <n v="0"/>
    <n v="1"/>
    <x v="4"/>
    <x v="0"/>
    <x v="4"/>
    <n v="85.98"/>
    <n v="109.48"/>
    <s v="Analog"/>
    <d v="2015-09-18T00:00:00"/>
    <n v="54"/>
    <x v="0"/>
  </r>
  <r>
    <s v="U01897"/>
    <s v="C13690"/>
    <s v="Aparna Agarwal"/>
    <x v="0"/>
    <x v="2"/>
    <x v="2"/>
    <s v="MTR20281"/>
    <d v="2025-07-04T00:00:00"/>
    <d v="1899-12-30T21:49:37"/>
    <n v="34.25"/>
    <n v="1540.47"/>
    <n v="1574.72"/>
    <n v="200.75"/>
    <x v="21"/>
    <x v="0"/>
    <x v="5"/>
    <x v="0"/>
    <n v="1"/>
    <n v="0"/>
    <n v="0"/>
    <x v="4"/>
    <x v="0"/>
    <x v="1"/>
    <n v="18.579999999999998"/>
    <n v="15.67"/>
    <s v="Analog"/>
    <d v="2016-04-06T00:00:00"/>
    <n v="29"/>
    <x v="1"/>
  </r>
  <r>
    <s v="U01898"/>
    <s v="C71681"/>
    <s v="Karthik Bhide"/>
    <x v="2"/>
    <x v="2"/>
    <x v="2"/>
    <s v="MTR27147"/>
    <d v="2025-06-27T00:00:00"/>
    <d v="1899-12-30T00:19:52"/>
    <n v="216.72"/>
    <n v="1085.03"/>
    <n v="1301.75"/>
    <n v="1001.69"/>
    <x v="15"/>
    <x v="0"/>
    <x v="1"/>
    <x v="1"/>
    <n v="0"/>
    <n v="0"/>
    <n v="1"/>
    <x v="3"/>
    <x v="0"/>
    <x v="0"/>
    <n v="114.24"/>
    <n v="102.48"/>
    <s v="Analog"/>
    <d v="2024-04-29T00:00:00"/>
    <n v="71"/>
    <x v="2"/>
  </r>
  <r>
    <s v="U01899"/>
    <s v="C14203"/>
    <s v="Pankaj Salunkhe"/>
    <x v="1"/>
    <x v="0"/>
    <x v="0"/>
    <s v="MTR44876"/>
    <d v="2024-11-11T00:00:00"/>
    <d v="1899-12-30T05:08:30"/>
    <n v="452.37"/>
    <n v="4126.34"/>
    <n v="4578.71"/>
    <n v="2516.13"/>
    <x v="326"/>
    <x v="1"/>
    <x v="21"/>
    <x v="0"/>
    <n v="1"/>
    <n v="0"/>
    <n v="0"/>
    <x v="1"/>
    <x v="1"/>
    <x v="2"/>
    <n v="222.99"/>
    <n v="229.38"/>
    <s v="Analog"/>
    <d v="2021-02-08T00:00:00"/>
    <n v="62"/>
    <x v="0"/>
  </r>
  <r>
    <s v="U01264"/>
    <s v="C79676"/>
    <s v="Yamini Gill"/>
    <x v="0"/>
    <x v="6"/>
    <x v="2"/>
    <s v="MTR72494"/>
    <d v="2025-05-14T00:00:00"/>
    <d v="1899-12-30T12:18:08"/>
    <n v="301.67"/>
    <n v="2170.11"/>
    <n v="2471.7800000000002"/>
    <n v="1968.09"/>
    <x v="3"/>
    <x v="0"/>
    <x v="9"/>
    <x v="1"/>
    <n v="0"/>
    <n v="0"/>
    <n v="1"/>
    <x v="2"/>
    <x v="0"/>
    <x v="3"/>
    <n v="132.25"/>
    <n v="169.42"/>
    <s v="Smart"/>
    <d v="2016-08-23T00:00:00"/>
    <n v="69"/>
    <x v="2"/>
  </r>
  <r>
    <s v="U01902"/>
    <s v="C11027"/>
    <s v="Hemant Tikoo"/>
    <x v="1"/>
    <x v="1"/>
    <x v="1"/>
    <s v="MTR13404"/>
    <d v="2025-01-08T00:00:00"/>
    <d v="1899-12-30T02:16:15"/>
    <n v="167.82"/>
    <n v="4500.1099999999997"/>
    <n v="4667.9299999999903"/>
    <n v="1176.51"/>
    <x v="283"/>
    <x v="0"/>
    <x v="3"/>
    <x v="2"/>
    <n v="0"/>
    <n v="1"/>
    <n v="0"/>
    <x v="1"/>
    <x v="1"/>
    <x v="2"/>
    <n v="117.23"/>
    <n v="50.59"/>
    <s v="Analog"/>
    <d v="2021-10-05T00:00:00"/>
    <n v="45"/>
    <x v="0"/>
  </r>
  <r>
    <s v="U01903"/>
    <s v="C72977"/>
    <s v="Anushka Kamat"/>
    <x v="0"/>
    <x v="1"/>
    <x v="1"/>
    <s v="MTR55159"/>
    <d v="2024-12-12T00:00:00"/>
    <d v="1899-12-30T02:31:38"/>
    <n v="58.7"/>
    <n v="1143.5"/>
    <n v="1202.2"/>
    <n v="433.4"/>
    <x v="77"/>
    <x v="0"/>
    <x v="4"/>
    <x v="0"/>
    <n v="1"/>
    <n v="0"/>
    <n v="0"/>
    <x v="2"/>
    <x v="0"/>
    <x v="0"/>
    <n v="37.67"/>
    <n v="21.03"/>
    <s v="Analog"/>
    <d v="2020-08-19T00:00:00"/>
    <n v="25"/>
    <x v="0"/>
  </r>
  <r>
    <s v="U01904"/>
    <s v="C21326"/>
    <s v="Akash Sidhu"/>
    <x v="2"/>
    <x v="3"/>
    <x v="3"/>
    <s v="MTR24795"/>
    <d v="2025-07-10T00:00:00"/>
    <d v="1899-12-30T20:11:19"/>
    <n v="431.5"/>
    <n v="4773.47"/>
    <n v="5204.97"/>
    <n v="2855.21"/>
    <x v="33"/>
    <x v="0"/>
    <x v="14"/>
    <x v="1"/>
    <n v="0"/>
    <n v="0"/>
    <n v="1"/>
    <x v="0"/>
    <x v="1"/>
    <x v="4"/>
    <n v="219.74"/>
    <n v="211.76"/>
    <s v="Analog"/>
    <d v="2022-10-12T00:00:00"/>
    <n v="48"/>
    <x v="1"/>
  </r>
  <r>
    <s v="U01428"/>
    <s v="C54368"/>
    <s v="Lavanya Rao"/>
    <x v="0"/>
    <x v="3"/>
    <x v="3"/>
    <s v="MTR33686"/>
    <d v="2025-03-24T00:00:00"/>
    <d v="1899-12-30T05:23:10"/>
    <n v="108.96"/>
    <n v="4081.11"/>
    <n v="4190.07"/>
    <n v="542.41999999999996"/>
    <x v="173"/>
    <x v="0"/>
    <x v="4"/>
    <x v="1"/>
    <n v="0"/>
    <n v="0"/>
    <n v="1"/>
    <x v="2"/>
    <x v="2"/>
    <x v="4"/>
    <n v="59.37"/>
    <n v="49.59"/>
    <s v="Analog"/>
    <d v="2018-12-22T00:00:00"/>
    <n v="51"/>
    <x v="0"/>
  </r>
  <r>
    <s v="U01906"/>
    <s v="C77561"/>
    <s v="Shubham Phadke"/>
    <x v="1"/>
    <x v="0"/>
    <x v="0"/>
    <s v="MTR51133"/>
    <d v="2024-11-28T00:00:00"/>
    <d v="1899-12-30T02:02:03"/>
    <n v="225.16"/>
    <n v="2810.88"/>
    <n v="3036.04"/>
    <n v="1261.3"/>
    <x v="188"/>
    <x v="1"/>
    <x v="21"/>
    <x v="2"/>
    <n v="0"/>
    <n v="1"/>
    <n v="0"/>
    <x v="0"/>
    <x v="0"/>
    <x v="3"/>
    <n v="101.31"/>
    <n v="123.85"/>
    <s v="Smart"/>
    <d v="2017-10-14T00:00:00"/>
    <n v="31"/>
    <x v="1"/>
  </r>
  <r>
    <s v="U01907"/>
    <s v="C53230"/>
    <s v="Uday Sen"/>
    <x v="2"/>
    <x v="5"/>
    <x v="4"/>
    <s v="MTR23595"/>
    <d v="2025-05-19T00:00:00"/>
    <d v="1899-12-30T02:14:51"/>
    <n v="366"/>
    <n v="3098.36"/>
    <n v="3464.36"/>
    <n v="2517.7399999999998"/>
    <x v="40"/>
    <x v="0"/>
    <x v="2"/>
    <x v="0"/>
    <n v="1"/>
    <n v="0"/>
    <n v="0"/>
    <x v="1"/>
    <x v="2"/>
    <x v="4"/>
    <n v="191.68"/>
    <n v="174.32"/>
    <s v="Smart"/>
    <d v="2016-07-01T00:00:00"/>
    <n v="26"/>
    <x v="0"/>
  </r>
  <r>
    <s v="U01908"/>
    <s v="C43476"/>
    <s v="Jitendra Dutta"/>
    <x v="2"/>
    <x v="1"/>
    <x v="1"/>
    <s v="MTR97355"/>
    <d v="2024-07-28T00:00:00"/>
    <d v="1899-12-30T15:08:27"/>
    <n v="492.68"/>
    <n v="3331.01"/>
    <n v="3823.69"/>
    <n v="2698.44"/>
    <x v="15"/>
    <x v="0"/>
    <x v="12"/>
    <x v="0"/>
    <n v="1"/>
    <n v="0"/>
    <n v="0"/>
    <x v="2"/>
    <x v="1"/>
    <x v="3"/>
    <n v="307.70999999999998"/>
    <n v="184.97"/>
    <s v="Analog"/>
    <d v="2022-09-01T00:00:00"/>
    <n v="45"/>
    <x v="2"/>
  </r>
  <r>
    <s v="U01782"/>
    <s v="C82629"/>
    <s v="Manjunath Bhatt"/>
    <x v="1"/>
    <x v="3"/>
    <x v="3"/>
    <s v="MTR92657"/>
    <d v="2025-06-17T00:00:00"/>
    <d v="1899-12-30T03:36:29"/>
    <n v="395.65"/>
    <n v="4387.62"/>
    <n v="4783.2699999999904"/>
    <n v="2457.02"/>
    <x v="137"/>
    <x v="0"/>
    <x v="6"/>
    <x v="1"/>
    <n v="0"/>
    <n v="0"/>
    <n v="1"/>
    <x v="3"/>
    <x v="2"/>
    <x v="1"/>
    <n v="224.36"/>
    <n v="171.29"/>
    <s v="Smart"/>
    <d v="2020-02-12T00:00:00"/>
    <n v="42"/>
    <x v="1"/>
  </r>
  <r>
    <s v="U01910"/>
    <s v="C34170"/>
    <s v="Sharmila Raina"/>
    <x v="2"/>
    <x v="1"/>
    <x v="1"/>
    <s v="MTR57563"/>
    <d v="2025-06-11T00:00:00"/>
    <d v="1899-12-30T11:54:14"/>
    <n v="13.1"/>
    <n v="3483.39"/>
    <n v="3496.49"/>
    <n v="71.95"/>
    <x v="131"/>
    <x v="0"/>
    <x v="20"/>
    <x v="0"/>
    <n v="1"/>
    <n v="0"/>
    <n v="0"/>
    <x v="4"/>
    <x v="2"/>
    <x v="2"/>
    <n v="5.84"/>
    <n v="7.26"/>
    <s v="Smart"/>
    <d v="2021-07-17T00:00:00"/>
    <n v="35"/>
    <x v="1"/>
  </r>
  <r>
    <s v="U01911"/>
    <s v="C16484"/>
    <s v="Bhavya Hebbar"/>
    <x v="2"/>
    <x v="3"/>
    <x v="3"/>
    <s v="MTR37976"/>
    <d v="2024-08-12T00:00:00"/>
    <d v="1899-12-30T08:02:08"/>
    <n v="388.57"/>
    <n v="3909.07"/>
    <n v="4297.6400000000003"/>
    <n v="1933.09"/>
    <x v="304"/>
    <x v="1"/>
    <x v="5"/>
    <x v="1"/>
    <n v="0"/>
    <n v="0"/>
    <n v="1"/>
    <x v="0"/>
    <x v="0"/>
    <x v="3"/>
    <n v="250.17"/>
    <n v="138.4"/>
    <s v="Analog"/>
    <d v="2016-01-09T00:00:00"/>
    <n v="45"/>
    <x v="2"/>
  </r>
  <r>
    <s v="U01912"/>
    <s v="C52797"/>
    <s v="Amit Deshmukh"/>
    <x v="1"/>
    <x v="2"/>
    <x v="2"/>
    <s v="MTR65540"/>
    <d v="2024-09-15T00:00:00"/>
    <d v="1899-12-30T15:15:35"/>
    <n v="292"/>
    <n v="4523.04"/>
    <n v="4815.04"/>
    <n v="1758.91"/>
    <x v="323"/>
    <x v="1"/>
    <x v="29"/>
    <x v="0"/>
    <n v="1"/>
    <n v="0"/>
    <n v="0"/>
    <x v="1"/>
    <x v="1"/>
    <x v="3"/>
    <n v="137.96"/>
    <n v="154.04"/>
    <s v="Analog"/>
    <d v="2019-09-21T00:00:00"/>
    <n v="42"/>
    <x v="2"/>
  </r>
  <r>
    <s v="U01913"/>
    <s v="C96768"/>
    <s v="Lokesh Murthy"/>
    <x v="0"/>
    <x v="1"/>
    <x v="1"/>
    <s v="MTR87912"/>
    <d v="2024-12-04T00:00:00"/>
    <d v="1899-12-30T05:05:41"/>
    <n v="43.25"/>
    <n v="2731.88"/>
    <n v="2775.13"/>
    <n v="307.68"/>
    <x v="242"/>
    <x v="1"/>
    <x v="9"/>
    <x v="2"/>
    <n v="0"/>
    <n v="1"/>
    <n v="0"/>
    <x v="0"/>
    <x v="1"/>
    <x v="1"/>
    <n v="29.89"/>
    <n v="13.36"/>
    <s v="Analog"/>
    <d v="2022-11-02T00:00:00"/>
    <n v="67"/>
    <x v="1"/>
  </r>
  <r>
    <s v="U00248"/>
    <s v="C29415"/>
    <s v="Parth Kaur"/>
    <x v="2"/>
    <x v="2"/>
    <x v="2"/>
    <s v="MTR90134"/>
    <d v="2024-07-22T00:00:00"/>
    <d v="1899-12-30T14:13:14"/>
    <n v="256.86"/>
    <n v="1317.78"/>
    <n v="1574.6399999999901"/>
    <n v="1770.02"/>
    <x v="73"/>
    <x v="1"/>
    <x v="23"/>
    <x v="1"/>
    <n v="0"/>
    <n v="0"/>
    <n v="1"/>
    <x v="4"/>
    <x v="1"/>
    <x v="2"/>
    <n v="156.5"/>
    <n v="100.36"/>
    <s v="Smart"/>
    <d v="2017-01-13T00:00:00"/>
    <n v="28"/>
    <x v="2"/>
  </r>
  <r>
    <s v="U01915"/>
    <s v="C69383"/>
    <s v="Niharika Shah"/>
    <x v="2"/>
    <x v="1"/>
    <x v="1"/>
    <s v="MTR87469"/>
    <d v="2025-02-22T00:00:00"/>
    <d v="1899-12-30T00:42:32"/>
    <n v="298.14"/>
    <n v="4083.38"/>
    <n v="4381.5200000000004"/>
    <n v="1739.71"/>
    <x v="284"/>
    <x v="0"/>
    <x v="15"/>
    <x v="1"/>
    <n v="0"/>
    <n v="0"/>
    <n v="1"/>
    <x v="3"/>
    <x v="2"/>
    <x v="4"/>
    <n v="197.59"/>
    <n v="100.55"/>
    <s v="Smart"/>
    <d v="2021-09-30T00:00:00"/>
    <n v="33"/>
    <x v="2"/>
  </r>
  <r>
    <s v="U01916"/>
    <s v="C99650"/>
    <s v="Rishabh Mir"/>
    <x v="1"/>
    <x v="4"/>
    <x v="4"/>
    <s v="MTR28706"/>
    <d v="2024-12-24T00:00:00"/>
    <d v="1899-12-30T18:05:19"/>
    <n v="377.07"/>
    <n v="1171.19"/>
    <n v="1548.26"/>
    <n v="1926.94"/>
    <x v="31"/>
    <x v="0"/>
    <x v="3"/>
    <x v="0"/>
    <n v="1"/>
    <n v="0"/>
    <n v="0"/>
    <x v="1"/>
    <x v="1"/>
    <x v="1"/>
    <n v="261.87"/>
    <n v="115.2"/>
    <s v="Analog"/>
    <d v="2022-04-27T00:00:00"/>
    <n v="67"/>
    <x v="0"/>
  </r>
  <r>
    <s v="U01917"/>
    <s v="C51087"/>
    <s v="Sameer Sheikh"/>
    <x v="2"/>
    <x v="0"/>
    <x v="0"/>
    <s v="MTR76053"/>
    <d v="2024-11-28T00:00:00"/>
    <d v="1899-12-30T11:23:25"/>
    <n v="481.6"/>
    <n v="4863.51"/>
    <n v="5345.11"/>
    <n v="2860.75"/>
    <x v="195"/>
    <x v="1"/>
    <x v="28"/>
    <x v="2"/>
    <n v="0"/>
    <n v="1"/>
    <n v="0"/>
    <x v="4"/>
    <x v="0"/>
    <x v="1"/>
    <n v="220.61"/>
    <n v="260.99"/>
    <s v="Analog"/>
    <d v="2016-06-18T00:00:00"/>
    <n v="54"/>
    <x v="2"/>
  </r>
  <r>
    <s v="U01918"/>
    <s v="C86239"/>
    <s v="Rishabh Malhotra"/>
    <x v="2"/>
    <x v="6"/>
    <x v="2"/>
    <s v="MTR87899"/>
    <d v="2024-09-01T00:00:00"/>
    <d v="1899-12-30T03:48:44"/>
    <n v="110.25"/>
    <n v="2197.37"/>
    <n v="2307.62"/>
    <n v="575.15"/>
    <x v="132"/>
    <x v="0"/>
    <x v="12"/>
    <x v="0"/>
    <n v="1"/>
    <n v="0"/>
    <n v="0"/>
    <x v="4"/>
    <x v="1"/>
    <x v="1"/>
    <n v="70.64"/>
    <n v="39.61"/>
    <s v="Analog"/>
    <d v="2023-12-12T00:00:00"/>
    <n v="49"/>
    <x v="1"/>
  </r>
  <r>
    <s v="U01919"/>
    <s v="C24476"/>
    <s v="Dinesh Rebello"/>
    <x v="1"/>
    <x v="3"/>
    <x v="3"/>
    <s v="MTR33772"/>
    <d v="2024-11-18T00:00:00"/>
    <d v="1899-12-30T04:45:04"/>
    <n v="310.89"/>
    <n v="3849.19"/>
    <n v="4160.08"/>
    <n v="1996.27"/>
    <x v="1"/>
    <x v="0"/>
    <x v="23"/>
    <x v="2"/>
    <n v="0"/>
    <n v="1"/>
    <n v="0"/>
    <x v="0"/>
    <x v="0"/>
    <x v="2"/>
    <n v="181.39"/>
    <n v="129.5"/>
    <s v="Smart"/>
    <d v="2016-06-14T00:00:00"/>
    <n v="38"/>
    <x v="1"/>
  </r>
  <r>
    <s v="U01920"/>
    <s v="C28569"/>
    <s v="Manjunath Qureshi"/>
    <x v="1"/>
    <x v="4"/>
    <x v="4"/>
    <s v="MTR74547"/>
    <d v="2025-06-19T00:00:00"/>
    <d v="1899-12-30T07:30:05"/>
    <n v="236.52"/>
    <n v="3057.26"/>
    <n v="3293.78"/>
    <n v="1430.77"/>
    <x v="102"/>
    <x v="0"/>
    <x v="5"/>
    <x v="0"/>
    <n v="1"/>
    <n v="0"/>
    <n v="0"/>
    <x v="4"/>
    <x v="2"/>
    <x v="1"/>
    <n v="119.22"/>
    <n v="117.3"/>
    <s v="Analog"/>
    <d v="2023-09-01T00:00:00"/>
    <n v="57"/>
    <x v="2"/>
  </r>
  <r>
    <s v="U01921"/>
    <s v="C89867"/>
    <s v="Lakshay Mehra"/>
    <x v="1"/>
    <x v="1"/>
    <x v="1"/>
    <s v="MTR72280"/>
    <d v="2025-06-11T00:00:00"/>
    <d v="1899-12-30T09:27:40"/>
    <n v="365.57"/>
    <n v="3079.2"/>
    <n v="3444.77"/>
    <n v="1947.72"/>
    <x v="7"/>
    <x v="0"/>
    <x v="16"/>
    <x v="1"/>
    <n v="0"/>
    <n v="0"/>
    <n v="1"/>
    <x v="0"/>
    <x v="2"/>
    <x v="2"/>
    <n v="159.94"/>
    <n v="205.63"/>
    <s v="Smart"/>
    <d v="2022-06-30T00:00:00"/>
    <n v="74"/>
    <x v="2"/>
  </r>
  <r>
    <s v="U01922"/>
    <s v="C69593"/>
    <s v="Hemant Bhatt"/>
    <x v="1"/>
    <x v="6"/>
    <x v="2"/>
    <s v="MTR72306"/>
    <d v="2025-05-08T00:00:00"/>
    <d v="1899-12-30T09:41:00"/>
    <n v="489.96"/>
    <n v="4841.46"/>
    <n v="5331.42"/>
    <n v="3309.48"/>
    <x v="171"/>
    <x v="0"/>
    <x v="23"/>
    <x v="0"/>
    <n v="1"/>
    <n v="0"/>
    <n v="0"/>
    <x v="1"/>
    <x v="2"/>
    <x v="4"/>
    <n v="290.62"/>
    <n v="199.34"/>
    <s v="Smart"/>
    <d v="2020-01-14T00:00:00"/>
    <n v="22"/>
    <x v="0"/>
  </r>
  <r>
    <s v="U01923"/>
    <s v="C26647"/>
    <s v="Sonam Dalal"/>
    <x v="0"/>
    <x v="1"/>
    <x v="1"/>
    <s v="MTR58383"/>
    <d v="2024-12-15T00:00:00"/>
    <d v="1899-12-30T17:03:08"/>
    <n v="212.85"/>
    <n v="4686.3100000000004"/>
    <n v="4899.16"/>
    <n v="1475.29"/>
    <x v="42"/>
    <x v="0"/>
    <x v="3"/>
    <x v="1"/>
    <n v="0"/>
    <n v="0"/>
    <n v="1"/>
    <x v="4"/>
    <x v="0"/>
    <x v="4"/>
    <n v="106.09"/>
    <n v="106.76"/>
    <s v="Analog"/>
    <d v="2020-05-24T00:00:00"/>
    <n v="49"/>
    <x v="1"/>
  </r>
  <r>
    <s v="U01924"/>
    <s v="C83197"/>
    <s v="Kajal Sheikh"/>
    <x v="1"/>
    <x v="1"/>
    <x v="1"/>
    <s v="MTR58160"/>
    <d v="2025-05-16T00:00:00"/>
    <d v="1899-12-30T05:06:42"/>
    <n v="276.54000000000002"/>
    <n v="2217.67"/>
    <n v="2494.21"/>
    <n v="1288.5999999999999"/>
    <x v="239"/>
    <x v="0"/>
    <x v="29"/>
    <x v="1"/>
    <n v="0"/>
    <n v="0"/>
    <n v="1"/>
    <x v="3"/>
    <x v="2"/>
    <x v="0"/>
    <n v="163.56"/>
    <n v="112.98"/>
    <s v="Analog"/>
    <d v="2019-10-14T00:00:00"/>
    <n v="38"/>
    <x v="1"/>
  </r>
  <r>
    <s v="U01925"/>
    <s v="C20945"/>
    <s v="Sonam Kulkarni"/>
    <x v="0"/>
    <x v="1"/>
    <x v="1"/>
    <s v="MTR17352"/>
    <d v="2025-05-04T00:00:00"/>
    <d v="1899-12-30T17:06:06"/>
    <n v="51.94"/>
    <n v="3939.19"/>
    <n v="3991.13"/>
    <n v="382.4"/>
    <x v="0"/>
    <x v="0"/>
    <x v="18"/>
    <x v="0"/>
    <n v="1"/>
    <n v="0"/>
    <n v="0"/>
    <x v="1"/>
    <x v="1"/>
    <x v="3"/>
    <n v="24.05"/>
    <n v="27.89"/>
    <s v="Smart"/>
    <d v="2020-05-25T00:00:00"/>
    <n v="43"/>
    <x v="1"/>
  </r>
  <r>
    <s v="U01926"/>
    <s v="C21853"/>
    <s v="Kirti Trivedi"/>
    <x v="0"/>
    <x v="0"/>
    <x v="0"/>
    <s v="MTR69115"/>
    <d v="2025-03-08T00:00:00"/>
    <d v="1899-12-30T08:14:05"/>
    <n v="328.53"/>
    <n v="1524.51"/>
    <n v="1853.04"/>
    <n v="1669.23"/>
    <x v="160"/>
    <x v="0"/>
    <x v="2"/>
    <x v="0"/>
    <n v="1"/>
    <n v="0"/>
    <n v="0"/>
    <x v="0"/>
    <x v="2"/>
    <x v="0"/>
    <n v="209.28"/>
    <n v="119.25"/>
    <s v="Analog"/>
    <d v="2020-12-04T00:00:00"/>
    <n v="31"/>
    <x v="2"/>
  </r>
  <r>
    <s v="U01927"/>
    <s v="C60985"/>
    <s v="Diya Dutta"/>
    <x v="0"/>
    <x v="0"/>
    <x v="0"/>
    <s v="MTR36222"/>
    <d v="2024-09-30T00:00:00"/>
    <d v="1899-12-30T18:44:21"/>
    <n v="473.69"/>
    <n v="1148.3599999999999"/>
    <n v="1622.05"/>
    <n v="2220.46"/>
    <x v="290"/>
    <x v="1"/>
    <x v="28"/>
    <x v="1"/>
    <n v="0"/>
    <n v="0"/>
    <n v="1"/>
    <x v="3"/>
    <x v="2"/>
    <x v="2"/>
    <n v="296.70999999999998"/>
    <n v="176.98"/>
    <s v="Smart"/>
    <d v="2023-07-17T00:00:00"/>
    <n v="26"/>
    <x v="0"/>
  </r>
  <r>
    <s v="U01928"/>
    <s v="C95146"/>
    <s v="Shubham Chauhan"/>
    <x v="1"/>
    <x v="3"/>
    <x v="3"/>
    <s v="MTR54750"/>
    <d v="2024-11-15T00:00:00"/>
    <d v="1899-12-30T12:16:28"/>
    <n v="303.07"/>
    <n v="3000"/>
    <n v="3303.07"/>
    <n v="1580.49"/>
    <x v="230"/>
    <x v="1"/>
    <x v="29"/>
    <x v="1"/>
    <n v="0"/>
    <n v="0"/>
    <n v="1"/>
    <x v="4"/>
    <x v="0"/>
    <x v="1"/>
    <n v="124.15"/>
    <n v="178.92"/>
    <s v="Smart"/>
    <d v="2020-09-27T00:00:00"/>
    <n v="27"/>
    <x v="2"/>
  </r>
  <r>
    <s v="U01929"/>
    <s v="C46850"/>
    <s v="Simran Patel"/>
    <x v="2"/>
    <x v="6"/>
    <x v="2"/>
    <s v="MTR22921"/>
    <d v="2025-03-25T00:00:00"/>
    <d v="1899-12-30T13:08:24"/>
    <n v="369.35"/>
    <n v="1999.51"/>
    <n v="2368.86"/>
    <n v="2615.38"/>
    <x v="129"/>
    <x v="0"/>
    <x v="3"/>
    <x v="0"/>
    <n v="1"/>
    <n v="0"/>
    <n v="0"/>
    <x v="4"/>
    <x v="0"/>
    <x v="4"/>
    <n v="225.43"/>
    <n v="143.91999999999999"/>
    <s v="Analog"/>
    <d v="2021-07-13T00:00:00"/>
    <n v="26"/>
    <x v="1"/>
  </r>
  <r>
    <s v="U01180"/>
    <s v="C20071"/>
    <s v="Dhruv Sodhi"/>
    <x v="2"/>
    <x v="4"/>
    <x v="4"/>
    <s v="MTR67233"/>
    <d v="2024-08-23T00:00:00"/>
    <d v="1899-12-30T16:42:04"/>
    <n v="388.13"/>
    <n v="3193.61"/>
    <n v="3581.74"/>
    <n v="1977.9"/>
    <x v="111"/>
    <x v="0"/>
    <x v="29"/>
    <x v="1"/>
    <n v="0"/>
    <n v="0"/>
    <n v="1"/>
    <x v="4"/>
    <x v="2"/>
    <x v="2"/>
    <n v="186.08"/>
    <n v="202.05"/>
    <s v="Analog"/>
    <d v="2019-12-02T00:00:00"/>
    <n v="19"/>
    <x v="1"/>
  </r>
  <r>
    <s v="U01931"/>
    <s v="C40451"/>
    <s v="Monika Rathore"/>
    <x v="1"/>
    <x v="4"/>
    <x v="4"/>
    <s v="MTR88995"/>
    <d v="2025-02-16T00:00:00"/>
    <d v="1899-12-30T20:04:47"/>
    <n v="492.25"/>
    <n v="2045.11"/>
    <n v="2537.3599999999901"/>
    <n v="3471.78"/>
    <x v="196"/>
    <x v="0"/>
    <x v="15"/>
    <x v="2"/>
    <n v="0"/>
    <n v="1"/>
    <n v="0"/>
    <x v="0"/>
    <x v="0"/>
    <x v="4"/>
    <n v="205.45"/>
    <n v="286.8"/>
    <s v="Analog"/>
    <d v="2016-05-05T00:00:00"/>
    <n v="67"/>
    <x v="2"/>
  </r>
  <r>
    <s v="U01354"/>
    <s v="C32924"/>
    <s v="Anil Kaur"/>
    <x v="2"/>
    <x v="5"/>
    <x v="4"/>
    <s v="MTR84634"/>
    <d v="2024-07-28T00:00:00"/>
    <d v="1899-12-30T13:56:24"/>
    <n v="482.6"/>
    <n v="3184.76"/>
    <n v="3667.36"/>
    <n v="2585.0300000000002"/>
    <x v="171"/>
    <x v="0"/>
    <x v="19"/>
    <x v="2"/>
    <n v="0"/>
    <n v="1"/>
    <n v="0"/>
    <x v="3"/>
    <x v="0"/>
    <x v="4"/>
    <n v="229.05"/>
    <n v="253.55"/>
    <s v="Smart"/>
    <d v="2020-05-15T00:00:00"/>
    <n v="20"/>
    <x v="2"/>
  </r>
  <r>
    <s v="U01933"/>
    <s v="C20472"/>
    <s v="Tanmay Rao"/>
    <x v="0"/>
    <x v="1"/>
    <x v="1"/>
    <s v="MTR58307"/>
    <d v="2024-07-23T00:00:00"/>
    <d v="1899-12-30T18:37:22"/>
    <n v="476.22"/>
    <n v="3532.01"/>
    <n v="4008.23"/>
    <n v="3488.9"/>
    <x v="204"/>
    <x v="1"/>
    <x v="4"/>
    <x v="1"/>
    <n v="0"/>
    <n v="0"/>
    <n v="1"/>
    <x v="0"/>
    <x v="2"/>
    <x v="3"/>
    <n v="194.69"/>
    <n v="281.52999999999997"/>
    <s v="Analog"/>
    <d v="2019-07-20T00:00:00"/>
    <n v="53"/>
    <x v="2"/>
  </r>
  <r>
    <s v="U01934"/>
    <s v="C73880"/>
    <s v="Payal Khanna"/>
    <x v="0"/>
    <x v="0"/>
    <x v="0"/>
    <s v="MTR25099"/>
    <d v="2024-08-17T00:00:00"/>
    <d v="1899-12-30T14:22:12"/>
    <n v="490.36"/>
    <n v="4735.99"/>
    <n v="5226.3499999999904"/>
    <n v="2730.64"/>
    <x v="311"/>
    <x v="1"/>
    <x v="24"/>
    <x v="2"/>
    <n v="0"/>
    <n v="1"/>
    <n v="0"/>
    <x v="4"/>
    <x v="2"/>
    <x v="1"/>
    <n v="257.87"/>
    <n v="232.49"/>
    <s v="Smart"/>
    <d v="2021-07-29T00:00:00"/>
    <n v="59"/>
    <x v="0"/>
  </r>
  <r>
    <s v="U01935"/>
    <s v="C42948"/>
    <s v="Om Bhasin"/>
    <x v="1"/>
    <x v="6"/>
    <x v="2"/>
    <s v="MTR12635"/>
    <d v="2025-06-05T00:00:00"/>
    <d v="1899-12-30T19:57:56"/>
    <n v="22.22"/>
    <n v="1152.55"/>
    <n v="1174.77"/>
    <n v="137.77000000000001"/>
    <x v="12"/>
    <x v="0"/>
    <x v="26"/>
    <x v="2"/>
    <n v="0"/>
    <n v="1"/>
    <n v="0"/>
    <x v="3"/>
    <x v="1"/>
    <x v="3"/>
    <n v="9.7799999999999994"/>
    <n v="12.44"/>
    <s v="Analog"/>
    <d v="2018-06-03T00:00:00"/>
    <n v="68"/>
    <x v="2"/>
  </r>
  <r>
    <s v="U01936"/>
    <s v="C51324"/>
    <s v="Hemant Bhide"/>
    <x v="1"/>
    <x v="1"/>
    <x v="1"/>
    <s v="MTR87518"/>
    <d v="2025-02-05T00:00:00"/>
    <d v="1899-12-30T20:32:07"/>
    <n v="186.81"/>
    <n v="2401.75"/>
    <n v="2588.56"/>
    <n v="1330.37"/>
    <x v="6"/>
    <x v="0"/>
    <x v="13"/>
    <x v="0"/>
    <n v="1"/>
    <n v="0"/>
    <n v="0"/>
    <x v="3"/>
    <x v="2"/>
    <x v="2"/>
    <n v="81.91"/>
    <n v="104.9"/>
    <s v="Analog"/>
    <d v="2021-05-25T00:00:00"/>
    <n v="20"/>
    <x v="1"/>
  </r>
  <r>
    <s v="U01844"/>
    <s v="C34287"/>
    <s v="Damini Desai"/>
    <x v="1"/>
    <x v="0"/>
    <x v="0"/>
    <s v="MTR45406"/>
    <d v="2025-05-17T00:00:00"/>
    <d v="1899-12-30T22:46:53"/>
    <n v="228.86"/>
    <n v="2424.4299999999998"/>
    <n v="2653.29"/>
    <n v="1140.47"/>
    <x v="40"/>
    <x v="0"/>
    <x v="1"/>
    <x v="0"/>
    <n v="1"/>
    <n v="0"/>
    <n v="0"/>
    <x v="0"/>
    <x v="1"/>
    <x v="1"/>
    <n v="132.03"/>
    <n v="96.83"/>
    <s v="Smart"/>
    <d v="2020-11-14T00:00:00"/>
    <n v="54"/>
    <x v="2"/>
  </r>
  <r>
    <s v="U01938"/>
    <s v="C13665"/>
    <s v="Tara Saha"/>
    <x v="0"/>
    <x v="0"/>
    <x v="0"/>
    <s v="MTR43526"/>
    <d v="2025-05-27T00:00:00"/>
    <d v="1899-12-30T01:37:56"/>
    <n v="141.58000000000001"/>
    <n v="4576.54"/>
    <n v="4718.12"/>
    <n v="861.44"/>
    <x v="119"/>
    <x v="0"/>
    <x v="20"/>
    <x v="0"/>
    <n v="1"/>
    <n v="0"/>
    <n v="0"/>
    <x v="1"/>
    <x v="0"/>
    <x v="2"/>
    <n v="87.88"/>
    <n v="53.7"/>
    <s v="Analog"/>
    <d v="2018-12-09T00:00:00"/>
    <n v="70"/>
    <x v="1"/>
  </r>
  <r>
    <s v="U01939"/>
    <s v="C40572"/>
    <s v="Ritu Mathur"/>
    <x v="2"/>
    <x v="6"/>
    <x v="2"/>
    <s v="MTR54048"/>
    <d v="2025-05-12T00:00:00"/>
    <d v="1899-12-30T08:09:54"/>
    <n v="17.809999999999999"/>
    <n v="2555.4499999999998"/>
    <n v="2573.2599999999902"/>
    <n v="103.08"/>
    <x v="117"/>
    <x v="0"/>
    <x v="16"/>
    <x v="1"/>
    <n v="0"/>
    <n v="0"/>
    <n v="1"/>
    <x v="4"/>
    <x v="1"/>
    <x v="2"/>
    <n v="8.9"/>
    <n v="8.91"/>
    <s v="Analog"/>
    <d v="2022-05-14T00:00:00"/>
    <n v="59"/>
    <x v="0"/>
  </r>
  <r>
    <s v="U01940"/>
    <s v="C41921"/>
    <s v="Mahima Pawar"/>
    <x v="1"/>
    <x v="6"/>
    <x v="2"/>
    <s v="MTR77494"/>
    <d v="2025-02-18T00:00:00"/>
    <d v="1899-12-30T15:31:16"/>
    <n v="136.03"/>
    <n v="1142.8900000000001"/>
    <n v="1278.92"/>
    <n v="897.01"/>
    <x v="266"/>
    <x v="0"/>
    <x v="24"/>
    <x v="1"/>
    <n v="0"/>
    <n v="0"/>
    <n v="1"/>
    <x v="0"/>
    <x v="1"/>
    <x v="3"/>
    <n v="82.22"/>
    <n v="53.81"/>
    <s v="Analog"/>
    <d v="2022-08-04T00:00:00"/>
    <n v="63"/>
    <x v="1"/>
  </r>
  <r>
    <s v="U01941"/>
    <s v="C54654"/>
    <s v="Malini Fernandes"/>
    <x v="0"/>
    <x v="6"/>
    <x v="2"/>
    <s v="MTR76252"/>
    <d v="2025-05-25T00:00:00"/>
    <d v="1899-12-30T16:58:17"/>
    <n v="404.74"/>
    <n v="4509.05"/>
    <n v="4913.79"/>
    <n v="2540.13"/>
    <x v="74"/>
    <x v="0"/>
    <x v="14"/>
    <x v="0"/>
    <n v="1"/>
    <n v="0"/>
    <n v="0"/>
    <x v="3"/>
    <x v="2"/>
    <x v="1"/>
    <n v="173.96"/>
    <n v="230.78"/>
    <s v="Smart"/>
    <d v="2020-08-07T00:00:00"/>
    <n v="52"/>
    <x v="0"/>
  </r>
  <r>
    <s v="U01942"/>
    <s v="C53728"/>
    <s v="Trisha Ghosh"/>
    <x v="1"/>
    <x v="1"/>
    <x v="1"/>
    <s v="MTR89079"/>
    <d v="2025-07-12T00:00:00"/>
    <d v="1899-12-30T03:48:01"/>
    <n v="220.75"/>
    <n v="2041.15"/>
    <n v="2261.9"/>
    <n v="1308.99"/>
    <x v="77"/>
    <x v="0"/>
    <x v="20"/>
    <x v="0"/>
    <n v="1"/>
    <n v="0"/>
    <n v="0"/>
    <x v="0"/>
    <x v="0"/>
    <x v="4"/>
    <n v="132.91999999999999"/>
    <n v="87.83"/>
    <s v="Smart"/>
    <d v="2015-10-27T00:00:00"/>
    <n v="28"/>
    <x v="2"/>
  </r>
  <r>
    <s v="U01943"/>
    <s v="C32048"/>
    <s v="Kajal Sodhi"/>
    <x v="2"/>
    <x v="3"/>
    <x v="3"/>
    <s v="MTR36851"/>
    <d v="2025-02-09T00:00:00"/>
    <d v="1899-12-30T15:12:54"/>
    <n v="125.79"/>
    <n v="4762.24"/>
    <n v="4888.03"/>
    <n v="835.88"/>
    <x v="23"/>
    <x v="0"/>
    <x v="27"/>
    <x v="2"/>
    <n v="0"/>
    <n v="1"/>
    <n v="0"/>
    <x v="1"/>
    <x v="1"/>
    <x v="1"/>
    <n v="55.33"/>
    <n v="70.459999999999994"/>
    <s v="Smart"/>
    <d v="2015-12-28T00:00:00"/>
    <n v="65"/>
    <x v="0"/>
  </r>
  <r>
    <s v="U01944"/>
    <s v="C24554"/>
    <s v="Aparna Srinivasan"/>
    <x v="1"/>
    <x v="2"/>
    <x v="2"/>
    <s v="MTR39154"/>
    <d v="2025-02-25T00:00:00"/>
    <d v="1899-12-30T13:29:17"/>
    <n v="60.94"/>
    <n v="2822.47"/>
    <n v="2883.41"/>
    <n v="293.54000000000002"/>
    <x v="5"/>
    <x v="0"/>
    <x v="26"/>
    <x v="1"/>
    <n v="0"/>
    <n v="0"/>
    <n v="1"/>
    <x v="0"/>
    <x v="1"/>
    <x v="4"/>
    <n v="28.72"/>
    <n v="32.22"/>
    <s v="Analog"/>
    <d v="2017-01-22T00:00:00"/>
    <n v="45"/>
    <x v="1"/>
  </r>
  <r>
    <s v="U01945"/>
    <s v="C95523"/>
    <s v="Rakesh Rao"/>
    <x v="0"/>
    <x v="3"/>
    <x v="3"/>
    <s v="MTR76605"/>
    <d v="2024-11-04T00:00:00"/>
    <d v="1899-12-30T07:12:22"/>
    <n v="250.35"/>
    <n v="4709.1000000000004"/>
    <n v="4959.45"/>
    <n v="1615.01"/>
    <x v="46"/>
    <x v="1"/>
    <x v="17"/>
    <x v="2"/>
    <n v="0"/>
    <n v="1"/>
    <n v="0"/>
    <x v="1"/>
    <x v="1"/>
    <x v="0"/>
    <n v="162.35"/>
    <n v="88"/>
    <s v="Analog"/>
    <d v="2020-11-03T00:00:00"/>
    <n v="31"/>
    <x v="1"/>
  </r>
  <r>
    <s v="U01946"/>
    <s v="C98964"/>
    <s v="Uday Mehra"/>
    <x v="0"/>
    <x v="1"/>
    <x v="1"/>
    <s v="MTR13120"/>
    <d v="2024-09-12T00:00:00"/>
    <d v="1899-12-30T03:35:07"/>
    <n v="472.37"/>
    <n v="1518.25"/>
    <n v="1990.62"/>
    <n v="2159.2199999999998"/>
    <x v="180"/>
    <x v="1"/>
    <x v="0"/>
    <x v="0"/>
    <n v="1"/>
    <n v="0"/>
    <n v="0"/>
    <x v="2"/>
    <x v="2"/>
    <x v="4"/>
    <n v="238.55"/>
    <n v="233.82"/>
    <s v="Smart"/>
    <d v="2023-12-19T00:00:00"/>
    <n v="36"/>
    <x v="0"/>
  </r>
  <r>
    <s v="U01947"/>
    <s v="C43094"/>
    <s v="Tejas Sandhu"/>
    <x v="1"/>
    <x v="3"/>
    <x v="3"/>
    <s v="MTR50019"/>
    <d v="2025-05-12T00:00:00"/>
    <d v="1899-12-30T23:31:00"/>
    <n v="492.32"/>
    <n v="2475.8200000000002"/>
    <n v="2968.14"/>
    <n v="3391.39"/>
    <x v="163"/>
    <x v="0"/>
    <x v="7"/>
    <x v="0"/>
    <n v="1"/>
    <n v="0"/>
    <n v="0"/>
    <x v="3"/>
    <x v="1"/>
    <x v="4"/>
    <n v="237.24"/>
    <n v="255.08"/>
    <s v="Analog"/>
    <d v="2018-08-11T00:00:00"/>
    <n v="64"/>
    <x v="1"/>
  </r>
  <r>
    <s v="U01948"/>
    <s v="C11767"/>
    <s v="Jay Desai"/>
    <x v="1"/>
    <x v="4"/>
    <x v="4"/>
    <s v="MTR32464"/>
    <d v="2024-07-18T00:00:00"/>
    <d v="1899-12-30T14:13:19"/>
    <n v="364.89"/>
    <n v="3861.8"/>
    <n v="4226.6899999999996"/>
    <n v="2057.4899999999998"/>
    <x v="49"/>
    <x v="0"/>
    <x v="13"/>
    <x v="1"/>
    <n v="0"/>
    <n v="0"/>
    <n v="1"/>
    <x v="1"/>
    <x v="0"/>
    <x v="1"/>
    <n v="185.73"/>
    <n v="179.16"/>
    <s v="Smart"/>
    <d v="2017-04-09T00:00:00"/>
    <n v="39"/>
    <x v="2"/>
  </r>
  <r>
    <s v="U00036"/>
    <s v="C96654"/>
    <s v="Pavan Khandelwal"/>
    <x v="1"/>
    <x v="3"/>
    <x v="3"/>
    <s v="MTR51741"/>
    <d v="2025-06-04T00:00:00"/>
    <d v="1899-12-30T23:38:55"/>
    <n v="240.83"/>
    <n v="4144.76"/>
    <n v="4385.59"/>
    <n v="1555.02"/>
    <x v="23"/>
    <x v="0"/>
    <x v="29"/>
    <x v="1"/>
    <n v="0"/>
    <n v="0"/>
    <n v="1"/>
    <x v="1"/>
    <x v="2"/>
    <x v="4"/>
    <n v="155.05000000000001"/>
    <n v="85.78"/>
    <s v="Smart"/>
    <d v="2017-03-01T00:00:00"/>
    <n v="22"/>
    <x v="1"/>
  </r>
  <r>
    <s v="U01950"/>
    <s v="C40402"/>
    <s v="Arnav Mukherjee"/>
    <x v="2"/>
    <x v="2"/>
    <x v="2"/>
    <s v="MTR28343"/>
    <d v="2025-03-28T00:00:00"/>
    <d v="1899-12-30T11:21:01"/>
    <n v="328.38"/>
    <n v="4472.25"/>
    <n v="4800.63"/>
    <n v="1570.69"/>
    <x v="30"/>
    <x v="0"/>
    <x v="14"/>
    <x v="1"/>
    <n v="0"/>
    <n v="0"/>
    <n v="1"/>
    <x v="4"/>
    <x v="0"/>
    <x v="1"/>
    <n v="222.85"/>
    <n v="105.53"/>
    <s v="Smart"/>
    <d v="2017-02-18T00:00:00"/>
    <n v="46"/>
    <x v="2"/>
  </r>
  <r>
    <s v="U01951"/>
    <s v="C39942"/>
    <s v="Sunil Shetty"/>
    <x v="0"/>
    <x v="1"/>
    <x v="1"/>
    <s v="MTR10578"/>
    <d v="2025-05-05T00:00:00"/>
    <d v="1899-12-30T03:13:15"/>
    <n v="384.06"/>
    <n v="4190.29"/>
    <n v="4574.3500000000004"/>
    <n v="2464.4"/>
    <x v="240"/>
    <x v="0"/>
    <x v="9"/>
    <x v="1"/>
    <n v="0"/>
    <n v="0"/>
    <n v="1"/>
    <x v="4"/>
    <x v="1"/>
    <x v="2"/>
    <n v="209.1"/>
    <n v="174.96"/>
    <s v="Smart"/>
    <d v="2016-03-09T00:00:00"/>
    <n v="75"/>
    <x v="2"/>
  </r>
  <r>
    <s v="U00095"/>
    <s v="C62291"/>
    <s v="Manjunath Chavan"/>
    <x v="1"/>
    <x v="6"/>
    <x v="2"/>
    <s v="MTR76052"/>
    <d v="2025-05-01T00:00:00"/>
    <d v="1899-12-30T19:03:48"/>
    <n v="108.78"/>
    <n v="4370.8100000000004"/>
    <n v="4479.59"/>
    <n v="536.29"/>
    <x v="130"/>
    <x v="0"/>
    <x v="27"/>
    <x v="2"/>
    <n v="0"/>
    <n v="1"/>
    <n v="0"/>
    <x v="0"/>
    <x v="1"/>
    <x v="2"/>
    <n v="56.56"/>
    <n v="52.22"/>
    <s v="Smart"/>
    <d v="2021-01-13T00:00:00"/>
    <n v="40"/>
    <x v="0"/>
  </r>
  <r>
    <s v="U01953"/>
    <s v="C27933"/>
    <s v="Amrita Vyas"/>
    <x v="1"/>
    <x v="5"/>
    <x v="4"/>
    <s v="MTR51862"/>
    <d v="2024-08-07T00:00:00"/>
    <d v="1899-12-30T00:26:56"/>
    <n v="166.42"/>
    <n v="1164.47"/>
    <n v="1330.89"/>
    <n v="840.89"/>
    <x v="282"/>
    <x v="0"/>
    <x v="7"/>
    <x v="0"/>
    <n v="1"/>
    <n v="0"/>
    <n v="0"/>
    <x v="4"/>
    <x v="2"/>
    <x v="4"/>
    <n v="75.510000000000005"/>
    <n v="90.91"/>
    <s v="Analog"/>
    <d v="2021-12-15T00:00:00"/>
    <n v="63"/>
    <x v="0"/>
  </r>
  <r>
    <s v="U01954"/>
    <s v="C66247"/>
    <s v="Diya Kapoor"/>
    <x v="2"/>
    <x v="2"/>
    <x v="2"/>
    <s v="MTR55513"/>
    <d v="2024-10-05T00:00:00"/>
    <d v="1899-12-30T19:30:22"/>
    <n v="183.77"/>
    <n v="1737.4"/>
    <n v="1921.17"/>
    <n v="997.5"/>
    <x v="158"/>
    <x v="0"/>
    <x v="27"/>
    <x v="1"/>
    <n v="0"/>
    <n v="0"/>
    <n v="1"/>
    <x v="3"/>
    <x v="2"/>
    <x v="0"/>
    <n v="119.97"/>
    <n v="63.8"/>
    <s v="Smart"/>
    <d v="2021-11-22T00:00:00"/>
    <n v="66"/>
    <x v="1"/>
  </r>
  <r>
    <s v="U00600"/>
    <s v="C55247"/>
    <s v="Hema Sidhu"/>
    <x v="2"/>
    <x v="2"/>
    <x v="2"/>
    <s v="MTR40321"/>
    <d v="2025-04-13T00:00:00"/>
    <d v="1899-12-30T06:58:57"/>
    <n v="221.26"/>
    <n v="3191.84"/>
    <n v="3413.1"/>
    <n v="1151.17"/>
    <x v="198"/>
    <x v="0"/>
    <x v="27"/>
    <x v="1"/>
    <n v="0"/>
    <n v="0"/>
    <n v="1"/>
    <x v="2"/>
    <x v="0"/>
    <x v="0"/>
    <n v="105.05"/>
    <n v="116.21"/>
    <s v="Smart"/>
    <d v="2017-01-15T00:00:00"/>
    <n v="42"/>
    <x v="0"/>
  </r>
  <r>
    <s v="U01956"/>
    <s v="C53753"/>
    <s v="Anil Ahluwalia"/>
    <x v="1"/>
    <x v="2"/>
    <x v="2"/>
    <s v="MTR61268"/>
    <d v="2025-04-19T00:00:00"/>
    <d v="1899-12-30T23:55:27"/>
    <n v="446.84"/>
    <n v="3159.9"/>
    <n v="3606.74"/>
    <n v="2972.94"/>
    <x v="152"/>
    <x v="0"/>
    <x v="26"/>
    <x v="0"/>
    <n v="1"/>
    <n v="0"/>
    <n v="0"/>
    <x v="2"/>
    <x v="1"/>
    <x v="2"/>
    <n v="292.05"/>
    <n v="154.79"/>
    <s v="Analog"/>
    <d v="2020-01-30T00:00:00"/>
    <n v="42"/>
    <x v="0"/>
  </r>
  <r>
    <s v="U01058"/>
    <s v="C81896"/>
    <s v="Esha Saha"/>
    <x v="2"/>
    <x v="0"/>
    <x v="0"/>
    <s v="MTR57183"/>
    <d v="2024-09-10T00:00:00"/>
    <d v="1899-12-30T16:30:59"/>
    <n v="144.58000000000001"/>
    <n v="3783.69"/>
    <n v="3928.27"/>
    <n v="698"/>
    <x v="292"/>
    <x v="1"/>
    <x v="14"/>
    <x v="2"/>
    <n v="0"/>
    <n v="1"/>
    <n v="0"/>
    <x v="1"/>
    <x v="2"/>
    <x v="1"/>
    <n v="77.3"/>
    <n v="67.28"/>
    <s v="Analog"/>
    <d v="2023-09-19T00:00:00"/>
    <n v="57"/>
    <x v="0"/>
  </r>
  <r>
    <s v="U01958"/>
    <s v="C39489"/>
    <s v="Akash Salunkhe"/>
    <x v="2"/>
    <x v="4"/>
    <x v="4"/>
    <s v="MTR12250"/>
    <d v="2025-02-06T00:00:00"/>
    <d v="1899-12-30T03:25:22"/>
    <n v="174.77"/>
    <n v="3425.42"/>
    <n v="3600.19"/>
    <n v="1178.42"/>
    <x v="157"/>
    <x v="0"/>
    <x v="4"/>
    <x v="2"/>
    <n v="0"/>
    <n v="1"/>
    <n v="0"/>
    <x v="2"/>
    <x v="1"/>
    <x v="1"/>
    <n v="90.54"/>
    <n v="84.23"/>
    <s v="Analog"/>
    <d v="2016-05-09T00:00:00"/>
    <n v="28"/>
    <x v="2"/>
  </r>
  <r>
    <s v="U01959"/>
    <s v="C38648"/>
    <s v="Prakash Mehra"/>
    <x v="1"/>
    <x v="6"/>
    <x v="2"/>
    <s v="MTR91737"/>
    <d v="2025-07-15T00:00:00"/>
    <d v="1899-12-30T01:25:10"/>
    <n v="332.96"/>
    <n v="1909.28"/>
    <n v="2242.2399999999998"/>
    <n v="2152.64"/>
    <x v="238"/>
    <x v="0"/>
    <x v="29"/>
    <x v="1"/>
    <n v="0"/>
    <n v="0"/>
    <n v="1"/>
    <x v="0"/>
    <x v="2"/>
    <x v="3"/>
    <n v="187.2"/>
    <n v="145.76"/>
    <s v="Smart"/>
    <d v="2016-03-02T00:00:00"/>
    <n v="74"/>
    <x v="1"/>
  </r>
  <r>
    <s v="U01960"/>
    <s v="C56409"/>
    <s v="Pradeep Dar"/>
    <x v="1"/>
    <x v="6"/>
    <x v="2"/>
    <s v="MTR49802"/>
    <d v="2025-04-17T00:00:00"/>
    <d v="1899-12-30T20:42:52"/>
    <n v="409.82"/>
    <n v="3184.21"/>
    <n v="3594.03"/>
    <n v="1930.79"/>
    <x v="66"/>
    <x v="0"/>
    <x v="26"/>
    <x v="1"/>
    <n v="0"/>
    <n v="0"/>
    <n v="1"/>
    <x v="2"/>
    <x v="1"/>
    <x v="2"/>
    <n v="232.29"/>
    <n v="177.53"/>
    <s v="Analog"/>
    <d v="2016-05-14T00:00:00"/>
    <n v="21"/>
    <x v="1"/>
  </r>
  <r>
    <s v="U01961"/>
    <s v="C96034"/>
    <s v="Prakash Carvalho"/>
    <x v="2"/>
    <x v="2"/>
    <x v="2"/>
    <s v="MTR44811"/>
    <d v="2025-06-09T00:00:00"/>
    <d v="1899-12-30T04:34:26"/>
    <n v="196.83"/>
    <n v="1039.01"/>
    <n v="1235.8399999999999"/>
    <n v="1372.47"/>
    <x v="216"/>
    <x v="0"/>
    <x v="21"/>
    <x v="2"/>
    <n v="0"/>
    <n v="1"/>
    <n v="0"/>
    <x v="3"/>
    <x v="0"/>
    <x v="0"/>
    <n v="129.22"/>
    <n v="67.61"/>
    <s v="Smart"/>
    <d v="2023-05-05T00:00:00"/>
    <n v="31"/>
    <x v="0"/>
  </r>
  <r>
    <s v="U01962"/>
    <s v="C89887"/>
    <s v="Ishaan Sheikh"/>
    <x v="1"/>
    <x v="1"/>
    <x v="1"/>
    <s v="MTR33458"/>
    <d v="2025-03-02T00:00:00"/>
    <d v="1899-12-30T10:57:09"/>
    <n v="347.54"/>
    <n v="2530.3200000000002"/>
    <n v="2877.86"/>
    <n v="2097.17"/>
    <x v="65"/>
    <x v="0"/>
    <x v="24"/>
    <x v="2"/>
    <n v="0"/>
    <n v="1"/>
    <n v="0"/>
    <x v="1"/>
    <x v="0"/>
    <x v="0"/>
    <n v="206.08"/>
    <n v="141.46"/>
    <s v="Smart"/>
    <d v="2020-07-30T00:00:00"/>
    <n v="68"/>
    <x v="1"/>
  </r>
  <r>
    <s v="U01963"/>
    <s v="C45079"/>
    <s v="Tejas Mehta"/>
    <x v="0"/>
    <x v="0"/>
    <x v="0"/>
    <s v="MTR87678"/>
    <d v="2024-12-22T00:00:00"/>
    <d v="1899-12-30T11:37:24"/>
    <n v="10.98"/>
    <n v="1723.71"/>
    <n v="1734.69"/>
    <n v="68.510000000000005"/>
    <x v="201"/>
    <x v="0"/>
    <x v="1"/>
    <x v="2"/>
    <n v="0"/>
    <n v="1"/>
    <n v="0"/>
    <x v="1"/>
    <x v="1"/>
    <x v="1"/>
    <n v="6.21"/>
    <n v="4.7699999999999996"/>
    <s v="Analog"/>
    <d v="2020-06-10T00:00:00"/>
    <n v="38"/>
    <x v="0"/>
  </r>
  <r>
    <s v="U01658"/>
    <s v="C32328"/>
    <s v="Kirti Parikh"/>
    <x v="2"/>
    <x v="1"/>
    <x v="1"/>
    <s v="MTR48642"/>
    <d v="2025-04-29T00:00:00"/>
    <d v="1899-12-30T05:46:48"/>
    <n v="216.74"/>
    <n v="3727.15"/>
    <n v="3943.89"/>
    <n v="1123.8599999999999"/>
    <x v="72"/>
    <x v="0"/>
    <x v="25"/>
    <x v="2"/>
    <n v="0"/>
    <n v="1"/>
    <n v="0"/>
    <x v="2"/>
    <x v="2"/>
    <x v="1"/>
    <n v="106.22"/>
    <n v="110.52"/>
    <s v="Analog"/>
    <d v="2022-07-21T00:00:00"/>
    <n v="74"/>
    <x v="1"/>
  </r>
  <r>
    <s v="U01965"/>
    <s v="C92182"/>
    <s v="Lokesh Rao"/>
    <x v="0"/>
    <x v="0"/>
    <x v="0"/>
    <s v="MTR92796"/>
    <d v="2024-10-08T00:00:00"/>
    <d v="1899-12-30T19:19:14"/>
    <n v="70.02"/>
    <n v="4215.51"/>
    <n v="4285.53"/>
    <n v="436.32"/>
    <x v="324"/>
    <x v="1"/>
    <x v="28"/>
    <x v="2"/>
    <n v="0"/>
    <n v="1"/>
    <n v="0"/>
    <x v="3"/>
    <x v="2"/>
    <x v="1"/>
    <n v="35.86"/>
    <n v="34.159999999999997"/>
    <s v="Smart"/>
    <d v="2016-03-18T00:00:00"/>
    <n v="34"/>
    <x v="2"/>
  </r>
  <r>
    <s v="U01966"/>
    <s v="C49061"/>
    <s v="Apeksha Pereira"/>
    <x v="2"/>
    <x v="6"/>
    <x v="2"/>
    <s v="MTR24324"/>
    <d v="2025-05-28T00:00:00"/>
    <d v="1899-12-30T00:29:24"/>
    <n v="223.62"/>
    <n v="2517.39"/>
    <n v="2741.0099999999902"/>
    <n v="1585.88"/>
    <x v="80"/>
    <x v="0"/>
    <x v="22"/>
    <x v="0"/>
    <n v="1"/>
    <n v="0"/>
    <n v="0"/>
    <x v="4"/>
    <x v="2"/>
    <x v="0"/>
    <n v="140.69999999999999"/>
    <n v="82.92"/>
    <s v="Analog"/>
    <d v="2021-09-03T00:00:00"/>
    <n v="38"/>
    <x v="0"/>
  </r>
  <r>
    <s v="U01967"/>
    <s v="C59914"/>
    <s v="Dhruv Kapoor"/>
    <x v="2"/>
    <x v="4"/>
    <x v="4"/>
    <s v="MTR19615"/>
    <d v="2025-02-13T00:00:00"/>
    <d v="1899-12-30T12:29:07"/>
    <n v="37.5"/>
    <n v="4288.79"/>
    <n v="4326.29"/>
    <n v="249.33"/>
    <x v="108"/>
    <x v="0"/>
    <x v="17"/>
    <x v="0"/>
    <n v="1"/>
    <n v="0"/>
    <n v="0"/>
    <x v="1"/>
    <x v="0"/>
    <x v="1"/>
    <n v="23.82"/>
    <n v="13.68"/>
    <s v="Analog"/>
    <d v="2019-07-14T00:00:00"/>
    <n v="59"/>
    <x v="2"/>
  </r>
  <r>
    <s v="U01968"/>
    <s v="C85020"/>
    <s v="Pankaj Mehra"/>
    <x v="0"/>
    <x v="3"/>
    <x v="3"/>
    <s v="MTR54734"/>
    <d v="2025-06-17T00:00:00"/>
    <d v="1899-12-30T06:30:59"/>
    <n v="357.05"/>
    <n v="1909.82"/>
    <n v="2266.87"/>
    <n v="2335.88"/>
    <x v="76"/>
    <x v="0"/>
    <x v="16"/>
    <x v="2"/>
    <n v="0"/>
    <n v="1"/>
    <n v="0"/>
    <x v="3"/>
    <x v="1"/>
    <x v="0"/>
    <n v="212.19"/>
    <n v="144.86000000000001"/>
    <s v="Smart"/>
    <d v="2022-09-24T00:00:00"/>
    <n v="47"/>
    <x v="2"/>
  </r>
  <r>
    <s v="U01969"/>
    <s v="C52861"/>
    <s v="Shashank Vyas"/>
    <x v="1"/>
    <x v="3"/>
    <x v="3"/>
    <s v="MTR36927"/>
    <d v="2025-07-10T00:00:00"/>
    <d v="1899-12-30T00:43:30"/>
    <n v="28.64"/>
    <n v="2490.87"/>
    <n v="2519.5099999999902"/>
    <n v="185.78"/>
    <x v="77"/>
    <x v="0"/>
    <x v="22"/>
    <x v="1"/>
    <n v="0"/>
    <n v="0"/>
    <n v="1"/>
    <x v="3"/>
    <x v="1"/>
    <x v="2"/>
    <n v="18.440000000000001"/>
    <n v="10.199999999999999"/>
    <s v="Analog"/>
    <d v="2016-08-03T00:00:00"/>
    <n v="42"/>
    <x v="2"/>
  </r>
  <r>
    <s v="U01970"/>
    <s v="C52226"/>
    <s v="Radhika Phadke"/>
    <x v="2"/>
    <x v="2"/>
    <x v="2"/>
    <s v="MTR75835"/>
    <d v="2025-02-25T00:00:00"/>
    <d v="1899-12-30T06:56:59"/>
    <n v="107.23"/>
    <n v="2222.9699999999998"/>
    <n v="2330.1999999999998"/>
    <n v="667.32"/>
    <x v="276"/>
    <x v="0"/>
    <x v="17"/>
    <x v="1"/>
    <n v="0"/>
    <n v="0"/>
    <n v="1"/>
    <x v="3"/>
    <x v="2"/>
    <x v="1"/>
    <n v="71.709999999999994"/>
    <n v="35.520000000000003"/>
    <s v="Smart"/>
    <d v="2016-11-01T00:00:00"/>
    <n v="67"/>
    <x v="1"/>
  </r>
  <r>
    <s v="U01971"/>
    <s v="C59962"/>
    <s v="Anusha Prasad"/>
    <x v="1"/>
    <x v="1"/>
    <x v="1"/>
    <s v="MTR83762"/>
    <d v="2024-08-17T00:00:00"/>
    <d v="1899-12-30T19:22:56"/>
    <n v="379.71"/>
    <n v="3973.25"/>
    <n v="4352.96"/>
    <n v="2102.48"/>
    <x v="80"/>
    <x v="0"/>
    <x v="13"/>
    <x v="2"/>
    <n v="0"/>
    <n v="1"/>
    <n v="0"/>
    <x v="1"/>
    <x v="2"/>
    <x v="0"/>
    <n v="169.12"/>
    <n v="210.59"/>
    <s v="Smart"/>
    <d v="2018-10-24T00:00:00"/>
    <n v="55"/>
    <x v="2"/>
  </r>
  <r>
    <s v="U01972"/>
    <s v="C40884"/>
    <s v="Mayank Subramanian"/>
    <x v="1"/>
    <x v="4"/>
    <x v="4"/>
    <s v="MTR17797"/>
    <d v="2025-01-04T00:00:00"/>
    <d v="1899-12-30T13:40:39"/>
    <n v="16.239999999999998"/>
    <n v="2284.6799999999998"/>
    <n v="2300.9199999999901"/>
    <n v="110.03"/>
    <x v="278"/>
    <x v="0"/>
    <x v="17"/>
    <x v="2"/>
    <n v="0"/>
    <n v="1"/>
    <n v="0"/>
    <x v="3"/>
    <x v="0"/>
    <x v="3"/>
    <n v="9.0399999999999991"/>
    <n v="7.2"/>
    <s v="Analog"/>
    <d v="2021-09-26T00:00:00"/>
    <n v="49"/>
    <x v="2"/>
  </r>
  <r>
    <s v="U01973"/>
    <s v="C59316"/>
    <s v="Abhishek Gowda"/>
    <x v="2"/>
    <x v="0"/>
    <x v="0"/>
    <s v="MTR94167"/>
    <d v="2025-03-04T00:00:00"/>
    <d v="1899-12-30T18:59:57"/>
    <n v="105.16"/>
    <n v="4852.87"/>
    <n v="4958.03"/>
    <n v="672.31"/>
    <x v="8"/>
    <x v="0"/>
    <x v="23"/>
    <x v="1"/>
    <n v="0"/>
    <n v="0"/>
    <n v="1"/>
    <x v="2"/>
    <x v="2"/>
    <x v="1"/>
    <n v="71.75"/>
    <n v="33.409999999999997"/>
    <s v="Smart"/>
    <d v="2015-12-27T00:00:00"/>
    <n v="26"/>
    <x v="1"/>
  </r>
  <r>
    <s v="U01974"/>
    <s v="C44676"/>
    <s v="Manjunath Deshmukh"/>
    <x v="2"/>
    <x v="2"/>
    <x v="2"/>
    <s v="MTR39407"/>
    <d v="2025-05-09T00:00:00"/>
    <d v="1899-12-30T16:50:47"/>
    <n v="72.39"/>
    <n v="2622.43"/>
    <n v="2694.8199999999902"/>
    <n v="386.88"/>
    <x v="0"/>
    <x v="0"/>
    <x v="2"/>
    <x v="0"/>
    <n v="1"/>
    <n v="0"/>
    <n v="0"/>
    <x v="1"/>
    <x v="0"/>
    <x v="2"/>
    <n v="36.340000000000003"/>
    <n v="36.049999999999997"/>
    <s v="Analog"/>
    <d v="2024-05-24T00:00:00"/>
    <n v="73"/>
    <x v="1"/>
  </r>
  <r>
    <s v="U01937"/>
    <s v="C65461"/>
    <s v="Amit Parikh"/>
    <x v="2"/>
    <x v="5"/>
    <x v="4"/>
    <s v="MTR90103"/>
    <d v="2025-01-22T00:00:00"/>
    <d v="1899-12-30T07:15:20"/>
    <n v="376.61"/>
    <n v="2483.87"/>
    <n v="2860.48"/>
    <n v="1862.72"/>
    <x v="193"/>
    <x v="0"/>
    <x v="7"/>
    <x v="2"/>
    <n v="0"/>
    <n v="1"/>
    <n v="0"/>
    <x v="1"/>
    <x v="0"/>
    <x v="2"/>
    <n v="194.54"/>
    <n v="182.07"/>
    <s v="Analog"/>
    <d v="2022-10-05T00:00:00"/>
    <n v="35"/>
    <x v="2"/>
  </r>
  <r>
    <s v="U01976"/>
    <s v="C29774"/>
    <s v="Komal Siddiqui"/>
    <x v="2"/>
    <x v="5"/>
    <x v="4"/>
    <s v="MTR79398"/>
    <d v="2025-02-22T00:00:00"/>
    <d v="1899-12-30T09:44:46"/>
    <n v="378.23"/>
    <n v="3880.37"/>
    <n v="4258.6000000000004"/>
    <n v="1790.82"/>
    <x v="5"/>
    <x v="0"/>
    <x v="29"/>
    <x v="1"/>
    <n v="0"/>
    <n v="0"/>
    <n v="1"/>
    <x v="2"/>
    <x v="2"/>
    <x v="1"/>
    <n v="239.22"/>
    <n v="139.01"/>
    <s v="Analog"/>
    <d v="2019-05-04T00:00:00"/>
    <n v="24"/>
    <x v="1"/>
  </r>
  <r>
    <s v="U01977"/>
    <s v="C44601"/>
    <s v="Vinay Rebello"/>
    <x v="2"/>
    <x v="0"/>
    <x v="0"/>
    <s v="MTR62478"/>
    <d v="2024-08-07T00:00:00"/>
    <d v="1899-12-30T23:42:42"/>
    <n v="60.41"/>
    <n v="4591.43"/>
    <n v="4651.84"/>
    <n v="384.6"/>
    <x v="281"/>
    <x v="1"/>
    <x v="1"/>
    <x v="0"/>
    <n v="1"/>
    <n v="0"/>
    <n v="0"/>
    <x v="2"/>
    <x v="0"/>
    <x v="2"/>
    <n v="25.3"/>
    <n v="35.11"/>
    <s v="Smart"/>
    <d v="2016-04-02T00:00:00"/>
    <n v="31"/>
    <x v="2"/>
  </r>
  <r>
    <s v="U00786"/>
    <s v="C61299"/>
    <s v="Dinesh Prasad"/>
    <x v="0"/>
    <x v="4"/>
    <x v="4"/>
    <s v="MTR97022"/>
    <d v="2025-02-14T00:00:00"/>
    <d v="1899-12-30T09:51:50"/>
    <n v="330.24"/>
    <n v="3685.09"/>
    <n v="4015.33"/>
    <n v="1901.95"/>
    <x v="224"/>
    <x v="0"/>
    <x v="4"/>
    <x v="1"/>
    <n v="0"/>
    <n v="0"/>
    <n v="1"/>
    <x v="0"/>
    <x v="1"/>
    <x v="3"/>
    <n v="198.15"/>
    <n v="132.09"/>
    <s v="Smart"/>
    <d v="2016-07-31T00:00:00"/>
    <n v="40"/>
    <x v="0"/>
  </r>
  <r>
    <s v="U01979"/>
    <s v="C86295"/>
    <s v="Ritesh Bhatia"/>
    <x v="0"/>
    <x v="1"/>
    <x v="1"/>
    <s v="MTR85632"/>
    <d v="2024-08-15T00:00:00"/>
    <d v="1899-12-30T08:21:40"/>
    <n v="347.65"/>
    <n v="3704.55"/>
    <n v="4052.2"/>
    <n v="2048.48"/>
    <x v="98"/>
    <x v="0"/>
    <x v="21"/>
    <x v="2"/>
    <n v="0"/>
    <n v="1"/>
    <n v="0"/>
    <x v="4"/>
    <x v="0"/>
    <x v="0"/>
    <n v="154.57"/>
    <n v="193.08"/>
    <s v="Analog"/>
    <d v="2021-04-01T00:00:00"/>
    <n v="61"/>
    <x v="2"/>
  </r>
  <r>
    <s v="U01980"/>
    <s v="C90009"/>
    <s v="Aditya Saha"/>
    <x v="1"/>
    <x v="1"/>
    <x v="1"/>
    <s v="MTR97610"/>
    <d v="2025-02-24T00:00:00"/>
    <d v="1899-12-30T01:27:19"/>
    <n v="376.4"/>
    <n v="3772.66"/>
    <n v="4149.0599999999904"/>
    <n v="2002.16"/>
    <x v="41"/>
    <x v="0"/>
    <x v="4"/>
    <x v="0"/>
    <n v="1"/>
    <n v="0"/>
    <n v="0"/>
    <x v="2"/>
    <x v="1"/>
    <x v="4"/>
    <n v="263.39"/>
    <n v="113.01"/>
    <s v="Analog"/>
    <d v="2017-02-08T00:00:00"/>
    <n v="47"/>
    <x v="1"/>
  </r>
  <r>
    <s v="U01981"/>
    <s v="C26854"/>
    <s v="Shubham Parikh"/>
    <x v="0"/>
    <x v="1"/>
    <x v="1"/>
    <s v="MTR91453"/>
    <d v="2024-07-20T00:00:00"/>
    <d v="1899-12-30T02:04:05"/>
    <n v="348.23"/>
    <n v="2644.6"/>
    <n v="2992.83"/>
    <n v="2558.09"/>
    <x v="243"/>
    <x v="1"/>
    <x v="8"/>
    <x v="0"/>
    <n v="1"/>
    <n v="0"/>
    <n v="0"/>
    <x v="4"/>
    <x v="1"/>
    <x v="0"/>
    <n v="140.46"/>
    <n v="207.77"/>
    <s v="Smart"/>
    <d v="2017-08-08T00:00:00"/>
    <n v="24"/>
    <x v="0"/>
  </r>
  <r>
    <s v="U01982"/>
    <s v="C99367"/>
    <s v="Meera Prasad"/>
    <x v="1"/>
    <x v="5"/>
    <x v="4"/>
    <s v="MTR68442"/>
    <d v="2024-09-28T00:00:00"/>
    <d v="1899-12-30T15:27:16"/>
    <n v="358.77"/>
    <n v="1332.66"/>
    <n v="1691.43"/>
    <n v="1866.57"/>
    <x v="283"/>
    <x v="0"/>
    <x v="13"/>
    <x v="1"/>
    <n v="0"/>
    <n v="0"/>
    <n v="1"/>
    <x v="3"/>
    <x v="1"/>
    <x v="0"/>
    <n v="231.08"/>
    <n v="127.69"/>
    <s v="Analog"/>
    <d v="2021-04-26T00:00:00"/>
    <n v="29"/>
    <x v="2"/>
  </r>
  <r>
    <s v="U01983"/>
    <s v="C90709"/>
    <s v="Sakshi Mehta"/>
    <x v="1"/>
    <x v="1"/>
    <x v="1"/>
    <s v="MTR16205"/>
    <d v="2024-09-13T00:00:00"/>
    <d v="1899-12-30T07:42:36"/>
    <n v="451.52"/>
    <n v="4785.8999999999996"/>
    <n v="5237.42"/>
    <n v="2054.39"/>
    <x v="80"/>
    <x v="0"/>
    <x v="29"/>
    <x v="0"/>
    <n v="1"/>
    <n v="0"/>
    <n v="0"/>
    <x v="1"/>
    <x v="1"/>
    <x v="4"/>
    <n v="271.73"/>
    <n v="179.79"/>
    <s v="Smart"/>
    <d v="2016-03-06T00:00:00"/>
    <n v="29"/>
    <x v="0"/>
  </r>
  <r>
    <s v="U01984"/>
    <s v="C64657"/>
    <s v="Yamini Banerjee"/>
    <x v="0"/>
    <x v="0"/>
    <x v="0"/>
    <s v="MTR56052"/>
    <d v="2024-12-17T00:00:00"/>
    <d v="1899-12-30T00:59:03"/>
    <n v="399.51"/>
    <n v="4457.8999999999996"/>
    <n v="4857.41"/>
    <n v="2244.92"/>
    <x v="54"/>
    <x v="1"/>
    <x v="26"/>
    <x v="0"/>
    <n v="1"/>
    <n v="0"/>
    <n v="0"/>
    <x v="4"/>
    <x v="2"/>
    <x v="3"/>
    <n v="237.92"/>
    <n v="161.59"/>
    <s v="Smart"/>
    <d v="2022-09-01T00:00:00"/>
    <n v="56"/>
    <x v="1"/>
  </r>
  <r>
    <s v="U01985"/>
    <s v="C76354"/>
    <s v="Madhuri Siddiqui"/>
    <x v="2"/>
    <x v="5"/>
    <x v="4"/>
    <s v="MTR96239"/>
    <d v="2025-02-17T00:00:00"/>
    <d v="1899-12-30T23:27:38"/>
    <n v="328.84"/>
    <n v="3063.27"/>
    <n v="3392.11"/>
    <n v="2246.1999999999998"/>
    <x v="196"/>
    <x v="0"/>
    <x v="13"/>
    <x v="2"/>
    <n v="0"/>
    <n v="1"/>
    <n v="0"/>
    <x v="1"/>
    <x v="1"/>
    <x v="0"/>
    <n v="168.14"/>
    <n v="160.69999999999999"/>
    <s v="Smart"/>
    <d v="2018-12-02T00:00:00"/>
    <n v="30"/>
    <x v="2"/>
  </r>
  <r>
    <s v="U01986"/>
    <s v="C21185"/>
    <s v="Rakesh Chavan"/>
    <x v="0"/>
    <x v="3"/>
    <x v="3"/>
    <s v="MTR77732"/>
    <d v="2025-05-26T00:00:00"/>
    <d v="1899-12-30T15:51:22"/>
    <n v="19.559999999999999"/>
    <n v="1793.93"/>
    <n v="1813.49"/>
    <n v="117.9"/>
    <x v="22"/>
    <x v="0"/>
    <x v="15"/>
    <x v="0"/>
    <n v="1"/>
    <n v="0"/>
    <n v="0"/>
    <x v="0"/>
    <x v="1"/>
    <x v="3"/>
    <n v="9.5"/>
    <n v="10.06"/>
    <s v="Smart"/>
    <d v="2016-07-03T00:00:00"/>
    <n v="71"/>
    <x v="1"/>
  </r>
  <r>
    <s v="U01987"/>
    <s v="C74148"/>
    <s v="Kunal Pereira"/>
    <x v="1"/>
    <x v="5"/>
    <x v="4"/>
    <s v="MTR61838"/>
    <d v="2024-10-06T00:00:00"/>
    <d v="1899-12-30T02:07:19"/>
    <n v="51.01"/>
    <n v="1687.45"/>
    <n v="1738.46"/>
    <n v="379.23"/>
    <x v="88"/>
    <x v="0"/>
    <x v="19"/>
    <x v="2"/>
    <n v="0"/>
    <n v="1"/>
    <n v="0"/>
    <x v="1"/>
    <x v="0"/>
    <x v="2"/>
    <n v="31.2"/>
    <n v="19.809999999999999"/>
    <s v="Analog"/>
    <d v="2024-01-08T00:00:00"/>
    <n v="59"/>
    <x v="2"/>
  </r>
  <r>
    <s v="U01988"/>
    <s v="C35144"/>
    <s v="Dinesh Dalal"/>
    <x v="1"/>
    <x v="0"/>
    <x v="0"/>
    <s v="MTR98875"/>
    <d v="2024-11-04T00:00:00"/>
    <d v="1899-12-30T03:38:10"/>
    <n v="247.95"/>
    <n v="3870.85"/>
    <n v="4118.8"/>
    <n v="1145.6300000000001"/>
    <x v="1"/>
    <x v="0"/>
    <x v="21"/>
    <x v="1"/>
    <n v="0"/>
    <n v="0"/>
    <n v="1"/>
    <x v="2"/>
    <x v="2"/>
    <x v="3"/>
    <n v="123.85"/>
    <n v="124.1"/>
    <s v="Smart"/>
    <d v="2024-05-23T00:00:00"/>
    <n v="56"/>
    <x v="2"/>
  </r>
  <r>
    <s v="U01029"/>
    <s v="C40302"/>
    <s v="Siddharth Banerjee"/>
    <x v="0"/>
    <x v="3"/>
    <x v="3"/>
    <s v="MTR15369"/>
    <d v="2024-10-08T00:00:00"/>
    <d v="1899-12-30T15:35:44"/>
    <n v="173.1"/>
    <n v="1944.87"/>
    <n v="2117.9699999999998"/>
    <n v="1190.17"/>
    <x v="309"/>
    <x v="1"/>
    <x v="28"/>
    <x v="0"/>
    <n v="1"/>
    <n v="0"/>
    <n v="0"/>
    <x v="3"/>
    <x v="2"/>
    <x v="1"/>
    <n v="105.73"/>
    <n v="67.37"/>
    <s v="Analog"/>
    <d v="2021-08-15T00:00:00"/>
    <n v="42"/>
    <x v="0"/>
  </r>
  <r>
    <s v="U00799"/>
    <s v="C37847"/>
    <s v="Pranav Lopes"/>
    <x v="0"/>
    <x v="4"/>
    <x v="4"/>
    <s v="MTR66706"/>
    <d v="2024-12-03T00:00:00"/>
    <d v="1899-12-30T22:22:15"/>
    <n v="326.10000000000002"/>
    <n v="2654.21"/>
    <n v="2980.31"/>
    <n v="1700.94"/>
    <x v="5"/>
    <x v="0"/>
    <x v="22"/>
    <x v="0"/>
    <n v="1"/>
    <n v="0"/>
    <n v="0"/>
    <x v="4"/>
    <x v="2"/>
    <x v="4"/>
    <n v="225.61"/>
    <n v="100.49"/>
    <s v="Analog"/>
    <d v="2019-06-28T00:00:00"/>
    <n v="20"/>
    <x v="0"/>
  </r>
  <r>
    <s v="U01991"/>
    <s v="C48599"/>
    <s v="Lavanya Patel"/>
    <x v="0"/>
    <x v="1"/>
    <x v="1"/>
    <s v="MTR43339"/>
    <d v="2024-12-14T00:00:00"/>
    <d v="1899-12-30T09:06:17"/>
    <n v="131.66999999999999"/>
    <n v="3700.27"/>
    <n v="3831.94"/>
    <n v="807.79"/>
    <x v="207"/>
    <x v="1"/>
    <x v="29"/>
    <x v="0"/>
    <n v="1"/>
    <n v="0"/>
    <n v="0"/>
    <x v="4"/>
    <x v="0"/>
    <x v="0"/>
    <n v="61.25"/>
    <n v="70.42"/>
    <s v="Analog"/>
    <d v="2019-09-10T00:00:00"/>
    <n v="18"/>
    <x v="2"/>
  </r>
  <r>
    <s v="U01992"/>
    <s v="C27783"/>
    <s v="Simran Srinivasan"/>
    <x v="2"/>
    <x v="6"/>
    <x v="2"/>
    <s v="MTR46914"/>
    <d v="2024-09-01T00:00:00"/>
    <d v="1899-12-30T02:34:09"/>
    <n v="314.61"/>
    <n v="3353.12"/>
    <n v="3667.73"/>
    <n v="2002.64"/>
    <x v="61"/>
    <x v="0"/>
    <x v="15"/>
    <x v="0"/>
    <n v="1"/>
    <n v="0"/>
    <n v="0"/>
    <x v="0"/>
    <x v="1"/>
    <x v="3"/>
    <n v="179.68"/>
    <n v="134.93"/>
    <s v="Smart"/>
    <d v="2017-07-12T00:00:00"/>
    <n v="67"/>
    <x v="1"/>
  </r>
  <r>
    <s v="U01993"/>
    <s v="C39954"/>
    <s v="Sangeeta Raina"/>
    <x v="1"/>
    <x v="2"/>
    <x v="2"/>
    <s v="MTR61927"/>
    <d v="2025-03-26T00:00:00"/>
    <d v="1899-12-30T06:37:25"/>
    <n v="182.91"/>
    <n v="4148.66"/>
    <n v="4331.57"/>
    <n v="1328.39"/>
    <x v="115"/>
    <x v="0"/>
    <x v="24"/>
    <x v="2"/>
    <n v="0"/>
    <n v="1"/>
    <n v="0"/>
    <x v="0"/>
    <x v="1"/>
    <x v="0"/>
    <n v="97.04"/>
    <n v="85.87"/>
    <s v="Analog"/>
    <d v="2015-11-25T00:00:00"/>
    <n v="48"/>
    <x v="0"/>
  </r>
  <r>
    <s v="U00811"/>
    <s v="C40674"/>
    <s v="Nisha Sandhu"/>
    <x v="1"/>
    <x v="1"/>
    <x v="1"/>
    <s v="MTR32667"/>
    <d v="2025-03-21T00:00:00"/>
    <d v="1899-12-30T04:01:00"/>
    <n v="202.12"/>
    <n v="3946.27"/>
    <n v="4148.3900000000003"/>
    <n v="1026.73"/>
    <x v="52"/>
    <x v="0"/>
    <x v="8"/>
    <x v="0"/>
    <n v="1"/>
    <n v="0"/>
    <n v="0"/>
    <x v="4"/>
    <x v="0"/>
    <x v="0"/>
    <n v="117.11"/>
    <n v="85.01"/>
    <s v="Analog"/>
    <d v="2016-03-26T00:00:00"/>
    <n v="29"/>
    <x v="2"/>
  </r>
  <r>
    <s v="U01995"/>
    <s v="C92648"/>
    <s v="Shalini Kohli"/>
    <x v="0"/>
    <x v="2"/>
    <x v="2"/>
    <s v="MTR72869"/>
    <d v="2024-10-12T00:00:00"/>
    <d v="1899-12-30T08:10:23"/>
    <n v="477.05"/>
    <n v="4941.1400000000003"/>
    <n v="5418.19"/>
    <n v="3358.93"/>
    <x v="284"/>
    <x v="0"/>
    <x v="27"/>
    <x v="1"/>
    <n v="0"/>
    <n v="0"/>
    <n v="1"/>
    <x v="2"/>
    <x v="0"/>
    <x v="1"/>
    <n v="269.29000000000002"/>
    <n v="207.76"/>
    <s v="Analog"/>
    <d v="2021-12-23T00:00:00"/>
    <n v="27"/>
    <x v="1"/>
  </r>
  <r>
    <s v="U01996"/>
    <s v="C53188"/>
    <s v="Mansi Subramanian"/>
    <x v="0"/>
    <x v="6"/>
    <x v="2"/>
    <s v="MTR14886"/>
    <d v="2024-10-19T00:00:00"/>
    <d v="1899-12-30T09:17:43"/>
    <n v="394.21"/>
    <n v="2636.41"/>
    <n v="3030.62"/>
    <n v="2629.28"/>
    <x v="142"/>
    <x v="0"/>
    <x v="22"/>
    <x v="2"/>
    <n v="0"/>
    <n v="1"/>
    <n v="0"/>
    <x v="3"/>
    <x v="2"/>
    <x v="1"/>
    <n v="241.63"/>
    <n v="152.58000000000001"/>
    <s v="Smart"/>
    <d v="2016-02-01T00:00:00"/>
    <n v="66"/>
    <x v="2"/>
  </r>
  <r>
    <s v="U01997"/>
    <s v="C34102"/>
    <s v="Pranav Mehra"/>
    <x v="0"/>
    <x v="1"/>
    <x v="1"/>
    <s v="MTR16845"/>
    <d v="2025-06-24T00:00:00"/>
    <d v="1899-12-30T22:50:00"/>
    <n v="348.18"/>
    <n v="4190.18"/>
    <n v="4538.3599999999997"/>
    <n v="2118.83"/>
    <x v="15"/>
    <x v="0"/>
    <x v="7"/>
    <x v="2"/>
    <n v="0"/>
    <n v="1"/>
    <n v="0"/>
    <x v="3"/>
    <x v="2"/>
    <x v="3"/>
    <n v="164.58"/>
    <n v="183.6"/>
    <s v="Smart"/>
    <d v="2020-08-28T00:00:00"/>
    <n v="22"/>
    <x v="0"/>
  </r>
  <r>
    <s v="U01998"/>
    <s v="C82898"/>
    <s v="Mahima Apte"/>
    <x v="1"/>
    <x v="1"/>
    <x v="1"/>
    <s v="MTR19798"/>
    <d v="2025-07-12T00:00:00"/>
    <d v="1899-12-30T08:39:26"/>
    <n v="118.88"/>
    <n v="1199.77"/>
    <n v="1318.65"/>
    <n v="627.16999999999996"/>
    <x v="114"/>
    <x v="0"/>
    <x v="25"/>
    <x v="1"/>
    <n v="0"/>
    <n v="0"/>
    <n v="1"/>
    <x v="0"/>
    <x v="0"/>
    <x v="4"/>
    <n v="52.75"/>
    <n v="66.13"/>
    <s v="Analog"/>
    <d v="2020-02-08T00:00:00"/>
    <n v="40"/>
    <x v="1"/>
  </r>
  <r>
    <s v="U01999"/>
    <s v="C15999"/>
    <s v="Roshni Mehra"/>
    <x v="0"/>
    <x v="5"/>
    <x v="4"/>
    <s v="MTR52480"/>
    <d v="2024-12-01T00:00:00"/>
    <d v="1899-12-30T08:40:36"/>
    <n v="336.59"/>
    <n v="2856.53"/>
    <n v="3193.12"/>
    <n v="2506.23"/>
    <x v="188"/>
    <x v="1"/>
    <x v="28"/>
    <x v="2"/>
    <n v="0"/>
    <n v="1"/>
    <n v="0"/>
    <x v="3"/>
    <x v="0"/>
    <x v="0"/>
    <n v="157.75"/>
    <n v="178.84"/>
    <s v="Analog"/>
    <d v="2019-02-24T00:00:00"/>
    <n v="70"/>
    <x v="1"/>
  </r>
  <r>
    <s v="U01989"/>
    <s v="C93126"/>
    <s v="Chetan Prasad"/>
    <x v="0"/>
    <x v="4"/>
    <x v="4"/>
    <s v="MTR31187"/>
    <d v="2025-06-07T00:00:00"/>
    <d v="1899-12-30T20:03:25"/>
    <n v="409.61"/>
    <n v="1848.79"/>
    <n v="2258.4"/>
    <n v="2635.68"/>
    <x v="131"/>
    <x v="0"/>
    <x v="28"/>
    <x v="1"/>
    <n v="0"/>
    <n v="0"/>
    <n v="1"/>
    <x v="2"/>
    <x v="2"/>
    <x v="4"/>
    <n v="263.39999999999998"/>
    <n v="146.21"/>
    <s v="Analog"/>
    <d v="2022-07-27T00:00:00"/>
    <n v="32"/>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502064-2A12-48C7-ABF0-D7AE93E88F7A}" name="Payment Status"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55:D60" firstHeaderRow="0"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5">
        <item x="1"/>
        <item x="0"/>
        <item x="4"/>
        <item x="2"/>
        <item x="3"/>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1">
    <field x="20"/>
  </rowFields>
  <rowItems count="5">
    <i>
      <x/>
    </i>
    <i>
      <x v="1"/>
    </i>
    <i>
      <x v="2"/>
    </i>
    <i>
      <x v="3"/>
    </i>
    <i>
      <x v="4"/>
    </i>
  </rowItems>
  <colFields count="1">
    <field x="-2"/>
  </colFields>
  <colItems count="3">
    <i>
      <x/>
    </i>
    <i i="1">
      <x v="1"/>
    </i>
    <i i="2">
      <x v="2"/>
    </i>
  </colItems>
  <dataFields count="3">
    <dataField name="Sum of Paid" fld="17" baseField="0" baseItem="0"/>
    <dataField name="Sum of Unpaid" fld="18" baseField="0" baseItem="0"/>
    <dataField name="Sum of Pending" fld="19" baseField="0" baseItem="0"/>
  </dataFields>
  <formats count="6">
    <format dxfId="215">
      <pivotArea type="all" dataOnly="0" outline="0" fieldPosition="0"/>
    </format>
    <format dxfId="214">
      <pivotArea outline="0" collapsedLevelsAreSubtotals="1" fieldPosition="0"/>
    </format>
    <format dxfId="213">
      <pivotArea type="all" dataOnly="0" outline="0" fieldPosition="0"/>
    </format>
    <format dxfId="212">
      <pivotArea outline="0" collapsedLevelsAreSubtotals="1" fieldPosition="0"/>
    </format>
    <format dxfId="211">
      <pivotArea type="all" dataOnly="0" outline="0" fieldPosition="0"/>
    </format>
    <format dxfId="210">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D064FD-DE4B-4D2F-A548-4C803017674E}" name="KWH Of Stat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18">
  <location ref="A144:E159" firstHeaderRow="0" firstDataRow="1" firstDataCol="2"/>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axis="axisRow" compact="0" outline="0" subtotalTop="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 compact="0" outline="0" subtotalTop="0" showAll="0" defaultSubtotal="0">
      <items count="368">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41"/>
        <item sd="0" x="42"/>
        <item sd="0" x="43"/>
        <item sd="0" x="44"/>
        <item sd="0" x="45"/>
        <item sd="0" x="46"/>
        <item sd="0" x="47"/>
        <item sd="0" x="48"/>
        <item sd="0" x="49"/>
        <item sd="0" x="50"/>
        <item sd="0" x="51"/>
        <item sd="0" x="52"/>
        <item sd="0" x="53"/>
        <item sd="0" x="54"/>
        <item sd="0" x="55"/>
        <item sd="0" x="56"/>
        <item sd="0" x="57"/>
        <item sd="0" x="58"/>
        <item sd="0" x="59"/>
        <item sd="0" x="60"/>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2">
    <field x="5"/>
    <field x="21"/>
  </rowFields>
  <rowItems count="15">
    <i>
      <x/>
      <x/>
    </i>
    <i r="1">
      <x v="1"/>
    </i>
    <i r="1">
      <x v="2"/>
    </i>
    <i>
      <x v="1"/>
      <x/>
    </i>
    <i r="1">
      <x v="1"/>
    </i>
    <i r="1">
      <x v="2"/>
    </i>
    <i>
      <x v="2"/>
      <x/>
    </i>
    <i r="1">
      <x v="1"/>
    </i>
    <i r="1">
      <x v="2"/>
    </i>
    <i>
      <x v="3"/>
      <x/>
    </i>
    <i r="1">
      <x v="1"/>
    </i>
    <i r="1">
      <x v="2"/>
    </i>
    <i>
      <x v="4"/>
      <x/>
    </i>
    <i r="1">
      <x v="1"/>
    </i>
    <i r="1">
      <x v="2"/>
    </i>
  </rowItems>
  <colFields count="1">
    <field x="-2"/>
  </colFields>
  <colItems count="3">
    <i>
      <x/>
    </i>
    <i i="1">
      <x v="1"/>
    </i>
    <i i="2">
      <x v="2"/>
    </i>
  </colItems>
  <dataFields count="3">
    <dataField name="Sum of Previous_Reading_kWh" fld="10" baseField="0" baseItem="0"/>
    <dataField name="Sum of Current_Reading_kWh" fld="11" baseField="0" baseItem="0"/>
    <dataField name="Sum of Power_Consumed_kWh" fld="9" baseField="0" baseItem="0"/>
  </dataFields>
  <formats count="6">
    <format dxfId="221">
      <pivotArea type="all" dataOnly="0" outline="0" fieldPosition="0"/>
    </format>
    <format dxfId="220">
      <pivotArea outline="0" collapsedLevelsAreSubtotals="1" fieldPosition="0"/>
    </format>
    <format dxfId="219">
      <pivotArea type="all" dataOnly="0" outline="0" fieldPosition="0"/>
    </format>
    <format dxfId="218">
      <pivotArea outline="0" collapsedLevelsAreSubtotals="1" fieldPosition="0"/>
    </format>
    <format dxfId="217">
      <pivotArea type="all" dataOnly="0" outline="0" fieldPosition="0"/>
    </format>
    <format dxfId="216">
      <pivotArea outline="0" collapsedLevelsAreSubtotals="1" fieldPosition="0"/>
    </format>
  </formats>
  <chartFormats count="6">
    <chartFormat chart="15" format="3"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1"/>
          </reference>
        </references>
      </pivotArea>
    </chartFormat>
    <chartFormat chart="15" format="5" series="1">
      <pivotArea type="data" outline="0" fieldPosition="0">
        <references count="1">
          <reference field="4294967294" count="1" selected="0">
            <x v="2"/>
          </reference>
        </references>
      </pivotArea>
    </chartFormat>
    <chartFormat chart="12" format="3"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F12B14C-81CD-44EF-BBA7-7F5C78BC761A}" name="Energy Source" cacheId="0" applyNumberFormats="0" applyBorderFormats="0" applyFontFormats="0" applyPatternFormats="0" applyAlignmentFormats="0" applyWidthHeightFormats="1" dataCaption="Values" updatedVersion="8" minRefreshableVersion="5" showDrill="0" rowGrandTotals="0" colGrandTotals="0" itemPrintTitles="1" createdVersion="8" indent="0" compact="0" compactData="0" multipleFieldFilters="0" chartFormat="6">
  <location ref="A64:E69" firstHeaderRow="0" firstDataRow="1" firstDataCol="3"/>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5">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axis="axisRow"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3">
    <field x="30"/>
    <field x="29"/>
    <field x="22"/>
  </rowFields>
  <rowItems count="5">
    <i>
      <x v="1"/>
      <x v="2"/>
      <x/>
    </i>
    <i r="2">
      <x v="1"/>
    </i>
    <i r="2">
      <x v="2"/>
    </i>
    <i r="2">
      <x v="3"/>
    </i>
    <i r="2">
      <x v="4"/>
    </i>
  </rowItems>
  <colFields count="1">
    <field x="-2"/>
  </colFields>
  <colItems count="2">
    <i>
      <x/>
    </i>
    <i i="1">
      <x v="1"/>
    </i>
  </colItems>
  <dataFields count="2">
    <dataField name="Sum of Power_Consumed_kWh" fld="9" baseField="0" baseItem="0"/>
    <dataField name="Sum of Billing_Amount" fld="12" baseField="0" baseItem="0"/>
  </dataFields>
  <formats count="6">
    <format dxfId="227">
      <pivotArea type="all" dataOnly="0" outline="0" fieldPosition="0"/>
    </format>
    <format dxfId="226">
      <pivotArea outline="0" collapsedLevelsAreSubtotals="1" fieldPosition="0"/>
    </format>
    <format dxfId="225">
      <pivotArea type="all" dataOnly="0" outline="0" fieldPosition="0"/>
    </format>
    <format dxfId="224">
      <pivotArea outline="0" collapsedLevelsAreSubtotals="1" fieldPosition="0"/>
    </format>
    <format dxfId="223">
      <pivotArea type="all" dataOnly="0" outline="0" fieldPosition="0"/>
    </format>
    <format dxfId="222">
      <pivotArea outline="0" collapsedLevelsAreSubtotals="1" fieldPosition="0"/>
    </format>
  </formats>
  <pivotTableStyleInfo name="PivotStyleMedium9" showRowHeaders="1" showColHeaders="1" showRowStripes="0" showColStripes="0" showLastColumn="1"/>
  <filters count="1">
    <filter fld="13" type="dateBetween" evalOrder="-1" id="19" name="Billing_Date">
      <autoFilter ref="A1">
        <filterColumn colId="0">
          <customFilters and="1">
            <customFilter operator="greaterThanOrEqual" val="45839"/>
            <customFilter operator="lessThanOrEqual" val="4593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7B7D26-FD47-412F-ADEC-113EE92793BD}" name="Customer Typ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44:B47"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1">
    <field x="3"/>
  </rowFields>
  <rowItems count="3">
    <i>
      <x/>
    </i>
    <i>
      <x v="1"/>
    </i>
    <i>
      <x v="2"/>
    </i>
  </rowItems>
  <colItems count="1">
    <i/>
  </colItems>
  <dataFields count="1">
    <dataField name="Sum of Billing_Amount" fld="12" baseField="0" baseItem="0"/>
  </dataFields>
  <formats count="6">
    <format dxfId="233">
      <pivotArea type="all" dataOnly="0" outline="0" fieldPosition="0"/>
    </format>
    <format dxfId="232">
      <pivotArea outline="0" collapsedLevelsAreSubtotals="1" fieldPosition="0"/>
    </format>
    <format dxfId="231">
      <pivotArea type="all" dataOnly="0" outline="0" fieldPosition="0"/>
    </format>
    <format dxfId="230">
      <pivotArea outline="0" collapsedLevelsAreSubtotals="1" fieldPosition="0"/>
    </format>
    <format dxfId="229">
      <pivotArea type="all" dataOnly="0" outline="0" fieldPosition="0"/>
    </format>
    <format dxfId="228">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916536-A9BE-4828-867D-025376A1740E}" name="State_Wis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3">
  <location ref="A34:B39"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3">
        <item x="1"/>
        <item x="0"/>
        <item x="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1">
    <field x="5"/>
  </rowFields>
  <rowItems count="5">
    <i>
      <x/>
    </i>
    <i>
      <x v="1"/>
    </i>
    <i>
      <x v="2"/>
    </i>
    <i>
      <x v="3"/>
    </i>
    <i>
      <x v="4"/>
    </i>
  </rowItems>
  <colItems count="1">
    <i/>
  </colItems>
  <dataFields count="1">
    <dataField name="Billing Amount" fld="12" baseField="0" baseItem="0"/>
  </dataFields>
  <formats count="9">
    <format dxfId="242">
      <pivotArea type="all" dataOnly="0" outline="0" fieldPosition="0"/>
    </format>
    <format dxfId="241">
      <pivotArea outline="0" collapsedLevelsAreSubtotals="1" fieldPosition="0"/>
    </format>
    <format dxfId="240">
      <pivotArea dataOnly="0" labelOnly="1" outline="0" fieldPosition="0">
        <references count="1">
          <reference field="4294967294" count="1">
            <x v="0"/>
          </reference>
        </references>
      </pivotArea>
    </format>
    <format dxfId="239">
      <pivotArea type="all" dataOnly="0" outline="0" fieldPosition="0"/>
    </format>
    <format dxfId="238">
      <pivotArea outline="0" collapsedLevelsAreSubtotals="1" fieldPosition="0"/>
    </format>
    <format dxfId="237">
      <pivotArea dataOnly="0" labelOnly="1" outline="0" fieldPosition="0">
        <references count="1">
          <reference field="4294967294" count="1">
            <x v="0"/>
          </reference>
        </references>
      </pivotArea>
    </format>
    <format dxfId="236">
      <pivotArea type="all" dataOnly="0" outline="0" fieldPosition="0"/>
    </format>
    <format dxfId="235">
      <pivotArea outline="0" collapsedLevelsAreSubtotals="1" fieldPosition="0"/>
    </format>
    <format dxfId="234">
      <pivotArea dataOnly="0" labelOnly="1" outline="0" fieldPosition="0">
        <references count="1">
          <reference field="4294967294" count="1">
            <x v="0"/>
          </reference>
        </references>
      </pivotArea>
    </format>
  </formats>
  <chartFormats count="2">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4CA26A-701C-45DF-B855-8439985E7E47}" name="Others"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25">
  <location ref="A183:B184"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h="1" x="0"/>
        <item h="1" x="1"/>
        <item x="2"/>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 compact="0" outline="0" subtotalTop="0" showAll="0" defaultSubtotal="0">
      <items count="368">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41"/>
        <item sd="0" x="42"/>
        <item sd="0" x="43"/>
        <item sd="0" x="44"/>
        <item sd="0" x="45"/>
        <item sd="0" x="46"/>
        <item sd="0" x="47"/>
        <item sd="0" x="48"/>
        <item sd="0" x="49"/>
        <item sd="0" x="50"/>
        <item sd="0" x="51"/>
        <item sd="0" x="52"/>
        <item sd="0" x="53"/>
        <item sd="0" x="54"/>
        <item sd="0" x="55"/>
        <item sd="0" x="56"/>
        <item sd="0" x="57"/>
        <item sd="0" x="58"/>
        <item sd="0" x="59"/>
        <item sd="0" x="60"/>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1">
    <field x="28"/>
  </rowFields>
  <rowItems count="1">
    <i>
      <x v="2"/>
    </i>
  </rowItems>
  <colItems count="1">
    <i/>
  </colItems>
  <dataFields count="1">
    <dataField name="Count of Customer_Name" fld="2" subtotal="count" baseField="0" baseItem="0"/>
  </dataFields>
  <formats count="6">
    <format dxfId="248">
      <pivotArea type="all" dataOnly="0" outline="0" fieldPosition="0"/>
    </format>
    <format dxfId="247">
      <pivotArea outline="0" collapsedLevelsAreSubtotals="1" fieldPosition="0"/>
    </format>
    <format dxfId="246">
      <pivotArea type="all" dataOnly="0" outline="0" fieldPosition="0"/>
    </format>
    <format dxfId="245">
      <pivotArea outline="0" collapsedLevelsAreSubtotals="1" fieldPosition="0"/>
    </format>
    <format dxfId="244">
      <pivotArea type="all" dataOnly="0" outline="0" fieldPosition="0"/>
    </format>
    <format dxfId="243">
      <pivotArea outline="0" collapsedLevelsAreSubtotals="1" fieldPosition="0"/>
    </format>
  </formats>
  <chartFormats count="4">
    <chartFormat chart="18"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28" count="1" selected="0">
            <x v="0"/>
          </reference>
        </references>
      </pivotArea>
    </chartFormat>
    <chartFormat chart="20" format="6">
      <pivotArea type="data" outline="0" fieldPosition="0">
        <references count="2">
          <reference field="4294967294" count="1" selected="0">
            <x v="0"/>
          </reference>
          <reference field="28"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D97A83C-0ED6-4D4F-9D03-70A7CC69D52B}" name="PivotTable1"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99:D106" firstHeaderRow="0" firstDataRow="1" firstDataCol="2"/>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x="5"/>
        <item x="0"/>
        <item x="6"/>
        <item x="1"/>
        <item x="3"/>
        <item x="2"/>
        <item x="4"/>
      </items>
      <extLst>
        <ext xmlns:x14="http://schemas.microsoft.com/office/spreadsheetml/2009/9/main" uri="{2946ED86-A175-432a-8AC1-64E0C546D7DE}">
          <x14:pivotField fillDownLabels="1"/>
        </ext>
      </extLst>
    </pivotField>
    <pivotField axis="axisRow"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2">
    <field x="4"/>
    <field x="5"/>
  </rowFields>
  <rowItems count="7">
    <i>
      <x/>
      <x v="4"/>
    </i>
    <i>
      <x v="1"/>
      <x v="3"/>
    </i>
    <i>
      <x v="2"/>
      <x v="2"/>
    </i>
    <i>
      <x v="3"/>
      <x v="1"/>
    </i>
    <i>
      <x v="4"/>
      <x/>
    </i>
    <i>
      <x v="5"/>
      <x v="2"/>
    </i>
    <i>
      <x v="6"/>
      <x v="4"/>
    </i>
  </rowItems>
  <colFields count="1">
    <field x="-2"/>
  </colFields>
  <colItems count="2">
    <i>
      <x/>
    </i>
    <i i="1">
      <x v="1"/>
    </i>
  </colItems>
  <dataFields count="2">
    <dataField name="Sum of Billing_Amount" fld="12" baseField="0" baseItem="0"/>
    <dataField name="Count of Customer_Name" fld="2" subtotal="count" baseField="0" baseItem="0"/>
  </dataFields>
  <formats count="6">
    <format dxfId="254">
      <pivotArea type="all" dataOnly="0" outline="0" fieldPosition="0"/>
    </format>
    <format dxfId="253">
      <pivotArea outline="0" collapsedLevelsAreSubtotals="1" fieldPosition="0"/>
    </format>
    <format dxfId="252">
      <pivotArea type="all" dataOnly="0" outline="0" fieldPosition="0"/>
    </format>
    <format dxfId="251">
      <pivotArea outline="0" collapsedLevelsAreSubtotals="1" fieldPosition="0"/>
    </format>
    <format dxfId="250">
      <pivotArea type="all" dataOnly="0" outline="0" fieldPosition="0"/>
    </format>
    <format dxfId="249">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59A52C7-3BBB-4448-BE9E-1B83C83CC405}" name="Cust &amp; City"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1">
  <location ref="A8:C29" firstHeaderRow="1" firstDataRow="1" firstDataCol="2"/>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descending" defaultSubtotal="0">
      <items count="3">
        <item x="1"/>
        <item x="0"/>
        <item x="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defaultSubtotal="0">
      <items count="7">
        <item x="5"/>
        <item x="0"/>
        <item x="6"/>
        <item x="1"/>
        <item x="3"/>
        <item x="2"/>
        <item x="4"/>
      </items>
      <extLst>
        <ext xmlns:x14="http://schemas.microsoft.com/office/spreadsheetml/2009/9/main" uri="{2946ED86-A175-432a-8AC1-64E0C546D7DE}">
          <x14:pivotField fillDownLabels="1"/>
        </ext>
      </extLst>
    </pivotField>
    <pivotField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2">
    <field x="3"/>
    <field x="4"/>
  </rowFields>
  <rowItems count="21">
    <i>
      <x/>
      <x/>
    </i>
    <i r="1">
      <x v="1"/>
    </i>
    <i r="1">
      <x v="2"/>
    </i>
    <i r="1">
      <x v="3"/>
    </i>
    <i r="1">
      <x v="4"/>
    </i>
    <i r="1">
      <x v="5"/>
    </i>
    <i r="1">
      <x v="6"/>
    </i>
    <i>
      <x v="2"/>
      <x/>
    </i>
    <i r="1">
      <x v="1"/>
    </i>
    <i r="1">
      <x v="2"/>
    </i>
    <i r="1">
      <x v="3"/>
    </i>
    <i r="1">
      <x v="4"/>
    </i>
    <i r="1">
      <x v="5"/>
    </i>
    <i r="1">
      <x v="6"/>
    </i>
    <i>
      <x v="1"/>
      <x/>
    </i>
    <i r="1">
      <x v="1"/>
    </i>
    <i r="1">
      <x v="2"/>
    </i>
    <i r="1">
      <x v="3"/>
    </i>
    <i r="1">
      <x v="4"/>
    </i>
    <i r="1">
      <x v="5"/>
    </i>
    <i r="1">
      <x v="6"/>
    </i>
  </rowItems>
  <colItems count="1">
    <i/>
  </colItems>
  <dataFields count="1">
    <dataField name="Billing Amount" fld="12" baseField="0" baseItem="0"/>
  </dataFields>
  <formats count="9">
    <format dxfId="263">
      <pivotArea type="all" dataOnly="0" outline="0" fieldPosition="0"/>
    </format>
    <format dxfId="262">
      <pivotArea outline="0" collapsedLevelsAreSubtotals="1" fieldPosition="0"/>
    </format>
    <format dxfId="261">
      <pivotArea dataOnly="0" labelOnly="1" outline="0" fieldPosition="0">
        <references count="1">
          <reference field="4294967294" count="1">
            <x v="0"/>
          </reference>
        </references>
      </pivotArea>
    </format>
    <format dxfId="260">
      <pivotArea type="all" dataOnly="0" outline="0" fieldPosition="0"/>
    </format>
    <format dxfId="259">
      <pivotArea outline="0" collapsedLevelsAreSubtotals="1" fieldPosition="0"/>
    </format>
    <format dxfId="258">
      <pivotArea dataOnly="0" labelOnly="1" outline="0" fieldPosition="0">
        <references count="1">
          <reference field="4294967294" count="1">
            <x v="0"/>
          </reference>
        </references>
      </pivotArea>
    </format>
    <format dxfId="257">
      <pivotArea type="all" dataOnly="0" outline="0" fieldPosition="0"/>
    </format>
    <format dxfId="256">
      <pivotArea outline="0" collapsedLevelsAreSubtotals="1" fieldPosition="0"/>
    </format>
    <format dxfId="255">
      <pivotArea dataOnly="0" labelOnly="1" outline="0" fieldPosition="0">
        <references count="1">
          <reference field="4294967294" count="1">
            <x v="0"/>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0172BBB-0236-485E-A337-60E30591BDDA}" name="Tabl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113:C134" firstHeaderRow="1" firstDataRow="1" firstDataCol="2"/>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x="5"/>
        <item x="0"/>
        <item x="6"/>
        <item x="1"/>
        <item x="3"/>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2">
    <field x="4"/>
    <field x="16"/>
  </rowFields>
  <rowItems count="21">
    <i>
      <x/>
      <x/>
    </i>
    <i r="1">
      <x v="1"/>
    </i>
    <i r="1">
      <x v="2"/>
    </i>
    <i>
      <x v="1"/>
      <x/>
    </i>
    <i r="1">
      <x v="1"/>
    </i>
    <i r="1">
      <x v="2"/>
    </i>
    <i>
      <x v="2"/>
      <x/>
    </i>
    <i r="1">
      <x v="1"/>
    </i>
    <i r="1">
      <x v="2"/>
    </i>
    <i>
      <x v="3"/>
      <x/>
    </i>
    <i r="1">
      <x v="1"/>
    </i>
    <i r="1">
      <x v="2"/>
    </i>
    <i>
      <x v="4"/>
      <x/>
    </i>
    <i r="1">
      <x v="1"/>
    </i>
    <i r="1">
      <x v="2"/>
    </i>
    <i>
      <x v="5"/>
      <x/>
    </i>
    <i r="1">
      <x v="1"/>
    </i>
    <i r="1">
      <x v="2"/>
    </i>
    <i>
      <x v="6"/>
      <x/>
    </i>
    <i r="1">
      <x v="1"/>
    </i>
    <i r="1">
      <x v="2"/>
    </i>
  </rowItems>
  <colItems count="1">
    <i/>
  </colItems>
  <dataFields count="1">
    <dataField name="Sum of Billing_Amount" fld="12" baseField="0" baseItem="0"/>
  </dataFields>
  <formats count="6">
    <format dxfId="269">
      <pivotArea type="all" dataOnly="0" outline="0" fieldPosition="0"/>
    </format>
    <format dxfId="268">
      <pivotArea outline="0" collapsedLevelsAreSubtotals="1" fieldPosition="0"/>
    </format>
    <format dxfId="267">
      <pivotArea type="all" dataOnly="0" outline="0" fieldPosition="0"/>
    </format>
    <format dxfId="266">
      <pivotArea outline="0" collapsedLevelsAreSubtotals="1" fieldPosition="0"/>
    </format>
    <format dxfId="265">
      <pivotArea type="all" dataOnly="0" outline="0" fieldPosition="0"/>
    </format>
    <format dxfId="264">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4775D89-673D-4BE0-B477-A9D4C69DAC59}" name="KPI "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F4" firstHeaderRow="0" firstDataRow="1" firstDataCol="0"/>
  <pivotFields count="33">
    <pivotField showAll="0"/>
    <pivotField showAll="0"/>
    <pivotField dataField="1" showAll="0"/>
    <pivotField showAll="0"/>
    <pivotField showAll="0"/>
    <pivotField showAll="0"/>
    <pivotField showAll="0"/>
    <pivotField numFmtId="164" showAll="0"/>
    <pivotField numFmtId="21" showAll="0"/>
    <pivotField dataField="1" showAll="0"/>
    <pivotField showAll="0"/>
    <pivotField showAll="0"/>
    <pivotField dataField="1" showAll="0"/>
    <pivotField numFmtId="164" showAll="0">
      <items count="328">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 t="default"/>
      </items>
    </pivotField>
    <pivotField showAll="0">
      <items count="3">
        <item x="1"/>
        <item x="0"/>
        <item t="default"/>
      </items>
    </pivotField>
    <pivotField numFmtId="164" showAll="0">
      <items count="31">
        <item x="7"/>
        <item x="4"/>
        <item x="27"/>
        <item x="5"/>
        <item x="28"/>
        <item x="25"/>
        <item x="8"/>
        <item x="21"/>
        <item x="22"/>
        <item x="19"/>
        <item x="16"/>
        <item x="24"/>
        <item x="3"/>
        <item x="9"/>
        <item x="15"/>
        <item x="18"/>
        <item x="17"/>
        <item x="23"/>
        <item x="10"/>
        <item x="1"/>
        <item x="29"/>
        <item x="26"/>
        <item x="0"/>
        <item x="13"/>
        <item x="20"/>
        <item x="11"/>
        <item x="6"/>
        <item x="14"/>
        <item x="12"/>
        <item x="2"/>
        <item t="default"/>
      </items>
    </pivotField>
    <pivotField showAll="0"/>
    <pivotField dataField="1" showAll="0"/>
    <pivotField dataField="1" showAll="0"/>
    <pivotField dataField="1" showAll="0"/>
    <pivotField showAll="0"/>
    <pivotField showAll="0"/>
    <pivotField showAll="0"/>
    <pivotField showAll="0"/>
    <pivotField showAll="0"/>
    <pivotField showAll="0"/>
    <pivotField numFmtId="164" showAll="0"/>
    <pivotField showAll="0"/>
    <pivotField showAll="0"/>
    <pivotField showAll="0">
      <items count="7">
        <item x="1"/>
        <item x="2"/>
        <item x="3"/>
        <item x="4"/>
        <item x="0"/>
        <item x="5"/>
        <item t="default"/>
      </items>
    </pivotField>
    <pivotField showAll="0">
      <items count="5">
        <item x="1"/>
        <item x="2"/>
        <item x="0"/>
        <item x="3"/>
        <item t="default"/>
      </items>
    </pivotField>
    <pivotField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6">
    <i>
      <x/>
    </i>
    <i i="1">
      <x v="1"/>
    </i>
    <i i="2">
      <x v="2"/>
    </i>
    <i i="3">
      <x v="3"/>
    </i>
    <i i="4">
      <x v="4"/>
    </i>
    <i i="5">
      <x v="5"/>
    </i>
  </colItems>
  <dataFields count="6">
    <dataField name="Count Customer_Name" fld="2" subtotal="count" baseField="0" baseItem="0"/>
    <dataField name="Power Consumed_KWH" fld="9" baseField="0" baseItem="0"/>
    <dataField name="Billing Amount" fld="12" baseField="0" baseItem="0"/>
    <dataField name="Paid Bills" fld="17" baseField="0" baseItem="0"/>
    <dataField name="Unpaid Amount" fld="18" baseField="0" baseItem="0"/>
    <dataField name="Pending Cust" fld="19" baseField="0" baseItem="0"/>
  </dataFields>
  <formats count="12">
    <format dxfId="281">
      <pivotArea type="all" dataOnly="0" outline="0" fieldPosition="0"/>
    </format>
    <format dxfId="280">
      <pivotArea outline="0" collapsedLevelsAreSubtotals="1" fieldPosition="0"/>
    </format>
    <format dxfId="279">
      <pivotArea dataOnly="0" labelOnly="1" outline="0" fieldPosition="0">
        <references count="1">
          <reference field="4294967294" count="2">
            <x v="1"/>
            <x v="2"/>
          </reference>
        </references>
      </pivotArea>
    </format>
    <format dxfId="278">
      <pivotArea type="all" dataOnly="0" outline="0" fieldPosition="0"/>
    </format>
    <format dxfId="277">
      <pivotArea outline="0" collapsedLevelsAreSubtotals="1" fieldPosition="0"/>
    </format>
    <format dxfId="276">
      <pivotArea dataOnly="0" labelOnly="1" outline="0" fieldPosition="0">
        <references count="1">
          <reference field="4294967294" count="2">
            <x v="1"/>
            <x v="2"/>
          </reference>
        </references>
      </pivotArea>
    </format>
    <format dxfId="275">
      <pivotArea type="all" dataOnly="0" outline="0" fieldPosition="0"/>
    </format>
    <format dxfId="274">
      <pivotArea outline="0" collapsedLevelsAreSubtotals="1" fieldPosition="0"/>
    </format>
    <format dxfId="273">
      <pivotArea dataOnly="0" labelOnly="1" outline="0" fieldPosition="0">
        <references count="1">
          <reference field="4294967294" count="2">
            <x v="1"/>
            <x v="2"/>
          </reference>
        </references>
      </pivotArea>
    </format>
    <format dxfId="272">
      <pivotArea outline="0" collapsedLevelsAreSubtotals="1" fieldPosition="0">
        <references count="1">
          <reference field="4294967294" count="1" selected="0">
            <x v="4"/>
          </reference>
        </references>
      </pivotArea>
    </format>
    <format dxfId="271">
      <pivotArea outline="0" collapsedLevelsAreSubtotals="1" fieldPosition="0">
        <references count="1">
          <reference field="4294967294" count="1" selected="0">
            <x v="5"/>
          </reference>
        </references>
      </pivotArea>
    </format>
    <format dxfId="270">
      <pivotArea dataOnly="0" labelOnly="1" outline="0" fieldPosition="0">
        <references count="1">
          <reference field="4294967294" count="1">
            <x v="5"/>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1A25A9C-5F25-416D-85DD-D2CEEE8DB214}" name="Gender"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31">
  <location ref="A167:B169"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x="1"/>
        <item h="1" x="2"/>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 compact="0" outline="0" subtotalTop="0" showAll="0" defaultSubtotal="0">
      <items count="368">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41"/>
        <item sd="0" x="42"/>
        <item sd="0" x="43"/>
        <item sd="0" x="44"/>
        <item sd="0" x="45"/>
        <item sd="0" x="46"/>
        <item sd="0" x="47"/>
        <item sd="0" x="48"/>
        <item sd="0" x="49"/>
        <item sd="0" x="50"/>
        <item sd="0" x="51"/>
        <item sd="0" x="52"/>
        <item sd="0" x="53"/>
        <item sd="0" x="54"/>
        <item sd="0" x="55"/>
        <item sd="0" x="56"/>
        <item sd="0" x="57"/>
        <item sd="0" x="58"/>
        <item sd="0" x="59"/>
        <item sd="0" x="60"/>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1">
    <field x="28"/>
  </rowFields>
  <rowItems count="2">
    <i>
      <x/>
    </i>
    <i>
      <x v="1"/>
    </i>
  </rowItems>
  <colItems count="1">
    <i/>
  </colItems>
  <dataFields count="1">
    <dataField name="Count of Customer_Name" fld="2" subtotal="count" baseField="0" baseItem="0"/>
  </dataFields>
  <formats count="6">
    <format dxfId="287">
      <pivotArea type="all" dataOnly="0" outline="0" fieldPosition="0"/>
    </format>
    <format dxfId="286">
      <pivotArea outline="0" collapsedLevelsAreSubtotals="1" fieldPosition="0"/>
    </format>
    <format dxfId="285">
      <pivotArea type="all" dataOnly="0" outline="0" fieldPosition="0"/>
    </format>
    <format dxfId="284">
      <pivotArea outline="0" collapsedLevelsAreSubtotals="1" fieldPosition="0"/>
    </format>
    <format dxfId="283">
      <pivotArea type="all" dataOnly="0" outline="0" fieldPosition="0"/>
    </format>
    <format dxfId="282">
      <pivotArea outline="0" collapsedLevelsAreSubtotals="1" fieldPosition="0"/>
    </format>
  </formats>
  <chartFormats count="6">
    <chartFormat chart="18"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28" count="1" selected="0">
            <x v="0"/>
          </reference>
        </references>
      </pivotArea>
    </chartFormat>
    <chartFormat chart="20" format="6">
      <pivotArea type="data" outline="0" fieldPosition="0">
        <references count="2">
          <reference field="4294967294" count="1" selected="0">
            <x v="0"/>
          </reference>
          <reference field="28" count="1" selected="0">
            <x v="1"/>
          </reference>
        </references>
      </pivotArea>
    </chartFormat>
    <chartFormat chart="18" format="1">
      <pivotArea type="data" outline="0" fieldPosition="0">
        <references count="2">
          <reference field="4294967294" count="1" selected="0">
            <x v="0"/>
          </reference>
          <reference field="28" count="1" selected="0">
            <x v="0"/>
          </reference>
        </references>
      </pivotArea>
    </chartFormat>
    <chartFormat chart="18" format="2">
      <pivotArea type="data" outline="0" fieldPosition="0">
        <references count="2">
          <reference field="4294967294" count="1" selected="0">
            <x v="0"/>
          </reference>
          <reference field="28"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386DDEB-96AF-4F04-885F-6C962CDB16AD}" name="Payment Status"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55:D60" firstHeaderRow="0"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5">
        <item x="1"/>
        <item x="0"/>
        <item x="4"/>
        <item x="2"/>
        <item x="3"/>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1">
    <field x="20"/>
  </rowFields>
  <rowItems count="5">
    <i>
      <x/>
    </i>
    <i>
      <x v="1"/>
    </i>
    <i>
      <x v="2"/>
    </i>
    <i>
      <x v="3"/>
    </i>
    <i>
      <x v="4"/>
    </i>
  </rowItems>
  <colFields count="1">
    <field x="-2"/>
  </colFields>
  <colItems count="3">
    <i>
      <x/>
    </i>
    <i i="1">
      <x v="1"/>
    </i>
    <i i="2">
      <x v="2"/>
    </i>
  </colItems>
  <dataFields count="3">
    <dataField name="Sum of Paid" fld="17" baseField="0" baseItem="0"/>
    <dataField name="Sum of Unpaid" fld="18" baseField="0" baseItem="0"/>
    <dataField name="Sum of Pending" fld="19" baseField="0" baseItem="0"/>
  </dataFields>
  <formats count="6">
    <format dxfId="127">
      <pivotArea type="all" dataOnly="0" outline="0" fieldPosition="0"/>
    </format>
    <format dxfId="126">
      <pivotArea outline="0" collapsedLevelsAreSubtotals="1" fieldPosition="0"/>
    </format>
    <format dxfId="125">
      <pivotArea type="all" dataOnly="0" outline="0" fieldPosition="0"/>
    </format>
    <format dxfId="124">
      <pivotArea outline="0" collapsedLevelsAreSubtotals="1" fieldPosition="0"/>
    </format>
    <format dxfId="123">
      <pivotArea type="all" dataOnly="0" outline="0" fieldPosition="0"/>
    </format>
    <format dxfId="122">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6D1C384-9418-4E58-91F9-C1C77BDF1F29}" name="PivotTable3"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25">
  <location ref="A183:B184"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h="1" x="0"/>
        <item h="1" x="1"/>
        <item x="2"/>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 compact="0" outline="0" subtotalTop="0" showAll="0" defaultSubtotal="0">
      <items count="368">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41"/>
        <item sd="0" x="42"/>
        <item sd="0" x="43"/>
        <item sd="0" x="44"/>
        <item sd="0" x="45"/>
        <item sd="0" x="46"/>
        <item sd="0" x="47"/>
        <item sd="0" x="48"/>
        <item sd="0" x="49"/>
        <item sd="0" x="50"/>
        <item sd="0" x="51"/>
        <item sd="0" x="52"/>
        <item sd="0" x="53"/>
        <item sd="0" x="54"/>
        <item sd="0" x="55"/>
        <item sd="0" x="56"/>
        <item sd="0" x="57"/>
        <item sd="0" x="58"/>
        <item sd="0" x="59"/>
        <item sd="0" x="60"/>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1">
    <field x="28"/>
  </rowFields>
  <rowItems count="1">
    <i>
      <x v="2"/>
    </i>
  </rowItems>
  <colItems count="1">
    <i/>
  </colItems>
  <dataFields count="1">
    <dataField name="Count of Customer_Name" fld="2" subtotal="count" baseField="0" baseItem="0"/>
  </dataFields>
  <formats count="6">
    <format dxfId="133">
      <pivotArea type="all" dataOnly="0" outline="0" fieldPosition="0"/>
    </format>
    <format dxfId="132">
      <pivotArea outline="0" collapsedLevelsAreSubtotals="1" fieldPosition="0"/>
    </format>
    <format dxfId="131">
      <pivotArea type="all" dataOnly="0" outline="0" fieldPosition="0"/>
    </format>
    <format dxfId="130">
      <pivotArea outline="0" collapsedLevelsAreSubtotals="1" fieldPosition="0"/>
    </format>
    <format dxfId="129">
      <pivotArea type="all" dataOnly="0" outline="0" fieldPosition="0"/>
    </format>
    <format dxfId="128">
      <pivotArea outline="0" collapsedLevelsAreSubtotals="1" fieldPosition="0"/>
    </format>
  </formats>
  <chartFormats count="4">
    <chartFormat chart="18"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28" count="1" selected="0">
            <x v="0"/>
          </reference>
        </references>
      </pivotArea>
    </chartFormat>
    <chartFormat chart="20" format="6">
      <pivotArea type="data" outline="0" fieldPosition="0">
        <references count="2">
          <reference field="4294967294" count="1" selected="0">
            <x v="0"/>
          </reference>
          <reference field="28"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F70A4A07-AC74-4351-A415-9104F1F53E12}" name="Energy Sourc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64:E89" firstHeaderRow="0" firstDataRow="1" firstDataCol="3"/>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defaultSubtotal="0">
      <items count="5">
        <item x="4"/>
        <item x="2"/>
        <item x="3"/>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axis="axisRow"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3">
    <field x="30"/>
    <field x="29"/>
    <field x="22"/>
  </rowFields>
  <rowItems count="25">
    <i>
      <x/>
      <x v="2"/>
      <x/>
    </i>
    <i r="2">
      <x v="1"/>
    </i>
    <i r="2">
      <x v="2"/>
    </i>
    <i r="2">
      <x v="3"/>
    </i>
    <i r="2">
      <x v="4"/>
    </i>
    <i r="1">
      <x v="3"/>
      <x/>
    </i>
    <i r="2">
      <x v="1"/>
    </i>
    <i r="2">
      <x v="2"/>
    </i>
    <i r="2">
      <x v="3"/>
    </i>
    <i r="2">
      <x v="4"/>
    </i>
    <i>
      <x v="1"/>
      <x/>
      <x/>
    </i>
    <i r="2">
      <x v="1"/>
    </i>
    <i r="2">
      <x v="2"/>
    </i>
    <i r="2">
      <x v="3"/>
    </i>
    <i r="2">
      <x v="4"/>
    </i>
    <i r="1">
      <x v="1"/>
      <x/>
    </i>
    <i r="2">
      <x v="1"/>
    </i>
    <i r="2">
      <x v="2"/>
    </i>
    <i r="2">
      <x v="3"/>
    </i>
    <i r="2">
      <x v="4"/>
    </i>
    <i r="1">
      <x v="2"/>
      <x/>
    </i>
    <i r="2">
      <x v="1"/>
    </i>
    <i r="2">
      <x v="2"/>
    </i>
    <i r="2">
      <x v="3"/>
    </i>
    <i r="2">
      <x v="4"/>
    </i>
  </rowItems>
  <colFields count="1">
    <field x="-2"/>
  </colFields>
  <colItems count="2">
    <i>
      <x/>
    </i>
    <i i="1">
      <x v="1"/>
    </i>
  </colItems>
  <dataFields count="2">
    <dataField name="Sum of Power_Consumed_kWh" fld="9" baseField="0" baseItem="0"/>
    <dataField name="Sum of Billing_Amount" fld="12" baseField="0" baseItem="0"/>
  </dataFields>
  <formats count="6">
    <format dxfId="139">
      <pivotArea type="all" dataOnly="0" outline="0" fieldPosition="0"/>
    </format>
    <format dxfId="138">
      <pivotArea outline="0" collapsedLevelsAreSubtotals="1" fieldPosition="0"/>
    </format>
    <format dxfId="137">
      <pivotArea type="all" dataOnly="0" outline="0" fieldPosition="0"/>
    </format>
    <format dxfId="136">
      <pivotArea outline="0" collapsedLevelsAreSubtotals="1" fieldPosition="0"/>
    </format>
    <format dxfId="135">
      <pivotArea type="all" dataOnly="0" outline="0" fieldPosition="0"/>
    </format>
    <format dxfId="134">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045BD14-44D1-4F66-98A2-D0ED144825C1}" name="Gender"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26">
  <location ref="A167:B169"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0"/>
        <item x="1"/>
        <item h="1" x="2"/>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 compact="0" outline="0" subtotalTop="0" showAll="0" defaultSubtotal="0">
      <items count="368">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41"/>
        <item sd="0" x="42"/>
        <item sd="0" x="43"/>
        <item sd="0" x="44"/>
        <item sd="0" x="45"/>
        <item sd="0" x="46"/>
        <item sd="0" x="47"/>
        <item sd="0" x="48"/>
        <item sd="0" x="49"/>
        <item sd="0" x="50"/>
        <item sd="0" x="51"/>
        <item sd="0" x="52"/>
        <item sd="0" x="53"/>
        <item sd="0" x="54"/>
        <item sd="0" x="55"/>
        <item sd="0" x="56"/>
        <item sd="0" x="57"/>
        <item sd="0" x="58"/>
        <item sd="0" x="59"/>
        <item sd="0" x="60"/>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1">
    <field x="28"/>
  </rowFields>
  <rowItems count="2">
    <i>
      <x/>
    </i>
    <i>
      <x v="1"/>
    </i>
  </rowItems>
  <colItems count="1">
    <i/>
  </colItems>
  <dataFields count="1">
    <dataField name="Count of Customer_Name" fld="2" subtotal="count" baseField="0" baseItem="0"/>
  </dataFields>
  <formats count="6">
    <format dxfId="145">
      <pivotArea type="all" dataOnly="0" outline="0" fieldPosition="0"/>
    </format>
    <format dxfId="144">
      <pivotArea outline="0" collapsedLevelsAreSubtotals="1" fieldPosition="0"/>
    </format>
    <format dxfId="143">
      <pivotArea type="all" dataOnly="0" outline="0" fieldPosition="0"/>
    </format>
    <format dxfId="142">
      <pivotArea outline="0" collapsedLevelsAreSubtotals="1" fieldPosition="0"/>
    </format>
    <format dxfId="141">
      <pivotArea type="all" dataOnly="0" outline="0" fieldPosition="0"/>
    </format>
    <format dxfId="140">
      <pivotArea outline="0" collapsedLevelsAreSubtotals="1" fieldPosition="0"/>
    </format>
  </formats>
  <chartFormats count="4">
    <chartFormat chart="18" format="0" series="1">
      <pivotArea type="data" outline="0" fieldPosition="0">
        <references count="1">
          <reference field="4294967294" count="1" selected="0">
            <x v="0"/>
          </reference>
        </references>
      </pivotArea>
    </chartFormat>
    <chartFormat chart="20" format="4" series="1">
      <pivotArea type="data" outline="0" fieldPosition="0">
        <references count="1">
          <reference field="4294967294" count="1" selected="0">
            <x v="0"/>
          </reference>
        </references>
      </pivotArea>
    </chartFormat>
    <chartFormat chart="20" format="5">
      <pivotArea type="data" outline="0" fieldPosition="0">
        <references count="2">
          <reference field="4294967294" count="1" selected="0">
            <x v="0"/>
          </reference>
          <reference field="28" count="1" selected="0">
            <x v="0"/>
          </reference>
        </references>
      </pivotArea>
    </chartFormat>
    <chartFormat chart="20" format="6">
      <pivotArea type="data" outline="0" fieldPosition="0">
        <references count="2">
          <reference field="4294967294" count="1" selected="0">
            <x v="0"/>
          </reference>
          <reference field="28"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DE3FA7C-14C3-4B95-93C4-8BFFDC6041FE}" name="Cust &amp; City"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1">
  <location ref="A8:C29" firstHeaderRow="1" firstDataRow="1" firstDataCol="2"/>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descending" defaultSubtotal="0">
      <items count="3">
        <item x="1"/>
        <item x="0"/>
        <item x="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defaultSubtotal="0">
      <items count="7">
        <item x="5"/>
        <item x="0"/>
        <item x="6"/>
        <item x="1"/>
        <item x="3"/>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2">
    <field x="3"/>
    <field x="4"/>
  </rowFields>
  <rowItems count="21">
    <i>
      <x/>
      <x/>
    </i>
    <i r="1">
      <x v="1"/>
    </i>
    <i r="1">
      <x v="2"/>
    </i>
    <i r="1">
      <x v="3"/>
    </i>
    <i r="1">
      <x v="4"/>
    </i>
    <i r="1">
      <x v="5"/>
    </i>
    <i r="1">
      <x v="6"/>
    </i>
    <i>
      <x v="2"/>
      <x/>
    </i>
    <i r="1">
      <x v="1"/>
    </i>
    <i r="1">
      <x v="2"/>
    </i>
    <i r="1">
      <x v="3"/>
    </i>
    <i r="1">
      <x v="4"/>
    </i>
    <i r="1">
      <x v="5"/>
    </i>
    <i r="1">
      <x v="6"/>
    </i>
    <i>
      <x v="1"/>
      <x/>
    </i>
    <i r="1">
      <x v="1"/>
    </i>
    <i r="1">
      <x v="2"/>
    </i>
    <i r="1">
      <x v="3"/>
    </i>
    <i r="1">
      <x v="4"/>
    </i>
    <i r="1">
      <x v="5"/>
    </i>
    <i r="1">
      <x v="6"/>
    </i>
  </rowItems>
  <colItems count="1">
    <i/>
  </colItems>
  <dataFields count="1">
    <dataField name="Billing Amount" fld="12" baseField="0" baseItem="0"/>
  </dataFields>
  <formats count="9">
    <format dxfId="154">
      <pivotArea type="all" dataOnly="0" outline="0" fieldPosition="0"/>
    </format>
    <format dxfId="153">
      <pivotArea outline="0" collapsedLevelsAreSubtotals="1" fieldPosition="0"/>
    </format>
    <format dxfId="152">
      <pivotArea dataOnly="0" labelOnly="1" outline="0" fieldPosition="0">
        <references count="1">
          <reference field="4294967294" count="1">
            <x v="0"/>
          </reference>
        </references>
      </pivotArea>
    </format>
    <format dxfId="151">
      <pivotArea type="all" dataOnly="0" outline="0" fieldPosition="0"/>
    </format>
    <format dxfId="150">
      <pivotArea outline="0" collapsedLevelsAreSubtotals="1" fieldPosition="0"/>
    </format>
    <format dxfId="149">
      <pivotArea dataOnly="0" labelOnly="1" outline="0" fieldPosition="0">
        <references count="1">
          <reference field="4294967294" count="1">
            <x v="0"/>
          </reference>
        </references>
      </pivotArea>
    </format>
    <format dxfId="148">
      <pivotArea type="all" dataOnly="0" outline="0" fieldPosition="0"/>
    </format>
    <format dxfId="147">
      <pivotArea outline="0" collapsedLevelsAreSubtotals="1" fieldPosition="0"/>
    </format>
    <format dxfId="146">
      <pivotArea dataOnly="0" labelOnly="1" outline="0" fieldPosition="0">
        <references count="1">
          <reference field="4294967294" count="1">
            <x v="0"/>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0493314-6E94-4216-BF3F-FB3622970AE2}" name="PivotTable1"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99:D106" firstHeaderRow="0" firstDataRow="1" firstDataCol="2"/>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7">
        <item x="5"/>
        <item x="0"/>
        <item x="6"/>
        <item x="1"/>
        <item x="3"/>
        <item x="2"/>
        <item x="4"/>
      </items>
      <extLst>
        <ext xmlns:x14="http://schemas.microsoft.com/office/spreadsheetml/2009/9/main" uri="{2946ED86-A175-432a-8AC1-64E0C546D7DE}">
          <x14:pivotField fillDownLabels="1"/>
        </ext>
      </extLst>
    </pivotField>
    <pivotField axis="axisRow"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2">
    <field x="4"/>
    <field x="5"/>
  </rowFields>
  <rowItems count="7">
    <i>
      <x/>
      <x v="4"/>
    </i>
    <i>
      <x v="1"/>
      <x v="3"/>
    </i>
    <i>
      <x v="2"/>
      <x v="2"/>
    </i>
    <i>
      <x v="3"/>
      <x v="1"/>
    </i>
    <i>
      <x v="4"/>
      <x/>
    </i>
    <i>
      <x v="5"/>
      <x v="2"/>
    </i>
    <i>
      <x v="6"/>
      <x v="4"/>
    </i>
  </rowItems>
  <colFields count="1">
    <field x="-2"/>
  </colFields>
  <colItems count="2">
    <i>
      <x/>
    </i>
    <i i="1">
      <x v="1"/>
    </i>
  </colItems>
  <dataFields count="2">
    <dataField name="Sum of Billing_Amount" fld="12" baseField="0" baseItem="0"/>
    <dataField name="Count of Customer_Name" fld="2" subtotal="count" baseField="0" baseItem="0"/>
  </dataFields>
  <formats count="6">
    <format dxfId="160">
      <pivotArea type="all" dataOnly="0" outline="0" fieldPosition="0"/>
    </format>
    <format dxfId="159">
      <pivotArea outline="0" collapsedLevelsAreSubtotals="1" fieldPosition="0"/>
    </format>
    <format dxfId="158">
      <pivotArea type="all" dataOnly="0" outline="0" fieldPosition="0"/>
    </format>
    <format dxfId="157">
      <pivotArea outline="0" collapsedLevelsAreSubtotals="1" fieldPosition="0"/>
    </format>
    <format dxfId="156">
      <pivotArea type="all" dataOnly="0" outline="0" fieldPosition="0"/>
    </format>
    <format dxfId="155">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12A51D5-0896-4384-A8B4-600B86F11734}" name="KHW Of Stat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18">
  <location ref="A144:D149" firstHeaderRow="0"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 compact="0" outline="0" subtotalTop="0" showAll="0" defaultSubtotal="0">
      <items count="368">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41"/>
        <item sd="0" x="42"/>
        <item sd="0" x="43"/>
        <item sd="0" x="44"/>
        <item sd="0" x="45"/>
        <item sd="0" x="46"/>
        <item sd="0" x="47"/>
        <item sd="0" x="48"/>
        <item sd="0" x="49"/>
        <item sd="0" x="50"/>
        <item sd="0" x="51"/>
        <item sd="0" x="52"/>
        <item sd="0" x="53"/>
        <item sd="0" x="54"/>
        <item sd="0" x="55"/>
        <item sd="0" x="56"/>
        <item sd="0" x="57"/>
        <item sd="0" x="58"/>
        <item sd="0" x="59"/>
        <item sd="0" x="60"/>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s>
  <rowFields count="1">
    <field x="5"/>
  </rowFields>
  <rowItems count="5">
    <i>
      <x/>
    </i>
    <i>
      <x v="1"/>
    </i>
    <i>
      <x v="2"/>
    </i>
    <i>
      <x v="3"/>
    </i>
    <i>
      <x v="4"/>
    </i>
  </rowItems>
  <colFields count="1">
    <field x="-2"/>
  </colFields>
  <colItems count="3">
    <i>
      <x/>
    </i>
    <i i="1">
      <x v="1"/>
    </i>
    <i i="2">
      <x v="2"/>
    </i>
  </colItems>
  <dataFields count="3">
    <dataField name="Sum of Previous_Reading_kWh" fld="10" baseField="0" baseItem="0"/>
    <dataField name="Sum of Current_Reading_kWh" fld="11" baseField="0" baseItem="0"/>
    <dataField name="Sum of Power_Consumed_kWh" fld="9" baseField="0" baseItem="0"/>
  </dataFields>
  <formats count="6">
    <format dxfId="166">
      <pivotArea type="all" dataOnly="0" outline="0" fieldPosition="0"/>
    </format>
    <format dxfId="165">
      <pivotArea outline="0" collapsedLevelsAreSubtotals="1" fieldPosition="0"/>
    </format>
    <format dxfId="164">
      <pivotArea type="all" dataOnly="0" outline="0" fieldPosition="0"/>
    </format>
    <format dxfId="163">
      <pivotArea outline="0" collapsedLevelsAreSubtotals="1" fieldPosition="0"/>
    </format>
    <format dxfId="162">
      <pivotArea type="all" dataOnly="0" outline="0" fieldPosition="0"/>
    </format>
    <format dxfId="161">
      <pivotArea outline="0" collapsedLevelsAreSubtotals="1" fieldPosition="0"/>
    </format>
  </formats>
  <chartFormats count="6">
    <chartFormat chart="15" format="3"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1"/>
          </reference>
        </references>
      </pivotArea>
    </chartFormat>
    <chartFormat chart="12" format="2" series="1">
      <pivotArea type="data" outline="0" fieldPosition="0">
        <references count="1">
          <reference field="4294967294" count="1" selected="0">
            <x v="1"/>
          </reference>
        </references>
      </pivotArea>
    </chartFormat>
    <chartFormat chart="15" format="5" series="1">
      <pivotArea type="data" outline="0" fieldPosition="0">
        <references count="1">
          <reference field="4294967294" count="1" selected="0">
            <x v="2"/>
          </reference>
        </references>
      </pivotArea>
    </chartFormat>
    <chartFormat chart="12" format="3"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C597CF6-88EC-486E-A10D-B61B6B6F959A}" name="Customer Typ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44:B47"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1">
    <field x="3"/>
  </rowFields>
  <rowItems count="3">
    <i>
      <x/>
    </i>
    <i>
      <x v="1"/>
    </i>
    <i>
      <x v="2"/>
    </i>
  </rowItems>
  <colItems count="1">
    <i/>
  </colItems>
  <dataFields count="1">
    <dataField name="Sum of Billing_Amount" fld="12" baseField="0" baseItem="0"/>
  </dataFields>
  <formats count="6">
    <format dxfId="172">
      <pivotArea type="all" dataOnly="0" outline="0" fieldPosition="0"/>
    </format>
    <format dxfId="171">
      <pivotArea outline="0" collapsedLevelsAreSubtotals="1" fieldPosition="0"/>
    </format>
    <format dxfId="170">
      <pivotArea type="all" dataOnly="0" outline="0" fieldPosition="0"/>
    </format>
    <format dxfId="169">
      <pivotArea outline="0" collapsedLevelsAreSubtotals="1" fieldPosition="0"/>
    </format>
    <format dxfId="168">
      <pivotArea type="all" dataOnly="0" outline="0" fieldPosition="0"/>
    </format>
    <format dxfId="167">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A1E5891-3AC5-4E34-8CB7-97849E428254}" name="KPI " cacheId="0"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F4" firstHeaderRow="0" firstDataRow="1" firstDataCol="0"/>
  <pivotFields count="33">
    <pivotField showAll="0"/>
    <pivotField showAll="0"/>
    <pivotField dataField="1" showAll="0"/>
    <pivotField showAll="0"/>
    <pivotField showAll="0"/>
    <pivotField showAll="0"/>
    <pivotField showAll="0"/>
    <pivotField numFmtId="164" showAll="0"/>
    <pivotField numFmtId="21" showAll="0"/>
    <pivotField dataField="1" showAll="0"/>
    <pivotField showAll="0"/>
    <pivotField showAll="0"/>
    <pivotField dataField="1" showAll="0"/>
    <pivotField numFmtId="164" showAll="0">
      <items count="328">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 t="default"/>
      </items>
    </pivotField>
    <pivotField showAll="0"/>
    <pivotField numFmtId="164" showAll="0">
      <items count="31">
        <item x="7"/>
        <item x="4"/>
        <item x="27"/>
        <item x="5"/>
        <item x="28"/>
        <item x="25"/>
        <item x="8"/>
        <item x="21"/>
        <item x="22"/>
        <item x="19"/>
        <item x="16"/>
        <item x="24"/>
        <item x="3"/>
        <item x="9"/>
        <item x="15"/>
        <item x="18"/>
        <item x="17"/>
        <item x="23"/>
        <item x="10"/>
        <item x="1"/>
        <item x="29"/>
        <item x="26"/>
        <item x="0"/>
        <item x="13"/>
        <item x="20"/>
        <item x="11"/>
        <item x="6"/>
        <item x="14"/>
        <item x="12"/>
        <item x="2"/>
        <item t="default"/>
      </items>
    </pivotField>
    <pivotField showAll="0"/>
    <pivotField dataField="1" showAll="0"/>
    <pivotField dataField="1" showAll="0"/>
    <pivotField dataField="1" showAll="0"/>
    <pivotField showAll="0"/>
    <pivotField showAll="0"/>
    <pivotField showAll="0"/>
    <pivotField showAll="0"/>
    <pivotField showAll="0"/>
    <pivotField showAll="0"/>
    <pivotField numFmtId="164" showAll="0"/>
    <pivotField showAll="0"/>
    <pivotField showAll="0"/>
    <pivotField showAll="0">
      <items count="7">
        <item x="1"/>
        <item x="2"/>
        <item x="3"/>
        <item x="4"/>
        <item x="0"/>
        <item x="5"/>
        <item t="default"/>
      </items>
    </pivotField>
    <pivotField showAll="0">
      <items count="5">
        <item x="1"/>
        <item x="2"/>
        <item x="0"/>
        <item x="3"/>
        <item t="default"/>
      </items>
    </pivotField>
    <pivotField showAll="0">
      <items count="369">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6">
    <i>
      <x/>
    </i>
    <i i="1">
      <x v="1"/>
    </i>
    <i i="2">
      <x v="2"/>
    </i>
    <i i="3">
      <x v="3"/>
    </i>
    <i i="4">
      <x v="4"/>
    </i>
    <i i="5">
      <x v="5"/>
    </i>
  </colItems>
  <dataFields count="6">
    <dataField name="Count Customer_Name" fld="2" subtotal="count" baseField="0" baseItem="0"/>
    <dataField name="Power Consumed_KWH" fld="9" baseField="0" baseItem="0"/>
    <dataField name="Billing Amount" fld="12" baseField="0" baseItem="0"/>
    <dataField name="Paid Bills" fld="17" baseField="0" baseItem="0"/>
    <dataField name="Unpaid Amount" fld="18" baseField="0" baseItem="0"/>
    <dataField name="Pending Cust" fld="19" baseField="0" baseItem="0"/>
  </dataFields>
  <formats count="12">
    <format dxfId="184">
      <pivotArea type="all" dataOnly="0" outline="0" fieldPosition="0"/>
    </format>
    <format dxfId="183">
      <pivotArea outline="0" collapsedLevelsAreSubtotals="1" fieldPosition="0"/>
    </format>
    <format dxfId="182">
      <pivotArea dataOnly="0" labelOnly="1" outline="0" fieldPosition="0">
        <references count="1">
          <reference field="4294967294" count="2">
            <x v="1"/>
            <x v="2"/>
          </reference>
        </references>
      </pivotArea>
    </format>
    <format dxfId="181">
      <pivotArea type="all" dataOnly="0" outline="0" fieldPosition="0"/>
    </format>
    <format dxfId="180">
      <pivotArea outline="0" collapsedLevelsAreSubtotals="1" fieldPosition="0"/>
    </format>
    <format dxfId="179">
      <pivotArea dataOnly="0" labelOnly="1" outline="0" fieldPosition="0">
        <references count="1">
          <reference field="4294967294" count="2">
            <x v="1"/>
            <x v="2"/>
          </reference>
        </references>
      </pivotArea>
    </format>
    <format dxfId="178">
      <pivotArea type="all" dataOnly="0" outline="0" fieldPosition="0"/>
    </format>
    <format dxfId="177">
      <pivotArea outline="0" collapsedLevelsAreSubtotals="1" fieldPosition="0"/>
    </format>
    <format dxfId="176">
      <pivotArea dataOnly="0" labelOnly="1" outline="0" fieldPosition="0">
        <references count="1">
          <reference field="4294967294" count="2">
            <x v="1"/>
            <x v="2"/>
          </reference>
        </references>
      </pivotArea>
    </format>
    <format dxfId="175">
      <pivotArea outline="0" collapsedLevelsAreSubtotals="1" fieldPosition="0">
        <references count="1">
          <reference field="4294967294" count="1" selected="0">
            <x v="4"/>
          </reference>
        </references>
      </pivotArea>
    </format>
    <format dxfId="174">
      <pivotArea outline="0" collapsedLevelsAreSubtotals="1" fieldPosition="0">
        <references count="1">
          <reference field="4294967294" count="1" selected="0">
            <x v="5"/>
          </reference>
        </references>
      </pivotArea>
    </format>
    <format dxfId="173">
      <pivotArea dataOnly="0" labelOnly="1" outline="0" fieldPosition="0">
        <references count="1">
          <reference field="4294967294" count="1">
            <x v="5"/>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F64858B9-92DF-4F5E-A689-DA3EA0F34CF0}" name="State_Wis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1">
  <location ref="A34:B39" firstHeaderRow="1" firstDataRow="1" firstDataCol="1"/>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3">
        <item x="1"/>
        <item x="0"/>
        <item x="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
        <item x="3"/>
        <item x="1"/>
        <item x="2"/>
        <item x="0"/>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1">
    <field x="5"/>
  </rowFields>
  <rowItems count="5">
    <i>
      <x/>
    </i>
    <i>
      <x v="1"/>
    </i>
    <i>
      <x v="2"/>
    </i>
    <i>
      <x v="3"/>
    </i>
    <i>
      <x v="4"/>
    </i>
  </rowItems>
  <colItems count="1">
    <i/>
  </colItems>
  <dataFields count="1">
    <dataField name="Billing Amount" fld="12" baseField="0" baseItem="0"/>
  </dataFields>
  <formats count="9">
    <format dxfId="193">
      <pivotArea type="all" dataOnly="0" outline="0" fieldPosition="0"/>
    </format>
    <format dxfId="192">
      <pivotArea outline="0" collapsedLevelsAreSubtotals="1" fieldPosition="0"/>
    </format>
    <format dxfId="191">
      <pivotArea dataOnly="0" labelOnly="1" outline="0" fieldPosition="0">
        <references count="1">
          <reference field="4294967294" count="1">
            <x v="0"/>
          </reference>
        </references>
      </pivotArea>
    </format>
    <format dxfId="190">
      <pivotArea type="all" dataOnly="0" outline="0" fieldPosition="0"/>
    </format>
    <format dxfId="189">
      <pivotArea outline="0" collapsedLevelsAreSubtotals="1" fieldPosition="0"/>
    </format>
    <format dxfId="188">
      <pivotArea dataOnly="0" labelOnly="1" outline="0" fieldPosition="0">
        <references count="1">
          <reference field="4294967294" count="1">
            <x v="0"/>
          </reference>
        </references>
      </pivotArea>
    </format>
    <format dxfId="187">
      <pivotArea type="all" dataOnly="0" outline="0" fieldPosition="0"/>
    </format>
    <format dxfId="186">
      <pivotArea outline="0" collapsedLevelsAreSubtotals="1" fieldPosition="0"/>
    </format>
    <format dxfId="185">
      <pivotArea dataOnly="0" labelOnly="1" outline="0" fieldPosition="0">
        <references count="1">
          <reference field="4294967294" count="1">
            <x v="0"/>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999CC37-21AA-49A5-81D1-72AFEEFB382B}" name="City_Wise" cacheId="0"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chartFormat="6">
  <location ref="A113:C134" firstHeaderRow="1" firstDataRow="1" firstDataCol="2"/>
  <pivotFields count="3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3">
        <item x="1"/>
        <item x="0"/>
        <item x="2"/>
      </items>
      <extLst>
        <ext xmlns:x14="http://schemas.microsoft.com/office/spreadsheetml/2009/9/main" uri="{2946ED86-A175-432a-8AC1-64E0C546D7DE}">
          <x14:pivotField fillDownLabels="1"/>
        </ext>
      </extLst>
    </pivotField>
    <pivotField axis="axisRow" compact="0" outline="0" showAll="0" defaultSubtotal="0">
      <items count="7">
        <item x="5"/>
        <item x="0"/>
        <item x="6"/>
        <item x="1"/>
        <item x="3"/>
        <item x="2"/>
        <item x="4"/>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2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64" outline="0" showAll="0" defaultSubtotal="0">
      <items count="327">
        <item x="318"/>
        <item x="302"/>
        <item x="275"/>
        <item x="325"/>
        <item x="214"/>
        <item x="151"/>
        <item x="145"/>
        <item x="226"/>
        <item x="293"/>
        <item x="311"/>
        <item x="56"/>
        <item x="305"/>
        <item x="301"/>
        <item x="208"/>
        <item x="159"/>
        <item x="237"/>
        <item x="220"/>
        <item x="319"/>
        <item x="317"/>
        <item x="312"/>
        <item x="265"/>
        <item x="306"/>
        <item x="123"/>
        <item x="161"/>
        <item x="299"/>
        <item x="298"/>
        <item x="217"/>
        <item x="180"/>
        <item x="36"/>
        <item x="235"/>
        <item x="244"/>
        <item x="264"/>
        <item x="241"/>
        <item x="307"/>
        <item x="169"/>
        <item x="255"/>
        <item x="269"/>
        <item x="296"/>
        <item x="322"/>
        <item x="155"/>
        <item x="308"/>
        <item x="213"/>
        <item x="91"/>
        <item x="258"/>
        <item x="233"/>
        <item x="303"/>
        <item x="35"/>
        <item x="172"/>
        <item x="315"/>
        <item x="260"/>
        <item x="121"/>
        <item x="17"/>
        <item x="271"/>
        <item x="218"/>
        <item x="82"/>
        <item x="101"/>
        <item x="221"/>
        <item x="310"/>
        <item x="113"/>
        <item x="292"/>
        <item x="168"/>
        <item x="140"/>
        <item x="231"/>
        <item x="176"/>
        <item x="24"/>
        <item x="262"/>
        <item x="304"/>
        <item x="109"/>
        <item x="99"/>
        <item x="46"/>
        <item x="222"/>
        <item x="273"/>
        <item x="83"/>
        <item x="204"/>
        <item x="247"/>
        <item x="141"/>
        <item x="326"/>
        <item x="230"/>
        <item x="55"/>
        <item x="324"/>
        <item x="2"/>
        <item x="285"/>
        <item x="309"/>
        <item x="281"/>
        <item x="44"/>
        <item x="223"/>
        <item x="107"/>
        <item x="288"/>
        <item x="246"/>
        <item x="290"/>
        <item x="300"/>
        <item x="320"/>
        <item x="253"/>
        <item x="316"/>
        <item x="191"/>
        <item x="287"/>
        <item x="188"/>
        <item x="297"/>
        <item x="314"/>
        <item x="62"/>
        <item x="73"/>
        <item x="242"/>
        <item x="200"/>
        <item x="125"/>
        <item x="243"/>
        <item x="60"/>
        <item x="182"/>
        <item x="267"/>
        <item x="26"/>
        <item x="323"/>
        <item x="227"/>
        <item x="54"/>
        <item x="122"/>
        <item x="47"/>
        <item x="232"/>
        <item x="195"/>
        <item x="277"/>
        <item x="103"/>
        <item x="207"/>
        <item x="20"/>
        <item x="268"/>
        <item x="39"/>
        <item x="174"/>
        <item x="289"/>
        <item x="166"/>
        <item x="225"/>
        <item x="294"/>
        <item x="236"/>
        <item x="63"/>
        <item x="88"/>
        <item x="278"/>
        <item x="105"/>
        <item x="183"/>
        <item x="209"/>
        <item x="283"/>
        <item x="86"/>
        <item x="272"/>
        <item x="179"/>
        <item x="175"/>
        <item x="43"/>
        <item x="97"/>
        <item x="75"/>
        <item x="178"/>
        <item x="90"/>
        <item x="148"/>
        <item x="185"/>
        <item x="249"/>
        <item x="143"/>
        <item x="124"/>
        <item x="193"/>
        <item x="252"/>
        <item x="51"/>
        <item x="201"/>
        <item x="162"/>
        <item x="139"/>
        <item x="203"/>
        <item x="184"/>
        <item x="291"/>
        <item x="158"/>
        <item x="142"/>
        <item x="313"/>
        <item x="61"/>
        <item x="295"/>
        <item x="32"/>
        <item x="156"/>
        <item x="81"/>
        <item x="250"/>
        <item x="69"/>
        <item x="146"/>
        <item x="4"/>
        <item x="224"/>
        <item x="196"/>
        <item x="254"/>
        <item x="68"/>
        <item x="261"/>
        <item x="266"/>
        <item x="106"/>
        <item x="211"/>
        <item x="50"/>
        <item x="5"/>
        <item x="284"/>
        <item x="276"/>
        <item x="259"/>
        <item x="16"/>
        <item x="89"/>
        <item x="70"/>
        <item x="78"/>
        <item x="127"/>
        <item x="138"/>
        <item x="126"/>
        <item x="199"/>
        <item x="95"/>
        <item x="8"/>
        <item x="112"/>
        <item x="160"/>
        <item x="206"/>
        <item x="116"/>
        <item x="286"/>
        <item x="197"/>
        <item x="28"/>
        <item x="282"/>
        <item x="205"/>
        <item x="229"/>
        <item x="256"/>
        <item x="245"/>
        <item x="52"/>
        <item x="10"/>
        <item x="280"/>
        <item x="154"/>
        <item x="177"/>
        <item x="115"/>
        <item x="129"/>
        <item x="173"/>
        <item x="153"/>
        <item x="194"/>
        <item x="132"/>
        <item x="9"/>
        <item x="59"/>
        <item x="210"/>
        <item x="270"/>
        <item x="251"/>
        <item x="19"/>
        <item x="84"/>
        <item x="187"/>
        <item x="42"/>
        <item x="263"/>
        <item x="133"/>
        <item x="228"/>
        <item x="94"/>
        <item x="189"/>
        <item x="13"/>
        <item x="198"/>
        <item x="66"/>
        <item x="212"/>
        <item x="149"/>
        <item x="135"/>
        <item x="186"/>
        <item x="48"/>
        <item x="152"/>
        <item x="164"/>
        <item x="147"/>
        <item x="29"/>
        <item x="192"/>
        <item x="93"/>
        <item x="72"/>
        <item x="130"/>
        <item x="181"/>
        <item x="215"/>
        <item x="257"/>
        <item x="38"/>
        <item x="118"/>
        <item x="240"/>
        <item x="0"/>
        <item x="37"/>
        <item x="171"/>
        <item x="58"/>
        <item x="64"/>
        <item x="117"/>
        <item x="163"/>
        <item x="110"/>
        <item x="239"/>
        <item x="3"/>
        <item x="27"/>
        <item x="40"/>
        <item x="1"/>
        <item x="234"/>
        <item x="85"/>
        <item x="157"/>
        <item x="74"/>
        <item x="167"/>
        <item x="119"/>
        <item x="170"/>
        <item x="321"/>
        <item x="67"/>
        <item x="11"/>
        <item x="80"/>
        <item x="100"/>
        <item x="98"/>
        <item x="144"/>
        <item x="22"/>
        <item x="23"/>
        <item x="87"/>
        <item x="25"/>
        <item x="248"/>
        <item x="31"/>
        <item x="165"/>
        <item x="12"/>
        <item x="131"/>
        <item x="216"/>
        <item x="7"/>
        <item x="79"/>
        <item x="92"/>
        <item x="137"/>
        <item x="76"/>
        <item x="14"/>
        <item x="6"/>
        <item x="102"/>
        <item x="53"/>
        <item x="71"/>
        <item x="134"/>
        <item x="111"/>
        <item x="15"/>
        <item x="41"/>
        <item x="34"/>
        <item x="104"/>
        <item x="96"/>
        <item x="190"/>
        <item x="120"/>
        <item x="136"/>
        <item x="202"/>
        <item x="49"/>
        <item x="21"/>
        <item x="45"/>
        <item x="108"/>
        <item x="57"/>
        <item x="30"/>
        <item x="33"/>
        <item x="114"/>
        <item x="77"/>
        <item x="150"/>
        <item x="128"/>
        <item x="65"/>
        <item x="238"/>
        <item x="18"/>
        <item x="279"/>
        <item x="274"/>
        <item x="219"/>
      </items>
      <extLst>
        <ext xmlns:x14="http://schemas.microsoft.com/office/spreadsheetml/2009/9/main" uri="{2946ED86-A175-432a-8AC1-64E0C546D7DE}">
          <x14:pivotField fillDownLabels="1"/>
        </ext>
      </extLst>
    </pivotField>
    <pivotField compact="0" outline="0" subtotalTop="0" showAll="0" defaultSubtotal="0">
      <items count="2">
        <item x="1"/>
        <item x="0"/>
      </items>
      <extLst>
        <ext xmlns:x14="http://schemas.microsoft.com/office/spreadsheetml/2009/9/main" uri="{2946ED86-A175-432a-8AC1-64E0C546D7DE}">
          <x14:pivotField fillDownLabels="1"/>
        </ext>
      </extLst>
    </pivotField>
    <pivotField compact="0" numFmtId="164" outline="0" showAll="0" defaultSubtotal="0">
      <items count="30">
        <item x="7"/>
        <item x="4"/>
        <item x="27"/>
        <item x="5"/>
        <item x="28"/>
        <item x="25"/>
        <item x="8"/>
        <item x="21"/>
        <item x="22"/>
        <item x="19"/>
        <item x="16"/>
        <item x="24"/>
        <item x="3"/>
        <item x="9"/>
        <item x="15"/>
        <item x="18"/>
        <item x="17"/>
        <item x="23"/>
        <item x="10"/>
        <item x="1"/>
        <item x="29"/>
        <item x="26"/>
        <item x="0"/>
        <item x="13"/>
        <item x="20"/>
        <item x="11"/>
        <item x="6"/>
        <item x="14"/>
        <item x="12"/>
        <item x="2"/>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multipleItemSelectionAllowed="1"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1"/>
        <item x="2"/>
        <item x="3"/>
        <item x="4"/>
        <item x="0"/>
        <item x="5"/>
      </items>
      <extLst>
        <ext xmlns:x14="http://schemas.microsoft.com/office/spreadsheetml/2009/9/main" uri="{2946ED86-A175-432a-8AC1-64E0C546D7DE}">
          <x14:pivotField fillDownLabels="1"/>
        </ext>
      </extLst>
    </pivotField>
    <pivotField compact="0" outline="0" subtotalTop="0" showAll="0" defaultSubtotal="0">
      <items count="4">
        <item x="1"/>
        <item x="2"/>
        <item x="0"/>
        <item x="3"/>
      </items>
      <extLst>
        <ext xmlns:x14="http://schemas.microsoft.com/office/spreadsheetml/2009/9/main" uri="{2946ED86-A175-432a-8AC1-64E0C546D7DE}">
          <x14:pivotField fillDownLabels="1"/>
        </ext>
      </extLst>
    </pivotField>
    <pivotField compact="0" outline="0" subtotalTop="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compact="0" outline="0" subtotalTop="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s>
  <rowFields count="2">
    <field x="4"/>
    <field x="16"/>
  </rowFields>
  <rowItems count="21">
    <i>
      <x/>
      <x/>
    </i>
    <i r="1">
      <x v="1"/>
    </i>
    <i r="1">
      <x v="2"/>
    </i>
    <i>
      <x v="1"/>
      <x/>
    </i>
    <i r="1">
      <x v="1"/>
    </i>
    <i r="1">
      <x v="2"/>
    </i>
    <i>
      <x v="2"/>
      <x/>
    </i>
    <i r="1">
      <x v="1"/>
    </i>
    <i r="1">
      <x v="2"/>
    </i>
    <i>
      <x v="3"/>
      <x/>
    </i>
    <i r="1">
      <x v="1"/>
    </i>
    <i r="1">
      <x v="2"/>
    </i>
    <i>
      <x v="4"/>
      <x/>
    </i>
    <i r="1">
      <x v="1"/>
    </i>
    <i r="1">
      <x v="2"/>
    </i>
    <i>
      <x v="5"/>
      <x/>
    </i>
    <i r="1">
      <x v="1"/>
    </i>
    <i r="1">
      <x v="2"/>
    </i>
    <i>
      <x v="6"/>
      <x/>
    </i>
    <i r="1">
      <x v="1"/>
    </i>
    <i r="1">
      <x v="2"/>
    </i>
  </rowItems>
  <colItems count="1">
    <i/>
  </colItems>
  <dataFields count="1">
    <dataField name="Sum of Billing_Amount" fld="12" baseField="0" baseItem="0"/>
  </dataFields>
  <formats count="6">
    <format dxfId="199">
      <pivotArea type="all" dataOnly="0" outline="0" fieldPosition="0"/>
    </format>
    <format dxfId="198">
      <pivotArea outline="0" collapsedLevelsAreSubtotals="1" fieldPosition="0"/>
    </format>
    <format dxfId="197">
      <pivotArea type="all" dataOnly="0" outline="0" fieldPosition="0"/>
    </format>
    <format dxfId="196">
      <pivotArea outline="0" collapsedLevelsAreSubtotals="1" fieldPosition="0"/>
    </format>
    <format dxfId="195">
      <pivotArea type="all" dataOnly="0" outline="0" fieldPosition="0"/>
    </format>
    <format dxfId="194">
      <pivotArea outline="0" collapsedLevelsAreSubtotals="1"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B6DE606-43CC-4493-8D38-CE749AB680A8}" sourceName="Year">
  <pivotTables>
    <pivotTable tabId="2" name="KPI "/>
    <pivotTable tabId="17" name="Cust &amp; City"/>
    <pivotTable tabId="17" name="State_Wise"/>
    <pivotTable tabId="2" name="Cust &amp; City"/>
    <pivotTable tabId="2" name="State_Wise"/>
    <pivotTable tabId="17" name="City_Wise"/>
    <pivotTable tabId="17" name="Customer Type"/>
    <pivotTable tabId="17" name="Payment Status"/>
    <pivotTable tabId="2" name="Customer Type"/>
    <pivotTable tabId="2" name="Payment Status"/>
    <pivotTable tabId="17" name="Gender"/>
    <pivotTable tabId="17" name="KHW Of State"/>
    <pivotTable tabId="2" name="Energy Source"/>
    <pivotTable tabId="2" name="Gender"/>
    <pivotTable tabId="2" name="KWH Of State"/>
    <pivotTable tabId="2" name="Others"/>
  </pivotTables>
  <data>
    <tabular pivotCacheId="1477726377">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8D1C3D96-7A1C-42B5-A3DA-6D49D8F604EC}" sourceName="State">
  <pivotTables>
    <pivotTable tabId="2" name="Cust &amp; City"/>
    <pivotTable tabId="2" name="Customer Type"/>
    <pivotTable tabId="17" name="Payment Status"/>
    <pivotTable tabId="2" name="Payment Status"/>
  </pivotTables>
  <data>
    <tabular pivotCacheId="1477726377">
      <items count="5">
        <i x="3" s="1"/>
        <i x="1" s="1"/>
        <i x="2" s="1"/>
        <i x="0"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916AE05A-F1CC-4516-8719-9D489EF98F07}" sourceName="Customer_Type">
  <pivotTables>
    <pivotTable tabId="2" name="State_Wise"/>
    <pivotTable tabId="17" name="Payment Status"/>
    <pivotTable tabId="17" name="State_Wise"/>
    <pivotTable tabId="2" name="Payment Status"/>
    <pivotTable tabId="17" name="City_Wise"/>
    <pivotTable tabId="2" name="Cust &amp; City"/>
  </pivotTables>
  <data>
    <tabular pivotCacheId="1477726377">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ffic_Plan" xr10:uid="{A09A6C74-D0A4-4B3B-90FC-1368BBBF0316}" sourceName="Traffic_Plan">
  <pivotTables>
    <pivotTable tabId="2" name="KWH Of State"/>
    <pivotTable tabId="17" name="Gender"/>
    <pivotTable tabId="2" name="Gender"/>
    <pivotTable tabId="2" name="Others"/>
  </pivotTables>
  <data>
    <tabular pivotCacheId="1477726377">
      <items count="3">
        <i x="1" s="1"/>
        <i x="0"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Billing_Date" xr10:uid="{9EBAF888-4F0B-4B4E-AC59-1525D3EDE52E}" sourceName="Years (Billing_Date)">
  <extLst>
    <x:ext xmlns:x15="http://schemas.microsoft.com/office/spreadsheetml/2010/11/main" uri="{2F2917AC-EB37-4324-AD4E-5DD8C200BD13}">
      <x15:tableSlicerCache tableId="3"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Billing_Date" xr10:uid="{A29997FF-0839-4861-A18D-CB1317168017}" sourceName="Quarters (Billing_Date)">
  <extLst>
    <x:ext xmlns:x15="http://schemas.microsoft.com/office/spreadsheetml/2010/11/main" uri="{2F2917AC-EB37-4324-AD4E-5DD8C200BD13}">
      <x15:tableSlicerCache tableId="3" column="2"/>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7AFF507E-BB7D-4374-951A-354BEDC13243}" cache="Slicer_Year" caption="Year" style="My_Slicer" rowHeight="241300"/>
  <slicer name="State" xr10:uid="{8358A39E-D63E-4383-B29B-77463C346BC8}" cache="Slicer_State" caption="State" rowHeight="241300"/>
  <slicer name="Customer_Type" xr10:uid="{00D346AC-E783-476A-B545-8A33DD13B10F}" cache="Slicer_Customer_Type" caption="Customer_Type" rowHeight="241300"/>
  <slicer name="Traffic_Plan" xr10:uid="{C6783E44-318B-431C-AC99-E80D1CE0B845}" cache="Slicer_Traffic_Plan" caption="Traffic_Plan"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Billing_Date)" xr10:uid="{39CFC627-B338-43E2-B481-F718AB89FDD1}" cache="Slicer_Years__Billing_Date" caption="Years (Billing_Date)" rowHeight="234950"/>
  <slicer name="Quarters (Billing_Date)" xr10:uid="{7712E004-69C8-48C9-B04A-44EE576D8A8A}" cache="Slicer_Quarters__Billing_Date" caption="Quarters (Billing_Date)"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1B3262A2-7779-4286-AA27-A2EC6BA67F09}" cache="Slicer_Year" caption="Year" style="My_Slicer 2" rowHeight="365760"/>
  <slicer name="State 1" xr10:uid="{C85C11E1-5EF6-4769-9417-E8CD3DBD63C7}" cache="Slicer_State" caption="State" style="My_Slicer 2" rowHeight="241300"/>
  <slicer name="Customer_Type 1" xr10:uid="{10572B5D-ABB0-44A3-BBBA-4F91A0B98788}" cache="Slicer_Customer_Type" caption="Customer_Type" style="My_Slicer 2" rowHeight="241300"/>
  <slicer name="Traffic_Plan 1" xr10:uid="{40C4A4A8-8286-4E58-8B6E-001C8AA68646}" cache="Slicer_Traffic_Plan" caption="Traffic_Plan" style="My_Slicer 2"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Billing_Date) 1" xr10:uid="{BFDA689C-FB0C-4D06-A4FF-9E08B8391ED6}" cache="Slicer_Years__Billing_Date" caption="Years (Billing_Date)" columnCount="2" showCaption="0" style="My_Slicer" rowHeight="365760"/>
  <slicer name="Quarters (Billing_Date) 1" xr10:uid="{40DBC122-96B0-45A9-A14A-B25B64ACD97F}" cache="Slicer_Quarters__Billing_Date" caption="Quarters (Billing_Date)" columnCount="4" showCaption="0" style="My_Slicer" rowHeight="36576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7C344844-6762-4F44-BD64-BF3138E631BE}" cache="Slicer_Year" caption="Year" style="My_Slicer 2" rowHeight="365760"/>
  <slicer name="State 2" xr10:uid="{3A9CA0CE-9553-4EDD-87F2-71A299B3721C}" cache="Slicer_State" caption="State" style="My_Slicer 2" rowHeight="241300"/>
  <slicer name="Customer_Type 2" xr10:uid="{E942ACE2-2CDF-430B-A1D4-E6658AB2AB6D}" cache="Slicer_Customer_Type" caption="Customer_Type" style="My_Slicer 2" rowHeight="241300"/>
  <slicer name="Traffic_Plan 2" xr10:uid="{1887C665-5161-454D-BEA1-12964E9C4DA7}" cache="Slicer_Traffic_Plan" caption="Traffic_Plan" style="My_Slicer 2"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3" xr10:uid="{F180EE51-1651-4587-A117-DDA934E96254}" cache="Slicer_Year" caption="Year" style="My_Slicer 2" rowHeight="365760"/>
  <slicer name="State 3" xr10:uid="{B6F462FA-72D7-44E0-9209-3310C008DE9B}" cache="Slicer_State" caption="State" style="My_Slicer 2" rowHeight="241300"/>
  <slicer name="Customer_Type 3" xr10:uid="{68914969-580E-4728-8CE8-1DF2DE0E4870}" cache="Slicer_Customer_Type" caption="Customer_Type" style="My_Slicer 2" rowHeight="241300"/>
  <slicer name="Traffic_Plan 3" xr10:uid="{39809B2F-2065-4C12-A6F1-4099BC838555}" cache="Slicer_Traffic_Plan" caption="Traffic_Plan" style="My_Slicer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156A10-7E0F-4756-9815-7CF3B8677595}" name="Table3" displayName="Table3" ref="H79:L104" totalsRowShown="0" headerRowDxfId="209" dataDxfId="207" headerRowBorderDxfId="208" tableBorderDxfId="206" totalsRowBorderDxfId="205">
  <autoFilter ref="H79:L104" xr:uid="{BF156A10-7E0F-4756-9815-7CF3B8677595}"/>
  <tableColumns count="5">
    <tableColumn id="1" xr3:uid="{91BD718A-893D-463D-A103-4167C7F0AC7D}" name="Years (Billing_Date)" dataDxfId="204"/>
    <tableColumn id="2" xr3:uid="{EC19EEFE-7408-4488-9574-2DB4B46D1F90}" name="Quarters (Billing_Date)" dataDxfId="203"/>
    <tableColumn id="3" xr3:uid="{C48E1AAD-20A2-49C8-A624-EFC08FFE4E1C}" name="Energy_Source" dataDxfId="202"/>
    <tableColumn id="4" xr3:uid="{5DCF5321-2A7B-47D3-90AC-5F1DACFF38B7}" name="Sum of Power_Consumed_kWh" dataDxfId="201"/>
    <tableColumn id="5" xr3:uid="{1098D4B9-ECBE-408A-A2FE-D43BA268C7BD}" name="Sum of Billing_Amount" dataDxfId="20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5C7A3A-2EF3-470A-A728-462E8DDEDBBB}" name="Table36" displayName="Table36" ref="H79:L104" totalsRowShown="0" headerRowDxfId="121" dataDxfId="119" headerRowBorderDxfId="120" tableBorderDxfId="118" totalsRowBorderDxfId="117">
  <autoFilter ref="H79:L104" xr:uid="{BF156A10-7E0F-4756-9815-7CF3B8677595}"/>
  <tableColumns count="5">
    <tableColumn id="1" xr3:uid="{40C6A40E-48EA-420E-B8D6-B2DD632E1208}" name="Years (Billing_Date)" dataDxfId="116"/>
    <tableColumn id="2" xr3:uid="{36A528E8-6735-4569-9237-352BA7020806}" name="Quarters (Billing_Date)" dataDxfId="115"/>
    <tableColumn id="3" xr3:uid="{57F05CD1-82D3-4448-9D07-39058DAA2498}" name="Energy_Source" dataDxfId="114"/>
    <tableColumn id="4" xr3:uid="{7043F92F-4200-48B4-9BBF-B4C731C86A9C}" name="Sum of Power_Consumed_kWh" dataDxfId="113"/>
    <tableColumn id="5" xr3:uid="{54027CD2-80A6-4BB9-9230-11E34157E417}" name="Sum of Billing_Amount" dataDxfId="11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C7C862-11DE-4FE5-B5B2-68934952BA61}" name="Table1" displayName="Table1" ref="C5:AE2005" totalsRowShown="0" headerRowDxfId="103" dataDxfId="101" headerRowBorderDxfId="102" tableBorderDxfId="100" totalsRowBorderDxfId="99">
  <tableColumns count="29">
    <tableColumn id="1" xr3:uid="{2F2AB726-166F-45AE-AF6B-8BF02E421EFB}" name="Usage_ID" dataDxfId="98"/>
    <tableColumn id="2" xr3:uid="{82AEC8DD-928B-4637-AFA7-374EB6E766D8}" name="Customer_ID" dataDxfId="97"/>
    <tableColumn id="3" xr3:uid="{DFB80FCF-AD78-429E-ACAE-21587C8C381A}" name="Customer_Name" dataDxfId="96"/>
    <tableColumn id="4" xr3:uid="{15EE90BE-C563-4B98-9BD8-33326222E601}" name="Customer_Type" dataDxfId="95"/>
    <tableColumn id="5" xr3:uid="{93A82DA4-8D3A-47B0-96DE-A3205CA749DF}" name="City" dataDxfId="94"/>
    <tableColumn id="6" xr3:uid="{9969FBF0-AFCF-4575-B99A-4A563B4174BF}" name="State" dataDxfId="93"/>
    <tableColumn id="7" xr3:uid="{3B5D2924-1BA2-4078-A37F-50AEF3764954}" name="Meter_ID" dataDxfId="92"/>
    <tableColumn id="8" xr3:uid="{C7239305-3ADB-41DC-B676-7ABBFC823B8B}" name="Reading_Date" dataDxfId="91"/>
    <tableColumn id="9" xr3:uid="{B37B9E42-0462-43FD-AB86-3CD53125EEB8}" name="Reading_Time" dataDxfId="90"/>
    <tableColumn id="10" xr3:uid="{14FAB54C-7B0B-49C8-83EA-A8151FB48BCF}" name="Power_Consumed_kWh" dataDxfId="89"/>
    <tableColumn id="11" xr3:uid="{DC1A91EB-7D8B-4497-ABE1-6124F1AA40F8}" name="Previous_Reading_kWh" dataDxfId="88"/>
    <tableColumn id="12" xr3:uid="{3C8A2E8B-8EDA-4EAD-BC43-24EBD279E307}" name="Current_Reading_kWh" dataDxfId="87"/>
    <tableColumn id="13" xr3:uid="{C1F3B7E6-C9DA-4B0C-A9E7-52BAB4C60856}" name="Billing_Amount" dataDxfId="86"/>
    <tableColumn id="14" xr3:uid="{F5172E7C-B837-4DFF-AC8E-4322A0023835}" name="Billing_Date" dataDxfId="85"/>
    <tableColumn id="32" xr3:uid="{7E564124-1FA5-44CA-BA92-BC312E2E45FF}" name="Year" dataDxfId="84">
      <calculatedColumnFormula>TEXT(Table1[[#This Row],[Billing_Date]],"YYYY")</calculatedColumnFormula>
    </tableColumn>
    <tableColumn id="15" xr3:uid="{BD753E33-5385-4BFD-82D1-B10AD9FCEF61}" name="Due_Date" dataDxfId="83"/>
    <tableColumn id="16" xr3:uid="{3AD62B59-94FB-4BF8-8EAA-E3A443E37A8E}" name="Payment_Status" dataDxfId="82"/>
    <tableColumn id="28" xr3:uid="{789468D0-2CB3-455D-9D8D-5ABB1D35D141}" name="Paid" dataDxfId="81">
      <calculatedColumnFormula>IF(Table1[[#This Row],[Payment_Status]]="Paid",1,0)</calculatedColumnFormula>
    </tableColumn>
    <tableColumn id="27" xr3:uid="{E9D71C56-066F-4883-9824-91ADA04C98E2}" name="Unpaid" dataDxfId="80">
      <calculatedColumnFormula>IF(Table1[[#This Row],[Payment_Status]]="Unpaid",1,0)</calculatedColumnFormula>
    </tableColumn>
    <tableColumn id="26" xr3:uid="{2DE82083-D0DC-4146-AD49-7419F2BB1477}" name="Pending" dataDxfId="79">
      <calculatedColumnFormula>IF(Table1[[#This Row],[Payment_Status]]="Pending",1,0)</calculatedColumnFormula>
    </tableColumn>
    <tableColumn id="17" xr3:uid="{C701E752-C39D-4C3B-9BDC-F21CEB4F4B0F}" name="Payment_Method" dataDxfId="78"/>
    <tableColumn id="18" xr3:uid="{2341F285-08E9-4DAA-B222-39BF6C330498}" name="Traffic_Plan" dataDxfId="77"/>
    <tableColumn id="19" xr3:uid="{68893551-A867-4DD2-9E7E-A0B6050A49EA}" name="Energy_Source" dataDxfId="76"/>
    <tableColumn id="20" xr3:uid="{187D5F08-AF48-4980-8C65-D33DFF0E7F85}" name="Peak_Hour_Usage_kWh" dataDxfId="75"/>
    <tableColumn id="21" xr3:uid="{3F695A6C-CC0E-4F54-9327-356FD967FD24}" name="Off_Peak_Usage_kWh" dataDxfId="74"/>
    <tableColumn id="22" xr3:uid="{E9032B04-B79F-4895-9A98-95C5C4548D2C}" name="Meter_Type" dataDxfId="73"/>
    <tableColumn id="23" xr3:uid="{400B2CB0-9DDC-48BD-A868-C5F281BF4868}" name="Installation_Date" dataDxfId="72"/>
    <tableColumn id="24" xr3:uid="{C93A4DEE-0804-4182-8A1C-9A4F15122932}" name="Customer_Age" dataDxfId="71"/>
    <tableColumn id="25" xr3:uid="{45F6099B-607B-48D1-AE31-2DC00B5C9DE2}" name="Customer_Gender" dataDxfId="70"/>
  </tableColumns>
  <tableStyleInfo name="TableStyleLight9"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4C3CA54-9199-41C5-9F94-EB28A5EE266B}" name="Table7" displayName="Table7" ref="T30:Y37" headerRowDxfId="303" dataDxfId="301" totalsRowDxfId="300" headerRowBorderDxfId="302">
  <sortState xmlns:xlrd2="http://schemas.microsoft.com/office/spreadsheetml/2017/richdata2" ref="T31:Y37">
    <sortCondition descending="1" ref="X30:X37"/>
  </sortState>
  <tableColumns count="6">
    <tableColumn id="1" xr3:uid="{F9B47741-307C-4C17-B5D1-CF9C0F8297F9}" name="City" totalsRowLabel="Total" dataDxfId="299" totalsRowDxfId="298"/>
    <tableColumn id="2" xr3:uid="{6937FFBD-5AF3-4233-AFB3-5427E9D641ED}" name="Paid" dataDxfId="297" totalsRowDxfId="296"/>
    <tableColumn id="3" xr3:uid="{6FB367B7-458C-41D0-9AFA-E5F78A9CC081}" name="Pending" dataDxfId="295" totalsRowDxfId="294"/>
    <tableColumn id="4" xr3:uid="{376856A5-E6B7-4162-9CE6-B35500B95BC6}" name="Unpaid" dataDxfId="293" totalsRowDxfId="292"/>
    <tableColumn id="5" xr3:uid="{9D0B2BCB-C4F8-488B-93B8-79305F85CA2D}" name="Over_All" dataDxfId="291" totalsRowDxfId="290"/>
    <tableColumn id="6" xr3:uid="{BC57FF74-0262-45B4-8232-98DFDFE49877}" name="Payment %" totalsRowFunction="sum" dataDxfId="289" totalsRowDxfId="288"/>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58929A-E5AE-4418-BC8B-7E1686D6A6BF}" name="Table15" displayName="Table15" ref="E4:AG2004" totalsRowShown="0" headerRowDxfId="61" dataDxfId="59" headerRowBorderDxfId="60" tableBorderDxfId="58" totalsRowBorderDxfId="57">
  <tableColumns count="29">
    <tableColumn id="1" xr3:uid="{4967303D-1E7B-4B5E-9602-67EB6F190C21}" name="Usage_ID" dataDxfId="56"/>
    <tableColumn id="2" xr3:uid="{74B876AD-35C9-458D-A4E6-42E6914243EC}" name="Customer_ID" dataDxfId="55"/>
    <tableColumn id="3" xr3:uid="{8DB545C6-FFDB-4BDF-B305-0992728481C1}" name="Customer_Name" dataDxfId="54"/>
    <tableColumn id="4" xr3:uid="{1A34FF9E-8490-462B-A999-88DA34EED555}" name="Customer_Type" dataDxfId="53"/>
    <tableColumn id="5" xr3:uid="{2DB3A2A5-7908-4DB1-AF4F-F1899B41FABD}" name="City" dataDxfId="52"/>
    <tableColumn id="6" xr3:uid="{08D9CB3A-CD75-43C8-9860-3E3BD6F100BF}" name="State" dataDxfId="51"/>
    <tableColumn id="7" xr3:uid="{95238B09-ADB2-49CB-83AB-5D7ED99AB7A9}" name="Meter_ID" dataDxfId="50"/>
    <tableColumn id="8" xr3:uid="{22F741A1-5E17-4C39-B67E-38257802B2C6}" name="Reading_Date" dataDxfId="49"/>
    <tableColumn id="9" xr3:uid="{385B0677-6F45-4816-A02E-F46B31F35FAB}" name="Reading_Time" dataDxfId="48"/>
    <tableColumn id="10" xr3:uid="{8EC49C9D-F152-4359-84E3-DB68D4B31CD1}" name="Power_Consumed_kWh" dataDxfId="47"/>
    <tableColumn id="11" xr3:uid="{8FD24EC7-DA77-4EE2-A64C-0B8929AC817D}" name="Previous_Reading_kWh" dataDxfId="46"/>
    <tableColumn id="12" xr3:uid="{361C374F-87A2-4AC3-95EB-31DB51052E33}" name="Current_Reading_kWh" dataDxfId="45"/>
    <tableColumn id="13" xr3:uid="{95DEC8C5-0E78-4009-A0EA-598489CAF2A4}" name="Billing_Amount" dataDxfId="44"/>
    <tableColumn id="14" xr3:uid="{F2CC90FB-E09C-4DB0-913C-133281FDBF06}" name="Billing_Date" dataDxfId="43"/>
    <tableColumn id="32" xr3:uid="{D7F68377-07A0-467F-9A9A-329A57D075F6}" name="Year" dataDxfId="42">
      <calculatedColumnFormula>TEXT(Table15[[#This Row],[Billing_Date]],"YYYY")</calculatedColumnFormula>
    </tableColumn>
    <tableColumn id="15" xr3:uid="{E5F43A57-38F0-42B9-BE55-468BC1D9B23F}" name="Due_Date" dataDxfId="41"/>
    <tableColumn id="16" xr3:uid="{35E08D1C-C331-4FD9-8D4D-0451A67918C7}" name="Payment_Status" dataDxfId="40"/>
    <tableColumn id="28" xr3:uid="{5D17A7B9-B540-44F9-B199-CB8C0CDF10CD}" name="Paid" dataDxfId="39">
      <calculatedColumnFormula>IF(Table15[[#This Row],[Payment_Status]]="Paid",1,0)</calculatedColumnFormula>
    </tableColumn>
    <tableColumn id="27" xr3:uid="{B112C11D-B3E7-49E4-97AB-1FA72F49D928}" name="Unpaid" dataDxfId="38">
      <calculatedColumnFormula>IF(Table15[[#This Row],[Payment_Status]]="Unpaid",1,0)</calculatedColumnFormula>
    </tableColumn>
    <tableColumn id="26" xr3:uid="{A4FA6E2C-AF6F-493F-B24D-9BBB13DDF5D0}" name="Pending" dataDxfId="37">
      <calculatedColumnFormula>IF(Table15[[#This Row],[Payment_Status]]="Pending",1,0)</calculatedColumnFormula>
    </tableColumn>
    <tableColumn id="17" xr3:uid="{84528747-A75F-47D4-B00F-9248BA26FADB}" name="Payment_Method" dataDxfId="36"/>
    <tableColumn id="18" xr3:uid="{B8255930-EF79-4A0F-AC28-C3A4670BAAF5}" name="Traffic_Plan" dataDxfId="35"/>
    <tableColumn id="19" xr3:uid="{ECBF91B3-1C13-4AB5-B2D5-546DED95863C}" name="Energy_Source" dataDxfId="34"/>
    <tableColumn id="20" xr3:uid="{00825B6F-E2E9-4F67-8CDF-AE958AD6C175}" name="Peak_Hour_Usage_kWh" dataDxfId="33"/>
    <tableColumn id="21" xr3:uid="{E19C29B7-64DB-4C00-9ACC-783AFFCCA264}" name="Off_Peak_Usage_kWh" dataDxfId="32"/>
    <tableColumn id="22" xr3:uid="{94D129F6-A684-44C6-9564-50C9C41AD5A1}" name="Meter_Type" dataDxfId="31"/>
    <tableColumn id="23" xr3:uid="{74554023-B5BA-4693-A0AE-C6D3C873A0E9}" name="Installation_Date" dataDxfId="30"/>
    <tableColumn id="24" xr3:uid="{C1F73129-824C-4E96-98C5-2C232E86791E}" name="Customer_Age" dataDxfId="29"/>
    <tableColumn id="25" xr3:uid="{0207758C-7BF3-4838-95DD-0A9C0136C927}" name="Customer_Gender" dataDxfId="28"/>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08C00A-BBEF-4B73-921E-63154DC50AAD}" name="Table157" displayName="Table157" ref="E4:T2004" totalsRowShown="0" headerRowDxfId="20" dataDxfId="18" headerRowBorderDxfId="19" tableBorderDxfId="17" totalsRowBorderDxfId="16">
  <tableColumns count="16">
    <tableColumn id="1" xr3:uid="{BDE436F3-788C-411C-A58B-22557B13B30C}" name="Usage_ID" dataDxfId="15"/>
    <tableColumn id="2" xr3:uid="{655A9422-9F18-403A-861D-421C2BF71C9E}" name="Customer_ID" dataDxfId="14"/>
    <tableColumn id="3" xr3:uid="{A0D5F244-4AF2-4AD8-ADFC-5AC78B8868E8}" name="Customer_Name" dataDxfId="13"/>
    <tableColumn id="4" xr3:uid="{1B74B075-916C-4068-B17B-6A2818A43A2E}" name="Customer_Type" dataDxfId="12"/>
    <tableColumn id="5" xr3:uid="{64E71917-5E47-40E3-BB86-EF5F4B2E8DFA}" name="City" dataDxfId="11"/>
    <tableColumn id="6" xr3:uid="{4937870A-0A3C-455E-AD9A-DA960A7226EC}" name="State" dataDxfId="10"/>
    <tableColumn id="13" xr3:uid="{D2FFB422-66F9-4F5C-9F1A-74C4078A2928}" name="Billing_Amount" dataDxfId="9"/>
    <tableColumn id="14" xr3:uid="{52AE07F1-BCCB-4544-9DD2-892AD660F194}" name="Billing_Date" dataDxfId="8"/>
    <tableColumn id="32" xr3:uid="{7756D025-74D0-4D84-BBBD-6B40D687D3A4}" name="Year" dataDxfId="7">
      <calculatedColumnFormula>TEXT(Table157[[#This Row],[Billing_Date]],"YYYY")</calculatedColumnFormula>
    </tableColumn>
    <tableColumn id="16" xr3:uid="{B95A3439-27C8-4CD8-91F0-C7527E81723D}" name="Payment_Status" dataDxfId="6"/>
    <tableColumn id="28" xr3:uid="{02B5DCDF-825B-4463-AC21-84D7334CA6EA}" name="Paid" dataDxfId="5">
      <calculatedColumnFormula>IF(Table157[[#This Row],[Payment_Status]]="Paid",1,0)</calculatedColumnFormula>
    </tableColumn>
    <tableColumn id="27" xr3:uid="{DE08B2F4-6752-4C68-9F80-CDCDF2FF9ECE}" name="Unpaid" dataDxfId="4">
      <calculatedColumnFormula>IF(Table157[[#This Row],[Payment_Status]]="Unpaid",1,0)</calculatedColumnFormula>
    </tableColumn>
    <tableColumn id="26" xr3:uid="{EE01DE40-C47E-441B-BDE3-0DFC6C0B27C6}" name="Pending" dataDxfId="3">
      <calculatedColumnFormula>IF(Table157[[#This Row],[Payment_Status]]="Pending",1,0)</calculatedColumnFormula>
    </tableColumn>
    <tableColumn id="17" xr3:uid="{A2DC29E7-FEA2-4180-9AC0-177FB0089CF8}" name="Payment_Method" dataDxfId="2"/>
    <tableColumn id="18" xr3:uid="{672A7363-6CB8-4DFE-A19B-ECBE18475300}" name="Traffic_Plan" dataDxfId="1"/>
    <tableColumn id="19" xr3:uid="{3ABCA73B-8981-4468-8062-71930BC7F1C7}" name="Energy_Source" dataDxfId="0"/>
  </tableColumns>
  <tableStyleInfo name="TableStyleLight9"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27433AE-5245-49EA-A1EB-084784D5046A}">
  <we:reference id="44446093-b465-4d6c-a6dc-5faf6de98677" version="2.6.1.0" store="EXCatalog" storeType="EXCatalog"/>
  <we:alternateReferences>
    <we:reference id="WA200005271" version="2.6.1.0" store="en-US"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07/relationships/slicer" Target="../slicers/slicer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9.xml"/><Relationship Id="rId3" Type="http://schemas.openxmlformats.org/officeDocument/2006/relationships/pivotTable" Target="../pivotTables/pivotTable14.xml"/><Relationship Id="rId7" Type="http://schemas.openxmlformats.org/officeDocument/2006/relationships/pivotTable" Target="../pivotTables/pivotTable18.xml"/><Relationship Id="rId12" Type="http://schemas.openxmlformats.org/officeDocument/2006/relationships/table" Target="../tables/table2.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pivotTable" Target="../pivotTables/pivotTable22.xml"/><Relationship Id="rId5" Type="http://schemas.openxmlformats.org/officeDocument/2006/relationships/pivotTable" Target="../pivotTables/pivotTable16.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630FF-C929-44DE-A3A3-C70A4F301F2E}">
  <sheetPr codeName="Sheet2">
    <tabColor rgb="FFFFFF00"/>
  </sheetPr>
  <dimension ref="C8:O25"/>
  <sheetViews>
    <sheetView showGridLines="0" topLeftCell="A14" zoomScale="107" workbookViewId="0">
      <selection activeCell="E23" sqref="E23"/>
    </sheetView>
  </sheetViews>
  <sheetFormatPr defaultRowHeight="14.4" x14ac:dyDescent="0.3"/>
  <cols>
    <col min="6" max="6" width="10.109375" customWidth="1"/>
    <col min="7" max="7" width="8.88671875" customWidth="1"/>
    <col min="8" max="8" width="8.5546875" customWidth="1"/>
    <col min="9" max="10" width="8.6640625" bestFit="1" customWidth="1"/>
    <col min="11" max="11" width="12.44140625" customWidth="1"/>
    <col min="12" max="12" width="10.6640625" customWidth="1"/>
    <col min="13" max="13" width="8.6640625" bestFit="1" customWidth="1"/>
  </cols>
  <sheetData>
    <row r="8" spans="3:15" x14ac:dyDescent="0.3">
      <c r="C8" s="4" t="s">
        <v>8070</v>
      </c>
    </row>
    <row r="11" spans="3:15" ht="15.6" x14ac:dyDescent="0.3">
      <c r="E11" s="84" t="s">
        <v>8062</v>
      </c>
      <c r="F11" s="84"/>
      <c r="G11" s="3" t="s">
        <v>8069</v>
      </c>
      <c r="H11" s="84" t="s">
        <v>8063</v>
      </c>
      <c r="I11" s="84"/>
      <c r="J11" s="3" t="s">
        <v>8064</v>
      </c>
      <c r="K11" s="3" t="s">
        <v>8065</v>
      </c>
      <c r="L11" s="3" t="s">
        <v>8066</v>
      </c>
      <c r="M11" s="84" t="s">
        <v>8067</v>
      </c>
      <c r="N11" s="84"/>
      <c r="O11" s="3" t="s">
        <v>8068</v>
      </c>
    </row>
    <row r="18" spans="3:6" x14ac:dyDescent="0.3">
      <c r="C18" s="4" t="s">
        <v>8071</v>
      </c>
      <c r="E18" t="s">
        <v>8072</v>
      </c>
    </row>
    <row r="19" spans="3:6" x14ac:dyDescent="0.3">
      <c r="E19" t="s">
        <v>8073</v>
      </c>
      <c r="F19" t="s">
        <v>8074</v>
      </c>
    </row>
    <row r="25" spans="3:6" x14ac:dyDescent="0.3">
      <c r="C25" s="4" t="s">
        <v>8075</v>
      </c>
    </row>
  </sheetData>
  <mergeCells count="3">
    <mergeCell ref="H11:I11"/>
    <mergeCell ref="M11:N11"/>
    <mergeCell ref="E11:F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D9C0F-276D-49DD-8C5D-C314AAB2CB8B}">
  <sheetPr codeName="Sheet3">
    <tabColor rgb="FF0070C0"/>
  </sheetPr>
  <dimension ref="A1:N186"/>
  <sheetViews>
    <sheetView showGridLines="0" zoomScale="76" zoomScaleNormal="70" workbookViewId="0">
      <selection activeCell="E23" sqref="E23"/>
    </sheetView>
  </sheetViews>
  <sheetFormatPr defaultRowHeight="14.4" x14ac:dyDescent="0.3"/>
  <cols>
    <col min="1" max="1" width="28.109375" bestFit="1" customWidth="1"/>
    <col min="2" max="2" width="29" bestFit="1" customWidth="1"/>
    <col min="3" max="3" width="26.88671875" bestFit="1" customWidth="1"/>
    <col min="4" max="4" width="28.44140625" bestFit="1" customWidth="1"/>
    <col min="5" max="5" width="20.5546875" bestFit="1" customWidth="1"/>
    <col min="6" max="7" width="17.109375" customWidth="1"/>
    <col min="8" max="8" width="27" bestFit="1" customWidth="1"/>
    <col min="9" max="9" width="29" bestFit="1" customWidth="1"/>
    <col min="10" max="10" width="31" customWidth="1"/>
    <col min="11" max="11" width="34.6640625" bestFit="1" customWidth="1"/>
    <col min="12" max="12" width="28.33203125" bestFit="1" customWidth="1"/>
    <col min="13" max="13" width="14.88671875" bestFit="1" customWidth="1"/>
    <col min="14" max="14" width="16.44140625" bestFit="1" customWidth="1"/>
    <col min="15" max="15" width="20.5546875" bestFit="1" customWidth="1"/>
    <col min="16" max="16" width="16.6640625" bestFit="1" customWidth="1"/>
    <col min="17" max="17" width="18.44140625" bestFit="1" customWidth="1"/>
  </cols>
  <sheetData>
    <row r="1" spans="1:14" x14ac:dyDescent="0.3">
      <c r="A1" s="29">
        <f ca="1">TODAY()</f>
        <v>46195</v>
      </c>
    </row>
    <row r="2" spans="1:14" ht="15.6" x14ac:dyDescent="0.3">
      <c r="H2" s="86" t="s">
        <v>8076</v>
      </c>
      <c r="I2" s="87"/>
      <c r="J2" s="87"/>
      <c r="K2" s="87"/>
      <c r="L2" s="87"/>
    </row>
    <row r="3" spans="1:14" x14ac:dyDescent="0.3">
      <c r="A3" s="2" t="s">
        <v>8078</v>
      </c>
      <c r="B3" s="2" t="s">
        <v>8060</v>
      </c>
      <c r="C3" s="2" t="s">
        <v>8061</v>
      </c>
      <c r="D3" s="2" t="s">
        <v>8080</v>
      </c>
      <c r="E3" s="2" t="s">
        <v>8081</v>
      </c>
      <c r="F3" s="36" t="s">
        <v>8087</v>
      </c>
      <c r="G3" s="35"/>
      <c r="H3" s="37" t="str">
        <f t="shared" ref="H3:L4" si="0">A3</f>
        <v>Count Customer_Name</v>
      </c>
      <c r="I3" s="33" t="str">
        <f t="shared" si="0"/>
        <v>Power Consumed_KWH</v>
      </c>
      <c r="J3" s="22" t="str">
        <f t="shared" si="0"/>
        <v>Billing Amount</v>
      </c>
      <c r="K3" s="22" t="str">
        <f t="shared" si="0"/>
        <v>Paid Bills</v>
      </c>
      <c r="L3" s="22" t="str">
        <f t="shared" si="0"/>
        <v>Unpaid Amount</v>
      </c>
      <c r="M3" s="22" t="s">
        <v>8088</v>
      </c>
      <c r="N3" s="22" t="s">
        <v>28</v>
      </c>
    </row>
    <row r="4" spans="1:14" x14ac:dyDescent="0.3">
      <c r="A4" s="2">
        <v>2000</v>
      </c>
      <c r="B4" s="2">
        <v>521319.26000000013</v>
      </c>
      <c r="C4" s="2">
        <v>3104094.8799999929</v>
      </c>
      <c r="D4" s="2">
        <v>675</v>
      </c>
      <c r="E4" s="2">
        <v>650</v>
      </c>
      <c r="F4" s="36">
        <v>675</v>
      </c>
      <c r="G4" s="35"/>
      <c r="H4" s="38">
        <f t="shared" si="0"/>
        <v>2000</v>
      </c>
      <c r="I4" s="34">
        <f t="shared" si="0"/>
        <v>521319.26000000013</v>
      </c>
      <c r="J4" s="21">
        <f t="shared" si="0"/>
        <v>3104094.8799999929</v>
      </c>
      <c r="K4" s="21">
        <f t="shared" ref="K4" si="1">D4</f>
        <v>675</v>
      </c>
      <c r="L4" s="21">
        <f t="shared" ref="L4" si="2">E4</f>
        <v>650</v>
      </c>
      <c r="M4" s="21">
        <f>K4+L4</f>
        <v>1325</v>
      </c>
      <c r="N4" s="21">
        <f>2000-M4</f>
        <v>675</v>
      </c>
    </row>
    <row r="5" spans="1:14" x14ac:dyDescent="0.3">
      <c r="K5" s="23">
        <f>K4/$H$4</f>
        <v>0.33750000000000002</v>
      </c>
      <c r="L5" s="24">
        <f>L4/$H$4</f>
        <v>0.32500000000000001</v>
      </c>
      <c r="M5" s="24">
        <f>N4/2000</f>
        <v>0.33750000000000002</v>
      </c>
    </row>
    <row r="6" spans="1:14" ht="18" x14ac:dyDescent="0.35">
      <c r="A6" s="65" t="s">
        <v>8115</v>
      </c>
    </row>
    <row r="7" spans="1:14" ht="15.6" x14ac:dyDescent="0.3">
      <c r="H7" s="6" t="s">
        <v>8077</v>
      </c>
      <c r="I7" s="5"/>
      <c r="J7" s="5"/>
    </row>
    <row r="8" spans="1:14" x14ac:dyDescent="0.3">
      <c r="A8" s="7" t="s">
        <v>3</v>
      </c>
      <c r="B8" s="7" t="s">
        <v>4</v>
      </c>
      <c r="C8" s="2" t="s">
        <v>8061</v>
      </c>
      <c r="H8" s="22" t="str">
        <f t="shared" ref="H8:H29" si="3">A8</f>
        <v>Customer_Type</v>
      </c>
      <c r="I8" s="22" t="str">
        <f t="shared" ref="I8:I29" si="4">B8</f>
        <v>City</v>
      </c>
      <c r="J8" s="22" t="str">
        <f t="shared" ref="J8:J29" si="5">C8</f>
        <v>Billing Amount</v>
      </c>
    </row>
    <row r="9" spans="1:14" x14ac:dyDescent="0.3">
      <c r="A9" s="2" t="s">
        <v>26</v>
      </c>
      <c r="B9" s="2" t="s">
        <v>8029</v>
      </c>
      <c r="C9" s="2">
        <v>144429.72</v>
      </c>
      <c r="H9" s="21" t="str">
        <f t="shared" si="3"/>
        <v>Commercial</v>
      </c>
      <c r="I9" s="21" t="str">
        <f t="shared" si="4"/>
        <v>Jaipur</v>
      </c>
      <c r="J9" s="21">
        <f t="shared" si="5"/>
        <v>144429.72</v>
      </c>
    </row>
    <row r="10" spans="1:14" x14ac:dyDescent="0.3">
      <c r="A10" s="2" t="s">
        <v>26</v>
      </c>
      <c r="B10" s="2" t="s">
        <v>8030</v>
      </c>
      <c r="C10" s="2">
        <v>244929.15</v>
      </c>
      <c r="H10" s="21" t="str">
        <f t="shared" si="3"/>
        <v>Commercial</v>
      </c>
      <c r="I10" s="21" t="str">
        <f t="shared" si="4"/>
        <v>Kochi</v>
      </c>
      <c r="J10" s="21">
        <f t="shared" si="5"/>
        <v>244929.15</v>
      </c>
      <c r="K10" s="22" t="str">
        <f>H8</f>
        <v>Customer_Type</v>
      </c>
      <c r="L10" s="22" t="s">
        <v>8085</v>
      </c>
    </row>
    <row r="11" spans="1:14" x14ac:dyDescent="0.3">
      <c r="A11" s="2" t="s">
        <v>26</v>
      </c>
      <c r="B11" s="2" t="s">
        <v>8028</v>
      </c>
      <c r="C11" s="2">
        <v>77220.079999999958</v>
      </c>
      <c r="H11" s="21" t="str">
        <f t="shared" si="3"/>
        <v>Commercial</v>
      </c>
      <c r="I11" s="21" t="str">
        <f t="shared" si="4"/>
        <v>Manali</v>
      </c>
      <c r="J11" s="21">
        <f t="shared" si="5"/>
        <v>77220.079999999958</v>
      </c>
      <c r="K11" s="21" t="str" cm="1">
        <f t="array" ref="K11:K13">UPPER(_xlfn.UNIQUE(H9:H29))</f>
        <v>COMMERCIAL</v>
      </c>
      <c r="L11" s="32">
        <f>SUMIF($H$9:$H$29,$K11,$J$9:$J$29)/SUM(J9:J29)</f>
        <v>0.35126140216435664</v>
      </c>
    </row>
    <row r="12" spans="1:14" x14ac:dyDescent="0.3">
      <c r="A12" s="2" t="s">
        <v>26</v>
      </c>
      <c r="B12" s="2" t="s">
        <v>8031</v>
      </c>
      <c r="C12" s="2">
        <v>203695.10000000018</v>
      </c>
      <c r="H12" s="21" t="str">
        <f t="shared" si="3"/>
        <v>Commercial</v>
      </c>
      <c r="I12" s="21" t="str">
        <f t="shared" si="4"/>
        <v>Panaji</v>
      </c>
      <c r="J12" s="21">
        <f t="shared" si="5"/>
        <v>203695.10000000018</v>
      </c>
      <c r="K12" s="21" t="str">
        <v>RESIDENTIAL</v>
      </c>
      <c r="L12" s="32">
        <f t="shared" ref="L12:L13" si="6">SUMIF($H$9:$H$29,$K12,$J$9:$J$29)/SUM(J10:J30)</f>
        <v>0.34084510762697229</v>
      </c>
    </row>
    <row r="13" spans="1:14" x14ac:dyDescent="0.3">
      <c r="A13" s="2" t="s">
        <v>26</v>
      </c>
      <c r="B13" s="2" t="s">
        <v>8026</v>
      </c>
      <c r="C13" s="2">
        <v>212339.05999999997</v>
      </c>
      <c r="H13" s="21" t="str">
        <f t="shared" si="3"/>
        <v>Commercial</v>
      </c>
      <c r="I13" s="21" t="str">
        <f t="shared" si="4"/>
        <v>Port Blair</v>
      </c>
      <c r="J13" s="21">
        <f t="shared" si="5"/>
        <v>212339.05999999997</v>
      </c>
      <c r="K13" s="21" t="str">
        <v>INDUSTRIAL</v>
      </c>
      <c r="L13" s="32">
        <f t="shared" si="6"/>
        <v>0.37018655452984545</v>
      </c>
    </row>
    <row r="14" spans="1:14" x14ac:dyDescent="0.3">
      <c r="A14" s="2" t="s">
        <v>26</v>
      </c>
      <c r="B14" s="2" t="s">
        <v>8027</v>
      </c>
      <c r="C14" s="2">
        <v>130266.15000000002</v>
      </c>
      <c r="H14" s="21" t="str">
        <f t="shared" si="3"/>
        <v>Commercial</v>
      </c>
      <c r="I14" s="21" t="str">
        <f t="shared" si="4"/>
        <v>Shimla</v>
      </c>
      <c r="J14" s="21">
        <f t="shared" si="5"/>
        <v>130266.15000000002</v>
      </c>
    </row>
    <row r="15" spans="1:14" x14ac:dyDescent="0.3">
      <c r="A15" s="2" t="s">
        <v>26</v>
      </c>
      <c r="B15" s="2" t="s">
        <v>8025</v>
      </c>
      <c r="C15" s="2">
        <v>77469.459999999992</v>
      </c>
      <c r="H15" s="21" t="str">
        <f t="shared" si="3"/>
        <v>Commercial</v>
      </c>
      <c r="I15" s="21" t="str">
        <f t="shared" si="4"/>
        <v>Udaipur</v>
      </c>
      <c r="J15" s="21">
        <f t="shared" si="5"/>
        <v>77469.459999999992</v>
      </c>
    </row>
    <row r="16" spans="1:14" x14ac:dyDescent="0.3">
      <c r="A16" s="2" t="s">
        <v>35</v>
      </c>
      <c r="B16" s="2" t="s">
        <v>8029</v>
      </c>
      <c r="C16" s="2">
        <v>111970.14</v>
      </c>
      <c r="H16" s="21" t="str">
        <f t="shared" si="3"/>
        <v>Residential</v>
      </c>
      <c r="I16" s="21" t="str">
        <f t="shared" si="4"/>
        <v>Jaipur</v>
      </c>
      <c r="J16" s="21">
        <f t="shared" si="5"/>
        <v>111970.14</v>
      </c>
      <c r="K16" s="22" t="s">
        <v>4</v>
      </c>
      <c r="L16" s="22" t="s">
        <v>8085</v>
      </c>
    </row>
    <row r="17" spans="1:12" x14ac:dyDescent="0.3">
      <c r="A17" s="2" t="s">
        <v>35</v>
      </c>
      <c r="B17" s="2" t="s">
        <v>8030</v>
      </c>
      <c r="C17" s="2">
        <v>187744.68999999997</v>
      </c>
      <c r="H17" s="21" t="str">
        <f t="shared" si="3"/>
        <v>Residential</v>
      </c>
      <c r="I17" s="21" t="str">
        <f t="shared" si="4"/>
        <v>Kochi</v>
      </c>
      <c r="J17" s="21">
        <f t="shared" si="5"/>
        <v>187744.68999999997</v>
      </c>
      <c r="K17" s="21" t="s">
        <v>8092</v>
      </c>
      <c r="L17" s="32">
        <f t="shared" ref="L17:L23" si="7">SUMIF($I$9:$I$29,K17,$J$9:$J$29)/SUM($J$9:$J$29)</f>
        <v>0.20712664878336456</v>
      </c>
    </row>
    <row r="18" spans="1:12" x14ac:dyDescent="0.3">
      <c r="A18" s="2" t="s">
        <v>35</v>
      </c>
      <c r="B18" s="2" t="s">
        <v>8028</v>
      </c>
      <c r="C18" s="2">
        <v>77154.160000000018</v>
      </c>
      <c r="H18" s="21" t="str">
        <f t="shared" si="3"/>
        <v>Residential</v>
      </c>
      <c r="I18" s="21" t="str">
        <f t="shared" si="4"/>
        <v>Manali</v>
      </c>
      <c r="J18" s="21">
        <f t="shared" si="5"/>
        <v>77154.160000000018</v>
      </c>
      <c r="K18" s="21" t="s">
        <v>8093</v>
      </c>
      <c r="L18" s="32">
        <f t="shared" si="7"/>
        <v>0.20023575439163127</v>
      </c>
    </row>
    <row r="19" spans="1:12" x14ac:dyDescent="0.3">
      <c r="A19" s="2" t="s">
        <v>35</v>
      </c>
      <c r="B19" s="2" t="s">
        <v>8031</v>
      </c>
      <c r="C19" s="2">
        <v>201574.47000000003</v>
      </c>
      <c r="H19" s="21" t="str">
        <f t="shared" si="3"/>
        <v>Residential</v>
      </c>
      <c r="I19" s="21" t="str">
        <f t="shared" si="4"/>
        <v>Panaji</v>
      </c>
      <c r="J19" s="21">
        <f t="shared" si="5"/>
        <v>201574.47000000003</v>
      </c>
      <c r="K19" s="21" t="s">
        <v>8094</v>
      </c>
      <c r="L19" s="32">
        <f t="shared" si="7"/>
        <v>0.18662540366678487</v>
      </c>
    </row>
    <row r="20" spans="1:12" x14ac:dyDescent="0.3">
      <c r="A20" s="2" t="s">
        <v>35</v>
      </c>
      <c r="B20" s="2" t="s">
        <v>8026</v>
      </c>
      <c r="C20" s="2">
        <v>205836.80000000005</v>
      </c>
      <c r="H20" s="21" t="str">
        <f t="shared" si="3"/>
        <v>Residential</v>
      </c>
      <c r="I20" s="21" t="str">
        <f t="shared" si="4"/>
        <v>Port Blair</v>
      </c>
      <c r="J20" s="21">
        <f t="shared" si="5"/>
        <v>205836.80000000005</v>
      </c>
      <c r="K20" s="21" t="s">
        <v>8095</v>
      </c>
      <c r="L20" s="32">
        <f t="shared" si="7"/>
        <v>0.1271443932151971</v>
      </c>
    </row>
    <row r="21" spans="1:12" x14ac:dyDescent="0.3">
      <c r="A21" s="2" t="s">
        <v>35</v>
      </c>
      <c r="B21" s="2" t="s">
        <v>8027</v>
      </c>
      <c r="C21" s="2">
        <v>123808.38999999997</v>
      </c>
      <c r="H21" s="21" t="str">
        <f t="shared" si="3"/>
        <v>Residential</v>
      </c>
      <c r="I21" s="21" t="str">
        <f t="shared" si="4"/>
        <v>Shimla</v>
      </c>
      <c r="J21" s="21">
        <f t="shared" si="5"/>
        <v>123808.38999999997</v>
      </c>
      <c r="K21" s="21" t="s">
        <v>8096</v>
      </c>
      <c r="L21" s="32">
        <f t="shared" si="7"/>
        <v>0.12306512357637731</v>
      </c>
    </row>
    <row r="22" spans="1:12" x14ac:dyDescent="0.3">
      <c r="A22" s="2" t="s">
        <v>35</v>
      </c>
      <c r="B22" s="2" t="s">
        <v>8025</v>
      </c>
      <c r="C22" s="2">
        <v>100698.74</v>
      </c>
      <c r="H22" s="21" t="str">
        <f t="shared" si="3"/>
        <v>Residential</v>
      </c>
      <c r="I22" s="21" t="str">
        <f t="shared" si="4"/>
        <v>Udaipur</v>
      </c>
      <c r="J22" s="21">
        <f t="shared" si="5"/>
        <v>100698.74</v>
      </c>
      <c r="K22" s="21" t="s">
        <v>8097</v>
      </c>
      <c r="L22" s="32">
        <f t="shared" si="7"/>
        <v>8.1050177177573915E-2</v>
      </c>
    </row>
    <row r="23" spans="1:12" x14ac:dyDescent="0.3">
      <c r="A23" s="2" t="s">
        <v>30</v>
      </c>
      <c r="B23" s="2" t="s">
        <v>8029</v>
      </c>
      <c r="C23" s="2">
        <v>138268.4</v>
      </c>
      <c r="H23" s="21" t="str">
        <f t="shared" si="3"/>
        <v>Industrial</v>
      </c>
      <c r="I23" s="21" t="str">
        <f t="shared" si="4"/>
        <v>Jaipur</v>
      </c>
      <c r="J23" s="21">
        <f t="shared" si="5"/>
        <v>138268.4</v>
      </c>
      <c r="K23" s="21" t="s">
        <v>8098</v>
      </c>
      <c r="L23" s="32">
        <f t="shared" si="7"/>
        <v>7.4752499189071189E-2</v>
      </c>
    </row>
    <row r="24" spans="1:12" x14ac:dyDescent="0.3">
      <c r="A24" s="2" t="s">
        <v>30</v>
      </c>
      <c r="B24" s="2" t="s">
        <v>8030</v>
      </c>
      <c r="C24" s="2">
        <v>188876.94000000009</v>
      </c>
      <c r="H24" s="21" t="str">
        <f t="shared" si="3"/>
        <v>Industrial</v>
      </c>
      <c r="I24" s="21" t="str">
        <f t="shared" si="4"/>
        <v>Kochi</v>
      </c>
      <c r="J24" s="21">
        <f t="shared" si="5"/>
        <v>188876.94000000009</v>
      </c>
    </row>
    <row r="25" spans="1:12" x14ac:dyDescent="0.3">
      <c r="A25" s="2" t="s">
        <v>30</v>
      </c>
      <c r="B25" s="2" t="s">
        <v>8028</v>
      </c>
      <c r="C25" s="2">
        <v>77664.609999999986</v>
      </c>
      <c r="H25" s="21" t="str">
        <f t="shared" si="3"/>
        <v>Industrial</v>
      </c>
      <c r="I25" s="21" t="str">
        <f t="shared" si="4"/>
        <v>Manali</v>
      </c>
      <c r="J25" s="21">
        <f t="shared" si="5"/>
        <v>77664.609999999986</v>
      </c>
    </row>
    <row r="26" spans="1:12" x14ac:dyDescent="0.3">
      <c r="A26" s="2" t="s">
        <v>30</v>
      </c>
      <c r="B26" s="2" t="s">
        <v>8031</v>
      </c>
      <c r="C26" s="2">
        <v>174033.38999999987</v>
      </c>
      <c r="H26" s="21" t="str">
        <f t="shared" si="3"/>
        <v>Industrial</v>
      </c>
      <c r="I26" s="21" t="str">
        <f t="shared" si="4"/>
        <v>Panaji</v>
      </c>
      <c r="J26" s="21">
        <f t="shared" si="5"/>
        <v>174033.38999999987</v>
      </c>
    </row>
    <row r="27" spans="1:12" x14ac:dyDescent="0.3">
      <c r="A27" s="2" t="s">
        <v>30</v>
      </c>
      <c r="B27" s="2" t="s">
        <v>8026</v>
      </c>
      <c r="C27" s="2">
        <v>224764.91000000003</v>
      </c>
      <c r="H27" s="21" t="str">
        <f t="shared" si="3"/>
        <v>Industrial</v>
      </c>
      <c r="I27" s="21" t="str">
        <f t="shared" si="4"/>
        <v>Port Blair</v>
      </c>
      <c r="J27" s="21">
        <f t="shared" si="5"/>
        <v>224764.91000000003</v>
      </c>
    </row>
    <row r="28" spans="1:12" x14ac:dyDescent="0.3">
      <c r="A28" s="2" t="s">
        <v>30</v>
      </c>
      <c r="B28" s="2" t="s">
        <v>8027</v>
      </c>
      <c r="C28" s="2">
        <v>127931.28000000001</v>
      </c>
      <c r="H28" s="21" t="str">
        <f t="shared" si="3"/>
        <v>Industrial</v>
      </c>
      <c r="I28" s="21" t="str">
        <f t="shared" si="4"/>
        <v>Shimla</v>
      </c>
      <c r="J28" s="21">
        <f t="shared" si="5"/>
        <v>127931.28000000001</v>
      </c>
    </row>
    <row r="29" spans="1:12" x14ac:dyDescent="0.3">
      <c r="A29" s="2" t="s">
        <v>30</v>
      </c>
      <c r="B29" s="2" t="s">
        <v>8025</v>
      </c>
      <c r="C29" s="2">
        <v>73419.240000000005</v>
      </c>
      <c r="H29" s="21" t="str">
        <f t="shared" si="3"/>
        <v>Industrial</v>
      </c>
      <c r="I29" s="21" t="str">
        <f t="shared" si="4"/>
        <v>Udaipur</v>
      </c>
      <c r="J29" s="21">
        <f t="shared" si="5"/>
        <v>73419.240000000005</v>
      </c>
    </row>
    <row r="32" spans="1:12" ht="21.6" thickBot="1" x14ac:dyDescent="0.45">
      <c r="A32" s="66" t="s">
        <v>8116</v>
      </c>
      <c r="H32" s="25" t="s">
        <v>8082</v>
      </c>
      <c r="I32" s="25"/>
    </row>
    <row r="34" spans="1:9" x14ac:dyDescent="0.3">
      <c r="A34" s="7" t="s">
        <v>5</v>
      </c>
      <c r="B34" s="2" t="s">
        <v>8061</v>
      </c>
      <c r="H34" s="22" t="str">
        <f t="shared" ref="H34:I39" si="8">A34</f>
        <v>State</v>
      </c>
      <c r="I34" s="22" t="str">
        <f t="shared" si="8"/>
        <v>Billing Amount</v>
      </c>
    </row>
    <row r="35" spans="1:9" x14ac:dyDescent="0.3">
      <c r="A35" s="2" t="s">
        <v>8021</v>
      </c>
      <c r="B35" s="2">
        <v>642940.77000000025</v>
      </c>
      <c r="H35" s="21" t="str">
        <f t="shared" si="8"/>
        <v>Andaman</v>
      </c>
      <c r="I35" s="21">
        <f t="shared" si="8"/>
        <v>642940.77000000025</v>
      </c>
    </row>
    <row r="36" spans="1:9" x14ac:dyDescent="0.3">
      <c r="A36" s="2" t="s">
        <v>8024</v>
      </c>
      <c r="B36" s="2">
        <v>579302.9600000002</v>
      </c>
      <c r="H36" s="21" t="str">
        <f t="shared" si="8"/>
        <v>Goa</v>
      </c>
      <c r="I36" s="21">
        <f t="shared" si="8"/>
        <v>579302.9600000002</v>
      </c>
    </row>
    <row r="37" spans="1:9" x14ac:dyDescent="0.3">
      <c r="A37" s="2" t="s">
        <v>8022</v>
      </c>
      <c r="B37" s="2">
        <v>614044.67000000004</v>
      </c>
      <c r="H37" s="21" t="str">
        <f t="shared" si="8"/>
        <v>Himachal Pradesh</v>
      </c>
      <c r="I37" s="21">
        <f t="shared" si="8"/>
        <v>614044.67000000004</v>
      </c>
    </row>
    <row r="38" spans="1:9" x14ac:dyDescent="0.3">
      <c r="A38" s="2" t="s">
        <v>8023</v>
      </c>
      <c r="B38" s="2">
        <v>621550.78</v>
      </c>
      <c r="H38" s="21" t="str">
        <f t="shared" si="8"/>
        <v>Kerala</v>
      </c>
      <c r="I38" s="21">
        <f t="shared" si="8"/>
        <v>621550.78</v>
      </c>
    </row>
    <row r="39" spans="1:9" x14ac:dyDescent="0.3">
      <c r="A39" s="2" t="s">
        <v>8020</v>
      </c>
      <c r="B39" s="2">
        <v>646255.69999999949</v>
      </c>
      <c r="H39" s="21" t="str">
        <f t="shared" si="8"/>
        <v>Rajasthan</v>
      </c>
      <c r="I39" s="21">
        <f t="shared" si="8"/>
        <v>646255.69999999949</v>
      </c>
    </row>
    <row r="42" spans="1:9" ht="21" x14ac:dyDescent="0.4">
      <c r="A42" s="66" t="s">
        <v>8117</v>
      </c>
    </row>
    <row r="43" spans="1:9" ht="15" thickBot="1" x14ac:dyDescent="0.35">
      <c r="H43" s="88" t="s">
        <v>8083</v>
      </c>
      <c r="I43" s="88"/>
    </row>
    <row r="44" spans="1:9" x14ac:dyDescent="0.3">
      <c r="A44" s="7" t="s">
        <v>3</v>
      </c>
      <c r="B44" s="2" t="s">
        <v>8059</v>
      </c>
    </row>
    <row r="45" spans="1:9" x14ac:dyDescent="0.3">
      <c r="A45" s="2" t="s">
        <v>26</v>
      </c>
      <c r="B45" s="2">
        <v>1090348.7199999986</v>
      </c>
      <c r="H45" s="22" t="str">
        <f t="shared" ref="H45:I48" si="9">A44</f>
        <v>Customer_Type</v>
      </c>
      <c r="I45" s="22" t="str">
        <f t="shared" si="9"/>
        <v>Sum of Billing_Amount</v>
      </c>
    </row>
    <row r="46" spans="1:9" x14ac:dyDescent="0.3">
      <c r="A46" s="2" t="s">
        <v>30</v>
      </c>
      <c r="B46" s="2">
        <v>1004958.77</v>
      </c>
      <c r="H46" s="21" t="str">
        <f t="shared" si="9"/>
        <v>Commercial</v>
      </c>
      <c r="I46" s="21">
        <f t="shared" si="9"/>
        <v>1090348.7199999986</v>
      </c>
    </row>
    <row r="47" spans="1:9" x14ac:dyDescent="0.3">
      <c r="A47" s="2" t="s">
        <v>35</v>
      </c>
      <c r="B47" s="2">
        <v>1008787.3899999992</v>
      </c>
      <c r="H47" s="21" t="str">
        <f t="shared" si="9"/>
        <v>Industrial</v>
      </c>
      <c r="I47" s="21">
        <f t="shared" si="9"/>
        <v>1004958.77</v>
      </c>
    </row>
    <row r="48" spans="1:9" x14ac:dyDescent="0.3">
      <c r="H48" s="21" t="str">
        <f t="shared" si="9"/>
        <v>Residential</v>
      </c>
      <c r="I48" s="21">
        <f t="shared" si="9"/>
        <v>1008787.3899999992</v>
      </c>
    </row>
    <row r="52" spans="1:13" ht="15" thickBot="1" x14ac:dyDescent="0.35">
      <c r="H52" s="88" t="s">
        <v>8084</v>
      </c>
      <c r="I52" s="88"/>
    </row>
    <row r="53" spans="1:13" ht="21" x14ac:dyDescent="0.4">
      <c r="A53" s="66" t="s">
        <v>8084</v>
      </c>
    </row>
    <row r="54" spans="1:13" x14ac:dyDescent="0.3">
      <c r="H54" s="22" t="str">
        <f t="shared" ref="H54:I57" si="10">A55</f>
        <v>Payment_Method</v>
      </c>
      <c r="I54" s="22" t="str">
        <f t="shared" si="10"/>
        <v>Sum of Paid</v>
      </c>
      <c r="J54" s="22" t="str">
        <f t="shared" ref="J54:J59" si="11">C55</f>
        <v>Sum of Unpaid</v>
      </c>
      <c r="K54" s="22" t="s">
        <v>8091</v>
      </c>
      <c r="L54" s="44" t="s">
        <v>8059</v>
      </c>
    </row>
    <row r="55" spans="1:13" x14ac:dyDescent="0.3">
      <c r="A55" s="7" t="s">
        <v>16</v>
      </c>
      <c r="B55" s="2" t="s">
        <v>8089</v>
      </c>
      <c r="C55" s="2" t="s">
        <v>8090</v>
      </c>
      <c r="D55" s="2" t="s">
        <v>8086</v>
      </c>
      <c r="H55" s="21" t="str">
        <f t="shared" si="10"/>
        <v>Cash</v>
      </c>
      <c r="I55" s="21">
        <f t="shared" si="10"/>
        <v>121</v>
      </c>
      <c r="J55" s="21">
        <f t="shared" si="11"/>
        <v>145</v>
      </c>
      <c r="K55" s="32">
        <f>I55/SUM($I$55:$I$59)</f>
        <v>0.17925925925925926</v>
      </c>
      <c r="L55" s="45">
        <v>619017.48999999976</v>
      </c>
    </row>
    <row r="56" spans="1:13" x14ac:dyDescent="0.3">
      <c r="A56" s="2" t="s">
        <v>50</v>
      </c>
      <c r="B56" s="2">
        <v>121</v>
      </c>
      <c r="C56" s="2">
        <v>145</v>
      </c>
      <c r="D56" s="2">
        <v>131</v>
      </c>
      <c r="H56" s="21" t="str">
        <f t="shared" si="10"/>
        <v>Cheque</v>
      </c>
      <c r="I56" s="21">
        <f t="shared" si="10"/>
        <v>146</v>
      </c>
      <c r="J56" s="21">
        <f t="shared" si="11"/>
        <v>136</v>
      </c>
      <c r="K56" s="32">
        <f t="shared" ref="K56:K59" si="12">I56/SUM($I$55:$I$59)</f>
        <v>0.21629629629629629</v>
      </c>
      <c r="L56" s="45">
        <v>643881.83000000101</v>
      </c>
    </row>
    <row r="57" spans="1:13" x14ac:dyDescent="0.3">
      <c r="A57" s="2" t="s">
        <v>29</v>
      </c>
      <c r="B57" s="2">
        <v>146</v>
      </c>
      <c r="C57" s="2">
        <v>136</v>
      </c>
      <c r="D57" s="2">
        <v>137</v>
      </c>
      <c r="H57" s="21" t="str">
        <f t="shared" si="10"/>
        <v>Credit Card</v>
      </c>
      <c r="I57" s="21">
        <f t="shared" si="10"/>
        <v>128</v>
      </c>
      <c r="J57" s="21">
        <f t="shared" si="11"/>
        <v>141</v>
      </c>
      <c r="K57" s="32">
        <f t="shared" si="12"/>
        <v>0.18962962962962962</v>
      </c>
      <c r="L57" s="45">
        <v>621574.72999999986</v>
      </c>
    </row>
    <row r="58" spans="1:13" x14ac:dyDescent="0.3">
      <c r="A58" s="2" t="s">
        <v>58</v>
      </c>
      <c r="B58" s="2">
        <v>128</v>
      </c>
      <c r="C58" s="2">
        <v>141</v>
      </c>
      <c r="D58" s="2">
        <v>132</v>
      </c>
      <c r="H58" s="21" t="str">
        <f t="shared" ref="H58" si="13">A59</f>
        <v>Online</v>
      </c>
      <c r="I58" s="21">
        <f t="shared" ref="I58" si="14">B59</f>
        <v>138</v>
      </c>
      <c r="J58" s="21">
        <f t="shared" si="11"/>
        <v>109</v>
      </c>
      <c r="K58" s="32">
        <f t="shared" si="12"/>
        <v>0.20444444444444446</v>
      </c>
      <c r="L58" s="45">
        <v>593647.3899999999</v>
      </c>
      <c r="M58" s="39"/>
    </row>
    <row r="59" spans="1:13" x14ac:dyDescent="0.3">
      <c r="A59" s="2" t="s">
        <v>38</v>
      </c>
      <c r="B59" s="2">
        <v>138</v>
      </c>
      <c r="C59" s="2">
        <v>109</v>
      </c>
      <c r="D59" s="2">
        <v>148</v>
      </c>
      <c r="H59" s="21" t="str">
        <f t="shared" ref="H59" si="15">A60</f>
        <v>UPI</v>
      </c>
      <c r="I59" s="21">
        <f t="shared" ref="I59" si="16">B60</f>
        <v>142</v>
      </c>
      <c r="J59" s="21">
        <f t="shared" si="11"/>
        <v>119</v>
      </c>
      <c r="K59" s="32">
        <f t="shared" si="12"/>
        <v>0.21037037037037037</v>
      </c>
      <c r="L59" s="45">
        <v>625973.43999999971</v>
      </c>
    </row>
    <row r="60" spans="1:13" x14ac:dyDescent="0.3">
      <c r="A60" s="2" t="s">
        <v>43</v>
      </c>
      <c r="B60" s="2">
        <v>142</v>
      </c>
      <c r="C60" s="2">
        <v>119</v>
      </c>
      <c r="D60" s="2">
        <v>127</v>
      </c>
    </row>
    <row r="62" spans="1:13" ht="21" x14ac:dyDescent="0.4">
      <c r="A62" s="66" t="s">
        <v>8118</v>
      </c>
    </row>
    <row r="63" spans="1:13" x14ac:dyDescent="0.3">
      <c r="H63" s="89" t="s">
        <v>18</v>
      </c>
      <c r="I63" s="89"/>
      <c r="J63" s="89"/>
    </row>
    <row r="64" spans="1:13" x14ac:dyDescent="0.3">
      <c r="A64" s="7" t="s">
        <v>8104</v>
      </c>
      <c r="B64" s="7" t="s">
        <v>8099</v>
      </c>
      <c r="C64" s="7" t="s">
        <v>18</v>
      </c>
      <c r="D64" s="2" t="s">
        <v>8058</v>
      </c>
      <c r="E64" s="2" t="s">
        <v>8059</v>
      </c>
    </row>
    <row r="65" spans="1:12" x14ac:dyDescent="0.3">
      <c r="A65" s="2" t="s">
        <v>8106</v>
      </c>
      <c r="B65" s="2" t="s">
        <v>8100</v>
      </c>
      <c r="C65" s="2" t="s">
        <v>31</v>
      </c>
      <c r="D65" s="2">
        <v>14098.270000000006</v>
      </c>
      <c r="E65" s="2">
        <v>82148.140000000014</v>
      </c>
      <c r="H65" s="22" t="str">
        <f t="shared" ref="H65:K65" si="17">A64</f>
        <v>Years (Billing_Date)</v>
      </c>
      <c r="I65" s="22" t="str">
        <f t="shared" si="17"/>
        <v>Quarters (Billing_Date)</v>
      </c>
      <c r="J65" s="22" t="str">
        <f t="shared" si="17"/>
        <v>Energy_Source</v>
      </c>
      <c r="K65" s="22" t="str">
        <f t="shared" si="17"/>
        <v>Sum of Power_Consumed_kWh</v>
      </c>
    </row>
    <row r="66" spans="1:12" x14ac:dyDescent="0.3">
      <c r="A66" s="2" t="s">
        <v>8106</v>
      </c>
      <c r="B66" s="2" t="s">
        <v>8100</v>
      </c>
      <c r="C66" s="2" t="s">
        <v>45</v>
      </c>
      <c r="D66" s="2">
        <v>10346.719999999999</v>
      </c>
      <c r="E66" s="2">
        <v>61145.41</v>
      </c>
      <c r="H66" s="21">
        <v>2024</v>
      </c>
      <c r="I66" s="21" t="s">
        <v>31</v>
      </c>
      <c r="J66" s="21">
        <v>15930.179999999998</v>
      </c>
      <c r="K66" s="21">
        <v>94124.329999999987</v>
      </c>
    </row>
    <row r="67" spans="1:12" x14ac:dyDescent="0.3">
      <c r="A67" s="2" t="s">
        <v>8106</v>
      </c>
      <c r="B67" s="2" t="s">
        <v>8100</v>
      </c>
      <c r="C67" s="2" t="s">
        <v>51</v>
      </c>
      <c r="D67" s="2">
        <v>12291.11</v>
      </c>
      <c r="E67" s="2">
        <v>74144.150000000009</v>
      </c>
      <c r="H67" s="21">
        <v>2024</v>
      </c>
      <c r="I67" s="21" t="s">
        <v>45</v>
      </c>
      <c r="J67" s="21">
        <v>22356.090000000004</v>
      </c>
      <c r="K67" s="21">
        <v>133021.33000000002</v>
      </c>
    </row>
    <row r="68" spans="1:12" x14ac:dyDescent="0.3">
      <c r="A68" s="2" t="s">
        <v>8106</v>
      </c>
      <c r="B68" s="2" t="s">
        <v>8100</v>
      </c>
      <c r="C68" s="2" t="s">
        <v>63</v>
      </c>
      <c r="D68" s="2">
        <v>14841.899999999998</v>
      </c>
      <c r="E68" s="2">
        <v>85419.319999999978</v>
      </c>
      <c r="H68" s="21">
        <v>2024</v>
      </c>
      <c r="I68" s="21" t="s">
        <v>51</v>
      </c>
      <c r="J68" s="21">
        <v>18721.350000000006</v>
      </c>
      <c r="K68" s="21">
        <v>111213.58999999998</v>
      </c>
    </row>
    <row r="69" spans="1:12" x14ac:dyDescent="0.3">
      <c r="A69" s="2" t="s">
        <v>8106</v>
      </c>
      <c r="B69" s="2" t="s">
        <v>8100</v>
      </c>
      <c r="C69" s="2" t="s">
        <v>85</v>
      </c>
      <c r="D69" s="2">
        <v>14967.31</v>
      </c>
      <c r="E69" s="2">
        <v>88210.99000000002</v>
      </c>
      <c r="H69" s="21">
        <v>2024</v>
      </c>
      <c r="I69" s="21" t="s">
        <v>63</v>
      </c>
      <c r="J69" s="21">
        <v>21945.4</v>
      </c>
      <c r="K69" s="21">
        <v>131850.76999999999</v>
      </c>
    </row>
    <row r="70" spans="1:12" x14ac:dyDescent="0.3">
      <c r="H70" s="21">
        <v>2024</v>
      </c>
      <c r="I70" s="21" t="s">
        <v>85</v>
      </c>
      <c r="J70" s="21">
        <v>18961.629999999997</v>
      </c>
      <c r="K70" s="21">
        <v>110100.04999999999</v>
      </c>
    </row>
    <row r="71" spans="1:12" x14ac:dyDescent="0.3">
      <c r="H71" s="21">
        <v>2025</v>
      </c>
      <c r="I71" s="21" t="s">
        <v>31</v>
      </c>
      <c r="J71" s="21">
        <v>79637.530000000028</v>
      </c>
      <c r="K71" s="21">
        <v>476822.35999999993</v>
      </c>
    </row>
    <row r="72" spans="1:12" x14ac:dyDescent="0.3">
      <c r="H72" s="21">
        <v>2025</v>
      </c>
      <c r="I72" s="21" t="s">
        <v>45</v>
      </c>
      <c r="J72" s="21">
        <v>92977.300000000032</v>
      </c>
      <c r="K72" s="21">
        <v>552549.6399999999</v>
      </c>
    </row>
    <row r="73" spans="1:12" x14ac:dyDescent="0.3">
      <c r="H73" s="21">
        <v>2025</v>
      </c>
      <c r="I73" s="21" t="s">
        <v>51</v>
      </c>
      <c r="J73" s="21">
        <v>81821.189999999973</v>
      </c>
      <c r="K73" s="21">
        <v>484670.93</v>
      </c>
    </row>
    <row r="74" spans="1:12" x14ac:dyDescent="0.3">
      <c r="H74" s="21">
        <v>2025</v>
      </c>
      <c r="I74" s="21" t="s">
        <v>63</v>
      </c>
      <c r="J74" s="21">
        <v>85503.509999999966</v>
      </c>
      <c r="K74" s="21">
        <v>510944.96999999986</v>
      </c>
    </row>
    <row r="75" spans="1:12" x14ac:dyDescent="0.3">
      <c r="H75" s="21">
        <v>2025</v>
      </c>
      <c r="I75" s="21" t="s">
        <v>85</v>
      </c>
      <c r="J75" s="21">
        <v>83465.08</v>
      </c>
      <c r="K75" s="21">
        <v>498796.91000000038</v>
      </c>
    </row>
    <row r="79" spans="1:12" x14ac:dyDescent="0.3">
      <c r="H79" s="41" t="s">
        <v>8104</v>
      </c>
      <c r="I79" s="42" t="s">
        <v>8099</v>
      </c>
      <c r="J79" s="42" t="s">
        <v>18</v>
      </c>
      <c r="K79" s="43" t="s">
        <v>8058</v>
      </c>
      <c r="L79" s="42" t="s">
        <v>8059</v>
      </c>
    </row>
    <row r="80" spans="1:12" x14ac:dyDescent="0.3">
      <c r="H80" s="21">
        <v>2024</v>
      </c>
      <c r="I80" s="21" t="s">
        <v>8100</v>
      </c>
      <c r="J80" s="21" t="s">
        <v>31</v>
      </c>
      <c r="K80" s="21">
        <v>3266.29</v>
      </c>
      <c r="L80" s="21">
        <v>17823.23</v>
      </c>
    </row>
    <row r="81" spans="8:12" x14ac:dyDescent="0.3">
      <c r="H81" s="21">
        <v>2024</v>
      </c>
      <c r="I81" s="21" t="s">
        <v>8100</v>
      </c>
      <c r="J81" s="21" t="s">
        <v>45</v>
      </c>
      <c r="K81" s="21">
        <v>3043.96</v>
      </c>
      <c r="L81" s="21">
        <v>17472.080000000002</v>
      </c>
    </row>
    <row r="82" spans="8:12" x14ac:dyDescent="0.3">
      <c r="H82" s="21">
        <v>2024</v>
      </c>
      <c r="I82" s="21" t="s">
        <v>8100</v>
      </c>
      <c r="J82" s="21" t="s">
        <v>51</v>
      </c>
      <c r="K82" s="21">
        <v>3734.7499999999995</v>
      </c>
      <c r="L82" s="21">
        <v>22991.59</v>
      </c>
    </row>
    <row r="83" spans="8:12" x14ac:dyDescent="0.3">
      <c r="H83" s="21">
        <v>2024</v>
      </c>
      <c r="I83" s="21" t="s">
        <v>8100</v>
      </c>
      <c r="J83" s="21" t="s">
        <v>63</v>
      </c>
      <c r="K83" s="21">
        <v>5094.26</v>
      </c>
      <c r="L83" s="21">
        <v>29971.929999999997</v>
      </c>
    </row>
    <row r="84" spans="8:12" x14ac:dyDescent="0.3">
      <c r="H84" s="21">
        <v>2024</v>
      </c>
      <c r="I84" s="21" t="s">
        <v>8100</v>
      </c>
      <c r="J84" s="21" t="s">
        <v>85</v>
      </c>
      <c r="K84" s="21">
        <v>3289.27</v>
      </c>
      <c r="L84" s="21">
        <v>18579.920000000002</v>
      </c>
    </row>
    <row r="85" spans="8:12" x14ac:dyDescent="0.3">
      <c r="H85" s="21">
        <v>2024</v>
      </c>
      <c r="I85" s="21" t="s">
        <v>8101</v>
      </c>
      <c r="J85" s="21" t="s">
        <v>31</v>
      </c>
      <c r="K85" s="21">
        <v>12663.890000000001</v>
      </c>
      <c r="L85" s="21">
        <v>76301.099999999991</v>
      </c>
    </row>
    <row r="86" spans="8:12" x14ac:dyDescent="0.3">
      <c r="H86" s="21">
        <v>2024</v>
      </c>
      <c r="I86" s="21" t="s">
        <v>8101</v>
      </c>
      <c r="J86" s="21" t="s">
        <v>45</v>
      </c>
      <c r="K86" s="21">
        <v>19312.13</v>
      </c>
      <c r="L86" s="21">
        <v>115549.25000000003</v>
      </c>
    </row>
    <row r="87" spans="8:12" x14ac:dyDescent="0.3">
      <c r="H87" s="21">
        <v>2024</v>
      </c>
      <c r="I87" s="21" t="s">
        <v>8101</v>
      </c>
      <c r="J87" s="21" t="s">
        <v>51</v>
      </c>
      <c r="K87" s="21">
        <v>14986.6</v>
      </c>
      <c r="L87" s="21">
        <v>88221.999999999985</v>
      </c>
    </row>
    <row r="88" spans="8:12" x14ac:dyDescent="0.3">
      <c r="H88" s="21">
        <v>2024</v>
      </c>
      <c r="I88" s="21" t="s">
        <v>8101</v>
      </c>
      <c r="J88" s="21" t="s">
        <v>63</v>
      </c>
      <c r="K88" s="21">
        <v>16851.14</v>
      </c>
      <c r="L88" s="21">
        <v>101878.83999999997</v>
      </c>
    </row>
    <row r="89" spans="8:12" x14ac:dyDescent="0.3">
      <c r="H89" s="21">
        <v>2024</v>
      </c>
      <c r="I89" s="21" t="s">
        <v>8101</v>
      </c>
      <c r="J89" s="21" t="s">
        <v>85</v>
      </c>
      <c r="K89" s="21">
        <v>15672.36</v>
      </c>
      <c r="L89" s="21">
        <v>91520.129999999976</v>
      </c>
    </row>
    <row r="90" spans="8:12" x14ac:dyDescent="0.3">
      <c r="H90" s="21">
        <v>2025</v>
      </c>
      <c r="I90" s="21" t="s">
        <v>8102</v>
      </c>
      <c r="J90" s="21" t="s">
        <v>31</v>
      </c>
      <c r="K90" s="21">
        <v>24394.249999999993</v>
      </c>
      <c r="L90" s="21">
        <v>145833.3000000001</v>
      </c>
    </row>
    <row r="91" spans="8:12" x14ac:dyDescent="0.3">
      <c r="H91" s="21">
        <v>2025</v>
      </c>
      <c r="I91" s="21" t="s">
        <v>8102</v>
      </c>
      <c r="J91" s="21" t="s">
        <v>45</v>
      </c>
      <c r="K91" s="21">
        <v>35152.60000000002</v>
      </c>
      <c r="L91" s="21">
        <v>207279.6100000001</v>
      </c>
    </row>
    <row r="92" spans="8:12" x14ac:dyDescent="0.3">
      <c r="H92" s="21">
        <v>2025</v>
      </c>
      <c r="I92" s="21" t="s">
        <v>8102</v>
      </c>
      <c r="J92" s="21" t="s">
        <v>51</v>
      </c>
      <c r="K92" s="21">
        <v>25163.000000000007</v>
      </c>
      <c r="L92" s="21">
        <v>153561.57</v>
      </c>
    </row>
    <row r="93" spans="8:12" x14ac:dyDescent="0.3">
      <c r="H93" s="21">
        <v>2025</v>
      </c>
      <c r="I93" s="21" t="s">
        <v>8102</v>
      </c>
      <c r="J93" s="21" t="s">
        <v>63</v>
      </c>
      <c r="K93" s="21">
        <v>27604.969999999994</v>
      </c>
      <c r="L93" s="21">
        <v>165787.3000000001</v>
      </c>
    </row>
    <row r="94" spans="8:12" x14ac:dyDescent="0.3">
      <c r="H94" s="21">
        <v>2025</v>
      </c>
      <c r="I94" s="21" t="s">
        <v>8102</v>
      </c>
      <c r="J94" s="21" t="s">
        <v>85</v>
      </c>
      <c r="K94" s="21">
        <v>26608.94</v>
      </c>
      <c r="L94" s="21">
        <v>162013.24</v>
      </c>
    </row>
    <row r="95" spans="8:12" x14ac:dyDescent="0.3">
      <c r="H95" s="21">
        <v>2025</v>
      </c>
      <c r="I95" s="21" t="s">
        <v>8103</v>
      </c>
      <c r="J95" s="21" t="s">
        <v>31</v>
      </c>
      <c r="K95" s="21">
        <v>41145.01</v>
      </c>
      <c r="L95" s="21">
        <v>248840.91999999993</v>
      </c>
    </row>
    <row r="96" spans="8:12" x14ac:dyDescent="0.3">
      <c r="H96" s="21">
        <v>2025</v>
      </c>
      <c r="I96" s="21" t="s">
        <v>8103</v>
      </c>
      <c r="J96" s="21" t="s">
        <v>45</v>
      </c>
      <c r="K96" s="21">
        <v>47477.98000000001</v>
      </c>
      <c r="L96" s="21">
        <v>284124.62</v>
      </c>
    </row>
    <row r="97" spans="1:12" x14ac:dyDescent="0.3">
      <c r="H97" s="21">
        <v>2025</v>
      </c>
      <c r="I97" s="21" t="s">
        <v>8103</v>
      </c>
      <c r="J97" s="21" t="s">
        <v>51</v>
      </c>
      <c r="K97" s="21">
        <v>44367.08</v>
      </c>
      <c r="L97" s="21">
        <v>256965.21000000008</v>
      </c>
    </row>
    <row r="98" spans="1:12" x14ac:dyDescent="0.3">
      <c r="H98" s="21">
        <v>2025</v>
      </c>
      <c r="I98" s="21" t="s">
        <v>8103</v>
      </c>
      <c r="J98" s="21" t="s">
        <v>63</v>
      </c>
      <c r="K98" s="21">
        <v>43056.640000000036</v>
      </c>
      <c r="L98" s="21">
        <v>259738.35000000006</v>
      </c>
    </row>
    <row r="99" spans="1:12" x14ac:dyDescent="0.3">
      <c r="A99" s="7" t="s">
        <v>4</v>
      </c>
      <c r="B99" s="7" t="s">
        <v>5</v>
      </c>
      <c r="C99" s="2" t="s">
        <v>8059</v>
      </c>
      <c r="D99" s="2" t="s">
        <v>8108</v>
      </c>
      <c r="H99" s="21">
        <v>2025</v>
      </c>
      <c r="I99" s="21" t="s">
        <v>8103</v>
      </c>
      <c r="J99" s="21" t="s">
        <v>85</v>
      </c>
      <c r="K99" s="21">
        <v>41888.83</v>
      </c>
      <c r="L99" s="21">
        <v>248572.67999999996</v>
      </c>
    </row>
    <row r="100" spans="1:12" x14ac:dyDescent="0.3">
      <c r="A100" s="2" t="s">
        <v>8029</v>
      </c>
      <c r="B100" s="2" t="s">
        <v>8020</v>
      </c>
      <c r="C100" s="2">
        <v>394668.26000000007</v>
      </c>
      <c r="D100" s="2">
        <v>252</v>
      </c>
      <c r="H100" s="21">
        <v>2025</v>
      </c>
      <c r="I100" s="21" t="s">
        <v>8100</v>
      </c>
      <c r="J100" s="21" t="s">
        <v>31</v>
      </c>
      <c r="K100" s="21">
        <v>14098.269999999995</v>
      </c>
      <c r="L100" s="21">
        <v>82148.14</v>
      </c>
    </row>
    <row r="101" spans="1:12" x14ac:dyDescent="0.3">
      <c r="A101" s="2" t="s">
        <v>8030</v>
      </c>
      <c r="B101" s="2" t="s">
        <v>8023</v>
      </c>
      <c r="C101" s="2">
        <v>621550.78</v>
      </c>
      <c r="D101" s="2">
        <v>395</v>
      </c>
      <c r="H101" s="21">
        <v>2025</v>
      </c>
      <c r="I101" s="21" t="s">
        <v>8100</v>
      </c>
      <c r="J101" s="21" t="s">
        <v>45</v>
      </c>
      <c r="K101" s="21">
        <v>10346.719999999999</v>
      </c>
      <c r="L101" s="21">
        <v>61145.409999999996</v>
      </c>
    </row>
    <row r="102" spans="1:12" x14ac:dyDescent="0.3">
      <c r="A102" s="2" t="s">
        <v>8028</v>
      </c>
      <c r="B102" s="2" t="s">
        <v>8022</v>
      </c>
      <c r="C102" s="2">
        <v>232038.85</v>
      </c>
      <c r="D102" s="2">
        <v>152</v>
      </c>
      <c r="H102" s="21">
        <v>2025</v>
      </c>
      <c r="I102" s="21" t="s">
        <v>8100</v>
      </c>
      <c r="J102" s="21" t="s">
        <v>51</v>
      </c>
      <c r="K102" s="21">
        <v>12291.110000000002</v>
      </c>
      <c r="L102" s="21">
        <v>74144.149999999994</v>
      </c>
    </row>
    <row r="103" spans="1:12" x14ac:dyDescent="0.3">
      <c r="A103" s="2" t="s">
        <v>8031</v>
      </c>
      <c r="B103" s="2" t="s">
        <v>8024</v>
      </c>
      <c r="C103" s="2">
        <v>579302.9600000002</v>
      </c>
      <c r="D103" s="2">
        <v>380</v>
      </c>
      <c r="H103" s="21">
        <v>2025</v>
      </c>
      <c r="I103" s="21" t="s">
        <v>8100</v>
      </c>
      <c r="J103" s="21" t="s">
        <v>63</v>
      </c>
      <c r="K103" s="21">
        <v>14841.899999999998</v>
      </c>
      <c r="L103" s="21">
        <v>85419.319999999992</v>
      </c>
    </row>
    <row r="104" spans="1:12" x14ac:dyDescent="0.3">
      <c r="A104" s="2" t="s">
        <v>8026</v>
      </c>
      <c r="B104" s="2" t="s">
        <v>8021</v>
      </c>
      <c r="C104" s="2">
        <v>642940.77000000025</v>
      </c>
      <c r="D104" s="2">
        <v>414</v>
      </c>
      <c r="H104" s="21">
        <v>2025</v>
      </c>
      <c r="I104" s="21" t="s">
        <v>8100</v>
      </c>
      <c r="J104" s="21" t="s">
        <v>85</v>
      </c>
      <c r="K104" s="21">
        <v>14967.31</v>
      </c>
      <c r="L104" s="21">
        <v>88210.989999999991</v>
      </c>
    </row>
    <row r="105" spans="1:12" x14ac:dyDescent="0.3">
      <c r="A105" s="2" t="s">
        <v>8027</v>
      </c>
      <c r="B105" s="2" t="s">
        <v>8022</v>
      </c>
      <c r="C105" s="2">
        <v>382005.8200000003</v>
      </c>
      <c r="D105" s="2">
        <v>245</v>
      </c>
    </row>
    <row r="106" spans="1:12" x14ac:dyDescent="0.3">
      <c r="A106" s="2" t="s">
        <v>8025</v>
      </c>
      <c r="B106" s="2" t="s">
        <v>8020</v>
      </c>
      <c r="C106" s="2">
        <v>251587.43999999986</v>
      </c>
      <c r="D106" s="2">
        <v>162</v>
      </c>
    </row>
    <row r="111" spans="1:12" ht="21" x14ac:dyDescent="0.3">
      <c r="A111" s="85" t="s">
        <v>8114</v>
      </c>
      <c r="B111" s="85"/>
      <c r="C111" s="85"/>
    </row>
    <row r="113" spans="1:10" ht="23.4" x14ac:dyDescent="0.3">
      <c r="A113" s="7" t="s">
        <v>4</v>
      </c>
      <c r="B113" s="7" t="s">
        <v>15</v>
      </c>
      <c r="C113" s="2" t="s">
        <v>8059</v>
      </c>
      <c r="E113" s="90" t="s">
        <v>8109</v>
      </c>
      <c r="F113" s="90"/>
      <c r="G113" s="90"/>
      <c r="H113" s="90"/>
      <c r="I113" s="90"/>
      <c r="J113" s="90"/>
    </row>
    <row r="114" spans="1:10" ht="15.6" x14ac:dyDescent="0.3">
      <c r="A114" s="2" t="s">
        <v>8029</v>
      </c>
      <c r="B114" s="2" t="s">
        <v>28</v>
      </c>
      <c r="C114" s="2">
        <v>126814.93000000002</v>
      </c>
      <c r="E114" s="58" t="s">
        <v>4</v>
      </c>
      <c r="F114" s="59" t="str" cm="1">
        <f t="array" ref="F114:H114">TRANSPOSE(_xlfn.UNIQUE(B114:B134))</f>
        <v>Paid</v>
      </c>
      <c r="G114" s="59" t="str">
        <v>Pending</v>
      </c>
      <c r="H114" s="59" t="str">
        <v>Unpaid</v>
      </c>
      <c r="I114" s="59" t="s">
        <v>8110</v>
      </c>
      <c r="J114" s="59" t="s">
        <v>8111</v>
      </c>
    </row>
    <row r="115" spans="1:10" ht="15.6" x14ac:dyDescent="0.3">
      <c r="A115" s="2" t="s">
        <v>8029</v>
      </c>
      <c r="B115" s="2" t="s">
        <v>37</v>
      </c>
      <c r="C115" s="2">
        <v>135661.28000000003</v>
      </c>
      <c r="E115" s="58" t="str" cm="1">
        <f t="array" ref="E115:E121">_xlfn.UNIQUE(A114:A134)</f>
        <v>Jaipur</v>
      </c>
      <c r="F115" s="60">
        <f>SUMIFS($C$114:$C$134,$A$114:$A$134,$E115,$B$114:$B$134,F$114)</f>
        <v>126814.93000000002</v>
      </c>
      <c r="G115" s="60">
        <f t="shared" ref="G115:H121" si="18">SUMIFS($C$114:$C$134,$A$114:$A$134,$E115,$B$114:$B$134,G$114)</f>
        <v>135661.28000000003</v>
      </c>
      <c r="H115" s="60">
        <f t="shared" si="18"/>
        <v>132192.04999999996</v>
      </c>
      <c r="I115" s="60">
        <f>SUM(F115:H115)</f>
        <v>394668.26</v>
      </c>
      <c r="J115" s="61">
        <f>I115/SUM($I$115:$I$121)</f>
        <v>0.12714439321519708</v>
      </c>
    </row>
    <row r="116" spans="1:10" ht="15.6" x14ac:dyDescent="0.3">
      <c r="A116" s="2" t="s">
        <v>8029</v>
      </c>
      <c r="B116" s="2" t="s">
        <v>49</v>
      </c>
      <c r="C116" s="2">
        <v>132192.04999999996</v>
      </c>
      <c r="E116" s="58" t="str">
        <v>Kochi</v>
      </c>
      <c r="F116" s="60">
        <f t="shared" ref="F116:F121" si="19">SUMIFS($C$114:$C$134,$A$114:$A$134,$E116,$B$114:$B$134,F$114)</f>
        <v>218520.68999999994</v>
      </c>
      <c r="G116" s="60">
        <f t="shared" si="18"/>
        <v>213872.78000000006</v>
      </c>
      <c r="H116" s="60">
        <f t="shared" si="18"/>
        <v>189157.30999999997</v>
      </c>
      <c r="I116" s="60">
        <f t="shared" ref="I116:I121" si="20">SUM(F116:H116)</f>
        <v>621550.77999999991</v>
      </c>
      <c r="J116" s="61">
        <f t="shared" ref="J116:J121" si="21">I116/SUM($I$115:$I$121)</f>
        <v>0.20023575439163116</v>
      </c>
    </row>
    <row r="117" spans="1:10" ht="15.6" x14ac:dyDescent="0.3">
      <c r="A117" s="2" t="s">
        <v>8030</v>
      </c>
      <c r="B117" s="2" t="s">
        <v>28</v>
      </c>
      <c r="C117" s="2">
        <v>218520.68999999994</v>
      </c>
      <c r="E117" s="58" t="str">
        <v>Manali</v>
      </c>
      <c r="F117" s="60">
        <f t="shared" si="19"/>
        <v>90773.06</v>
      </c>
      <c r="G117" s="60">
        <f t="shared" si="18"/>
        <v>75010.969999999972</v>
      </c>
      <c r="H117" s="60">
        <f t="shared" si="18"/>
        <v>66254.820000000007</v>
      </c>
      <c r="I117" s="60">
        <f t="shared" si="20"/>
        <v>232038.84999999998</v>
      </c>
      <c r="J117" s="61">
        <f t="shared" si="21"/>
        <v>7.4752499189071162E-2</v>
      </c>
    </row>
    <row r="118" spans="1:10" ht="15.6" x14ac:dyDescent="0.3">
      <c r="A118" s="2" t="s">
        <v>8030</v>
      </c>
      <c r="B118" s="2" t="s">
        <v>37</v>
      </c>
      <c r="C118" s="2">
        <v>213872.78000000006</v>
      </c>
      <c r="E118" s="58" t="str">
        <v>Panaji</v>
      </c>
      <c r="F118" s="60">
        <f t="shared" si="19"/>
        <v>196026.38</v>
      </c>
      <c r="G118" s="60">
        <f t="shared" si="18"/>
        <v>205349.31999999992</v>
      </c>
      <c r="H118" s="60">
        <f t="shared" si="18"/>
        <v>177927.26</v>
      </c>
      <c r="I118" s="60">
        <f t="shared" si="20"/>
        <v>579302.96</v>
      </c>
      <c r="J118" s="61">
        <f t="shared" si="21"/>
        <v>0.18662540366678479</v>
      </c>
    </row>
    <row r="119" spans="1:10" ht="15.6" x14ac:dyDescent="0.3">
      <c r="A119" s="2" t="s">
        <v>8030</v>
      </c>
      <c r="B119" s="2" t="s">
        <v>49</v>
      </c>
      <c r="C119" s="2">
        <v>189157.30999999997</v>
      </c>
      <c r="E119" s="58" t="str">
        <v>Port Blair</v>
      </c>
      <c r="F119" s="60">
        <f t="shared" si="19"/>
        <v>213175.15000000008</v>
      </c>
      <c r="G119" s="60">
        <f t="shared" si="18"/>
        <v>195014.07</v>
      </c>
      <c r="H119" s="60">
        <f t="shared" si="18"/>
        <v>234751.54999999996</v>
      </c>
      <c r="I119" s="60">
        <f t="shared" si="20"/>
        <v>642940.77</v>
      </c>
      <c r="J119" s="61">
        <f t="shared" si="21"/>
        <v>0.20712664878336448</v>
      </c>
    </row>
    <row r="120" spans="1:10" ht="15.6" x14ac:dyDescent="0.3">
      <c r="A120" s="2" t="s">
        <v>8028</v>
      </c>
      <c r="B120" s="2" t="s">
        <v>28</v>
      </c>
      <c r="C120" s="2">
        <v>90773.06</v>
      </c>
      <c r="E120" s="58" t="str">
        <v>Shimla</v>
      </c>
      <c r="F120" s="60">
        <f t="shared" si="19"/>
        <v>127008.05</v>
      </c>
      <c r="G120" s="60">
        <f t="shared" si="18"/>
        <v>140846.97000000003</v>
      </c>
      <c r="H120" s="60">
        <f t="shared" si="18"/>
        <v>114150.80000000002</v>
      </c>
      <c r="I120" s="60">
        <f t="shared" si="20"/>
        <v>382005.82000000007</v>
      </c>
      <c r="J120" s="61">
        <f t="shared" si="21"/>
        <v>0.12306512357637729</v>
      </c>
    </row>
    <row r="121" spans="1:10" ht="15.6" x14ac:dyDescent="0.3">
      <c r="A121" s="2" t="s">
        <v>8028</v>
      </c>
      <c r="B121" s="2" t="s">
        <v>37</v>
      </c>
      <c r="C121" s="2">
        <v>75010.969999999972</v>
      </c>
      <c r="E121" s="58" t="str">
        <v>Udaipur</v>
      </c>
      <c r="F121" s="60">
        <f t="shared" si="19"/>
        <v>87495.92</v>
      </c>
      <c r="G121" s="60">
        <f t="shared" si="18"/>
        <v>84890.69</v>
      </c>
      <c r="H121" s="60">
        <f t="shared" si="18"/>
        <v>79200.829999999987</v>
      </c>
      <c r="I121" s="60">
        <f t="shared" si="20"/>
        <v>251587.43999999997</v>
      </c>
      <c r="J121" s="61">
        <f t="shared" si="21"/>
        <v>8.1050177177573887E-2</v>
      </c>
    </row>
    <row r="122" spans="1:10" x14ac:dyDescent="0.3">
      <c r="A122" s="2" t="s">
        <v>8028</v>
      </c>
      <c r="B122" s="2" t="s">
        <v>49</v>
      </c>
      <c r="C122" s="2">
        <v>66254.820000000007</v>
      </c>
    </row>
    <row r="123" spans="1:10" x14ac:dyDescent="0.3">
      <c r="A123" s="2" t="s">
        <v>8031</v>
      </c>
      <c r="B123" s="2" t="s">
        <v>28</v>
      </c>
      <c r="C123" s="2">
        <v>196026.38</v>
      </c>
    </row>
    <row r="124" spans="1:10" x14ac:dyDescent="0.3">
      <c r="A124" s="2" t="s">
        <v>8031</v>
      </c>
      <c r="B124" s="2" t="s">
        <v>37</v>
      </c>
      <c r="C124" s="2">
        <v>205349.31999999992</v>
      </c>
    </row>
    <row r="125" spans="1:10" x14ac:dyDescent="0.3">
      <c r="A125" s="2" t="s">
        <v>8031</v>
      </c>
      <c r="B125" s="2" t="s">
        <v>49</v>
      </c>
      <c r="C125" s="2">
        <v>177927.26</v>
      </c>
    </row>
    <row r="126" spans="1:10" x14ac:dyDescent="0.3">
      <c r="A126" s="2" t="s">
        <v>8026</v>
      </c>
      <c r="B126" s="2" t="s">
        <v>28</v>
      </c>
      <c r="C126" s="2">
        <v>213175.15000000008</v>
      </c>
    </row>
    <row r="127" spans="1:10" x14ac:dyDescent="0.3">
      <c r="A127" s="2" t="s">
        <v>8026</v>
      </c>
      <c r="B127" s="2" t="s">
        <v>37</v>
      </c>
      <c r="C127" s="2">
        <v>195014.07</v>
      </c>
    </row>
    <row r="128" spans="1:10" x14ac:dyDescent="0.3">
      <c r="A128" s="2" t="s">
        <v>8026</v>
      </c>
      <c r="B128" s="2" t="s">
        <v>49</v>
      </c>
      <c r="C128" s="2">
        <v>234751.54999999996</v>
      </c>
    </row>
    <row r="129" spans="1:11" x14ac:dyDescent="0.3">
      <c r="A129" s="2" t="s">
        <v>8027</v>
      </c>
      <c r="B129" s="2" t="s">
        <v>28</v>
      </c>
      <c r="C129" s="2">
        <v>127008.05</v>
      </c>
    </row>
    <row r="130" spans="1:11" x14ac:dyDescent="0.3">
      <c r="A130" s="2" t="s">
        <v>8027</v>
      </c>
      <c r="B130" s="2" t="s">
        <v>37</v>
      </c>
      <c r="C130" s="2">
        <v>140846.97000000003</v>
      </c>
    </row>
    <row r="131" spans="1:11" x14ac:dyDescent="0.3">
      <c r="A131" s="2" t="s">
        <v>8027</v>
      </c>
      <c r="B131" s="2" t="s">
        <v>49</v>
      </c>
      <c r="C131" s="2">
        <v>114150.80000000002</v>
      </c>
    </row>
    <row r="132" spans="1:11" x14ac:dyDescent="0.3">
      <c r="A132" s="2" t="s">
        <v>8025</v>
      </c>
      <c r="B132" s="2" t="s">
        <v>28</v>
      </c>
      <c r="C132" s="2">
        <v>87495.92</v>
      </c>
    </row>
    <row r="133" spans="1:11" x14ac:dyDescent="0.3">
      <c r="A133" s="2" t="s">
        <v>8025</v>
      </c>
      <c r="B133" s="2" t="s">
        <v>37</v>
      </c>
      <c r="C133" s="2">
        <v>84890.69</v>
      </c>
    </row>
    <row r="134" spans="1:11" x14ac:dyDescent="0.3">
      <c r="A134" s="2" t="s">
        <v>8025</v>
      </c>
      <c r="B134" s="2" t="s">
        <v>49</v>
      </c>
      <c r="C134" s="2">
        <v>79200.829999999987</v>
      </c>
    </row>
    <row r="142" spans="1:11" ht="21" x14ac:dyDescent="0.3">
      <c r="A142" s="85" t="s">
        <v>8121</v>
      </c>
      <c r="B142" s="85"/>
      <c r="C142" s="85"/>
    </row>
    <row r="144" spans="1:11" x14ac:dyDescent="0.3">
      <c r="A144" s="7" t="s">
        <v>5</v>
      </c>
      <c r="B144" s="7" t="s">
        <v>8122</v>
      </c>
      <c r="C144" s="2" t="s">
        <v>8112</v>
      </c>
      <c r="D144" s="2" t="s">
        <v>8113</v>
      </c>
      <c r="E144" s="2" t="s">
        <v>8058</v>
      </c>
      <c r="G144" s="63" t="s">
        <v>5</v>
      </c>
      <c r="H144" s="63" t="s">
        <v>17</v>
      </c>
      <c r="I144" s="63" t="s">
        <v>8112</v>
      </c>
      <c r="J144" s="63" t="s">
        <v>8113</v>
      </c>
      <c r="K144" s="63" t="s">
        <v>8058</v>
      </c>
    </row>
    <row r="145" spans="1:11" x14ac:dyDescent="0.3">
      <c r="A145" s="2" t="s">
        <v>8021</v>
      </c>
      <c r="B145" s="2" t="s">
        <v>39</v>
      </c>
      <c r="C145" s="2">
        <v>433936.96999999991</v>
      </c>
      <c r="D145" s="2">
        <v>471263.67999999993</v>
      </c>
      <c r="E145" s="2">
        <v>37326.710000000006</v>
      </c>
      <c r="G145" s="62" t="str">
        <f>A145</f>
        <v>Andaman</v>
      </c>
      <c r="H145" s="62" t="str">
        <f>B145</f>
        <v>Agricultural</v>
      </c>
      <c r="I145" s="64">
        <f t="shared" ref="I145:I159" si="22">C145</f>
        <v>433936.96999999991</v>
      </c>
      <c r="J145" s="64">
        <f t="shared" ref="J145:J159" si="23">D145</f>
        <v>471263.67999999993</v>
      </c>
      <c r="K145" s="64">
        <f t="shared" ref="K145:K159" si="24">E145</f>
        <v>37326.710000000006</v>
      </c>
    </row>
    <row r="146" spans="1:11" x14ac:dyDescent="0.3">
      <c r="A146" s="2" t="s">
        <v>8021</v>
      </c>
      <c r="B146" s="2" t="s">
        <v>44</v>
      </c>
      <c r="C146" s="2">
        <v>409765.8299999999</v>
      </c>
      <c r="D146" s="2">
        <v>445582.99999999971</v>
      </c>
      <c r="E146" s="2">
        <v>35817.170000000027</v>
      </c>
      <c r="G146" s="62" t="str">
        <f t="shared" ref="G146:G159" si="25">A146</f>
        <v>Andaman</v>
      </c>
      <c r="H146" s="62" t="str">
        <f t="shared" ref="H146:H159" si="26">B146</f>
        <v>Domestic</v>
      </c>
      <c r="I146" s="64">
        <f t="shared" si="22"/>
        <v>409765.8299999999</v>
      </c>
      <c r="J146" s="64">
        <f t="shared" si="23"/>
        <v>445582.99999999971</v>
      </c>
      <c r="K146" s="64">
        <f t="shared" si="24"/>
        <v>35817.170000000027</v>
      </c>
    </row>
    <row r="147" spans="1:11" x14ac:dyDescent="0.3">
      <c r="A147" s="2" t="s">
        <v>8021</v>
      </c>
      <c r="B147" s="2" t="s">
        <v>30</v>
      </c>
      <c r="C147" s="2">
        <v>427908.91</v>
      </c>
      <c r="D147" s="2">
        <v>463326.26</v>
      </c>
      <c r="E147" s="2">
        <v>35417.35</v>
      </c>
      <c r="G147" s="62" t="str">
        <f t="shared" si="25"/>
        <v>Andaman</v>
      </c>
      <c r="H147" s="62" t="str">
        <f t="shared" si="26"/>
        <v>Industrial</v>
      </c>
      <c r="I147" s="64">
        <f t="shared" si="22"/>
        <v>427908.91</v>
      </c>
      <c r="J147" s="64">
        <f t="shared" si="23"/>
        <v>463326.26</v>
      </c>
      <c r="K147" s="64">
        <f t="shared" si="24"/>
        <v>35417.35</v>
      </c>
    </row>
    <row r="148" spans="1:11" x14ac:dyDescent="0.3">
      <c r="A148" s="2" t="s">
        <v>8024</v>
      </c>
      <c r="B148" s="2" t="s">
        <v>39</v>
      </c>
      <c r="C148" s="2">
        <v>370143.61</v>
      </c>
      <c r="D148" s="2">
        <v>399693.00999999989</v>
      </c>
      <c r="E148" s="2">
        <v>29549.400000000009</v>
      </c>
      <c r="G148" s="62" t="str">
        <f t="shared" si="25"/>
        <v>Goa</v>
      </c>
      <c r="H148" s="62" t="str">
        <f t="shared" si="26"/>
        <v>Agricultural</v>
      </c>
      <c r="I148" s="64">
        <f t="shared" si="22"/>
        <v>370143.61</v>
      </c>
      <c r="J148" s="64">
        <f t="shared" si="23"/>
        <v>399693.00999999989</v>
      </c>
      <c r="K148" s="64">
        <f t="shared" si="24"/>
        <v>29549.400000000009</v>
      </c>
    </row>
    <row r="149" spans="1:11" x14ac:dyDescent="0.3">
      <c r="A149" s="2" t="s">
        <v>8024</v>
      </c>
      <c r="B149" s="2" t="s">
        <v>44</v>
      </c>
      <c r="C149" s="2">
        <v>439884.21</v>
      </c>
      <c r="D149" s="2">
        <v>476845.88999999996</v>
      </c>
      <c r="E149" s="2">
        <v>36961.680000000015</v>
      </c>
      <c r="G149" s="62" t="str">
        <f t="shared" si="25"/>
        <v>Goa</v>
      </c>
      <c r="H149" s="62" t="str">
        <f t="shared" si="26"/>
        <v>Domestic</v>
      </c>
      <c r="I149" s="64">
        <f t="shared" si="22"/>
        <v>439884.21</v>
      </c>
      <c r="J149" s="64">
        <f t="shared" si="23"/>
        <v>476845.88999999996</v>
      </c>
      <c r="K149" s="64">
        <f t="shared" si="24"/>
        <v>36961.680000000015</v>
      </c>
    </row>
    <row r="150" spans="1:11" x14ac:dyDescent="0.3">
      <c r="A150" s="2" t="s">
        <v>8024</v>
      </c>
      <c r="B150" s="2" t="s">
        <v>30</v>
      </c>
      <c r="C150" s="2">
        <v>314757.61000000004</v>
      </c>
      <c r="D150" s="2">
        <v>345334.41</v>
      </c>
      <c r="E150" s="2">
        <v>30576.80000000001</v>
      </c>
      <c r="G150" s="62" t="str">
        <f t="shared" si="25"/>
        <v>Goa</v>
      </c>
      <c r="H150" s="62" t="str">
        <f t="shared" si="26"/>
        <v>Industrial</v>
      </c>
      <c r="I150" s="64">
        <f t="shared" si="22"/>
        <v>314757.61000000004</v>
      </c>
      <c r="J150" s="64">
        <f t="shared" si="23"/>
        <v>345334.41</v>
      </c>
      <c r="K150" s="64">
        <f t="shared" si="24"/>
        <v>30576.80000000001</v>
      </c>
    </row>
    <row r="151" spans="1:11" x14ac:dyDescent="0.3">
      <c r="A151" s="2" t="s">
        <v>8022</v>
      </c>
      <c r="B151" s="2" t="s">
        <v>39</v>
      </c>
      <c r="C151" s="2">
        <v>394746.48999999976</v>
      </c>
      <c r="D151" s="2">
        <v>431262.06999999977</v>
      </c>
      <c r="E151" s="2">
        <v>36515.580000000016</v>
      </c>
      <c r="G151" s="62" t="str">
        <f t="shared" si="25"/>
        <v>Himachal Pradesh</v>
      </c>
      <c r="H151" s="62" t="str">
        <f t="shared" si="26"/>
        <v>Agricultural</v>
      </c>
      <c r="I151" s="64">
        <f t="shared" si="22"/>
        <v>394746.48999999976</v>
      </c>
      <c r="J151" s="64">
        <f t="shared" si="23"/>
        <v>431262.06999999977</v>
      </c>
      <c r="K151" s="64">
        <f t="shared" si="24"/>
        <v>36515.580000000016</v>
      </c>
    </row>
    <row r="152" spans="1:11" x14ac:dyDescent="0.3">
      <c r="A152" s="2" t="s">
        <v>8022</v>
      </c>
      <c r="B152" s="2" t="s">
        <v>44</v>
      </c>
      <c r="C152" s="2">
        <v>419304.12999999995</v>
      </c>
      <c r="D152" s="2">
        <v>454381.65999999986</v>
      </c>
      <c r="E152" s="2">
        <v>35077.530000000013</v>
      </c>
      <c r="G152" s="62" t="str">
        <f t="shared" si="25"/>
        <v>Himachal Pradesh</v>
      </c>
      <c r="H152" s="62" t="str">
        <f t="shared" si="26"/>
        <v>Domestic</v>
      </c>
      <c r="I152" s="64">
        <f t="shared" si="22"/>
        <v>419304.12999999995</v>
      </c>
      <c r="J152" s="64">
        <f t="shared" si="23"/>
        <v>454381.65999999986</v>
      </c>
      <c r="K152" s="64">
        <f t="shared" si="24"/>
        <v>35077.530000000013</v>
      </c>
    </row>
    <row r="153" spans="1:11" x14ac:dyDescent="0.3">
      <c r="A153" s="2" t="s">
        <v>8022</v>
      </c>
      <c r="B153" s="2" t="s">
        <v>30</v>
      </c>
      <c r="C153" s="2">
        <v>356822.23000000004</v>
      </c>
      <c r="D153" s="2">
        <v>388556.01999999967</v>
      </c>
      <c r="E153" s="2">
        <v>31733.790000000012</v>
      </c>
      <c r="G153" s="62" t="str">
        <f t="shared" si="25"/>
        <v>Himachal Pradesh</v>
      </c>
      <c r="H153" s="62" t="str">
        <f t="shared" si="26"/>
        <v>Industrial</v>
      </c>
      <c r="I153" s="64">
        <f t="shared" si="22"/>
        <v>356822.23000000004</v>
      </c>
      <c r="J153" s="64">
        <f t="shared" si="23"/>
        <v>388556.01999999967</v>
      </c>
      <c r="K153" s="64">
        <f t="shared" si="24"/>
        <v>31733.790000000012</v>
      </c>
    </row>
    <row r="154" spans="1:11" x14ac:dyDescent="0.3">
      <c r="A154" s="2" t="s">
        <v>8023</v>
      </c>
      <c r="B154" s="2" t="s">
        <v>39</v>
      </c>
      <c r="C154" s="2">
        <v>400216.26000000007</v>
      </c>
      <c r="D154" s="2">
        <v>439877.91999999981</v>
      </c>
      <c r="E154" s="2">
        <v>39661.659999999996</v>
      </c>
      <c r="G154" s="62" t="str">
        <f t="shared" si="25"/>
        <v>Kerala</v>
      </c>
      <c r="H154" s="62" t="str">
        <f t="shared" si="26"/>
        <v>Agricultural</v>
      </c>
      <c r="I154" s="64">
        <f t="shared" si="22"/>
        <v>400216.26000000007</v>
      </c>
      <c r="J154" s="64">
        <f t="shared" si="23"/>
        <v>439877.91999999981</v>
      </c>
      <c r="K154" s="64">
        <f t="shared" si="24"/>
        <v>39661.659999999996</v>
      </c>
    </row>
    <row r="155" spans="1:11" x14ac:dyDescent="0.3">
      <c r="A155" s="2" t="s">
        <v>8023</v>
      </c>
      <c r="B155" s="2" t="s">
        <v>44</v>
      </c>
      <c r="C155" s="2">
        <v>377470.54000000015</v>
      </c>
      <c r="D155" s="2">
        <v>410020.95999999979</v>
      </c>
      <c r="E155" s="2">
        <v>32550.419999999995</v>
      </c>
      <c r="G155" s="62" t="str">
        <f t="shared" si="25"/>
        <v>Kerala</v>
      </c>
      <c r="H155" s="62" t="str">
        <f t="shared" si="26"/>
        <v>Domestic</v>
      </c>
      <c r="I155" s="64">
        <f t="shared" si="22"/>
        <v>377470.54000000015</v>
      </c>
      <c r="J155" s="64">
        <f t="shared" si="23"/>
        <v>410020.95999999979</v>
      </c>
      <c r="K155" s="64">
        <f t="shared" si="24"/>
        <v>32550.419999999995</v>
      </c>
    </row>
    <row r="156" spans="1:11" x14ac:dyDescent="0.3">
      <c r="A156" s="2" t="s">
        <v>8023</v>
      </c>
      <c r="B156" s="2" t="s">
        <v>30</v>
      </c>
      <c r="C156" s="2">
        <v>358373.16999999993</v>
      </c>
      <c r="D156" s="2">
        <v>390524.77</v>
      </c>
      <c r="E156" s="2">
        <v>32151.600000000002</v>
      </c>
      <c r="G156" s="62" t="str">
        <f t="shared" si="25"/>
        <v>Kerala</v>
      </c>
      <c r="H156" s="62" t="str">
        <f t="shared" si="26"/>
        <v>Industrial</v>
      </c>
      <c r="I156" s="64">
        <f t="shared" si="22"/>
        <v>358373.16999999993</v>
      </c>
      <c r="J156" s="64">
        <f t="shared" si="23"/>
        <v>390524.77</v>
      </c>
      <c r="K156" s="64">
        <f t="shared" si="24"/>
        <v>32151.600000000002</v>
      </c>
    </row>
    <row r="157" spans="1:11" x14ac:dyDescent="0.3">
      <c r="A157" s="2" t="s">
        <v>8020</v>
      </c>
      <c r="B157" s="2" t="s">
        <v>39</v>
      </c>
      <c r="C157" s="2">
        <v>375678.04999999993</v>
      </c>
      <c r="D157" s="2">
        <v>411121.71999999991</v>
      </c>
      <c r="E157" s="2">
        <v>35443.669999999991</v>
      </c>
      <c r="G157" s="62" t="str">
        <f t="shared" si="25"/>
        <v>Rajasthan</v>
      </c>
      <c r="H157" s="62" t="str">
        <f t="shared" si="26"/>
        <v>Agricultural</v>
      </c>
      <c r="I157" s="64">
        <f t="shared" si="22"/>
        <v>375678.04999999993</v>
      </c>
      <c r="J157" s="64">
        <f t="shared" si="23"/>
        <v>411121.71999999991</v>
      </c>
      <c r="K157" s="64">
        <f t="shared" si="24"/>
        <v>35443.669999999991</v>
      </c>
    </row>
    <row r="158" spans="1:11" x14ac:dyDescent="0.3">
      <c r="A158" s="2" t="s">
        <v>8020</v>
      </c>
      <c r="B158" s="2" t="s">
        <v>44</v>
      </c>
      <c r="C158" s="2">
        <v>439248.12999999983</v>
      </c>
      <c r="D158" s="2">
        <v>477693.72999999952</v>
      </c>
      <c r="E158" s="2">
        <v>38445.599999999991</v>
      </c>
      <c r="G158" s="62" t="str">
        <f t="shared" si="25"/>
        <v>Rajasthan</v>
      </c>
      <c r="H158" s="62" t="str">
        <f t="shared" si="26"/>
        <v>Domestic</v>
      </c>
      <c r="I158" s="64">
        <f t="shared" si="22"/>
        <v>439248.12999999983</v>
      </c>
      <c r="J158" s="64">
        <f t="shared" si="23"/>
        <v>477693.72999999952</v>
      </c>
      <c r="K158" s="64">
        <f t="shared" si="24"/>
        <v>38445.599999999991</v>
      </c>
    </row>
    <row r="159" spans="1:11" x14ac:dyDescent="0.3">
      <c r="A159" s="2" t="s">
        <v>8020</v>
      </c>
      <c r="B159" s="2" t="s">
        <v>30</v>
      </c>
      <c r="C159" s="2">
        <v>413040.83999999979</v>
      </c>
      <c r="D159" s="2">
        <v>447131.13999999966</v>
      </c>
      <c r="E159" s="2">
        <v>34090.30000000001</v>
      </c>
      <c r="G159" s="62" t="str">
        <f t="shared" si="25"/>
        <v>Rajasthan</v>
      </c>
      <c r="H159" s="62" t="str">
        <f t="shared" si="26"/>
        <v>Industrial</v>
      </c>
      <c r="I159" s="64">
        <f t="shared" si="22"/>
        <v>413040.83999999979</v>
      </c>
      <c r="J159" s="64">
        <f t="shared" si="23"/>
        <v>447131.13999999966</v>
      </c>
      <c r="K159" s="64">
        <f t="shared" si="24"/>
        <v>34090.30000000001</v>
      </c>
    </row>
    <row r="165" spans="1:3" ht="21" x14ac:dyDescent="0.3">
      <c r="A165" s="85" t="s">
        <v>8119</v>
      </c>
      <c r="B165" s="85"/>
      <c r="C165" s="67"/>
    </row>
    <row r="167" spans="1:3" x14ac:dyDescent="0.3">
      <c r="A167" s="7" t="s">
        <v>24</v>
      </c>
      <c r="B167" s="2" t="s">
        <v>8108</v>
      </c>
    </row>
    <row r="168" spans="1:3" x14ac:dyDescent="0.3">
      <c r="A168" s="2" t="s">
        <v>33</v>
      </c>
      <c r="B168" s="2">
        <v>697</v>
      </c>
    </row>
    <row r="169" spans="1:3" x14ac:dyDescent="0.3">
      <c r="A169" s="2" t="s">
        <v>64</v>
      </c>
      <c r="B169" s="2">
        <v>661</v>
      </c>
    </row>
    <row r="181" spans="1:2" ht="21" x14ac:dyDescent="0.3">
      <c r="A181" s="85" t="s">
        <v>8120</v>
      </c>
      <c r="B181" s="85"/>
    </row>
    <row r="183" spans="1:2" x14ac:dyDescent="0.3">
      <c r="A183" s="7" t="s">
        <v>24</v>
      </c>
      <c r="B183" s="2" t="s">
        <v>8108</v>
      </c>
    </row>
    <row r="184" spans="1:2" x14ac:dyDescent="0.3">
      <c r="A184" s="2" t="s">
        <v>40</v>
      </c>
      <c r="B184" s="2">
        <v>642</v>
      </c>
    </row>
    <row r="186" spans="1:2" ht="15.6" x14ac:dyDescent="0.3">
      <c r="B186" s="47">
        <f>$B$184</f>
        <v>642</v>
      </c>
    </row>
  </sheetData>
  <mergeCells count="9">
    <mergeCell ref="A111:C111"/>
    <mergeCell ref="A142:C142"/>
    <mergeCell ref="A165:B165"/>
    <mergeCell ref="A181:B181"/>
    <mergeCell ref="H2:L2"/>
    <mergeCell ref="H43:I43"/>
    <mergeCell ref="H52:I52"/>
    <mergeCell ref="H63:J63"/>
    <mergeCell ref="E113:J113"/>
  </mergeCells>
  <conditionalFormatting sqref="F115:H121">
    <cfRule type="iconSet" priority="5">
      <iconSet iconSet="3Arrows">
        <cfvo type="percent" val="0"/>
        <cfvo type="percent" val="33"/>
        <cfvo type="percent" val="67"/>
      </iconSet>
    </cfRule>
  </conditionalFormatting>
  <conditionalFormatting sqref="J115:J121">
    <cfRule type="dataBar" priority="3">
      <dataBar>
        <cfvo type="min"/>
        <cfvo type="max"/>
        <color rgb="FFD6007B"/>
      </dataBar>
      <extLst>
        <ext xmlns:x14="http://schemas.microsoft.com/office/spreadsheetml/2009/9/main" uri="{B025F937-C7B1-47D3-B67F-A62EFF666E3E}">
          <x14:id>{B720796A-7E96-4634-B104-465554A347D0}</x14:id>
        </ext>
      </extLst>
    </cfRule>
  </conditionalFormatting>
  <conditionalFormatting sqref="I145:K159">
    <cfRule type="iconSet" priority="1">
      <iconSet iconSet="4ArrowsGray">
        <cfvo type="percent" val="0"/>
        <cfvo type="percent" val="25"/>
        <cfvo type="percent" val="50"/>
        <cfvo type="percent" val="75"/>
      </iconSet>
    </cfRule>
  </conditionalFormatting>
  <pageMargins left="0.7" right="0.7" top="0.75" bottom="0.75" header="0.3" footer="0.3"/>
  <drawing r:id="rId12"/>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B720796A-7E96-4634-B104-465554A347D0}">
            <x14:dataBar minLength="0" maxLength="100" gradient="0">
              <x14:cfvo type="autoMin"/>
              <x14:cfvo type="autoMax"/>
              <x14:negativeFillColor rgb="FFFF0000"/>
              <x14:axisColor rgb="FF000000"/>
            </x14:dataBar>
          </x14:cfRule>
          <xm:sqref>J115:J121</xm:sqref>
        </x14:conditionalFormatting>
        <x14:conditionalFormatting xmlns:xm="http://schemas.microsoft.com/office/excel/2006/main">
          <x14:cfRule type="iconSet" priority="2" id="{31DF2050-9157-47EF-9E2B-75939B8F9FC7}">
            <x14:iconSet iconSet="3Triangles">
              <x14:cfvo type="percent">
                <xm:f>0</xm:f>
              </x14:cfvo>
              <x14:cfvo type="percent">
                <xm:f>33</xm:f>
              </x14:cfvo>
              <x14:cfvo type="percent">
                <xm:f>67</xm:f>
              </x14:cfvo>
            </x14:iconSet>
          </x14:cfRule>
          <xm:sqref>I145:K159</xm:sqref>
        </x14:conditionalFormatting>
      </x14:conditionalFormattings>
    </ext>
    <ext xmlns:x14="http://schemas.microsoft.com/office/spreadsheetml/2009/9/main" uri="{A8765BA9-456A-4dab-B4F3-ACF838C121DE}">
      <x14:slicerList>
        <x14:slicer r:id="rId14"/>
      </x14:slicerList>
    </ext>
    <ext xmlns:x15="http://schemas.microsoft.com/office/spreadsheetml/2010/11/main" uri="{3A4CF648-6AED-40f4-86FF-DC5316D8AED3}">
      <x14:slicerList xmlns:x14="http://schemas.microsoft.com/office/spreadsheetml/2009/9/main">
        <x14:slicer r:id="rId1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876F7-277D-4E96-AED1-CC7F5EEBCA30}">
  <sheetPr codeName="Sheet7">
    <tabColor rgb="FF50008E"/>
  </sheetPr>
  <dimension ref="A1:N186"/>
  <sheetViews>
    <sheetView showGridLines="0" zoomScale="44" zoomScaleNormal="85" workbookViewId="0">
      <selection activeCell="B55" sqref="B55"/>
    </sheetView>
  </sheetViews>
  <sheetFormatPr defaultRowHeight="14.4" x14ac:dyDescent="0.3"/>
  <cols>
    <col min="1" max="1" width="28.109375" bestFit="1" customWidth="1"/>
    <col min="2" max="2" width="29" bestFit="1" customWidth="1"/>
    <col min="3" max="3" width="26.88671875" bestFit="1" customWidth="1"/>
    <col min="4" max="4" width="28.44140625" bestFit="1" customWidth="1"/>
    <col min="5" max="5" width="20.5546875" bestFit="1" customWidth="1"/>
    <col min="6" max="7" width="17.109375" customWidth="1"/>
    <col min="8" max="8" width="27" bestFit="1" customWidth="1"/>
    <col min="9" max="9" width="29" bestFit="1" customWidth="1"/>
    <col min="10" max="10" width="31" customWidth="1"/>
    <col min="11" max="11" width="34.6640625" bestFit="1" customWidth="1"/>
    <col min="12" max="12" width="28.33203125" bestFit="1" customWidth="1"/>
    <col min="13" max="13" width="14.88671875" bestFit="1" customWidth="1"/>
    <col min="14" max="14" width="16.44140625" bestFit="1" customWidth="1"/>
    <col min="15" max="15" width="20.5546875" bestFit="1" customWidth="1"/>
    <col min="16" max="16" width="16.6640625" bestFit="1" customWidth="1"/>
    <col min="17" max="17" width="18.44140625" bestFit="1" customWidth="1"/>
  </cols>
  <sheetData>
    <row r="1" spans="1:14" x14ac:dyDescent="0.3">
      <c r="A1" s="29">
        <f ca="1">TODAY()</f>
        <v>46195</v>
      </c>
    </row>
    <row r="2" spans="1:14" ht="15.6" x14ac:dyDescent="0.3">
      <c r="H2" s="86" t="s">
        <v>8076</v>
      </c>
      <c r="I2" s="87"/>
      <c r="J2" s="87"/>
      <c r="K2" s="87"/>
      <c r="L2" s="87"/>
    </row>
    <row r="3" spans="1:14" x14ac:dyDescent="0.3">
      <c r="A3" s="2" t="s">
        <v>8078</v>
      </c>
      <c r="B3" s="2" t="s">
        <v>8060</v>
      </c>
      <c r="C3" s="2" t="s">
        <v>8061</v>
      </c>
      <c r="D3" s="2" t="s">
        <v>8080</v>
      </c>
      <c r="E3" s="2" t="s">
        <v>8081</v>
      </c>
      <c r="F3" s="36" t="s">
        <v>8087</v>
      </c>
      <c r="G3" s="35"/>
      <c r="H3" s="37" t="str">
        <f t="shared" ref="H3:L4" si="0">A3</f>
        <v>Count Customer_Name</v>
      </c>
      <c r="I3" s="33" t="str">
        <f t="shared" si="0"/>
        <v>Power Consumed_KWH</v>
      </c>
      <c r="J3" s="22" t="str">
        <f t="shared" si="0"/>
        <v>Billing Amount</v>
      </c>
      <c r="K3" s="22" t="str">
        <f t="shared" si="0"/>
        <v>Paid Bills</v>
      </c>
      <c r="L3" s="22" t="str">
        <f t="shared" si="0"/>
        <v>Unpaid Amount</v>
      </c>
      <c r="M3" s="22" t="s">
        <v>8088</v>
      </c>
      <c r="N3" s="22" t="s">
        <v>28</v>
      </c>
    </row>
    <row r="4" spans="1:14" x14ac:dyDescent="0.3">
      <c r="A4" s="2">
        <v>2000</v>
      </c>
      <c r="B4" s="2">
        <v>521319.26000000013</v>
      </c>
      <c r="C4" s="2">
        <v>3104094.8799999929</v>
      </c>
      <c r="D4" s="2">
        <v>675</v>
      </c>
      <c r="E4" s="2">
        <v>650</v>
      </c>
      <c r="F4" s="36">
        <v>675</v>
      </c>
      <c r="G4" s="35"/>
      <c r="H4" s="38">
        <f t="shared" si="0"/>
        <v>2000</v>
      </c>
      <c r="I4" s="34">
        <f t="shared" si="0"/>
        <v>521319.26000000013</v>
      </c>
      <c r="J4" s="21">
        <f t="shared" si="0"/>
        <v>3104094.8799999929</v>
      </c>
      <c r="K4" s="21">
        <f t="shared" si="0"/>
        <v>675</v>
      </c>
      <c r="L4" s="21">
        <f t="shared" si="0"/>
        <v>650</v>
      </c>
      <c r="M4" s="21">
        <f>K4+L4</f>
        <v>1325</v>
      </c>
      <c r="N4" s="21">
        <f>2000-M4</f>
        <v>675</v>
      </c>
    </row>
    <row r="5" spans="1:14" x14ac:dyDescent="0.3">
      <c r="K5" s="23">
        <f>K4/$H$4</f>
        <v>0.33750000000000002</v>
      </c>
      <c r="L5" s="24">
        <f>L4/$H$4</f>
        <v>0.32500000000000001</v>
      </c>
      <c r="M5" s="24">
        <f>N4/2000</f>
        <v>0.33750000000000002</v>
      </c>
    </row>
    <row r="7" spans="1:14" ht="15.6" x14ac:dyDescent="0.3">
      <c r="H7" s="6" t="s">
        <v>8077</v>
      </c>
      <c r="I7" s="5"/>
      <c r="J7" s="5"/>
    </row>
    <row r="8" spans="1:14" x14ac:dyDescent="0.3">
      <c r="A8" s="7" t="s">
        <v>3</v>
      </c>
      <c r="B8" s="7" t="s">
        <v>4</v>
      </c>
      <c r="C8" s="2" t="s">
        <v>8061</v>
      </c>
      <c r="H8" s="22" t="str">
        <f t="shared" ref="H8:J29" si="1">A8</f>
        <v>Customer_Type</v>
      </c>
      <c r="I8" s="22" t="str">
        <f t="shared" si="1"/>
        <v>City</v>
      </c>
      <c r="J8" s="22" t="str">
        <f t="shared" si="1"/>
        <v>Billing Amount</v>
      </c>
    </row>
    <row r="9" spans="1:14" x14ac:dyDescent="0.3">
      <c r="A9" s="2" t="s">
        <v>26</v>
      </c>
      <c r="B9" s="2" t="s">
        <v>8029</v>
      </c>
      <c r="C9" s="2">
        <v>144429.72</v>
      </c>
      <c r="H9" s="21" t="str">
        <f t="shared" si="1"/>
        <v>Commercial</v>
      </c>
      <c r="I9" s="21" t="str">
        <f t="shared" si="1"/>
        <v>Jaipur</v>
      </c>
      <c r="J9" s="21">
        <f t="shared" si="1"/>
        <v>144429.72</v>
      </c>
    </row>
    <row r="10" spans="1:14" x14ac:dyDescent="0.3">
      <c r="A10" s="2" t="s">
        <v>26</v>
      </c>
      <c r="B10" s="2" t="s">
        <v>8030</v>
      </c>
      <c r="C10" s="2">
        <v>244929.15</v>
      </c>
      <c r="H10" s="21" t="str">
        <f t="shared" si="1"/>
        <v>Commercial</v>
      </c>
      <c r="I10" s="21" t="str">
        <f t="shared" si="1"/>
        <v>Kochi</v>
      </c>
      <c r="J10" s="21">
        <f t="shared" si="1"/>
        <v>244929.15</v>
      </c>
      <c r="K10" s="22" t="str">
        <f>H8</f>
        <v>Customer_Type</v>
      </c>
      <c r="L10" s="22" t="s">
        <v>8085</v>
      </c>
    </row>
    <row r="11" spans="1:14" x14ac:dyDescent="0.3">
      <c r="A11" s="2" t="s">
        <v>26</v>
      </c>
      <c r="B11" s="2" t="s">
        <v>8028</v>
      </c>
      <c r="C11" s="2">
        <v>77220.079999999958</v>
      </c>
      <c r="H11" s="21" t="str">
        <f t="shared" si="1"/>
        <v>Commercial</v>
      </c>
      <c r="I11" s="21" t="str">
        <f t="shared" si="1"/>
        <v>Manali</v>
      </c>
      <c r="J11" s="21">
        <f t="shared" si="1"/>
        <v>77220.079999999958</v>
      </c>
      <c r="K11" s="21" t="str" cm="1">
        <f t="array" ref="K11:K13">UPPER(_xlfn.UNIQUE(H9:H29))</f>
        <v>COMMERCIAL</v>
      </c>
      <c r="L11" s="32">
        <f>SUMIF($H$9:$H$29,$K11,$J$9:$J$29)/SUM(J9:J29)</f>
        <v>0.35126140216435664</v>
      </c>
    </row>
    <row r="12" spans="1:14" x14ac:dyDescent="0.3">
      <c r="A12" s="2" t="s">
        <v>26</v>
      </c>
      <c r="B12" s="2" t="s">
        <v>8031</v>
      </c>
      <c r="C12" s="2">
        <v>203695.10000000018</v>
      </c>
      <c r="H12" s="21" t="str">
        <f t="shared" si="1"/>
        <v>Commercial</v>
      </c>
      <c r="I12" s="21" t="str">
        <f t="shared" si="1"/>
        <v>Panaji</v>
      </c>
      <c r="J12" s="21">
        <f t="shared" si="1"/>
        <v>203695.10000000018</v>
      </c>
      <c r="K12" s="21" t="str">
        <v>RESIDENTIAL</v>
      </c>
      <c r="L12" s="32">
        <f t="shared" ref="L12:L13" si="2">SUMIF($H$9:$H$29,$K12,$J$9:$J$29)/SUM(J10:J30)</f>
        <v>0.34084510762697229</v>
      </c>
    </row>
    <row r="13" spans="1:14" x14ac:dyDescent="0.3">
      <c r="A13" s="2" t="s">
        <v>26</v>
      </c>
      <c r="B13" s="2" t="s">
        <v>8026</v>
      </c>
      <c r="C13" s="2">
        <v>212339.05999999997</v>
      </c>
      <c r="H13" s="21" t="str">
        <f t="shared" si="1"/>
        <v>Commercial</v>
      </c>
      <c r="I13" s="21" t="str">
        <f t="shared" si="1"/>
        <v>Port Blair</v>
      </c>
      <c r="J13" s="21">
        <f t="shared" si="1"/>
        <v>212339.05999999997</v>
      </c>
      <c r="K13" s="21" t="str">
        <v>INDUSTRIAL</v>
      </c>
      <c r="L13" s="32">
        <f t="shared" si="2"/>
        <v>0.37018655452984545</v>
      </c>
    </row>
    <row r="14" spans="1:14" x14ac:dyDescent="0.3">
      <c r="A14" s="2" t="s">
        <v>26</v>
      </c>
      <c r="B14" s="2" t="s">
        <v>8027</v>
      </c>
      <c r="C14" s="2">
        <v>130266.15000000002</v>
      </c>
      <c r="H14" s="21" t="str">
        <f t="shared" si="1"/>
        <v>Commercial</v>
      </c>
      <c r="I14" s="21" t="str">
        <f t="shared" si="1"/>
        <v>Shimla</v>
      </c>
      <c r="J14" s="21">
        <f t="shared" si="1"/>
        <v>130266.15000000002</v>
      </c>
    </row>
    <row r="15" spans="1:14" x14ac:dyDescent="0.3">
      <c r="A15" s="2" t="s">
        <v>26</v>
      </c>
      <c r="B15" s="2" t="s">
        <v>8025</v>
      </c>
      <c r="C15" s="2">
        <v>77469.459999999992</v>
      </c>
      <c r="H15" s="21" t="str">
        <f t="shared" si="1"/>
        <v>Commercial</v>
      </c>
      <c r="I15" s="21" t="str">
        <f t="shared" si="1"/>
        <v>Udaipur</v>
      </c>
      <c r="J15" s="21">
        <f t="shared" si="1"/>
        <v>77469.459999999992</v>
      </c>
    </row>
    <row r="16" spans="1:14" x14ac:dyDescent="0.3">
      <c r="A16" s="2" t="s">
        <v>35</v>
      </c>
      <c r="B16" s="2" t="s">
        <v>8029</v>
      </c>
      <c r="C16" s="2">
        <v>111970.14</v>
      </c>
      <c r="H16" s="21" t="str">
        <f t="shared" si="1"/>
        <v>Residential</v>
      </c>
      <c r="I16" s="21" t="str">
        <f t="shared" si="1"/>
        <v>Jaipur</v>
      </c>
      <c r="J16" s="21">
        <f t="shared" si="1"/>
        <v>111970.14</v>
      </c>
      <c r="K16" s="22" t="s">
        <v>4</v>
      </c>
      <c r="L16" s="22" t="s">
        <v>8085</v>
      </c>
    </row>
    <row r="17" spans="1:12" x14ac:dyDescent="0.3">
      <c r="A17" s="2" t="s">
        <v>35</v>
      </c>
      <c r="B17" s="2" t="s">
        <v>8030</v>
      </c>
      <c r="C17" s="2">
        <v>187744.68999999997</v>
      </c>
      <c r="H17" s="21" t="str">
        <f t="shared" si="1"/>
        <v>Residential</v>
      </c>
      <c r="I17" s="21" t="str">
        <f t="shared" si="1"/>
        <v>Kochi</v>
      </c>
      <c r="J17" s="21">
        <f t="shared" si="1"/>
        <v>187744.68999999997</v>
      </c>
      <c r="K17" s="21" t="s">
        <v>8092</v>
      </c>
      <c r="L17" s="32">
        <f t="shared" ref="L17:L23" si="3">SUMIF($I$9:$I$29,K17,$J$9:$J$29)/SUM($J$9:$J$29)</f>
        <v>0.20712664878336456</v>
      </c>
    </row>
    <row r="18" spans="1:12" x14ac:dyDescent="0.3">
      <c r="A18" s="2" t="s">
        <v>35</v>
      </c>
      <c r="B18" s="2" t="s">
        <v>8028</v>
      </c>
      <c r="C18" s="2">
        <v>77154.160000000018</v>
      </c>
      <c r="H18" s="21" t="str">
        <f t="shared" si="1"/>
        <v>Residential</v>
      </c>
      <c r="I18" s="21" t="str">
        <f t="shared" si="1"/>
        <v>Manali</v>
      </c>
      <c r="J18" s="21">
        <f t="shared" si="1"/>
        <v>77154.160000000018</v>
      </c>
      <c r="K18" s="21" t="s">
        <v>8093</v>
      </c>
      <c r="L18" s="32">
        <f t="shared" si="3"/>
        <v>0.20023575439163127</v>
      </c>
    </row>
    <row r="19" spans="1:12" x14ac:dyDescent="0.3">
      <c r="A19" s="2" t="s">
        <v>35</v>
      </c>
      <c r="B19" s="2" t="s">
        <v>8031</v>
      </c>
      <c r="C19" s="2">
        <v>201574.47000000003</v>
      </c>
      <c r="H19" s="21" t="str">
        <f t="shared" si="1"/>
        <v>Residential</v>
      </c>
      <c r="I19" s="21" t="str">
        <f t="shared" si="1"/>
        <v>Panaji</v>
      </c>
      <c r="J19" s="21">
        <f t="shared" si="1"/>
        <v>201574.47000000003</v>
      </c>
      <c r="K19" s="21" t="s">
        <v>8094</v>
      </c>
      <c r="L19" s="32">
        <f t="shared" si="3"/>
        <v>0.18662540366678487</v>
      </c>
    </row>
    <row r="20" spans="1:12" x14ac:dyDescent="0.3">
      <c r="A20" s="2" t="s">
        <v>35</v>
      </c>
      <c r="B20" s="2" t="s">
        <v>8026</v>
      </c>
      <c r="C20" s="2">
        <v>205836.80000000005</v>
      </c>
      <c r="H20" s="21" t="str">
        <f t="shared" si="1"/>
        <v>Residential</v>
      </c>
      <c r="I20" s="21" t="str">
        <f t="shared" si="1"/>
        <v>Port Blair</v>
      </c>
      <c r="J20" s="21">
        <f t="shared" si="1"/>
        <v>205836.80000000005</v>
      </c>
      <c r="K20" s="21" t="s">
        <v>8095</v>
      </c>
      <c r="L20" s="32">
        <f t="shared" si="3"/>
        <v>0.1271443932151971</v>
      </c>
    </row>
    <row r="21" spans="1:12" x14ac:dyDescent="0.3">
      <c r="A21" s="2" t="s">
        <v>35</v>
      </c>
      <c r="B21" s="2" t="s">
        <v>8027</v>
      </c>
      <c r="C21" s="2">
        <v>123808.38999999997</v>
      </c>
      <c r="H21" s="21" t="str">
        <f t="shared" si="1"/>
        <v>Residential</v>
      </c>
      <c r="I21" s="21" t="str">
        <f t="shared" si="1"/>
        <v>Shimla</v>
      </c>
      <c r="J21" s="21">
        <f t="shared" si="1"/>
        <v>123808.38999999997</v>
      </c>
      <c r="K21" s="21" t="s">
        <v>8096</v>
      </c>
      <c r="L21" s="32">
        <f t="shared" si="3"/>
        <v>0.12306512357637731</v>
      </c>
    </row>
    <row r="22" spans="1:12" x14ac:dyDescent="0.3">
      <c r="A22" s="2" t="s">
        <v>35</v>
      </c>
      <c r="B22" s="2" t="s">
        <v>8025</v>
      </c>
      <c r="C22" s="2">
        <v>100698.74</v>
      </c>
      <c r="H22" s="21" t="str">
        <f t="shared" si="1"/>
        <v>Residential</v>
      </c>
      <c r="I22" s="21" t="str">
        <f t="shared" si="1"/>
        <v>Udaipur</v>
      </c>
      <c r="J22" s="21">
        <f t="shared" si="1"/>
        <v>100698.74</v>
      </c>
      <c r="K22" s="21" t="s">
        <v>8097</v>
      </c>
      <c r="L22" s="32">
        <f t="shared" si="3"/>
        <v>8.1050177177573915E-2</v>
      </c>
    </row>
    <row r="23" spans="1:12" x14ac:dyDescent="0.3">
      <c r="A23" s="2" t="s">
        <v>30</v>
      </c>
      <c r="B23" s="2" t="s">
        <v>8029</v>
      </c>
      <c r="C23" s="2">
        <v>138268.4</v>
      </c>
      <c r="H23" s="21" t="str">
        <f t="shared" si="1"/>
        <v>Industrial</v>
      </c>
      <c r="I23" s="21" t="str">
        <f t="shared" si="1"/>
        <v>Jaipur</v>
      </c>
      <c r="J23" s="21">
        <f t="shared" si="1"/>
        <v>138268.4</v>
      </c>
      <c r="K23" s="21" t="s">
        <v>8098</v>
      </c>
      <c r="L23" s="32">
        <f t="shared" si="3"/>
        <v>7.4752499189071189E-2</v>
      </c>
    </row>
    <row r="24" spans="1:12" x14ac:dyDescent="0.3">
      <c r="A24" s="2" t="s">
        <v>30</v>
      </c>
      <c r="B24" s="2" t="s">
        <v>8030</v>
      </c>
      <c r="C24" s="2">
        <v>188876.94000000009</v>
      </c>
      <c r="H24" s="21" t="str">
        <f t="shared" si="1"/>
        <v>Industrial</v>
      </c>
      <c r="I24" s="21" t="str">
        <f t="shared" si="1"/>
        <v>Kochi</v>
      </c>
      <c r="J24" s="21">
        <f t="shared" si="1"/>
        <v>188876.94000000009</v>
      </c>
    </row>
    <row r="25" spans="1:12" x14ac:dyDescent="0.3">
      <c r="A25" s="2" t="s">
        <v>30</v>
      </c>
      <c r="B25" s="2" t="s">
        <v>8028</v>
      </c>
      <c r="C25" s="2">
        <v>77664.609999999986</v>
      </c>
      <c r="H25" s="21" t="str">
        <f t="shared" si="1"/>
        <v>Industrial</v>
      </c>
      <c r="I25" s="21" t="str">
        <f t="shared" si="1"/>
        <v>Manali</v>
      </c>
      <c r="J25" s="21">
        <f t="shared" si="1"/>
        <v>77664.609999999986</v>
      </c>
    </row>
    <row r="26" spans="1:12" x14ac:dyDescent="0.3">
      <c r="A26" s="2" t="s">
        <v>30</v>
      </c>
      <c r="B26" s="2" t="s">
        <v>8031</v>
      </c>
      <c r="C26" s="2">
        <v>174033.38999999987</v>
      </c>
      <c r="H26" s="21" t="str">
        <f t="shared" si="1"/>
        <v>Industrial</v>
      </c>
      <c r="I26" s="21" t="str">
        <f t="shared" si="1"/>
        <v>Panaji</v>
      </c>
      <c r="J26" s="21">
        <f t="shared" si="1"/>
        <v>174033.38999999987</v>
      </c>
    </row>
    <row r="27" spans="1:12" x14ac:dyDescent="0.3">
      <c r="A27" s="2" t="s">
        <v>30</v>
      </c>
      <c r="B27" s="2" t="s">
        <v>8026</v>
      </c>
      <c r="C27" s="2">
        <v>224764.91000000003</v>
      </c>
      <c r="H27" s="21" t="str">
        <f t="shared" si="1"/>
        <v>Industrial</v>
      </c>
      <c r="I27" s="21" t="str">
        <f t="shared" si="1"/>
        <v>Port Blair</v>
      </c>
      <c r="J27" s="21">
        <f t="shared" si="1"/>
        <v>224764.91000000003</v>
      </c>
    </row>
    <row r="28" spans="1:12" x14ac:dyDescent="0.3">
      <c r="A28" s="2" t="s">
        <v>30</v>
      </c>
      <c r="B28" s="2" t="s">
        <v>8027</v>
      </c>
      <c r="C28" s="2">
        <v>127931.28000000001</v>
      </c>
      <c r="H28" s="21" t="str">
        <f t="shared" si="1"/>
        <v>Industrial</v>
      </c>
      <c r="I28" s="21" t="str">
        <f t="shared" si="1"/>
        <v>Shimla</v>
      </c>
      <c r="J28" s="21">
        <f t="shared" si="1"/>
        <v>127931.28000000001</v>
      </c>
    </row>
    <row r="29" spans="1:12" x14ac:dyDescent="0.3">
      <c r="A29" s="2" t="s">
        <v>30</v>
      </c>
      <c r="B29" s="2" t="s">
        <v>8025</v>
      </c>
      <c r="C29" s="2">
        <v>73419.240000000005</v>
      </c>
      <c r="H29" s="21" t="str">
        <f t="shared" si="1"/>
        <v>Industrial</v>
      </c>
      <c r="I29" s="21" t="str">
        <f t="shared" si="1"/>
        <v>Udaipur</v>
      </c>
      <c r="J29" s="21">
        <f t="shared" si="1"/>
        <v>73419.240000000005</v>
      </c>
    </row>
    <row r="32" spans="1:12" ht="15" thickBot="1" x14ac:dyDescent="0.35">
      <c r="H32" s="25" t="s">
        <v>8082</v>
      </c>
      <c r="I32" s="25"/>
    </row>
    <row r="34" spans="1:9" x14ac:dyDescent="0.3">
      <c r="A34" s="7" t="s">
        <v>5</v>
      </c>
      <c r="B34" s="2" t="s">
        <v>8061</v>
      </c>
      <c r="H34" s="22" t="str">
        <f t="shared" ref="H34:I39" si="4">A34</f>
        <v>State</v>
      </c>
      <c r="I34" s="22" t="str">
        <f t="shared" si="4"/>
        <v>Billing Amount</v>
      </c>
    </row>
    <row r="35" spans="1:9" x14ac:dyDescent="0.3">
      <c r="A35" s="2" t="s">
        <v>8021</v>
      </c>
      <c r="B35" s="2">
        <v>642940.77000000025</v>
      </c>
      <c r="H35" s="21" t="str">
        <f t="shared" si="4"/>
        <v>Andaman</v>
      </c>
      <c r="I35" s="21">
        <f t="shared" si="4"/>
        <v>642940.77000000025</v>
      </c>
    </row>
    <row r="36" spans="1:9" x14ac:dyDescent="0.3">
      <c r="A36" s="2" t="s">
        <v>8024</v>
      </c>
      <c r="B36" s="2">
        <v>579302.9600000002</v>
      </c>
      <c r="H36" s="21" t="str">
        <f t="shared" si="4"/>
        <v>Goa</v>
      </c>
      <c r="I36" s="21">
        <f t="shared" si="4"/>
        <v>579302.9600000002</v>
      </c>
    </row>
    <row r="37" spans="1:9" x14ac:dyDescent="0.3">
      <c r="A37" s="2" t="s">
        <v>8022</v>
      </c>
      <c r="B37" s="2">
        <v>614044.67000000004</v>
      </c>
      <c r="H37" s="21" t="str">
        <f t="shared" si="4"/>
        <v>Himachal Pradesh</v>
      </c>
      <c r="I37" s="21">
        <f t="shared" si="4"/>
        <v>614044.67000000004</v>
      </c>
    </row>
    <row r="38" spans="1:9" x14ac:dyDescent="0.3">
      <c r="A38" s="2" t="s">
        <v>8023</v>
      </c>
      <c r="B38" s="2">
        <v>621550.78</v>
      </c>
      <c r="H38" s="21" t="str">
        <f t="shared" si="4"/>
        <v>Kerala</v>
      </c>
      <c r="I38" s="21">
        <f t="shared" si="4"/>
        <v>621550.78</v>
      </c>
    </row>
    <row r="39" spans="1:9" x14ac:dyDescent="0.3">
      <c r="A39" s="2" t="s">
        <v>8020</v>
      </c>
      <c r="B39" s="2">
        <v>646255.69999999949</v>
      </c>
      <c r="H39" s="21" t="str">
        <f t="shared" si="4"/>
        <v>Rajasthan</v>
      </c>
      <c r="I39" s="21">
        <f t="shared" si="4"/>
        <v>646255.69999999949</v>
      </c>
    </row>
    <row r="43" spans="1:9" ht="15" thickBot="1" x14ac:dyDescent="0.35">
      <c r="H43" s="88" t="s">
        <v>8083</v>
      </c>
      <c r="I43" s="88"/>
    </row>
    <row r="44" spans="1:9" x14ac:dyDescent="0.3">
      <c r="A44" s="7" t="s">
        <v>3</v>
      </c>
      <c r="B44" s="2" t="s">
        <v>8059</v>
      </c>
    </row>
    <row r="45" spans="1:9" x14ac:dyDescent="0.3">
      <c r="A45" s="2" t="s">
        <v>26</v>
      </c>
      <c r="B45" s="2">
        <v>1090348.7199999986</v>
      </c>
      <c r="H45" s="22" t="str">
        <f t="shared" ref="H45:I48" si="5">A44</f>
        <v>Customer_Type</v>
      </c>
      <c r="I45" s="22" t="str">
        <f t="shared" si="5"/>
        <v>Sum of Billing_Amount</v>
      </c>
    </row>
    <row r="46" spans="1:9" x14ac:dyDescent="0.3">
      <c r="A46" s="2" t="s">
        <v>30</v>
      </c>
      <c r="B46" s="2">
        <v>1004958.77</v>
      </c>
      <c r="H46" s="21" t="str">
        <f t="shared" si="5"/>
        <v>Commercial</v>
      </c>
      <c r="I46" s="21">
        <f t="shared" si="5"/>
        <v>1090348.7199999986</v>
      </c>
    </row>
    <row r="47" spans="1:9" x14ac:dyDescent="0.3">
      <c r="A47" s="2" t="s">
        <v>35</v>
      </c>
      <c r="B47" s="2">
        <v>1008787.3899999992</v>
      </c>
      <c r="H47" s="21" t="str">
        <f t="shared" si="5"/>
        <v>Industrial</v>
      </c>
      <c r="I47" s="21">
        <f t="shared" si="5"/>
        <v>1004958.77</v>
      </c>
    </row>
    <row r="48" spans="1:9" x14ac:dyDescent="0.3">
      <c r="H48" s="21" t="str">
        <f t="shared" si="5"/>
        <v>Residential</v>
      </c>
      <c r="I48" s="21">
        <f t="shared" si="5"/>
        <v>1008787.3899999992</v>
      </c>
    </row>
    <row r="52" spans="1:13" ht="15" thickBot="1" x14ac:dyDescent="0.35">
      <c r="H52" s="88" t="s">
        <v>8084</v>
      </c>
      <c r="I52" s="88"/>
    </row>
    <row r="54" spans="1:13" x14ac:dyDescent="0.3">
      <c r="H54" s="22" t="str">
        <f t="shared" ref="H54:J59" si="6">A55</f>
        <v>Payment_Method</v>
      </c>
      <c r="I54" s="22" t="str">
        <f t="shared" si="6"/>
        <v>Sum of Paid</v>
      </c>
      <c r="J54" s="22" t="str">
        <f t="shared" si="6"/>
        <v>Sum of Unpaid</v>
      </c>
      <c r="K54" s="22" t="s">
        <v>8091</v>
      </c>
      <c r="L54" s="44" t="s">
        <v>8059</v>
      </c>
    </row>
    <row r="55" spans="1:13" x14ac:dyDescent="0.3">
      <c r="A55" s="7" t="s">
        <v>16</v>
      </c>
      <c r="B55" s="2" t="s">
        <v>8089</v>
      </c>
      <c r="C55" s="2" t="s">
        <v>8090</v>
      </c>
      <c r="D55" s="2" t="s">
        <v>8086</v>
      </c>
      <c r="H55" s="21" t="str">
        <f t="shared" si="6"/>
        <v>Cash</v>
      </c>
      <c r="I55" s="21">
        <f t="shared" si="6"/>
        <v>121</v>
      </c>
      <c r="J55" s="21">
        <f t="shared" si="6"/>
        <v>145</v>
      </c>
      <c r="K55" s="32">
        <f>I55/SUM($I$55:$I$59)</f>
        <v>0.17925925925925926</v>
      </c>
      <c r="L55" s="45">
        <v>619017.48999999976</v>
      </c>
    </row>
    <row r="56" spans="1:13" x14ac:dyDescent="0.3">
      <c r="A56" s="2" t="s">
        <v>50</v>
      </c>
      <c r="B56" s="2">
        <v>121</v>
      </c>
      <c r="C56" s="2">
        <v>145</v>
      </c>
      <c r="D56" s="2">
        <v>131</v>
      </c>
      <c r="H56" s="21" t="str">
        <f t="shared" si="6"/>
        <v>Cheque</v>
      </c>
      <c r="I56" s="21">
        <f t="shared" si="6"/>
        <v>146</v>
      </c>
      <c r="J56" s="21">
        <f t="shared" si="6"/>
        <v>136</v>
      </c>
      <c r="K56" s="32">
        <f t="shared" ref="K56:K59" si="7">I56/SUM($I$55:$I$59)</f>
        <v>0.21629629629629629</v>
      </c>
      <c r="L56" s="45">
        <v>643881.83000000101</v>
      </c>
    </row>
    <row r="57" spans="1:13" x14ac:dyDescent="0.3">
      <c r="A57" s="2" t="s">
        <v>29</v>
      </c>
      <c r="B57" s="2">
        <v>146</v>
      </c>
      <c r="C57" s="2">
        <v>136</v>
      </c>
      <c r="D57" s="2">
        <v>137</v>
      </c>
      <c r="H57" s="21" t="str">
        <f t="shared" si="6"/>
        <v>Credit Card</v>
      </c>
      <c r="I57" s="21">
        <f t="shared" si="6"/>
        <v>128</v>
      </c>
      <c r="J57" s="21">
        <f t="shared" si="6"/>
        <v>141</v>
      </c>
      <c r="K57" s="32">
        <f t="shared" si="7"/>
        <v>0.18962962962962962</v>
      </c>
      <c r="L57" s="45">
        <v>621574.72999999986</v>
      </c>
    </row>
    <row r="58" spans="1:13" x14ac:dyDescent="0.3">
      <c r="A58" s="2" t="s">
        <v>58</v>
      </c>
      <c r="B58" s="2">
        <v>128</v>
      </c>
      <c r="C58" s="2">
        <v>141</v>
      </c>
      <c r="D58" s="2">
        <v>132</v>
      </c>
      <c r="H58" s="21" t="str">
        <f t="shared" si="6"/>
        <v>Online</v>
      </c>
      <c r="I58" s="21">
        <f t="shared" si="6"/>
        <v>138</v>
      </c>
      <c r="J58" s="21">
        <f t="shared" si="6"/>
        <v>109</v>
      </c>
      <c r="K58" s="32">
        <f t="shared" si="7"/>
        <v>0.20444444444444446</v>
      </c>
      <c r="L58" s="45">
        <v>593647.3899999999</v>
      </c>
      <c r="M58" s="39"/>
    </row>
    <row r="59" spans="1:13" x14ac:dyDescent="0.3">
      <c r="A59" s="2" t="s">
        <v>38</v>
      </c>
      <c r="B59" s="2">
        <v>138</v>
      </c>
      <c r="C59" s="2">
        <v>109</v>
      </c>
      <c r="D59" s="2">
        <v>148</v>
      </c>
      <c r="H59" s="21" t="str">
        <f t="shared" si="6"/>
        <v>UPI</v>
      </c>
      <c r="I59" s="21">
        <f t="shared" si="6"/>
        <v>142</v>
      </c>
      <c r="J59" s="21">
        <f t="shared" si="6"/>
        <v>119</v>
      </c>
      <c r="K59" s="32">
        <f t="shared" si="7"/>
        <v>0.21037037037037037</v>
      </c>
      <c r="L59" s="45">
        <v>625973.43999999971</v>
      </c>
    </row>
    <row r="60" spans="1:13" x14ac:dyDescent="0.3">
      <c r="A60" s="2" t="s">
        <v>43</v>
      </c>
      <c r="B60" s="2">
        <v>142</v>
      </c>
      <c r="C60" s="2">
        <v>119</v>
      </c>
      <c r="D60" s="2">
        <v>127</v>
      </c>
    </row>
    <row r="63" spans="1:13" x14ac:dyDescent="0.3">
      <c r="H63" s="89" t="s">
        <v>18</v>
      </c>
      <c r="I63" s="89"/>
      <c r="J63" s="89"/>
    </row>
    <row r="64" spans="1:13" x14ac:dyDescent="0.3">
      <c r="A64" s="7" t="s">
        <v>8104</v>
      </c>
      <c r="B64" s="7" t="s">
        <v>8099</v>
      </c>
      <c r="C64" s="7" t="s">
        <v>18</v>
      </c>
      <c r="D64" s="2" t="s">
        <v>8058</v>
      </c>
      <c r="E64" s="2" t="s">
        <v>8059</v>
      </c>
    </row>
    <row r="65" spans="1:12" x14ac:dyDescent="0.3">
      <c r="A65" s="2" t="s">
        <v>8105</v>
      </c>
      <c r="B65" s="2" t="s">
        <v>8100</v>
      </c>
      <c r="C65" s="2" t="s">
        <v>31</v>
      </c>
      <c r="D65" s="2">
        <v>3266.29</v>
      </c>
      <c r="E65" s="2">
        <v>17823.23</v>
      </c>
      <c r="H65" s="22" t="str">
        <f t="shared" ref="H65:K65" si="8">A64</f>
        <v>Years (Billing_Date)</v>
      </c>
      <c r="I65" s="22" t="str">
        <f t="shared" si="8"/>
        <v>Quarters (Billing_Date)</v>
      </c>
      <c r="J65" s="22" t="str">
        <f t="shared" si="8"/>
        <v>Energy_Source</v>
      </c>
      <c r="K65" s="22" t="str">
        <f t="shared" si="8"/>
        <v>Sum of Power_Consumed_kWh</v>
      </c>
    </row>
    <row r="66" spans="1:12" x14ac:dyDescent="0.3">
      <c r="A66" s="2" t="s">
        <v>8105</v>
      </c>
      <c r="B66" s="2" t="s">
        <v>8100</v>
      </c>
      <c r="C66" s="2" t="s">
        <v>45</v>
      </c>
      <c r="D66" s="2">
        <v>3043.96</v>
      </c>
      <c r="E66" s="2">
        <v>17472.080000000002</v>
      </c>
      <c r="H66" s="21">
        <v>2024</v>
      </c>
      <c r="I66" s="21" t="s">
        <v>31</v>
      </c>
      <c r="J66" s="21">
        <v>15930.179999999998</v>
      </c>
      <c r="K66" s="21">
        <v>94124.329999999987</v>
      </c>
    </row>
    <row r="67" spans="1:12" x14ac:dyDescent="0.3">
      <c r="A67" s="2" t="s">
        <v>8105</v>
      </c>
      <c r="B67" s="2" t="s">
        <v>8100</v>
      </c>
      <c r="C67" s="2" t="s">
        <v>51</v>
      </c>
      <c r="D67" s="2">
        <v>3734.7499999999995</v>
      </c>
      <c r="E67" s="2">
        <v>22991.59</v>
      </c>
      <c r="H67" s="21">
        <v>2024</v>
      </c>
      <c r="I67" s="21" t="s">
        <v>45</v>
      </c>
      <c r="J67" s="21">
        <v>22356.090000000004</v>
      </c>
      <c r="K67" s="21">
        <v>133021.33000000002</v>
      </c>
    </row>
    <row r="68" spans="1:12" x14ac:dyDescent="0.3">
      <c r="A68" s="2" t="s">
        <v>8105</v>
      </c>
      <c r="B68" s="2" t="s">
        <v>8100</v>
      </c>
      <c r="C68" s="2" t="s">
        <v>63</v>
      </c>
      <c r="D68" s="2">
        <v>5094.26</v>
      </c>
      <c r="E68" s="2">
        <v>29971.929999999997</v>
      </c>
      <c r="H68" s="21">
        <v>2024</v>
      </c>
      <c r="I68" s="21" t="s">
        <v>51</v>
      </c>
      <c r="J68" s="21">
        <v>18721.350000000006</v>
      </c>
      <c r="K68" s="21">
        <v>111213.58999999998</v>
      </c>
    </row>
    <row r="69" spans="1:12" x14ac:dyDescent="0.3">
      <c r="A69" s="2" t="s">
        <v>8105</v>
      </c>
      <c r="B69" s="2" t="s">
        <v>8100</v>
      </c>
      <c r="C69" s="2" t="s">
        <v>85</v>
      </c>
      <c r="D69" s="2">
        <v>3289.27</v>
      </c>
      <c r="E69" s="2">
        <v>18579.920000000002</v>
      </c>
      <c r="H69" s="21">
        <v>2024</v>
      </c>
      <c r="I69" s="21" t="s">
        <v>63</v>
      </c>
      <c r="J69" s="21">
        <v>21945.4</v>
      </c>
      <c r="K69" s="21">
        <v>131850.76999999999</v>
      </c>
    </row>
    <row r="70" spans="1:12" x14ac:dyDescent="0.3">
      <c r="A70" s="2" t="s">
        <v>8105</v>
      </c>
      <c r="B70" s="2" t="s">
        <v>8101</v>
      </c>
      <c r="C70" s="2" t="s">
        <v>31</v>
      </c>
      <c r="D70" s="2">
        <v>12663.890000000001</v>
      </c>
      <c r="E70" s="2">
        <v>76301.099999999991</v>
      </c>
      <c r="H70" s="21">
        <v>2024</v>
      </c>
      <c r="I70" s="21" t="s">
        <v>85</v>
      </c>
      <c r="J70" s="21">
        <v>18961.629999999997</v>
      </c>
      <c r="K70" s="21">
        <v>110100.04999999999</v>
      </c>
    </row>
    <row r="71" spans="1:12" x14ac:dyDescent="0.3">
      <c r="A71" s="2" t="s">
        <v>8105</v>
      </c>
      <c r="B71" s="2" t="s">
        <v>8101</v>
      </c>
      <c r="C71" s="2" t="s">
        <v>45</v>
      </c>
      <c r="D71" s="2">
        <v>19312.13</v>
      </c>
      <c r="E71" s="2">
        <v>115549.25000000003</v>
      </c>
      <c r="H71" s="21">
        <v>2025</v>
      </c>
      <c r="I71" s="21" t="s">
        <v>31</v>
      </c>
      <c r="J71" s="21">
        <v>79637.530000000028</v>
      </c>
      <c r="K71" s="21">
        <v>476822.35999999993</v>
      </c>
    </row>
    <row r="72" spans="1:12" x14ac:dyDescent="0.3">
      <c r="A72" s="2" t="s">
        <v>8105</v>
      </c>
      <c r="B72" s="2" t="s">
        <v>8101</v>
      </c>
      <c r="C72" s="2" t="s">
        <v>51</v>
      </c>
      <c r="D72" s="2">
        <v>14986.6</v>
      </c>
      <c r="E72" s="2">
        <v>88221.999999999985</v>
      </c>
      <c r="H72" s="21">
        <v>2025</v>
      </c>
      <c r="I72" s="21" t="s">
        <v>45</v>
      </c>
      <c r="J72" s="21">
        <v>92977.300000000032</v>
      </c>
      <c r="K72" s="21">
        <v>552549.6399999999</v>
      </c>
    </row>
    <row r="73" spans="1:12" x14ac:dyDescent="0.3">
      <c r="A73" s="2" t="s">
        <v>8105</v>
      </c>
      <c r="B73" s="2" t="s">
        <v>8101</v>
      </c>
      <c r="C73" s="2" t="s">
        <v>63</v>
      </c>
      <c r="D73" s="2">
        <v>16851.14</v>
      </c>
      <c r="E73" s="2">
        <v>101878.83999999997</v>
      </c>
      <c r="H73" s="21">
        <v>2025</v>
      </c>
      <c r="I73" s="21" t="s">
        <v>51</v>
      </c>
      <c r="J73" s="21">
        <v>81821.189999999973</v>
      </c>
      <c r="K73" s="21">
        <v>484670.93</v>
      </c>
    </row>
    <row r="74" spans="1:12" x14ac:dyDescent="0.3">
      <c r="A74" s="2" t="s">
        <v>8105</v>
      </c>
      <c r="B74" s="2" t="s">
        <v>8101</v>
      </c>
      <c r="C74" s="2" t="s">
        <v>85</v>
      </c>
      <c r="D74" s="2">
        <v>15672.36</v>
      </c>
      <c r="E74" s="2">
        <v>91520.129999999976</v>
      </c>
      <c r="H74" s="21">
        <v>2025</v>
      </c>
      <c r="I74" s="21" t="s">
        <v>63</v>
      </c>
      <c r="J74" s="21">
        <v>85503.509999999966</v>
      </c>
      <c r="K74" s="21">
        <v>510944.96999999986</v>
      </c>
    </row>
    <row r="75" spans="1:12" x14ac:dyDescent="0.3">
      <c r="A75" s="2" t="s">
        <v>8106</v>
      </c>
      <c r="B75" s="2" t="s">
        <v>8102</v>
      </c>
      <c r="C75" s="2" t="s">
        <v>31</v>
      </c>
      <c r="D75" s="2">
        <v>24394.249999999993</v>
      </c>
      <c r="E75" s="2">
        <v>145833.3000000001</v>
      </c>
      <c r="H75" s="21">
        <v>2025</v>
      </c>
      <c r="I75" s="21" t="s">
        <v>85</v>
      </c>
      <c r="J75" s="21">
        <v>83465.08</v>
      </c>
      <c r="K75" s="21">
        <v>498796.91000000038</v>
      </c>
    </row>
    <row r="76" spans="1:12" x14ac:dyDescent="0.3">
      <c r="A76" s="2" t="s">
        <v>8106</v>
      </c>
      <c r="B76" s="2" t="s">
        <v>8102</v>
      </c>
      <c r="C76" s="2" t="s">
        <v>45</v>
      </c>
      <c r="D76" s="2">
        <v>35152.60000000002</v>
      </c>
      <c r="E76" s="2">
        <v>207279.6100000001</v>
      </c>
    </row>
    <row r="77" spans="1:12" x14ac:dyDescent="0.3">
      <c r="A77" s="2" t="s">
        <v>8106</v>
      </c>
      <c r="B77" s="2" t="s">
        <v>8102</v>
      </c>
      <c r="C77" s="2" t="s">
        <v>51</v>
      </c>
      <c r="D77" s="2">
        <v>25163.000000000007</v>
      </c>
      <c r="E77" s="2">
        <v>153561.57</v>
      </c>
    </row>
    <row r="78" spans="1:12" x14ac:dyDescent="0.3">
      <c r="A78" s="2" t="s">
        <v>8106</v>
      </c>
      <c r="B78" s="2" t="s">
        <v>8102</v>
      </c>
      <c r="C78" s="2" t="s">
        <v>63</v>
      </c>
      <c r="D78" s="2">
        <v>27604.969999999994</v>
      </c>
      <c r="E78" s="2">
        <v>165787.3000000001</v>
      </c>
    </row>
    <row r="79" spans="1:12" x14ac:dyDescent="0.3">
      <c r="A79" s="2" t="s">
        <v>8106</v>
      </c>
      <c r="B79" s="2" t="s">
        <v>8102</v>
      </c>
      <c r="C79" s="2" t="s">
        <v>85</v>
      </c>
      <c r="D79" s="2">
        <v>26608.94</v>
      </c>
      <c r="E79" s="2">
        <v>162013.24</v>
      </c>
      <c r="H79" s="41" t="s">
        <v>8104</v>
      </c>
      <c r="I79" s="42" t="s">
        <v>8099</v>
      </c>
      <c r="J79" s="42" t="s">
        <v>18</v>
      </c>
      <c r="K79" s="43" t="s">
        <v>8058</v>
      </c>
      <c r="L79" s="42" t="s">
        <v>8059</v>
      </c>
    </row>
    <row r="80" spans="1:12" x14ac:dyDescent="0.3">
      <c r="A80" s="2" t="s">
        <v>8106</v>
      </c>
      <c r="B80" s="2" t="s">
        <v>8103</v>
      </c>
      <c r="C80" s="2" t="s">
        <v>31</v>
      </c>
      <c r="D80" s="2">
        <v>41145.01</v>
      </c>
      <c r="E80" s="2">
        <v>248840.91999999993</v>
      </c>
      <c r="H80" s="21">
        <v>2024</v>
      </c>
      <c r="I80" s="21" t="s">
        <v>8100</v>
      </c>
      <c r="J80" s="21" t="s">
        <v>31</v>
      </c>
      <c r="K80" s="21">
        <v>3266.29</v>
      </c>
      <c r="L80" s="21">
        <v>17823.23</v>
      </c>
    </row>
    <row r="81" spans="1:12" x14ac:dyDescent="0.3">
      <c r="A81" s="2" t="s">
        <v>8106</v>
      </c>
      <c r="B81" s="2" t="s">
        <v>8103</v>
      </c>
      <c r="C81" s="2" t="s">
        <v>45</v>
      </c>
      <c r="D81" s="2">
        <v>47477.98000000001</v>
      </c>
      <c r="E81" s="2">
        <v>284124.62</v>
      </c>
      <c r="H81" s="21">
        <v>2024</v>
      </c>
      <c r="I81" s="21" t="s">
        <v>8100</v>
      </c>
      <c r="J81" s="21" t="s">
        <v>45</v>
      </c>
      <c r="K81" s="21">
        <v>3043.96</v>
      </c>
      <c r="L81" s="21">
        <v>17472.080000000002</v>
      </c>
    </row>
    <row r="82" spans="1:12" x14ac:dyDescent="0.3">
      <c r="A82" s="2" t="s">
        <v>8106</v>
      </c>
      <c r="B82" s="2" t="s">
        <v>8103</v>
      </c>
      <c r="C82" s="2" t="s">
        <v>51</v>
      </c>
      <c r="D82" s="2">
        <v>44367.08</v>
      </c>
      <c r="E82" s="2">
        <v>256965.21000000008</v>
      </c>
      <c r="H82" s="21">
        <v>2024</v>
      </c>
      <c r="I82" s="21" t="s">
        <v>8100</v>
      </c>
      <c r="J82" s="21" t="s">
        <v>51</v>
      </c>
      <c r="K82" s="21">
        <v>3734.7499999999995</v>
      </c>
      <c r="L82" s="21">
        <v>22991.59</v>
      </c>
    </row>
    <row r="83" spans="1:12" x14ac:dyDescent="0.3">
      <c r="A83" s="2" t="s">
        <v>8106</v>
      </c>
      <c r="B83" s="2" t="s">
        <v>8103</v>
      </c>
      <c r="C83" s="2" t="s">
        <v>63</v>
      </c>
      <c r="D83" s="2">
        <v>43056.640000000036</v>
      </c>
      <c r="E83" s="2">
        <v>259738.35000000006</v>
      </c>
      <c r="H83" s="21">
        <v>2024</v>
      </c>
      <c r="I83" s="21" t="s">
        <v>8100</v>
      </c>
      <c r="J83" s="21" t="s">
        <v>63</v>
      </c>
      <c r="K83" s="21">
        <v>5094.26</v>
      </c>
      <c r="L83" s="21">
        <v>29971.929999999997</v>
      </c>
    </row>
    <row r="84" spans="1:12" x14ac:dyDescent="0.3">
      <c r="A84" s="2" t="s">
        <v>8106</v>
      </c>
      <c r="B84" s="2" t="s">
        <v>8103</v>
      </c>
      <c r="C84" s="2" t="s">
        <v>85</v>
      </c>
      <c r="D84" s="2">
        <v>41888.83</v>
      </c>
      <c r="E84" s="2">
        <v>248572.67999999996</v>
      </c>
      <c r="H84" s="21">
        <v>2024</v>
      </c>
      <c r="I84" s="21" t="s">
        <v>8100</v>
      </c>
      <c r="J84" s="21" t="s">
        <v>85</v>
      </c>
      <c r="K84" s="21">
        <v>3289.27</v>
      </c>
      <c r="L84" s="21">
        <v>18579.920000000002</v>
      </c>
    </row>
    <row r="85" spans="1:12" x14ac:dyDescent="0.3">
      <c r="A85" s="2" t="s">
        <v>8106</v>
      </c>
      <c r="B85" s="2" t="s">
        <v>8100</v>
      </c>
      <c r="C85" s="2" t="s">
        <v>31</v>
      </c>
      <c r="D85" s="2">
        <v>14098.269999999995</v>
      </c>
      <c r="E85" s="2">
        <v>82148.14</v>
      </c>
      <c r="H85" s="21">
        <v>2024</v>
      </c>
      <c r="I85" s="21" t="s">
        <v>8101</v>
      </c>
      <c r="J85" s="21" t="s">
        <v>31</v>
      </c>
      <c r="K85" s="21">
        <v>12663.890000000001</v>
      </c>
      <c r="L85" s="21">
        <v>76301.099999999991</v>
      </c>
    </row>
    <row r="86" spans="1:12" x14ac:dyDescent="0.3">
      <c r="A86" s="2" t="s">
        <v>8106</v>
      </c>
      <c r="B86" s="2" t="s">
        <v>8100</v>
      </c>
      <c r="C86" s="2" t="s">
        <v>45</v>
      </c>
      <c r="D86" s="2">
        <v>10346.719999999999</v>
      </c>
      <c r="E86" s="2">
        <v>61145.409999999996</v>
      </c>
      <c r="H86" s="21">
        <v>2024</v>
      </c>
      <c r="I86" s="21" t="s">
        <v>8101</v>
      </c>
      <c r="J86" s="21" t="s">
        <v>45</v>
      </c>
      <c r="K86" s="21">
        <v>19312.13</v>
      </c>
      <c r="L86" s="21">
        <v>115549.25000000003</v>
      </c>
    </row>
    <row r="87" spans="1:12" x14ac:dyDescent="0.3">
      <c r="A87" s="2" t="s">
        <v>8106</v>
      </c>
      <c r="B87" s="2" t="s">
        <v>8100</v>
      </c>
      <c r="C87" s="2" t="s">
        <v>51</v>
      </c>
      <c r="D87" s="2">
        <v>12291.110000000002</v>
      </c>
      <c r="E87" s="2">
        <v>74144.149999999994</v>
      </c>
      <c r="H87" s="21">
        <v>2024</v>
      </c>
      <c r="I87" s="21" t="s">
        <v>8101</v>
      </c>
      <c r="J87" s="21" t="s">
        <v>51</v>
      </c>
      <c r="K87" s="21">
        <v>14986.6</v>
      </c>
      <c r="L87" s="21">
        <v>88221.999999999985</v>
      </c>
    </row>
    <row r="88" spans="1:12" x14ac:dyDescent="0.3">
      <c r="A88" s="2" t="s">
        <v>8106</v>
      </c>
      <c r="B88" s="2" t="s">
        <v>8100</v>
      </c>
      <c r="C88" s="2" t="s">
        <v>63</v>
      </c>
      <c r="D88" s="2">
        <v>14841.899999999998</v>
      </c>
      <c r="E88" s="2">
        <v>85419.319999999992</v>
      </c>
      <c r="H88" s="21">
        <v>2024</v>
      </c>
      <c r="I88" s="21" t="s">
        <v>8101</v>
      </c>
      <c r="J88" s="21" t="s">
        <v>63</v>
      </c>
      <c r="K88" s="21">
        <v>16851.14</v>
      </c>
      <c r="L88" s="21">
        <v>101878.83999999997</v>
      </c>
    </row>
    <row r="89" spans="1:12" x14ac:dyDescent="0.3">
      <c r="A89" s="2" t="s">
        <v>8106</v>
      </c>
      <c r="B89" s="2" t="s">
        <v>8100</v>
      </c>
      <c r="C89" s="2" t="s">
        <v>85</v>
      </c>
      <c r="D89" s="2">
        <v>14967.31</v>
      </c>
      <c r="E89" s="2">
        <v>88210.989999999991</v>
      </c>
      <c r="H89" s="21">
        <v>2024</v>
      </c>
      <c r="I89" s="21" t="s">
        <v>8101</v>
      </c>
      <c r="J89" s="21" t="s">
        <v>85</v>
      </c>
      <c r="K89" s="21">
        <v>15672.36</v>
      </c>
      <c r="L89" s="21">
        <v>91520.129999999976</v>
      </c>
    </row>
    <row r="90" spans="1:12" x14ac:dyDescent="0.3">
      <c r="H90" s="21">
        <v>2025</v>
      </c>
      <c r="I90" s="21" t="s">
        <v>8102</v>
      </c>
      <c r="J90" s="21" t="s">
        <v>31</v>
      </c>
      <c r="K90" s="21">
        <v>24394.249999999993</v>
      </c>
      <c r="L90" s="21">
        <v>145833.3000000001</v>
      </c>
    </row>
    <row r="91" spans="1:12" x14ac:dyDescent="0.3">
      <c r="H91" s="21">
        <v>2025</v>
      </c>
      <c r="I91" s="21" t="s">
        <v>8102</v>
      </c>
      <c r="J91" s="21" t="s">
        <v>45</v>
      </c>
      <c r="K91" s="21">
        <v>35152.60000000002</v>
      </c>
      <c r="L91" s="21">
        <v>207279.6100000001</v>
      </c>
    </row>
    <row r="92" spans="1:12" x14ac:dyDescent="0.3">
      <c r="H92" s="21">
        <v>2025</v>
      </c>
      <c r="I92" s="21" t="s">
        <v>8102</v>
      </c>
      <c r="J92" s="21" t="s">
        <v>51</v>
      </c>
      <c r="K92" s="21">
        <v>25163.000000000007</v>
      </c>
      <c r="L92" s="21">
        <v>153561.57</v>
      </c>
    </row>
    <row r="93" spans="1:12" x14ac:dyDescent="0.3">
      <c r="H93" s="21">
        <v>2025</v>
      </c>
      <c r="I93" s="21" t="s">
        <v>8102</v>
      </c>
      <c r="J93" s="21" t="s">
        <v>63</v>
      </c>
      <c r="K93" s="21">
        <v>27604.969999999994</v>
      </c>
      <c r="L93" s="21">
        <v>165787.3000000001</v>
      </c>
    </row>
    <row r="94" spans="1:12" x14ac:dyDescent="0.3">
      <c r="H94" s="21">
        <v>2025</v>
      </c>
      <c r="I94" s="21" t="s">
        <v>8102</v>
      </c>
      <c r="J94" s="21" t="s">
        <v>85</v>
      </c>
      <c r="K94" s="21">
        <v>26608.94</v>
      </c>
      <c r="L94" s="21">
        <v>162013.24</v>
      </c>
    </row>
    <row r="95" spans="1:12" x14ac:dyDescent="0.3">
      <c r="H95" s="21">
        <v>2025</v>
      </c>
      <c r="I95" s="21" t="s">
        <v>8103</v>
      </c>
      <c r="J95" s="21" t="s">
        <v>31</v>
      </c>
      <c r="K95" s="21">
        <v>41145.01</v>
      </c>
      <c r="L95" s="21">
        <v>248840.91999999993</v>
      </c>
    </row>
    <row r="96" spans="1:12" x14ac:dyDescent="0.3">
      <c r="H96" s="21">
        <v>2025</v>
      </c>
      <c r="I96" s="21" t="s">
        <v>8103</v>
      </c>
      <c r="J96" s="21" t="s">
        <v>45</v>
      </c>
      <c r="K96" s="21">
        <v>47477.98000000001</v>
      </c>
      <c r="L96" s="21">
        <v>284124.62</v>
      </c>
    </row>
    <row r="97" spans="1:12" x14ac:dyDescent="0.3">
      <c r="H97" s="21">
        <v>2025</v>
      </c>
      <c r="I97" s="21" t="s">
        <v>8103</v>
      </c>
      <c r="J97" s="21" t="s">
        <v>51</v>
      </c>
      <c r="K97" s="21">
        <v>44367.08</v>
      </c>
      <c r="L97" s="21">
        <v>256965.21000000008</v>
      </c>
    </row>
    <row r="98" spans="1:12" x14ac:dyDescent="0.3">
      <c r="H98" s="21">
        <v>2025</v>
      </c>
      <c r="I98" s="21" t="s">
        <v>8103</v>
      </c>
      <c r="J98" s="21" t="s">
        <v>63</v>
      </c>
      <c r="K98" s="21">
        <v>43056.640000000036</v>
      </c>
      <c r="L98" s="21">
        <v>259738.35000000006</v>
      </c>
    </row>
    <row r="99" spans="1:12" x14ac:dyDescent="0.3">
      <c r="A99" s="7" t="s">
        <v>4</v>
      </c>
      <c r="B99" s="7" t="s">
        <v>5</v>
      </c>
      <c r="C99" s="2" t="s">
        <v>8059</v>
      </c>
      <c r="D99" s="2" t="s">
        <v>8108</v>
      </c>
      <c r="H99" s="21">
        <v>2025</v>
      </c>
      <c r="I99" s="21" t="s">
        <v>8103</v>
      </c>
      <c r="J99" s="21" t="s">
        <v>85</v>
      </c>
      <c r="K99" s="21">
        <v>41888.83</v>
      </c>
      <c r="L99" s="21">
        <v>248572.67999999996</v>
      </c>
    </row>
    <row r="100" spans="1:12" x14ac:dyDescent="0.3">
      <c r="A100" s="2" t="s">
        <v>8029</v>
      </c>
      <c r="B100" s="2" t="s">
        <v>8020</v>
      </c>
      <c r="C100" s="2">
        <v>394668.26000000007</v>
      </c>
      <c r="D100" s="2">
        <v>252</v>
      </c>
      <c r="H100" s="21">
        <v>2025</v>
      </c>
      <c r="I100" s="21" t="s">
        <v>8100</v>
      </c>
      <c r="J100" s="21" t="s">
        <v>31</v>
      </c>
      <c r="K100" s="21">
        <v>14098.269999999995</v>
      </c>
      <c r="L100" s="21">
        <v>82148.14</v>
      </c>
    </row>
    <row r="101" spans="1:12" x14ac:dyDescent="0.3">
      <c r="A101" s="2" t="s">
        <v>8030</v>
      </c>
      <c r="B101" s="2" t="s">
        <v>8023</v>
      </c>
      <c r="C101" s="2">
        <v>621550.78</v>
      </c>
      <c r="D101" s="2">
        <v>395</v>
      </c>
      <c r="H101" s="21">
        <v>2025</v>
      </c>
      <c r="I101" s="21" t="s">
        <v>8100</v>
      </c>
      <c r="J101" s="21" t="s">
        <v>45</v>
      </c>
      <c r="K101" s="21">
        <v>10346.719999999999</v>
      </c>
      <c r="L101" s="21">
        <v>61145.409999999996</v>
      </c>
    </row>
    <row r="102" spans="1:12" x14ac:dyDescent="0.3">
      <c r="A102" s="2" t="s">
        <v>8028</v>
      </c>
      <c r="B102" s="2" t="s">
        <v>8022</v>
      </c>
      <c r="C102" s="2">
        <v>232038.85</v>
      </c>
      <c r="D102" s="2">
        <v>152</v>
      </c>
      <c r="H102" s="21">
        <v>2025</v>
      </c>
      <c r="I102" s="21" t="s">
        <v>8100</v>
      </c>
      <c r="J102" s="21" t="s">
        <v>51</v>
      </c>
      <c r="K102" s="21">
        <v>12291.110000000002</v>
      </c>
      <c r="L102" s="21">
        <v>74144.149999999994</v>
      </c>
    </row>
    <row r="103" spans="1:12" x14ac:dyDescent="0.3">
      <c r="A103" s="2" t="s">
        <v>8031</v>
      </c>
      <c r="B103" s="2" t="s">
        <v>8024</v>
      </c>
      <c r="C103" s="2">
        <v>579302.9600000002</v>
      </c>
      <c r="D103" s="2">
        <v>380</v>
      </c>
      <c r="H103" s="21">
        <v>2025</v>
      </c>
      <c r="I103" s="21" t="s">
        <v>8100</v>
      </c>
      <c r="J103" s="21" t="s">
        <v>63</v>
      </c>
      <c r="K103" s="21">
        <v>14841.899999999998</v>
      </c>
      <c r="L103" s="21">
        <v>85419.319999999992</v>
      </c>
    </row>
    <row r="104" spans="1:12" x14ac:dyDescent="0.3">
      <c r="A104" s="2" t="s">
        <v>8026</v>
      </c>
      <c r="B104" s="2" t="s">
        <v>8021</v>
      </c>
      <c r="C104" s="2">
        <v>642940.77000000025</v>
      </c>
      <c r="D104" s="2">
        <v>414</v>
      </c>
      <c r="H104" s="21">
        <v>2025</v>
      </c>
      <c r="I104" s="21" t="s">
        <v>8100</v>
      </c>
      <c r="J104" s="21" t="s">
        <v>85</v>
      </c>
      <c r="K104" s="21">
        <v>14967.31</v>
      </c>
      <c r="L104" s="21">
        <v>88210.989999999991</v>
      </c>
    </row>
    <row r="105" spans="1:12" x14ac:dyDescent="0.3">
      <c r="A105" s="2" t="s">
        <v>8027</v>
      </c>
      <c r="B105" s="2" t="s">
        <v>8022</v>
      </c>
      <c r="C105" s="2">
        <v>382005.8200000003</v>
      </c>
      <c r="D105" s="2">
        <v>245</v>
      </c>
    </row>
    <row r="106" spans="1:12" x14ac:dyDescent="0.3">
      <c r="A106" s="2" t="s">
        <v>8025</v>
      </c>
      <c r="B106" s="2" t="s">
        <v>8020</v>
      </c>
      <c r="C106" s="2">
        <v>251587.43999999986</v>
      </c>
      <c r="D106" s="2">
        <v>162</v>
      </c>
    </row>
    <row r="111" spans="1:12" ht="21" x14ac:dyDescent="0.3">
      <c r="A111" s="91" t="s">
        <v>8114</v>
      </c>
      <c r="B111" s="91"/>
      <c r="C111" s="91"/>
    </row>
    <row r="113" spans="1:10" ht="23.4" x14ac:dyDescent="0.3">
      <c r="A113" s="7" t="s">
        <v>4</v>
      </c>
      <c r="B113" s="7" t="s">
        <v>15</v>
      </c>
      <c r="C113" s="2" t="s">
        <v>8059</v>
      </c>
      <c r="E113" s="90" t="s">
        <v>8109</v>
      </c>
      <c r="F113" s="90"/>
      <c r="G113" s="90"/>
      <c r="H113" s="90"/>
      <c r="I113" s="90"/>
      <c r="J113" s="90"/>
    </row>
    <row r="114" spans="1:10" ht="15.6" x14ac:dyDescent="0.3">
      <c r="A114" s="2" t="s">
        <v>8029</v>
      </c>
      <c r="B114" s="2" t="s">
        <v>28</v>
      </c>
      <c r="C114" s="2">
        <v>126814.93000000002</v>
      </c>
      <c r="E114" s="58" t="s">
        <v>4</v>
      </c>
      <c r="F114" s="59" t="str" cm="1">
        <f t="array" ref="F114:H114">TRANSPOSE(_xlfn.UNIQUE(B114:B134))</f>
        <v>Paid</v>
      </c>
      <c r="G114" s="59" t="str">
        <v>Pending</v>
      </c>
      <c r="H114" s="59" t="str">
        <v>Unpaid</v>
      </c>
      <c r="I114" s="59" t="s">
        <v>8110</v>
      </c>
      <c r="J114" s="59" t="s">
        <v>8111</v>
      </c>
    </row>
    <row r="115" spans="1:10" ht="15.6" x14ac:dyDescent="0.3">
      <c r="A115" s="2" t="s">
        <v>8029</v>
      </c>
      <c r="B115" s="2" t="s">
        <v>37</v>
      </c>
      <c r="C115" s="2">
        <v>135661.28000000003</v>
      </c>
      <c r="E115" s="58" t="str" cm="1">
        <f t="array" ref="E115:E121">_xlfn.UNIQUE(A114:A134)</f>
        <v>Jaipur</v>
      </c>
      <c r="F115" s="60">
        <f>SUMIFS($C$114:$C$134,$A$114:$A$134,$E115,$B$114:$B$134,F$114)</f>
        <v>126814.93000000002</v>
      </c>
      <c r="G115" s="60">
        <f t="shared" ref="G115:H121" si="9">SUMIFS($C$114:$C$134,$A$114:$A$134,$E115,$B$114:$B$134,G$114)</f>
        <v>135661.28000000003</v>
      </c>
      <c r="H115" s="60">
        <f t="shared" si="9"/>
        <v>132192.04999999996</v>
      </c>
      <c r="I115" s="60">
        <f>SUM(F115:H115)</f>
        <v>394668.26</v>
      </c>
      <c r="J115" s="61">
        <f>I115/SUM($I$115:$I$121)</f>
        <v>0.12714439321519708</v>
      </c>
    </row>
    <row r="116" spans="1:10" ht="15.6" x14ac:dyDescent="0.3">
      <c r="A116" s="2" t="s">
        <v>8029</v>
      </c>
      <c r="B116" s="2" t="s">
        <v>49</v>
      </c>
      <c r="C116" s="2">
        <v>132192.04999999996</v>
      </c>
      <c r="E116" s="58" t="str">
        <v>Kochi</v>
      </c>
      <c r="F116" s="60">
        <f t="shared" ref="F116:F121" si="10">SUMIFS($C$114:$C$134,$A$114:$A$134,$E116,$B$114:$B$134,F$114)</f>
        <v>218520.68999999994</v>
      </c>
      <c r="G116" s="60">
        <f t="shared" si="9"/>
        <v>213872.78000000006</v>
      </c>
      <c r="H116" s="60">
        <f t="shared" si="9"/>
        <v>189157.30999999997</v>
      </c>
      <c r="I116" s="60">
        <f t="shared" ref="I116:I121" si="11">SUM(F116:H116)</f>
        <v>621550.77999999991</v>
      </c>
      <c r="J116" s="61">
        <f t="shared" ref="J116:J121" si="12">I116/SUM($I$115:$I$121)</f>
        <v>0.20023575439163116</v>
      </c>
    </row>
    <row r="117" spans="1:10" ht="15.6" x14ac:dyDescent="0.3">
      <c r="A117" s="2" t="s">
        <v>8030</v>
      </c>
      <c r="B117" s="2" t="s">
        <v>28</v>
      </c>
      <c r="C117" s="2">
        <v>218520.68999999994</v>
      </c>
      <c r="E117" s="58" t="str">
        <v>Manali</v>
      </c>
      <c r="F117" s="60">
        <f t="shared" si="10"/>
        <v>90773.06</v>
      </c>
      <c r="G117" s="60">
        <f t="shared" si="9"/>
        <v>75010.969999999972</v>
      </c>
      <c r="H117" s="60">
        <f t="shared" si="9"/>
        <v>66254.820000000007</v>
      </c>
      <c r="I117" s="60">
        <f t="shared" si="11"/>
        <v>232038.84999999998</v>
      </c>
      <c r="J117" s="61">
        <f t="shared" si="12"/>
        <v>7.4752499189071162E-2</v>
      </c>
    </row>
    <row r="118" spans="1:10" ht="15.6" x14ac:dyDescent="0.3">
      <c r="A118" s="2" t="s">
        <v>8030</v>
      </c>
      <c r="B118" s="2" t="s">
        <v>37</v>
      </c>
      <c r="C118" s="2">
        <v>213872.78000000006</v>
      </c>
      <c r="E118" s="58" t="str">
        <v>Panaji</v>
      </c>
      <c r="F118" s="60">
        <f t="shared" si="10"/>
        <v>196026.38</v>
      </c>
      <c r="G118" s="60">
        <f t="shared" si="9"/>
        <v>205349.31999999992</v>
      </c>
      <c r="H118" s="60">
        <f t="shared" si="9"/>
        <v>177927.26</v>
      </c>
      <c r="I118" s="60">
        <f t="shared" si="11"/>
        <v>579302.96</v>
      </c>
      <c r="J118" s="61">
        <f t="shared" si="12"/>
        <v>0.18662540366678479</v>
      </c>
    </row>
    <row r="119" spans="1:10" ht="15.6" x14ac:dyDescent="0.3">
      <c r="A119" s="2" t="s">
        <v>8030</v>
      </c>
      <c r="B119" s="2" t="s">
        <v>49</v>
      </c>
      <c r="C119" s="2">
        <v>189157.30999999997</v>
      </c>
      <c r="E119" s="58" t="str">
        <v>Port Blair</v>
      </c>
      <c r="F119" s="60">
        <f t="shared" si="10"/>
        <v>213175.15000000008</v>
      </c>
      <c r="G119" s="60">
        <f t="shared" si="9"/>
        <v>195014.07</v>
      </c>
      <c r="H119" s="60">
        <f t="shared" si="9"/>
        <v>234751.54999999996</v>
      </c>
      <c r="I119" s="60">
        <f t="shared" si="11"/>
        <v>642940.77</v>
      </c>
      <c r="J119" s="61">
        <f t="shared" si="12"/>
        <v>0.20712664878336448</v>
      </c>
    </row>
    <row r="120" spans="1:10" ht="15.6" x14ac:dyDescent="0.3">
      <c r="A120" s="2" t="s">
        <v>8028</v>
      </c>
      <c r="B120" s="2" t="s">
        <v>28</v>
      </c>
      <c r="C120" s="2">
        <v>90773.06</v>
      </c>
      <c r="E120" s="58" t="str">
        <v>Shimla</v>
      </c>
      <c r="F120" s="60">
        <f t="shared" si="10"/>
        <v>127008.05</v>
      </c>
      <c r="G120" s="60">
        <f t="shared" si="9"/>
        <v>140846.97000000003</v>
      </c>
      <c r="H120" s="60">
        <f t="shared" si="9"/>
        <v>114150.80000000002</v>
      </c>
      <c r="I120" s="60">
        <f t="shared" si="11"/>
        <v>382005.82000000007</v>
      </c>
      <c r="J120" s="61">
        <f t="shared" si="12"/>
        <v>0.12306512357637729</v>
      </c>
    </row>
    <row r="121" spans="1:10" ht="15.6" x14ac:dyDescent="0.3">
      <c r="A121" s="2" t="s">
        <v>8028</v>
      </c>
      <c r="B121" s="2" t="s">
        <v>37</v>
      </c>
      <c r="C121" s="2">
        <v>75010.969999999972</v>
      </c>
      <c r="E121" s="58" t="str">
        <v>Udaipur</v>
      </c>
      <c r="F121" s="60">
        <f t="shared" si="10"/>
        <v>87495.92</v>
      </c>
      <c r="G121" s="60">
        <f t="shared" si="9"/>
        <v>84890.69</v>
      </c>
      <c r="H121" s="60">
        <f t="shared" si="9"/>
        <v>79200.829999999987</v>
      </c>
      <c r="I121" s="60">
        <f t="shared" si="11"/>
        <v>251587.43999999997</v>
      </c>
      <c r="J121" s="61">
        <f t="shared" si="12"/>
        <v>8.1050177177573887E-2</v>
      </c>
    </row>
    <row r="122" spans="1:10" x14ac:dyDescent="0.3">
      <c r="A122" s="2" t="s">
        <v>8028</v>
      </c>
      <c r="B122" s="2" t="s">
        <v>49</v>
      </c>
      <c r="C122" s="2">
        <v>66254.820000000007</v>
      </c>
    </row>
    <row r="123" spans="1:10" x14ac:dyDescent="0.3">
      <c r="A123" s="2" t="s">
        <v>8031</v>
      </c>
      <c r="B123" s="2" t="s">
        <v>28</v>
      </c>
      <c r="C123" s="2">
        <v>196026.38</v>
      </c>
    </row>
    <row r="124" spans="1:10" x14ac:dyDescent="0.3">
      <c r="A124" s="2" t="s">
        <v>8031</v>
      </c>
      <c r="B124" s="2" t="s">
        <v>37</v>
      </c>
      <c r="C124" s="2">
        <v>205349.31999999992</v>
      </c>
    </row>
    <row r="125" spans="1:10" x14ac:dyDescent="0.3">
      <c r="A125" s="2" t="s">
        <v>8031</v>
      </c>
      <c r="B125" s="2" t="s">
        <v>49</v>
      </c>
      <c r="C125" s="2">
        <v>177927.26</v>
      </c>
    </row>
    <row r="126" spans="1:10" x14ac:dyDescent="0.3">
      <c r="A126" s="2" t="s">
        <v>8026</v>
      </c>
      <c r="B126" s="2" t="s">
        <v>28</v>
      </c>
      <c r="C126" s="2">
        <v>213175.15000000008</v>
      </c>
    </row>
    <row r="127" spans="1:10" x14ac:dyDescent="0.3">
      <c r="A127" s="2" t="s">
        <v>8026</v>
      </c>
      <c r="B127" s="2" t="s">
        <v>37</v>
      </c>
      <c r="C127" s="2">
        <v>195014.07</v>
      </c>
    </row>
    <row r="128" spans="1:10" x14ac:dyDescent="0.3">
      <c r="A128" s="2" t="s">
        <v>8026</v>
      </c>
      <c r="B128" s="2" t="s">
        <v>49</v>
      </c>
      <c r="C128" s="2">
        <v>234751.54999999996</v>
      </c>
    </row>
    <row r="129" spans="1:11" x14ac:dyDescent="0.3">
      <c r="A129" s="2" t="s">
        <v>8027</v>
      </c>
      <c r="B129" s="2" t="s">
        <v>28</v>
      </c>
      <c r="C129" s="2">
        <v>127008.05</v>
      </c>
    </row>
    <row r="130" spans="1:11" x14ac:dyDescent="0.3">
      <c r="A130" s="2" t="s">
        <v>8027</v>
      </c>
      <c r="B130" s="2" t="s">
        <v>37</v>
      </c>
      <c r="C130" s="2">
        <v>140846.97000000003</v>
      </c>
    </row>
    <row r="131" spans="1:11" x14ac:dyDescent="0.3">
      <c r="A131" s="2" t="s">
        <v>8027</v>
      </c>
      <c r="B131" s="2" t="s">
        <v>49</v>
      </c>
      <c r="C131" s="2">
        <v>114150.80000000002</v>
      </c>
    </row>
    <row r="132" spans="1:11" x14ac:dyDescent="0.3">
      <c r="A132" s="2" t="s">
        <v>8025</v>
      </c>
      <c r="B132" s="2" t="s">
        <v>28</v>
      </c>
      <c r="C132" s="2">
        <v>87495.92</v>
      </c>
    </row>
    <row r="133" spans="1:11" x14ac:dyDescent="0.3">
      <c r="A133" s="2" t="s">
        <v>8025</v>
      </c>
      <c r="B133" s="2" t="s">
        <v>37</v>
      </c>
      <c r="C133" s="2">
        <v>84890.69</v>
      </c>
    </row>
    <row r="134" spans="1:11" x14ac:dyDescent="0.3">
      <c r="A134" s="2" t="s">
        <v>8025</v>
      </c>
      <c r="B134" s="2" t="s">
        <v>49</v>
      </c>
      <c r="C134" s="2">
        <v>79200.829999999987</v>
      </c>
    </row>
    <row r="144" spans="1:11" x14ac:dyDescent="0.3">
      <c r="A144" s="7" t="s">
        <v>5</v>
      </c>
      <c r="B144" s="2" t="s">
        <v>8112</v>
      </c>
      <c r="C144" s="2" t="s">
        <v>8113</v>
      </c>
      <c r="D144" s="2" t="s">
        <v>8058</v>
      </c>
      <c r="G144" s="63" t="s">
        <v>5</v>
      </c>
      <c r="H144" s="63" t="s">
        <v>17</v>
      </c>
      <c r="I144" s="63" t="s">
        <v>8112</v>
      </c>
      <c r="J144" s="63" t="s">
        <v>8113</v>
      </c>
      <c r="K144" s="63" t="s">
        <v>8058</v>
      </c>
    </row>
    <row r="145" spans="1:11" x14ac:dyDescent="0.3">
      <c r="A145" s="2" t="s">
        <v>8021</v>
      </c>
      <c r="B145" s="2">
        <v>1271611.7100000009</v>
      </c>
      <c r="C145" s="2">
        <v>1380172.9399999983</v>
      </c>
      <c r="D145" s="2">
        <v>108561.23000000005</v>
      </c>
      <c r="G145" s="62" t="s">
        <v>8021</v>
      </c>
      <c r="H145" s="62" t="s">
        <v>39</v>
      </c>
      <c r="I145" s="64">
        <v>433936.96999999991</v>
      </c>
      <c r="J145" s="64">
        <v>471263.67999999993</v>
      </c>
      <c r="K145" s="64">
        <v>37326.710000000006</v>
      </c>
    </row>
    <row r="146" spans="1:11" x14ac:dyDescent="0.3">
      <c r="A146" s="2" t="s">
        <v>8024</v>
      </c>
      <c r="B146" s="2">
        <v>1124785.4299999992</v>
      </c>
      <c r="C146" s="2">
        <v>1221873.3099999991</v>
      </c>
      <c r="D146" s="2">
        <v>97087.879999999961</v>
      </c>
      <c r="G146" s="62" t="s">
        <v>8021</v>
      </c>
      <c r="H146" s="62" t="s">
        <v>44</v>
      </c>
      <c r="I146" s="64">
        <v>409765.8299999999</v>
      </c>
      <c r="J146" s="64">
        <v>445582.99999999971</v>
      </c>
      <c r="K146" s="64">
        <v>35817.170000000027</v>
      </c>
    </row>
    <row r="147" spans="1:11" x14ac:dyDescent="0.3">
      <c r="A147" s="2" t="s">
        <v>8022</v>
      </c>
      <c r="B147" s="2">
        <v>1170872.8500000001</v>
      </c>
      <c r="C147" s="2">
        <v>1274199.7500000005</v>
      </c>
      <c r="D147" s="2">
        <v>103326.90000000005</v>
      </c>
      <c r="G147" s="62" t="s">
        <v>8021</v>
      </c>
      <c r="H147" s="62" t="s">
        <v>30</v>
      </c>
      <c r="I147" s="64">
        <v>427908.91</v>
      </c>
      <c r="J147" s="64">
        <v>463326.26</v>
      </c>
      <c r="K147" s="64">
        <v>35417.35</v>
      </c>
    </row>
    <row r="148" spans="1:11" x14ac:dyDescent="0.3">
      <c r="A148" s="2" t="s">
        <v>8023</v>
      </c>
      <c r="B148" s="2">
        <v>1136059.9700000007</v>
      </c>
      <c r="C148" s="2">
        <v>1240423.6499999992</v>
      </c>
      <c r="D148" s="2">
        <v>104363.68</v>
      </c>
      <c r="G148" s="62" t="s">
        <v>8024</v>
      </c>
      <c r="H148" s="62" t="s">
        <v>39</v>
      </c>
      <c r="I148" s="64">
        <v>370143.61</v>
      </c>
      <c r="J148" s="64">
        <v>399693.00999999989</v>
      </c>
      <c r="K148" s="64">
        <v>29549.400000000009</v>
      </c>
    </row>
    <row r="149" spans="1:11" x14ac:dyDescent="0.3">
      <c r="A149" s="2" t="s">
        <v>8020</v>
      </c>
      <c r="B149" s="2">
        <v>1227967.0200000005</v>
      </c>
      <c r="C149" s="2">
        <v>1335946.5899999985</v>
      </c>
      <c r="D149" s="2">
        <v>107979.56999999996</v>
      </c>
      <c r="G149" s="62" t="s">
        <v>8024</v>
      </c>
      <c r="H149" s="62" t="s">
        <v>44</v>
      </c>
      <c r="I149" s="64">
        <v>439884.21</v>
      </c>
      <c r="J149" s="64">
        <v>476845.88999999996</v>
      </c>
      <c r="K149" s="64">
        <v>36961.680000000015</v>
      </c>
    </row>
    <row r="150" spans="1:11" x14ac:dyDescent="0.3">
      <c r="G150" s="62" t="s">
        <v>8024</v>
      </c>
      <c r="H150" s="62" t="s">
        <v>30</v>
      </c>
      <c r="I150" s="64">
        <v>314757.61000000004</v>
      </c>
      <c r="J150" s="64">
        <v>345334.41</v>
      </c>
      <c r="K150" s="64">
        <v>30576.80000000001</v>
      </c>
    </row>
    <row r="151" spans="1:11" x14ac:dyDescent="0.3">
      <c r="G151" s="62" t="s">
        <v>8022</v>
      </c>
      <c r="H151" s="62" t="s">
        <v>39</v>
      </c>
      <c r="I151" s="64">
        <v>394746.48999999976</v>
      </c>
      <c r="J151" s="64">
        <v>431262.06999999977</v>
      </c>
      <c r="K151" s="64">
        <v>36515.580000000016</v>
      </c>
    </row>
    <row r="152" spans="1:11" x14ac:dyDescent="0.3">
      <c r="G152" s="62" t="s">
        <v>8022</v>
      </c>
      <c r="H152" s="62" t="s">
        <v>44</v>
      </c>
      <c r="I152" s="64">
        <v>419304.12999999995</v>
      </c>
      <c r="J152" s="64">
        <v>454381.65999999986</v>
      </c>
      <c r="K152" s="64">
        <v>35077.530000000013</v>
      </c>
    </row>
    <row r="153" spans="1:11" x14ac:dyDescent="0.3">
      <c r="G153" s="62" t="s">
        <v>8022</v>
      </c>
      <c r="H153" s="62" t="s">
        <v>30</v>
      </c>
      <c r="I153" s="64">
        <v>356822.23000000004</v>
      </c>
      <c r="J153" s="64">
        <v>388556.01999999967</v>
      </c>
      <c r="K153" s="64">
        <v>31733.790000000012</v>
      </c>
    </row>
    <row r="154" spans="1:11" x14ac:dyDescent="0.3">
      <c r="G154" s="62" t="s">
        <v>8023</v>
      </c>
      <c r="H154" s="62" t="s">
        <v>39</v>
      </c>
      <c r="I154" s="64">
        <v>400216.26000000007</v>
      </c>
      <c r="J154" s="64">
        <v>439877.91999999981</v>
      </c>
      <c r="K154" s="64">
        <v>39661.659999999996</v>
      </c>
    </row>
    <row r="155" spans="1:11" x14ac:dyDescent="0.3">
      <c r="G155" s="62" t="s">
        <v>8023</v>
      </c>
      <c r="H155" s="62" t="s">
        <v>44</v>
      </c>
      <c r="I155" s="64">
        <v>377470.54000000015</v>
      </c>
      <c r="J155" s="64">
        <v>410020.95999999979</v>
      </c>
      <c r="K155" s="64">
        <v>32550.419999999995</v>
      </c>
    </row>
    <row r="156" spans="1:11" x14ac:dyDescent="0.3">
      <c r="G156" s="62" t="s">
        <v>8023</v>
      </c>
      <c r="H156" s="62" t="s">
        <v>30</v>
      </c>
      <c r="I156" s="64">
        <v>358373.16999999993</v>
      </c>
      <c r="J156" s="64">
        <v>390524.77</v>
      </c>
      <c r="K156" s="64">
        <v>32151.600000000002</v>
      </c>
    </row>
    <row r="157" spans="1:11" x14ac:dyDescent="0.3">
      <c r="G157" s="62" t="s">
        <v>8020</v>
      </c>
      <c r="H157" s="62" t="s">
        <v>39</v>
      </c>
      <c r="I157" s="64">
        <v>375678.04999999993</v>
      </c>
      <c r="J157" s="64">
        <v>411121.71999999991</v>
      </c>
      <c r="K157" s="64">
        <v>35443.669999999991</v>
      </c>
    </row>
    <row r="158" spans="1:11" x14ac:dyDescent="0.3">
      <c r="G158" s="62" t="s">
        <v>8020</v>
      </c>
      <c r="H158" s="62" t="s">
        <v>44</v>
      </c>
      <c r="I158" s="64">
        <v>439248.12999999983</v>
      </c>
      <c r="J158" s="64">
        <v>477693.72999999952</v>
      </c>
      <c r="K158" s="64">
        <v>38445.599999999991</v>
      </c>
    </row>
    <row r="159" spans="1:11" x14ac:dyDescent="0.3">
      <c r="G159" s="62" t="s">
        <v>8020</v>
      </c>
      <c r="H159" s="62" t="s">
        <v>30</v>
      </c>
      <c r="I159" s="64">
        <v>413040.83999999979</v>
      </c>
      <c r="J159" s="64">
        <v>447131.13999999966</v>
      </c>
      <c r="K159" s="64">
        <v>34090.30000000001</v>
      </c>
    </row>
    <row r="167" spans="1:2" x14ac:dyDescent="0.3">
      <c r="A167" s="7" t="s">
        <v>24</v>
      </c>
      <c r="B167" s="2" t="s">
        <v>8108</v>
      </c>
    </row>
    <row r="168" spans="1:2" x14ac:dyDescent="0.3">
      <c r="A168" s="2" t="s">
        <v>33</v>
      </c>
      <c r="B168" s="2">
        <v>697</v>
      </c>
    </row>
    <row r="169" spans="1:2" x14ac:dyDescent="0.3">
      <c r="A169" s="2" t="s">
        <v>64</v>
      </c>
      <c r="B169" s="2">
        <v>661</v>
      </c>
    </row>
    <row r="183" spans="1:2" x14ac:dyDescent="0.3">
      <c r="A183" s="7" t="s">
        <v>24</v>
      </c>
      <c r="B183" s="2" t="s">
        <v>8108</v>
      </c>
    </row>
    <row r="184" spans="1:2" x14ac:dyDescent="0.3">
      <c r="A184" s="2" t="s">
        <v>40</v>
      </c>
      <c r="B184" s="2">
        <v>642</v>
      </c>
    </row>
    <row r="186" spans="1:2" ht="15.6" x14ac:dyDescent="0.3">
      <c r="B186" s="47">
        <f>$B$184</f>
        <v>642</v>
      </c>
    </row>
  </sheetData>
  <mergeCells count="6">
    <mergeCell ref="A111:C111"/>
    <mergeCell ref="E113:J113"/>
    <mergeCell ref="H2:L2"/>
    <mergeCell ref="H43:I43"/>
    <mergeCell ref="H52:I52"/>
    <mergeCell ref="H63:J63"/>
  </mergeCells>
  <conditionalFormatting sqref="F115:H121">
    <cfRule type="iconSet" priority="4">
      <iconSet iconSet="3Arrows">
        <cfvo type="percent" val="0"/>
        <cfvo type="percent" val="33"/>
        <cfvo type="percent" val="67"/>
      </iconSet>
    </cfRule>
  </conditionalFormatting>
  <conditionalFormatting sqref="J115:J121">
    <cfRule type="dataBar" priority="3">
      <dataBar>
        <cfvo type="min"/>
        <cfvo type="max"/>
        <color rgb="FFD6007B"/>
      </dataBar>
      <extLst>
        <ext xmlns:x14="http://schemas.microsoft.com/office/spreadsheetml/2009/9/main" uri="{B025F937-C7B1-47D3-B67F-A62EFF666E3E}">
          <x14:id>{73BD6E1A-E40A-4B3F-840C-AE40C9F2E29E}</x14:id>
        </ext>
      </extLst>
    </cfRule>
  </conditionalFormatting>
  <conditionalFormatting sqref="I145:K159">
    <cfRule type="iconSet" priority="1">
      <iconSet iconSet="4ArrowsGray">
        <cfvo type="percent" val="0"/>
        <cfvo type="percent" val="25"/>
        <cfvo type="percent" val="50"/>
        <cfvo type="percent" val="75"/>
      </iconSet>
    </cfRule>
  </conditionalFormatting>
  <pageMargins left="0.7" right="0.7" top="0.75" bottom="0.75" header="0.3" footer="0.3"/>
  <tableParts count="1">
    <tablePart r:id="rId12"/>
  </tableParts>
  <extLst>
    <ext xmlns:x14="http://schemas.microsoft.com/office/spreadsheetml/2009/9/main" uri="{78C0D931-6437-407d-A8EE-F0AAD7539E65}">
      <x14:conditionalFormattings>
        <x14:conditionalFormatting xmlns:xm="http://schemas.microsoft.com/office/excel/2006/main">
          <x14:cfRule type="dataBar" id="{73BD6E1A-E40A-4B3F-840C-AE40C9F2E29E}">
            <x14:dataBar minLength="0" maxLength="100" gradient="0">
              <x14:cfvo type="autoMin"/>
              <x14:cfvo type="autoMax"/>
              <x14:negativeFillColor rgb="FFFF0000"/>
              <x14:axisColor rgb="FF000000"/>
            </x14:dataBar>
          </x14:cfRule>
          <xm:sqref>J115:J121</xm:sqref>
        </x14:conditionalFormatting>
        <x14:conditionalFormatting xmlns:xm="http://schemas.microsoft.com/office/excel/2006/main">
          <x14:cfRule type="iconSet" priority="2" id="{B4FD24B6-5FC1-485F-8056-3BFA8B92C4D0}">
            <x14:iconSet iconSet="3Triangles">
              <x14:cfvo type="percent">
                <xm:f>0</xm:f>
              </x14:cfvo>
              <x14:cfvo type="percent">
                <xm:f>33</xm:f>
              </x14:cfvo>
              <x14:cfvo type="percent">
                <xm:f>67</xm:f>
              </x14:cfvo>
            </x14:iconSet>
          </x14:cfRule>
          <xm:sqref>I145:K159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370F4-ACF1-4FEF-87D8-D495ECDE5A94}">
  <sheetPr codeName="Sheet4">
    <tabColor rgb="FF01C48B"/>
  </sheetPr>
  <dimension ref="C2:AE2005"/>
  <sheetViews>
    <sheetView showGridLines="0" zoomScale="62" zoomScaleNormal="70" workbookViewId="0">
      <selection activeCell="C2" sqref="C2:AB3"/>
    </sheetView>
  </sheetViews>
  <sheetFormatPr defaultRowHeight="14.4" x14ac:dyDescent="0.3"/>
  <cols>
    <col min="3" max="3" width="13" bestFit="1" customWidth="1"/>
    <col min="4" max="4" width="17.6640625" bestFit="1" customWidth="1"/>
    <col min="5" max="5" width="30.5546875" bestFit="1" customWidth="1"/>
    <col min="6" max="6" width="21" bestFit="1" customWidth="1"/>
    <col min="7" max="7" width="10.88671875" bestFit="1" customWidth="1"/>
    <col min="8" max="8" width="20.33203125" bestFit="1" customWidth="1"/>
    <col min="9" max="9" width="13.33203125" bestFit="1" customWidth="1"/>
    <col min="10" max="10" width="18.6640625" bestFit="1" customWidth="1"/>
    <col min="11" max="11" width="19.109375" bestFit="1" customWidth="1"/>
    <col min="12" max="12" width="31.5546875" bestFit="1" customWidth="1"/>
    <col min="13" max="13" width="31.33203125" bestFit="1" customWidth="1"/>
    <col min="14" max="14" width="29.6640625" bestFit="1" customWidth="1"/>
    <col min="15" max="15" width="20.6640625" bestFit="1" customWidth="1"/>
    <col min="16" max="16" width="23.5546875" bestFit="1" customWidth="1"/>
    <col min="17" max="17" width="14.33203125" bestFit="1" customWidth="1"/>
    <col min="18" max="18" width="21.6640625" bestFit="1" customWidth="1"/>
    <col min="19" max="20" width="21.6640625" customWidth="1"/>
    <col min="21" max="21" width="24" bestFit="1" customWidth="1"/>
    <col min="22" max="22" width="24" customWidth="1"/>
    <col min="23" max="23" width="31.6640625" bestFit="1" customWidth="1"/>
    <col min="24" max="24" width="29.33203125" bestFit="1" customWidth="1"/>
    <col min="25" max="25" width="16.6640625" bestFit="1" customWidth="1"/>
    <col min="26" max="26" width="22.88671875" bestFit="1" customWidth="1"/>
    <col min="27" max="27" width="19.6640625" bestFit="1" customWidth="1"/>
    <col min="28" max="29" width="24.33203125" bestFit="1" customWidth="1"/>
    <col min="30" max="30" width="20.5546875" bestFit="1" customWidth="1"/>
    <col min="31" max="31" width="25.33203125" bestFit="1" customWidth="1"/>
  </cols>
  <sheetData>
    <row r="2" spans="3:31" x14ac:dyDescent="0.3">
      <c r="C2" s="92" t="s">
        <v>8079</v>
      </c>
      <c r="D2" s="92"/>
      <c r="E2" s="92"/>
      <c r="F2" s="92"/>
      <c r="G2" s="92"/>
      <c r="H2" s="92"/>
      <c r="I2" s="92"/>
      <c r="J2" s="92"/>
      <c r="K2" s="92"/>
      <c r="L2" s="92"/>
      <c r="M2" s="92"/>
      <c r="N2" s="92"/>
      <c r="O2" s="92"/>
      <c r="P2" s="92"/>
      <c r="Q2" s="92"/>
      <c r="R2" s="92"/>
      <c r="S2" s="92"/>
      <c r="T2" s="92"/>
      <c r="U2" s="92"/>
      <c r="V2" s="92"/>
      <c r="W2" s="92"/>
      <c r="X2" s="92"/>
      <c r="Y2" s="92"/>
      <c r="Z2" s="92"/>
      <c r="AA2" s="92"/>
      <c r="AB2" s="92"/>
    </row>
    <row r="3" spans="3:31" ht="25.95" customHeight="1" thickBot="1" x14ac:dyDescent="0.35">
      <c r="C3" s="93"/>
      <c r="D3" s="93"/>
      <c r="E3" s="93"/>
      <c r="F3" s="93"/>
      <c r="G3" s="93"/>
      <c r="H3" s="93"/>
      <c r="I3" s="93"/>
      <c r="J3" s="93"/>
      <c r="K3" s="93"/>
      <c r="L3" s="93"/>
      <c r="M3" s="93"/>
      <c r="N3" s="93"/>
      <c r="O3" s="93"/>
      <c r="P3" s="93"/>
      <c r="Q3" s="93"/>
      <c r="R3" s="93"/>
      <c r="S3" s="93"/>
      <c r="T3" s="93"/>
      <c r="U3" s="93"/>
      <c r="V3" s="93"/>
      <c r="W3" s="93"/>
      <c r="X3" s="93"/>
      <c r="Y3" s="93"/>
      <c r="Z3" s="93"/>
      <c r="AA3" s="93"/>
      <c r="AB3" s="93"/>
    </row>
    <row r="4" spans="3:31" x14ac:dyDescent="0.3">
      <c r="C4" s="1"/>
      <c r="D4" s="1"/>
      <c r="E4" s="1"/>
      <c r="F4" s="1"/>
      <c r="G4" s="1"/>
      <c r="H4" s="1"/>
      <c r="I4" s="1"/>
      <c r="J4" s="1"/>
      <c r="K4" s="1"/>
      <c r="L4" s="1"/>
      <c r="M4" s="1"/>
      <c r="N4" s="1"/>
      <c r="O4" s="1"/>
      <c r="P4" s="1"/>
      <c r="Q4" s="1"/>
      <c r="R4" s="1"/>
      <c r="S4" s="1"/>
      <c r="T4" s="1"/>
      <c r="U4" s="1"/>
      <c r="V4" s="1"/>
      <c r="W4" s="1"/>
      <c r="X4" s="1"/>
      <c r="Y4" s="1"/>
      <c r="Z4" s="1"/>
      <c r="AA4" s="1"/>
      <c r="AB4" s="1"/>
    </row>
    <row r="5" spans="3:31" ht="21" x14ac:dyDescent="0.4">
      <c r="C5" s="8" t="s">
        <v>0</v>
      </c>
      <c r="D5" s="9" t="s">
        <v>1</v>
      </c>
      <c r="E5" s="9" t="s">
        <v>2</v>
      </c>
      <c r="F5" s="9" t="s">
        <v>3</v>
      </c>
      <c r="G5" s="9" t="s">
        <v>4</v>
      </c>
      <c r="H5" s="9" t="s">
        <v>5</v>
      </c>
      <c r="I5" s="9" t="s">
        <v>6</v>
      </c>
      <c r="J5" s="9" t="s">
        <v>7</v>
      </c>
      <c r="K5" s="9" t="s">
        <v>8</v>
      </c>
      <c r="L5" s="9" t="s">
        <v>9</v>
      </c>
      <c r="M5" s="9" t="s">
        <v>10</v>
      </c>
      <c r="N5" s="9" t="s">
        <v>11</v>
      </c>
      <c r="O5" s="9" t="s">
        <v>12</v>
      </c>
      <c r="P5" s="9" t="s">
        <v>13</v>
      </c>
      <c r="Q5" s="9" t="s">
        <v>8107</v>
      </c>
      <c r="R5" s="9" t="s">
        <v>14</v>
      </c>
      <c r="S5" s="9" t="s">
        <v>15</v>
      </c>
      <c r="T5" s="9" t="s">
        <v>28</v>
      </c>
      <c r="U5" s="9" t="s">
        <v>49</v>
      </c>
      <c r="V5" s="9" t="s">
        <v>37</v>
      </c>
      <c r="W5" s="9" t="s">
        <v>16</v>
      </c>
      <c r="X5" s="9" t="s">
        <v>8122</v>
      </c>
      <c r="Y5" s="9" t="s">
        <v>18</v>
      </c>
      <c r="Z5" s="9" t="s">
        <v>19</v>
      </c>
      <c r="AA5" s="9" t="s">
        <v>20</v>
      </c>
      <c r="AB5" s="9" t="s">
        <v>21</v>
      </c>
      <c r="AC5" s="9" t="s">
        <v>22</v>
      </c>
      <c r="AD5" s="9" t="s">
        <v>23</v>
      </c>
      <c r="AE5" s="10" t="s">
        <v>24</v>
      </c>
    </row>
    <row r="6" spans="3:31" ht="18" x14ac:dyDescent="0.35">
      <c r="C6" s="11" t="s">
        <v>98</v>
      </c>
      <c r="D6" s="12" t="s">
        <v>4047</v>
      </c>
      <c r="E6" s="12" t="s">
        <v>6047</v>
      </c>
      <c r="F6" s="12" t="s">
        <v>30</v>
      </c>
      <c r="G6" s="12" t="s">
        <v>8030</v>
      </c>
      <c r="H6" s="12" t="s">
        <v>8023</v>
      </c>
      <c r="I6" s="12" t="s">
        <v>8032</v>
      </c>
      <c r="J6" s="13">
        <v>45783</v>
      </c>
      <c r="K6" s="14">
        <v>0.47469907407407408</v>
      </c>
      <c r="L6" s="12">
        <v>247.54</v>
      </c>
      <c r="M6" s="12">
        <v>4758.57</v>
      </c>
      <c r="N6" s="12">
        <v>5006.1099999999997</v>
      </c>
      <c r="O6" s="12">
        <v>1352.48</v>
      </c>
      <c r="P6" s="49">
        <v>45786</v>
      </c>
      <c r="Q6" s="12" t="str">
        <f>TEXT(Table1[[#This Row],[Billing_Date]],"YYYY")</f>
        <v>2025</v>
      </c>
      <c r="R6" s="49">
        <v>45879</v>
      </c>
      <c r="S6" s="12" t="s">
        <v>28</v>
      </c>
      <c r="T6" s="12">
        <f>IF(Table1[[#This Row],[Payment_Status]]="Paid",1,0)</f>
        <v>1</v>
      </c>
      <c r="U6" s="12">
        <f>IF(Table1[[#This Row],[Payment_Status]]="Unpaid",1,0)</f>
        <v>0</v>
      </c>
      <c r="V6" s="12">
        <f>IF(Table1[[#This Row],[Payment_Status]]="Pending",1,0)</f>
        <v>0</v>
      </c>
      <c r="W6" s="12" t="s">
        <v>29</v>
      </c>
      <c r="X6" s="12" t="s">
        <v>44</v>
      </c>
      <c r="Y6" s="12" t="s">
        <v>63</v>
      </c>
      <c r="Z6" s="12">
        <v>168.84</v>
      </c>
      <c r="AA6" s="12">
        <v>78.7</v>
      </c>
      <c r="AB6" s="12" t="s">
        <v>46</v>
      </c>
      <c r="AC6" s="13">
        <v>44913</v>
      </c>
      <c r="AD6" s="12">
        <v>31</v>
      </c>
      <c r="AE6" s="15" t="s">
        <v>33</v>
      </c>
    </row>
    <row r="7" spans="3:31" ht="18" x14ac:dyDescent="0.35">
      <c r="C7" s="11" t="s">
        <v>162</v>
      </c>
      <c r="D7" s="12" t="s">
        <v>4079</v>
      </c>
      <c r="E7" s="12" t="s">
        <v>6079</v>
      </c>
      <c r="F7" s="12" t="s">
        <v>26</v>
      </c>
      <c r="G7" s="12" t="s">
        <v>8031</v>
      </c>
      <c r="H7" s="12" t="s">
        <v>8024</v>
      </c>
      <c r="I7" s="12" t="s">
        <v>8033</v>
      </c>
      <c r="J7" s="13">
        <v>45554</v>
      </c>
      <c r="K7" s="14">
        <v>0.59621527777777783</v>
      </c>
      <c r="L7" s="12">
        <v>234.77</v>
      </c>
      <c r="M7" s="12">
        <v>2172.4899999999998</v>
      </c>
      <c r="N7" s="12">
        <v>2407.2599999999902</v>
      </c>
      <c r="O7" s="12">
        <v>1249.07</v>
      </c>
      <c r="P7" s="49">
        <v>45798</v>
      </c>
      <c r="Q7" s="12" t="str">
        <f>TEXT(Table1[[#This Row],[Billing_Date]],"YYYY")</f>
        <v>2025</v>
      </c>
      <c r="R7" s="49">
        <v>45876</v>
      </c>
      <c r="S7" s="12" t="s">
        <v>37</v>
      </c>
      <c r="T7" s="12">
        <f>IF(Table1[[#This Row],[Payment_Status]]="Paid",1,0)</f>
        <v>0</v>
      </c>
      <c r="U7" s="12">
        <f>IF(Table1[[#This Row],[Payment_Status]]="Unpaid",1,0)</f>
        <v>0</v>
      </c>
      <c r="V7" s="12">
        <f>IF(Table1[[#This Row],[Payment_Status]]="Pending",1,0)</f>
        <v>1</v>
      </c>
      <c r="W7" s="12" t="s">
        <v>50</v>
      </c>
      <c r="X7" s="12" t="s">
        <v>39</v>
      </c>
      <c r="Y7" s="12" t="s">
        <v>85</v>
      </c>
      <c r="Z7" s="12">
        <v>136.91</v>
      </c>
      <c r="AA7" s="12">
        <v>97.86</v>
      </c>
      <c r="AB7" s="12" t="s">
        <v>46</v>
      </c>
      <c r="AC7" s="13">
        <v>44373</v>
      </c>
      <c r="AD7" s="12">
        <v>41</v>
      </c>
      <c r="AE7" s="15" t="s">
        <v>33</v>
      </c>
    </row>
    <row r="8" spans="3:31" ht="18" x14ac:dyDescent="0.35">
      <c r="C8" s="11" t="s">
        <v>200</v>
      </c>
      <c r="D8" s="12" t="s">
        <v>4098</v>
      </c>
      <c r="E8" s="12" t="s">
        <v>6098</v>
      </c>
      <c r="F8" s="12" t="s">
        <v>30</v>
      </c>
      <c r="G8" s="12" t="s">
        <v>8031</v>
      </c>
      <c r="H8" s="12" t="s">
        <v>8024</v>
      </c>
      <c r="I8" s="12" t="s">
        <v>8034</v>
      </c>
      <c r="J8" s="13">
        <v>45564</v>
      </c>
      <c r="K8" s="14">
        <v>0.67431712962962964</v>
      </c>
      <c r="L8" s="12">
        <v>204.47</v>
      </c>
      <c r="M8" s="12">
        <v>3307.16</v>
      </c>
      <c r="N8" s="12">
        <v>3511.6299999999901</v>
      </c>
      <c r="O8" s="12">
        <v>1471.68</v>
      </c>
      <c r="P8" s="49">
        <v>45614</v>
      </c>
      <c r="Q8" s="12" t="str">
        <f>TEXT(Table1[[#This Row],[Billing_Date]],"YYYY")</f>
        <v>2024</v>
      </c>
      <c r="R8" s="49">
        <v>45886</v>
      </c>
      <c r="S8" s="12" t="s">
        <v>37</v>
      </c>
      <c r="T8" s="12">
        <f>IF(Table1[[#This Row],[Payment_Status]]="Paid",1,0)</f>
        <v>0</v>
      </c>
      <c r="U8" s="12">
        <f>IF(Table1[[#This Row],[Payment_Status]]="Unpaid",1,0)</f>
        <v>0</v>
      </c>
      <c r="V8" s="12">
        <f>IF(Table1[[#This Row],[Payment_Status]]="Pending",1,0)</f>
        <v>1</v>
      </c>
      <c r="W8" s="12" t="s">
        <v>29</v>
      </c>
      <c r="X8" s="12" t="s">
        <v>39</v>
      </c>
      <c r="Y8" s="12" t="s">
        <v>45</v>
      </c>
      <c r="Z8" s="12">
        <v>128.31</v>
      </c>
      <c r="AA8" s="12">
        <v>76.16</v>
      </c>
      <c r="AB8" s="12" t="s">
        <v>46</v>
      </c>
      <c r="AC8" s="13">
        <v>44146</v>
      </c>
      <c r="AD8" s="12">
        <v>67</v>
      </c>
      <c r="AE8" s="15" t="s">
        <v>33</v>
      </c>
    </row>
    <row r="9" spans="3:31" ht="18" x14ac:dyDescent="0.35">
      <c r="C9" s="11" t="s">
        <v>396</v>
      </c>
      <c r="D9" s="12" t="s">
        <v>4159</v>
      </c>
      <c r="E9" s="12" t="s">
        <v>6159</v>
      </c>
      <c r="F9" s="12" t="s">
        <v>35</v>
      </c>
      <c r="G9" s="12" t="s">
        <v>8031</v>
      </c>
      <c r="H9" s="12" t="s">
        <v>8024</v>
      </c>
      <c r="I9" s="12" t="s">
        <v>8035</v>
      </c>
      <c r="J9" s="13">
        <v>45790</v>
      </c>
      <c r="K9" s="14">
        <v>0.48802083333333335</v>
      </c>
      <c r="L9" s="12">
        <v>253.54</v>
      </c>
      <c r="M9" s="12">
        <v>3150.89</v>
      </c>
      <c r="N9" s="12">
        <v>3404.43</v>
      </c>
      <c r="O9" s="12">
        <v>1142.05</v>
      </c>
      <c r="P9" s="49">
        <v>45795</v>
      </c>
      <c r="Q9" s="12" t="str">
        <f>TEXT(Table1[[#This Row],[Billing_Date]],"YYYY")</f>
        <v>2025</v>
      </c>
      <c r="R9" s="49">
        <v>45876</v>
      </c>
      <c r="S9" s="12" t="s">
        <v>37</v>
      </c>
      <c r="T9" s="12">
        <f>IF(Table1[[#This Row],[Payment_Status]]="Paid",1,0)</f>
        <v>0</v>
      </c>
      <c r="U9" s="12">
        <f>IF(Table1[[#This Row],[Payment_Status]]="Unpaid",1,0)</f>
        <v>0</v>
      </c>
      <c r="V9" s="12">
        <f>IF(Table1[[#This Row],[Payment_Status]]="Pending",1,0)</f>
        <v>1</v>
      </c>
      <c r="W9" s="12" t="s">
        <v>38</v>
      </c>
      <c r="X9" s="12" t="s">
        <v>44</v>
      </c>
      <c r="Y9" s="12" t="s">
        <v>85</v>
      </c>
      <c r="Z9" s="12">
        <v>133.19</v>
      </c>
      <c r="AA9" s="12">
        <v>120.35</v>
      </c>
      <c r="AB9" s="12" t="s">
        <v>46</v>
      </c>
      <c r="AC9" s="13">
        <v>45047</v>
      </c>
      <c r="AD9" s="12">
        <v>24</v>
      </c>
      <c r="AE9" s="15" t="s">
        <v>64</v>
      </c>
    </row>
    <row r="10" spans="3:31" ht="18" x14ac:dyDescent="0.35">
      <c r="C10" s="11" t="s">
        <v>1110</v>
      </c>
      <c r="D10" s="12" t="s">
        <v>4258</v>
      </c>
      <c r="E10" s="12" t="s">
        <v>6258</v>
      </c>
      <c r="F10" s="12" t="s">
        <v>26</v>
      </c>
      <c r="G10" s="12" t="s">
        <v>8027</v>
      </c>
      <c r="H10" s="12" t="s">
        <v>8022</v>
      </c>
      <c r="I10" s="12" t="s">
        <v>8036</v>
      </c>
      <c r="J10" s="13">
        <v>45699</v>
      </c>
      <c r="K10" s="14">
        <v>0.38833333333333331</v>
      </c>
      <c r="L10" s="12">
        <v>489.45</v>
      </c>
      <c r="M10" s="12">
        <v>3760.14</v>
      </c>
      <c r="N10" s="12">
        <v>4249.59</v>
      </c>
      <c r="O10" s="12">
        <v>2909.03</v>
      </c>
      <c r="P10" s="49">
        <v>45703</v>
      </c>
      <c r="Q10" s="12" t="str">
        <f>TEXT(Table1[[#This Row],[Billing_Date]],"YYYY")</f>
        <v>2025</v>
      </c>
      <c r="R10" s="49">
        <v>45869</v>
      </c>
      <c r="S10" s="12" t="s">
        <v>37</v>
      </c>
      <c r="T10" s="12">
        <f>IF(Table1[[#This Row],[Payment_Status]]="Paid",1,0)</f>
        <v>0</v>
      </c>
      <c r="U10" s="12">
        <f>IF(Table1[[#This Row],[Payment_Status]]="Unpaid",1,0)</f>
        <v>0</v>
      </c>
      <c r="V10" s="12">
        <f>IF(Table1[[#This Row],[Payment_Status]]="Pending",1,0)</f>
        <v>1</v>
      </c>
      <c r="W10" s="12" t="s">
        <v>38</v>
      </c>
      <c r="X10" s="12" t="s">
        <v>30</v>
      </c>
      <c r="Y10" s="12" t="s">
        <v>45</v>
      </c>
      <c r="Z10" s="12">
        <v>313.75</v>
      </c>
      <c r="AA10" s="12">
        <v>175.7</v>
      </c>
      <c r="AB10" s="12" t="s">
        <v>46</v>
      </c>
      <c r="AC10" s="13">
        <v>44525</v>
      </c>
      <c r="AD10" s="12">
        <v>32</v>
      </c>
      <c r="AE10" s="15" t="s">
        <v>33</v>
      </c>
    </row>
    <row r="11" spans="3:31" ht="18" x14ac:dyDescent="0.35">
      <c r="C11" s="11" t="s">
        <v>536</v>
      </c>
      <c r="D11" s="12" t="s">
        <v>4266</v>
      </c>
      <c r="E11" s="12" t="s">
        <v>6266</v>
      </c>
      <c r="F11" s="12" t="s">
        <v>26</v>
      </c>
      <c r="G11" s="12" t="s">
        <v>8026</v>
      </c>
      <c r="H11" s="12" t="s">
        <v>8021</v>
      </c>
      <c r="I11" s="12" t="s">
        <v>8037</v>
      </c>
      <c r="J11" s="13">
        <v>45712</v>
      </c>
      <c r="K11" s="14">
        <v>0.39944444444444444</v>
      </c>
      <c r="L11" s="12">
        <v>470.25</v>
      </c>
      <c r="M11" s="12">
        <v>2247.71</v>
      </c>
      <c r="N11" s="12">
        <v>2717.96</v>
      </c>
      <c r="O11" s="12">
        <v>3296.39</v>
      </c>
      <c r="P11" s="49">
        <v>45713</v>
      </c>
      <c r="Q11" s="12" t="str">
        <f>TEXT(Table1[[#This Row],[Billing_Date]],"YYYY")</f>
        <v>2025</v>
      </c>
      <c r="R11" s="49">
        <v>45858</v>
      </c>
      <c r="S11" s="12" t="s">
        <v>49</v>
      </c>
      <c r="T11" s="12">
        <f>IF(Table1[[#This Row],[Payment_Status]]="Paid",1,0)</f>
        <v>0</v>
      </c>
      <c r="U11" s="12">
        <f>IF(Table1[[#This Row],[Payment_Status]]="Unpaid",1,0)</f>
        <v>1</v>
      </c>
      <c r="V11" s="12">
        <f>IF(Table1[[#This Row],[Payment_Status]]="Pending",1,0)</f>
        <v>0</v>
      </c>
      <c r="W11" s="12" t="s">
        <v>50</v>
      </c>
      <c r="X11" s="12" t="s">
        <v>30</v>
      </c>
      <c r="Y11" s="12" t="s">
        <v>51</v>
      </c>
      <c r="Z11" s="12">
        <v>293.31</v>
      </c>
      <c r="AA11" s="12">
        <v>176.94</v>
      </c>
      <c r="AB11" s="12" t="s">
        <v>46</v>
      </c>
      <c r="AC11" s="13">
        <v>43923</v>
      </c>
      <c r="AD11" s="12">
        <v>62</v>
      </c>
      <c r="AE11" s="15" t="s">
        <v>33</v>
      </c>
    </row>
    <row r="12" spans="3:31" ht="18" x14ac:dyDescent="0.35">
      <c r="C12" s="11" t="s">
        <v>588</v>
      </c>
      <c r="D12" s="12" t="s">
        <v>4291</v>
      </c>
      <c r="E12" s="12" t="s">
        <v>6292</v>
      </c>
      <c r="F12" s="12" t="s">
        <v>30</v>
      </c>
      <c r="G12" s="12" t="s">
        <v>8025</v>
      </c>
      <c r="H12" s="12" t="s">
        <v>8020</v>
      </c>
      <c r="I12" s="12" t="s">
        <v>8038</v>
      </c>
      <c r="J12" s="13">
        <v>45570</v>
      </c>
      <c r="K12" s="14">
        <v>0.32322916666666668</v>
      </c>
      <c r="L12" s="12">
        <v>445.93</v>
      </c>
      <c r="M12" s="12">
        <v>2448</v>
      </c>
      <c r="N12" s="12">
        <v>2893.93</v>
      </c>
      <c r="O12" s="12">
        <v>2273.52</v>
      </c>
      <c r="P12" s="49">
        <v>45829</v>
      </c>
      <c r="Q12" s="12" t="str">
        <f>TEXT(Table1[[#This Row],[Billing_Date]],"YYYY")</f>
        <v>2025</v>
      </c>
      <c r="R12" s="49">
        <v>45860</v>
      </c>
      <c r="S12" s="12" t="s">
        <v>49</v>
      </c>
      <c r="T12" s="12">
        <f>IF(Table1[[#This Row],[Payment_Status]]="Paid",1,0)</f>
        <v>0</v>
      </c>
      <c r="U12" s="12">
        <f>IF(Table1[[#This Row],[Payment_Status]]="Unpaid",1,0)</f>
        <v>1</v>
      </c>
      <c r="V12" s="12">
        <f>IF(Table1[[#This Row],[Payment_Status]]="Pending",1,0)</f>
        <v>0</v>
      </c>
      <c r="W12" s="12" t="s">
        <v>43</v>
      </c>
      <c r="X12" s="12" t="s">
        <v>44</v>
      </c>
      <c r="Y12" s="12" t="s">
        <v>85</v>
      </c>
      <c r="Z12" s="12">
        <v>256.79000000000002</v>
      </c>
      <c r="AA12" s="12">
        <v>189.14</v>
      </c>
      <c r="AB12" s="12" t="s">
        <v>32</v>
      </c>
      <c r="AC12" s="13">
        <v>42334</v>
      </c>
      <c r="AD12" s="12">
        <v>31</v>
      </c>
      <c r="AE12" s="15" t="s">
        <v>40</v>
      </c>
    </row>
    <row r="13" spans="3:31" ht="18" x14ac:dyDescent="0.35">
      <c r="C13" s="11" t="s">
        <v>756</v>
      </c>
      <c r="D13" s="12" t="s">
        <v>4374</v>
      </c>
      <c r="E13" s="12" t="s">
        <v>6376</v>
      </c>
      <c r="F13" s="12" t="s">
        <v>26</v>
      </c>
      <c r="G13" s="12" t="s">
        <v>8029</v>
      </c>
      <c r="H13" s="12" t="s">
        <v>8020</v>
      </c>
      <c r="I13" s="12" t="s">
        <v>8039</v>
      </c>
      <c r="J13" s="13">
        <v>45628</v>
      </c>
      <c r="K13" s="14">
        <v>0.43819444444444444</v>
      </c>
      <c r="L13" s="12">
        <v>190.59</v>
      </c>
      <c r="M13" s="12">
        <v>2893.51</v>
      </c>
      <c r="N13" s="12">
        <v>3084.1</v>
      </c>
      <c r="O13" s="12">
        <v>1340.55</v>
      </c>
      <c r="P13" s="49">
        <v>45798</v>
      </c>
      <c r="Q13" s="12" t="str">
        <f>TEXT(Table1[[#This Row],[Billing_Date]],"YYYY")</f>
        <v>2025</v>
      </c>
      <c r="R13" s="49">
        <v>45860</v>
      </c>
      <c r="S13" s="12" t="s">
        <v>28</v>
      </c>
      <c r="T13" s="12">
        <f>IF(Table1[[#This Row],[Payment_Status]]="Paid",1,0)</f>
        <v>1</v>
      </c>
      <c r="U13" s="12">
        <f>IF(Table1[[#This Row],[Payment_Status]]="Unpaid",1,0)</f>
        <v>0</v>
      </c>
      <c r="V13" s="12">
        <f>IF(Table1[[#This Row],[Payment_Status]]="Pending",1,0)</f>
        <v>0</v>
      </c>
      <c r="W13" s="12" t="s">
        <v>38</v>
      </c>
      <c r="X13" s="12" t="s">
        <v>30</v>
      </c>
      <c r="Y13" s="12" t="s">
        <v>85</v>
      </c>
      <c r="Z13" s="12">
        <v>87.27</v>
      </c>
      <c r="AA13" s="12">
        <v>103.32</v>
      </c>
      <c r="AB13" s="12" t="s">
        <v>46</v>
      </c>
      <c r="AC13" s="13">
        <v>44574</v>
      </c>
      <c r="AD13" s="12">
        <v>46</v>
      </c>
      <c r="AE13" s="15" t="s">
        <v>64</v>
      </c>
    </row>
    <row r="14" spans="3:31" ht="18" x14ac:dyDescent="0.35">
      <c r="C14" s="11" t="s">
        <v>780</v>
      </c>
      <c r="D14" s="12" t="s">
        <v>4386</v>
      </c>
      <c r="E14" s="12" t="s">
        <v>6388</v>
      </c>
      <c r="F14" s="12" t="s">
        <v>26</v>
      </c>
      <c r="G14" s="12" t="s">
        <v>8030</v>
      </c>
      <c r="H14" s="12" t="s">
        <v>8023</v>
      </c>
      <c r="I14" s="12" t="s">
        <v>8040</v>
      </c>
      <c r="J14" s="13">
        <v>45821</v>
      </c>
      <c r="K14" s="14">
        <v>0.84112268518518518</v>
      </c>
      <c r="L14" s="12">
        <v>402.45</v>
      </c>
      <c r="M14" s="12">
        <v>1633.22</v>
      </c>
      <c r="N14" s="12">
        <v>2035.67</v>
      </c>
      <c r="O14" s="12">
        <v>2489.88</v>
      </c>
      <c r="P14" s="49">
        <v>45823</v>
      </c>
      <c r="Q14" s="12" t="str">
        <f>TEXT(Table1[[#This Row],[Billing_Date]],"YYYY")</f>
        <v>2025</v>
      </c>
      <c r="R14" s="49">
        <v>45869</v>
      </c>
      <c r="S14" s="12" t="s">
        <v>49</v>
      </c>
      <c r="T14" s="12">
        <f>IF(Table1[[#This Row],[Payment_Status]]="Paid",1,0)</f>
        <v>0</v>
      </c>
      <c r="U14" s="12">
        <f>IF(Table1[[#This Row],[Payment_Status]]="Unpaid",1,0)</f>
        <v>1</v>
      </c>
      <c r="V14" s="12">
        <f>IF(Table1[[#This Row],[Payment_Status]]="Pending",1,0)</f>
        <v>0</v>
      </c>
      <c r="W14" s="12" t="s">
        <v>58</v>
      </c>
      <c r="X14" s="12" t="s">
        <v>30</v>
      </c>
      <c r="Y14" s="12" t="s">
        <v>85</v>
      </c>
      <c r="Z14" s="12">
        <v>180.15</v>
      </c>
      <c r="AA14" s="12">
        <v>222.3</v>
      </c>
      <c r="AB14" s="12" t="s">
        <v>32</v>
      </c>
      <c r="AC14" s="13">
        <v>43995</v>
      </c>
      <c r="AD14" s="12">
        <v>30</v>
      </c>
      <c r="AE14" s="15" t="s">
        <v>64</v>
      </c>
    </row>
    <row r="15" spans="3:31" ht="18" x14ac:dyDescent="0.35">
      <c r="C15" s="11" t="s">
        <v>900</v>
      </c>
      <c r="D15" s="12" t="s">
        <v>4446</v>
      </c>
      <c r="E15" s="12" t="s">
        <v>6448</v>
      </c>
      <c r="F15" s="12" t="s">
        <v>26</v>
      </c>
      <c r="G15" s="12" t="s">
        <v>8025</v>
      </c>
      <c r="H15" s="12" t="s">
        <v>8020</v>
      </c>
      <c r="I15" s="12" t="s">
        <v>8041</v>
      </c>
      <c r="J15" s="13">
        <v>45579</v>
      </c>
      <c r="K15" s="14">
        <v>0.60703703703703704</v>
      </c>
      <c r="L15" s="12">
        <v>259.83999999999997</v>
      </c>
      <c r="M15" s="12">
        <v>3472.86</v>
      </c>
      <c r="N15" s="12">
        <v>3732.7</v>
      </c>
      <c r="O15" s="12">
        <v>1290.1099999999999</v>
      </c>
      <c r="P15" s="49">
        <v>45726</v>
      </c>
      <c r="Q15" s="12" t="str">
        <f>TEXT(Table1[[#This Row],[Billing_Date]],"YYYY")</f>
        <v>2025</v>
      </c>
      <c r="R15" s="49">
        <v>45879</v>
      </c>
      <c r="S15" s="12" t="s">
        <v>49</v>
      </c>
      <c r="T15" s="12">
        <f>IF(Table1[[#This Row],[Payment_Status]]="Paid",1,0)</f>
        <v>0</v>
      </c>
      <c r="U15" s="12">
        <f>IF(Table1[[#This Row],[Payment_Status]]="Unpaid",1,0)</f>
        <v>1</v>
      </c>
      <c r="V15" s="12">
        <f>IF(Table1[[#This Row],[Payment_Status]]="Pending",1,0)</f>
        <v>0</v>
      </c>
      <c r="W15" s="12" t="s">
        <v>29</v>
      </c>
      <c r="X15" s="12" t="s">
        <v>30</v>
      </c>
      <c r="Y15" s="12" t="s">
        <v>63</v>
      </c>
      <c r="Z15" s="12">
        <v>167.83</v>
      </c>
      <c r="AA15" s="12">
        <v>92.01</v>
      </c>
      <c r="AB15" s="12" t="s">
        <v>46</v>
      </c>
      <c r="AC15" s="13">
        <v>43398</v>
      </c>
      <c r="AD15" s="12">
        <v>70</v>
      </c>
      <c r="AE15" s="15" t="s">
        <v>64</v>
      </c>
    </row>
    <row r="16" spans="3:31" ht="18" x14ac:dyDescent="0.35">
      <c r="C16" s="11" t="s">
        <v>1164</v>
      </c>
      <c r="D16" s="12" t="s">
        <v>4577</v>
      </c>
      <c r="E16" s="12" t="s">
        <v>6580</v>
      </c>
      <c r="F16" s="12" t="s">
        <v>30</v>
      </c>
      <c r="G16" s="12" t="s">
        <v>8027</v>
      </c>
      <c r="H16" s="12" t="s">
        <v>8022</v>
      </c>
      <c r="I16" s="12" t="s">
        <v>8042</v>
      </c>
      <c r="J16" s="13">
        <v>45588</v>
      </c>
      <c r="K16" s="14">
        <v>0.84896990740740741</v>
      </c>
      <c r="L16" s="12">
        <v>342.13</v>
      </c>
      <c r="M16" s="12">
        <v>2797.14</v>
      </c>
      <c r="N16" s="12">
        <v>3139.27</v>
      </c>
      <c r="O16" s="12">
        <v>1619.6</v>
      </c>
      <c r="P16" s="49">
        <v>45750</v>
      </c>
      <c r="Q16" s="12" t="str">
        <f>TEXT(Table1[[#This Row],[Billing_Date]],"YYYY")</f>
        <v>2025</v>
      </c>
      <c r="R16" s="49">
        <v>45883</v>
      </c>
      <c r="S16" s="12" t="s">
        <v>37</v>
      </c>
      <c r="T16" s="12">
        <f>IF(Table1[[#This Row],[Payment_Status]]="Paid",1,0)</f>
        <v>0</v>
      </c>
      <c r="U16" s="12">
        <f>IF(Table1[[#This Row],[Payment_Status]]="Unpaid",1,0)</f>
        <v>0</v>
      </c>
      <c r="V16" s="12">
        <f>IF(Table1[[#This Row],[Payment_Status]]="Pending",1,0)</f>
        <v>1</v>
      </c>
      <c r="W16" s="12" t="s">
        <v>29</v>
      </c>
      <c r="X16" s="12" t="s">
        <v>30</v>
      </c>
      <c r="Y16" s="12" t="s">
        <v>31</v>
      </c>
      <c r="Z16" s="12">
        <v>225.21</v>
      </c>
      <c r="AA16" s="12">
        <v>116.92</v>
      </c>
      <c r="AB16" s="12" t="s">
        <v>32</v>
      </c>
      <c r="AC16" s="13">
        <v>42245</v>
      </c>
      <c r="AD16" s="12">
        <v>35</v>
      </c>
      <c r="AE16" s="15" t="s">
        <v>64</v>
      </c>
    </row>
    <row r="17" spans="3:31" ht="18" x14ac:dyDescent="0.35">
      <c r="C17" s="11" t="s">
        <v>1835</v>
      </c>
      <c r="D17" s="12" t="s">
        <v>4609</v>
      </c>
      <c r="E17" s="12" t="s">
        <v>6613</v>
      </c>
      <c r="F17" s="12" t="s">
        <v>26</v>
      </c>
      <c r="G17" s="12" t="s">
        <v>8026</v>
      </c>
      <c r="H17" s="12" t="s">
        <v>8021</v>
      </c>
      <c r="I17" s="12" t="s">
        <v>8043</v>
      </c>
      <c r="J17" s="13">
        <v>45651</v>
      </c>
      <c r="K17" s="14">
        <v>0.60342592592592592</v>
      </c>
      <c r="L17" s="12">
        <v>53.66</v>
      </c>
      <c r="M17" s="12">
        <v>2505.63</v>
      </c>
      <c r="N17" s="12">
        <v>2559.29</v>
      </c>
      <c r="O17" s="12">
        <v>397.56</v>
      </c>
      <c r="P17" s="49">
        <v>45740</v>
      </c>
      <c r="Q17" s="12" t="str">
        <f>TEXT(Table1[[#This Row],[Billing_Date]],"YYYY")</f>
        <v>2025</v>
      </c>
      <c r="R17" s="49">
        <v>45879</v>
      </c>
      <c r="S17" s="12" t="s">
        <v>37</v>
      </c>
      <c r="T17" s="12">
        <f>IF(Table1[[#This Row],[Payment_Status]]="Paid",1,0)</f>
        <v>0</v>
      </c>
      <c r="U17" s="12">
        <f>IF(Table1[[#This Row],[Payment_Status]]="Unpaid",1,0)</f>
        <v>0</v>
      </c>
      <c r="V17" s="12">
        <f>IF(Table1[[#This Row],[Payment_Status]]="Pending",1,0)</f>
        <v>1</v>
      </c>
      <c r="W17" s="12" t="s">
        <v>38</v>
      </c>
      <c r="X17" s="12" t="s">
        <v>39</v>
      </c>
      <c r="Y17" s="12" t="s">
        <v>31</v>
      </c>
      <c r="Z17" s="12">
        <v>28.25</v>
      </c>
      <c r="AA17" s="12">
        <v>25.41</v>
      </c>
      <c r="AB17" s="12" t="s">
        <v>32</v>
      </c>
      <c r="AC17" s="13">
        <v>42433</v>
      </c>
      <c r="AD17" s="12">
        <v>20</v>
      </c>
      <c r="AE17" s="15" t="s">
        <v>64</v>
      </c>
    </row>
    <row r="18" spans="3:31" ht="18" x14ac:dyDescent="0.35">
      <c r="C18" s="11" t="s">
        <v>1268</v>
      </c>
      <c r="D18" s="12" t="s">
        <v>4628</v>
      </c>
      <c r="E18" s="12" t="s">
        <v>6632</v>
      </c>
      <c r="F18" s="12" t="s">
        <v>30</v>
      </c>
      <c r="G18" s="12" t="s">
        <v>8030</v>
      </c>
      <c r="H18" s="12" t="s">
        <v>8023</v>
      </c>
      <c r="I18" s="12" t="s">
        <v>8044</v>
      </c>
      <c r="J18" s="13">
        <v>45803</v>
      </c>
      <c r="K18" s="14">
        <v>0.63181712962962966</v>
      </c>
      <c r="L18" s="12">
        <v>207.18</v>
      </c>
      <c r="M18" s="12">
        <v>4085.25</v>
      </c>
      <c r="N18" s="12">
        <v>4292.43</v>
      </c>
      <c r="O18" s="12">
        <v>1527.82</v>
      </c>
      <c r="P18" s="49">
        <v>45808</v>
      </c>
      <c r="Q18" s="12" t="str">
        <f>TEXT(Table1[[#This Row],[Billing_Date]],"YYYY")</f>
        <v>2025</v>
      </c>
      <c r="R18" s="49">
        <v>45857</v>
      </c>
      <c r="S18" s="12" t="s">
        <v>49</v>
      </c>
      <c r="T18" s="12">
        <f>IF(Table1[[#This Row],[Payment_Status]]="Paid",1,0)</f>
        <v>0</v>
      </c>
      <c r="U18" s="12">
        <f>IF(Table1[[#This Row],[Payment_Status]]="Unpaid",1,0)</f>
        <v>1</v>
      </c>
      <c r="V18" s="12">
        <f>IF(Table1[[#This Row],[Payment_Status]]="Pending",1,0)</f>
        <v>0</v>
      </c>
      <c r="W18" s="12" t="s">
        <v>29</v>
      </c>
      <c r="X18" s="12" t="s">
        <v>44</v>
      </c>
      <c r="Y18" s="12" t="s">
        <v>63</v>
      </c>
      <c r="Z18" s="12">
        <v>121.61</v>
      </c>
      <c r="AA18" s="12">
        <v>85.57</v>
      </c>
      <c r="AB18" s="12" t="s">
        <v>46</v>
      </c>
      <c r="AC18" s="13">
        <v>44665</v>
      </c>
      <c r="AD18" s="12">
        <v>42</v>
      </c>
      <c r="AE18" s="15" t="s">
        <v>40</v>
      </c>
    </row>
    <row r="19" spans="3:31" ht="18" x14ac:dyDescent="0.35">
      <c r="C19" s="11" t="s">
        <v>1310</v>
      </c>
      <c r="D19" s="12" t="s">
        <v>4649</v>
      </c>
      <c r="E19" s="12" t="s">
        <v>6653</v>
      </c>
      <c r="F19" s="12" t="s">
        <v>35</v>
      </c>
      <c r="G19" s="12" t="s">
        <v>8031</v>
      </c>
      <c r="H19" s="12" t="s">
        <v>8024</v>
      </c>
      <c r="I19" s="12" t="s">
        <v>163</v>
      </c>
      <c r="J19" s="13">
        <v>45788</v>
      </c>
      <c r="K19" s="14">
        <v>0.61371527777777779</v>
      </c>
      <c r="L19" s="12">
        <v>400.18</v>
      </c>
      <c r="M19" s="12">
        <v>2168.56</v>
      </c>
      <c r="N19" s="12">
        <v>2568.7399999999998</v>
      </c>
      <c r="O19" s="12">
        <v>2794.96</v>
      </c>
      <c r="P19" s="49">
        <v>45820</v>
      </c>
      <c r="Q19" s="12" t="str">
        <f>TEXT(Table1[[#This Row],[Billing_Date]],"YYYY")</f>
        <v>2025</v>
      </c>
      <c r="R19" s="49">
        <v>45863</v>
      </c>
      <c r="S19" s="12" t="s">
        <v>49</v>
      </c>
      <c r="T19" s="12">
        <f>IF(Table1[[#This Row],[Payment_Status]]="Paid",1,0)</f>
        <v>0</v>
      </c>
      <c r="U19" s="12">
        <f>IF(Table1[[#This Row],[Payment_Status]]="Unpaid",1,0)</f>
        <v>1</v>
      </c>
      <c r="V19" s="12">
        <f>IF(Table1[[#This Row],[Payment_Status]]="Pending",1,0)</f>
        <v>0</v>
      </c>
      <c r="W19" s="12" t="s">
        <v>58</v>
      </c>
      <c r="X19" s="12" t="s">
        <v>39</v>
      </c>
      <c r="Y19" s="12" t="s">
        <v>63</v>
      </c>
      <c r="Z19" s="12">
        <v>167.89</v>
      </c>
      <c r="AA19" s="12">
        <v>232.29</v>
      </c>
      <c r="AB19" s="12" t="s">
        <v>32</v>
      </c>
      <c r="AC19" s="13">
        <v>44065</v>
      </c>
      <c r="AD19" s="12">
        <v>34</v>
      </c>
      <c r="AE19" s="15" t="s">
        <v>33</v>
      </c>
    </row>
    <row r="20" spans="3:31" ht="18" x14ac:dyDescent="0.35">
      <c r="C20" s="11" t="s">
        <v>2557</v>
      </c>
      <c r="D20" s="12" t="s">
        <v>4688</v>
      </c>
      <c r="E20" s="12" t="s">
        <v>6692</v>
      </c>
      <c r="F20" s="12" t="s">
        <v>26</v>
      </c>
      <c r="G20" s="12" t="s">
        <v>8031</v>
      </c>
      <c r="H20" s="12" t="s">
        <v>8024</v>
      </c>
      <c r="I20" s="12" t="s">
        <v>8045</v>
      </c>
      <c r="J20" s="13">
        <v>45764</v>
      </c>
      <c r="K20" s="14">
        <v>0.63324074074074077</v>
      </c>
      <c r="L20" s="12">
        <v>252.17</v>
      </c>
      <c r="M20" s="12">
        <v>1538.26</v>
      </c>
      <c r="N20" s="12">
        <v>1790.43</v>
      </c>
      <c r="O20" s="12">
        <v>1614.94</v>
      </c>
      <c r="P20" s="49">
        <v>45764</v>
      </c>
      <c r="Q20" s="12" t="str">
        <f>TEXT(Table1[[#This Row],[Billing_Date]],"YYYY")</f>
        <v>2025</v>
      </c>
      <c r="R20" s="49">
        <v>45870</v>
      </c>
      <c r="S20" s="12" t="s">
        <v>37</v>
      </c>
      <c r="T20" s="12">
        <f>IF(Table1[[#This Row],[Payment_Status]]="Paid",1,0)</f>
        <v>0</v>
      </c>
      <c r="U20" s="12">
        <f>IF(Table1[[#This Row],[Payment_Status]]="Unpaid",1,0)</f>
        <v>0</v>
      </c>
      <c r="V20" s="12">
        <f>IF(Table1[[#This Row],[Payment_Status]]="Pending",1,0)</f>
        <v>1</v>
      </c>
      <c r="W20" s="12" t="s">
        <v>43</v>
      </c>
      <c r="X20" s="12" t="s">
        <v>30</v>
      </c>
      <c r="Y20" s="12" t="s">
        <v>51</v>
      </c>
      <c r="Z20" s="12">
        <v>134.80000000000001</v>
      </c>
      <c r="AA20" s="12">
        <v>117.37</v>
      </c>
      <c r="AB20" s="12" t="s">
        <v>32</v>
      </c>
      <c r="AC20" s="13">
        <v>44734</v>
      </c>
      <c r="AD20" s="12">
        <v>56</v>
      </c>
      <c r="AE20" s="15" t="s">
        <v>33</v>
      </c>
    </row>
    <row r="21" spans="3:31" ht="18" x14ac:dyDescent="0.35">
      <c r="C21" s="11" t="s">
        <v>1621</v>
      </c>
      <c r="D21" s="12" t="s">
        <v>4804</v>
      </c>
      <c r="E21" s="12" t="s">
        <v>6809</v>
      </c>
      <c r="F21" s="12" t="s">
        <v>30</v>
      </c>
      <c r="G21" s="12" t="s">
        <v>8027</v>
      </c>
      <c r="H21" s="12" t="s">
        <v>8022</v>
      </c>
      <c r="I21" s="12" t="s">
        <v>8046</v>
      </c>
      <c r="J21" s="13">
        <v>45823</v>
      </c>
      <c r="K21" s="14">
        <v>0.11045138888888889</v>
      </c>
      <c r="L21" s="12">
        <v>468.94</v>
      </c>
      <c r="M21" s="12">
        <v>2917.17</v>
      </c>
      <c r="N21" s="12">
        <v>3386.11</v>
      </c>
      <c r="O21" s="12">
        <v>3512.42</v>
      </c>
      <c r="P21" s="49">
        <v>45828</v>
      </c>
      <c r="Q21" s="12" t="str">
        <f>TEXT(Table1[[#This Row],[Billing_Date]],"YYYY")</f>
        <v>2025</v>
      </c>
      <c r="R21" s="49">
        <v>45875</v>
      </c>
      <c r="S21" s="12" t="s">
        <v>37</v>
      </c>
      <c r="T21" s="12">
        <f>IF(Table1[[#This Row],[Payment_Status]]="Paid",1,0)</f>
        <v>0</v>
      </c>
      <c r="U21" s="12">
        <f>IF(Table1[[#This Row],[Payment_Status]]="Unpaid",1,0)</f>
        <v>0</v>
      </c>
      <c r="V21" s="12">
        <f>IF(Table1[[#This Row],[Payment_Status]]="Pending",1,0)</f>
        <v>1</v>
      </c>
      <c r="W21" s="12" t="s">
        <v>50</v>
      </c>
      <c r="X21" s="12" t="s">
        <v>39</v>
      </c>
      <c r="Y21" s="12" t="s">
        <v>45</v>
      </c>
      <c r="Z21" s="12">
        <v>287.95999999999998</v>
      </c>
      <c r="AA21" s="12">
        <v>180.98</v>
      </c>
      <c r="AB21" s="12" t="s">
        <v>46</v>
      </c>
      <c r="AC21" s="13">
        <v>42993</v>
      </c>
      <c r="AD21" s="12">
        <v>19</v>
      </c>
      <c r="AE21" s="15" t="s">
        <v>40</v>
      </c>
    </row>
    <row r="22" spans="3:31" ht="18" x14ac:dyDescent="0.35">
      <c r="C22" s="11" t="s">
        <v>1685</v>
      </c>
      <c r="D22" s="12" t="s">
        <v>4836</v>
      </c>
      <c r="E22" s="12" t="s">
        <v>6841</v>
      </c>
      <c r="F22" s="12" t="s">
        <v>30</v>
      </c>
      <c r="G22" s="12" t="s">
        <v>8027</v>
      </c>
      <c r="H22" s="12" t="s">
        <v>8022</v>
      </c>
      <c r="I22" s="12" t="s">
        <v>8047</v>
      </c>
      <c r="J22" s="13">
        <v>45642</v>
      </c>
      <c r="K22" s="14">
        <v>0.62160879629629628</v>
      </c>
      <c r="L22" s="12">
        <v>393.08</v>
      </c>
      <c r="M22" s="12">
        <v>2996.65</v>
      </c>
      <c r="N22" s="12">
        <v>3389.73</v>
      </c>
      <c r="O22" s="12">
        <v>1854.82</v>
      </c>
      <c r="P22" s="49">
        <v>45835</v>
      </c>
      <c r="Q22" s="12" t="str">
        <f>TEXT(Table1[[#This Row],[Billing_Date]],"YYYY")</f>
        <v>2025</v>
      </c>
      <c r="R22" s="49">
        <v>45882</v>
      </c>
      <c r="S22" s="12" t="s">
        <v>37</v>
      </c>
      <c r="T22" s="12">
        <f>IF(Table1[[#This Row],[Payment_Status]]="Paid",1,0)</f>
        <v>0</v>
      </c>
      <c r="U22" s="12">
        <f>IF(Table1[[#This Row],[Payment_Status]]="Unpaid",1,0)</f>
        <v>0</v>
      </c>
      <c r="V22" s="12">
        <f>IF(Table1[[#This Row],[Payment_Status]]="Pending",1,0)</f>
        <v>1</v>
      </c>
      <c r="W22" s="12" t="s">
        <v>43</v>
      </c>
      <c r="X22" s="12" t="s">
        <v>39</v>
      </c>
      <c r="Y22" s="12" t="s">
        <v>31</v>
      </c>
      <c r="Z22" s="12">
        <v>221.11</v>
      </c>
      <c r="AA22" s="12">
        <v>171.97</v>
      </c>
      <c r="AB22" s="12" t="s">
        <v>32</v>
      </c>
      <c r="AC22" s="13">
        <v>44496</v>
      </c>
      <c r="AD22" s="12">
        <v>50</v>
      </c>
      <c r="AE22" s="15" t="s">
        <v>33</v>
      </c>
    </row>
    <row r="23" spans="3:31" ht="18" x14ac:dyDescent="0.35">
      <c r="C23" s="11" t="s">
        <v>1693</v>
      </c>
      <c r="D23" s="12" t="s">
        <v>4840</v>
      </c>
      <c r="E23" s="12" t="s">
        <v>6845</v>
      </c>
      <c r="F23" s="12" t="s">
        <v>26</v>
      </c>
      <c r="G23" s="12" t="s">
        <v>8028</v>
      </c>
      <c r="H23" s="12" t="s">
        <v>8022</v>
      </c>
      <c r="I23" s="12" t="s">
        <v>8048</v>
      </c>
      <c r="J23" s="13">
        <v>45713</v>
      </c>
      <c r="K23" s="14">
        <v>0.1305787037037037</v>
      </c>
      <c r="L23" s="12">
        <v>396.31</v>
      </c>
      <c r="M23" s="12">
        <v>2808.34</v>
      </c>
      <c r="N23" s="12">
        <v>3204.65</v>
      </c>
      <c r="O23" s="12">
        <v>2713.49</v>
      </c>
      <c r="P23" s="49">
        <v>45717</v>
      </c>
      <c r="Q23" s="12" t="str">
        <f>TEXT(Table1[[#This Row],[Billing_Date]],"YYYY")</f>
        <v>2025</v>
      </c>
      <c r="R23" s="49">
        <v>45885</v>
      </c>
      <c r="S23" s="12" t="s">
        <v>37</v>
      </c>
      <c r="T23" s="12">
        <f>IF(Table1[[#This Row],[Payment_Status]]="Paid",1,0)</f>
        <v>0</v>
      </c>
      <c r="U23" s="12">
        <f>IF(Table1[[#This Row],[Payment_Status]]="Unpaid",1,0)</f>
        <v>0</v>
      </c>
      <c r="V23" s="12">
        <f>IF(Table1[[#This Row],[Payment_Status]]="Pending",1,0)</f>
        <v>1</v>
      </c>
      <c r="W23" s="12" t="s">
        <v>50</v>
      </c>
      <c r="X23" s="12" t="s">
        <v>44</v>
      </c>
      <c r="Y23" s="12" t="s">
        <v>31</v>
      </c>
      <c r="Z23" s="12">
        <v>244.75</v>
      </c>
      <c r="AA23" s="12">
        <v>151.56</v>
      </c>
      <c r="AB23" s="12" t="s">
        <v>46</v>
      </c>
      <c r="AC23" s="13">
        <v>43782</v>
      </c>
      <c r="AD23" s="12">
        <v>62</v>
      </c>
      <c r="AE23" s="15" t="s">
        <v>64</v>
      </c>
    </row>
    <row r="24" spans="3:31" ht="18" x14ac:dyDescent="0.35">
      <c r="C24" s="11" t="s">
        <v>3240</v>
      </c>
      <c r="D24" s="12" t="s">
        <v>4881</v>
      </c>
      <c r="E24" s="12" t="s">
        <v>6885</v>
      </c>
      <c r="F24" s="12" t="s">
        <v>26</v>
      </c>
      <c r="G24" s="12" t="s">
        <v>8030</v>
      </c>
      <c r="H24" s="12" t="s">
        <v>8023</v>
      </c>
      <c r="I24" s="12" t="s">
        <v>8050</v>
      </c>
      <c r="J24" s="13">
        <v>45581</v>
      </c>
      <c r="K24" s="14">
        <v>0.51362268518518517</v>
      </c>
      <c r="L24" s="12">
        <v>288.39999999999998</v>
      </c>
      <c r="M24" s="12">
        <v>1550.68</v>
      </c>
      <c r="N24" s="12">
        <v>1839.08</v>
      </c>
      <c r="O24" s="12">
        <v>1842.56</v>
      </c>
      <c r="P24" s="49">
        <v>45583</v>
      </c>
      <c r="Q24" s="12" t="str">
        <f>TEXT(Table1[[#This Row],[Billing_Date]],"YYYY")</f>
        <v>2024</v>
      </c>
      <c r="R24" s="49">
        <v>45863</v>
      </c>
      <c r="S24" s="12" t="s">
        <v>28</v>
      </c>
      <c r="T24" s="12">
        <f>IF(Table1[[#This Row],[Payment_Status]]="Paid",1,0)</f>
        <v>1</v>
      </c>
      <c r="U24" s="12">
        <f>IF(Table1[[#This Row],[Payment_Status]]="Unpaid",1,0)</f>
        <v>0</v>
      </c>
      <c r="V24" s="12">
        <f>IF(Table1[[#This Row],[Payment_Status]]="Pending",1,0)</f>
        <v>0</v>
      </c>
      <c r="W24" s="12" t="s">
        <v>58</v>
      </c>
      <c r="X24" s="12" t="s">
        <v>39</v>
      </c>
      <c r="Y24" s="12" t="s">
        <v>31</v>
      </c>
      <c r="Z24" s="12">
        <v>146.75</v>
      </c>
      <c r="AA24" s="12">
        <v>141.65</v>
      </c>
      <c r="AB24" s="12" t="s">
        <v>32</v>
      </c>
      <c r="AC24" s="13">
        <v>42811</v>
      </c>
      <c r="AD24" s="12">
        <v>26</v>
      </c>
      <c r="AE24" s="15" t="s">
        <v>33</v>
      </c>
    </row>
    <row r="25" spans="3:31" ht="18" x14ac:dyDescent="0.35">
      <c r="C25" s="11" t="s">
        <v>1937</v>
      </c>
      <c r="D25" s="12" t="s">
        <v>4962</v>
      </c>
      <c r="E25" s="12" t="s">
        <v>6966</v>
      </c>
      <c r="F25" s="12" t="s">
        <v>35</v>
      </c>
      <c r="G25" s="12" t="s">
        <v>8031</v>
      </c>
      <c r="H25" s="12" t="s">
        <v>8024</v>
      </c>
      <c r="I25" s="12" t="s">
        <v>8049</v>
      </c>
      <c r="J25" s="13">
        <v>45855</v>
      </c>
      <c r="K25" s="14">
        <v>0.65770833333333334</v>
      </c>
      <c r="L25" s="12">
        <v>353.37</v>
      </c>
      <c r="M25" s="12">
        <v>4447.1499999999996</v>
      </c>
      <c r="N25" s="12">
        <v>4800.5199999999904</v>
      </c>
      <c r="O25" s="12">
        <v>1616.82</v>
      </c>
      <c r="P25" s="49">
        <v>45857</v>
      </c>
      <c r="Q25" s="12" t="str">
        <f>TEXT(Table1[[#This Row],[Billing_Date]],"YYYY")</f>
        <v>2025</v>
      </c>
      <c r="R25" s="49">
        <v>45880</v>
      </c>
      <c r="S25" s="12" t="s">
        <v>37</v>
      </c>
      <c r="T25" s="12">
        <f>IF(Table1[[#This Row],[Payment_Status]]="Paid",1,0)</f>
        <v>0</v>
      </c>
      <c r="U25" s="12">
        <f>IF(Table1[[#This Row],[Payment_Status]]="Unpaid",1,0)</f>
        <v>0</v>
      </c>
      <c r="V25" s="12">
        <f>IF(Table1[[#This Row],[Payment_Status]]="Pending",1,0)</f>
        <v>1</v>
      </c>
      <c r="W25" s="12" t="s">
        <v>50</v>
      </c>
      <c r="X25" s="12" t="s">
        <v>44</v>
      </c>
      <c r="Y25" s="12" t="s">
        <v>31</v>
      </c>
      <c r="Z25" s="12">
        <v>170.15</v>
      </c>
      <c r="AA25" s="12">
        <v>183.22</v>
      </c>
      <c r="AB25" s="12" t="s">
        <v>46</v>
      </c>
      <c r="AC25" s="13">
        <v>42984</v>
      </c>
      <c r="AD25" s="12">
        <v>38</v>
      </c>
      <c r="AE25" s="15" t="s">
        <v>33</v>
      </c>
    </row>
    <row r="26" spans="3:31" ht="18" x14ac:dyDescent="0.35">
      <c r="C26" s="11" t="s">
        <v>1947</v>
      </c>
      <c r="D26" s="12" t="s">
        <v>4967</v>
      </c>
      <c r="E26" s="12" t="s">
        <v>6971</v>
      </c>
      <c r="F26" s="12" t="s">
        <v>35</v>
      </c>
      <c r="G26" s="12" t="s">
        <v>8025</v>
      </c>
      <c r="H26" s="12" t="s">
        <v>8020</v>
      </c>
      <c r="I26" s="12" t="s">
        <v>201</v>
      </c>
      <c r="J26" s="13">
        <v>45753</v>
      </c>
      <c r="K26" s="14">
        <v>0.63188657407407411</v>
      </c>
      <c r="L26" s="12">
        <v>353.08</v>
      </c>
      <c r="M26" s="12">
        <v>1707.16</v>
      </c>
      <c r="N26" s="12">
        <v>2060.2399999999998</v>
      </c>
      <c r="O26" s="12">
        <v>2106.63</v>
      </c>
      <c r="P26" s="49">
        <v>45755</v>
      </c>
      <c r="Q26" s="12" t="str">
        <f>TEXT(Table1[[#This Row],[Billing_Date]],"YYYY")</f>
        <v>2025</v>
      </c>
      <c r="R26" s="49">
        <v>45857</v>
      </c>
      <c r="S26" s="12" t="s">
        <v>28</v>
      </c>
      <c r="T26" s="12">
        <f>IF(Table1[[#This Row],[Payment_Status]]="Paid",1,0)</f>
        <v>1</v>
      </c>
      <c r="U26" s="12">
        <f>IF(Table1[[#This Row],[Payment_Status]]="Unpaid",1,0)</f>
        <v>0</v>
      </c>
      <c r="V26" s="12">
        <f>IF(Table1[[#This Row],[Payment_Status]]="Pending",1,0)</f>
        <v>0</v>
      </c>
      <c r="W26" s="12" t="s">
        <v>58</v>
      </c>
      <c r="X26" s="12" t="s">
        <v>44</v>
      </c>
      <c r="Y26" s="12" t="s">
        <v>31</v>
      </c>
      <c r="Z26" s="12">
        <v>167.23</v>
      </c>
      <c r="AA26" s="12">
        <v>185.85</v>
      </c>
      <c r="AB26" s="12" t="s">
        <v>32</v>
      </c>
      <c r="AC26" s="13">
        <v>44449</v>
      </c>
      <c r="AD26" s="12">
        <v>72</v>
      </c>
      <c r="AE26" s="15" t="s">
        <v>40</v>
      </c>
    </row>
    <row r="27" spans="3:31" ht="18" x14ac:dyDescent="0.35">
      <c r="C27" s="11" t="s">
        <v>1970</v>
      </c>
      <c r="D27" s="12" t="s">
        <v>4979</v>
      </c>
      <c r="E27" s="12" t="s">
        <v>6983</v>
      </c>
      <c r="F27" s="12" t="s">
        <v>35</v>
      </c>
      <c r="G27" s="12" t="s">
        <v>8025</v>
      </c>
      <c r="H27" s="12" t="s">
        <v>8020</v>
      </c>
      <c r="I27" s="12" t="s">
        <v>781</v>
      </c>
      <c r="J27" s="13">
        <v>45651</v>
      </c>
      <c r="K27" s="14">
        <v>0.23</v>
      </c>
      <c r="L27" s="12">
        <v>323.41000000000003</v>
      </c>
      <c r="M27" s="12">
        <v>1449.76</v>
      </c>
      <c r="N27" s="12">
        <v>1773.17</v>
      </c>
      <c r="O27" s="12">
        <v>1575.31</v>
      </c>
      <c r="P27" s="49">
        <v>45653</v>
      </c>
      <c r="Q27" s="12" t="str">
        <f>TEXT(Table1[[#This Row],[Billing_Date]],"YYYY")</f>
        <v>2024</v>
      </c>
      <c r="R27" s="49">
        <v>45884</v>
      </c>
      <c r="S27" s="12" t="s">
        <v>49</v>
      </c>
      <c r="T27" s="12">
        <f>IF(Table1[[#This Row],[Payment_Status]]="Paid",1,0)</f>
        <v>0</v>
      </c>
      <c r="U27" s="12">
        <f>IF(Table1[[#This Row],[Payment_Status]]="Unpaid",1,0)</f>
        <v>1</v>
      </c>
      <c r="V27" s="12">
        <f>IF(Table1[[#This Row],[Payment_Status]]="Pending",1,0)</f>
        <v>0</v>
      </c>
      <c r="W27" s="12" t="s">
        <v>50</v>
      </c>
      <c r="X27" s="12" t="s">
        <v>39</v>
      </c>
      <c r="Y27" s="12" t="s">
        <v>63</v>
      </c>
      <c r="Z27" s="12">
        <v>204.81</v>
      </c>
      <c r="AA27" s="12">
        <v>118.6</v>
      </c>
      <c r="AB27" s="12" t="s">
        <v>32</v>
      </c>
      <c r="AC27" s="13">
        <v>42301</v>
      </c>
      <c r="AD27" s="12">
        <v>28</v>
      </c>
      <c r="AE27" s="15" t="s">
        <v>64</v>
      </c>
    </row>
    <row r="28" spans="3:31" ht="18" x14ac:dyDescent="0.35">
      <c r="C28" s="11" t="s">
        <v>2063</v>
      </c>
      <c r="D28" s="12" t="s">
        <v>5026</v>
      </c>
      <c r="E28" s="12" t="s">
        <v>7030</v>
      </c>
      <c r="F28" s="12" t="s">
        <v>35</v>
      </c>
      <c r="G28" s="12" t="s">
        <v>8030</v>
      </c>
      <c r="H28" s="12" t="s">
        <v>8023</v>
      </c>
      <c r="I28" s="12" t="s">
        <v>8051</v>
      </c>
      <c r="J28" s="13">
        <v>45641</v>
      </c>
      <c r="K28" s="14">
        <v>0.23349537037037038</v>
      </c>
      <c r="L28" s="12">
        <v>428.23</v>
      </c>
      <c r="M28" s="12">
        <v>2691.76</v>
      </c>
      <c r="N28" s="12">
        <v>3119.99</v>
      </c>
      <c r="O28" s="12">
        <v>2345.0100000000002</v>
      </c>
      <c r="P28" s="49">
        <v>45845</v>
      </c>
      <c r="Q28" s="12" t="str">
        <f>TEXT(Table1[[#This Row],[Billing_Date]],"YYYY")</f>
        <v>2025</v>
      </c>
      <c r="R28" s="49">
        <v>45876</v>
      </c>
      <c r="S28" s="12" t="s">
        <v>49</v>
      </c>
      <c r="T28" s="12">
        <f>IF(Table1[[#This Row],[Payment_Status]]="Paid",1,0)</f>
        <v>0</v>
      </c>
      <c r="U28" s="12">
        <f>IF(Table1[[#This Row],[Payment_Status]]="Unpaid",1,0)</f>
        <v>1</v>
      </c>
      <c r="V28" s="12">
        <f>IF(Table1[[#This Row],[Payment_Status]]="Pending",1,0)</f>
        <v>0</v>
      </c>
      <c r="W28" s="12" t="s">
        <v>58</v>
      </c>
      <c r="X28" s="12" t="s">
        <v>39</v>
      </c>
      <c r="Y28" s="12" t="s">
        <v>31</v>
      </c>
      <c r="Z28" s="12">
        <v>216.43</v>
      </c>
      <c r="AA28" s="12">
        <v>211.8</v>
      </c>
      <c r="AB28" s="12" t="s">
        <v>32</v>
      </c>
      <c r="AC28" s="13">
        <v>44940</v>
      </c>
      <c r="AD28" s="12">
        <v>72</v>
      </c>
      <c r="AE28" s="15" t="s">
        <v>40</v>
      </c>
    </row>
    <row r="29" spans="3:31" ht="18" x14ac:dyDescent="0.35">
      <c r="C29" s="11" t="s">
        <v>4001</v>
      </c>
      <c r="D29" s="12" t="s">
        <v>5082</v>
      </c>
      <c r="E29" s="12" t="s">
        <v>7087</v>
      </c>
      <c r="F29" s="12" t="s">
        <v>35</v>
      </c>
      <c r="G29" s="12" t="s">
        <v>8026</v>
      </c>
      <c r="H29" s="12" t="s">
        <v>8021</v>
      </c>
      <c r="I29" s="12" t="s">
        <v>8052</v>
      </c>
      <c r="J29" s="13">
        <v>45552</v>
      </c>
      <c r="K29" s="14">
        <v>0.68490740740740741</v>
      </c>
      <c r="L29" s="12">
        <v>389.06</v>
      </c>
      <c r="M29" s="12">
        <v>2999.53</v>
      </c>
      <c r="N29" s="12">
        <v>3388.59</v>
      </c>
      <c r="O29" s="12">
        <v>1848.91</v>
      </c>
      <c r="P29" s="49">
        <v>45813</v>
      </c>
      <c r="Q29" s="12" t="str">
        <f>TEXT(Table1[[#This Row],[Billing_Date]],"YYYY")</f>
        <v>2025</v>
      </c>
      <c r="R29" s="49">
        <v>45870</v>
      </c>
      <c r="S29" s="12" t="s">
        <v>28</v>
      </c>
      <c r="T29" s="12">
        <f>IF(Table1[[#This Row],[Payment_Status]]="Paid",1,0)</f>
        <v>1</v>
      </c>
      <c r="U29" s="12">
        <f>IF(Table1[[#This Row],[Payment_Status]]="Unpaid",1,0)</f>
        <v>0</v>
      </c>
      <c r="V29" s="12">
        <f>IF(Table1[[#This Row],[Payment_Status]]="Pending",1,0)</f>
        <v>0</v>
      </c>
      <c r="W29" s="12" t="s">
        <v>38</v>
      </c>
      <c r="X29" s="12" t="s">
        <v>44</v>
      </c>
      <c r="Y29" s="12" t="s">
        <v>45</v>
      </c>
      <c r="Z29" s="12">
        <v>196.93</v>
      </c>
      <c r="AA29" s="12">
        <v>192.13</v>
      </c>
      <c r="AB29" s="12" t="s">
        <v>32</v>
      </c>
      <c r="AC29" s="13">
        <v>42878</v>
      </c>
      <c r="AD29" s="12">
        <v>20</v>
      </c>
      <c r="AE29" s="15" t="s">
        <v>33</v>
      </c>
    </row>
    <row r="30" spans="3:31" ht="18" x14ac:dyDescent="0.35">
      <c r="C30" s="11" t="s">
        <v>2195</v>
      </c>
      <c r="D30" s="12" t="s">
        <v>5091</v>
      </c>
      <c r="E30" s="12" t="s">
        <v>7096</v>
      </c>
      <c r="F30" s="12" t="s">
        <v>35</v>
      </c>
      <c r="G30" s="12" t="s">
        <v>8026</v>
      </c>
      <c r="H30" s="12" t="s">
        <v>8021</v>
      </c>
      <c r="I30" s="12" t="s">
        <v>1686</v>
      </c>
      <c r="J30" s="13">
        <v>45812</v>
      </c>
      <c r="K30" s="14">
        <v>0.58750000000000002</v>
      </c>
      <c r="L30" s="12">
        <v>444.91</v>
      </c>
      <c r="M30" s="12">
        <v>2263.14</v>
      </c>
      <c r="N30" s="12">
        <v>2708.0499999999902</v>
      </c>
      <c r="O30" s="12">
        <v>2127.46</v>
      </c>
      <c r="P30" s="49">
        <v>45814</v>
      </c>
      <c r="Q30" s="12" t="str">
        <f>TEXT(Table1[[#This Row],[Billing_Date]],"YYYY")</f>
        <v>2025</v>
      </c>
      <c r="R30" s="49">
        <v>45871</v>
      </c>
      <c r="S30" s="12" t="s">
        <v>49</v>
      </c>
      <c r="T30" s="12">
        <f>IF(Table1[[#This Row],[Payment_Status]]="Paid",1,0)</f>
        <v>0</v>
      </c>
      <c r="U30" s="12">
        <f>IF(Table1[[#This Row],[Payment_Status]]="Unpaid",1,0)</f>
        <v>1</v>
      </c>
      <c r="V30" s="12">
        <f>IF(Table1[[#This Row],[Payment_Status]]="Pending",1,0)</f>
        <v>0</v>
      </c>
      <c r="W30" s="12" t="s">
        <v>29</v>
      </c>
      <c r="X30" s="12" t="s">
        <v>30</v>
      </c>
      <c r="Y30" s="12" t="s">
        <v>51</v>
      </c>
      <c r="Z30" s="12">
        <v>215.94</v>
      </c>
      <c r="AA30" s="12">
        <v>228.97</v>
      </c>
      <c r="AB30" s="12" t="s">
        <v>46</v>
      </c>
      <c r="AC30" s="13">
        <v>44088</v>
      </c>
      <c r="AD30" s="12">
        <v>68</v>
      </c>
      <c r="AE30" s="15" t="s">
        <v>64</v>
      </c>
    </row>
    <row r="31" spans="3:31" ht="18" x14ac:dyDescent="0.35">
      <c r="C31" s="11" t="s">
        <v>2352</v>
      </c>
      <c r="D31" s="12" t="s">
        <v>5169</v>
      </c>
      <c r="E31" s="12" t="s">
        <v>7175</v>
      </c>
      <c r="F31" s="12" t="s">
        <v>26</v>
      </c>
      <c r="G31" s="12" t="s">
        <v>8027</v>
      </c>
      <c r="H31" s="12" t="s">
        <v>8022</v>
      </c>
      <c r="I31" s="12" t="s">
        <v>1938</v>
      </c>
      <c r="J31" s="13">
        <v>45585</v>
      </c>
      <c r="K31" s="14">
        <v>8.2905092592592586E-2</v>
      </c>
      <c r="L31" s="12">
        <v>120.98</v>
      </c>
      <c r="M31" s="12">
        <v>2021.19</v>
      </c>
      <c r="N31" s="12">
        <v>2142.17</v>
      </c>
      <c r="O31" s="12">
        <v>747.37</v>
      </c>
      <c r="P31" s="49">
        <v>45598</v>
      </c>
      <c r="Q31" s="12" t="str">
        <f>TEXT(Table1[[#This Row],[Billing_Date]],"YYYY")</f>
        <v>2024</v>
      </c>
      <c r="R31" s="49">
        <v>45885</v>
      </c>
      <c r="S31" s="12" t="s">
        <v>28</v>
      </c>
      <c r="T31" s="12">
        <f>IF(Table1[[#This Row],[Payment_Status]]="Paid",1,0)</f>
        <v>1</v>
      </c>
      <c r="U31" s="12">
        <f>IF(Table1[[#This Row],[Payment_Status]]="Unpaid",1,0)</f>
        <v>0</v>
      </c>
      <c r="V31" s="12">
        <f>IF(Table1[[#This Row],[Payment_Status]]="Pending",1,0)</f>
        <v>0</v>
      </c>
      <c r="W31" s="12" t="s">
        <v>50</v>
      </c>
      <c r="X31" s="12" t="s">
        <v>39</v>
      </c>
      <c r="Y31" s="12" t="s">
        <v>31</v>
      </c>
      <c r="Z31" s="12">
        <v>77.02</v>
      </c>
      <c r="AA31" s="12">
        <v>43.96</v>
      </c>
      <c r="AB31" s="12" t="s">
        <v>46</v>
      </c>
      <c r="AC31" s="13">
        <v>43864</v>
      </c>
      <c r="AD31" s="12">
        <v>75</v>
      </c>
      <c r="AE31" s="15" t="s">
        <v>33</v>
      </c>
    </row>
    <row r="32" spans="3:31" ht="18" x14ac:dyDescent="0.35">
      <c r="C32" s="11" t="s">
        <v>2441</v>
      </c>
      <c r="D32" s="12" t="s">
        <v>6019</v>
      </c>
      <c r="E32" s="12" t="s">
        <v>7220</v>
      </c>
      <c r="F32" s="12" t="s">
        <v>35</v>
      </c>
      <c r="G32" s="12" t="s">
        <v>8030</v>
      </c>
      <c r="H32" s="12" t="s">
        <v>8023</v>
      </c>
      <c r="I32" s="12" t="s">
        <v>397</v>
      </c>
      <c r="J32" s="13">
        <v>45813</v>
      </c>
      <c r="K32" s="14">
        <v>0.95650462962962968</v>
      </c>
      <c r="L32" s="12">
        <v>42.94</v>
      </c>
      <c r="M32" s="12">
        <v>3678.98</v>
      </c>
      <c r="N32" s="12">
        <v>3721.92</v>
      </c>
      <c r="O32" s="12">
        <v>299.97000000000003</v>
      </c>
      <c r="P32" s="49">
        <v>45816</v>
      </c>
      <c r="Q32" s="12" t="str">
        <f>TEXT(Table1[[#This Row],[Billing_Date]],"YYYY")</f>
        <v>2025</v>
      </c>
      <c r="R32" s="49">
        <v>45869</v>
      </c>
      <c r="S32" s="12" t="s">
        <v>37</v>
      </c>
      <c r="T32" s="12">
        <f>IF(Table1[[#This Row],[Payment_Status]]="Paid",1,0)</f>
        <v>0</v>
      </c>
      <c r="U32" s="12">
        <f>IF(Table1[[#This Row],[Payment_Status]]="Unpaid",1,0)</f>
        <v>0</v>
      </c>
      <c r="V32" s="12">
        <f>IF(Table1[[#This Row],[Payment_Status]]="Pending",1,0)</f>
        <v>1</v>
      </c>
      <c r="W32" s="12" t="s">
        <v>38</v>
      </c>
      <c r="X32" s="12" t="s">
        <v>30</v>
      </c>
      <c r="Y32" s="12" t="s">
        <v>63</v>
      </c>
      <c r="Z32" s="12">
        <v>21.84</v>
      </c>
      <c r="AA32" s="12">
        <v>21.1</v>
      </c>
      <c r="AB32" s="12" t="s">
        <v>32</v>
      </c>
      <c r="AC32" s="13">
        <v>44829</v>
      </c>
      <c r="AD32" s="12">
        <v>40</v>
      </c>
      <c r="AE32" s="15" t="s">
        <v>33</v>
      </c>
    </row>
    <row r="33" spans="3:31" ht="18" x14ac:dyDescent="0.35">
      <c r="C33" s="11" t="s">
        <v>2454</v>
      </c>
      <c r="D33" s="12" t="s">
        <v>5220</v>
      </c>
      <c r="E33" s="12" t="s">
        <v>7227</v>
      </c>
      <c r="F33" s="12" t="s">
        <v>26</v>
      </c>
      <c r="G33" s="12" t="s">
        <v>8030</v>
      </c>
      <c r="H33" s="12" t="s">
        <v>8023</v>
      </c>
      <c r="I33" s="12" t="s">
        <v>757</v>
      </c>
      <c r="J33" s="13">
        <v>45575</v>
      </c>
      <c r="K33" s="14">
        <v>0.91232638888888884</v>
      </c>
      <c r="L33" s="12">
        <v>275.35000000000002</v>
      </c>
      <c r="M33" s="12">
        <v>3218.23</v>
      </c>
      <c r="N33" s="12">
        <v>3493.58</v>
      </c>
      <c r="O33" s="12">
        <v>2062.62</v>
      </c>
      <c r="P33" s="49">
        <v>45642</v>
      </c>
      <c r="Q33" s="12" t="str">
        <f>TEXT(Table1[[#This Row],[Billing_Date]],"YYYY")</f>
        <v>2024</v>
      </c>
      <c r="R33" s="49">
        <v>45867</v>
      </c>
      <c r="S33" s="12" t="s">
        <v>49</v>
      </c>
      <c r="T33" s="12">
        <f>IF(Table1[[#This Row],[Payment_Status]]="Paid",1,0)</f>
        <v>0</v>
      </c>
      <c r="U33" s="12">
        <f>IF(Table1[[#This Row],[Payment_Status]]="Unpaid",1,0)</f>
        <v>1</v>
      </c>
      <c r="V33" s="12">
        <f>IF(Table1[[#This Row],[Payment_Status]]="Pending",1,0)</f>
        <v>0</v>
      </c>
      <c r="W33" s="12" t="s">
        <v>29</v>
      </c>
      <c r="X33" s="12" t="s">
        <v>44</v>
      </c>
      <c r="Y33" s="12" t="s">
        <v>85</v>
      </c>
      <c r="Z33" s="12">
        <v>192.72</v>
      </c>
      <c r="AA33" s="12">
        <v>82.63</v>
      </c>
      <c r="AB33" s="12" t="s">
        <v>32</v>
      </c>
      <c r="AC33" s="13">
        <v>42624</v>
      </c>
      <c r="AD33" s="12">
        <v>72</v>
      </c>
      <c r="AE33" s="15" t="s">
        <v>33</v>
      </c>
    </row>
    <row r="34" spans="3:31" ht="18" x14ac:dyDescent="0.35">
      <c r="C34" s="11" t="s">
        <v>2495</v>
      </c>
      <c r="D34" s="12" t="s">
        <v>5239</v>
      </c>
      <c r="E34" s="12" t="s">
        <v>7248</v>
      </c>
      <c r="F34" s="12" t="s">
        <v>26</v>
      </c>
      <c r="G34" s="12" t="s">
        <v>8026</v>
      </c>
      <c r="H34" s="12" t="s">
        <v>8021</v>
      </c>
      <c r="I34" s="12" t="s">
        <v>1836</v>
      </c>
      <c r="J34" s="13">
        <v>45717</v>
      </c>
      <c r="K34" s="14">
        <v>0.26021990740740741</v>
      </c>
      <c r="L34" s="12">
        <v>358.11</v>
      </c>
      <c r="M34" s="12">
        <v>2353.13</v>
      </c>
      <c r="N34" s="12">
        <v>2711.24</v>
      </c>
      <c r="O34" s="12">
        <v>1659.86</v>
      </c>
      <c r="P34" s="49">
        <v>45796</v>
      </c>
      <c r="Q34" s="12" t="str">
        <f>TEXT(Table1[[#This Row],[Billing_Date]],"YYYY")</f>
        <v>2025</v>
      </c>
      <c r="R34" s="49">
        <v>45883</v>
      </c>
      <c r="S34" s="12" t="s">
        <v>28</v>
      </c>
      <c r="T34" s="12">
        <f>IF(Table1[[#This Row],[Payment_Status]]="Paid",1,0)</f>
        <v>1</v>
      </c>
      <c r="U34" s="12">
        <f>IF(Table1[[#This Row],[Payment_Status]]="Unpaid",1,0)</f>
        <v>0</v>
      </c>
      <c r="V34" s="12">
        <f>IF(Table1[[#This Row],[Payment_Status]]="Pending",1,0)</f>
        <v>0</v>
      </c>
      <c r="W34" s="12" t="s">
        <v>58</v>
      </c>
      <c r="X34" s="12" t="s">
        <v>39</v>
      </c>
      <c r="Y34" s="12" t="s">
        <v>63</v>
      </c>
      <c r="Z34" s="12">
        <v>248.39</v>
      </c>
      <c r="AA34" s="12">
        <v>109.72</v>
      </c>
      <c r="AB34" s="12" t="s">
        <v>32</v>
      </c>
      <c r="AC34" s="13">
        <v>44700</v>
      </c>
      <c r="AD34" s="12">
        <v>21</v>
      </c>
      <c r="AE34" s="15" t="s">
        <v>64</v>
      </c>
    </row>
    <row r="35" spans="3:31" ht="18" x14ac:dyDescent="0.35">
      <c r="C35" s="11" t="s">
        <v>2504</v>
      </c>
      <c r="D35" s="12" t="s">
        <v>5244</v>
      </c>
      <c r="E35" s="12" t="s">
        <v>7253</v>
      </c>
      <c r="F35" s="12" t="s">
        <v>35</v>
      </c>
      <c r="G35" s="12" t="s">
        <v>8031</v>
      </c>
      <c r="H35" s="12" t="s">
        <v>8024</v>
      </c>
      <c r="I35" s="12" t="s">
        <v>1622</v>
      </c>
      <c r="J35" s="13">
        <v>45713</v>
      </c>
      <c r="K35" s="14">
        <v>0.54789351851851853</v>
      </c>
      <c r="L35" s="12">
        <v>202.68</v>
      </c>
      <c r="M35" s="12">
        <v>2206.7800000000002</v>
      </c>
      <c r="N35" s="12">
        <v>2409.46</v>
      </c>
      <c r="O35" s="12">
        <v>1448.82</v>
      </c>
      <c r="P35" s="49">
        <v>45733</v>
      </c>
      <c r="Q35" s="12" t="str">
        <f>TEXT(Table1[[#This Row],[Billing_Date]],"YYYY")</f>
        <v>2025</v>
      </c>
      <c r="R35" s="49">
        <v>45869</v>
      </c>
      <c r="S35" s="12" t="s">
        <v>37</v>
      </c>
      <c r="T35" s="12">
        <f>IF(Table1[[#This Row],[Payment_Status]]="Paid",1,0)</f>
        <v>0</v>
      </c>
      <c r="U35" s="12">
        <f>IF(Table1[[#This Row],[Payment_Status]]="Unpaid",1,0)</f>
        <v>0</v>
      </c>
      <c r="V35" s="12">
        <f>IF(Table1[[#This Row],[Payment_Status]]="Pending",1,0)</f>
        <v>1</v>
      </c>
      <c r="W35" s="12" t="s">
        <v>29</v>
      </c>
      <c r="X35" s="12" t="s">
        <v>39</v>
      </c>
      <c r="Y35" s="12" t="s">
        <v>51</v>
      </c>
      <c r="Z35" s="12">
        <v>83.53</v>
      </c>
      <c r="AA35" s="12">
        <v>119.15</v>
      </c>
      <c r="AB35" s="12" t="s">
        <v>46</v>
      </c>
      <c r="AC35" s="13">
        <v>43035</v>
      </c>
      <c r="AD35" s="12">
        <v>46</v>
      </c>
      <c r="AE35" s="15" t="s">
        <v>40</v>
      </c>
    </row>
    <row r="36" spans="3:31" ht="18" x14ac:dyDescent="0.35">
      <c r="C36" s="11" t="s">
        <v>2555</v>
      </c>
      <c r="D36" s="12" t="s">
        <v>5269</v>
      </c>
      <c r="E36" s="12" t="s">
        <v>7279</v>
      </c>
      <c r="F36" s="12" t="s">
        <v>26</v>
      </c>
      <c r="G36" s="12" t="s">
        <v>8026</v>
      </c>
      <c r="H36" s="12" t="s">
        <v>8021</v>
      </c>
      <c r="I36" s="12" t="s">
        <v>8054</v>
      </c>
      <c r="J36" s="13">
        <v>45813</v>
      </c>
      <c r="K36" s="14">
        <v>0.82657407407407413</v>
      </c>
      <c r="L36" s="12">
        <v>61.52</v>
      </c>
      <c r="M36" s="12">
        <v>3666.69</v>
      </c>
      <c r="N36" s="12">
        <v>3728.21</v>
      </c>
      <c r="O36" s="12">
        <v>306.64999999999998</v>
      </c>
      <c r="P36" s="49">
        <v>45816</v>
      </c>
      <c r="Q36" s="12" t="str">
        <f>TEXT(Table1[[#This Row],[Billing_Date]],"YYYY")</f>
        <v>2025</v>
      </c>
      <c r="R36" s="49">
        <v>45873</v>
      </c>
      <c r="S36" s="12" t="s">
        <v>28</v>
      </c>
      <c r="T36" s="12">
        <f>IF(Table1[[#This Row],[Payment_Status]]="Paid",1,0)</f>
        <v>1</v>
      </c>
      <c r="U36" s="12">
        <f>IF(Table1[[#This Row],[Payment_Status]]="Unpaid",1,0)</f>
        <v>0</v>
      </c>
      <c r="V36" s="12">
        <f>IF(Table1[[#This Row],[Payment_Status]]="Pending",1,0)</f>
        <v>0</v>
      </c>
      <c r="W36" s="12" t="s">
        <v>29</v>
      </c>
      <c r="X36" s="12" t="s">
        <v>39</v>
      </c>
      <c r="Y36" s="12" t="s">
        <v>63</v>
      </c>
      <c r="Z36" s="12">
        <v>42.27</v>
      </c>
      <c r="AA36" s="12">
        <v>19.25</v>
      </c>
      <c r="AB36" s="12" t="s">
        <v>32</v>
      </c>
      <c r="AC36" s="13">
        <v>43056</v>
      </c>
      <c r="AD36" s="12">
        <v>34</v>
      </c>
      <c r="AE36" s="15" t="s">
        <v>64</v>
      </c>
    </row>
    <row r="37" spans="3:31" ht="18" x14ac:dyDescent="0.35">
      <c r="C37" s="11" t="s">
        <v>2566</v>
      </c>
      <c r="D37" s="12" t="s">
        <v>5275</v>
      </c>
      <c r="E37" s="12" t="s">
        <v>7285</v>
      </c>
      <c r="F37" s="12" t="s">
        <v>26</v>
      </c>
      <c r="G37" s="12" t="s">
        <v>8030</v>
      </c>
      <c r="H37" s="12" t="s">
        <v>8023</v>
      </c>
      <c r="I37" s="12" t="s">
        <v>8053</v>
      </c>
      <c r="J37" s="13">
        <v>45768</v>
      </c>
      <c r="K37" s="14">
        <v>0.59731481481481485</v>
      </c>
      <c r="L37" s="12">
        <v>319.47000000000003</v>
      </c>
      <c r="M37" s="12">
        <v>1912.18</v>
      </c>
      <c r="N37" s="12">
        <v>2231.65</v>
      </c>
      <c r="O37" s="12">
        <v>1469.69</v>
      </c>
      <c r="P37" s="49">
        <v>45775</v>
      </c>
      <c r="Q37" s="12" t="str">
        <f>TEXT(Table1[[#This Row],[Billing_Date]],"YYYY")</f>
        <v>2025</v>
      </c>
      <c r="R37" s="49">
        <v>45871</v>
      </c>
      <c r="S37" s="12" t="s">
        <v>28</v>
      </c>
      <c r="T37" s="12">
        <f>IF(Table1[[#This Row],[Payment_Status]]="Paid",1,0)</f>
        <v>1</v>
      </c>
      <c r="U37" s="12">
        <f>IF(Table1[[#This Row],[Payment_Status]]="Unpaid",1,0)</f>
        <v>0</v>
      </c>
      <c r="V37" s="12">
        <f>IF(Table1[[#This Row],[Payment_Status]]="Pending",1,0)</f>
        <v>0</v>
      </c>
      <c r="W37" s="12" t="s">
        <v>38</v>
      </c>
      <c r="X37" s="12" t="s">
        <v>30</v>
      </c>
      <c r="Y37" s="12" t="s">
        <v>45</v>
      </c>
      <c r="Z37" s="12">
        <v>219.87</v>
      </c>
      <c r="AA37" s="12">
        <v>99.6</v>
      </c>
      <c r="AB37" s="12" t="s">
        <v>46</v>
      </c>
      <c r="AC37" s="13">
        <v>42704</v>
      </c>
      <c r="AD37" s="12">
        <v>39</v>
      </c>
      <c r="AE37" s="15" t="s">
        <v>64</v>
      </c>
    </row>
    <row r="38" spans="3:31" ht="18" x14ac:dyDescent="0.35">
      <c r="C38" s="11" t="s">
        <v>2574</v>
      </c>
      <c r="D38" s="12" t="s">
        <v>5279</v>
      </c>
      <c r="E38" s="12" t="s">
        <v>7289</v>
      </c>
      <c r="F38" s="12" t="s">
        <v>30</v>
      </c>
      <c r="G38" s="12" t="s">
        <v>8029</v>
      </c>
      <c r="H38" s="12" t="s">
        <v>8020</v>
      </c>
      <c r="I38" s="12" t="s">
        <v>8055</v>
      </c>
      <c r="J38" s="13">
        <v>45845</v>
      </c>
      <c r="K38" s="14">
        <v>0.6867361111111111</v>
      </c>
      <c r="L38" s="12">
        <v>280.12</v>
      </c>
      <c r="M38" s="12">
        <v>3633.02</v>
      </c>
      <c r="N38" s="12">
        <v>3913.14</v>
      </c>
      <c r="O38" s="12">
        <v>1508.57</v>
      </c>
      <c r="P38" s="49">
        <v>45849</v>
      </c>
      <c r="Q38" s="12" t="str">
        <f>TEXT(Table1[[#This Row],[Billing_Date]],"YYYY")</f>
        <v>2025</v>
      </c>
      <c r="R38" s="49">
        <v>45872</v>
      </c>
      <c r="S38" s="12" t="s">
        <v>49</v>
      </c>
      <c r="T38" s="12">
        <f>IF(Table1[[#This Row],[Payment_Status]]="Paid",1,0)</f>
        <v>0</v>
      </c>
      <c r="U38" s="12">
        <f>IF(Table1[[#This Row],[Payment_Status]]="Unpaid",1,0)</f>
        <v>1</v>
      </c>
      <c r="V38" s="12">
        <f>IF(Table1[[#This Row],[Payment_Status]]="Pending",1,0)</f>
        <v>0</v>
      </c>
      <c r="W38" s="12" t="s">
        <v>50</v>
      </c>
      <c r="X38" s="12" t="s">
        <v>39</v>
      </c>
      <c r="Y38" s="12" t="s">
        <v>85</v>
      </c>
      <c r="Z38" s="12">
        <v>194.54</v>
      </c>
      <c r="AA38" s="12">
        <v>85.58</v>
      </c>
      <c r="AB38" s="12" t="s">
        <v>46</v>
      </c>
      <c r="AC38" s="13">
        <v>44556</v>
      </c>
      <c r="AD38" s="12">
        <v>65</v>
      </c>
      <c r="AE38" s="15" t="s">
        <v>64</v>
      </c>
    </row>
    <row r="39" spans="3:31" ht="18" x14ac:dyDescent="0.35">
      <c r="C39" s="11" t="s">
        <v>2596</v>
      </c>
      <c r="D39" s="12" t="s">
        <v>5289</v>
      </c>
      <c r="E39" s="12" t="s">
        <v>7300</v>
      </c>
      <c r="F39" s="12" t="s">
        <v>30</v>
      </c>
      <c r="G39" s="12" t="s">
        <v>8030</v>
      </c>
      <c r="H39" s="12" t="s">
        <v>8023</v>
      </c>
      <c r="I39" s="12" t="s">
        <v>1165</v>
      </c>
      <c r="J39" s="13">
        <v>45815</v>
      </c>
      <c r="K39" s="14">
        <v>0.14268518518518519</v>
      </c>
      <c r="L39" s="12">
        <v>216.35</v>
      </c>
      <c r="M39" s="12">
        <v>1926.08</v>
      </c>
      <c r="N39" s="12">
        <v>2142.4299999999998</v>
      </c>
      <c r="O39" s="12">
        <v>1360.61</v>
      </c>
      <c r="P39" s="49">
        <v>45818</v>
      </c>
      <c r="Q39" s="12" t="str">
        <f>TEXT(Table1[[#This Row],[Billing_Date]],"YYYY")</f>
        <v>2025</v>
      </c>
      <c r="R39" s="49">
        <v>45866</v>
      </c>
      <c r="S39" s="12" t="s">
        <v>49</v>
      </c>
      <c r="T39" s="12">
        <f>IF(Table1[[#This Row],[Payment_Status]]="Paid",1,0)</f>
        <v>0</v>
      </c>
      <c r="U39" s="12">
        <f>IF(Table1[[#This Row],[Payment_Status]]="Unpaid",1,0)</f>
        <v>1</v>
      </c>
      <c r="V39" s="12">
        <f>IF(Table1[[#This Row],[Payment_Status]]="Pending",1,0)</f>
        <v>0</v>
      </c>
      <c r="W39" s="12" t="s">
        <v>29</v>
      </c>
      <c r="X39" s="12" t="s">
        <v>44</v>
      </c>
      <c r="Y39" s="12" t="s">
        <v>45</v>
      </c>
      <c r="Z39" s="12">
        <v>102.89</v>
      </c>
      <c r="AA39" s="12">
        <v>113.46</v>
      </c>
      <c r="AB39" s="12" t="s">
        <v>46</v>
      </c>
      <c r="AC39" s="13">
        <v>43375</v>
      </c>
      <c r="AD39" s="12">
        <v>24</v>
      </c>
      <c r="AE39" s="15" t="s">
        <v>33</v>
      </c>
    </row>
    <row r="40" spans="3:31" ht="18" x14ac:dyDescent="0.35">
      <c r="C40" s="11" t="s">
        <v>2611</v>
      </c>
      <c r="D40" s="12" t="s">
        <v>5296</v>
      </c>
      <c r="E40" s="12" t="s">
        <v>7308</v>
      </c>
      <c r="F40" s="12" t="s">
        <v>26</v>
      </c>
      <c r="G40" s="12" t="s">
        <v>8029</v>
      </c>
      <c r="H40" s="12" t="s">
        <v>8020</v>
      </c>
      <c r="I40" s="12" t="s">
        <v>1269</v>
      </c>
      <c r="J40" s="13">
        <v>45690</v>
      </c>
      <c r="K40" s="14">
        <v>0.27693287037037034</v>
      </c>
      <c r="L40" s="12">
        <v>242.19</v>
      </c>
      <c r="M40" s="12">
        <v>4761.1499999999996</v>
      </c>
      <c r="N40" s="12">
        <v>5003.3399999999901</v>
      </c>
      <c r="O40" s="12">
        <v>1343.66</v>
      </c>
      <c r="P40" s="49">
        <v>45697</v>
      </c>
      <c r="Q40" s="12" t="str">
        <f>TEXT(Table1[[#This Row],[Billing_Date]],"YYYY")</f>
        <v>2025</v>
      </c>
      <c r="R40" s="49">
        <v>45881</v>
      </c>
      <c r="S40" s="12" t="s">
        <v>28</v>
      </c>
      <c r="T40" s="12">
        <f>IF(Table1[[#This Row],[Payment_Status]]="Paid",1,0)</f>
        <v>1</v>
      </c>
      <c r="U40" s="12">
        <f>IF(Table1[[#This Row],[Payment_Status]]="Unpaid",1,0)</f>
        <v>0</v>
      </c>
      <c r="V40" s="12">
        <f>IF(Table1[[#This Row],[Payment_Status]]="Pending",1,0)</f>
        <v>0</v>
      </c>
      <c r="W40" s="12" t="s">
        <v>43</v>
      </c>
      <c r="X40" s="12" t="s">
        <v>44</v>
      </c>
      <c r="Y40" s="12" t="s">
        <v>85</v>
      </c>
      <c r="Z40" s="12">
        <v>127.66</v>
      </c>
      <c r="AA40" s="12">
        <v>114.53</v>
      </c>
      <c r="AB40" s="12" t="s">
        <v>32</v>
      </c>
      <c r="AC40" s="13">
        <v>42880</v>
      </c>
      <c r="AD40" s="12">
        <v>30</v>
      </c>
      <c r="AE40" s="15" t="s">
        <v>33</v>
      </c>
    </row>
    <row r="41" spans="3:31" ht="18" x14ac:dyDescent="0.35">
      <c r="C41" s="11" t="s">
        <v>2914</v>
      </c>
      <c r="D41" s="12" t="s">
        <v>5446</v>
      </c>
      <c r="E41" s="12" t="s">
        <v>7459</v>
      </c>
      <c r="F41" s="12" t="s">
        <v>26</v>
      </c>
      <c r="G41" s="12" t="s">
        <v>8029</v>
      </c>
      <c r="H41" s="12" t="s">
        <v>8020</v>
      </c>
      <c r="I41" s="12" t="s">
        <v>589</v>
      </c>
      <c r="J41" s="13">
        <v>45568</v>
      </c>
      <c r="K41" s="14">
        <v>0.43320601851851853</v>
      </c>
      <c r="L41" s="12">
        <v>403.85</v>
      </c>
      <c r="M41" s="12">
        <v>3653.9</v>
      </c>
      <c r="N41" s="12">
        <v>4057.75</v>
      </c>
      <c r="O41" s="12">
        <v>2992.69</v>
      </c>
      <c r="P41" s="49">
        <v>45850</v>
      </c>
      <c r="Q41" s="12" t="str">
        <f>TEXT(Table1[[#This Row],[Billing_Date]],"YYYY")</f>
        <v>2025</v>
      </c>
      <c r="R41" s="49">
        <v>45870</v>
      </c>
      <c r="S41" s="12" t="s">
        <v>28</v>
      </c>
      <c r="T41" s="12">
        <f>IF(Table1[[#This Row],[Payment_Status]]="Paid",1,0)</f>
        <v>1</v>
      </c>
      <c r="U41" s="12">
        <f>IF(Table1[[#This Row],[Payment_Status]]="Unpaid",1,0)</f>
        <v>0</v>
      </c>
      <c r="V41" s="12">
        <f>IF(Table1[[#This Row],[Payment_Status]]="Pending",1,0)</f>
        <v>0</v>
      </c>
      <c r="W41" s="12" t="s">
        <v>43</v>
      </c>
      <c r="X41" s="12" t="s">
        <v>39</v>
      </c>
      <c r="Y41" s="12" t="s">
        <v>85</v>
      </c>
      <c r="Z41" s="12">
        <v>242.02</v>
      </c>
      <c r="AA41" s="12">
        <v>161.83000000000001</v>
      </c>
      <c r="AB41" s="12" t="s">
        <v>32</v>
      </c>
      <c r="AC41" s="13">
        <v>43765</v>
      </c>
      <c r="AD41" s="12">
        <v>35</v>
      </c>
      <c r="AE41" s="15" t="s">
        <v>33</v>
      </c>
    </row>
    <row r="42" spans="3:31" ht="18" x14ac:dyDescent="0.35">
      <c r="C42" s="11" t="s">
        <v>2953</v>
      </c>
      <c r="D42" s="12" t="s">
        <v>5466</v>
      </c>
      <c r="E42" s="12" t="s">
        <v>7479</v>
      </c>
      <c r="F42" s="12" t="s">
        <v>30</v>
      </c>
      <c r="G42" s="12" t="s">
        <v>8028</v>
      </c>
      <c r="H42" s="12" t="s">
        <v>8022</v>
      </c>
      <c r="I42" s="12" t="s">
        <v>99</v>
      </c>
      <c r="J42" s="13">
        <v>45761</v>
      </c>
      <c r="K42" s="14">
        <v>0.14743055555555556</v>
      </c>
      <c r="L42" s="12">
        <v>481.66</v>
      </c>
      <c r="M42" s="12">
        <v>2531.15</v>
      </c>
      <c r="N42" s="12">
        <v>3012.81</v>
      </c>
      <c r="O42" s="12">
        <v>3525.36</v>
      </c>
      <c r="P42" s="49">
        <v>45837</v>
      </c>
      <c r="Q42" s="12" t="str">
        <f>TEXT(Table1[[#This Row],[Billing_Date]],"YYYY")</f>
        <v>2025</v>
      </c>
      <c r="R42" s="49">
        <v>45867</v>
      </c>
      <c r="S42" s="12" t="s">
        <v>28</v>
      </c>
      <c r="T42" s="12">
        <f>IF(Table1[[#This Row],[Payment_Status]]="Paid",1,0)</f>
        <v>1</v>
      </c>
      <c r="U42" s="12">
        <f>IF(Table1[[#This Row],[Payment_Status]]="Unpaid",1,0)</f>
        <v>0</v>
      </c>
      <c r="V42" s="12">
        <f>IF(Table1[[#This Row],[Payment_Status]]="Pending",1,0)</f>
        <v>0</v>
      </c>
      <c r="W42" s="12" t="s">
        <v>29</v>
      </c>
      <c r="X42" s="12" t="s">
        <v>39</v>
      </c>
      <c r="Y42" s="12" t="s">
        <v>63</v>
      </c>
      <c r="Z42" s="12">
        <v>262.27</v>
      </c>
      <c r="AA42" s="12">
        <v>219.39</v>
      </c>
      <c r="AB42" s="12" t="s">
        <v>32</v>
      </c>
      <c r="AC42" s="13">
        <v>44067</v>
      </c>
      <c r="AD42" s="12">
        <v>37</v>
      </c>
      <c r="AE42" s="15" t="s">
        <v>40</v>
      </c>
    </row>
    <row r="43" spans="3:31" ht="18" x14ac:dyDescent="0.35">
      <c r="C43" s="11" t="s">
        <v>182</v>
      </c>
      <c r="D43" s="12" t="s">
        <v>5492</v>
      </c>
      <c r="E43" s="12" t="s">
        <v>7506</v>
      </c>
      <c r="F43" s="12" t="s">
        <v>26</v>
      </c>
      <c r="G43" s="12" t="s">
        <v>8029</v>
      </c>
      <c r="H43" s="12" t="s">
        <v>8020</v>
      </c>
      <c r="I43" s="12" t="s">
        <v>8056</v>
      </c>
      <c r="J43" s="13">
        <v>45535</v>
      </c>
      <c r="K43" s="14">
        <v>0.78420138888888891</v>
      </c>
      <c r="L43" s="12">
        <v>16.27</v>
      </c>
      <c r="M43" s="12">
        <v>4497.6899999999996</v>
      </c>
      <c r="N43" s="12">
        <v>4513.96</v>
      </c>
      <c r="O43" s="12">
        <v>111.59</v>
      </c>
      <c r="P43" s="49">
        <v>45575</v>
      </c>
      <c r="Q43" s="12" t="str">
        <f>TEXT(Table1[[#This Row],[Billing_Date]],"YYYY")</f>
        <v>2024</v>
      </c>
      <c r="R43" s="49">
        <v>45866</v>
      </c>
      <c r="S43" s="12" t="s">
        <v>28</v>
      </c>
      <c r="T43" s="12">
        <f>IF(Table1[[#This Row],[Payment_Status]]="Paid",1,0)</f>
        <v>1</v>
      </c>
      <c r="U43" s="12">
        <f>IF(Table1[[#This Row],[Payment_Status]]="Unpaid",1,0)</f>
        <v>0</v>
      </c>
      <c r="V43" s="12">
        <f>IF(Table1[[#This Row],[Payment_Status]]="Pending",1,0)</f>
        <v>0</v>
      </c>
      <c r="W43" s="12" t="s">
        <v>29</v>
      </c>
      <c r="X43" s="12" t="s">
        <v>30</v>
      </c>
      <c r="Y43" s="12" t="s">
        <v>51</v>
      </c>
      <c r="Z43" s="12">
        <v>8.5299999999999994</v>
      </c>
      <c r="AA43" s="12">
        <v>7.74</v>
      </c>
      <c r="AB43" s="12" t="s">
        <v>32</v>
      </c>
      <c r="AC43" s="13">
        <v>43921</v>
      </c>
      <c r="AD43" s="12">
        <v>56</v>
      </c>
      <c r="AE43" s="15" t="s">
        <v>64</v>
      </c>
    </row>
    <row r="44" spans="3:31" ht="18" x14ac:dyDescent="0.35">
      <c r="C44" s="11" t="s">
        <v>3060</v>
      </c>
      <c r="D44" s="12" t="s">
        <v>5518</v>
      </c>
      <c r="E44" s="12" t="s">
        <v>7533</v>
      </c>
      <c r="F44" s="12" t="s">
        <v>35</v>
      </c>
      <c r="G44" s="12" t="s">
        <v>8029</v>
      </c>
      <c r="H44" s="12" t="s">
        <v>8020</v>
      </c>
      <c r="I44" s="12" t="s">
        <v>2567</v>
      </c>
      <c r="J44" s="13">
        <v>45550</v>
      </c>
      <c r="K44" s="14">
        <v>0.89560185185185182</v>
      </c>
      <c r="L44" s="12">
        <v>24.69</v>
      </c>
      <c r="M44" s="12">
        <v>3372.87</v>
      </c>
      <c r="N44" s="12">
        <v>3397.56</v>
      </c>
      <c r="O44" s="12">
        <v>116</v>
      </c>
      <c r="P44" s="49">
        <v>45551</v>
      </c>
      <c r="Q44" s="12" t="str">
        <f>TEXT(Table1[[#This Row],[Billing_Date]],"YYYY")</f>
        <v>2024</v>
      </c>
      <c r="R44" s="49">
        <v>45864</v>
      </c>
      <c r="S44" s="12" t="s">
        <v>37</v>
      </c>
      <c r="T44" s="12">
        <f>IF(Table1[[#This Row],[Payment_Status]]="Paid",1,0)</f>
        <v>0</v>
      </c>
      <c r="U44" s="12">
        <f>IF(Table1[[#This Row],[Payment_Status]]="Unpaid",1,0)</f>
        <v>0</v>
      </c>
      <c r="V44" s="12">
        <f>IF(Table1[[#This Row],[Payment_Status]]="Pending",1,0)</f>
        <v>1</v>
      </c>
      <c r="W44" s="12" t="s">
        <v>29</v>
      </c>
      <c r="X44" s="12" t="s">
        <v>30</v>
      </c>
      <c r="Y44" s="12" t="s">
        <v>31</v>
      </c>
      <c r="Z44" s="12">
        <v>16.45</v>
      </c>
      <c r="AA44" s="12">
        <v>8.24</v>
      </c>
      <c r="AB44" s="12" t="s">
        <v>32</v>
      </c>
      <c r="AC44" s="13">
        <v>42296</v>
      </c>
      <c r="AD44" s="12">
        <v>67</v>
      </c>
      <c r="AE44" s="15" t="s">
        <v>64</v>
      </c>
    </row>
    <row r="45" spans="3:31" ht="18" x14ac:dyDescent="0.35">
      <c r="C45" s="11" t="s">
        <v>3061</v>
      </c>
      <c r="D45" s="12" t="s">
        <v>5519</v>
      </c>
      <c r="E45" s="12" t="s">
        <v>7534</v>
      </c>
      <c r="F45" s="12" t="s">
        <v>26</v>
      </c>
      <c r="G45" s="12" t="s">
        <v>8031</v>
      </c>
      <c r="H45" s="12" t="s">
        <v>8024</v>
      </c>
      <c r="I45" s="12" t="s">
        <v>901</v>
      </c>
      <c r="J45" s="13">
        <v>45786</v>
      </c>
      <c r="K45" s="14">
        <v>0.35478009259259258</v>
      </c>
      <c r="L45" s="12">
        <v>379.78</v>
      </c>
      <c r="M45" s="12">
        <v>1302.06</v>
      </c>
      <c r="N45" s="12">
        <v>1681.84</v>
      </c>
      <c r="O45" s="12">
        <v>2150.0500000000002</v>
      </c>
      <c r="P45" s="49">
        <v>45787</v>
      </c>
      <c r="Q45" s="12" t="str">
        <f>TEXT(Table1[[#This Row],[Billing_Date]],"YYYY")</f>
        <v>2025</v>
      </c>
      <c r="R45" s="49">
        <v>45858</v>
      </c>
      <c r="S45" s="12" t="s">
        <v>49</v>
      </c>
      <c r="T45" s="12">
        <f>IF(Table1[[#This Row],[Payment_Status]]="Paid",1,0)</f>
        <v>0</v>
      </c>
      <c r="U45" s="12">
        <f>IF(Table1[[#This Row],[Payment_Status]]="Unpaid",1,0)</f>
        <v>1</v>
      </c>
      <c r="V45" s="12">
        <f>IF(Table1[[#This Row],[Payment_Status]]="Pending",1,0)</f>
        <v>0</v>
      </c>
      <c r="W45" s="12" t="s">
        <v>29</v>
      </c>
      <c r="X45" s="12" t="s">
        <v>44</v>
      </c>
      <c r="Y45" s="12" t="s">
        <v>31</v>
      </c>
      <c r="Z45" s="12">
        <v>233.54</v>
      </c>
      <c r="AA45" s="12">
        <v>146.24</v>
      </c>
      <c r="AB45" s="12" t="s">
        <v>32</v>
      </c>
      <c r="AC45" s="13">
        <v>45156</v>
      </c>
      <c r="AD45" s="12">
        <v>75</v>
      </c>
      <c r="AE45" s="15" t="s">
        <v>33</v>
      </c>
    </row>
    <row r="46" spans="3:31" ht="18" x14ac:dyDescent="0.35">
      <c r="C46" s="11" t="s">
        <v>3132</v>
      </c>
      <c r="D46" s="12" t="s">
        <v>5554</v>
      </c>
      <c r="E46" s="12" t="s">
        <v>7570</v>
      </c>
      <c r="F46" s="12" t="s">
        <v>35</v>
      </c>
      <c r="G46" s="12" t="s">
        <v>8026</v>
      </c>
      <c r="H46" s="12" t="s">
        <v>8021</v>
      </c>
      <c r="I46" s="12" t="s">
        <v>1694</v>
      </c>
      <c r="J46" s="13">
        <v>45772</v>
      </c>
      <c r="K46" s="14">
        <v>0.49452546296296296</v>
      </c>
      <c r="L46" s="12">
        <v>158.79</v>
      </c>
      <c r="M46" s="12">
        <v>1343.29</v>
      </c>
      <c r="N46" s="12">
        <v>1502.08</v>
      </c>
      <c r="O46" s="12">
        <v>1126.79</v>
      </c>
      <c r="P46" s="49">
        <v>45775</v>
      </c>
      <c r="Q46" s="12" t="str">
        <f>TEXT(Table1[[#This Row],[Billing_Date]],"YYYY")</f>
        <v>2025</v>
      </c>
      <c r="R46" s="49">
        <v>45883</v>
      </c>
      <c r="S46" s="12" t="s">
        <v>37</v>
      </c>
      <c r="T46" s="12">
        <f>IF(Table1[[#This Row],[Payment_Status]]="Paid",1,0)</f>
        <v>0</v>
      </c>
      <c r="U46" s="12">
        <f>IF(Table1[[#This Row],[Payment_Status]]="Unpaid",1,0)</f>
        <v>0</v>
      </c>
      <c r="V46" s="12">
        <f>IF(Table1[[#This Row],[Payment_Status]]="Pending",1,0)</f>
        <v>1</v>
      </c>
      <c r="W46" s="12" t="s">
        <v>38</v>
      </c>
      <c r="X46" s="12" t="s">
        <v>39</v>
      </c>
      <c r="Y46" s="12" t="s">
        <v>51</v>
      </c>
      <c r="Z46" s="12">
        <v>88.56</v>
      </c>
      <c r="AA46" s="12">
        <v>70.23</v>
      </c>
      <c r="AB46" s="12" t="s">
        <v>32</v>
      </c>
      <c r="AC46" s="13">
        <v>43826</v>
      </c>
      <c r="AD46" s="12">
        <v>57</v>
      </c>
      <c r="AE46" s="15" t="s">
        <v>33</v>
      </c>
    </row>
    <row r="47" spans="3:31" ht="18" x14ac:dyDescent="0.35">
      <c r="C47" s="11" t="s">
        <v>3155</v>
      </c>
      <c r="D47" s="12" t="s">
        <v>5566</v>
      </c>
      <c r="E47" s="12" t="s">
        <v>7582</v>
      </c>
      <c r="F47" s="12" t="s">
        <v>30</v>
      </c>
      <c r="G47" s="12" t="s">
        <v>8027</v>
      </c>
      <c r="H47" s="12" t="s">
        <v>8022</v>
      </c>
      <c r="I47" s="12" t="s">
        <v>8057</v>
      </c>
      <c r="J47" s="13">
        <v>45762</v>
      </c>
      <c r="K47" s="14">
        <v>0.80855324074074075</v>
      </c>
      <c r="L47" s="12">
        <v>215.4</v>
      </c>
      <c r="M47" s="12">
        <v>1104.8800000000001</v>
      </c>
      <c r="N47" s="12">
        <v>1320.28</v>
      </c>
      <c r="O47" s="12">
        <v>1330.77</v>
      </c>
      <c r="P47" s="49">
        <v>45783</v>
      </c>
      <c r="Q47" s="12" t="str">
        <f>TEXT(Table1[[#This Row],[Billing_Date]],"YYYY")</f>
        <v>2025</v>
      </c>
      <c r="R47" s="49">
        <v>45881</v>
      </c>
      <c r="S47" s="12" t="s">
        <v>28</v>
      </c>
      <c r="T47" s="12">
        <f>IF(Table1[[#This Row],[Payment_Status]]="Paid",1,0)</f>
        <v>1</v>
      </c>
      <c r="U47" s="12">
        <f>IF(Table1[[#This Row],[Payment_Status]]="Unpaid",1,0)</f>
        <v>0</v>
      </c>
      <c r="V47" s="12">
        <f>IF(Table1[[#This Row],[Payment_Status]]="Pending",1,0)</f>
        <v>0</v>
      </c>
      <c r="W47" s="12" t="s">
        <v>29</v>
      </c>
      <c r="X47" s="12" t="s">
        <v>39</v>
      </c>
      <c r="Y47" s="12" t="s">
        <v>51</v>
      </c>
      <c r="Z47" s="12">
        <v>129.21</v>
      </c>
      <c r="AA47" s="12">
        <v>86.19</v>
      </c>
      <c r="AB47" s="12" t="s">
        <v>32</v>
      </c>
      <c r="AC47" s="13">
        <v>42525</v>
      </c>
      <c r="AD47" s="12">
        <v>69</v>
      </c>
      <c r="AE47" s="15" t="s">
        <v>40</v>
      </c>
    </row>
    <row r="48" spans="3:31" ht="18" x14ac:dyDescent="0.35">
      <c r="C48" s="11" t="s">
        <v>3197</v>
      </c>
      <c r="D48" s="12" t="s">
        <v>5587</v>
      </c>
      <c r="E48" s="12" t="s">
        <v>7603</v>
      </c>
      <c r="F48" s="12" t="s">
        <v>35</v>
      </c>
      <c r="G48" s="12" t="s">
        <v>8029</v>
      </c>
      <c r="H48" s="12" t="s">
        <v>8020</v>
      </c>
      <c r="I48" s="12" t="s">
        <v>2556</v>
      </c>
      <c r="J48" s="13">
        <v>45591</v>
      </c>
      <c r="K48" s="14">
        <v>0.91621527777777778</v>
      </c>
      <c r="L48" s="12">
        <v>339.8</v>
      </c>
      <c r="M48" s="12">
        <v>1804.79</v>
      </c>
      <c r="N48" s="12">
        <v>2144.59</v>
      </c>
      <c r="O48" s="12">
        <v>2301.02</v>
      </c>
      <c r="P48" s="49">
        <v>45655</v>
      </c>
      <c r="Q48" s="12" t="str">
        <f>TEXT(Table1[[#This Row],[Billing_Date]],"YYYY")</f>
        <v>2024</v>
      </c>
      <c r="R48" s="49">
        <v>45885</v>
      </c>
      <c r="S48" s="12" t="s">
        <v>37</v>
      </c>
      <c r="T48" s="12">
        <f>IF(Table1[[#This Row],[Payment_Status]]="Paid",1,0)</f>
        <v>0</v>
      </c>
      <c r="U48" s="12">
        <f>IF(Table1[[#This Row],[Payment_Status]]="Unpaid",1,0)</f>
        <v>0</v>
      </c>
      <c r="V48" s="12">
        <f>IF(Table1[[#This Row],[Payment_Status]]="Pending",1,0)</f>
        <v>1</v>
      </c>
      <c r="W48" s="12" t="s">
        <v>43</v>
      </c>
      <c r="X48" s="12" t="s">
        <v>30</v>
      </c>
      <c r="Y48" s="12" t="s">
        <v>63</v>
      </c>
      <c r="Z48" s="12">
        <v>211.42</v>
      </c>
      <c r="AA48" s="12">
        <v>128.38</v>
      </c>
      <c r="AB48" s="12" t="s">
        <v>32</v>
      </c>
      <c r="AC48" s="13">
        <v>43842</v>
      </c>
      <c r="AD48" s="12">
        <v>50</v>
      </c>
      <c r="AE48" s="15" t="s">
        <v>64</v>
      </c>
    </row>
    <row r="49" spans="3:31" ht="18" x14ac:dyDescent="0.35">
      <c r="C49" s="11" t="s">
        <v>3280</v>
      </c>
      <c r="D49" s="12" t="s">
        <v>5630</v>
      </c>
      <c r="E49" s="12" t="s">
        <v>7646</v>
      </c>
      <c r="F49" s="12" t="s">
        <v>26</v>
      </c>
      <c r="G49" s="12" t="s">
        <v>8029</v>
      </c>
      <c r="H49" s="12" t="s">
        <v>8020</v>
      </c>
      <c r="I49" s="12" t="s">
        <v>2064</v>
      </c>
      <c r="J49" s="13">
        <v>45797</v>
      </c>
      <c r="K49" s="14">
        <v>0.64327546296296301</v>
      </c>
      <c r="L49" s="12">
        <v>389.21</v>
      </c>
      <c r="M49" s="12">
        <v>3562.52</v>
      </c>
      <c r="N49" s="12">
        <v>3951.73</v>
      </c>
      <c r="O49" s="12">
        <v>2894.47</v>
      </c>
      <c r="P49" s="49">
        <v>45797</v>
      </c>
      <c r="Q49" s="12" t="str">
        <f>TEXT(Table1[[#This Row],[Billing_Date]],"YYYY")</f>
        <v>2025</v>
      </c>
      <c r="R49" s="49">
        <v>45865</v>
      </c>
      <c r="S49" s="12" t="s">
        <v>49</v>
      </c>
      <c r="T49" s="12">
        <f>IF(Table1[[#This Row],[Payment_Status]]="Paid",1,0)</f>
        <v>0</v>
      </c>
      <c r="U49" s="12">
        <f>IF(Table1[[#This Row],[Payment_Status]]="Unpaid",1,0)</f>
        <v>1</v>
      </c>
      <c r="V49" s="12">
        <f>IF(Table1[[#This Row],[Payment_Status]]="Pending",1,0)</f>
        <v>0</v>
      </c>
      <c r="W49" s="12" t="s">
        <v>29</v>
      </c>
      <c r="X49" s="12" t="s">
        <v>30</v>
      </c>
      <c r="Y49" s="12" t="s">
        <v>51</v>
      </c>
      <c r="Z49" s="12">
        <v>233.86</v>
      </c>
      <c r="AA49" s="12">
        <v>155.35</v>
      </c>
      <c r="AB49" s="12" t="s">
        <v>32</v>
      </c>
      <c r="AC49" s="13">
        <v>42497</v>
      </c>
      <c r="AD49" s="12">
        <v>52</v>
      </c>
      <c r="AE49" s="15" t="s">
        <v>64</v>
      </c>
    </row>
    <row r="50" spans="3:31" ht="18" x14ac:dyDescent="0.35">
      <c r="C50" s="11" t="s">
        <v>3379</v>
      </c>
      <c r="D50" s="12" t="s">
        <v>5680</v>
      </c>
      <c r="E50" s="12" t="s">
        <v>7696</v>
      </c>
      <c r="F50" s="12" t="s">
        <v>26</v>
      </c>
      <c r="G50" s="12" t="s">
        <v>8029</v>
      </c>
      <c r="H50" s="12" t="s">
        <v>8020</v>
      </c>
      <c r="I50" s="12" t="s">
        <v>1111</v>
      </c>
      <c r="J50" s="13">
        <v>45836</v>
      </c>
      <c r="K50" s="14">
        <v>0.28100694444444446</v>
      </c>
      <c r="L50" s="12">
        <v>19.37</v>
      </c>
      <c r="M50" s="12">
        <v>4692.6000000000004</v>
      </c>
      <c r="N50" s="12">
        <v>4711.97</v>
      </c>
      <c r="O50" s="12">
        <v>134.68</v>
      </c>
      <c r="P50" s="49">
        <v>45836</v>
      </c>
      <c r="Q50" s="12" t="str">
        <f>TEXT(Table1[[#This Row],[Billing_Date]],"YYYY")</f>
        <v>2025</v>
      </c>
      <c r="R50" s="49">
        <v>45870</v>
      </c>
      <c r="S50" s="12" t="s">
        <v>37</v>
      </c>
      <c r="T50" s="12">
        <f>IF(Table1[[#This Row],[Payment_Status]]="Paid",1,0)</f>
        <v>0</v>
      </c>
      <c r="U50" s="12">
        <f>IF(Table1[[#This Row],[Payment_Status]]="Unpaid",1,0)</f>
        <v>0</v>
      </c>
      <c r="V50" s="12">
        <f>IF(Table1[[#This Row],[Payment_Status]]="Pending",1,0)</f>
        <v>1</v>
      </c>
      <c r="W50" s="12" t="s">
        <v>50</v>
      </c>
      <c r="X50" s="12" t="s">
        <v>44</v>
      </c>
      <c r="Y50" s="12" t="s">
        <v>63</v>
      </c>
      <c r="Z50" s="12">
        <v>11.83</v>
      </c>
      <c r="AA50" s="12">
        <v>7.54</v>
      </c>
      <c r="AB50" s="12" t="s">
        <v>46</v>
      </c>
      <c r="AC50" s="13">
        <v>45489</v>
      </c>
      <c r="AD50" s="12">
        <v>26</v>
      </c>
      <c r="AE50" s="15" t="s">
        <v>33</v>
      </c>
    </row>
    <row r="51" spans="3:31" ht="18" x14ac:dyDescent="0.35">
      <c r="C51" s="11" t="s">
        <v>3850</v>
      </c>
      <c r="D51" s="12" t="s">
        <v>5688</v>
      </c>
      <c r="E51" s="12" t="s">
        <v>7704</v>
      </c>
      <c r="F51" s="12" t="s">
        <v>26</v>
      </c>
      <c r="G51" s="12" t="s">
        <v>8031</v>
      </c>
      <c r="H51" s="12" t="s">
        <v>8024</v>
      </c>
      <c r="I51" s="12" t="s">
        <v>537</v>
      </c>
      <c r="J51" s="13">
        <v>45755</v>
      </c>
      <c r="K51" s="14">
        <v>0.63243055555555561</v>
      </c>
      <c r="L51" s="12">
        <v>32.42</v>
      </c>
      <c r="M51" s="12">
        <v>2551.75</v>
      </c>
      <c r="N51" s="12">
        <v>2584.17</v>
      </c>
      <c r="O51" s="12">
        <v>212.43</v>
      </c>
      <c r="P51" s="49">
        <v>45758</v>
      </c>
      <c r="Q51" s="12" t="str">
        <f>TEXT(Table1[[#This Row],[Billing_Date]],"YYYY")</f>
        <v>2025</v>
      </c>
      <c r="R51" s="49">
        <v>45872</v>
      </c>
      <c r="S51" s="12" t="s">
        <v>49</v>
      </c>
      <c r="T51" s="12">
        <f>IF(Table1[[#This Row],[Payment_Status]]="Paid",1,0)</f>
        <v>0</v>
      </c>
      <c r="U51" s="12">
        <f>IF(Table1[[#This Row],[Payment_Status]]="Unpaid",1,0)</f>
        <v>1</v>
      </c>
      <c r="V51" s="12">
        <f>IF(Table1[[#This Row],[Payment_Status]]="Pending",1,0)</f>
        <v>0</v>
      </c>
      <c r="W51" s="12" t="s">
        <v>50</v>
      </c>
      <c r="X51" s="12" t="s">
        <v>39</v>
      </c>
      <c r="Y51" s="12" t="s">
        <v>63</v>
      </c>
      <c r="Z51" s="12">
        <v>18.260000000000002</v>
      </c>
      <c r="AA51" s="12">
        <v>14.16</v>
      </c>
      <c r="AB51" s="12" t="s">
        <v>46</v>
      </c>
      <c r="AC51" s="13">
        <v>44056</v>
      </c>
      <c r="AD51" s="12">
        <v>40</v>
      </c>
      <c r="AE51" s="15" t="s">
        <v>40</v>
      </c>
    </row>
    <row r="52" spans="3:31" ht="18" x14ac:dyDescent="0.35">
      <c r="C52" s="11" t="s">
        <v>3564</v>
      </c>
      <c r="D52" s="12" t="s">
        <v>5770</v>
      </c>
      <c r="E52" s="12" t="s">
        <v>7789</v>
      </c>
      <c r="F52" s="12" t="s">
        <v>26</v>
      </c>
      <c r="G52" s="12" t="s">
        <v>8030</v>
      </c>
      <c r="H52" s="12" t="s">
        <v>8023</v>
      </c>
      <c r="I52" s="12" t="s">
        <v>183</v>
      </c>
      <c r="J52" s="13">
        <v>45671</v>
      </c>
      <c r="K52" s="14">
        <v>0.25984953703703706</v>
      </c>
      <c r="L52" s="12">
        <v>143.79</v>
      </c>
      <c r="M52" s="12">
        <v>2458.94</v>
      </c>
      <c r="N52" s="12">
        <v>2602.73</v>
      </c>
      <c r="O52" s="12">
        <v>949.8</v>
      </c>
      <c r="P52" s="49">
        <v>45673</v>
      </c>
      <c r="Q52" s="12" t="str">
        <f>TEXT(Table1[[#This Row],[Billing_Date]],"YYYY")</f>
        <v>2025</v>
      </c>
      <c r="R52" s="49">
        <v>45874</v>
      </c>
      <c r="S52" s="12" t="s">
        <v>49</v>
      </c>
      <c r="T52" s="12">
        <f>IF(Table1[[#This Row],[Payment_Status]]="Paid",1,0)</f>
        <v>0</v>
      </c>
      <c r="U52" s="12">
        <f>IF(Table1[[#This Row],[Payment_Status]]="Unpaid",1,0)</f>
        <v>1</v>
      </c>
      <c r="V52" s="12">
        <f>IF(Table1[[#This Row],[Payment_Status]]="Pending",1,0)</f>
        <v>0</v>
      </c>
      <c r="W52" s="12" t="s">
        <v>43</v>
      </c>
      <c r="X52" s="12" t="s">
        <v>39</v>
      </c>
      <c r="Y52" s="12" t="s">
        <v>85</v>
      </c>
      <c r="Z52" s="12">
        <v>64.709999999999994</v>
      </c>
      <c r="AA52" s="12">
        <v>79.08</v>
      </c>
      <c r="AB52" s="12" t="s">
        <v>32</v>
      </c>
      <c r="AC52" s="13">
        <v>43427</v>
      </c>
      <c r="AD52" s="12">
        <v>61</v>
      </c>
      <c r="AE52" s="15" t="s">
        <v>64</v>
      </c>
    </row>
    <row r="53" spans="3:31" ht="18" x14ac:dyDescent="0.35">
      <c r="C53" s="11" t="s">
        <v>3279</v>
      </c>
      <c r="D53" s="12" t="s">
        <v>5832</v>
      </c>
      <c r="E53" s="12" t="s">
        <v>7852</v>
      </c>
      <c r="F53" s="12" t="s">
        <v>35</v>
      </c>
      <c r="G53" s="12" t="s">
        <v>8031</v>
      </c>
      <c r="H53" s="12" t="s">
        <v>8024</v>
      </c>
      <c r="I53" s="12" t="s">
        <v>2575</v>
      </c>
      <c r="J53" s="13">
        <v>45612</v>
      </c>
      <c r="K53" s="14">
        <v>0.3256134259259259</v>
      </c>
      <c r="L53" s="12">
        <v>469.12</v>
      </c>
      <c r="M53" s="12">
        <v>3236.82</v>
      </c>
      <c r="N53" s="12">
        <v>3705.94</v>
      </c>
      <c r="O53" s="12">
        <v>3374.71</v>
      </c>
      <c r="P53" s="49">
        <v>45618</v>
      </c>
      <c r="Q53" s="12" t="str">
        <f>TEXT(Table1[[#This Row],[Billing_Date]],"YYYY")</f>
        <v>2024</v>
      </c>
      <c r="R53" s="49">
        <v>45866</v>
      </c>
      <c r="S53" s="12" t="s">
        <v>49</v>
      </c>
      <c r="T53" s="12">
        <f>IF(Table1[[#This Row],[Payment_Status]]="Paid",1,0)</f>
        <v>0</v>
      </c>
      <c r="U53" s="12">
        <f>IF(Table1[[#This Row],[Payment_Status]]="Unpaid",1,0)</f>
        <v>1</v>
      </c>
      <c r="V53" s="12">
        <f>IF(Table1[[#This Row],[Payment_Status]]="Pending",1,0)</f>
        <v>0</v>
      </c>
      <c r="W53" s="12" t="s">
        <v>29</v>
      </c>
      <c r="X53" s="12" t="s">
        <v>39</v>
      </c>
      <c r="Y53" s="12" t="s">
        <v>51</v>
      </c>
      <c r="Z53" s="12">
        <v>259.55</v>
      </c>
      <c r="AA53" s="12">
        <v>209.57</v>
      </c>
      <c r="AB53" s="12" t="s">
        <v>32</v>
      </c>
      <c r="AC53" s="13">
        <v>43689</v>
      </c>
      <c r="AD53" s="12">
        <v>18</v>
      </c>
      <c r="AE53" s="15" t="s">
        <v>33</v>
      </c>
    </row>
    <row r="54" spans="3:31" ht="18" x14ac:dyDescent="0.35">
      <c r="C54" s="11" t="s">
        <v>1455</v>
      </c>
      <c r="D54" s="12" t="s">
        <v>5871</v>
      </c>
      <c r="E54" s="12" t="s">
        <v>7891</v>
      </c>
      <c r="F54" s="12" t="s">
        <v>26</v>
      </c>
      <c r="G54" s="12" t="s">
        <v>8030</v>
      </c>
      <c r="H54" s="12" t="s">
        <v>8023</v>
      </c>
      <c r="I54" s="12" t="s">
        <v>1456</v>
      </c>
      <c r="J54" s="13">
        <v>45843</v>
      </c>
      <c r="K54" s="14">
        <v>0.10892361111111111</v>
      </c>
      <c r="L54" s="12">
        <v>107.41</v>
      </c>
      <c r="M54" s="12">
        <v>4474.09</v>
      </c>
      <c r="N54" s="12">
        <v>4581.5</v>
      </c>
      <c r="O54" s="12">
        <v>613.01</v>
      </c>
      <c r="P54" s="49">
        <v>45846</v>
      </c>
      <c r="Q54" s="12" t="str">
        <f>TEXT(Table1[[#This Row],[Billing_Date]],"YYYY")</f>
        <v>2025</v>
      </c>
      <c r="R54" s="49">
        <v>45875</v>
      </c>
      <c r="S54" s="12" t="s">
        <v>28</v>
      </c>
      <c r="T54" s="12">
        <f>IF(Table1[[#This Row],[Payment_Status]]="Paid",1,0)</f>
        <v>1</v>
      </c>
      <c r="U54" s="12">
        <f>IF(Table1[[#This Row],[Payment_Status]]="Unpaid",1,0)</f>
        <v>0</v>
      </c>
      <c r="V54" s="12">
        <f>IF(Table1[[#This Row],[Payment_Status]]="Pending",1,0)</f>
        <v>0</v>
      </c>
      <c r="W54" s="12" t="s">
        <v>50</v>
      </c>
      <c r="X54" s="12" t="s">
        <v>39</v>
      </c>
      <c r="Y54" s="12" t="s">
        <v>45</v>
      </c>
      <c r="Z54" s="12">
        <v>55.16</v>
      </c>
      <c r="AA54" s="12">
        <v>52.25</v>
      </c>
      <c r="AB54" s="12" t="s">
        <v>46</v>
      </c>
      <c r="AC54" s="13">
        <v>45340</v>
      </c>
      <c r="AD54" s="12">
        <v>55</v>
      </c>
      <c r="AE54" s="15" t="s">
        <v>33</v>
      </c>
    </row>
    <row r="55" spans="3:31" ht="18" x14ac:dyDescent="0.35">
      <c r="C55" s="11" t="s">
        <v>1633</v>
      </c>
      <c r="D55" s="12" t="s">
        <v>5883</v>
      </c>
      <c r="E55" s="12" t="s">
        <v>7903</v>
      </c>
      <c r="F55" s="12" t="s">
        <v>35</v>
      </c>
      <c r="G55" s="12" t="s">
        <v>8031</v>
      </c>
      <c r="H55" s="12" t="s">
        <v>8024</v>
      </c>
      <c r="I55" s="12" t="s">
        <v>1634</v>
      </c>
      <c r="J55" s="13">
        <v>45600</v>
      </c>
      <c r="K55" s="14">
        <v>0.80893518518518515</v>
      </c>
      <c r="L55" s="12">
        <v>178.34</v>
      </c>
      <c r="M55" s="12">
        <v>2142.6999999999998</v>
      </c>
      <c r="N55" s="12">
        <v>2321.04</v>
      </c>
      <c r="O55" s="12">
        <v>1169.3</v>
      </c>
      <c r="P55" s="49">
        <v>45603</v>
      </c>
      <c r="Q55" s="12" t="str">
        <f>TEXT(Table1[[#This Row],[Billing_Date]],"YYYY")</f>
        <v>2024</v>
      </c>
      <c r="R55" s="49">
        <v>45857</v>
      </c>
      <c r="S55" s="12" t="s">
        <v>28</v>
      </c>
      <c r="T55" s="12">
        <f>IF(Table1[[#This Row],[Payment_Status]]="Paid",1,0)</f>
        <v>1</v>
      </c>
      <c r="U55" s="12">
        <f>IF(Table1[[#This Row],[Payment_Status]]="Unpaid",1,0)</f>
        <v>0</v>
      </c>
      <c r="V55" s="12">
        <f>IF(Table1[[#This Row],[Payment_Status]]="Pending",1,0)</f>
        <v>0</v>
      </c>
      <c r="W55" s="12" t="s">
        <v>50</v>
      </c>
      <c r="X55" s="12" t="s">
        <v>44</v>
      </c>
      <c r="Y55" s="12" t="s">
        <v>85</v>
      </c>
      <c r="Z55" s="12">
        <v>124.67</v>
      </c>
      <c r="AA55" s="12">
        <v>53.67</v>
      </c>
      <c r="AB55" s="12" t="s">
        <v>32</v>
      </c>
      <c r="AC55" s="13">
        <v>44969</v>
      </c>
      <c r="AD55" s="12">
        <v>64</v>
      </c>
      <c r="AE55" s="15" t="s">
        <v>33</v>
      </c>
    </row>
    <row r="56" spans="3:31" ht="18" x14ac:dyDescent="0.35">
      <c r="C56" s="11" t="s">
        <v>3823</v>
      </c>
      <c r="D56" s="12" t="s">
        <v>5899</v>
      </c>
      <c r="E56" s="12" t="s">
        <v>7919</v>
      </c>
      <c r="F56" s="12" t="s">
        <v>35</v>
      </c>
      <c r="G56" s="12" t="s">
        <v>8026</v>
      </c>
      <c r="H56" s="12" t="s">
        <v>8021</v>
      </c>
      <c r="I56" s="12" t="s">
        <v>3156</v>
      </c>
      <c r="J56" s="13">
        <v>45644</v>
      </c>
      <c r="K56" s="14">
        <v>0.42158564814814814</v>
      </c>
      <c r="L56" s="12">
        <v>265.47000000000003</v>
      </c>
      <c r="M56" s="12">
        <v>1926.28</v>
      </c>
      <c r="N56" s="12">
        <v>2191.75</v>
      </c>
      <c r="O56" s="12">
        <v>1389.54</v>
      </c>
      <c r="P56" s="49">
        <v>45647</v>
      </c>
      <c r="Q56" s="12" t="str">
        <f>TEXT(Table1[[#This Row],[Billing_Date]],"YYYY")</f>
        <v>2024</v>
      </c>
      <c r="R56" s="49">
        <v>45860</v>
      </c>
      <c r="S56" s="12" t="s">
        <v>49</v>
      </c>
      <c r="T56" s="12">
        <f>IF(Table1[[#This Row],[Payment_Status]]="Paid",1,0)</f>
        <v>0</v>
      </c>
      <c r="U56" s="12">
        <f>IF(Table1[[#This Row],[Payment_Status]]="Unpaid",1,0)</f>
        <v>1</v>
      </c>
      <c r="V56" s="12">
        <f>IF(Table1[[#This Row],[Payment_Status]]="Pending",1,0)</f>
        <v>0</v>
      </c>
      <c r="W56" s="12" t="s">
        <v>29</v>
      </c>
      <c r="X56" s="12" t="s">
        <v>39</v>
      </c>
      <c r="Y56" s="12" t="s">
        <v>63</v>
      </c>
      <c r="Z56" s="12">
        <v>171.92</v>
      </c>
      <c r="AA56" s="12">
        <v>93.55</v>
      </c>
      <c r="AB56" s="12" t="s">
        <v>46</v>
      </c>
      <c r="AC56" s="13">
        <v>45123</v>
      </c>
      <c r="AD56" s="12">
        <v>45</v>
      </c>
      <c r="AE56" s="15" t="s">
        <v>33</v>
      </c>
    </row>
    <row r="57" spans="3:31" ht="18" x14ac:dyDescent="0.35">
      <c r="C57" s="11" t="s">
        <v>1997</v>
      </c>
      <c r="D57" s="12" t="s">
        <v>4022</v>
      </c>
      <c r="E57" s="12" t="s">
        <v>6022</v>
      </c>
      <c r="F57" s="12" t="s">
        <v>35</v>
      </c>
      <c r="G57" s="12" t="s">
        <v>8025</v>
      </c>
      <c r="H57" s="12" t="s">
        <v>8020</v>
      </c>
      <c r="I57" s="12" t="s">
        <v>1998</v>
      </c>
      <c r="J57" s="13">
        <v>45769</v>
      </c>
      <c r="K57" s="14">
        <v>0.12460648148148148</v>
      </c>
      <c r="L57" s="12">
        <v>457.09</v>
      </c>
      <c r="M57" s="12">
        <v>1946.07</v>
      </c>
      <c r="N57" s="12">
        <v>2403.16</v>
      </c>
      <c r="O57" s="12">
        <v>2196.27</v>
      </c>
      <c r="P57" s="49">
        <v>45771</v>
      </c>
      <c r="Q57" s="12" t="str">
        <f>TEXT(Table1[[#This Row],[Billing_Date]],"YYYY")</f>
        <v>2025</v>
      </c>
      <c r="R57" s="49">
        <v>45884</v>
      </c>
      <c r="S57" s="12" t="s">
        <v>49</v>
      </c>
      <c r="T57" s="12">
        <f>IF(Table1[[#This Row],[Payment_Status]]="Paid",1,0)</f>
        <v>0</v>
      </c>
      <c r="U57" s="12">
        <f>IF(Table1[[#This Row],[Payment_Status]]="Unpaid",1,0)</f>
        <v>1</v>
      </c>
      <c r="V57" s="12">
        <f>IF(Table1[[#This Row],[Payment_Status]]="Pending",1,0)</f>
        <v>0</v>
      </c>
      <c r="W57" s="12" t="s">
        <v>50</v>
      </c>
      <c r="X57" s="12" t="s">
        <v>44</v>
      </c>
      <c r="Y57" s="12" t="s">
        <v>45</v>
      </c>
      <c r="Z57" s="12">
        <v>297.97000000000003</v>
      </c>
      <c r="AA57" s="12">
        <v>159.12</v>
      </c>
      <c r="AB57" s="12" t="s">
        <v>46</v>
      </c>
      <c r="AC57" s="13">
        <v>44473</v>
      </c>
      <c r="AD57" s="12">
        <v>25</v>
      </c>
      <c r="AE57" s="15" t="s">
        <v>64</v>
      </c>
    </row>
    <row r="58" spans="3:31" ht="18" x14ac:dyDescent="0.35">
      <c r="C58" s="11" t="s">
        <v>34</v>
      </c>
      <c r="D58" s="12" t="s">
        <v>4023</v>
      </c>
      <c r="E58" s="12" t="s">
        <v>6023</v>
      </c>
      <c r="F58" s="12" t="s">
        <v>35</v>
      </c>
      <c r="G58" s="12" t="s">
        <v>8026</v>
      </c>
      <c r="H58" s="12" t="s">
        <v>8021</v>
      </c>
      <c r="I58" s="12" t="s">
        <v>36</v>
      </c>
      <c r="J58" s="13">
        <v>45672</v>
      </c>
      <c r="K58" s="14">
        <v>0.94177083333333333</v>
      </c>
      <c r="L58" s="12">
        <v>238.58</v>
      </c>
      <c r="M58" s="12">
        <v>2242.6799999999998</v>
      </c>
      <c r="N58" s="12">
        <v>2481.2599999999902</v>
      </c>
      <c r="O58" s="12">
        <v>1633.06</v>
      </c>
      <c r="P58" s="49">
        <v>45844</v>
      </c>
      <c r="Q58" s="12" t="str">
        <f>TEXT(Table1[[#This Row],[Billing_Date]],"YYYY")</f>
        <v>2025</v>
      </c>
      <c r="R58" s="49">
        <v>45879</v>
      </c>
      <c r="S58" s="12" t="s">
        <v>37</v>
      </c>
      <c r="T58" s="12">
        <f>IF(Table1[[#This Row],[Payment_Status]]="Paid",1,0)</f>
        <v>0</v>
      </c>
      <c r="U58" s="12">
        <f>IF(Table1[[#This Row],[Payment_Status]]="Unpaid",1,0)</f>
        <v>0</v>
      </c>
      <c r="V58" s="12">
        <f>IF(Table1[[#This Row],[Payment_Status]]="Pending",1,0)</f>
        <v>1</v>
      </c>
      <c r="W58" s="12" t="s">
        <v>38</v>
      </c>
      <c r="X58" s="12" t="s">
        <v>39</v>
      </c>
      <c r="Y58" s="12" t="s">
        <v>31</v>
      </c>
      <c r="Z58" s="12">
        <v>142.88</v>
      </c>
      <c r="AA58" s="12">
        <v>95.7</v>
      </c>
      <c r="AB58" s="12" t="s">
        <v>32</v>
      </c>
      <c r="AC58" s="13">
        <v>45273</v>
      </c>
      <c r="AD58" s="12">
        <v>25</v>
      </c>
      <c r="AE58" s="15" t="s">
        <v>40</v>
      </c>
    </row>
    <row r="59" spans="3:31" ht="18" x14ac:dyDescent="0.35">
      <c r="C59" s="11" t="s">
        <v>41</v>
      </c>
      <c r="D59" s="12" t="s">
        <v>4024</v>
      </c>
      <c r="E59" s="12" t="s">
        <v>6024</v>
      </c>
      <c r="F59" s="12" t="s">
        <v>26</v>
      </c>
      <c r="G59" s="12" t="s">
        <v>8027</v>
      </c>
      <c r="H59" s="12" t="s">
        <v>8022</v>
      </c>
      <c r="I59" s="12" t="s">
        <v>42</v>
      </c>
      <c r="J59" s="13">
        <v>45564</v>
      </c>
      <c r="K59" s="14">
        <v>0.16730324074074074</v>
      </c>
      <c r="L59" s="12">
        <v>218.06</v>
      </c>
      <c r="M59" s="12">
        <v>4211.8999999999996</v>
      </c>
      <c r="N59" s="12">
        <v>4429.96</v>
      </c>
      <c r="O59" s="12">
        <v>1026.92</v>
      </c>
      <c r="P59" s="49">
        <v>45712</v>
      </c>
      <c r="Q59" s="12" t="str">
        <f>TEXT(Table1[[#This Row],[Billing_Date]],"YYYY")</f>
        <v>2025</v>
      </c>
      <c r="R59" s="49">
        <v>45873</v>
      </c>
      <c r="S59" s="12" t="s">
        <v>28</v>
      </c>
      <c r="T59" s="12">
        <f>IF(Table1[[#This Row],[Payment_Status]]="Paid",1,0)</f>
        <v>1</v>
      </c>
      <c r="U59" s="12">
        <f>IF(Table1[[#This Row],[Payment_Status]]="Unpaid",1,0)</f>
        <v>0</v>
      </c>
      <c r="V59" s="12">
        <f>IF(Table1[[#This Row],[Payment_Status]]="Pending",1,0)</f>
        <v>0</v>
      </c>
      <c r="W59" s="12" t="s">
        <v>43</v>
      </c>
      <c r="X59" s="12" t="s">
        <v>44</v>
      </c>
      <c r="Y59" s="12" t="s">
        <v>45</v>
      </c>
      <c r="Z59" s="12">
        <v>89.26</v>
      </c>
      <c r="AA59" s="12">
        <v>128.80000000000001</v>
      </c>
      <c r="AB59" s="12" t="s">
        <v>46</v>
      </c>
      <c r="AC59" s="13">
        <v>43726</v>
      </c>
      <c r="AD59" s="12">
        <v>52</v>
      </c>
      <c r="AE59" s="15" t="s">
        <v>33</v>
      </c>
    </row>
    <row r="60" spans="3:31" ht="18" x14ac:dyDescent="0.35">
      <c r="C60" s="11" t="s">
        <v>47</v>
      </c>
      <c r="D60" s="12" t="s">
        <v>4025</v>
      </c>
      <c r="E60" s="12" t="s">
        <v>6025</v>
      </c>
      <c r="F60" s="12" t="s">
        <v>35</v>
      </c>
      <c r="G60" s="12" t="s">
        <v>8026</v>
      </c>
      <c r="H60" s="12" t="s">
        <v>8021</v>
      </c>
      <c r="I60" s="12" t="s">
        <v>48</v>
      </c>
      <c r="J60" s="13">
        <v>45543</v>
      </c>
      <c r="K60" s="14">
        <v>0.56737268518518513</v>
      </c>
      <c r="L60" s="12">
        <v>21.94</v>
      </c>
      <c r="M60" s="12">
        <v>3497.87</v>
      </c>
      <c r="N60" s="12">
        <v>3519.81</v>
      </c>
      <c r="O60" s="12">
        <v>144.16</v>
      </c>
      <c r="P60" s="49">
        <v>45685</v>
      </c>
      <c r="Q60" s="12" t="str">
        <f>TEXT(Table1[[#This Row],[Billing_Date]],"YYYY")</f>
        <v>2025</v>
      </c>
      <c r="R60" s="49">
        <v>45872</v>
      </c>
      <c r="S60" s="12" t="s">
        <v>49</v>
      </c>
      <c r="T60" s="12">
        <f>IF(Table1[[#This Row],[Payment_Status]]="Paid",1,0)</f>
        <v>0</v>
      </c>
      <c r="U60" s="12">
        <f>IF(Table1[[#This Row],[Payment_Status]]="Unpaid",1,0)</f>
        <v>1</v>
      </c>
      <c r="V60" s="12">
        <f>IF(Table1[[#This Row],[Payment_Status]]="Pending",1,0)</f>
        <v>0</v>
      </c>
      <c r="W60" s="12" t="s">
        <v>50</v>
      </c>
      <c r="X60" s="12" t="s">
        <v>39</v>
      </c>
      <c r="Y60" s="12" t="s">
        <v>51</v>
      </c>
      <c r="Z60" s="12">
        <v>14.61</v>
      </c>
      <c r="AA60" s="12">
        <v>7.33</v>
      </c>
      <c r="AB60" s="12" t="s">
        <v>32</v>
      </c>
      <c r="AC60" s="13">
        <v>43013</v>
      </c>
      <c r="AD60" s="12">
        <v>51</v>
      </c>
      <c r="AE60" s="15" t="s">
        <v>33</v>
      </c>
    </row>
    <row r="61" spans="3:31" ht="18" x14ac:dyDescent="0.35">
      <c r="C61" s="11" t="s">
        <v>3317</v>
      </c>
      <c r="D61" s="12" t="s">
        <v>4026</v>
      </c>
      <c r="E61" s="12" t="s">
        <v>6026</v>
      </c>
      <c r="F61" s="12" t="s">
        <v>30</v>
      </c>
      <c r="G61" s="12" t="s">
        <v>8028</v>
      </c>
      <c r="H61" s="12" t="s">
        <v>8022</v>
      </c>
      <c r="I61" s="12" t="s">
        <v>3318</v>
      </c>
      <c r="J61" s="13">
        <v>45623</v>
      </c>
      <c r="K61" s="14">
        <v>3.9675925925925927E-2</v>
      </c>
      <c r="L61" s="12">
        <v>115.7</v>
      </c>
      <c r="M61" s="12">
        <v>3492.25</v>
      </c>
      <c r="N61" s="12">
        <v>3607.95</v>
      </c>
      <c r="O61" s="12">
        <v>794.22</v>
      </c>
      <c r="P61" s="49">
        <v>45739</v>
      </c>
      <c r="Q61" s="12" t="str">
        <f>TEXT(Table1[[#This Row],[Billing_Date]],"YYYY")</f>
        <v>2025</v>
      </c>
      <c r="R61" s="49">
        <v>45865</v>
      </c>
      <c r="S61" s="12" t="s">
        <v>37</v>
      </c>
      <c r="T61" s="12">
        <f>IF(Table1[[#This Row],[Payment_Status]]="Paid",1,0)</f>
        <v>0</v>
      </c>
      <c r="U61" s="12">
        <f>IF(Table1[[#This Row],[Payment_Status]]="Unpaid",1,0)</f>
        <v>0</v>
      </c>
      <c r="V61" s="12">
        <f>IF(Table1[[#This Row],[Payment_Status]]="Pending",1,0)</f>
        <v>1</v>
      </c>
      <c r="W61" s="12" t="s">
        <v>43</v>
      </c>
      <c r="X61" s="12" t="s">
        <v>44</v>
      </c>
      <c r="Y61" s="12" t="s">
        <v>45</v>
      </c>
      <c r="Z61" s="12">
        <v>52.14</v>
      </c>
      <c r="AA61" s="12">
        <v>63.56</v>
      </c>
      <c r="AB61" s="12" t="s">
        <v>46</v>
      </c>
      <c r="AC61" s="13">
        <v>45212</v>
      </c>
      <c r="AD61" s="12">
        <v>75</v>
      </c>
      <c r="AE61" s="15" t="s">
        <v>40</v>
      </c>
    </row>
    <row r="62" spans="3:31" ht="18" x14ac:dyDescent="0.35">
      <c r="C62" s="11" t="s">
        <v>1170</v>
      </c>
      <c r="D62" s="12" t="s">
        <v>4027</v>
      </c>
      <c r="E62" s="12" t="s">
        <v>6027</v>
      </c>
      <c r="F62" s="12" t="s">
        <v>26</v>
      </c>
      <c r="G62" s="12" t="s">
        <v>8029</v>
      </c>
      <c r="H62" s="12" t="s">
        <v>8020</v>
      </c>
      <c r="I62" s="12" t="s">
        <v>1171</v>
      </c>
      <c r="J62" s="13">
        <v>45667</v>
      </c>
      <c r="K62" s="14">
        <v>0.21002314814814815</v>
      </c>
      <c r="L62" s="12">
        <v>167.18</v>
      </c>
      <c r="M62" s="12">
        <v>4178.9799999999996</v>
      </c>
      <c r="N62" s="12">
        <v>4346.16</v>
      </c>
      <c r="O62" s="12">
        <v>1054.33</v>
      </c>
      <c r="P62" s="49">
        <v>45831</v>
      </c>
      <c r="Q62" s="12" t="str">
        <f>TEXT(Table1[[#This Row],[Billing_Date]],"YYYY")</f>
        <v>2025</v>
      </c>
      <c r="R62" s="49">
        <v>45881</v>
      </c>
      <c r="S62" s="12" t="s">
        <v>49</v>
      </c>
      <c r="T62" s="12">
        <f>IF(Table1[[#This Row],[Payment_Status]]="Paid",1,0)</f>
        <v>0</v>
      </c>
      <c r="U62" s="12">
        <f>IF(Table1[[#This Row],[Payment_Status]]="Unpaid",1,0)</f>
        <v>1</v>
      </c>
      <c r="V62" s="12">
        <f>IF(Table1[[#This Row],[Payment_Status]]="Pending",1,0)</f>
        <v>0</v>
      </c>
      <c r="W62" s="12" t="s">
        <v>43</v>
      </c>
      <c r="X62" s="12" t="s">
        <v>39</v>
      </c>
      <c r="Y62" s="12" t="s">
        <v>85</v>
      </c>
      <c r="Z62" s="12">
        <v>105.13</v>
      </c>
      <c r="AA62" s="12">
        <v>62.05</v>
      </c>
      <c r="AB62" s="12" t="s">
        <v>32</v>
      </c>
      <c r="AC62" s="13">
        <v>43237</v>
      </c>
      <c r="AD62" s="12">
        <v>62</v>
      </c>
      <c r="AE62" s="15" t="s">
        <v>33</v>
      </c>
    </row>
    <row r="63" spans="3:31" ht="18" x14ac:dyDescent="0.35">
      <c r="C63" s="11" t="s">
        <v>1599</v>
      </c>
      <c r="D63" s="12" t="s">
        <v>4028</v>
      </c>
      <c r="E63" s="12" t="s">
        <v>6028</v>
      </c>
      <c r="F63" s="12" t="s">
        <v>35</v>
      </c>
      <c r="G63" s="12" t="s">
        <v>8029</v>
      </c>
      <c r="H63" s="12" t="s">
        <v>8020</v>
      </c>
      <c r="I63" s="12" t="s">
        <v>1600</v>
      </c>
      <c r="J63" s="13">
        <v>45575</v>
      </c>
      <c r="K63" s="14">
        <v>0.77061342592592597</v>
      </c>
      <c r="L63" s="12">
        <v>316.83999999999997</v>
      </c>
      <c r="M63" s="12">
        <v>3587.82</v>
      </c>
      <c r="N63" s="12">
        <v>3904.66</v>
      </c>
      <c r="O63" s="12">
        <v>1557.9</v>
      </c>
      <c r="P63" s="49">
        <v>45645</v>
      </c>
      <c r="Q63" s="12" t="str">
        <f>TEXT(Table1[[#This Row],[Billing_Date]],"YYYY")</f>
        <v>2024</v>
      </c>
      <c r="R63" s="49">
        <v>45868</v>
      </c>
      <c r="S63" s="12" t="s">
        <v>49</v>
      </c>
      <c r="T63" s="12">
        <f>IF(Table1[[#This Row],[Payment_Status]]="Paid",1,0)</f>
        <v>0</v>
      </c>
      <c r="U63" s="12">
        <f>IF(Table1[[#This Row],[Payment_Status]]="Unpaid",1,0)</f>
        <v>1</v>
      </c>
      <c r="V63" s="12">
        <f>IF(Table1[[#This Row],[Payment_Status]]="Pending",1,0)</f>
        <v>0</v>
      </c>
      <c r="W63" s="12" t="s">
        <v>43</v>
      </c>
      <c r="X63" s="12" t="s">
        <v>30</v>
      </c>
      <c r="Y63" s="12" t="s">
        <v>51</v>
      </c>
      <c r="Z63" s="12">
        <v>163.57</v>
      </c>
      <c r="AA63" s="12">
        <v>153.27000000000001</v>
      </c>
      <c r="AB63" s="12" t="s">
        <v>46</v>
      </c>
      <c r="AC63" s="13">
        <v>44854</v>
      </c>
      <c r="AD63" s="12">
        <v>22</v>
      </c>
      <c r="AE63" s="15" t="s">
        <v>33</v>
      </c>
    </row>
    <row r="64" spans="3:31" ht="18" x14ac:dyDescent="0.35">
      <c r="C64" s="11" t="s">
        <v>59</v>
      </c>
      <c r="D64" s="12" t="s">
        <v>4029</v>
      </c>
      <c r="E64" s="12" t="s">
        <v>6029</v>
      </c>
      <c r="F64" s="12" t="s">
        <v>26</v>
      </c>
      <c r="G64" s="12" t="s">
        <v>8030</v>
      </c>
      <c r="H64" s="12" t="s">
        <v>8023</v>
      </c>
      <c r="I64" s="12" t="s">
        <v>60</v>
      </c>
      <c r="J64" s="13">
        <v>45539</v>
      </c>
      <c r="K64" s="14">
        <v>0.86906249999999996</v>
      </c>
      <c r="L64" s="12">
        <v>417.96</v>
      </c>
      <c r="M64" s="12">
        <v>1262.9100000000001</v>
      </c>
      <c r="N64" s="12">
        <v>1680.87</v>
      </c>
      <c r="O64" s="12">
        <v>2473.96</v>
      </c>
      <c r="P64" s="49">
        <v>45612</v>
      </c>
      <c r="Q64" s="12" t="str">
        <f>TEXT(Table1[[#This Row],[Billing_Date]],"YYYY")</f>
        <v>2024</v>
      </c>
      <c r="R64" s="49">
        <v>45875</v>
      </c>
      <c r="S64" s="12" t="s">
        <v>49</v>
      </c>
      <c r="T64" s="12">
        <f>IF(Table1[[#This Row],[Payment_Status]]="Paid",1,0)</f>
        <v>0</v>
      </c>
      <c r="U64" s="12">
        <f>IF(Table1[[#This Row],[Payment_Status]]="Unpaid",1,0)</f>
        <v>1</v>
      </c>
      <c r="V64" s="12">
        <f>IF(Table1[[#This Row],[Payment_Status]]="Pending",1,0)</f>
        <v>0</v>
      </c>
      <c r="W64" s="12" t="s">
        <v>58</v>
      </c>
      <c r="X64" s="12" t="s">
        <v>39</v>
      </c>
      <c r="Y64" s="12" t="s">
        <v>45</v>
      </c>
      <c r="Z64" s="12">
        <v>276.77999999999997</v>
      </c>
      <c r="AA64" s="12">
        <v>141.18</v>
      </c>
      <c r="AB64" s="12" t="s">
        <v>46</v>
      </c>
      <c r="AC64" s="13">
        <v>44895</v>
      </c>
      <c r="AD64" s="12">
        <v>75</v>
      </c>
      <c r="AE64" s="15" t="s">
        <v>40</v>
      </c>
    </row>
    <row r="65" spans="3:31" ht="18" x14ac:dyDescent="0.35">
      <c r="C65" s="11" t="s">
        <v>61</v>
      </c>
      <c r="D65" s="12" t="s">
        <v>4030</v>
      </c>
      <c r="E65" s="12" t="s">
        <v>6030</v>
      </c>
      <c r="F65" s="12" t="s">
        <v>26</v>
      </c>
      <c r="G65" s="12" t="s">
        <v>8027</v>
      </c>
      <c r="H65" s="12" t="s">
        <v>8022</v>
      </c>
      <c r="I65" s="12" t="s">
        <v>62</v>
      </c>
      <c r="J65" s="13">
        <v>45524</v>
      </c>
      <c r="K65" s="14">
        <v>9.8333333333333328E-2</v>
      </c>
      <c r="L65" s="12">
        <v>100.24</v>
      </c>
      <c r="M65" s="12">
        <v>4343.8</v>
      </c>
      <c r="N65" s="12">
        <v>4444.04</v>
      </c>
      <c r="O65" s="12">
        <v>524.25</v>
      </c>
      <c r="P65" s="49">
        <v>45524</v>
      </c>
      <c r="Q65" s="12" t="str">
        <f>TEXT(Table1[[#This Row],[Billing_Date]],"YYYY")</f>
        <v>2024</v>
      </c>
      <c r="R65" s="49">
        <v>45883</v>
      </c>
      <c r="S65" s="12" t="s">
        <v>49</v>
      </c>
      <c r="T65" s="12">
        <f>IF(Table1[[#This Row],[Payment_Status]]="Paid",1,0)</f>
        <v>0</v>
      </c>
      <c r="U65" s="12">
        <f>IF(Table1[[#This Row],[Payment_Status]]="Unpaid",1,0)</f>
        <v>1</v>
      </c>
      <c r="V65" s="12">
        <f>IF(Table1[[#This Row],[Payment_Status]]="Pending",1,0)</f>
        <v>0</v>
      </c>
      <c r="W65" s="12" t="s">
        <v>58</v>
      </c>
      <c r="X65" s="12" t="s">
        <v>39</v>
      </c>
      <c r="Y65" s="12" t="s">
        <v>63</v>
      </c>
      <c r="Z65" s="12">
        <v>42.12</v>
      </c>
      <c r="AA65" s="12">
        <v>58.12</v>
      </c>
      <c r="AB65" s="12" t="s">
        <v>32</v>
      </c>
      <c r="AC65" s="13">
        <v>42888</v>
      </c>
      <c r="AD65" s="12">
        <v>26</v>
      </c>
      <c r="AE65" s="15" t="s">
        <v>64</v>
      </c>
    </row>
    <row r="66" spans="3:31" ht="18" x14ac:dyDescent="0.35">
      <c r="C66" s="11" t="s">
        <v>65</v>
      </c>
      <c r="D66" s="12" t="s">
        <v>4031</v>
      </c>
      <c r="E66" s="12" t="s">
        <v>6031</v>
      </c>
      <c r="F66" s="12" t="s">
        <v>35</v>
      </c>
      <c r="G66" s="12" t="s">
        <v>8030</v>
      </c>
      <c r="H66" s="12" t="s">
        <v>8023</v>
      </c>
      <c r="I66" s="12" t="s">
        <v>66</v>
      </c>
      <c r="J66" s="13">
        <v>45847</v>
      </c>
      <c r="K66" s="14">
        <v>0.74381944444444448</v>
      </c>
      <c r="L66" s="12">
        <v>443.15</v>
      </c>
      <c r="M66" s="12">
        <v>3036.44</v>
      </c>
      <c r="N66" s="12">
        <v>3479.59</v>
      </c>
      <c r="O66" s="12">
        <v>3104.04</v>
      </c>
      <c r="P66" s="49">
        <v>45848</v>
      </c>
      <c r="Q66" s="12" t="str">
        <f>TEXT(Table1[[#This Row],[Billing_Date]],"YYYY")</f>
        <v>2025</v>
      </c>
      <c r="R66" s="49">
        <v>45871</v>
      </c>
      <c r="S66" s="12" t="s">
        <v>49</v>
      </c>
      <c r="T66" s="12">
        <f>IF(Table1[[#This Row],[Payment_Status]]="Paid",1,0)</f>
        <v>0</v>
      </c>
      <c r="U66" s="12">
        <f>IF(Table1[[#This Row],[Payment_Status]]="Unpaid",1,0)</f>
        <v>1</v>
      </c>
      <c r="V66" s="12">
        <f>IF(Table1[[#This Row],[Payment_Status]]="Pending",1,0)</f>
        <v>0</v>
      </c>
      <c r="W66" s="12" t="s">
        <v>50</v>
      </c>
      <c r="X66" s="12" t="s">
        <v>39</v>
      </c>
      <c r="Y66" s="12" t="s">
        <v>31</v>
      </c>
      <c r="Z66" s="12">
        <v>229.59</v>
      </c>
      <c r="AA66" s="12">
        <v>213.56</v>
      </c>
      <c r="AB66" s="12" t="s">
        <v>32</v>
      </c>
      <c r="AC66" s="13">
        <v>44752</v>
      </c>
      <c r="AD66" s="12">
        <v>22</v>
      </c>
      <c r="AE66" s="15" t="s">
        <v>33</v>
      </c>
    </row>
    <row r="67" spans="3:31" ht="18" x14ac:dyDescent="0.35">
      <c r="C67" s="11" t="s">
        <v>1889</v>
      </c>
      <c r="D67" s="12" t="s">
        <v>4032</v>
      </c>
      <c r="E67" s="12" t="s">
        <v>6032</v>
      </c>
      <c r="F67" s="12" t="s">
        <v>35</v>
      </c>
      <c r="G67" s="12" t="s">
        <v>8027</v>
      </c>
      <c r="H67" s="12" t="s">
        <v>8022</v>
      </c>
      <c r="I67" s="12" t="s">
        <v>1890</v>
      </c>
      <c r="J67" s="13">
        <v>45785</v>
      </c>
      <c r="K67" s="14">
        <v>0.4014699074074074</v>
      </c>
      <c r="L67" s="12">
        <v>431.87</v>
      </c>
      <c r="M67" s="12">
        <v>4835.75</v>
      </c>
      <c r="N67" s="12">
        <v>5267.62</v>
      </c>
      <c r="O67" s="12">
        <v>2336.8200000000002</v>
      </c>
      <c r="P67" s="49">
        <v>45789</v>
      </c>
      <c r="Q67" s="12" t="str">
        <f>TEXT(Table1[[#This Row],[Billing_Date]],"YYYY")</f>
        <v>2025</v>
      </c>
      <c r="R67" s="49">
        <v>45868</v>
      </c>
      <c r="S67" s="12" t="s">
        <v>28</v>
      </c>
      <c r="T67" s="12">
        <f>IF(Table1[[#This Row],[Payment_Status]]="Paid",1,0)</f>
        <v>1</v>
      </c>
      <c r="U67" s="12">
        <f>IF(Table1[[#This Row],[Payment_Status]]="Unpaid",1,0)</f>
        <v>0</v>
      </c>
      <c r="V67" s="12">
        <f>IF(Table1[[#This Row],[Payment_Status]]="Pending",1,0)</f>
        <v>0</v>
      </c>
      <c r="W67" s="12" t="s">
        <v>29</v>
      </c>
      <c r="X67" s="12" t="s">
        <v>44</v>
      </c>
      <c r="Y67" s="12" t="s">
        <v>51</v>
      </c>
      <c r="Z67" s="12">
        <v>277.41000000000003</v>
      </c>
      <c r="AA67" s="12">
        <v>154.46</v>
      </c>
      <c r="AB67" s="12" t="s">
        <v>46</v>
      </c>
      <c r="AC67" s="13">
        <v>43076</v>
      </c>
      <c r="AD67" s="12">
        <v>48</v>
      </c>
      <c r="AE67" s="15" t="s">
        <v>33</v>
      </c>
    </row>
    <row r="68" spans="3:31" ht="18" x14ac:dyDescent="0.35">
      <c r="C68" s="11" t="s">
        <v>69</v>
      </c>
      <c r="D68" s="12" t="s">
        <v>4033</v>
      </c>
      <c r="E68" s="12" t="s">
        <v>6033</v>
      </c>
      <c r="F68" s="12" t="s">
        <v>30</v>
      </c>
      <c r="G68" s="12" t="s">
        <v>8030</v>
      </c>
      <c r="H68" s="12" t="s">
        <v>8023</v>
      </c>
      <c r="I68" s="12" t="s">
        <v>70</v>
      </c>
      <c r="J68" s="13">
        <v>45501</v>
      </c>
      <c r="K68" s="14">
        <v>0.16136574074074075</v>
      </c>
      <c r="L68" s="12">
        <v>79.5</v>
      </c>
      <c r="M68" s="12">
        <v>2585.35</v>
      </c>
      <c r="N68" s="12">
        <v>2664.85</v>
      </c>
      <c r="O68" s="12">
        <v>382.41</v>
      </c>
      <c r="P68" s="49">
        <v>45583</v>
      </c>
      <c r="Q68" s="12" t="str">
        <f>TEXT(Table1[[#This Row],[Billing_Date]],"YYYY")</f>
        <v>2024</v>
      </c>
      <c r="R68" s="49">
        <v>45865</v>
      </c>
      <c r="S68" s="12" t="s">
        <v>28</v>
      </c>
      <c r="T68" s="12">
        <f>IF(Table1[[#This Row],[Payment_Status]]="Paid",1,0)</f>
        <v>1</v>
      </c>
      <c r="U68" s="12">
        <f>IF(Table1[[#This Row],[Payment_Status]]="Unpaid",1,0)</f>
        <v>0</v>
      </c>
      <c r="V68" s="12">
        <f>IF(Table1[[#This Row],[Payment_Status]]="Pending",1,0)</f>
        <v>0</v>
      </c>
      <c r="W68" s="12" t="s">
        <v>58</v>
      </c>
      <c r="X68" s="12" t="s">
        <v>30</v>
      </c>
      <c r="Y68" s="12" t="s">
        <v>45</v>
      </c>
      <c r="Z68" s="12">
        <v>52.45</v>
      </c>
      <c r="AA68" s="12">
        <v>27.05</v>
      </c>
      <c r="AB68" s="12" t="s">
        <v>32</v>
      </c>
      <c r="AC68" s="13">
        <v>43391</v>
      </c>
      <c r="AD68" s="12">
        <v>39</v>
      </c>
      <c r="AE68" s="15" t="s">
        <v>40</v>
      </c>
    </row>
    <row r="69" spans="3:31" ht="18" x14ac:dyDescent="0.35">
      <c r="C69" s="11" t="s">
        <v>71</v>
      </c>
      <c r="D69" s="12" t="s">
        <v>4034</v>
      </c>
      <c r="E69" s="12" t="s">
        <v>6034</v>
      </c>
      <c r="F69" s="12" t="s">
        <v>30</v>
      </c>
      <c r="G69" s="12" t="s">
        <v>8025</v>
      </c>
      <c r="H69" s="12" t="s">
        <v>8020</v>
      </c>
      <c r="I69" s="12" t="s">
        <v>72</v>
      </c>
      <c r="J69" s="13">
        <v>45652</v>
      </c>
      <c r="K69" s="14">
        <v>0.1696412037037037</v>
      </c>
      <c r="L69" s="12">
        <v>467.58</v>
      </c>
      <c r="M69" s="12">
        <v>4009.36</v>
      </c>
      <c r="N69" s="12">
        <v>4476.9399999999996</v>
      </c>
      <c r="O69" s="12">
        <v>3351.99</v>
      </c>
      <c r="P69" s="49">
        <v>45751</v>
      </c>
      <c r="Q69" s="12" t="str">
        <f>TEXT(Table1[[#This Row],[Billing_Date]],"YYYY")</f>
        <v>2025</v>
      </c>
      <c r="R69" s="49">
        <v>45862</v>
      </c>
      <c r="S69" s="12" t="s">
        <v>28</v>
      </c>
      <c r="T69" s="12">
        <f>IF(Table1[[#This Row],[Payment_Status]]="Paid",1,0)</f>
        <v>1</v>
      </c>
      <c r="U69" s="12">
        <f>IF(Table1[[#This Row],[Payment_Status]]="Unpaid",1,0)</f>
        <v>0</v>
      </c>
      <c r="V69" s="12">
        <f>IF(Table1[[#This Row],[Payment_Status]]="Pending",1,0)</f>
        <v>0</v>
      </c>
      <c r="W69" s="12" t="s">
        <v>29</v>
      </c>
      <c r="X69" s="12" t="s">
        <v>39</v>
      </c>
      <c r="Y69" s="12" t="s">
        <v>51</v>
      </c>
      <c r="Z69" s="12">
        <v>248.89</v>
      </c>
      <c r="AA69" s="12">
        <v>218.69</v>
      </c>
      <c r="AB69" s="12" t="s">
        <v>46</v>
      </c>
      <c r="AC69" s="13">
        <v>44075</v>
      </c>
      <c r="AD69" s="12">
        <v>67</v>
      </c>
      <c r="AE69" s="15" t="s">
        <v>64</v>
      </c>
    </row>
    <row r="70" spans="3:31" ht="18" x14ac:dyDescent="0.35">
      <c r="C70" s="11" t="s">
        <v>73</v>
      </c>
      <c r="D70" s="12" t="s">
        <v>4035</v>
      </c>
      <c r="E70" s="12" t="s">
        <v>6035</v>
      </c>
      <c r="F70" s="12" t="s">
        <v>35</v>
      </c>
      <c r="G70" s="12" t="s">
        <v>8026</v>
      </c>
      <c r="H70" s="12" t="s">
        <v>8021</v>
      </c>
      <c r="I70" s="12" t="s">
        <v>74</v>
      </c>
      <c r="J70" s="13">
        <v>45522</v>
      </c>
      <c r="K70" s="14">
        <v>0.20318287037037036</v>
      </c>
      <c r="L70" s="12">
        <v>233.71</v>
      </c>
      <c r="M70" s="12">
        <v>3608.87</v>
      </c>
      <c r="N70" s="12">
        <v>3842.58</v>
      </c>
      <c r="O70" s="12">
        <v>1058.58</v>
      </c>
      <c r="P70" s="49">
        <v>45639</v>
      </c>
      <c r="Q70" s="12" t="str">
        <f>TEXT(Table1[[#This Row],[Billing_Date]],"YYYY")</f>
        <v>2024</v>
      </c>
      <c r="R70" s="49">
        <v>45881</v>
      </c>
      <c r="S70" s="12" t="s">
        <v>49</v>
      </c>
      <c r="T70" s="12">
        <f>IF(Table1[[#This Row],[Payment_Status]]="Paid",1,0)</f>
        <v>0</v>
      </c>
      <c r="U70" s="12">
        <f>IF(Table1[[#This Row],[Payment_Status]]="Unpaid",1,0)</f>
        <v>1</v>
      </c>
      <c r="V70" s="12">
        <f>IF(Table1[[#This Row],[Payment_Status]]="Pending",1,0)</f>
        <v>0</v>
      </c>
      <c r="W70" s="12" t="s">
        <v>29</v>
      </c>
      <c r="X70" s="12" t="s">
        <v>39</v>
      </c>
      <c r="Y70" s="12" t="s">
        <v>45</v>
      </c>
      <c r="Z70" s="12">
        <v>108.18</v>
      </c>
      <c r="AA70" s="12">
        <v>125.53</v>
      </c>
      <c r="AB70" s="12" t="s">
        <v>32</v>
      </c>
      <c r="AC70" s="13">
        <v>44645</v>
      </c>
      <c r="AD70" s="12">
        <v>53</v>
      </c>
      <c r="AE70" s="15" t="s">
        <v>33</v>
      </c>
    </row>
    <row r="71" spans="3:31" ht="18" x14ac:dyDescent="0.35">
      <c r="C71" s="11" t="s">
        <v>75</v>
      </c>
      <c r="D71" s="12" t="s">
        <v>4036</v>
      </c>
      <c r="E71" s="12" t="s">
        <v>6036</v>
      </c>
      <c r="F71" s="12" t="s">
        <v>35</v>
      </c>
      <c r="G71" s="12" t="s">
        <v>8030</v>
      </c>
      <c r="H71" s="12" t="s">
        <v>8023</v>
      </c>
      <c r="I71" s="12" t="s">
        <v>76</v>
      </c>
      <c r="J71" s="13">
        <v>45597</v>
      </c>
      <c r="K71" s="14">
        <v>0.60251157407407407</v>
      </c>
      <c r="L71" s="12">
        <v>462.79</v>
      </c>
      <c r="M71" s="12">
        <v>1305.8800000000001</v>
      </c>
      <c r="N71" s="12">
        <v>1768.67</v>
      </c>
      <c r="O71" s="12">
        <v>2249.83</v>
      </c>
      <c r="P71" s="49">
        <v>45598</v>
      </c>
      <c r="Q71" s="12" t="str">
        <f>TEXT(Table1[[#This Row],[Billing_Date]],"YYYY")</f>
        <v>2024</v>
      </c>
      <c r="R71" s="49">
        <v>45858</v>
      </c>
      <c r="S71" s="12" t="s">
        <v>28</v>
      </c>
      <c r="T71" s="12">
        <f>IF(Table1[[#This Row],[Payment_Status]]="Paid",1,0)</f>
        <v>1</v>
      </c>
      <c r="U71" s="12">
        <f>IF(Table1[[#This Row],[Payment_Status]]="Unpaid",1,0)</f>
        <v>0</v>
      </c>
      <c r="V71" s="12">
        <f>IF(Table1[[#This Row],[Payment_Status]]="Pending",1,0)</f>
        <v>0</v>
      </c>
      <c r="W71" s="12" t="s">
        <v>43</v>
      </c>
      <c r="X71" s="12" t="s">
        <v>44</v>
      </c>
      <c r="Y71" s="12" t="s">
        <v>63</v>
      </c>
      <c r="Z71" s="12">
        <v>230.66</v>
      </c>
      <c r="AA71" s="12">
        <v>232.13</v>
      </c>
      <c r="AB71" s="12" t="s">
        <v>46</v>
      </c>
      <c r="AC71" s="13">
        <v>43738</v>
      </c>
      <c r="AD71" s="12">
        <v>36</v>
      </c>
      <c r="AE71" s="15" t="s">
        <v>33</v>
      </c>
    </row>
    <row r="72" spans="3:31" ht="18" x14ac:dyDescent="0.35">
      <c r="C72" s="11" t="s">
        <v>77</v>
      </c>
      <c r="D72" s="12" t="s">
        <v>4037</v>
      </c>
      <c r="E72" s="12" t="s">
        <v>6037</v>
      </c>
      <c r="F72" s="12" t="s">
        <v>26</v>
      </c>
      <c r="G72" s="12" t="s">
        <v>8028</v>
      </c>
      <c r="H72" s="12" t="s">
        <v>8022</v>
      </c>
      <c r="I72" s="12" t="s">
        <v>78</v>
      </c>
      <c r="J72" s="13">
        <v>45693</v>
      </c>
      <c r="K72" s="14">
        <v>0.39982638888888888</v>
      </c>
      <c r="L72" s="12">
        <v>167.78</v>
      </c>
      <c r="M72" s="12">
        <v>1245.8599999999999</v>
      </c>
      <c r="N72" s="12">
        <v>1413.6399999999901</v>
      </c>
      <c r="O72" s="12">
        <v>971.21</v>
      </c>
      <c r="P72" s="49">
        <v>45695</v>
      </c>
      <c r="Q72" s="12" t="str">
        <f>TEXT(Table1[[#This Row],[Billing_Date]],"YYYY")</f>
        <v>2025</v>
      </c>
      <c r="R72" s="49">
        <v>45858</v>
      </c>
      <c r="S72" s="12" t="s">
        <v>28</v>
      </c>
      <c r="T72" s="12">
        <f>IF(Table1[[#This Row],[Payment_Status]]="Paid",1,0)</f>
        <v>1</v>
      </c>
      <c r="U72" s="12">
        <f>IF(Table1[[#This Row],[Payment_Status]]="Unpaid",1,0)</f>
        <v>0</v>
      </c>
      <c r="V72" s="12">
        <f>IF(Table1[[#This Row],[Payment_Status]]="Pending",1,0)</f>
        <v>0</v>
      </c>
      <c r="W72" s="12" t="s">
        <v>58</v>
      </c>
      <c r="X72" s="12" t="s">
        <v>44</v>
      </c>
      <c r="Y72" s="12" t="s">
        <v>63</v>
      </c>
      <c r="Z72" s="12">
        <v>108.51</v>
      </c>
      <c r="AA72" s="12">
        <v>59.27</v>
      </c>
      <c r="AB72" s="12" t="s">
        <v>46</v>
      </c>
      <c r="AC72" s="13">
        <v>44405</v>
      </c>
      <c r="AD72" s="12">
        <v>46</v>
      </c>
      <c r="AE72" s="15" t="s">
        <v>33</v>
      </c>
    </row>
    <row r="73" spans="3:31" ht="18" x14ac:dyDescent="0.35">
      <c r="C73" s="11" t="s">
        <v>79</v>
      </c>
      <c r="D73" s="12" t="s">
        <v>4038</v>
      </c>
      <c r="E73" s="12" t="s">
        <v>6038</v>
      </c>
      <c r="F73" s="12" t="s">
        <v>35</v>
      </c>
      <c r="G73" s="12" t="s">
        <v>8027</v>
      </c>
      <c r="H73" s="12" t="s">
        <v>8022</v>
      </c>
      <c r="I73" s="12" t="s">
        <v>80</v>
      </c>
      <c r="J73" s="13">
        <v>45491</v>
      </c>
      <c r="K73" s="14">
        <v>0.94817129629629626</v>
      </c>
      <c r="L73" s="12">
        <v>80.75</v>
      </c>
      <c r="M73" s="12">
        <v>2206.69</v>
      </c>
      <c r="N73" s="12">
        <v>2287.44</v>
      </c>
      <c r="O73" s="12">
        <v>377.95</v>
      </c>
      <c r="P73" s="49">
        <v>45633</v>
      </c>
      <c r="Q73" s="12" t="str">
        <f>TEXT(Table1[[#This Row],[Billing_Date]],"YYYY")</f>
        <v>2024</v>
      </c>
      <c r="R73" s="49">
        <v>45881</v>
      </c>
      <c r="S73" s="12" t="s">
        <v>37</v>
      </c>
      <c r="T73" s="12">
        <f>IF(Table1[[#This Row],[Payment_Status]]="Paid",1,0)</f>
        <v>0</v>
      </c>
      <c r="U73" s="12">
        <f>IF(Table1[[#This Row],[Payment_Status]]="Unpaid",1,0)</f>
        <v>0</v>
      </c>
      <c r="V73" s="12">
        <f>IF(Table1[[#This Row],[Payment_Status]]="Pending",1,0)</f>
        <v>1</v>
      </c>
      <c r="W73" s="12" t="s">
        <v>38</v>
      </c>
      <c r="X73" s="12" t="s">
        <v>44</v>
      </c>
      <c r="Y73" s="12" t="s">
        <v>31</v>
      </c>
      <c r="Z73" s="12">
        <v>55.6</v>
      </c>
      <c r="AA73" s="12">
        <v>25.15</v>
      </c>
      <c r="AB73" s="12" t="s">
        <v>32</v>
      </c>
      <c r="AC73" s="13">
        <v>43347</v>
      </c>
      <c r="AD73" s="12">
        <v>46</v>
      </c>
      <c r="AE73" s="15" t="s">
        <v>40</v>
      </c>
    </row>
    <row r="74" spans="3:31" ht="18" x14ac:dyDescent="0.35">
      <c r="C74" s="11" t="s">
        <v>2904</v>
      </c>
      <c r="D74" s="12" t="s">
        <v>4039</v>
      </c>
      <c r="E74" s="12" t="s">
        <v>6039</v>
      </c>
      <c r="F74" s="12" t="s">
        <v>35</v>
      </c>
      <c r="G74" s="12" t="s">
        <v>8025</v>
      </c>
      <c r="H74" s="12" t="s">
        <v>8020</v>
      </c>
      <c r="I74" s="12" t="s">
        <v>2905</v>
      </c>
      <c r="J74" s="13">
        <v>45662</v>
      </c>
      <c r="K74" s="14">
        <v>5.3611111111111109E-2</v>
      </c>
      <c r="L74" s="12">
        <v>120.46</v>
      </c>
      <c r="M74" s="12">
        <v>4440.1899999999996</v>
      </c>
      <c r="N74" s="12">
        <v>4560.6499999999996</v>
      </c>
      <c r="O74" s="12">
        <v>888.16</v>
      </c>
      <c r="P74" s="49">
        <v>45662</v>
      </c>
      <c r="Q74" s="12" t="str">
        <f>TEXT(Table1[[#This Row],[Billing_Date]],"YYYY")</f>
        <v>2025</v>
      </c>
      <c r="R74" s="49">
        <v>45881</v>
      </c>
      <c r="S74" s="12" t="s">
        <v>37</v>
      </c>
      <c r="T74" s="12">
        <f>IF(Table1[[#This Row],[Payment_Status]]="Paid",1,0)</f>
        <v>0</v>
      </c>
      <c r="U74" s="12">
        <f>IF(Table1[[#This Row],[Payment_Status]]="Unpaid",1,0)</f>
        <v>0</v>
      </c>
      <c r="V74" s="12">
        <f>IF(Table1[[#This Row],[Payment_Status]]="Pending",1,0)</f>
        <v>1</v>
      </c>
      <c r="W74" s="12" t="s">
        <v>50</v>
      </c>
      <c r="X74" s="12" t="s">
        <v>39</v>
      </c>
      <c r="Y74" s="12" t="s">
        <v>31</v>
      </c>
      <c r="Z74" s="12">
        <v>53.69</v>
      </c>
      <c r="AA74" s="12">
        <v>66.77</v>
      </c>
      <c r="AB74" s="12" t="s">
        <v>32</v>
      </c>
      <c r="AC74" s="13">
        <v>45374</v>
      </c>
      <c r="AD74" s="12">
        <v>72</v>
      </c>
      <c r="AE74" s="15" t="s">
        <v>33</v>
      </c>
    </row>
    <row r="75" spans="3:31" ht="18" x14ac:dyDescent="0.35">
      <c r="C75" s="11" t="s">
        <v>83</v>
      </c>
      <c r="D75" s="12" t="s">
        <v>4040</v>
      </c>
      <c r="E75" s="12" t="s">
        <v>6040</v>
      </c>
      <c r="F75" s="12" t="s">
        <v>35</v>
      </c>
      <c r="G75" s="12" t="s">
        <v>8027</v>
      </c>
      <c r="H75" s="12" t="s">
        <v>8022</v>
      </c>
      <c r="I75" s="12" t="s">
        <v>84</v>
      </c>
      <c r="J75" s="13">
        <v>45785</v>
      </c>
      <c r="K75" s="14">
        <v>0.72719907407407403</v>
      </c>
      <c r="L75" s="12">
        <v>227.68</v>
      </c>
      <c r="M75" s="12">
        <v>4175.49</v>
      </c>
      <c r="N75" s="12">
        <v>4403.17</v>
      </c>
      <c r="O75" s="12">
        <v>1099.58</v>
      </c>
      <c r="P75" s="49">
        <v>45790</v>
      </c>
      <c r="Q75" s="12" t="str">
        <f>TEXT(Table1[[#This Row],[Billing_Date]],"YYYY")</f>
        <v>2025</v>
      </c>
      <c r="R75" s="49">
        <v>45878</v>
      </c>
      <c r="S75" s="12" t="s">
        <v>49</v>
      </c>
      <c r="T75" s="12">
        <f>IF(Table1[[#This Row],[Payment_Status]]="Paid",1,0)</f>
        <v>0</v>
      </c>
      <c r="U75" s="12">
        <f>IF(Table1[[#This Row],[Payment_Status]]="Unpaid",1,0)</f>
        <v>1</v>
      </c>
      <c r="V75" s="12">
        <f>IF(Table1[[#This Row],[Payment_Status]]="Pending",1,0)</f>
        <v>0</v>
      </c>
      <c r="W75" s="12" t="s">
        <v>29</v>
      </c>
      <c r="X75" s="12" t="s">
        <v>39</v>
      </c>
      <c r="Y75" s="12" t="s">
        <v>85</v>
      </c>
      <c r="Z75" s="12">
        <v>147.22</v>
      </c>
      <c r="AA75" s="12">
        <v>80.459999999999994</v>
      </c>
      <c r="AB75" s="12" t="s">
        <v>46</v>
      </c>
      <c r="AC75" s="13">
        <v>44265</v>
      </c>
      <c r="AD75" s="12">
        <v>23</v>
      </c>
      <c r="AE75" s="15" t="s">
        <v>40</v>
      </c>
    </row>
    <row r="76" spans="3:31" ht="18" x14ac:dyDescent="0.35">
      <c r="C76" s="11" t="s">
        <v>86</v>
      </c>
      <c r="D76" s="12" t="s">
        <v>4041</v>
      </c>
      <c r="E76" s="12" t="s">
        <v>6041</v>
      </c>
      <c r="F76" s="12" t="s">
        <v>35</v>
      </c>
      <c r="G76" s="12" t="s">
        <v>8031</v>
      </c>
      <c r="H76" s="12" t="s">
        <v>8024</v>
      </c>
      <c r="I76" s="12" t="s">
        <v>87</v>
      </c>
      <c r="J76" s="13">
        <v>45854</v>
      </c>
      <c r="K76" s="14">
        <v>0.1057175925925926</v>
      </c>
      <c r="L76" s="12">
        <v>22.23</v>
      </c>
      <c r="M76" s="12">
        <v>2088.71</v>
      </c>
      <c r="N76" s="12">
        <v>2110.94</v>
      </c>
      <c r="O76" s="12">
        <v>149.30000000000001</v>
      </c>
      <c r="P76" s="49">
        <v>45855</v>
      </c>
      <c r="Q76" s="12" t="str">
        <f>TEXT(Table1[[#This Row],[Billing_Date]],"YYYY")</f>
        <v>2025</v>
      </c>
      <c r="R76" s="49">
        <v>45871</v>
      </c>
      <c r="S76" s="12" t="s">
        <v>49</v>
      </c>
      <c r="T76" s="12">
        <f>IF(Table1[[#This Row],[Payment_Status]]="Paid",1,0)</f>
        <v>0</v>
      </c>
      <c r="U76" s="12">
        <f>IF(Table1[[#This Row],[Payment_Status]]="Unpaid",1,0)</f>
        <v>1</v>
      </c>
      <c r="V76" s="12">
        <f>IF(Table1[[#This Row],[Payment_Status]]="Pending",1,0)</f>
        <v>0</v>
      </c>
      <c r="W76" s="12" t="s">
        <v>29</v>
      </c>
      <c r="X76" s="12" t="s">
        <v>30</v>
      </c>
      <c r="Y76" s="12" t="s">
        <v>85</v>
      </c>
      <c r="Z76" s="12">
        <v>12.07</v>
      </c>
      <c r="AA76" s="12">
        <v>10.16</v>
      </c>
      <c r="AB76" s="12" t="s">
        <v>46</v>
      </c>
      <c r="AC76" s="13">
        <v>44856</v>
      </c>
      <c r="AD76" s="12">
        <v>65</v>
      </c>
      <c r="AE76" s="15" t="s">
        <v>33</v>
      </c>
    </row>
    <row r="77" spans="3:31" ht="18" x14ac:dyDescent="0.35">
      <c r="C77" s="11" t="s">
        <v>88</v>
      </c>
      <c r="D77" s="12" t="s">
        <v>4042</v>
      </c>
      <c r="E77" s="12" t="s">
        <v>6042</v>
      </c>
      <c r="F77" s="12" t="s">
        <v>30</v>
      </c>
      <c r="G77" s="12" t="s">
        <v>8026</v>
      </c>
      <c r="H77" s="12" t="s">
        <v>8021</v>
      </c>
      <c r="I77" s="12" t="s">
        <v>89</v>
      </c>
      <c r="J77" s="13">
        <v>45764</v>
      </c>
      <c r="K77" s="14">
        <v>0.39296296296296296</v>
      </c>
      <c r="L77" s="12">
        <v>429.51</v>
      </c>
      <c r="M77" s="12">
        <v>2461.17</v>
      </c>
      <c r="N77" s="12">
        <v>2890.68</v>
      </c>
      <c r="O77" s="12">
        <v>3200.74</v>
      </c>
      <c r="P77" s="49">
        <v>45766</v>
      </c>
      <c r="Q77" s="12" t="str">
        <f>TEXT(Table1[[#This Row],[Billing_Date]],"YYYY")</f>
        <v>2025</v>
      </c>
      <c r="R77" s="49">
        <v>45868</v>
      </c>
      <c r="S77" s="12" t="s">
        <v>49</v>
      </c>
      <c r="T77" s="12">
        <f>IF(Table1[[#This Row],[Payment_Status]]="Paid",1,0)</f>
        <v>0</v>
      </c>
      <c r="U77" s="12">
        <f>IF(Table1[[#This Row],[Payment_Status]]="Unpaid",1,0)</f>
        <v>1</v>
      </c>
      <c r="V77" s="12">
        <f>IF(Table1[[#This Row],[Payment_Status]]="Pending",1,0)</f>
        <v>0</v>
      </c>
      <c r="W77" s="12" t="s">
        <v>50</v>
      </c>
      <c r="X77" s="12" t="s">
        <v>30</v>
      </c>
      <c r="Y77" s="12" t="s">
        <v>85</v>
      </c>
      <c r="Z77" s="12">
        <v>245.71</v>
      </c>
      <c r="AA77" s="12">
        <v>183.8</v>
      </c>
      <c r="AB77" s="12" t="s">
        <v>32</v>
      </c>
      <c r="AC77" s="13">
        <v>42368</v>
      </c>
      <c r="AD77" s="12">
        <v>66</v>
      </c>
      <c r="AE77" s="15" t="s">
        <v>33</v>
      </c>
    </row>
    <row r="78" spans="3:31" ht="18" x14ac:dyDescent="0.35">
      <c r="C78" s="11" t="s">
        <v>90</v>
      </c>
      <c r="D78" s="12" t="s">
        <v>4043</v>
      </c>
      <c r="E78" s="12" t="s">
        <v>6043</v>
      </c>
      <c r="F78" s="12" t="s">
        <v>35</v>
      </c>
      <c r="G78" s="12" t="s">
        <v>8030</v>
      </c>
      <c r="H78" s="12" t="s">
        <v>8023</v>
      </c>
      <c r="I78" s="12" t="s">
        <v>91</v>
      </c>
      <c r="J78" s="13">
        <v>45802</v>
      </c>
      <c r="K78" s="14">
        <v>0.86535879629629631</v>
      </c>
      <c r="L78" s="12">
        <v>404.1</v>
      </c>
      <c r="M78" s="12">
        <v>1628.67</v>
      </c>
      <c r="N78" s="12">
        <v>2032.77</v>
      </c>
      <c r="O78" s="12">
        <v>2616.16</v>
      </c>
      <c r="P78" s="49">
        <v>45807</v>
      </c>
      <c r="Q78" s="12" t="str">
        <f>TEXT(Table1[[#This Row],[Billing_Date]],"YYYY")</f>
        <v>2025</v>
      </c>
      <c r="R78" s="49">
        <v>45880</v>
      </c>
      <c r="S78" s="12" t="s">
        <v>28</v>
      </c>
      <c r="T78" s="12">
        <f>IF(Table1[[#This Row],[Payment_Status]]="Paid",1,0)</f>
        <v>1</v>
      </c>
      <c r="U78" s="12">
        <f>IF(Table1[[#This Row],[Payment_Status]]="Unpaid",1,0)</f>
        <v>0</v>
      </c>
      <c r="V78" s="12">
        <f>IF(Table1[[#This Row],[Payment_Status]]="Pending",1,0)</f>
        <v>0</v>
      </c>
      <c r="W78" s="12" t="s">
        <v>29</v>
      </c>
      <c r="X78" s="12" t="s">
        <v>44</v>
      </c>
      <c r="Y78" s="12" t="s">
        <v>51</v>
      </c>
      <c r="Z78" s="12">
        <v>163.77000000000001</v>
      </c>
      <c r="AA78" s="12">
        <v>240.33</v>
      </c>
      <c r="AB78" s="12" t="s">
        <v>32</v>
      </c>
      <c r="AC78" s="13">
        <v>45405</v>
      </c>
      <c r="AD78" s="12">
        <v>33</v>
      </c>
      <c r="AE78" s="15" t="s">
        <v>64</v>
      </c>
    </row>
    <row r="79" spans="3:31" ht="18" x14ac:dyDescent="0.35">
      <c r="C79" s="11" t="s">
        <v>92</v>
      </c>
      <c r="D79" s="12" t="s">
        <v>4044</v>
      </c>
      <c r="E79" s="12" t="s">
        <v>6044</v>
      </c>
      <c r="F79" s="12" t="s">
        <v>30</v>
      </c>
      <c r="G79" s="12" t="s">
        <v>8026</v>
      </c>
      <c r="H79" s="12" t="s">
        <v>8021</v>
      </c>
      <c r="I79" s="12" t="s">
        <v>93</v>
      </c>
      <c r="J79" s="13">
        <v>45559</v>
      </c>
      <c r="K79" s="14">
        <v>5.6365740740740744E-2</v>
      </c>
      <c r="L79" s="12">
        <v>464.23</v>
      </c>
      <c r="M79" s="12">
        <v>2697.49</v>
      </c>
      <c r="N79" s="12">
        <v>3161.72</v>
      </c>
      <c r="O79" s="12">
        <v>2214.88</v>
      </c>
      <c r="P79" s="49">
        <v>45707</v>
      </c>
      <c r="Q79" s="12" t="str">
        <f>TEXT(Table1[[#This Row],[Billing_Date]],"YYYY")</f>
        <v>2025</v>
      </c>
      <c r="R79" s="49">
        <v>45882</v>
      </c>
      <c r="S79" s="12" t="s">
        <v>49</v>
      </c>
      <c r="T79" s="12">
        <f>IF(Table1[[#This Row],[Payment_Status]]="Paid",1,0)</f>
        <v>0</v>
      </c>
      <c r="U79" s="12">
        <f>IF(Table1[[#This Row],[Payment_Status]]="Unpaid",1,0)</f>
        <v>1</v>
      </c>
      <c r="V79" s="12">
        <f>IF(Table1[[#This Row],[Payment_Status]]="Pending",1,0)</f>
        <v>0</v>
      </c>
      <c r="W79" s="12" t="s">
        <v>38</v>
      </c>
      <c r="X79" s="12" t="s">
        <v>39</v>
      </c>
      <c r="Y79" s="12" t="s">
        <v>45</v>
      </c>
      <c r="Z79" s="12">
        <v>216.41</v>
      </c>
      <c r="AA79" s="12">
        <v>247.82</v>
      </c>
      <c r="AB79" s="12" t="s">
        <v>46</v>
      </c>
      <c r="AC79" s="13">
        <v>42833</v>
      </c>
      <c r="AD79" s="12">
        <v>64</v>
      </c>
      <c r="AE79" s="15" t="s">
        <v>64</v>
      </c>
    </row>
    <row r="80" spans="3:31" ht="18" x14ac:dyDescent="0.35">
      <c r="C80" s="11" t="s">
        <v>94</v>
      </c>
      <c r="D80" s="12" t="s">
        <v>4045</v>
      </c>
      <c r="E80" s="12" t="s">
        <v>6045</v>
      </c>
      <c r="F80" s="12" t="s">
        <v>35</v>
      </c>
      <c r="G80" s="12" t="s">
        <v>8025</v>
      </c>
      <c r="H80" s="12" t="s">
        <v>8020</v>
      </c>
      <c r="I80" s="12" t="s">
        <v>95</v>
      </c>
      <c r="J80" s="13">
        <v>45698</v>
      </c>
      <c r="K80" s="14">
        <v>0.37865740740740739</v>
      </c>
      <c r="L80" s="12">
        <v>331.26</v>
      </c>
      <c r="M80" s="12">
        <v>4857.45</v>
      </c>
      <c r="N80" s="12">
        <v>5188.71</v>
      </c>
      <c r="O80" s="12">
        <v>2053.06</v>
      </c>
      <c r="P80" s="49">
        <v>45701</v>
      </c>
      <c r="Q80" s="12" t="str">
        <f>TEXT(Table1[[#This Row],[Billing_Date]],"YYYY")</f>
        <v>2025</v>
      </c>
      <c r="R80" s="49">
        <v>45860</v>
      </c>
      <c r="S80" s="12" t="s">
        <v>49</v>
      </c>
      <c r="T80" s="12">
        <f>IF(Table1[[#This Row],[Payment_Status]]="Paid",1,0)</f>
        <v>0</v>
      </c>
      <c r="U80" s="12">
        <f>IF(Table1[[#This Row],[Payment_Status]]="Unpaid",1,0)</f>
        <v>1</v>
      </c>
      <c r="V80" s="12">
        <f>IF(Table1[[#This Row],[Payment_Status]]="Pending",1,0)</f>
        <v>0</v>
      </c>
      <c r="W80" s="12" t="s">
        <v>58</v>
      </c>
      <c r="X80" s="12" t="s">
        <v>44</v>
      </c>
      <c r="Y80" s="12" t="s">
        <v>63</v>
      </c>
      <c r="Z80" s="12">
        <v>191.18</v>
      </c>
      <c r="AA80" s="12">
        <v>140.08000000000001</v>
      </c>
      <c r="AB80" s="12" t="s">
        <v>46</v>
      </c>
      <c r="AC80" s="13">
        <v>44069</v>
      </c>
      <c r="AD80" s="12">
        <v>35</v>
      </c>
      <c r="AE80" s="15" t="s">
        <v>33</v>
      </c>
    </row>
    <row r="81" spans="3:31" ht="18" x14ac:dyDescent="0.35">
      <c r="C81" s="11" t="s">
        <v>96</v>
      </c>
      <c r="D81" s="12" t="s">
        <v>4046</v>
      </c>
      <c r="E81" s="12" t="s">
        <v>6046</v>
      </c>
      <c r="F81" s="12" t="s">
        <v>35</v>
      </c>
      <c r="G81" s="12" t="s">
        <v>8030</v>
      </c>
      <c r="H81" s="12" t="s">
        <v>8023</v>
      </c>
      <c r="I81" s="12" t="s">
        <v>97</v>
      </c>
      <c r="J81" s="13">
        <v>45500</v>
      </c>
      <c r="K81" s="14">
        <v>0.85199074074074077</v>
      </c>
      <c r="L81" s="12">
        <v>337.13</v>
      </c>
      <c r="M81" s="12">
        <v>3849.41</v>
      </c>
      <c r="N81" s="12">
        <v>4186.54</v>
      </c>
      <c r="O81" s="12">
        <v>1518.89</v>
      </c>
      <c r="P81" s="49">
        <v>45719</v>
      </c>
      <c r="Q81" s="12" t="str">
        <f>TEXT(Table1[[#This Row],[Billing_Date]],"YYYY")</f>
        <v>2025</v>
      </c>
      <c r="R81" s="49">
        <v>45866</v>
      </c>
      <c r="S81" s="12" t="s">
        <v>49</v>
      </c>
      <c r="T81" s="12">
        <f>IF(Table1[[#This Row],[Payment_Status]]="Paid",1,0)</f>
        <v>0</v>
      </c>
      <c r="U81" s="12">
        <f>IF(Table1[[#This Row],[Payment_Status]]="Unpaid",1,0)</f>
        <v>1</v>
      </c>
      <c r="V81" s="12">
        <f>IF(Table1[[#This Row],[Payment_Status]]="Pending",1,0)</f>
        <v>0</v>
      </c>
      <c r="W81" s="12" t="s">
        <v>43</v>
      </c>
      <c r="X81" s="12" t="s">
        <v>30</v>
      </c>
      <c r="Y81" s="12" t="s">
        <v>31</v>
      </c>
      <c r="Z81" s="12">
        <v>161.11000000000001</v>
      </c>
      <c r="AA81" s="12">
        <v>176.02</v>
      </c>
      <c r="AB81" s="12" t="s">
        <v>32</v>
      </c>
      <c r="AC81" s="13">
        <v>45301</v>
      </c>
      <c r="AD81" s="12">
        <v>34</v>
      </c>
      <c r="AE81" s="15" t="s">
        <v>33</v>
      </c>
    </row>
    <row r="82" spans="3:31" ht="18" x14ac:dyDescent="0.35">
      <c r="C82" s="11" t="s">
        <v>100</v>
      </c>
      <c r="D82" s="12" t="s">
        <v>4048</v>
      </c>
      <c r="E82" s="12" t="s">
        <v>6048</v>
      </c>
      <c r="F82" s="12" t="s">
        <v>30</v>
      </c>
      <c r="G82" s="12" t="s">
        <v>8031</v>
      </c>
      <c r="H82" s="12" t="s">
        <v>8024</v>
      </c>
      <c r="I82" s="12" t="s">
        <v>101</v>
      </c>
      <c r="J82" s="13">
        <v>45690</v>
      </c>
      <c r="K82" s="14">
        <v>0.60700231481481481</v>
      </c>
      <c r="L82" s="12">
        <v>124.93</v>
      </c>
      <c r="M82" s="12">
        <v>3117.9</v>
      </c>
      <c r="N82" s="12">
        <v>3242.83</v>
      </c>
      <c r="O82" s="12">
        <v>568.66999999999996</v>
      </c>
      <c r="P82" s="49">
        <v>45695</v>
      </c>
      <c r="Q82" s="12" t="str">
        <f>TEXT(Table1[[#This Row],[Billing_Date]],"YYYY")</f>
        <v>2025</v>
      </c>
      <c r="R82" s="49">
        <v>45858</v>
      </c>
      <c r="S82" s="12" t="s">
        <v>37</v>
      </c>
      <c r="T82" s="12">
        <f>IF(Table1[[#This Row],[Payment_Status]]="Paid",1,0)</f>
        <v>0</v>
      </c>
      <c r="U82" s="12">
        <f>IF(Table1[[#This Row],[Payment_Status]]="Unpaid",1,0)</f>
        <v>0</v>
      </c>
      <c r="V82" s="12">
        <f>IF(Table1[[#This Row],[Payment_Status]]="Pending",1,0)</f>
        <v>1</v>
      </c>
      <c r="W82" s="12" t="s">
        <v>58</v>
      </c>
      <c r="X82" s="12" t="s">
        <v>39</v>
      </c>
      <c r="Y82" s="12" t="s">
        <v>51</v>
      </c>
      <c r="Z82" s="12">
        <v>61.83</v>
      </c>
      <c r="AA82" s="12">
        <v>63.1</v>
      </c>
      <c r="AB82" s="12" t="s">
        <v>32</v>
      </c>
      <c r="AC82" s="13">
        <v>43169</v>
      </c>
      <c r="AD82" s="12">
        <v>39</v>
      </c>
      <c r="AE82" s="15" t="s">
        <v>40</v>
      </c>
    </row>
    <row r="83" spans="3:31" ht="18" x14ac:dyDescent="0.35">
      <c r="C83" s="11" t="s">
        <v>636</v>
      </c>
      <c r="D83" s="12" t="s">
        <v>4049</v>
      </c>
      <c r="E83" s="12" t="s">
        <v>6049</v>
      </c>
      <c r="F83" s="12" t="s">
        <v>26</v>
      </c>
      <c r="G83" s="12" t="s">
        <v>8029</v>
      </c>
      <c r="H83" s="12" t="s">
        <v>8020</v>
      </c>
      <c r="I83" s="12" t="s">
        <v>637</v>
      </c>
      <c r="J83" s="13">
        <v>45732</v>
      </c>
      <c r="K83" s="14">
        <v>0.58709490740740744</v>
      </c>
      <c r="L83" s="12">
        <v>12.66</v>
      </c>
      <c r="M83" s="12">
        <v>4154.3900000000003</v>
      </c>
      <c r="N83" s="12">
        <v>4167.05</v>
      </c>
      <c r="O83" s="12">
        <v>65.89</v>
      </c>
      <c r="P83" s="49">
        <v>45832</v>
      </c>
      <c r="Q83" s="12" t="str">
        <f>TEXT(Table1[[#This Row],[Billing_Date]],"YYYY")</f>
        <v>2025</v>
      </c>
      <c r="R83" s="49">
        <v>45880</v>
      </c>
      <c r="S83" s="12" t="s">
        <v>28</v>
      </c>
      <c r="T83" s="12">
        <f>IF(Table1[[#This Row],[Payment_Status]]="Paid",1,0)</f>
        <v>1</v>
      </c>
      <c r="U83" s="12">
        <f>IF(Table1[[#This Row],[Payment_Status]]="Unpaid",1,0)</f>
        <v>0</v>
      </c>
      <c r="V83" s="12">
        <f>IF(Table1[[#This Row],[Payment_Status]]="Pending",1,0)</f>
        <v>0</v>
      </c>
      <c r="W83" s="12" t="s">
        <v>38</v>
      </c>
      <c r="X83" s="12" t="s">
        <v>44</v>
      </c>
      <c r="Y83" s="12" t="s">
        <v>31</v>
      </c>
      <c r="Z83" s="12">
        <v>8.0399999999999991</v>
      </c>
      <c r="AA83" s="12">
        <v>4.62</v>
      </c>
      <c r="AB83" s="12" t="s">
        <v>46</v>
      </c>
      <c r="AC83" s="13">
        <v>42969</v>
      </c>
      <c r="AD83" s="12">
        <v>26</v>
      </c>
      <c r="AE83" s="15" t="s">
        <v>33</v>
      </c>
    </row>
    <row r="84" spans="3:31" ht="18" x14ac:dyDescent="0.35">
      <c r="C84" s="11" t="s">
        <v>1228</v>
      </c>
      <c r="D84" s="12" t="s">
        <v>4050</v>
      </c>
      <c r="E84" s="12" t="s">
        <v>6050</v>
      </c>
      <c r="F84" s="12" t="s">
        <v>26</v>
      </c>
      <c r="G84" s="12" t="s">
        <v>8027</v>
      </c>
      <c r="H84" s="12" t="s">
        <v>8022</v>
      </c>
      <c r="I84" s="12" t="s">
        <v>1229</v>
      </c>
      <c r="J84" s="13">
        <v>45775</v>
      </c>
      <c r="K84" s="14">
        <v>0.72251157407407407</v>
      </c>
      <c r="L84" s="12">
        <v>15.55</v>
      </c>
      <c r="M84" s="12">
        <v>2972.19</v>
      </c>
      <c r="N84" s="12">
        <v>2987.74</v>
      </c>
      <c r="O84" s="12">
        <v>75.430000000000007</v>
      </c>
      <c r="P84" s="49">
        <v>45778</v>
      </c>
      <c r="Q84" s="12" t="str">
        <f>TEXT(Table1[[#This Row],[Billing_Date]],"YYYY")</f>
        <v>2025</v>
      </c>
      <c r="R84" s="49">
        <v>45873</v>
      </c>
      <c r="S84" s="12" t="s">
        <v>49</v>
      </c>
      <c r="T84" s="12">
        <f>IF(Table1[[#This Row],[Payment_Status]]="Paid",1,0)</f>
        <v>0</v>
      </c>
      <c r="U84" s="12">
        <f>IF(Table1[[#This Row],[Payment_Status]]="Unpaid",1,0)</f>
        <v>1</v>
      </c>
      <c r="V84" s="12">
        <f>IF(Table1[[#This Row],[Payment_Status]]="Pending",1,0)</f>
        <v>0</v>
      </c>
      <c r="W84" s="12" t="s">
        <v>29</v>
      </c>
      <c r="X84" s="12" t="s">
        <v>44</v>
      </c>
      <c r="Y84" s="12" t="s">
        <v>63</v>
      </c>
      <c r="Z84" s="12">
        <v>8.99</v>
      </c>
      <c r="AA84" s="12">
        <v>6.56</v>
      </c>
      <c r="AB84" s="12" t="s">
        <v>32</v>
      </c>
      <c r="AC84" s="13">
        <v>42553</v>
      </c>
      <c r="AD84" s="12">
        <v>33</v>
      </c>
      <c r="AE84" s="15" t="s">
        <v>33</v>
      </c>
    </row>
    <row r="85" spans="3:31" ht="18" x14ac:dyDescent="0.35">
      <c r="C85" s="11" t="s">
        <v>2236</v>
      </c>
      <c r="D85" s="12" t="s">
        <v>4051</v>
      </c>
      <c r="E85" s="12" t="s">
        <v>6051</v>
      </c>
      <c r="F85" s="12" t="s">
        <v>26</v>
      </c>
      <c r="G85" s="12" t="s">
        <v>8031</v>
      </c>
      <c r="H85" s="12" t="s">
        <v>8024</v>
      </c>
      <c r="I85" s="12" t="s">
        <v>2237</v>
      </c>
      <c r="J85" s="13">
        <v>45541</v>
      </c>
      <c r="K85" s="14">
        <v>0.39608796296296295</v>
      </c>
      <c r="L85" s="12">
        <v>101.81</v>
      </c>
      <c r="M85" s="12">
        <v>1177.43</v>
      </c>
      <c r="N85" s="12">
        <v>1279.24</v>
      </c>
      <c r="O85" s="12">
        <v>580.4</v>
      </c>
      <c r="P85" s="49">
        <v>45634</v>
      </c>
      <c r="Q85" s="12" t="str">
        <f>TEXT(Table1[[#This Row],[Billing_Date]],"YYYY")</f>
        <v>2024</v>
      </c>
      <c r="R85" s="49">
        <v>45880</v>
      </c>
      <c r="S85" s="12" t="s">
        <v>37</v>
      </c>
      <c r="T85" s="12">
        <f>IF(Table1[[#This Row],[Payment_Status]]="Paid",1,0)</f>
        <v>0</v>
      </c>
      <c r="U85" s="12">
        <f>IF(Table1[[#This Row],[Payment_Status]]="Unpaid",1,0)</f>
        <v>0</v>
      </c>
      <c r="V85" s="12">
        <f>IF(Table1[[#This Row],[Payment_Status]]="Pending",1,0)</f>
        <v>1</v>
      </c>
      <c r="W85" s="12" t="s">
        <v>29</v>
      </c>
      <c r="X85" s="12" t="s">
        <v>39</v>
      </c>
      <c r="Y85" s="12" t="s">
        <v>31</v>
      </c>
      <c r="Z85" s="12">
        <v>47.4</v>
      </c>
      <c r="AA85" s="12">
        <v>54.41</v>
      </c>
      <c r="AB85" s="12" t="s">
        <v>46</v>
      </c>
      <c r="AC85" s="13">
        <v>44624</v>
      </c>
      <c r="AD85" s="12">
        <v>24</v>
      </c>
      <c r="AE85" s="15" t="s">
        <v>33</v>
      </c>
    </row>
    <row r="86" spans="3:31" ht="18" x14ac:dyDescent="0.35">
      <c r="C86" s="11" t="s">
        <v>3173</v>
      </c>
      <c r="D86" s="12" t="s">
        <v>4052</v>
      </c>
      <c r="E86" s="12" t="s">
        <v>6052</v>
      </c>
      <c r="F86" s="12" t="s">
        <v>30</v>
      </c>
      <c r="G86" s="12" t="s">
        <v>8031</v>
      </c>
      <c r="H86" s="12" t="s">
        <v>8024</v>
      </c>
      <c r="I86" s="12" t="s">
        <v>3174</v>
      </c>
      <c r="J86" s="13">
        <v>45770</v>
      </c>
      <c r="K86" s="14">
        <v>6.6041666666666665E-2</v>
      </c>
      <c r="L86" s="12">
        <v>350.91</v>
      </c>
      <c r="M86" s="12">
        <v>2614.83</v>
      </c>
      <c r="N86" s="12">
        <v>2965.74</v>
      </c>
      <c r="O86" s="12">
        <v>1975.89</v>
      </c>
      <c r="P86" s="49">
        <v>45823</v>
      </c>
      <c r="Q86" s="12" t="str">
        <f>TEXT(Table1[[#This Row],[Billing_Date]],"YYYY")</f>
        <v>2025</v>
      </c>
      <c r="R86" s="49">
        <v>45870</v>
      </c>
      <c r="S86" s="12" t="s">
        <v>28</v>
      </c>
      <c r="T86" s="12">
        <f>IF(Table1[[#This Row],[Payment_Status]]="Paid",1,0)</f>
        <v>1</v>
      </c>
      <c r="U86" s="12">
        <f>IF(Table1[[#This Row],[Payment_Status]]="Unpaid",1,0)</f>
        <v>0</v>
      </c>
      <c r="V86" s="12">
        <f>IF(Table1[[#This Row],[Payment_Status]]="Pending",1,0)</f>
        <v>0</v>
      </c>
      <c r="W86" s="12" t="s">
        <v>43</v>
      </c>
      <c r="X86" s="12" t="s">
        <v>39</v>
      </c>
      <c r="Y86" s="12" t="s">
        <v>63</v>
      </c>
      <c r="Z86" s="12">
        <v>203.38</v>
      </c>
      <c r="AA86" s="12">
        <v>147.53</v>
      </c>
      <c r="AB86" s="12" t="s">
        <v>32</v>
      </c>
      <c r="AC86" s="13">
        <v>44097</v>
      </c>
      <c r="AD86" s="12">
        <v>71</v>
      </c>
      <c r="AE86" s="15" t="s">
        <v>33</v>
      </c>
    </row>
    <row r="87" spans="3:31" ht="18" x14ac:dyDescent="0.35">
      <c r="C87" s="11" t="s">
        <v>110</v>
      </c>
      <c r="D87" s="12" t="s">
        <v>4053</v>
      </c>
      <c r="E87" s="12" t="s">
        <v>6053</v>
      </c>
      <c r="F87" s="12" t="s">
        <v>30</v>
      </c>
      <c r="G87" s="12" t="s">
        <v>8026</v>
      </c>
      <c r="H87" s="12" t="s">
        <v>8021</v>
      </c>
      <c r="I87" s="12" t="s">
        <v>111</v>
      </c>
      <c r="J87" s="13">
        <v>45754</v>
      </c>
      <c r="K87" s="14">
        <v>0.38594907407407408</v>
      </c>
      <c r="L87" s="12">
        <v>134.46</v>
      </c>
      <c r="M87" s="12">
        <v>4525.12</v>
      </c>
      <c r="N87" s="12">
        <v>4659.58</v>
      </c>
      <c r="O87" s="12">
        <v>885.47</v>
      </c>
      <c r="P87" s="49">
        <v>45802</v>
      </c>
      <c r="Q87" s="12" t="str">
        <f>TEXT(Table1[[#This Row],[Billing_Date]],"YYYY")</f>
        <v>2025</v>
      </c>
      <c r="R87" s="49">
        <v>45864</v>
      </c>
      <c r="S87" s="12" t="s">
        <v>49</v>
      </c>
      <c r="T87" s="12">
        <f>IF(Table1[[#This Row],[Payment_Status]]="Paid",1,0)</f>
        <v>0</v>
      </c>
      <c r="U87" s="12">
        <f>IF(Table1[[#This Row],[Payment_Status]]="Unpaid",1,0)</f>
        <v>1</v>
      </c>
      <c r="V87" s="12">
        <f>IF(Table1[[#This Row],[Payment_Status]]="Pending",1,0)</f>
        <v>0</v>
      </c>
      <c r="W87" s="12" t="s">
        <v>29</v>
      </c>
      <c r="X87" s="12" t="s">
        <v>39</v>
      </c>
      <c r="Y87" s="12" t="s">
        <v>45</v>
      </c>
      <c r="Z87" s="12">
        <v>82.92</v>
      </c>
      <c r="AA87" s="12">
        <v>51.54</v>
      </c>
      <c r="AB87" s="12" t="s">
        <v>32</v>
      </c>
      <c r="AC87" s="13">
        <v>43938</v>
      </c>
      <c r="AD87" s="12">
        <v>20</v>
      </c>
      <c r="AE87" s="15" t="s">
        <v>33</v>
      </c>
    </row>
    <row r="88" spans="3:31" ht="18" x14ac:dyDescent="0.35">
      <c r="C88" s="11" t="s">
        <v>112</v>
      </c>
      <c r="D88" s="12" t="s">
        <v>4054</v>
      </c>
      <c r="E88" s="12" t="s">
        <v>6054</v>
      </c>
      <c r="F88" s="12" t="s">
        <v>26</v>
      </c>
      <c r="G88" s="12" t="s">
        <v>8026</v>
      </c>
      <c r="H88" s="12" t="s">
        <v>8021</v>
      </c>
      <c r="I88" s="12" t="s">
        <v>113</v>
      </c>
      <c r="J88" s="13">
        <v>45584</v>
      </c>
      <c r="K88" s="14">
        <v>0.30863425925925925</v>
      </c>
      <c r="L88" s="12">
        <v>89.08</v>
      </c>
      <c r="M88" s="12">
        <v>1319.55</v>
      </c>
      <c r="N88" s="12">
        <v>1408.6299999999901</v>
      </c>
      <c r="O88" s="12">
        <v>506.75</v>
      </c>
      <c r="P88" s="49">
        <v>45675</v>
      </c>
      <c r="Q88" s="12" t="str">
        <f>TEXT(Table1[[#This Row],[Billing_Date]],"YYYY")</f>
        <v>2025</v>
      </c>
      <c r="R88" s="49">
        <v>45878</v>
      </c>
      <c r="S88" s="12" t="s">
        <v>28</v>
      </c>
      <c r="T88" s="12">
        <f>IF(Table1[[#This Row],[Payment_Status]]="Paid",1,0)</f>
        <v>1</v>
      </c>
      <c r="U88" s="12">
        <f>IF(Table1[[#This Row],[Payment_Status]]="Unpaid",1,0)</f>
        <v>0</v>
      </c>
      <c r="V88" s="12">
        <f>IF(Table1[[#This Row],[Payment_Status]]="Pending",1,0)</f>
        <v>0</v>
      </c>
      <c r="W88" s="12" t="s">
        <v>50</v>
      </c>
      <c r="X88" s="12" t="s">
        <v>30</v>
      </c>
      <c r="Y88" s="12" t="s">
        <v>31</v>
      </c>
      <c r="Z88" s="12">
        <v>47.76</v>
      </c>
      <c r="AA88" s="12">
        <v>41.32</v>
      </c>
      <c r="AB88" s="12" t="s">
        <v>46</v>
      </c>
      <c r="AC88" s="13">
        <v>45103</v>
      </c>
      <c r="AD88" s="12">
        <v>59</v>
      </c>
      <c r="AE88" s="15" t="s">
        <v>64</v>
      </c>
    </row>
    <row r="89" spans="3:31" ht="18" x14ac:dyDescent="0.35">
      <c r="C89" s="11" t="s">
        <v>114</v>
      </c>
      <c r="D89" s="12" t="s">
        <v>4055</v>
      </c>
      <c r="E89" s="12" t="s">
        <v>6055</v>
      </c>
      <c r="F89" s="12" t="s">
        <v>26</v>
      </c>
      <c r="G89" s="12" t="s">
        <v>8026</v>
      </c>
      <c r="H89" s="12" t="s">
        <v>8021</v>
      </c>
      <c r="I89" s="12" t="s">
        <v>115</v>
      </c>
      <c r="J89" s="13">
        <v>45823</v>
      </c>
      <c r="K89" s="14">
        <v>0.41015046296296298</v>
      </c>
      <c r="L89" s="12">
        <v>90.2</v>
      </c>
      <c r="M89" s="12">
        <v>2468.77</v>
      </c>
      <c r="N89" s="12">
        <v>2558.9699999999998</v>
      </c>
      <c r="O89" s="12">
        <v>672.38</v>
      </c>
      <c r="P89" s="49">
        <v>45827</v>
      </c>
      <c r="Q89" s="12" t="str">
        <f>TEXT(Table1[[#This Row],[Billing_Date]],"YYYY")</f>
        <v>2025</v>
      </c>
      <c r="R89" s="49">
        <v>45873</v>
      </c>
      <c r="S89" s="12" t="s">
        <v>28</v>
      </c>
      <c r="T89" s="12">
        <f>IF(Table1[[#This Row],[Payment_Status]]="Paid",1,0)</f>
        <v>1</v>
      </c>
      <c r="U89" s="12">
        <f>IF(Table1[[#This Row],[Payment_Status]]="Unpaid",1,0)</f>
        <v>0</v>
      </c>
      <c r="V89" s="12">
        <f>IF(Table1[[#This Row],[Payment_Status]]="Pending",1,0)</f>
        <v>0</v>
      </c>
      <c r="W89" s="12" t="s">
        <v>38</v>
      </c>
      <c r="X89" s="12" t="s">
        <v>44</v>
      </c>
      <c r="Y89" s="12" t="s">
        <v>45</v>
      </c>
      <c r="Z89" s="12">
        <v>51.89</v>
      </c>
      <c r="AA89" s="12">
        <v>38.31</v>
      </c>
      <c r="AB89" s="12" t="s">
        <v>32</v>
      </c>
      <c r="AC89" s="13">
        <v>42473</v>
      </c>
      <c r="AD89" s="12">
        <v>45</v>
      </c>
      <c r="AE89" s="15" t="s">
        <v>33</v>
      </c>
    </row>
    <row r="90" spans="3:31" ht="18" x14ac:dyDescent="0.35">
      <c r="C90" s="11" t="s">
        <v>1114</v>
      </c>
      <c r="D90" s="12" t="s">
        <v>4056</v>
      </c>
      <c r="E90" s="12" t="s">
        <v>6056</v>
      </c>
      <c r="F90" s="12" t="s">
        <v>30</v>
      </c>
      <c r="G90" s="12" t="s">
        <v>8031</v>
      </c>
      <c r="H90" s="12" t="s">
        <v>8024</v>
      </c>
      <c r="I90" s="12" t="s">
        <v>1115</v>
      </c>
      <c r="J90" s="13">
        <v>45828</v>
      </c>
      <c r="K90" s="14">
        <v>0.43070601851851853</v>
      </c>
      <c r="L90" s="12">
        <v>276.27</v>
      </c>
      <c r="M90" s="12">
        <v>2949.35</v>
      </c>
      <c r="N90" s="12">
        <v>3225.62</v>
      </c>
      <c r="O90" s="12">
        <v>1896.51</v>
      </c>
      <c r="P90" s="49">
        <v>45829</v>
      </c>
      <c r="Q90" s="12" t="str">
        <f>TEXT(Table1[[#This Row],[Billing_Date]],"YYYY")</f>
        <v>2025</v>
      </c>
      <c r="R90" s="49">
        <v>45867</v>
      </c>
      <c r="S90" s="12" t="s">
        <v>37</v>
      </c>
      <c r="T90" s="12">
        <f>IF(Table1[[#This Row],[Payment_Status]]="Paid",1,0)</f>
        <v>0</v>
      </c>
      <c r="U90" s="12">
        <f>IF(Table1[[#This Row],[Payment_Status]]="Unpaid",1,0)</f>
        <v>0</v>
      </c>
      <c r="V90" s="12">
        <f>IF(Table1[[#This Row],[Payment_Status]]="Pending",1,0)</f>
        <v>1</v>
      </c>
      <c r="W90" s="12" t="s">
        <v>58</v>
      </c>
      <c r="X90" s="12" t="s">
        <v>44</v>
      </c>
      <c r="Y90" s="12" t="s">
        <v>51</v>
      </c>
      <c r="Z90" s="12">
        <v>179.03</v>
      </c>
      <c r="AA90" s="12">
        <v>97.24</v>
      </c>
      <c r="AB90" s="12" t="s">
        <v>32</v>
      </c>
      <c r="AC90" s="13">
        <v>43610</v>
      </c>
      <c r="AD90" s="12">
        <v>42</v>
      </c>
      <c r="AE90" s="15" t="s">
        <v>40</v>
      </c>
    </row>
    <row r="91" spans="3:31" ht="18" x14ac:dyDescent="0.35">
      <c r="C91" s="11" t="s">
        <v>2933</v>
      </c>
      <c r="D91" s="12" t="s">
        <v>4057</v>
      </c>
      <c r="E91" s="12" t="s">
        <v>6057</v>
      </c>
      <c r="F91" s="12" t="s">
        <v>35</v>
      </c>
      <c r="G91" s="12" t="s">
        <v>8028</v>
      </c>
      <c r="H91" s="12" t="s">
        <v>8022</v>
      </c>
      <c r="I91" s="12" t="s">
        <v>2934</v>
      </c>
      <c r="J91" s="13">
        <v>45634</v>
      </c>
      <c r="K91" s="14">
        <v>0.43011574074074072</v>
      </c>
      <c r="L91" s="12">
        <v>137.27000000000001</v>
      </c>
      <c r="M91" s="12">
        <v>4032.95</v>
      </c>
      <c r="N91" s="12">
        <v>4170.22</v>
      </c>
      <c r="O91" s="12">
        <v>782.1</v>
      </c>
      <c r="P91" s="49">
        <v>45852</v>
      </c>
      <c r="Q91" s="12" t="str">
        <f>TEXT(Table1[[#This Row],[Billing_Date]],"YYYY")</f>
        <v>2025</v>
      </c>
      <c r="R91" s="49">
        <v>45859</v>
      </c>
      <c r="S91" s="12" t="s">
        <v>28</v>
      </c>
      <c r="T91" s="12">
        <f>IF(Table1[[#This Row],[Payment_Status]]="Paid",1,0)</f>
        <v>1</v>
      </c>
      <c r="U91" s="12">
        <f>IF(Table1[[#This Row],[Payment_Status]]="Unpaid",1,0)</f>
        <v>0</v>
      </c>
      <c r="V91" s="12">
        <f>IF(Table1[[#This Row],[Payment_Status]]="Pending",1,0)</f>
        <v>0</v>
      </c>
      <c r="W91" s="12" t="s">
        <v>50</v>
      </c>
      <c r="X91" s="12" t="s">
        <v>39</v>
      </c>
      <c r="Y91" s="12" t="s">
        <v>31</v>
      </c>
      <c r="Z91" s="12">
        <v>87.6</v>
      </c>
      <c r="AA91" s="12">
        <v>49.67</v>
      </c>
      <c r="AB91" s="12" t="s">
        <v>32</v>
      </c>
      <c r="AC91" s="13">
        <v>44118</v>
      </c>
      <c r="AD91" s="12">
        <v>34</v>
      </c>
      <c r="AE91" s="15" t="s">
        <v>40</v>
      </c>
    </row>
    <row r="92" spans="3:31" ht="18" x14ac:dyDescent="0.35">
      <c r="C92" s="11" t="s">
        <v>120</v>
      </c>
      <c r="D92" s="12" t="s">
        <v>4058</v>
      </c>
      <c r="E92" s="12" t="s">
        <v>6058</v>
      </c>
      <c r="F92" s="12" t="s">
        <v>26</v>
      </c>
      <c r="G92" s="12" t="s">
        <v>8030</v>
      </c>
      <c r="H92" s="12" t="s">
        <v>8023</v>
      </c>
      <c r="I92" s="12" t="s">
        <v>121</v>
      </c>
      <c r="J92" s="13">
        <v>45517</v>
      </c>
      <c r="K92" s="14">
        <v>0.27118055555555554</v>
      </c>
      <c r="L92" s="12">
        <v>123</v>
      </c>
      <c r="M92" s="12">
        <v>2899.09</v>
      </c>
      <c r="N92" s="12">
        <v>3022.09</v>
      </c>
      <c r="O92" s="12">
        <v>596.5</v>
      </c>
      <c r="P92" s="49">
        <v>45790</v>
      </c>
      <c r="Q92" s="12" t="str">
        <f>TEXT(Table1[[#This Row],[Billing_Date]],"YYYY")</f>
        <v>2025</v>
      </c>
      <c r="R92" s="49">
        <v>45863</v>
      </c>
      <c r="S92" s="12" t="s">
        <v>49</v>
      </c>
      <c r="T92" s="12">
        <f>IF(Table1[[#This Row],[Payment_Status]]="Paid",1,0)</f>
        <v>0</v>
      </c>
      <c r="U92" s="12">
        <f>IF(Table1[[#This Row],[Payment_Status]]="Unpaid",1,0)</f>
        <v>1</v>
      </c>
      <c r="V92" s="12">
        <f>IF(Table1[[#This Row],[Payment_Status]]="Pending",1,0)</f>
        <v>0</v>
      </c>
      <c r="W92" s="12" t="s">
        <v>50</v>
      </c>
      <c r="X92" s="12" t="s">
        <v>44</v>
      </c>
      <c r="Y92" s="12" t="s">
        <v>51</v>
      </c>
      <c r="Z92" s="12">
        <v>54.98</v>
      </c>
      <c r="AA92" s="12">
        <v>68.02</v>
      </c>
      <c r="AB92" s="12" t="s">
        <v>46</v>
      </c>
      <c r="AC92" s="13">
        <v>42771</v>
      </c>
      <c r="AD92" s="12">
        <v>59</v>
      </c>
      <c r="AE92" s="15" t="s">
        <v>33</v>
      </c>
    </row>
    <row r="93" spans="3:31" ht="18" x14ac:dyDescent="0.35">
      <c r="C93" s="11" t="s">
        <v>122</v>
      </c>
      <c r="D93" s="12" t="s">
        <v>4059</v>
      </c>
      <c r="E93" s="12" t="s">
        <v>6059</v>
      </c>
      <c r="F93" s="12" t="s">
        <v>26</v>
      </c>
      <c r="G93" s="12" t="s">
        <v>8026</v>
      </c>
      <c r="H93" s="12" t="s">
        <v>8021</v>
      </c>
      <c r="I93" s="12" t="s">
        <v>123</v>
      </c>
      <c r="J93" s="13">
        <v>45576</v>
      </c>
      <c r="K93" s="14">
        <v>0.31008101851851849</v>
      </c>
      <c r="L93" s="12">
        <v>87.4</v>
      </c>
      <c r="M93" s="12">
        <v>2775.56</v>
      </c>
      <c r="N93" s="12">
        <v>2862.96</v>
      </c>
      <c r="O93" s="12">
        <v>429.8</v>
      </c>
      <c r="P93" s="49">
        <v>45673</v>
      </c>
      <c r="Q93" s="12" t="str">
        <f>TEXT(Table1[[#This Row],[Billing_Date]],"YYYY")</f>
        <v>2025</v>
      </c>
      <c r="R93" s="49">
        <v>45859</v>
      </c>
      <c r="S93" s="12" t="s">
        <v>28</v>
      </c>
      <c r="T93" s="12">
        <f>IF(Table1[[#This Row],[Payment_Status]]="Paid",1,0)</f>
        <v>1</v>
      </c>
      <c r="U93" s="12">
        <f>IF(Table1[[#This Row],[Payment_Status]]="Unpaid",1,0)</f>
        <v>0</v>
      </c>
      <c r="V93" s="12">
        <f>IF(Table1[[#This Row],[Payment_Status]]="Pending",1,0)</f>
        <v>0</v>
      </c>
      <c r="W93" s="12" t="s">
        <v>38</v>
      </c>
      <c r="X93" s="12" t="s">
        <v>39</v>
      </c>
      <c r="Y93" s="12" t="s">
        <v>31</v>
      </c>
      <c r="Z93" s="12">
        <v>60.55</v>
      </c>
      <c r="AA93" s="12">
        <v>26.85</v>
      </c>
      <c r="AB93" s="12" t="s">
        <v>32</v>
      </c>
      <c r="AC93" s="13">
        <v>44322</v>
      </c>
      <c r="AD93" s="12">
        <v>75</v>
      </c>
      <c r="AE93" s="15" t="s">
        <v>40</v>
      </c>
    </row>
    <row r="94" spans="3:31" ht="18" x14ac:dyDescent="0.35">
      <c r="C94" s="11" t="s">
        <v>124</v>
      </c>
      <c r="D94" s="12" t="s">
        <v>4060</v>
      </c>
      <c r="E94" s="12" t="s">
        <v>6060</v>
      </c>
      <c r="F94" s="12" t="s">
        <v>35</v>
      </c>
      <c r="G94" s="12" t="s">
        <v>8028</v>
      </c>
      <c r="H94" s="12" t="s">
        <v>8022</v>
      </c>
      <c r="I94" s="12" t="s">
        <v>125</v>
      </c>
      <c r="J94" s="13">
        <v>45717</v>
      </c>
      <c r="K94" s="14">
        <v>0.55646990740740743</v>
      </c>
      <c r="L94" s="12">
        <v>301.87</v>
      </c>
      <c r="M94" s="12">
        <v>1302.68</v>
      </c>
      <c r="N94" s="12">
        <v>1604.55</v>
      </c>
      <c r="O94" s="12">
        <v>1949.57</v>
      </c>
      <c r="P94" s="49">
        <v>45720</v>
      </c>
      <c r="Q94" s="12" t="str">
        <f>TEXT(Table1[[#This Row],[Billing_Date]],"YYYY")</f>
        <v>2025</v>
      </c>
      <c r="R94" s="49">
        <v>45874</v>
      </c>
      <c r="S94" s="12" t="s">
        <v>28</v>
      </c>
      <c r="T94" s="12">
        <f>IF(Table1[[#This Row],[Payment_Status]]="Paid",1,0)</f>
        <v>1</v>
      </c>
      <c r="U94" s="12">
        <f>IF(Table1[[#This Row],[Payment_Status]]="Unpaid",1,0)</f>
        <v>0</v>
      </c>
      <c r="V94" s="12">
        <f>IF(Table1[[#This Row],[Payment_Status]]="Pending",1,0)</f>
        <v>0</v>
      </c>
      <c r="W94" s="12" t="s">
        <v>58</v>
      </c>
      <c r="X94" s="12" t="s">
        <v>44</v>
      </c>
      <c r="Y94" s="12" t="s">
        <v>51</v>
      </c>
      <c r="Z94" s="12">
        <v>141.86000000000001</v>
      </c>
      <c r="AA94" s="12">
        <v>160.01</v>
      </c>
      <c r="AB94" s="12" t="s">
        <v>32</v>
      </c>
      <c r="AC94" s="13">
        <v>44502</v>
      </c>
      <c r="AD94" s="12">
        <v>23</v>
      </c>
      <c r="AE94" s="15" t="s">
        <v>33</v>
      </c>
    </row>
    <row r="95" spans="3:31" ht="18" x14ac:dyDescent="0.35">
      <c r="C95" s="11" t="s">
        <v>126</v>
      </c>
      <c r="D95" s="12" t="s">
        <v>4061</v>
      </c>
      <c r="E95" s="12" t="s">
        <v>6061</v>
      </c>
      <c r="F95" s="12" t="s">
        <v>26</v>
      </c>
      <c r="G95" s="12" t="s">
        <v>8029</v>
      </c>
      <c r="H95" s="12" t="s">
        <v>8020</v>
      </c>
      <c r="I95" s="12" t="s">
        <v>127</v>
      </c>
      <c r="J95" s="13">
        <v>45623</v>
      </c>
      <c r="K95" s="14">
        <v>0.90203703703703708</v>
      </c>
      <c r="L95" s="12">
        <v>63.56</v>
      </c>
      <c r="M95" s="12">
        <v>2922.09</v>
      </c>
      <c r="N95" s="12">
        <v>2985.65</v>
      </c>
      <c r="O95" s="12">
        <v>376.97</v>
      </c>
      <c r="P95" s="49">
        <v>45824</v>
      </c>
      <c r="Q95" s="12" t="str">
        <f>TEXT(Table1[[#This Row],[Billing_Date]],"YYYY")</f>
        <v>2025</v>
      </c>
      <c r="R95" s="49">
        <v>45871</v>
      </c>
      <c r="S95" s="12" t="s">
        <v>28</v>
      </c>
      <c r="T95" s="12">
        <f>IF(Table1[[#This Row],[Payment_Status]]="Paid",1,0)</f>
        <v>1</v>
      </c>
      <c r="U95" s="12">
        <f>IF(Table1[[#This Row],[Payment_Status]]="Unpaid",1,0)</f>
        <v>0</v>
      </c>
      <c r="V95" s="12">
        <f>IF(Table1[[#This Row],[Payment_Status]]="Pending",1,0)</f>
        <v>0</v>
      </c>
      <c r="W95" s="12" t="s">
        <v>43</v>
      </c>
      <c r="X95" s="12" t="s">
        <v>30</v>
      </c>
      <c r="Y95" s="12" t="s">
        <v>85</v>
      </c>
      <c r="Z95" s="12">
        <v>44.04</v>
      </c>
      <c r="AA95" s="12">
        <v>19.52</v>
      </c>
      <c r="AB95" s="12" t="s">
        <v>46</v>
      </c>
      <c r="AC95" s="13">
        <v>44361</v>
      </c>
      <c r="AD95" s="12">
        <v>72</v>
      </c>
      <c r="AE95" s="15" t="s">
        <v>33</v>
      </c>
    </row>
    <row r="96" spans="3:31" ht="18" x14ac:dyDescent="0.35">
      <c r="C96" s="11" t="s">
        <v>128</v>
      </c>
      <c r="D96" s="12" t="s">
        <v>4062</v>
      </c>
      <c r="E96" s="12" t="s">
        <v>6062</v>
      </c>
      <c r="F96" s="12" t="s">
        <v>26</v>
      </c>
      <c r="G96" s="12" t="s">
        <v>8026</v>
      </c>
      <c r="H96" s="12" t="s">
        <v>8021</v>
      </c>
      <c r="I96" s="12" t="s">
        <v>129</v>
      </c>
      <c r="J96" s="13">
        <v>45775</v>
      </c>
      <c r="K96" s="14">
        <v>0.47200231481481481</v>
      </c>
      <c r="L96" s="12">
        <v>59.38</v>
      </c>
      <c r="M96" s="12">
        <v>4057.14</v>
      </c>
      <c r="N96" s="12">
        <v>4116.5199999999904</v>
      </c>
      <c r="O96" s="12">
        <v>349.58</v>
      </c>
      <c r="P96" s="49">
        <v>45809</v>
      </c>
      <c r="Q96" s="12" t="str">
        <f>TEXT(Table1[[#This Row],[Billing_Date]],"YYYY")</f>
        <v>2025</v>
      </c>
      <c r="R96" s="49">
        <v>45885</v>
      </c>
      <c r="S96" s="12" t="s">
        <v>49</v>
      </c>
      <c r="T96" s="12">
        <f>IF(Table1[[#This Row],[Payment_Status]]="Paid",1,0)</f>
        <v>0</v>
      </c>
      <c r="U96" s="12">
        <f>IF(Table1[[#This Row],[Payment_Status]]="Unpaid",1,0)</f>
        <v>1</v>
      </c>
      <c r="V96" s="12">
        <f>IF(Table1[[#This Row],[Payment_Status]]="Pending",1,0)</f>
        <v>0</v>
      </c>
      <c r="W96" s="12" t="s">
        <v>50</v>
      </c>
      <c r="X96" s="12" t="s">
        <v>44</v>
      </c>
      <c r="Y96" s="12" t="s">
        <v>51</v>
      </c>
      <c r="Z96" s="12">
        <v>29.52</v>
      </c>
      <c r="AA96" s="12">
        <v>29.86</v>
      </c>
      <c r="AB96" s="12" t="s">
        <v>32</v>
      </c>
      <c r="AC96" s="13">
        <v>44055</v>
      </c>
      <c r="AD96" s="12">
        <v>74</v>
      </c>
      <c r="AE96" s="15" t="s">
        <v>33</v>
      </c>
    </row>
    <row r="97" spans="3:31" ht="18" x14ac:dyDescent="0.35">
      <c r="C97" s="11" t="s">
        <v>130</v>
      </c>
      <c r="D97" s="12" t="s">
        <v>4063</v>
      </c>
      <c r="E97" s="12" t="s">
        <v>6063</v>
      </c>
      <c r="F97" s="12" t="s">
        <v>30</v>
      </c>
      <c r="G97" s="12" t="s">
        <v>8030</v>
      </c>
      <c r="H97" s="12" t="s">
        <v>8023</v>
      </c>
      <c r="I97" s="12" t="s">
        <v>131</v>
      </c>
      <c r="J97" s="13">
        <v>45574</v>
      </c>
      <c r="K97" s="14">
        <v>0.5580208333333333</v>
      </c>
      <c r="L97" s="12">
        <v>343.09</v>
      </c>
      <c r="M97" s="12">
        <v>1848.43</v>
      </c>
      <c r="N97" s="12">
        <v>2191.52</v>
      </c>
      <c r="O97" s="12">
        <v>1843.98</v>
      </c>
      <c r="P97" s="49">
        <v>45699</v>
      </c>
      <c r="Q97" s="12" t="str">
        <f>TEXT(Table1[[#This Row],[Billing_Date]],"YYYY")</f>
        <v>2025</v>
      </c>
      <c r="R97" s="49">
        <v>45879</v>
      </c>
      <c r="S97" s="12" t="s">
        <v>28</v>
      </c>
      <c r="T97" s="12">
        <f>IF(Table1[[#This Row],[Payment_Status]]="Paid",1,0)</f>
        <v>1</v>
      </c>
      <c r="U97" s="12">
        <f>IF(Table1[[#This Row],[Payment_Status]]="Unpaid",1,0)</f>
        <v>0</v>
      </c>
      <c r="V97" s="12">
        <f>IF(Table1[[#This Row],[Payment_Status]]="Pending",1,0)</f>
        <v>0</v>
      </c>
      <c r="W97" s="12" t="s">
        <v>58</v>
      </c>
      <c r="X97" s="12" t="s">
        <v>39</v>
      </c>
      <c r="Y97" s="12" t="s">
        <v>85</v>
      </c>
      <c r="Z97" s="12">
        <v>149.87</v>
      </c>
      <c r="AA97" s="12">
        <v>193.22</v>
      </c>
      <c r="AB97" s="12" t="s">
        <v>46</v>
      </c>
      <c r="AC97" s="13">
        <v>42418</v>
      </c>
      <c r="AD97" s="12">
        <v>36</v>
      </c>
      <c r="AE97" s="15" t="s">
        <v>40</v>
      </c>
    </row>
    <row r="98" spans="3:31" ht="18" x14ac:dyDescent="0.35">
      <c r="C98" s="11" t="s">
        <v>132</v>
      </c>
      <c r="D98" s="12" t="s">
        <v>4064</v>
      </c>
      <c r="E98" s="12" t="s">
        <v>6064</v>
      </c>
      <c r="F98" s="12" t="s">
        <v>26</v>
      </c>
      <c r="G98" s="12" t="s">
        <v>8025</v>
      </c>
      <c r="H98" s="12" t="s">
        <v>8020</v>
      </c>
      <c r="I98" s="12" t="s">
        <v>133</v>
      </c>
      <c r="J98" s="13">
        <v>45578</v>
      </c>
      <c r="K98" s="14">
        <v>8.1655092592592599E-2</v>
      </c>
      <c r="L98" s="12">
        <v>204.91</v>
      </c>
      <c r="M98" s="12">
        <v>1112.8</v>
      </c>
      <c r="N98" s="12">
        <v>1317.71</v>
      </c>
      <c r="O98" s="12">
        <v>1520.04</v>
      </c>
      <c r="P98" s="49">
        <v>45586</v>
      </c>
      <c r="Q98" s="12" t="str">
        <f>TEXT(Table1[[#This Row],[Billing_Date]],"YYYY")</f>
        <v>2024</v>
      </c>
      <c r="R98" s="49">
        <v>45862</v>
      </c>
      <c r="S98" s="12" t="s">
        <v>28</v>
      </c>
      <c r="T98" s="12">
        <f>IF(Table1[[#This Row],[Payment_Status]]="Paid",1,0)</f>
        <v>1</v>
      </c>
      <c r="U98" s="12">
        <f>IF(Table1[[#This Row],[Payment_Status]]="Unpaid",1,0)</f>
        <v>0</v>
      </c>
      <c r="V98" s="12">
        <f>IF(Table1[[#This Row],[Payment_Status]]="Pending",1,0)</f>
        <v>0</v>
      </c>
      <c r="W98" s="12" t="s">
        <v>29</v>
      </c>
      <c r="X98" s="12" t="s">
        <v>30</v>
      </c>
      <c r="Y98" s="12" t="s">
        <v>45</v>
      </c>
      <c r="Z98" s="12">
        <v>142.6</v>
      </c>
      <c r="AA98" s="12">
        <v>62.31</v>
      </c>
      <c r="AB98" s="12" t="s">
        <v>46</v>
      </c>
      <c r="AC98" s="13">
        <v>43233</v>
      </c>
      <c r="AD98" s="12">
        <v>36</v>
      </c>
      <c r="AE98" s="15" t="s">
        <v>64</v>
      </c>
    </row>
    <row r="99" spans="3:31" ht="18" x14ac:dyDescent="0.35">
      <c r="C99" s="11" t="s">
        <v>134</v>
      </c>
      <c r="D99" s="12" t="s">
        <v>4065</v>
      </c>
      <c r="E99" s="12" t="s">
        <v>6065</v>
      </c>
      <c r="F99" s="12" t="s">
        <v>26</v>
      </c>
      <c r="G99" s="12" t="s">
        <v>8025</v>
      </c>
      <c r="H99" s="12" t="s">
        <v>8020</v>
      </c>
      <c r="I99" s="12" t="s">
        <v>135</v>
      </c>
      <c r="J99" s="13">
        <v>45571</v>
      </c>
      <c r="K99" s="14">
        <v>0.59098379629629627</v>
      </c>
      <c r="L99" s="12">
        <v>259.37</v>
      </c>
      <c r="M99" s="12">
        <v>1466.28</v>
      </c>
      <c r="N99" s="12">
        <v>1725.65</v>
      </c>
      <c r="O99" s="12">
        <v>1361.81</v>
      </c>
      <c r="P99" s="49">
        <v>45606</v>
      </c>
      <c r="Q99" s="12" t="str">
        <f>TEXT(Table1[[#This Row],[Billing_Date]],"YYYY")</f>
        <v>2024</v>
      </c>
      <c r="R99" s="49">
        <v>45875</v>
      </c>
      <c r="S99" s="12" t="s">
        <v>28</v>
      </c>
      <c r="T99" s="12">
        <f>IF(Table1[[#This Row],[Payment_Status]]="Paid",1,0)</f>
        <v>1</v>
      </c>
      <c r="U99" s="12">
        <f>IF(Table1[[#This Row],[Payment_Status]]="Unpaid",1,0)</f>
        <v>0</v>
      </c>
      <c r="V99" s="12">
        <f>IF(Table1[[#This Row],[Payment_Status]]="Pending",1,0)</f>
        <v>0</v>
      </c>
      <c r="W99" s="12" t="s">
        <v>38</v>
      </c>
      <c r="X99" s="12" t="s">
        <v>39</v>
      </c>
      <c r="Y99" s="12" t="s">
        <v>63</v>
      </c>
      <c r="Z99" s="12">
        <v>149.68</v>
      </c>
      <c r="AA99" s="12">
        <v>109.69</v>
      </c>
      <c r="AB99" s="12" t="s">
        <v>32</v>
      </c>
      <c r="AC99" s="13">
        <v>44624</v>
      </c>
      <c r="AD99" s="12">
        <v>29</v>
      </c>
      <c r="AE99" s="15" t="s">
        <v>33</v>
      </c>
    </row>
    <row r="100" spans="3:31" ht="18" x14ac:dyDescent="0.35">
      <c r="C100" s="11" t="s">
        <v>136</v>
      </c>
      <c r="D100" s="12" t="s">
        <v>4066</v>
      </c>
      <c r="E100" s="12" t="s">
        <v>6066</v>
      </c>
      <c r="F100" s="12" t="s">
        <v>26</v>
      </c>
      <c r="G100" s="12" t="s">
        <v>8030</v>
      </c>
      <c r="H100" s="12" t="s">
        <v>8023</v>
      </c>
      <c r="I100" s="12" t="s">
        <v>137</v>
      </c>
      <c r="J100" s="13">
        <v>45746</v>
      </c>
      <c r="K100" s="14">
        <v>0.71946759259259263</v>
      </c>
      <c r="L100" s="12">
        <v>27.39</v>
      </c>
      <c r="M100" s="12">
        <v>3580.09</v>
      </c>
      <c r="N100" s="12">
        <v>3607.48</v>
      </c>
      <c r="O100" s="12">
        <v>134.87</v>
      </c>
      <c r="P100" s="49">
        <v>45849</v>
      </c>
      <c r="Q100" s="12" t="str">
        <f>TEXT(Table1[[#This Row],[Billing_Date]],"YYYY")</f>
        <v>2025</v>
      </c>
      <c r="R100" s="49">
        <v>45886</v>
      </c>
      <c r="S100" s="12" t="s">
        <v>49</v>
      </c>
      <c r="T100" s="12">
        <f>IF(Table1[[#This Row],[Payment_Status]]="Paid",1,0)</f>
        <v>0</v>
      </c>
      <c r="U100" s="12">
        <f>IF(Table1[[#This Row],[Payment_Status]]="Unpaid",1,0)</f>
        <v>1</v>
      </c>
      <c r="V100" s="12">
        <f>IF(Table1[[#This Row],[Payment_Status]]="Pending",1,0)</f>
        <v>0</v>
      </c>
      <c r="W100" s="12" t="s">
        <v>38</v>
      </c>
      <c r="X100" s="12" t="s">
        <v>30</v>
      </c>
      <c r="Y100" s="12" t="s">
        <v>63</v>
      </c>
      <c r="Z100" s="12">
        <v>18.010000000000002</v>
      </c>
      <c r="AA100" s="12">
        <v>9.3800000000000008</v>
      </c>
      <c r="AB100" s="12" t="s">
        <v>46</v>
      </c>
      <c r="AC100" s="13">
        <v>44937</v>
      </c>
      <c r="AD100" s="12">
        <v>50</v>
      </c>
      <c r="AE100" s="15" t="s">
        <v>40</v>
      </c>
    </row>
    <row r="101" spans="3:31" ht="18" x14ac:dyDescent="0.35">
      <c r="C101" s="11" t="s">
        <v>138</v>
      </c>
      <c r="D101" s="12" t="s">
        <v>4067</v>
      </c>
      <c r="E101" s="12" t="s">
        <v>6067</v>
      </c>
      <c r="F101" s="12" t="s">
        <v>30</v>
      </c>
      <c r="G101" s="12" t="s">
        <v>8026</v>
      </c>
      <c r="H101" s="12" t="s">
        <v>8021</v>
      </c>
      <c r="I101" s="12" t="s">
        <v>139</v>
      </c>
      <c r="J101" s="13">
        <v>45672</v>
      </c>
      <c r="K101" s="14">
        <v>0.9934143518518519</v>
      </c>
      <c r="L101" s="12">
        <v>227.93</v>
      </c>
      <c r="M101" s="12">
        <v>3419.45</v>
      </c>
      <c r="N101" s="12">
        <v>3647.3799999999901</v>
      </c>
      <c r="O101" s="12">
        <v>1363.81</v>
      </c>
      <c r="P101" s="49">
        <v>45850</v>
      </c>
      <c r="Q101" s="12" t="str">
        <f>TEXT(Table1[[#This Row],[Billing_Date]],"YYYY")</f>
        <v>2025</v>
      </c>
      <c r="R101" s="49">
        <v>45885</v>
      </c>
      <c r="S101" s="12" t="s">
        <v>49</v>
      </c>
      <c r="T101" s="12">
        <f>IF(Table1[[#This Row],[Payment_Status]]="Paid",1,0)</f>
        <v>0</v>
      </c>
      <c r="U101" s="12">
        <f>IF(Table1[[#This Row],[Payment_Status]]="Unpaid",1,0)</f>
        <v>1</v>
      </c>
      <c r="V101" s="12">
        <f>IF(Table1[[#This Row],[Payment_Status]]="Pending",1,0)</f>
        <v>0</v>
      </c>
      <c r="W101" s="12" t="s">
        <v>29</v>
      </c>
      <c r="X101" s="12" t="s">
        <v>39</v>
      </c>
      <c r="Y101" s="12" t="s">
        <v>45</v>
      </c>
      <c r="Z101" s="12">
        <v>158.82</v>
      </c>
      <c r="AA101" s="12">
        <v>69.11</v>
      </c>
      <c r="AB101" s="12" t="s">
        <v>46</v>
      </c>
      <c r="AC101" s="13">
        <v>42400</v>
      </c>
      <c r="AD101" s="12">
        <v>35</v>
      </c>
      <c r="AE101" s="15" t="s">
        <v>64</v>
      </c>
    </row>
    <row r="102" spans="3:31" ht="18" x14ac:dyDescent="0.35">
      <c r="C102" s="11" t="s">
        <v>140</v>
      </c>
      <c r="D102" s="12" t="s">
        <v>4068</v>
      </c>
      <c r="E102" s="12" t="s">
        <v>6068</v>
      </c>
      <c r="F102" s="12" t="s">
        <v>30</v>
      </c>
      <c r="G102" s="12" t="s">
        <v>8031</v>
      </c>
      <c r="H102" s="12" t="s">
        <v>8024</v>
      </c>
      <c r="I102" s="12" t="s">
        <v>141</v>
      </c>
      <c r="J102" s="13">
        <v>45753</v>
      </c>
      <c r="K102" s="14">
        <v>0.41872685185185188</v>
      </c>
      <c r="L102" s="12">
        <v>494.37</v>
      </c>
      <c r="M102" s="12">
        <v>2681.34</v>
      </c>
      <c r="N102" s="12">
        <v>3175.71</v>
      </c>
      <c r="O102" s="12">
        <v>3128.58</v>
      </c>
      <c r="P102" s="49">
        <v>45756</v>
      </c>
      <c r="Q102" s="12" t="str">
        <f>TEXT(Table1[[#This Row],[Billing_Date]],"YYYY")</f>
        <v>2025</v>
      </c>
      <c r="R102" s="49">
        <v>45883</v>
      </c>
      <c r="S102" s="12" t="s">
        <v>28</v>
      </c>
      <c r="T102" s="12">
        <f>IF(Table1[[#This Row],[Payment_Status]]="Paid",1,0)</f>
        <v>1</v>
      </c>
      <c r="U102" s="12">
        <f>IF(Table1[[#This Row],[Payment_Status]]="Unpaid",1,0)</f>
        <v>0</v>
      </c>
      <c r="V102" s="12">
        <f>IF(Table1[[#This Row],[Payment_Status]]="Pending",1,0)</f>
        <v>0</v>
      </c>
      <c r="W102" s="12" t="s">
        <v>38</v>
      </c>
      <c r="X102" s="12" t="s">
        <v>30</v>
      </c>
      <c r="Y102" s="12" t="s">
        <v>63</v>
      </c>
      <c r="Z102" s="12">
        <v>343.85</v>
      </c>
      <c r="AA102" s="12">
        <v>150.52000000000001</v>
      </c>
      <c r="AB102" s="12" t="s">
        <v>46</v>
      </c>
      <c r="AC102" s="13">
        <v>42460</v>
      </c>
      <c r="AD102" s="12">
        <v>27</v>
      </c>
      <c r="AE102" s="15" t="s">
        <v>64</v>
      </c>
    </row>
    <row r="103" spans="3:31" ht="18" x14ac:dyDescent="0.35">
      <c r="C103" s="11" t="s">
        <v>142</v>
      </c>
      <c r="D103" s="12" t="s">
        <v>4069</v>
      </c>
      <c r="E103" s="12" t="s">
        <v>6069</v>
      </c>
      <c r="F103" s="12" t="s">
        <v>35</v>
      </c>
      <c r="G103" s="12" t="s">
        <v>8030</v>
      </c>
      <c r="H103" s="12" t="s">
        <v>8023</v>
      </c>
      <c r="I103" s="12" t="s">
        <v>143</v>
      </c>
      <c r="J103" s="13">
        <v>45552</v>
      </c>
      <c r="K103" s="14">
        <v>0.5957175925925926</v>
      </c>
      <c r="L103" s="12">
        <v>464.08</v>
      </c>
      <c r="M103" s="12">
        <v>1172.43</v>
      </c>
      <c r="N103" s="12">
        <v>1636.51</v>
      </c>
      <c r="O103" s="12">
        <v>2762.35</v>
      </c>
      <c r="P103" s="49">
        <v>45800</v>
      </c>
      <c r="Q103" s="12" t="str">
        <f>TEXT(Table1[[#This Row],[Billing_Date]],"YYYY")</f>
        <v>2025</v>
      </c>
      <c r="R103" s="49">
        <v>45882</v>
      </c>
      <c r="S103" s="12" t="s">
        <v>28</v>
      </c>
      <c r="T103" s="12">
        <f>IF(Table1[[#This Row],[Payment_Status]]="Paid",1,0)</f>
        <v>1</v>
      </c>
      <c r="U103" s="12">
        <f>IF(Table1[[#This Row],[Payment_Status]]="Unpaid",1,0)</f>
        <v>0</v>
      </c>
      <c r="V103" s="12">
        <f>IF(Table1[[#This Row],[Payment_Status]]="Pending",1,0)</f>
        <v>0</v>
      </c>
      <c r="W103" s="12" t="s">
        <v>43</v>
      </c>
      <c r="X103" s="12" t="s">
        <v>30</v>
      </c>
      <c r="Y103" s="12" t="s">
        <v>31</v>
      </c>
      <c r="Z103" s="12">
        <v>254.62</v>
      </c>
      <c r="AA103" s="12">
        <v>209.46</v>
      </c>
      <c r="AB103" s="12" t="s">
        <v>46</v>
      </c>
      <c r="AC103" s="13">
        <v>45003</v>
      </c>
      <c r="AD103" s="12">
        <v>63</v>
      </c>
      <c r="AE103" s="15" t="s">
        <v>40</v>
      </c>
    </row>
    <row r="104" spans="3:31" ht="18" x14ac:dyDescent="0.35">
      <c r="C104" s="11" t="s">
        <v>1252</v>
      </c>
      <c r="D104" s="12" t="s">
        <v>4070</v>
      </c>
      <c r="E104" s="12" t="s">
        <v>6070</v>
      </c>
      <c r="F104" s="12" t="s">
        <v>30</v>
      </c>
      <c r="G104" s="12" t="s">
        <v>8030</v>
      </c>
      <c r="H104" s="12" t="s">
        <v>8023</v>
      </c>
      <c r="I104" s="12" t="s">
        <v>1253</v>
      </c>
      <c r="J104" s="13">
        <v>45664</v>
      </c>
      <c r="K104" s="14">
        <v>0.68746527777777777</v>
      </c>
      <c r="L104" s="12">
        <v>273.08999999999997</v>
      </c>
      <c r="M104" s="12">
        <v>2963.32</v>
      </c>
      <c r="N104" s="12">
        <v>3236.41</v>
      </c>
      <c r="O104" s="12">
        <v>2031.86</v>
      </c>
      <c r="P104" s="49">
        <v>45669</v>
      </c>
      <c r="Q104" s="12" t="str">
        <f>TEXT(Table1[[#This Row],[Billing_Date]],"YYYY")</f>
        <v>2025</v>
      </c>
      <c r="R104" s="49">
        <v>45861</v>
      </c>
      <c r="S104" s="12" t="s">
        <v>28</v>
      </c>
      <c r="T104" s="12">
        <f>IF(Table1[[#This Row],[Payment_Status]]="Paid",1,0)</f>
        <v>1</v>
      </c>
      <c r="U104" s="12">
        <f>IF(Table1[[#This Row],[Payment_Status]]="Unpaid",1,0)</f>
        <v>0</v>
      </c>
      <c r="V104" s="12">
        <f>IF(Table1[[#This Row],[Payment_Status]]="Pending",1,0)</f>
        <v>0</v>
      </c>
      <c r="W104" s="12" t="s">
        <v>29</v>
      </c>
      <c r="X104" s="12" t="s">
        <v>39</v>
      </c>
      <c r="Y104" s="12" t="s">
        <v>45</v>
      </c>
      <c r="Z104" s="12">
        <v>131.91</v>
      </c>
      <c r="AA104" s="12">
        <v>141.18</v>
      </c>
      <c r="AB104" s="12" t="s">
        <v>32</v>
      </c>
      <c r="AC104" s="13">
        <v>44728</v>
      </c>
      <c r="AD104" s="12">
        <v>50</v>
      </c>
      <c r="AE104" s="15" t="s">
        <v>40</v>
      </c>
    </row>
    <row r="105" spans="3:31" ht="18" x14ac:dyDescent="0.35">
      <c r="C105" s="11" t="s">
        <v>1473</v>
      </c>
      <c r="D105" s="12" t="s">
        <v>4071</v>
      </c>
      <c r="E105" s="12" t="s">
        <v>6071</v>
      </c>
      <c r="F105" s="12" t="s">
        <v>35</v>
      </c>
      <c r="G105" s="12" t="s">
        <v>8030</v>
      </c>
      <c r="H105" s="12" t="s">
        <v>8023</v>
      </c>
      <c r="I105" s="12" t="s">
        <v>1474</v>
      </c>
      <c r="J105" s="13">
        <v>45813</v>
      </c>
      <c r="K105" s="14">
        <v>0.84932870370370372</v>
      </c>
      <c r="L105" s="12">
        <v>50.15</v>
      </c>
      <c r="M105" s="12">
        <v>2763.03</v>
      </c>
      <c r="N105" s="12">
        <v>2813.18</v>
      </c>
      <c r="O105" s="12">
        <v>226.92</v>
      </c>
      <c r="P105" s="49">
        <v>45815</v>
      </c>
      <c r="Q105" s="12" t="str">
        <f>TEXT(Table1[[#This Row],[Billing_Date]],"YYYY")</f>
        <v>2025</v>
      </c>
      <c r="R105" s="49">
        <v>45857</v>
      </c>
      <c r="S105" s="12" t="s">
        <v>49</v>
      </c>
      <c r="T105" s="12">
        <f>IF(Table1[[#This Row],[Payment_Status]]="Paid",1,0)</f>
        <v>0</v>
      </c>
      <c r="U105" s="12">
        <f>IF(Table1[[#This Row],[Payment_Status]]="Unpaid",1,0)</f>
        <v>1</v>
      </c>
      <c r="V105" s="12">
        <f>IF(Table1[[#This Row],[Payment_Status]]="Pending",1,0)</f>
        <v>0</v>
      </c>
      <c r="W105" s="12" t="s">
        <v>38</v>
      </c>
      <c r="X105" s="12" t="s">
        <v>39</v>
      </c>
      <c r="Y105" s="12" t="s">
        <v>51</v>
      </c>
      <c r="Z105" s="12">
        <v>21.46</v>
      </c>
      <c r="AA105" s="12">
        <v>28.69</v>
      </c>
      <c r="AB105" s="12" t="s">
        <v>32</v>
      </c>
      <c r="AC105" s="13">
        <v>42311</v>
      </c>
      <c r="AD105" s="12">
        <v>24</v>
      </c>
      <c r="AE105" s="15" t="s">
        <v>40</v>
      </c>
    </row>
    <row r="106" spans="3:31" ht="18" x14ac:dyDescent="0.35">
      <c r="C106" s="11" t="s">
        <v>148</v>
      </c>
      <c r="D106" s="12" t="s">
        <v>4072</v>
      </c>
      <c r="E106" s="12" t="s">
        <v>6072</v>
      </c>
      <c r="F106" s="12" t="s">
        <v>26</v>
      </c>
      <c r="G106" s="12" t="s">
        <v>8029</v>
      </c>
      <c r="H106" s="12" t="s">
        <v>8020</v>
      </c>
      <c r="I106" s="12" t="s">
        <v>149</v>
      </c>
      <c r="J106" s="13">
        <v>45520</v>
      </c>
      <c r="K106" s="14">
        <v>0.39743055555555556</v>
      </c>
      <c r="L106" s="12">
        <v>482.82</v>
      </c>
      <c r="M106" s="12">
        <v>4427.7299999999996</v>
      </c>
      <c r="N106" s="12">
        <v>4910.5499999999902</v>
      </c>
      <c r="O106" s="12">
        <v>3000.07</v>
      </c>
      <c r="P106" s="49">
        <v>45663</v>
      </c>
      <c r="Q106" s="12" t="str">
        <f>TEXT(Table1[[#This Row],[Billing_Date]],"YYYY")</f>
        <v>2025</v>
      </c>
      <c r="R106" s="49">
        <v>45884</v>
      </c>
      <c r="S106" s="12" t="s">
        <v>28</v>
      </c>
      <c r="T106" s="12">
        <f>IF(Table1[[#This Row],[Payment_Status]]="Paid",1,0)</f>
        <v>1</v>
      </c>
      <c r="U106" s="12">
        <f>IF(Table1[[#This Row],[Payment_Status]]="Unpaid",1,0)</f>
        <v>0</v>
      </c>
      <c r="V106" s="12">
        <f>IF(Table1[[#This Row],[Payment_Status]]="Pending",1,0)</f>
        <v>0</v>
      </c>
      <c r="W106" s="12" t="s">
        <v>50</v>
      </c>
      <c r="X106" s="12" t="s">
        <v>30</v>
      </c>
      <c r="Y106" s="12" t="s">
        <v>63</v>
      </c>
      <c r="Z106" s="12">
        <v>267.23</v>
      </c>
      <c r="AA106" s="12">
        <v>215.59</v>
      </c>
      <c r="AB106" s="12" t="s">
        <v>32</v>
      </c>
      <c r="AC106" s="13">
        <v>43031</v>
      </c>
      <c r="AD106" s="12">
        <v>59</v>
      </c>
      <c r="AE106" s="15" t="s">
        <v>64</v>
      </c>
    </row>
    <row r="107" spans="3:31" ht="18" x14ac:dyDescent="0.35">
      <c r="C107" s="11" t="s">
        <v>150</v>
      </c>
      <c r="D107" s="12" t="s">
        <v>4073</v>
      </c>
      <c r="E107" s="12" t="s">
        <v>6073</v>
      </c>
      <c r="F107" s="12" t="s">
        <v>26</v>
      </c>
      <c r="G107" s="12" t="s">
        <v>8028</v>
      </c>
      <c r="H107" s="12" t="s">
        <v>8022</v>
      </c>
      <c r="I107" s="12" t="s">
        <v>151</v>
      </c>
      <c r="J107" s="13">
        <v>45813</v>
      </c>
      <c r="K107" s="14">
        <v>0.19001157407407407</v>
      </c>
      <c r="L107" s="12">
        <v>197.46</v>
      </c>
      <c r="M107" s="12">
        <v>4327.6000000000004</v>
      </c>
      <c r="N107" s="12">
        <v>4525.0600000000004</v>
      </c>
      <c r="O107" s="12">
        <v>1211.31</v>
      </c>
      <c r="P107" s="49">
        <v>45816</v>
      </c>
      <c r="Q107" s="12" t="str">
        <f>TEXT(Table1[[#This Row],[Billing_Date]],"YYYY")</f>
        <v>2025</v>
      </c>
      <c r="R107" s="49">
        <v>45880</v>
      </c>
      <c r="S107" s="12" t="s">
        <v>37</v>
      </c>
      <c r="T107" s="12">
        <f>IF(Table1[[#This Row],[Payment_Status]]="Paid",1,0)</f>
        <v>0</v>
      </c>
      <c r="U107" s="12">
        <f>IF(Table1[[#This Row],[Payment_Status]]="Unpaid",1,0)</f>
        <v>0</v>
      </c>
      <c r="V107" s="12">
        <f>IF(Table1[[#This Row],[Payment_Status]]="Pending",1,0)</f>
        <v>1</v>
      </c>
      <c r="W107" s="12" t="s">
        <v>38</v>
      </c>
      <c r="X107" s="12" t="s">
        <v>44</v>
      </c>
      <c r="Y107" s="12" t="s">
        <v>63</v>
      </c>
      <c r="Z107" s="12">
        <v>133.86000000000001</v>
      </c>
      <c r="AA107" s="12">
        <v>63.6</v>
      </c>
      <c r="AB107" s="12" t="s">
        <v>32</v>
      </c>
      <c r="AC107" s="13">
        <v>42992</v>
      </c>
      <c r="AD107" s="12">
        <v>67</v>
      </c>
      <c r="AE107" s="15" t="s">
        <v>33</v>
      </c>
    </row>
    <row r="108" spans="3:31" ht="18" x14ac:dyDescent="0.35">
      <c r="C108" s="11" t="s">
        <v>152</v>
      </c>
      <c r="D108" s="12" t="s">
        <v>4074</v>
      </c>
      <c r="E108" s="12" t="s">
        <v>6074</v>
      </c>
      <c r="F108" s="12" t="s">
        <v>35</v>
      </c>
      <c r="G108" s="12" t="s">
        <v>8031</v>
      </c>
      <c r="H108" s="12" t="s">
        <v>8024</v>
      </c>
      <c r="I108" s="12" t="s">
        <v>153</v>
      </c>
      <c r="J108" s="13">
        <v>45662</v>
      </c>
      <c r="K108" s="14">
        <v>0.12136574074074075</v>
      </c>
      <c r="L108" s="12">
        <v>304.95</v>
      </c>
      <c r="M108" s="12">
        <v>3004.53</v>
      </c>
      <c r="N108" s="12">
        <v>3309.48</v>
      </c>
      <c r="O108" s="12">
        <v>1821.15</v>
      </c>
      <c r="P108" s="49">
        <v>45662</v>
      </c>
      <c r="Q108" s="12" t="str">
        <f>TEXT(Table1[[#This Row],[Billing_Date]],"YYYY")</f>
        <v>2025</v>
      </c>
      <c r="R108" s="49">
        <v>45869</v>
      </c>
      <c r="S108" s="12" t="s">
        <v>37</v>
      </c>
      <c r="T108" s="12">
        <f>IF(Table1[[#This Row],[Payment_Status]]="Paid",1,0)</f>
        <v>0</v>
      </c>
      <c r="U108" s="12">
        <f>IF(Table1[[#This Row],[Payment_Status]]="Unpaid",1,0)</f>
        <v>0</v>
      </c>
      <c r="V108" s="12">
        <f>IF(Table1[[#This Row],[Payment_Status]]="Pending",1,0)</f>
        <v>1</v>
      </c>
      <c r="W108" s="12" t="s">
        <v>43</v>
      </c>
      <c r="X108" s="12" t="s">
        <v>39</v>
      </c>
      <c r="Y108" s="12" t="s">
        <v>63</v>
      </c>
      <c r="Z108" s="12">
        <v>166.75</v>
      </c>
      <c r="AA108" s="12">
        <v>138.19999999999999</v>
      </c>
      <c r="AB108" s="12" t="s">
        <v>46</v>
      </c>
      <c r="AC108" s="13">
        <v>44029</v>
      </c>
      <c r="AD108" s="12">
        <v>62</v>
      </c>
      <c r="AE108" s="15" t="s">
        <v>64</v>
      </c>
    </row>
    <row r="109" spans="3:31" ht="18" x14ac:dyDescent="0.35">
      <c r="C109" s="11" t="s">
        <v>154</v>
      </c>
      <c r="D109" s="12" t="s">
        <v>4075</v>
      </c>
      <c r="E109" s="12" t="s">
        <v>6075</v>
      </c>
      <c r="F109" s="12" t="s">
        <v>30</v>
      </c>
      <c r="G109" s="12" t="s">
        <v>8026</v>
      </c>
      <c r="H109" s="12" t="s">
        <v>8021</v>
      </c>
      <c r="I109" s="12" t="s">
        <v>155</v>
      </c>
      <c r="J109" s="13">
        <v>45716</v>
      </c>
      <c r="K109" s="14">
        <v>0.26530092592592591</v>
      </c>
      <c r="L109" s="12">
        <v>333.29</v>
      </c>
      <c r="M109" s="12">
        <v>3009.99</v>
      </c>
      <c r="N109" s="12">
        <v>3343.2799999999902</v>
      </c>
      <c r="O109" s="12">
        <v>1976.39</v>
      </c>
      <c r="P109" s="49">
        <v>45718</v>
      </c>
      <c r="Q109" s="12" t="str">
        <f>TEXT(Table1[[#This Row],[Billing_Date]],"YYYY")</f>
        <v>2025</v>
      </c>
      <c r="R109" s="49">
        <v>45867</v>
      </c>
      <c r="S109" s="12" t="s">
        <v>37</v>
      </c>
      <c r="T109" s="12">
        <f>IF(Table1[[#This Row],[Payment_Status]]="Paid",1,0)</f>
        <v>0</v>
      </c>
      <c r="U109" s="12">
        <f>IF(Table1[[#This Row],[Payment_Status]]="Unpaid",1,0)</f>
        <v>0</v>
      </c>
      <c r="V109" s="12">
        <f>IF(Table1[[#This Row],[Payment_Status]]="Pending",1,0)</f>
        <v>1</v>
      </c>
      <c r="W109" s="12" t="s">
        <v>58</v>
      </c>
      <c r="X109" s="12" t="s">
        <v>39</v>
      </c>
      <c r="Y109" s="12" t="s">
        <v>51</v>
      </c>
      <c r="Z109" s="12">
        <v>178.95</v>
      </c>
      <c r="AA109" s="12">
        <v>154.34</v>
      </c>
      <c r="AB109" s="12" t="s">
        <v>32</v>
      </c>
      <c r="AC109" s="13">
        <v>43332</v>
      </c>
      <c r="AD109" s="12">
        <v>65</v>
      </c>
      <c r="AE109" s="15" t="s">
        <v>64</v>
      </c>
    </row>
    <row r="110" spans="3:31" ht="18" x14ac:dyDescent="0.35">
      <c r="C110" s="11" t="s">
        <v>156</v>
      </c>
      <c r="D110" s="12" t="s">
        <v>4076</v>
      </c>
      <c r="E110" s="12" t="s">
        <v>6076</v>
      </c>
      <c r="F110" s="12" t="s">
        <v>35</v>
      </c>
      <c r="G110" s="12" t="s">
        <v>8026</v>
      </c>
      <c r="H110" s="12" t="s">
        <v>8021</v>
      </c>
      <c r="I110" s="12" t="s">
        <v>157</v>
      </c>
      <c r="J110" s="13">
        <v>45675</v>
      </c>
      <c r="K110" s="14">
        <v>0.7026041666666667</v>
      </c>
      <c r="L110" s="12">
        <v>367.85</v>
      </c>
      <c r="M110" s="12">
        <v>4833.43</v>
      </c>
      <c r="N110" s="12">
        <v>5201.28</v>
      </c>
      <c r="O110" s="12">
        <v>2299.52</v>
      </c>
      <c r="P110" s="49">
        <v>45677</v>
      </c>
      <c r="Q110" s="12" t="str">
        <f>TEXT(Table1[[#This Row],[Billing_Date]],"YYYY")</f>
        <v>2025</v>
      </c>
      <c r="R110" s="49">
        <v>45883</v>
      </c>
      <c r="S110" s="12" t="s">
        <v>49</v>
      </c>
      <c r="T110" s="12">
        <f>IF(Table1[[#This Row],[Payment_Status]]="Paid",1,0)</f>
        <v>0</v>
      </c>
      <c r="U110" s="12">
        <f>IF(Table1[[#This Row],[Payment_Status]]="Unpaid",1,0)</f>
        <v>1</v>
      </c>
      <c r="V110" s="12">
        <f>IF(Table1[[#This Row],[Payment_Status]]="Pending",1,0)</f>
        <v>0</v>
      </c>
      <c r="W110" s="12" t="s">
        <v>50</v>
      </c>
      <c r="X110" s="12" t="s">
        <v>39</v>
      </c>
      <c r="Y110" s="12" t="s">
        <v>63</v>
      </c>
      <c r="Z110" s="12">
        <v>200.61</v>
      </c>
      <c r="AA110" s="12">
        <v>167.24</v>
      </c>
      <c r="AB110" s="12" t="s">
        <v>46</v>
      </c>
      <c r="AC110" s="13">
        <v>43538</v>
      </c>
      <c r="AD110" s="12">
        <v>37</v>
      </c>
      <c r="AE110" s="15" t="s">
        <v>33</v>
      </c>
    </row>
    <row r="111" spans="3:31" ht="18" x14ac:dyDescent="0.35">
      <c r="C111" s="11" t="s">
        <v>158</v>
      </c>
      <c r="D111" s="12" t="s">
        <v>4077</v>
      </c>
      <c r="E111" s="12" t="s">
        <v>6077</v>
      </c>
      <c r="F111" s="12" t="s">
        <v>26</v>
      </c>
      <c r="G111" s="12" t="s">
        <v>8028</v>
      </c>
      <c r="H111" s="12" t="s">
        <v>8022</v>
      </c>
      <c r="I111" s="12" t="s">
        <v>159</v>
      </c>
      <c r="J111" s="13">
        <v>45569</v>
      </c>
      <c r="K111" s="14">
        <v>0.45910879629629631</v>
      </c>
      <c r="L111" s="12">
        <v>68.03</v>
      </c>
      <c r="M111" s="12">
        <v>3708.82</v>
      </c>
      <c r="N111" s="12">
        <v>3776.85</v>
      </c>
      <c r="O111" s="12">
        <v>330.21</v>
      </c>
      <c r="P111" s="49">
        <v>45570</v>
      </c>
      <c r="Q111" s="12" t="str">
        <f>TEXT(Table1[[#This Row],[Billing_Date]],"YYYY")</f>
        <v>2024</v>
      </c>
      <c r="R111" s="49">
        <v>45882</v>
      </c>
      <c r="S111" s="12" t="s">
        <v>28</v>
      </c>
      <c r="T111" s="12">
        <f>IF(Table1[[#This Row],[Payment_Status]]="Paid",1,0)</f>
        <v>1</v>
      </c>
      <c r="U111" s="12">
        <f>IF(Table1[[#This Row],[Payment_Status]]="Unpaid",1,0)</f>
        <v>0</v>
      </c>
      <c r="V111" s="12">
        <f>IF(Table1[[#This Row],[Payment_Status]]="Pending",1,0)</f>
        <v>0</v>
      </c>
      <c r="W111" s="12" t="s">
        <v>58</v>
      </c>
      <c r="X111" s="12" t="s">
        <v>44</v>
      </c>
      <c r="Y111" s="12" t="s">
        <v>85</v>
      </c>
      <c r="Z111" s="12">
        <v>32.299999999999997</v>
      </c>
      <c r="AA111" s="12">
        <v>35.729999999999997</v>
      </c>
      <c r="AB111" s="12" t="s">
        <v>32</v>
      </c>
      <c r="AC111" s="13">
        <v>45038</v>
      </c>
      <c r="AD111" s="12">
        <v>25</v>
      </c>
      <c r="AE111" s="15" t="s">
        <v>64</v>
      </c>
    </row>
    <row r="112" spans="3:31" ht="18" x14ac:dyDescent="0.35">
      <c r="C112" s="11" t="s">
        <v>160</v>
      </c>
      <c r="D112" s="12" t="s">
        <v>4078</v>
      </c>
      <c r="E112" s="12" t="s">
        <v>6078</v>
      </c>
      <c r="F112" s="12" t="s">
        <v>35</v>
      </c>
      <c r="G112" s="12" t="s">
        <v>8030</v>
      </c>
      <c r="H112" s="12" t="s">
        <v>8023</v>
      </c>
      <c r="I112" s="12" t="s">
        <v>161</v>
      </c>
      <c r="J112" s="13">
        <v>45820</v>
      </c>
      <c r="K112" s="14">
        <v>0.26003472222222224</v>
      </c>
      <c r="L112" s="12">
        <v>269.14</v>
      </c>
      <c r="M112" s="12">
        <v>1392.1</v>
      </c>
      <c r="N112" s="12">
        <v>1661.23999999999</v>
      </c>
      <c r="O112" s="12">
        <v>1346</v>
      </c>
      <c r="P112" s="49">
        <v>45825</v>
      </c>
      <c r="Q112" s="12" t="str">
        <f>TEXT(Table1[[#This Row],[Billing_Date]],"YYYY")</f>
        <v>2025</v>
      </c>
      <c r="R112" s="49">
        <v>45883</v>
      </c>
      <c r="S112" s="12" t="s">
        <v>37</v>
      </c>
      <c r="T112" s="12">
        <f>IF(Table1[[#This Row],[Payment_Status]]="Paid",1,0)</f>
        <v>0</v>
      </c>
      <c r="U112" s="12">
        <f>IF(Table1[[#This Row],[Payment_Status]]="Unpaid",1,0)</f>
        <v>0</v>
      </c>
      <c r="V112" s="12">
        <f>IF(Table1[[#This Row],[Payment_Status]]="Pending",1,0)</f>
        <v>1</v>
      </c>
      <c r="W112" s="12" t="s">
        <v>43</v>
      </c>
      <c r="X112" s="12" t="s">
        <v>44</v>
      </c>
      <c r="Y112" s="12" t="s">
        <v>31</v>
      </c>
      <c r="Z112" s="12">
        <v>122.66</v>
      </c>
      <c r="AA112" s="12">
        <v>146.47999999999999</v>
      </c>
      <c r="AB112" s="12" t="s">
        <v>46</v>
      </c>
      <c r="AC112" s="13">
        <v>44575</v>
      </c>
      <c r="AD112" s="12">
        <v>28</v>
      </c>
      <c r="AE112" s="15" t="s">
        <v>64</v>
      </c>
    </row>
    <row r="113" spans="3:31" ht="18" x14ac:dyDescent="0.35">
      <c r="C113" s="11" t="s">
        <v>3068</v>
      </c>
      <c r="D113" s="12" t="s">
        <v>4080</v>
      </c>
      <c r="E113" s="12" t="s">
        <v>6080</v>
      </c>
      <c r="F113" s="12" t="s">
        <v>30</v>
      </c>
      <c r="G113" s="12" t="s">
        <v>8026</v>
      </c>
      <c r="H113" s="12" t="s">
        <v>8021</v>
      </c>
      <c r="I113" s="12" t="s">
        <v>3069</v>
      </c>
      <c r="J113" s="13">
        <v>45775</v>
      </c>
      <c r="K113" s="14">
        <v>0.72826388888888893</v>
      </c>
      <c r="L113" s="12">
        <v>452.73</v>
      </c>
      <c r="M113" s="12">
        <v>1496.65</v>
      </c>
      <c r="N113" s="12">
        <v>1949.38</v>
      </c>
      <c r="O113" s="12">
        <v>2303.21</v>
      </c>
      <c r="P113" s="49">
        <v>45777</v>
      </c>
      <c r="Q113" s="12" t="str">
        <f>TEXT(Table1[[#This Row],[Billing_Date]],"YYYY")</f>
        <v>2025</v>
      </c>
      <c r="R113" s="49">
        <v>45875</v>
      </c>
      <c r="S113" s="12" t="s">
        <v>28</v>
      </c>
      <c r="T113" s="12">
        <f>IF(Table1[[#This Row],[Payment_Status]]="Paid",1,0)</f>
        <v>1</v>
      </c>
      <c r="U113" s="12">
        <f>IF(Table1[[#This Row],[Payment_Status]]="Unpaid",1,0)</f>
        <v>0</v>
      </c>
      <c r="V113" s="12">
        <f>IF(Table1[[#This Row],[Payment_Status]]="Pending",1,0)</f>
        <v>0</v>
      </c>
      <c r="W113" s="12" t="s">
        <v>50</v>
      </c>
      <c r="X113" s="12" t="s">
        <v>44</v>
      </c>
      <c r="Y113" s="12" t="s">
        <v>85</v>
      </c>
      <c r="Z113" s="12">
        <v>202.68</v>
      </c>
      <c r="AA113" s="12">
        <v>250.05</v>
      </c>
      <c r="AB113" s="12" t="s">
        <v>32</v>
      </c>
      <c r="AC113" s="13">
        <v>42541</v>
      </c>
      <c r="AD113" s="12">
        <v>62</v>
      </c>
      <c r="AE113" s="15" t="s">
        <v>64</v>
      </c>
    </row>
    <row r="114" spans="3:31" ht="18" x14ac:dyDescent="0.35">
      <c r="C114" s="11" t="s">
        <v>166</v>
      </c>
      <c r="D114" s="12" t="s">
        <v>4081</v>
      </c>
      <c r="E114" s="12" t="s">
        <v>6081</v>
      </c>
      <c r="F114" s="12" t="s">
        <v>30</v>
      </c>
      <c r="G114" s="12" t="s">
        <v>8026</v>
      </c>
      <c r="H114" s="12" t="s">
        <v>8021</v>
      </c>
      <c r="I114" s="12" t="s">
        <v>167</v>
      </c>
      <c r="J114" s="13">
        <v>45755</v>
      </c>
      <c r="K114" s="14">
        <v>0.9337847222222222</v>
      </c>
      <c r="L114" s="12">
        <v>235.78</v>
      </c>
      <c r="M114" s="12">
        <v>1537.91</v>
      </c>
      <c r="N114" s="12">
        <v>1773.69</v>
      </c>
      <c r="O114" s="12">
        <v>1489.97</v>
      </c>
      <c r="P114" s="49">
        <v>45762</v>
      </c>
      <c r="Q114" s="12" t="str">
        <f>TEXT(Table1[[#This Row],[Billing_Date]],"YYYY")</f>
        <v>2025</v>
      </c>
      <c r="R114" s="49">
        <v>45883</v>
      </c>
      <c r="S114" s="12" t="s">
        <v>49</v>
      </c>
      <c r="T114" s="12">
        <f>IF(Table1[[#This Row],[Payment_Status]]="Paid",1,0)</f>
        <v>0</v>
      </c>
      <c r="U114" s="12">
        <f>IF(Table1[[#This Row],[Payment_Status]]="Unpaid",1,0)</f>
        <v>1</v>
      </c>
      <c r="V114" s="12">
        <f>IF(Table1[[#This Row],[Payment_Status]]="Pending",1,0)</f>
        <v>0</v>
      </c>
      <c r="W114" s="12" t="s">
        <v>38</v>
      </c>
      <c r="X114" s="12" t="s">
        <v>44</v>
      </c>
      <c r="Y114" s="12" t="s">
        <v>51</v>
      </c>
      <c r="Z114" s="12">
        <v>154.94</v>
      </c>
      <c r="AA114" s="12">
        <v>80.84</v>
      </c>
      <c r="AB114" s="12" t="s">
        <v>32</v>
      </c>
      <c r="AC114" s="13">
        <v>44617</v>
      </c>
      <c r="AD114" s="12">
        <v>18</v>
      </c>
      <c r="AE114" s="15" t="s">
        <v>33</v>
      </c>
    </row>
    <row r="115" spans="3:31" ht="18" x14ac:dyDescent="0.35">
      <c r="C115" s="11" t="s">
        <v>168</v>
      </c>
      <c r="D115" s="12" t="s">
        <v>4082</v>
      </c>
      <c r="E115" s="12" t="s">
        <v>6082</v>
      </c>
      <c r="F115" s="12" t="s">
        <v>30</v>
      </c>
      <c r="G115" s="12" t="s">
        <v>8030</v>
      </c>
      <c r="H115" s="12" t="s">
        <v>8023</v>
      </c>
      <c r="I115" s="12" t="s">
        <v>169</v>
      </c>
      <c r="J115" s="13">
        <v>45686</v>
      </c>
      <c r="K115" s="14">
        <v>0.36403935185185188</v>
      </c>
      <c r="L115" s="12">
        <v>46.68</v>
      </c>
      <c r="M115" s="12">
        <v>4894.8</v>
      </c>
      <c r="N115" s="12">
        <v>4941.4799999999996</v>
      </c>
      <c r="O115" s="12">
        <v>240.86</v>
      </c>
      <c r="P115" s="49">
        <v>45850</v>
      </c>
      <c r="Q115" s="12" t="str">
        <f>TEXT(Table1[[#This Row],[Billing_Date]],"YYYY")</f>
        <v>2025</v>
      </c>
      <c r="R115" s="49">
        <v>45886</v>
      </c>
      <c r="S115" s="12" t="s">
        <v>49</v>
      </c>
      <c r="T115" s="12">
        <f>IF(Table1[[#This Row],[Payment_Status]]="Paid",1,0)</f>
        <v>0</v>
      </c>
      <c r="U115" s="12">
        <f>IF(Table1[[#This Row],[Payment_Status]]="Unpaid",1,0)</f>
        <v>1</v>
      </c>
      <c r="V115" s="12">
        <f>IF(Table1[[#This Row],[Payment_Status]]="Pending",1,0)</f>
        <v>0</v>
      </c>
      <c r="W115" s="12" t="s">
        <v>29</v>
      </c>
      <c r="X115" s="12" t="s">
        <v>39</v>
      </c>
      <c r="Y115" s="12" t="s">
        <v>51</v>
      </c>
      <c r="Z115" s="12">
        <v>31.8</v>
      </c>
      <c r="AA115" s="12">
        <v>14.88</v>
      </c>
      <c r="AB115" s="12" t="s">
        <v>32</v>
      </c>
      <c r="AC115" s="13">
        <v>44431</v>
      </c>
      <c r="AD115" s="12">
        <v>48</v>
      </c>
      <c r="AE115" s="15" t="s">
        <v>33</v>
      </c>
    </row>
    <row r="116" spans="3:31" ht="18" x14ac:dyDescent="0.35">
      <c r="C116" s="11" t="s">
        <v>170</v>
      </c>
      <c r="D116" s="12" t="s">
        <v>4083</v>
      </c>
      <c r="E116" s="12" t="s">
        <v>6083</v>
      </c>
      <c r="F116" s="12" t="s">
        <v>30</v>
      </c>
      <c r="G116" s="12" t="s">
        <v>8027</v>
      </c>
      <c r="H116" s="12" t="s">
        <v>8022</v>
      </c>
      <c r="I116" s="12" t="s">
        <v>171</v>
      </c>
      <c r="J116" s="13">
        <v>45722</v>
      </c>
      <c r="K116" s="14">
        <v>0.35143518518518518</v>
      </c>
      <c r="L116" s="12">
        <v>168.16</v>
      </c>
      <c r="M116" s="12">
        <v>4878.7</v>
      </c>
      <c r="N116" s="12">
        <v>5046.8599999999997</v>
      </c>
      <c r="O116" s="12">
        <v>1111.8499999999999</v>
      </c>
      <c r="P116" s="49">
        <v>45725</v>
      </c>
      <c r="Q116" s="12" t="str">
        <f>TEXT(Table1[[#This Row],[Billing_Date]],"YYYY")</f>
        <v>2025</v>
      </c>
      <c r="R116" s="49">
        <v>45880</v>
      </c>
      <c r="S116" s="12" t="s">
        <v>49</v>
      </c>
      <c r="T116" s="12">
        <f>IF(Table1[[#This Row],[Payment_Status]]="Paid",1,0)</f>
        <v>0</v>
      </c>
      <c r="U116" s="12">
        <f>IF(Table1[[#This Row],[Payment_Status]]="Unpaid",1,0)</f>
        <v>1</v>
      </c>
      <c r="V116" s="12">
        <f>IF(Table1[[#This Row],[Payment_Status]]="Pending",1,0)</f>
        <v>0</v>
      </c>
      <c r="W116" s="12" t="s">
        <v>58</v>
      </c>
      <c r="X116" s="12" t="s">
        <v>44</v>
      </c>
      <c r="Y116" s="12" t="s">
        <v>63</v>
      </c>
      <c r="Z116" s="12">
        <v>107.61</v>
      </c>
      <c r="AA116" s="12">
        <v>60.55</v>
      </c>
      <c r="AB116" s="12" t="s">
        <v>32</v>
      </c>
      <c r="AC116" s="13">
        <v>42767</v>
      </c>
      <c r="AD116" s="12">
        <v>66</v>
      </c>
      <c r="AE116" s="15" t="s">
        <v>64</v>
      </c>
    </row>
    <row r="117" spans="3:31" ht="18" x14ac:dyDescent="0.35">
      <c r="C117" s="11" t="s">
        <v>172</v>
      </c>
      <c r="D117" s="12" t="s">
        <v>4084</v>
      </c>
      <c r="E117" s="12" t="s">
        <v>6084</v>
      </c>
      <c r="F117" s="12" t="s">
        <v>35</v>
      </c>
      <c r="G117" s="12" t="s">
        <v>8031</v>
      </c>
      <c r="H117" s="12" t="s">
        <v>8024</v>
      </c>
      <c r="I117" s="12" t="s">
        <v>173</v>
      </c>
      <c r="J117" s="13">
        <v>45836</v>
      </c>
      <c r="K117" s="14">
        <v>0.42502314814814812</v>
      </c>
      <c r="L117" s="12">
        <v>293.60000000000002</v>
      </c>
      <c r="M117" s="12">
        <v>4559.63</v>
      </c>
      <c r="N117" s="12">
        <v>4853.2299999999996</v>
      </c>
      <c r="O117" s="12">
        <v>1694.89</v>
      </c>
      <c r="P117" s="49">
        <v>45839</v>
      </c>
      <c r="Q117" s="12" t="str">
        <f>TEXT(Table1[[#This Row],[Billing_Date]],"YYYY")</f>
        <v>2025</v>
      </c>
      <c r="R117" s="49">
        <v>45878</v>
      </c>
      <c r="S117" s="12" t="s">
        <v>28</v>
      </c>
      <c r="T117" s="12">
        <f>IF(Table1[[#This Row],[Payment_Status]]="Paid",1,0)</f>
        <v>1</v>
      </c>
      <c r="U117" s="12">
        <f>IF(Table1[[#This Row],[Payment_Status]]="Unpaid",1,0)</f>
        <v>0</v>
      </c>
      <c r="V117" s="12">
        <f>IF(Table1[[#This Row],[Payment_Status]]="Pending",1,0)</f>
        <v>0</v>
      </c>
      <c r="W117" s="12" t="s">
        <v>58</v>
      </c>
      <c r="X117" s="12" t="s">
        <v>30</v>
      </c>
      <c r="Y117" s="12" t="s">
        <v>45</v>
      </c>
      <c r="Z117" s="12">
        <v>139.52000000000001</v>
      </c>
      <c r="AA117" s="12">
        <v>154.08000000000001</v>
      </c>
      <c r="AB117" s="12" t="s">
        <v>46</v>
      </c>
      <c r="AC117" s="13">
        <v>44693</v>
      </c>
      <c r="AD117" s="12">
        <v>49</v>
      </c>
      <c r="AE117" s="15" t="s">
        <v>64</v>
      </c>
    </row>
    <row r="118" spans="3:31" ht="18" x14ac:dyDescent="0.35">
      <c r="C118" s="11" t="s">
        <v>174</v>
      </c>
      <c r="D118" s="12" t="s">
        <v>4085</v>
      </c>
      <c r="E118" s="12" t="s">
        <v>6085</v>
      </c>
      <c r="F118" s="12" t="s">
        <v>30</v>
      </c>
      <c r="G118" s="12" t="s">
        <v>8028</v>
      </c>
      <c r="H118" s="12" t="s">
        <v>8022</v>
      </c>
      <c r="I118" s="12" t="s">
        <v>175</v>
      </c>
      <c r="J118" s="13">
        <v>45664</v>
      </c>
      <c r="K118" s="14">
        <v>0.43616898148148148</v>
      </c>
      <c r="L118" s="12">
        <v>189.42</v>
      </c>
      <c r="M118" s="12">
        <v>1438.24</v>
      </c>
      <c r="N118" s="12">
        <v>1627.66</v>
      </c>
      <c r="O118" s="12">
        <v>1097.77</v>
      </c>
      <c r="P118" s="49">
        <v>45674</v>
      </c>
      <c r="Q118" s="12" t="str">
        <f>TEXT(Table1[[#This Row],[Billing_Date]],"YYYY")</f>
        <v>2025</v>
      </c>
      <c r="R118" s="49">
        <v>45882</v>
      </c>
      <c r="S118" s="12" t="s">
        <v>37</v>
      </c>
      <c r="T118" s="12">
        <f>IF(Table1[[#This Row],[Payment_Status]]="Paid",1,0)</f>
        <v>0</v>
      </c>
      <c r="U118" s="12">
        <f>IF(Table1[[#This Row],[Payment_Status]]="Unpaid",1,0)</f>
        <v>0</v>
      </c>
      <c r="V118" s="12">
        <f>IF(Table1[[#This Row],[Payment_Status]]="Pending",1,0)</f>
        <v>1</v>
      </c>
      <c r="W118" s="12" t="s">
        <v>58</v>
      </c>
      <c r="X118" s="12" t="s">
        <v>44</v>
      </c>
      <c r="Y118" s="12" t="s">
        <v>31</v>
      </c>
      <c r="Z118" s="12">
        <v>113.12</v>
      </c>
      <c r="AA118" s="12">
        <v>76.3</v>
      </c>
      <c r="AB118" s="12" t="s">
        <v>32</v>
      </c>
      <c r="AC118" s="13">
        <v>43220</v>
      </c>
      <c r="AD118" s="12">
        <v>20</v>
      </c>
      <c r="AE118" s="15" t="s">
        <v>33</v>
      </c>
    </row>
    <row r="119" spans="3:31" ht="18" x14ac:dyDescent="0.35">
      <c r="C119" s="11" t="s">
        <v>176</v>
      </c>
      <c r="D119" s="12" t="s">
        <v>4086</v>
      </c>
      <c r="E119" s="12" t="s">
        <v>6086</v>
      </c>
      <c r="F119" s="12" t="s">
        <v>30</v>
      </c>
      <c r="G119" s="12" t="s">
        <v>8027</v>
      </c>
      <c r="H119" s="12" t="s">
        <v>8022</v>
      </c>
      <c r="I119" s="12" t="s">
        <v>177</v>
      </c>
      <c r="J119" s="13">
        <v>45805</v>
      </c>
      <c r="K119" s="14">
        <v>0.87814814814814812</v>
      </c>
      <c r="L119" s="12">
        <v>137.18</v>
      </c>
      <c r="M119" s="12">
        <v>1547.95</v>
      </c>
      <c r="N119" s="12">
        <v>1685.13</v>
      </c>
      <c r="O119" s="12">
        <v>806.91</v>
      </c>
      <c r="P119" s="49">
        <v>45808</v>
      </c>
      <c r="Q119" s="12" t="str">
        <f>TEXT(Table1[[#This Row],[Billing_Date]],"YYYY")</f>
        <v>2025</v>
      </c>
      <c r="R119" s="49">
        <v>45885</v>
      </c>
      <c r="S119" s="12" t="s">
        <v>49</v>
      </c>
      <c r="T119" s="12">
        <f>IF(Table1[[#This Row],[Payment_Status]]="Paid",1,0)</f>
        <v>0</v>
      </c>
      <c r="U119" s="12">
        <f>IF(Table1[[#This Row],[Payment_Status]]="Unpaid",1,0)</f>
        <v>1</v>
      </c>
      <c r="V119" s="12">
        <f>IF(Table1[[#This Row],[Payment_Status]]="Pending",1,0)</f>
        <v>0</v>
      </c>
      <c r="W119" s="12" t="s">
        <v>58</v>
      </c>
      <c r="X119" s="12" t="s">
        <v>44</v>
      </c>
      <c r="Y119" s="12" t="s">
        <v>85</v>
      </c>
      <c r="Z119" s="12">
        <v>70.31</v>
      </c>
      <c r="AA119" s="12">
        <v>66.87</v>
      </c>
      <c r="AB119" s="12" t="s">
        <v>32</v>
      </c>
      <c r="AC119" s="13">
        <v>43089</v>
      </c>
      <c r="AD119" s="12">
        <v>51</v>
      </c>
      <c r="AE119" s="15" t="s">
        <v>64</v>
      </c>
    </row>
    <row r="120" spans="3:31" ht="18" x14ac:dyDescent="0.35">
      <c r="C120" s="11" t="s">
        <v>178</v>
      </c>
      <c r="D120" s="12" t="s">
        <v>4087</v>
      </c>
      <c r="E120" s="12" t="s">
        <v>6087</v>
      </c>
      <c r="F120" s="12" t="s">
        <v>26</v>
      </c>
      <c r="G120" s="12" t="s">
        <v>8031</v>
      </c>
      <c r="H120" s="12" t="s">
        <v>8024</v>
      </c>
      <c r="I120" s="12" t="s">
        <v>179</v>
      </c>
      <c r="J120" s="13">
        <v>45807</v>
      </c>
      <c r="K120" s="14">
        <v>0.63968749999999996</v>
      </c>
      <c r="L120" s="12">
        <v>37.840000000000003</v>
      </c>
      <c r="M120" s="12">
        <v>4770.47</v>
      </c>
      <c r="N120" s="12">
        <v>4808.3100000000004</v>
      </c>
      <c r="O120" s="12">
        <v>183.76</v>
      </c>
      <c r="P120" s="49">
        <v>45811</v>
      </c>
      <c r="Q120" s="12" t="str">
        <f>TEXT(Table1[[#This Row],[Billing_Date]],"YYYY")</f>
        <v>2025</v>
      </c>
      <c r="R120" s="49">
        <v>45869</v>
      </c>
      <c r="S120" s="12" t="s">
        <v>28</v>
      </c>
      <c r="T120" s="12">
        <f>IF(Table1[[#This Row],[Payment_Status]]="Paid",1,0)</f>
        <v>1</v>
      </c>
      <c r="U120" s="12">
        <f>IF(Table1[[#This Row],[Payment_Status]]="Unpaid",1,0)</f>
        <v>0</v>
      </c>
      <c r="V120" s="12">
        <f>IF(Table1[[#This Row],[Payment_Status]]="Pending",1,0)</f>
        <v>0</v>
      </c>
      <c r="W120" s="12" t="s">
        <v>50</v>
      </c>
      <c r="X120" s="12" t="s">
        <v>39</v>
      </c>
      <c r="Y120" s="12" t="s">
        <v>85</v>
      </c>
      <c r="Z120" s="12">
        <v>25.22</v>
      </c>
      <c r="AA120" s="12">
        <v>12.62</v>
      </c>
      <c r="AB120" s="12" t="s">
        <v>32</v>
      </c>
      <c r="AC120" s="13">
        <v>43743</v>
      </c>
      <c r="AD120" s="12">
        <v>42</v>
      </c>
      <c r="AE120" s="15" t="s">
        <v>33</v>
      </c>
    </row>
    <row r="121" spans="3:31" ht="18" x14ac:dyDescent="0.35">
      <c r="C121" s="11" t="s">
        <v>180</v>
      </c>
      <c r="D121" s="12" t="s">
        <v>4088</v>
      </c>
      <c r="E121" s="12" t="s">
        <v>6088</v>
      </c>
      <c r="F121" s="12" t="s">
        <v>26</v>
      </c>
      <c r="G121" s="12" t="s">
        <v>8031</v>
      </c>
      <c r="H121" s="12" t="s">
        <v>8024</v>
      </c>
      <c r="I121" s="12" t="s">
        <v>181</v>
      </c>
      <c r="J121" s="13">
        <v>45644</v>
      </c>
      <c r="K121" s="14">
        <v>0.69150462962962966</v>
      </c>
      <c r="L121" s="12">
        <v>32.93</v>
      </c>
      <c r="M121" s="12">
        <v>4763.91</v>
      </c>
      <c r="N121" s="12">
        <v>4796.84</v>
      </c>
      <c r="O121" s="12">
        <v>189.53</v>
      </c>
      <c r="P121" s="49">
        <v>45645</v>
      </c>
      <c r="Q121" s="12" t="str">
        <f>TEXT(Table1[[#This Row],[Billing_Date]],"YYYY")</f>
        <v>2024</v>
      </c>
      <c r="R121" s="49">
        <v>45885</v>
      </c>
      <c r="S121" s="12" t="s">
        <v>49</v>
      </c>
      <c r="T121" s="12">
        <f>IF(Table1[[#This Row],[Payment_Status]]="Paid",1,0)</f>
        <v>0</v>
      </c>
      <c r="U121" s="12">
        <f>IF(Table1[[#This Row],[Payment_Status]]="Unpaid",1,0)</f>
        <v>1</v>
      </c>
      <c r="V121" s="12">
        <f>IF(Table1[[#This Row],[Payment_Status]]="Pending",1,0)</f>
        <v>0</v>
      </c>
      <c r="W121" s="12" t="s">
        <v>58</v>
      </c>
      <c r="X121" s="12" t="s">
        <v>44</v>
      </c>
      <c r="Y121" s="12" t="s">
        <v>63</v>
      </c>
      <c r="Z121" s="12">
        <v>22.68</v>
      </c>
      <c r="AA121" s="12">
        <v>10.25</v>
      </c>
      <c r="AB121" s="12" t="s">
        <v>32</v>
      </c>
      <c r="AC121" s="13">
        <v>43082</v>
      </c>
      <c r="AD121" s="12">
        <v>33</v>
      </c>
      <c r="AE121" s="15" t="s">
        <v>64</v>
      </c>
    </row>
    <row r="122" spans="3:31" ht="18" x14ac:dyDescent="0.35">
      <c r="C122" s="11" t="s">
        <v>2620</v>
      </c>
      <c r="D122" s="12" t="s">
        <v>4089</v>
      </c>
      <c r="E122" s="12" t="s">
        <v>6089</v>
      </c>
      <c r="F122" s="12" t="s">
        <v>30</v>
      </c>
      <c r="G122" s="12" t="s">
        <v>8026</v>
      </c>
      <c r="H122" s="12" t="s">
        <v>8021</v>
      </c>
      <c r="I122" s="12" t="s">
        <v>2621</v>
      </c>
      <c r="J122" s="13">
        <v>45598</v>
      </c>
      <c r="K122" s="14">
        <v>0.59958333333333336</v>
      </c>
      <c r="L122" s="12">
        <v>280.38</v>
      </c>
      <c r="M122" s="12">
        <v>3105.12</v>
      </c>
      <c r="N122" s="12">
        <v>3385.5</v>
      </c>
      <c r="O122" s="12">
        <v>1293.78</v>
      </c>
      <c r="P122" s="49">
        <v>45602</v>
      </c>
      <c r="Q122" s="12" t="str">
        <f>TEXT(Table1[[#This Row],[Billing_Date]],"YYYY")</f>
        <v>2024</v>
      </c>
      <c r="R122" s="49">
        <v>45874</v>
      </c>
      <c r="S122" s="12" t="s">
        <v>37</v>
      </c>
      <c r="T122" s="12">
        <f>IF(Table1[[#This Row],[Payment_Status]]="Paid",1,0)</f>
        <v>0</v>
      </c>
      <c r="U122" s="12">
        <f>IF(Table1[[#This Row],[Payment_Status]]="Unpaid",1,0)</f>
        <v>0</v>
      </c>
      <c r="V122" s="12">
        <f>IF(Table1[[#This Row],[Payment_Status]]="Pending",1,0)</f>
        <v>1</v>
      </c>
      <c r="W122" s="12" t="s">
        <v>29</v>
      </c>
      <c r="X122" s="12" t="s">
        <v>30</v>
      </c>
      <c r="Y122" s="12" t="s">
        <v>31</v>
      </c>
      <c r="Z122" s="12">
        <v>153.13</v>
      </c>
      <c r="AA122" s="12">
        <v>127.25</v>
      </c>
      <c r="AB122" s="12" t="s">
        <v>32</v>
      </c>
      <c r="AC122" s="13">
        <v>44958</v>
      </c>
      <c r="AD122" s="12">
        <v>27</v>
      </c>
      <c r="AE122" s="15" t="s">
        <v>64</v>
      </c>
    </row>
    <row r="123" spans="3:31" ht="18" x14ac:dyDescent="0.35">
      <c r="C123" s="11" t="s">
        <v>184</v>
      </c>
      <c r="D123" s="12" t="s">
        <v>4090</v>
      </c>
      <c r="E123" s="12" t="s">
        <v>6090</v>
      </c>
      <c r="F123" s="12" t="s">
        <v>26</v>
      </c>
      <c r="G123" s="12" t="s">
        <v>8026</v>
      </c>
      <c r="H123" s="12" t="s">
        <v>8021</v>
      </c>
      <c r="I123" s="12" t="s">
        <v>185</v>
      </c>
      <c r="J123" s="13">
        <v>45628</v>
      </c>
      <c r="K123" s="14">
        <v>0.80625000000000002</v>
      </c>
      <c r="L123" s="12">
        <v>180.81</v>
      </c>
      <c r="M123" s="12">
        <v>1981.88</v>
      </c>
      <c r="N123" s="12">
        <v>2162.69</v>
      </c>
      <c r="O123" s="12">
        <v>814.78</v>
      </c>
      <c r="P123" s="49">
        <v>45810</v>
      </c>
      <c r="Q123" s="12" t="str">
        <f>TEXT(Table1[[#This Row],[Billing_Date]],"YYYY")</f>
        <v>2025</v>
      </c>
      <c r="R123" s="49">
        <v>45858</v>
      </c>
      <c r="S123" s="12" t="s">
        <v>28</v>
      </c>
      <c r="T123" s="12">
        <f>IF(Table1[[#This Row],[Payment_Status]]="Paid",1,0)</f>
        <v>1</v>
      </c>
      <c r="U123" s="12">
        <f>IF(Table1[[#This Row],[Payment_Status]]="Unpaid",1,0)</f>
        <v>0</v>
      </c>
      <c r="V123" s="12">
        <f>IF(Table1[[#This Row],[Payment_Status]]="Pending",1,0)</f>
        <v>0</v>
      </c>
      <c r="W123" s="12" t="s">
        <v>38</v>
      </c>
      <c r="X123" s="12" t="s">
        <v>44</v>
      </c>
      <c r="Y123" s="12" t="s">
        <v>51</v>
      </c>
      <c r="Z123" s="12">
        <v>100.78</v>
      </c>
      <c r="AA123" s="12">
        <v>80.03</v>
      </c>
      <c r="AB123" s="12" t="s">
        <v>46</v>
      </c>
      <c r="AC123" s="13">
        <v>43822</v>
      </c>
      <c r="AD123" s="12">
        <v>41</v>
      </c>
      <c r="AE123" s="15" t="s">
        <v>40</v>
      </c>
    </row>
    <row r="124" spans="3:31" ht="18" x14ac:dyDescent="0.35">
      <c r="C124" s="11" t="s">
        <v>2764</v>
      </c>
      <c r="D124" s="12" t="s">
        <v>4091</v>
      </c>
      <c r="E124" s="12" t="s">
        <v>6091</v>
      </c>
      <c r="F124" s="12" t="s">
        <v>26</v>
      </c>
      <c r="G124" s="12" t="s">
        <v>8031</v>
      </c>
      <c r="H124" s="12" t="s">
        <v>8024</v>
      </c>
      <c r="I124" s="12" t="s">
        <v>2765</v>
      </c>
      <c r="J124" s="13">
        <v>45629</v>
      </c>
      <c r="K124" s="14">
        <v>0.40578703703703706</v>
      </c>
      <c r="L124" s="12">
        <v>327.74</v>
      </c>
      <c r="M124" s="12">
        <v>3329.58</v>
      </c>
      <c r="N124" s="12">
        <v>3657.3199999999902</v>
      </c>
      <c r="O124" s="12">
        <v>2359.8000000000002</v>
      </c>
      <c r="P124" s="49">
        <v>45717</v>
      </c>
      <c r="Q124" s="12" t="str">
        <f>TEXT(Table1[[#This Row],[Billing_Date]],"YYYY")</f>
        <v>2025</v>
      </c>
      <c r="R124" s="49">
        <v>45879</v>
      </c>
      <c r="S124" s="12" t="s">
        <v>28</v>
      </c>
      <c r="T124" s="12">
        <f>IF(Table1[[#This Row],[Payment_Status]]="Paid",1,0)</f>
        <v>1</v>
      </c>
      <c r="U124" s="12">
        <f>IF(Table1[[#This Row],[Payment_Status]]="Unpaid",1,0)</f>
        <v>0</v>
      </c>
      <c r="V124" s="12">
        <f>IF(Table1[[#This Row],[Payment_Status]]="Pending",1,0)</f>
        <v>0</v>
      </c>
      <c r="W124" s="12" t="s">
        <v>38</v>
      </c>
      <c r="X124" s="12" t="s">
        <v>44</v>
      </c>
      <c r="Y124" s="12" t="s">
        <v>85</v>
      </c>
      <c r="Z124" s="12">
        <v>190.63</v>
      </c>
      <c r="AA124" s="12">
        <v>137.11000000000001</v>
      </c>
      <c r="AB124" s="12" t="s">
        <v>32</v>
      </c>
      <c r="AC124" s="13">
        <v>44210</v>
      </c>
      <c r="AD124" s="12">
        <v>47</v>
      </c>
      <c r="AE124" s="15" t="s">
        <v>64</v>
      </c>
    </row>
    <row r="125" spans="3:31" ht="18" x14ac:dyDescent="0.35">
      <c r="C125" s="11" t="s">
        <v>188</v>
      </c>
      <c r="D125" s="12" t="s">
        <v>5999</v>
      </c>
      <c r="E125" s="12" t="s">
        <v>6092</v>
      </c>
      <c r="F125" s="12" t="s">
        <v>26</v>
      </c>
      <c r="G125" s="12" t="s">
        <v>8029</v>
      </c>
      <c r="H125" s="12" t="s">
        <v>8020</v>
      </c>
      <c r="I125" s="12" t="s">
        <v>189</v>
      </c>
      <c r="J125" s="13">
        <v>45520</v>
      </c>
      <c r="K125" s="14">
        <v>0.89349537037037041</v>
      </c>
      <c r="L125" s="12">
        <v>155.91999999999999</v>
      </c>
      <c r="M125" s="12">
        <v>3490.15</v>
      </c>
      <c r="N125" s="12">
        <v>3646.07</v>
      </c>
      <c r="O125" s="12">
        <v>1034.17</v>
      </c>
      <c r="P125" s="49">
        <v>45587</v>
      </c>
      <c r="Q125" s="12" t="str">
        <f>TEXT(Table1[[#This Row],[Billing_Date]],"YYYY")</f>
        <v>2024</v>
      </c>
      <c r="R125" s="49">
        <v>45870</v>
      </c>
      <c r="S125" s="12" t="s">
        <v>28</v>
      </c>
      <c r="T125" s="12">
        <f>IF(Table1[[#This Row],[Payment_Status]]="Paid",1,0)</f>
        <v>1</v>
      </c>
      <c r="U125" s="12">
        <f>IF(Table1[[#This Row],[Payment_Status]]="Unpaid",1,0)</f>
        <v>0</v>
      </c>
      <c r="V125" s="12">
        <f>IF(Table1[[#This Row],[Payment_Status]]="Pending",1,0)</f>
        <v>0</v>
      </c>
      <c r="W125" s="12" t="s">
        <v>38</v>
      </c>
      <c r="X125" s="12" t="s">
        <v>39</v>
      </c>
      <c r="Y125" s="12" t="s">
        <v>85</v>
      </c>
      <c r="Z125" s="12">
        <v>96.17</v>
      </c>
      <c r="AA125" s="12">
        <v>59.75</v>
      </c>
      <c r="AB125" s="12" t="s">
        <v>46</v>
      </c>
      <c r="AC125" s="13">
        <v>44494</v>
      </c>
      <c r="AD125" s="12">
        <v>72</v>
      </c>
      <c r="AE125" s="15" t="s">
        <v>40</v>
      </c>
    </row>
    <row r="126" spans="3:31" ht="18" x14ac:dyDescent="0.35">
      <c r="C126" s="11" t="s">
        <v>190</v>
      </c>
      <c r="D126" s="12" t="s">
        <v>4093</v>
      </c>
      <c r="E126" s="12" t="s">
        <v>6093</v>
      </c>
      <c r="F126" s="12" t="s">
        <v>35</v>
      </c>
      <c r="G126" s="12" t="s">
        <v>8026</v>
      </c>
      <c r="H126" s="12" t="s">
        <v>8021</v>
      </c>
      <c r="I126" s="12" t="s">
        <v>191</v>
      </c>
      <c r="J126" s="13">
        <v>45828</v>
      </c>
      <c r="K126" s="14">
        <v>0.88701388888888888</v>
      </c>
      <c r="L126" s="12">
        <v>12.5</v>
      </c>
      <c r="M126" s="12">
        <v>1383.14</v>
      </c>
      <c r="N126" s="12">
        <v>1395.64</v>
      </c>
      <c r="O126" s="12">
        <v>62.26</v>
      </c>
      <c r="P126" s="49">
        <v>45830</v>
      </c>
      <c r="Q126" s="12" t="str">
        <f>TEXT(Table1[[#This Row],[Billing_Date]],"YYYY")</f>
        <v>2025</v>
      </c>
      <c r="R126" s="49">
        <v>45862</v>
      </c>
      <c r="S126" s="12" t="s">
        <v>49</v>
      </c>
      <c r="T126" s="12">
        <f>IF(Table1[[#This Row],[Payment_Status]]="Paid",1,0)</f>
        <v>0</v>
      </c>
      <c r="U126" s="12">
        <f>IF(Table1[[#This Row],[Payment_Status]]="Unpaid",1,0)</f>
        <v>1</v>
      </c>
      <c r="V126" s="12">
        <f>IF(Table1[[#This Row],[Payment_Status]]="Pending",1,0)</f>
        <v>0</v>
      </c>
      <c r="W126" s="12" t="s">
        <v>58</v>
      </c>
      <c r="X126" s="12" t="s">
        <v>39</v>
      </c>
      <c r="Y126" s="12" t="s">
        <v>31</v>
      </c>
      <c r="Z126" s="12">
        <v>8.43</v>
      </c>
      <c r="AA126" s="12">
        <v>4.07</v>
      </c>
      <c r="AB126" s="12" t="s">
        <v>46</v>
      </c>
      <c r="AC126" s="13">
        <v>43775</v>
      </c>
      <c r="AD126" s="12">
        <v>66</v>
      </c>
      <c r="AE126" s="15" t="s">
        <v>33</v>
      </c>
    </row>
    <row r="127" spans="3:31" ht="18" x14ac:dyDescent="0.35">
      <c r="C127" s="11" t="s">
        <v>192</v>
      </c>
      <c r="D127" s="12" t="s">
        <v>4094</v>
      </c>
      <c r="E127" s="12" t="s">
        <v>6094</v>
      </c>
      <c r="F127" s="12" t="s">
        <v>30</v>
      </c>
      <c r="G127" s="12" t="s">
        <v>8029</v>
      </c>
      <c r="H127" s="12" t="s">
        <v>8020</v>
      </c>
      <c r="I127" s="12" t="s">
        <v>193</v>
      </c>
      <c r="J127" s="13">
        <v>45650</v>
      </c>
      <c r="K127" s="14">
        <v>0.86708333333333332</v>
      </c>
      <c r="L127" s="12">
        <v>179.9</v>
      </c>
      <c r="M127" s="12">
        <v>2847.43</v>
      </c>
      <c r="N127" s="12">
        <v>3027.33</v>
      </c>
      <c r="O127" s="12">
        <v>1233.1099999999999</v>
      </c>
      <c r="P127" s="49">
        <v>45651</v>
      </c>
      <c r="Q127" s="12" t="str">
        <f>TEXT(Table1[[#This Row],[Billing_Date]],"YYYY")</f>
        <v>2024</v>
      </c>
      <c r="R127" s="49">
        <v>45875</v>
      </c>
      <c r="S127" s="12" t="s">
        <v>28</v>
      </c>
      <c r="T127" s="12">
        <f>IF(Table1[[#This Row],[Payment_Status]]="Paid",1,0)</f>
        <v>1</v>
      </c>
      <c r="U127" s="12">
        <f>IF(Table1[[#This Row],[Payment_Status]]="Unpaid",1,0)</f>
        <v>0</v>
      </c>
      <c r="V127" s="12">
        <f>IF(Table1[[#This Row],[Payment_Status]]="Pending",1,0)</f>
        <v>0</v>
      </c>
      <c r="W127" s="12" t="s">
        <v>58</v>
      </c>
      <c r="X127" s="12" t="s">
        <v>30</v>
      </c>
      <c r="Y127" s="12" t="s">
        <v>31</v>
      </c>
      <c r="Z127" s="12">
        <v>79.66</v>
      </c>
      <c r="AA127" s="12">
        <v>100.24</v>
      </c>
      <c r="AB127" s="12" t="s">
        <v>32</v>
      </c>
      <c r="AC127" s="13">
        <v>42420</v>
      </c>
      <c r="AD127" s="12">
        <v>30</v>
      </c>
      <c r="AE127" s="15" t="s">
        <v>40</v>
      </c>
    </row>
    <row r="128" spans="3:31" ht="18" x14ac:dyDescent="0.35">
      <c r="C128" s="11" t="s">
        <v>194</v>
      </c>
      <c r="D128" s="12" t="s">
        <v>4095</v>
      </c>
      <c r="E128" s="12" t="s">
        <v>6095</v>
      </c>
      <c r="F128" s="12" t="s">
        <v>30</v>
      </c>
      <c r="G128" s="12" t="s">
        <v>8031</v>
      </c>
      <c r="H128" s="12" t="s">
        <v>8024</v>
      </c>
      <c r="I128" s="12" t="s">
        <v>195</v>
      </c>
      <c r="J128" s="13">
        <v>45788</v>
      </c>
      <c r="K128" s="14">
        <v>0.46408564814814812</v>
      </c>
      <c r="L128" s="12">
        <v>334.78</v>
      </c>
      <c r="M128" s="12">
        <v>2205.48</v>
      </c>
      <c r="N128" s="12">
        <v>2540.2600000000002</v>
      </c>
      <c r="O128" s="12">
        <v>2510.2600000000002</v>
      </c>
      <c r="P128" s="49">
        <v>45790</v>
      </c>
      <c r="Q128" s="12" t="str">
        <f>TEXT(Table1[[#This Row],[Billing_Date]],"YYYY")</f>
        <v>2025</v>
      </c>
      <c r="R128" s="49">
        <v>45858</v>
      </c>
      <c r="S128" s="12" t="s">
        <v>49</v>
      </c>
      <c r="T128" s="12">
        <f>IF(Table1[[#This Row],[Payment_Status]]="Paid",1,0)</f>
        <v>0</v>
      </c>
      <c r="U128" s="12">
        <f>IF(Table1[[#This Row],[Payment_Status]]="Unpaid",1,0)</f>
        <v>1</v>
      </c>
      <c r="V128" s="12">
        <f>IF(Table1[[#This Row],[Payment_Status]]="Pending",1,0)</f>
        <v>0</v>
      </c>
      <c r="W128" s="12" t="s">
        <v>38</v>
      </c>
      <c r="X128" s="12" t="s">
        <v>44</v>
      </c>
      <c r="Y128" s="12" t="s">
        <v>31</v>
      </c>
      <c r="Z128" s="12">
        <v>231.09</v>
      </c>
      <c r="AA128" s="12">
        <v>103.69</v>
      </c>
      <c r="AB128" s="12" t="s">
        <v>46</v>
      </c>
      <c r="AC128" s="13">
        <v>43973</v>
      </c>
      <c r="AD128" s="12">
        <v>51</v>
      </c>
      <c r="AE128" s="15" t="s">
        <v>33</v>
      </c>
    </row>
    <row r="129" spans="3:31" ht="18" x14ac:dyDescent="0.35">
      <c r="C129" s="11" t="s">
        <v>354</v>
      </c>
      <c r="D129" s="12" t="s">
        <v>4096</v>
      </c>
      <c r="E129" s="12" t="s">
        <v>6096</v>
      </c>
      <c r="F129" s="12" t="s">
        <v>26</v>
      </c>
      <c r="G129" s="12" t="s">
        <v>8026</v>
      </c>
      <c r="H129" s="12" t="s">
        <v>8021</v>
      </c>
      <c r="I129" s="12" t="s">
        <v>355</v>
      </c>
      <c r="J129" s="13">
        <v>45837</v>
      </c>
      <c r="K129" s="14">
        <v>0.14937500000000001</v>
      </c>
      <c r="L129" s="12">
        <v>472.49</v>
      </c>
      <c r="M129" s="12">
        <v>2183.8000000000002</v>
      </c>
      <c r="N129" s="12">
        <v>2656.29</v>
      </c>
      <c r="O129" s="12">
        <v>3179.38</v>
      </c>
      <c r="P129" s="49">
        <v>45838</v>
      </c>
      <c r="Q129" s="12" t="str">
        <f>TEXT(Table1[[#This Row],[Billing_Date]],"YYYY")</f>
        <v>2025</v>
      </c>
      <c r="R129" s="49">
        <v>45868</v>
      </c>
      <c r="S129" s="12" t="s">
        <v>28</v>
      </c>
      <c r="T129" s="12">
        <f>IF(Table1[[#This Row],[Payment_Status]]="Paid",1,0)</f>
        <v>1</v>
      </c>
      <c r="U129" s="12">
        <f>IF(Table1[[#This Row],[Payment_Status]]="Unpaid",1,0)</f>
        <v>0</v>
      </c>
      <c r="V129" s="12">
        <f>IF(Table1[[#This Row],[Payment_Status]]="Pending",1,0)</f>
        <v>0</v>
      </c>
      <c r="W129" s="12" t="s">
        <v>43</v>
      </c>
      <c r="X129" s="12" t="s">
        <v>39</v>
      </c>
      <c r="Y129" s="12" t="s">
        <v>85</v>
      </c>
      <c r="Z129" s="12">
        <v>216.94</v>
      </c>
      <c r="AA129" s="12">
        <v>255.55</v>
      </c>
      <c r="AB129" s="12" t="s">
        <v>32</v>
      </c>
      <c r="AC129" s="13">
        <v>45470</v>
      </c>
      <c r="AD129" s="12">
        <v>51</v>
      </c>
      <c r="AE129" s="15" t="s">
        <v>33</v>
      </c>
    </row>
    <row r="130" spans="3:31" ht="18" x14ac:dyDescent="0.35">
      <c r="C130" s="11" t="s">
        <v>198</v>
      </c>
      <c r="D130" s="12" t="s">
        <v>4097</v>
      </c>
      <c r="E130" s="12" t="s">
        <v>6097</v>
      </c>
      <c r="F130" s="12" t="s">
        <v>26</v>
      </c>
      <c r="G130" s="12" t="s">
        <v>8028</v>
      </c>
      <c r="H130" s="12" t="s">
        <v>8022</v>
      </c>
      <c r="I130" s="12" t="s">
        <v>199</v>
      </c>
      <c r="J130" s="13">
        <v>45540</v>
      </c>
      <c r="K130" s="14">
        <v>0.64258101851851857</v>
      </c>
      <c r="L130" s="12">
        <v>181.12</v>
      </c>
      <c r="M130" s="12">
        <v>2225.65</v>
      </c>
      <c r="N130" s="12">
        <v>2406.77</v>
      </c>
      <c r="O130" s="12">
        <v>903.08</v>
      </c>
      <c r="P130" s="49">
        <v>45665</v>
      </c>
      <c r="Q130" s="12" t="str">
        <f>TEXT(Table1[[#This Row],[Billing_Date]],"YYYY")</f>
        <v>2025</v>
      </c>
      <c r="R130" s="49">
        <v>45874</v>
      </c>
      <c r="S130" s="12" t="s">
        <v>28</v>
      </c>
      <c r="T130" s="12">
        <f>IF(Table1[[#This Row],[Payment_Status]]="Paid",1,0)</f>
        <v>1</v>
      </c>
      <c r="U130" s="12">
        <f>IF(Table1[[#This Row],[Payment_Status]]="Unpaid",1,0)</f>
        <v>0</v>
      </c>
      <c r="V130" s="12">
        <f>IF(Table1[[#This Row],[Payment_Status]]="Pending",1,0)</f>
        <v>0</v>
      </c>
      <c r="W130" s="12" t="s">
        <v>43</v>
      </c>
      <c r="X130" s="12" t="s">
        <v>44</v>
      </c>
      <c r="Y130" s="12" t="s">
        <v>63</v>
      </c>
      <c r="Z130" s="12">
        <v>110.47</v>
      </c>
      <c r="AA130" s="12">
        <v>70.650000000000006</v>
      </c>
      <c r="AB130" s="12" t="s">
        <v>46</v>
      </c>
      <c r="AC130" s="13">
        <v>43447</v>
      </c>
      <c r="AD130" s="12">
        <v>66</v>
      </c>
      <c r="AE130" s="15" t="s">
        <v>64</v>
      </c>
    </row>
    <row r="131" spans="3:31" ht="18" x14ac:dyDescent="0.35">
      <c r="C131" s="11" t="s">
        <v>202</v>
      </c>
      <c r="D131" s="12" t="s">
        <v>4099</v>
      </c>
      <c r="E131" s="12" t="s">
        <v>6099</v>
      </c>
      <c r="F131" s="12" t="s">
        <v>26</v>
      </c>
      <c r="G131" s="12" t="s">
        <v>8030</v>
      </c>
      <c r="H131" s="12" t="s">
        <v>8023</v>
      </c>
      <c r="I131" s="12" t="s">
        <v>203</v>
      </c>
      <c r="J131" s="13">
        <v>45704</v>
      </c>
      <c r="K131" s="14">
        <v>0.31756944444444446</v>
      </c>
      <c r="L131" s="12">
        <v>245.64</v>
      </c>
      <c r="M131" s="12">
        <v>4056.8</v>
      </c>
      <c r="N131" s="12">
        <v>4302.4399999999996</v>
      </c>
      <c r="O131" s="12">
        <v>1293.72</v>
      </c>
      <c r="P131" s="49">
        <v>45710</v>
      </c>
      <c r="Q131" s="12" t="str">
        <f>TEXT(Table1[[#This Row],[Billing_Date]],"YYYY")</f>
        <v>2025</v>
      </c>
      <c r="R131" s="49">
        <v>45884</v>
      </c>
      <c r="S131" s="12" t="s">
        <v>37</v>
      </c>
      <c r="T131" s="12">
        <f>IF(Table1[[#This Row],[Payment_Status]]="Paid",1,0)</f>
        <v>0</v>
      </c>
      <c r="U131" s="12">
        <f>IF(Table1[[#This Row],[Payment_Status]]="Unpaid",1,0)</f>
        <v>0</v>
      </c>
      <c r="V131" s="12">
        <f>IF(Table1[[#This Row],[Payment_Status]]="Pending",1,0)</f>
        <v>1</v>
      </c>
      <c r="W131" s="12" t="s">
        <v>29</v>
      </c>
      <c r="X131" s="12" t="s">
        <v>39</v>
      </c>
      <c r="Y131" s="12" t="s">
        <v>63</v>
      </c>
      <c r="Z131" s="12">
        <v>171.84</v>
      </c>
      <c r="AA131" s="12">
        <v>73.8</v>
      </c>
      <c r="AB131" s="12" t="s">
        <v>32</v>
      </c>
      <c r="AC131" s="13">
        <v>44900</v>
      </c>
      <c r="AD131" s="12">
        <v>42</v>
      </c>
      <c r="AE131" s="15" t="s">
        <v>40</v>
      </c>
    </row>
    <row r="132" spans="3:31" ht="18" x14ac:dyDescent="0.35">
      <c r="C132" s="11" t="s">
        <v>204</v>
      </c>
      <c r="D132" s="12" t="s">
        <v>4100</v>
      </c>
      <c r="E132" s="12" t="s">
        <v>6100</v>
      </c>
      <c r="F132" s="12" t="s">
        <v>26</v>
      </c>
      <c r="G132" s="12" t="s">
        <v>8025</v>
      </c>
      <c r="H132" s="12" t="s">
        <v>8020</v>
      </c>
      <c r="I132" s="12" t="s">
        <v>205</v>
      </c>
      <c r="J132" s="13">
        <v>45846</v>
      </c>
      <c r="K132" s="14">
        <v>5.1180555555555556E-2</v>
      </c>
      <c r="L132" s="12">
        <v>146.84</v>
      </c>
      <c r="M132" s="12">
        <v>3334.98</v>
      </c>
      <c r="N132" s="12">
        <v>3481.82</v>
      </c>
      <c r="O132" s="12">
        <v>1038.6600000000001</v>
      </c>
      <c r="P132" s="49">
        <v>45852</v>
      </c>
      <c r="Q132" s="12" t="str">
        <f>TEXT(Table1[[#This Row],[Billing_Date]],"YYYY")</f>
        <v>2025</v>
      </c>
      <c r="R132" s="49">
        <v>45882</v>
      </c>
      <c r="S132" s="12" t="s">
        <v>28</v>
      </c>
      <c r="T132" s="12">
        <f>IF(Table1[[#This Row],[Payment_Status]]="Paid",1,0)</f>
        <v>1</v>
      </c>
      <c r="U132" s="12">
        <f>IF(Table1[[#This Row],[Payment_Status]]="Unpaid",1,0)</f>
        <v>0</v>
      </c>
      <c r="V132" s="12">
        <f>IF(Table1[[#This Row],[Payment_Status]]="Pending",1,0)</f>
        <v>0</v>
      </c>
      <c r="W132" s="12" t="s">
        <v>29</v>
      </c>
      <c r="X132" s="12" t="s">
        <v>39</v>
      </c>
      <c r="Y132" s="12" t="s">
        <v>45</v>
      </c>
      <c r="Z132" s="12">
        <v>93.84</v>
      </c>
      <c r="AA132" s="12">
        <v>53</v>
      </c>
      <c r="AB132" s="12" t="s">
        <v>32</v>
      </c>
      <c r="AC132" s="13">
        <v>44258</v>
      </c>
      <c r="AD132" s="12">
        <v>38</v>
      </c>
      <c r="AE132" s="15" t="s">
        <v>40</v>
      </c>
    </row>
    <row r="133" spans="3:31" ht="18" x14ac:dyDescent="0.35">
      <c r="C133" s="11" t="s">
        <v>206</v>
      </c>
      <c r="D133" s="12" t="s">
        <v>4101</v>
      </c>
      <c r="E133" s="12" t="s">
        <v>6101</v>
      </c>
      <c r="F133" s="12" t="s">
        <v>26</v>
      </c>
      <c r="G133" s="12" t="s">
        <v>8031</v>
      </c>
      <c r="H133" s="12" t="s">
        <v>8024</v>
      </c>
      <c r="I133" s="12" t="s">
        <v>207</v>
      </c>
      <c r="J133" s="13">
        <v>45813</v>
      </c>
      <c r="K133" s="14">
        <v>0.13483796296296297</v>
      </c>
      <c r="L133" s="12">
        <v>146.43</v>
      </c>
      <c r="M133" s="12">
        <v>2887.92</v>
      </c>
      <c r="N133" s="12">
        <v>3034.35</v>
      </c>
      <c r="O133" s="12">
        <v>872</v>
      </c>
      <c r="P133" s="49">
        <v>45814</v>
      </c>
      <c r="Q133" s="12" t="str">
        <f>TEXT(Table1[[#This Row],[Billing_Date]],"YYYY")</f>
        <v>2025</v>
      </c>
      <c r="R133" s="49">
        <v>45870</v>
      </c>
      <c r="S133" s="12" t="s">
        <v>37</v>
      </c>
      <c r="T133" s="12">
        <f>IF(Table1[[#This Row],[Payment_Status]]="Paid",1,0)</f>
        <v>0</v>
      </c>
      <c r="U133" s="12">
        <f>IF(Table1[[#This Row],[Payment_Status]]="Unpaid",1,0)</f>
        <v>0</v>
      </c>
      <c r="V133" s="12">
        <f>IF(Table1[[#This Row],[Payment_Status]]="Pending",1,0)</f>
        <v>1</v>
      </c>
      <c r="W133" s="12" t="s">
        <v>29</v>
      </c>
      <c r="X133" s="12" t="s">
        <v>30</v>
      </c>
      <c r="Y133" s="12" t="s">
        <v>63</v>
      </c>
      <c r="Z133" s="12">
        <v>58.66</v>
      </c>
      <c r="AA133" s="12">
        <v>87.77</v>
      </c>
      <c r="AB133" s="12" t="s">
        <v>46</v>
      </c>
      <c r="AC133" s="13">
        <v>44126</v>
      </c>
      <c r="AD133" s="12">
        <v>61</v>
      </c>
      <c r="AE133" s="15" t="s">
        <v>64</v>
      </c>
    </row>
    <row r="134" spans="3:31" ht="18" x14ac:dyDescent="0.35">
      <c r="C134" s="11" t="s">
        <v>208</v>
      </c>
      <c r="D134" s="12" t="s">
        <v>4102</v>
      </c>
      <c r="E134" s="12" t="s">
        <v>6102</v>
      </c>
      <c r="F134" s="12" t="s">
        <v>26</v>
      </c>
      <c r="G134" s="12" t="s">
        <v>8031</v>
      </c>
      <c r="H134" s="12" t="s">
        <v>8024</v>
      </c>
      <c r="I134" s="12" t="s">
        <v>209</v>
      </c>
      <c r="J134" s="13">
        <v>45597</v>
      </c>
      <c r="K134" s="14">
        <v>0.82716435185185189</v>
      </c>
      <c r="L134" s="12">
        <v>246.24</v>
      </c>
      <c r="M134" s="12">
        <v>1917.42</v>
      </c>
      <c r="N134" s="12">
        <v>2163.66</v>
      </c>
      <c r="O134" s="12">
        <v>1196.75</v>
      </c>
      <c r="P134" s="49">
        <v>45620</v>
      </c>
      <c r="Q134" s="12" t="str">
        <f>TEXT(Table1[[#This Row],[Billing_Date]],"YYYY")</f>
        <v>2024</v>
      </c>
      <c r="R134" s="49">
        <v>45877</v>
      </c>
      <c r="S134" s="12" t="s">
        <v>37</v>
      </c>
      <c r="T134" s="12">
        <f>IF(Table1[[#This Row],[Payment_Status]]="Paid",1,0)</f>
        <v>0</v>
      </c>
      <c r="U134" s="12">
        <f>IF(Table1[[#This Row],[Payment_Status]]="Unpaid",1,0)</f>
        <v>0</v>
      </c>
      <c r="V134" s="12">
        <f>IF(Table1[[#This Row],[Payment_Status]]="Pending",1,0)</f>
        <v>1</v>
      </c>
      <c r="W134" s="12" t="s">
        <v>29</v>
      </c>
      <c r="X134" s="12" t="s">
        <v>44</v>
      </c>
      <c r="Y134" s="12" t="s">
        <v>45</v>
      </c>
      <c r="Z134" s="12">
        <v>123.99</v>
      </c>
      <c r="AA134" s="12">
        <v>122.25</v>
      </c>
      <c r="AB134" s="12" t="s">
        <v>32</v>
      </c>
      <c r="AC134" s="13">
        <v>45379</v>
      </c>
      <c r="AD134" s="12">
        <v>41</v>
      </c>
      <c r="AE134" s="15" t="s">
        <v>40</v>
      </c>
    </row>
    <row r="135" spans="3:31" ht="18" x14ac:dyDescent="0.35">
      <c r="C135" s="11" t="s">
        <v>210</v>
      </c>
      <c r="D135" s="12" t="s">
        <v>4103</v>
      </c>
      <c r="E135" s="12" t="s">
        <v>6103</v>
      </c>
      <c r="F135" s="12" t="s">
        <v>35</v>
      </c>
      <c r="G135" s="12" t="s">
        <v>8026</v>
      </c>
      <c r="H135" s="12" t="s">
        <v>8021</v>
      </c>
      <c r="I135" s="12" t="s">
        <v>211</v>
      </c>
      <c r="J135" s="13">
        <v>45794</v>
      </c>
      <c r="K135" s="14">
        <v>0.18831018518518519</v>
      </c>
      <c r="L135" s="12">
        <v>363.06</v>
      </c>
      <c r="M135" s="12">
        <v>4297.88</v>
      </c>
      <c r="N135" s="12">
        <v>4660.9399999999996</v>
      </c>
      <c r="O135" s="12">
        <v>1680.88</v>
      </c>
      <c r="P135" s="49">
        <v>45798</v>
      </c>
      <c r="Q135" s="12" t="str">
        <f>TEXT(Table1[[#This Row],[Billing_Date]],"YYYY")</f>
        <v>2025</v>
      </c>
      <c r="R135" s="49">
        <v>45865</v>
      </c>
      <c r="S135" s="12" t="s">
        <v>37</v>
      </c>
      <c r="T135" s="12">
        <f>IF(Table1[[#This Row],[Payment_Status]]="Paid",1,0)</f>
        <v>0</v>
      </c>
      <c r="U135" s="12">
        <f>IF(Table1[[#This Row],[Payment_Status]]="Unpaid",1,0)</f>
        <v>0</v>
      </c>
      <c r="V135" s="12">
        <f>IF(Table1[[#This Row],[Payment_Status]]="Pending",1,0)</f>
        <v>1</v>
      </c>
      <c r="W135" s="12" t="s">
        <v>38</v>
      </c>
      <c r="X135" s="12" t="s">
        <v>39</v>
      </c>
      <c r="Y135" s="12" t="s">
        <v>51</v>
      </c>
      <c r="Z135" s="12">
        <v>252.45</v>
      </c>
      <c r="AA135" s="12">
        <v>110.61</v>
      </c>
      <c r="AB135" s="12" t="s">
        <v>32</v>
      </c>
      <c r="AC135" s="13">
        <v>45224</v>
      </c>
      <c r="AD135" s="12">
        <v>55</v>
      </c>
      <c r="AE135" s="15" t="s">
        <v>64</v>
      </c>
    </row>
    <row r="136" spans="3:31" ht="18" x14ac:dyDescent="0.35">
      <c r="C136" s="11" t="s">
        <v>212</v>
      </c>
      <c r="D136" s="12" t="s">
        <v>4104</v>
      </c>
      <c r="E136" s="12" t="s">
        <v>6104</v>
      </c>
      <c r="F136" s="12" t="s">
        <v>26</v>
      </c>
      <c r="G136" s="12" t="s">
        <v>8026</v>
      </c>
      <c r="H136" s="12" t="s">
        <v>8021</v>
      </c>
      <c r="I136" s="12" t="s">
        <v>213</v>
      </c>
      <c r="J136" s="13">
        <v>45640</v>
      </c>
      <c r="K136" s="14">
        <v>0.17699074074074075</v>
      </c>
      <c r="L136" s="12">
        <v>270.04000000000002</v>
      </c>
      <c r="M136" s="12">
        <v>3298.09</v>
      </c>
      <c r="N136" s="12">
        <v>3568.13</v>
      </c>
      <c r="O136" s="12">
        <v>1343.06</v>
      </c>
      <c r="P136" s="49">
        <v>45847</v>
      </c>
      <c r="Q136" s="12" t="str">
        <f>TEXT(Table1[[#This Row],[Billing_Date]],"YYYY")</f>
        <v>2025</v>
      </c>
      <c r="R136" s="49">
        <v>45871</v>
      </c>
      <c r="S136" s="12" t="s">
        <v>37</v>
      </c>
      <c r="T136" s="12">
        <f>IF(Table1[[#This Row],[Payment_Status]]="Paid",1,0)</f>
        <v>0</v>
      </c>
      <c r="U136" s="12">
        <f>IF(Table1[[#This Row],[Payment_Status]]="Unpaid",1,0)</f>
        <v>0</v>
      </c>
      <c r="V136" s="12">
        <f>IF(Table1[[#This Row],[Payment_Status]]="Pending",1,0)</f>
        <v>1</v>
      </c>
      <c r="W136" s="12" t="s">
        <v>58</v>
      </c>
      <c r="X136" s="12" t="s">
        <v>30</v>
      </c>
      <c r="Y136" s="12" t="s">
        <v>51</v>
      </c>
      <c r="Z136" s="12">
        <v>145.99</v>
      </c>
      <c r="AA136" s="12">
        <v>124.05</v>
      </c>
      <c r="AB136" s="12" t="s">
        <v>46</v>
      </c>
      <c r="AC136" s="13">
        <v>43166</v>
      </c>
      <c r="AD136" s="12">
        <v>30</v>
      </c>
      <c r="AE136" s="15" t="s">
        <v>40</v>
      </c>
    </row>
    <row r="137" spans="3:31" ht="18" x14ac:dyDescent="0.35">
      <c r="C137" s="11" t="s">
        <v>3739</v>
      </c>
      <c r="D137" s="12" t="s">
        <v>4105</v>
      </c>
      <c r="E137" s="12" t="s">
        <v>6105</v>
      </c>
      <c r="F137" s="12" t="s">
        <v>35</v>
      </c>
      <c r="G137" s="12" t="s">
        <v>8026</v>
      </c>
      <c r="H137" s="12" t="s">
        <v>8021</v>
      </c>
      <c r="I137" s="12" t="s">
        <v>3740</v>
      </c>
      <c r="J137" s="13">
        <v>45764</v>
      </c>
      <c r="K137" s="14">
        <v>0.29900462962962965</v>
      </c>
      <c r="L137" s="12">
        <v>48.21</v>
      </c>
      <c r="M137" s="12">
        <v>2961.14</v>
      </c>
      <c r="N137" s="12">
        <v>3009.35</v>
      </c>
      <c r="O137" s="12">
        <v>351.52</v>
      </c>
      <c r="P137" s="49">
        <v>45766</v>
      </c>
      <c r="Q137" s="12" t="str">
        <f>TEXT(Table1[[#This Row],[Billing_Date]],"YYYY")</f>
        <v>2025</v>
      </c>
      <c r="R137" s="49">
        <v>45873</v>
      </c>
      <c r="S137" s="12" t="s">
        <v>49</v>
      </c>
      <c r="T137" s="12">
        <f>IF(Table1[[#This Row],[Payment_Status]]="Paid",1,0)</f>
        <v>0</v>
      </c>
      <c r="U137" s="12">
        <f>IF(Table1[[#This Row],[Payment_Status]]="Unpaid",1,0)</f>
        <v>1</v>
      </c>
      <c r="V137" s="12">
        <f>IF(Table1[[#This Row],[Payment_Status]]="Pending",1,0)</f>
        <v>0</v>
      </c>
      <c r="W137" s="12" t="s">
        <v>50</v>
      </c>
      <c r="X137" s="12" t="s">
        <v>39</v>
      </c>
      <c r="Y137" s="12" t="s">
        <v>45</v>
      </c>
      <c r="Z137" s="12">
        <v>31.71</v>
      </c>
      <c r="AA137" s="12">
        <v>16.5</v>
      </c>
      <c r="AB137" s="12" t="s">
        <v>32</v>
      </c>
      <c r="AC137" s="13">
        <v>44176</v>
      </c>
      <c r="AD137" s="12">
        <v>51</v>
      </c>
      <c r="AE137" s="15" t="s">
        <v>64</v>
      </c>
    </row>
    <row r="138" spans="3:31" ht="18" x14ac:dyDescent="0.35">
      <c r="C138" s="11" t="s">
        <v>216</v>
      </c>
      <c r="D138" s="12" t="s">
        <v>4106</v>
      </c>
      <c r="E138" s="12" t="s">
        <v>6106</v>
      </c>
      <c r="F138" s="12" t="s">
        <v>26</v>
      </c>
      <c r="G138" s="12" t="s">
        <v>8030</v>
      </c>
      <c r="H138" s="12" t="s">
        <v>8023</v>
      </c>
      <c r="I138" s="12" t="s">
        <v>217</v>
      </c>
      <c r="J138" s="13">
        <v>45791</v>
      </c>
      <c r="K138" s="14">
        <v>0.55276620370370366</v>
      </c>
      <c r="L138" s="12">
        <v>15.73</v>
      </c>
      <c r="M138" s="12">
        <v>1824.46</v>
      </c>
      <c r="N138" s="12">
        <v>1840.19</v>
      </c>
      <c r="O138" s="12">
        <v>79.900000000000006</v>
      </c>
      <c r="P138" s="49">
        <v>45796</v>
      </c>
      <c r="Q138" s="12" t="str">
        <f>TEXT(Table1[[#This Row],[Billing_Date]],"YYYY")</f>
        <v>2025</v>
      </c>
      <c r="R138" s="49">
        <v>45870</v>
      </c>
      <c r="S138" s="12" t="s">
        <v>49</v>
      </c>
      <c r="T138" s="12">
        <f>IF(Table1[[#This Row],[Payment_Status]]="Paid",1,0)</f>
        <v>0</v>
      </c>
      <c r="U138" s="12">
        <f>IF(Table1[[#This Row],[Payment_Status]]="Unpaid",1,0)</f>
        <v>1</v>
      </c>
      <c r="V138" s="12">
        <f>IF(Table1[[#This Row],[Payment_Status]]="Pending",1,0)</f>
        <v>0</v>
      </c>
      <c r="W138" s="12" t="s">
        <v>58</v>
      </c>
      <c r="X138" s="12" t="s">
        <v>44</v>
      </c>
      <c r="Y138" s="12" t="s">
        <v>31</v>
      </c>
      <c r="Z138" s="12">
        <v>9.11</v>
      </c>
      <c r="AA138" s="12">
        <v>6.62</v>
      </c>
      <c r="AB138" s="12" t="s">
        <v>46</v>
      </c>
      <c r="AC138" s="13">
        <v>42688</v>
      </c>
      <c r="AD138" s="12">
        <v>35</v>
      </c>
      <c r="AE138" s="15" t="s">
        <v>40</v>
      </c>
    </row>
    <row r="139" spans="3:31" ht="18" x14ac:dyDescent="0.35">
      <c r="C139" s="11" t="s">
        <v>218</v>
      </c>
      <c r="D139" s="12" t="s">
        <v>4107</v>
      </c>
      <c r="E139" s="12" t="s">
        <v>6107</v>
      </c>
      <c r="F139" s="12" t="s">
        <v>35</v>
      </c>
      <c r="G139" s="12" t="s">
        <v>8026</v>
      </c>
      <c r="H139" s="12" t="s">
        <v>8021</v>
      </c>
      <c r="I139" s="12" t="s">
        <v>219</v>
      </c>
      <c r="J139" s="13">
        <v>45598</v>
      </c>
      <c r="K139" s="14">
        <v>0.64944444444444449</v>
      </c>
      <c r="L139" s="12">
        <v>431.24</v>
      </c>
      <c r="M139" s="12">
        <v>4396.88</v>
      </c>
      <c r="N139" s="12">
        <v>4828.12</v>
      </c>
      <c r="O139" s="12">
        <v>2861.47</v>
      </c>
      <c r="P139" s="49">
        <v>45601</v>
      </c>
      <c r="Q139" s="12" t="str">
        <f>TEXT(Table1[[#This Row],[Billing_Date]],"YYYY")</f>
        <v>2024</v>
      </c>
      <c r="R139" s="49">
        <v>45857</v>
      </c>
      <c r="S139" s="12" t="s">
        <v>49</v>
      </c>
      <c r="T139" s="12">
        <f>IF(Table1[[#This Row],[Payment_Status]]="Paid",1,0)</f>
        <v>0</v>
      </c>
      <c r="U139" s="12">
        <f>IF(Table1[[#This Row],[Payment_Status]]="Unpaid",1,0)</f>
        <v>1</v>
      </c>
      <c r="V139" s="12">
        <f>IF(Table1[[#This Row],[Payment_Status]]="Pending",1,0)</f>
        <v>0</v>
      </c>
      <c r="W139" s="12" t="s">
        <v>50</v>
      </c>
      <c r="X139" s="12" t="s">
        <v>44</v>
      </c>
      <c r="Y139" s="12" t="s">
        <v>85</v>
      </c>
      <c r="Z139" s="12">
        <v>215.01</v>
      </c>
      <c r="AA139" s="12">
        <v>216.23</v>
      </c>
      <c r="AB139" s="12" t="s">
        <v>32</v>
      </c>
      <c r="AC139" s="13">
        <v>43676</v>
      </c>
      <c r="AD139" s="12">
        <v>61</v>
      </c>
      <c r="AE139" s="15" t="s">
        <v>64</v>
      </c>
    </row>
    <row r="140" spans="3:31" ht="18" x14ac:dyDescent="0.35">
      <c r="C140" s="11" t="s">
        <v>220</v>
      </c>
      <c r="D140" s="12" t="s">
        <v>4108</v>
      </c>
      <c r="E140" s="12" t="s">
        <v>6108</v>
      </c>
      <c r="F140" s="12" t="s">
        <v>30</v>
      </c>
      <c r="G140" s="12" t="s">
        <v>8031</v>
      </c>
      <c r="H140" s="12" t="s">
        <v>8024</v>
      </c>
      <c r="I140" s="12" t="s">
        <v>221</v>
      </c>
      <c r="J140" s="13">
        <v>45579</v>
      </c>
      <c r="K140" s="14">
        <v>8.5682870370370368E-2</v>
      </c>
      <c r="L140" s="12">
        <v>330.3</v>
      </c>
      <c r="M140" s="12">
        <v>4251.96</v>
      </c>
      <c r="N140" s="12">
        <v>4582.26</v>
      </c>
      <c r="O140" s="12">
        <v>1574.42</v>
      </c>
      <c r="P140" s="49">
        <v>45685</v>
      </c>
      <c r="Q140" s="12" t="str">
        <f>TEXT(Table1[[#This Row],[Billing_Date]],"YYYY")</f>
        <v>2025</v>
      </c>
      <c r="R140" s="49">
        <v>45857</v>
      </c>
      <c r="S140" s="12" t="s">
        <v>49</v>
      </c>
      <c r="T140" s="12">
        <f>IF(Table1[[#This Row],[Payment_Status]]="Paid",1,0)</f>
        <v>0</v>
      </c>
      <c r="U140" s="12">
        <f>IF(Table1[[#This Row],[Payment_Status]]="Unpaid",1,0)</f>
        <v>1</v>
      </c>
      <c r="V140" s="12">
        <f>IF(Table1[[#This Row],[Payment_Status]]="Pending",1,0)</f>
        <v>0</v>
      </c>
      <c r="W140" s="12" t="s">
        <v>43</v>
      </c>
      <c r="X140" s="12" t="s">
        <v>39</v>
      </c>
      <c r="Y140" s="12" t="s">
        <v>31</v>
      </c>
      <c r="Z140" s="12">
        <v>229.2</v>
      </c>
      <c r="AA140" s="12">
        <v>101.1</v>
      </c>
      <c r="AB140" s="12" t="s">
        <v>32</v>
      </c>
      <c r="AC140" s="13">
        <v>42948</v>
      </c>
      <c r="AD140" s="12">
        <v>48</v>
      </c>
      <c r="AE140" s="15" t="s">
        <v>40</v>
      </c>
    </row>
    <row r="141" spans="3:31" ht="18" x14ac:dyDescent="0.35">
      <c r="C141" s="11" t="s">
        <v>222</v>
      </c>
      <c r="D141" s="12" t="s">
        <v>4109</v>
      </c>
      <c r="E141" s="12" t="s">
        <v>6109</v>
      </c>
      <c r="F141" s="12" t="s">
        <v>26</v>
      </c>
      <c r="G141" s="12" t="s">
        <v>8026</v>
      </c>
      <c r="H141" s="12" t="s">
        <v>8021</v>
      </c>
      <c r="I141" s="12" t="s">
        <v>223</v>
      </c>
      <c r="J141" s="13">
        <v>45605</v>
      </c>
      <c r="K141" s="14">
        <v>0.64704861111111112</v>
      </c>
      <c r="L141" s="12">
        <v>338.51</v>
      </c>
      <c r="M141" s="12">
        <v>1701.45</v>
      </c>
      <c r="N141" s="12">
        <v>2039.96</v>
      </c>
      <c r="O141" s="12">
        <v>2322.0700000000002</v>
      </c>
      <c r="P141" s="49">
        <v>45642</v>
      </c>
      <c r="Q141" s="12" t="str">
        <f>TEXT(Table1[[#This Row],[Billing_Date]],"YYYY")</f>
        <v>2024</v>
      </c>
      <c r="R141" s="49">
        <v>45883</v>
      </c>
      <c r="S141" s="12" t="s">
        <v>49</v>
      </c>
      <c r="T141" s="12">
        <f>IF(Table1[[#This Row],[Payment_Status]]="Paid",1,0)</f>
        <v>0</v>
      </c>
      <c r="U141" s="12">
        <f>IF(Table1[[#This Row],[Payment_Status]]="Unpaid",1,0)</f>
        <v>1</v>
      </c>
      <c r="V141" s="12">
        <f>IF(Table1[[#This Row],[Payment_Status]]="Pending",1,0)</f>
        <v>0</v>
      </c>
      <c r="W141" s="12" t="s">
        <v>58</v>
      </c>
      <c r="X141" s="12" t="s">
        <v>44</v>
      </c>
      <c r="Y141" s="12" t="s">
        <v>51</v>
      </c>
      <c r="Z141" s="12">
        <v>186.29</v>
      </c>
      <c r="AA141" s="12">
        <v>152.22</v>
      </c>
      <c r="AB141" s="12" t="s">
        <v>32</v>
      </c>
      <c r="AC141" s="13">
        <v>44795</v>
      </c>
      <c r="AD141" s="12">
        <v>62</v>
      </c>
      <c r="AE141" s="15" t="s">
        <v>64</v>
      </c>
    </row>
    <row r="142" spans="3:31" ht="18" x14ac:dyDescent="0.35">
      <c r="C142" s="11" t="s">
        <v>224</v>
      </c>
      <c r="D142" s="12" t="s">
        <v>4110</v>
      </c>
      <c r="E142" s="12" t="s">
        <v>6110</v>
      </c>
      <c r="F142" s="12" t="s">
        <v>35</v>
      </c>
      <c r="G142" s="12" t="s">
        <v>8027</v>
      </c>
      <c r="H142" s="12" t="s">
        <v>8022</v>
      </c>
      <c r="I142" s="12" t="s">
        <v>225</v>
      </c>
      <c r="J142" s="13">
        <v>45620</v>
      </c>
      <c r="K142" s="14">
        <v>0.9698148148148148</v>
      </c>
      <c r="L142" s="12">
        <v>151.93</v>
      </c>
      <c r="M142" s="12">
        <v>2299.37</v>
      </c>
      <c r="N142" s="12">
        <v>2451.2999999999902</v>
      </c>
      <c r="O142" s="12">
        <v>717.89</v>
      </c>
      <c r="P142" s="49">
        <v>45701</v>
      </c>
      <c r="Q142" s="12" t="str">
        <f>TEXT(Table1[[#This Row],[Billing_Date]],"YYYY")</f>
        <v>2025</v>
      </c>
      <c r="R142" s="49">
        <v>45882</v>
      </c>
      <c r="S142" s="12" t="s">
        <v>37</v>
      </c>
      <c r="T142" s="12">
        <f>IF(Table1[[#This Row],[Payment_Status]]="Paid",1,0)</f>
        <v>0</v>
      </c>
      <c r="U142" s="12">
        <f>IF(Table1[[#This Row],[Payment_Status]]="Unpaid",1,0)</f>
        <v>0</v>
      </c>
      <c r="V142" s="12">
        <f>IF(Table1[[#This Row],[Payment_Status]]="Pending",1,0)</f>
        <v>1</v>
      </c>
      <c r="W142" s="12" t="s">
        <v>58</v>
      </c>
      <c r="X142" s="12" t="s">
        <v>30</v>
      </c>
      <c r="Y142" s="12" t="s">
        <v>51</v>
      </c>
      <c r="Z142" s="12">
        <v>66.650000000000006</v>
      </c>
      <c r="AA142" s="12">
        <v>85.28</v>
      </c>
      <c r="AB142" s="12" t="s">
        <v>46</v>
      </c>
      <c r="AC142" s="13">
        <v>42392</v>
      </c>
      <c r="AD142" s="12">
        <v>22</v>
      </c>
      <c r="AE142" s="15" t="s">
        <v>40</v>
      </c>
    </row>
    <row r="143" spans="3:31" ht="18" x14ac:dyDescent="0.35">
      <c r="C143" s="11" t="s">
        <v>226</v>
      </c>
      <c r="D143" s="12" t="s">
        <v>4111</v>
      </c>
      <c r="E143" s="12" t="s">
        <v>6111</v>
      </c>
      <c r="F143" s="12" t="s">
        <v>30</v>
      </c>
      <c r="G143" s="12" t="s">
        <v>8026</v>
      </c>
      <c r="H143" s="12" t="s">
        <v>8021</v>
      </c>
      <c r="I143" s="12" t="s">
        <v>227</v>
      </c>
      <c r="J143" s="13">
        <v>45792</v>
      </c>
      <c r="K143" s="14">
        <v>0.13564814814814816</v>
      </c>
      <c r="L143" s="12">
        <v>300.5</v>
      </c>
      <c r="M143" s="12">
        <v>3837.92</v>
      </c>
      <c r="N143" s="12">
        <v>4138.42</v>
      </c>
      <c r="O143" s="12">
        <v>1691.86</v>
      </c>
      <c r="P143" s="49">
        <v>45793</v>
      </c>
      <c r="Q143" s="12" t="str">
        <f>TEXT(Table1[[#This Row],[Billing_Date]],"YYYY")</f>
        <v>2025</v>
      </c>
      <c r="R143" s="49">
        <v>45884</v>
      </c>
      <c r="S143" s="12" t="s">
        <v>37</v>
      </c>
      <c r="T143" s="12">
        <f>IF(Table1[[#This Row],[Payment_Status]]="Paid",1,0)</f>
        <v>0</v>
      </c>
      <c r="U143" s="12">
        <f>IF(Table1[[#This Row],[Payment_Status]]="Unpaid",1,0)</f>
        <v>0</v>
      </c>
      <c r="V143" s="12">
        <f>IF(Table1[[#This Row],[Payment_Status]]="Pending",1,0)</f>
        <v>1</v>
      </c>
      <c r="W143" s="12" t="s">
        <v>38</v>
      </c>
      <c r="X143" s="12" t="s">
        <v>44</v>
      </c>
      <c r="Y143" s="12" t="s">
        <v>85</v>
      </c>
      <c r="Z143" s="12">
        <v>142.75</v>
      </c>
      <c r="AA143" s="12">
        <v>157.75</v>
      </c>
      <c r="AB143" s="12" t="s">
        <v>32</v>
      </c>
      <c r="AC143" s="13">
        <v>43440</v>
      </c>
      <c r="AD143" s="12">
        <v>27</v>
      </c>
      <c r="AE143" s="15" t="s">
        <v>33</v>
      </c>
    </row>
    <row r="144" spans="3:31" ht="18" x14ac:dyDescent="0.35">
      <c r="C144" s="11" t="s">
        <v>228</v>
      </c>
      <c r="D144" s="12" t="s">
        <v>4112</v>
      </c>
      <c r="E144" s="12" t="s">
        <v>6112</v>
      </c>
      <c r="F144" s="12" t="s">
        <v>30</v>
      </c>
      <c r="G144" s="12" t="s">
        <v>8030</v>
      </c>
      <c r="H144" s="12" t="s">
        <v>8023</v>
      </c>
      <c r="I144" s="12" t="s">
        <v>229</v>
      </c>
      <c r="J144" s="13">
        <v>45717</v>
      </c>
      <c r="K144" s="14">
        <v>0.85795138888888889</v>
      </c>
      <c r="L144" s="12">
        <v>290.44</v>
      </c>
      <c r="M144" s="12">
        <v>2843.67</v>
      </c>
      <c r="N144" s="12">
        <v>3134.11</v>
      </c>
      <c r="O144" s="12">
        <v>1411.74</v>
      </c>
      <c r="P144" s="49">
        <v>45845</v>
      </c>
      <c r="Q144" s="12" t="str">
        <f>TEXT(Table1[[#This Row],[Billing_Date]],"YYYY")</f>
        <v>2025</v>
      </c>
      <c r="R144" s="49">
        <v>45886</v>
      </c>
      <c r="S144" s="12" t="s">
        <v>28</v>
      </c>
      <c r="T144" s="12">
        <f>IF(Table1[[#This Row],[Payment_Status]]="Paid",1,0)</f>
        <v>1</v>
      </c>
      <c r="U144" s="12">
        <f>IF(Table1[[#This Row],[Payment_Status]]="Unpaid",1,0)</f>
        <v>0</v>
      </c>
      <c r="V144" s="12">
        <f>IF(Table1[[#This Row],[Payment_Status]]="Pending",1,0)</f>
        <v>0</v>
      </c>
      <c r="W144" s="12" t="s">
        <v>43</v>
      </c>
      <c r="X144" s="12" t="s">
        <v>39</v>
      </c>
      <c r="Y144" s="12" t="s">
        <v>63</v>
      </c>
      <c r="Z144" s="12">
        <v>141.69999999999999</v>
      </c>
      <c r="AA144" s="12">
        <v>148.74</v>
      </c>
      <c r="AB144" s="12" t="s">
        <v>32</v>
      </c>
      <c r="AC144" s="13">
        <v>44416</v>
      </c>
      <c r="AD144" s="12">
        <v>48</v>
      </c>
      <c r="AE144" s="15" t="s">
        <v>40</v>
      </c>
    </row>
    <row r="145" spans="3:31" ht="18" x14ac:dyDescent="0.35">
      <c r="C145" s="11" t="s">
        <v>2133</v>
      </c>
      <c r="D145" s="12" t="s">
        <v>4113</v>
      </c>
      <c r="E145" s="12" t="s">
        <v>6113</v>
      </c>
      <c r="F145" s="12" t="s">
        <v>35</v>
      </c>
      <c r="G145" s="12" t="s">
        <v>8028</v>
      </c>
      <c r="H145" s="12" t="s">
        <v>8022</v>
      </c>
      <c r="I145" s="12" t="s">
        <v>2134</v>
      </c>
      <c r="J145" s="13">
        <v>45684</v>
      </c>
      <c r="K145" s="14">
        <v>0.9098032407407407</v>
      </c>
      <c r="L145" s="12">
        <v>363.89</v>
      </c>
      <c r="M145" s="12">
        <v>2315.6799999999998</v>
      </c>
      <c r="N145" s="12">
        <v>2679.5699999999902</v>
      </c>
      <c r="O145" s="12">
        <v>2179.58</v>
      </c>
      <c r="P145" s="49">
        <v>45834</v>
      </c>
      <c r="Q145" s="12" t="str">
        <f>TEXT(Table1[[#This Row],[Billing_Date]],"YYYY")</f>
        <v>2025</v>
      </c>
      <c r="R145" s="49">
        <v>45872</v>
      </c>
      <c r="S145" s="12" t="s">
        <v>49</v>
      </c>
      <c r="T145" s="12">
        <f>IF(Table1[[#This Row],[Payment_Status]]="Paid",1,0)</f>
        <v>0</v>
      </c>
      <c r="U145" s="12">
        <f>IF(Table1[[#This Row],[Payment_Status]]="Unpaid",1,0)</f>
        <v>1</v>
      </c>
      <c r="V145" s="12">
        <f>IF(Table1[[#This Row],[Payment_Status]]="Pending",1,0)</f>
        <v>0</v>
      </c>
      <c r="W145" s="12" t="s">
        <v>43</v>
      </c>
      <c r="X145" s="12" t="s">
        <v>39</v>
      </c>
      <c r="Y145" s="12" t="s">
        <v>31</v>
      </c>
      <c r="Z145" s="12">
        <v>232.22</v>
      </c>
      <c r="AA145" s="12">
        <v>131.66999999999999</v>
      </c>
      <c r="AB145" s="12" t="s">
        <v>32</v>
      </c>
      <c r="AC145" s="13">
        <v>45138</v>
      </c>
      <c r="AD145" s="12">
        <v>37</v>
      </c>
      <c r="AE145" s="15" t="s">
        <v>40</v>
      </c>
    </row>
    <row r="146" spans="3:31" ht="18" x14ac:dyDescent="0.35">
      <c r="C146" s="11" t="s">
        <v>232</v>
      </c>
      <c r="D146" s="12" t="s">
        <v>4114</v>
      </c>
      <c r="E146" s="12" t="s">
        <v>6114</v>
      </c>
      <c r="F146" s="12" t="s">
        <v>35</v>
      </c>
      <c r="G146" s="12" t="s">
        <v>8031</v>
      </c>
      <c r="H146" s="12" t="s">
        <v>8024</v>
      </c>
      <c r="I146" s="12" t="s">
        <v>233</v>
      </c>
      <c r="J146" s="13">
        <v>45537</v>
      </c>
      <c r="K146" s="14">
        <v>0.76413194444444443</v>
      </c>
      <c r="L146" s="12">
        <v>182.36</v>
      </c>
      <c r="M146" s="12">
        <v>3335.02</v>
      </c>
      <c r="N146" s="12">
        <v>3517.38</v>
      </c>
      <c r="O146" s="12">
        <v>1125.1099999999999</v>
      </c>
      <c r="P146" s="49">
        <v>45727</v>
      </c>
      <c r="Q146" s="12" t="str">
        <f>TEXT(Table1[[#This Row],[Billing_Date]],"YYYY")</f>
        <v>2025</v>
      </c>
      <c r="R146" s="49">
        <v>45866</v>
      </c>
      <c r="S146" s="12" t="s">
        <v>37</v>
      </c>
      <c r="T146" s="12">
        <f>IF(Table1[[#This Row],[Payment_Status]]="Paid",1,0)</f>
        <v>0</v>
      </c>
      <c r="U146" s="12">
        <f>IF(Table1[[#This Row],[Payment_Status]]="Unpaid",1,0)</f>
        <v>0</v>
      </c>
      <c r="V146" s="12">
        <f>IF(Table1[[#This Row],[Payment_Status]]="Pending",1,0)</f>
        <v>1</v>
      </c>
      <c r="W146" s="12" t="s">
        <v>43</v>
      </c>
      <c r="X146" s="12" t="s">
        <v>44</v>
      </c>
      <c r="Y146" s="12" t="s">
        <v>31</v>
      </c>
      <c r="Z146" s="12">
        <v>84.33</v>
      </c>
      <c r="AA146" s="12">
        <v>98.03</v>
      </c>
      <c r="AB146" s="12" t="s">
        <v>46</v>
      </c>
      <c r="AC146" s="13">
        <v>42603</v>
      </c>
      <c r="AD146" s="12">
        <v>43</v>
      </c>
      <c r="AE146" s="15" t="s">
        <v>33</v>
      </c>
    </row>
    <row r="147" spans="3:31" ht="18" x14ac:dyDescent="0.35">
      <c r="C147" s="11" t="s">
        <v>234</v>
      </c>
      <c r="D147" s="12" t="s">
        <v>4115</v>
      </c>
      <c r="E147" s="12" t="s">
        <v>6115</v>
      </c>
      <c r="F147" s="12" t="s">
        <v>35</v>
      </c>
      <c r="G147" s="12" t="s">
        <v>8031</v>
      </c>
      <c r="H147" s="12" t="s">
        <v>8024</v>
      </c>
      <c r="I147" s="12" t="s">
        <v>235</v>
      </c>
      <c r="J147" s="13">
        <v>45585</v>
      </c>
      <c r="K147" s="14">
        <v>0.91055555555555556</v>
      </c>
      <c r="L147" s="12">
        <v>141.22</v>
      </c>
      <c r="M147" s="12">
        <v>2873.46</v>
      </c>
      <c r="N147" s="12">
        <v>3014.68</v>
      </c>
      <c r="O147" s="12">
        <v>1047.76</v>
      </c>
      <c r="P147" s="49">
        <v>45590</v>
      </c>
      <c r="Q147" s="12" t="str">
        <f>TEXT(Table1[[#This Row],[Billing_Date]],"YYYY")</f>
        <v>2024</v>
      </c>
      <c r="R147" s="49">
        <v>45867</v>
      </c>
      <c r="S147" s="12" t="s">
        <v>28</v>
      </c>
      <c r="T147" s="12">
        <f>IF(Table1[[#This Row],[Payment_Status]]="Paid",1,0)</f>
        <v>1</v>
      </c>
      <c r="U147" s="12">
        <f>IF(Table1[[#This Row],[Payment_Status]]="Unpaid",1,0)</f>
        <v>0</v>
      </c>
      <c r="V147" s="12">
        <f>IF(Table1[[#This Row],[Payment_Status]]="Pending",1,0)</f>
        <v>0</v>
      </c>
      <c r="W147" s="12" t="s">
        <v>58</v>
      </c>
      <c r="X147" s="12" t="s">
        <v>39</v>
      </c>
      <c r="Y147" s="12" t="s">
        <v>51</v>
      </c>
      <c r="Z147" s="12">
        <v>78.11</v>
      </c>
      <c r="AA147" s="12">
        <v>63.11</v>
      </c>
      <c r="AB147" s="12" t="s">
        <v>46</v>
      </c>
      <c r="AC147" s="13">
        <v>42432</v>
      </c>
      <c r="AD147" s="12">
        <v>55</v>
      </c>
      <c r="AE147" s="15" t="s">
        <v>40</v>
      </c>
    </row>
    <row r="148" spans="3:31" ht="18" x14ac:dyDescent="0.35">
      <c r="C148" s="11" t="s">
        <v>2419</v>
      </c>
      <c r="D148" s="12" t="s">
        <v>6000</v>
      </c>
      <c r="E148" s="12" t="s">
        <v>6116</v>
      </c>
      <c r="F148" s="12" t="s">
        <v>26</v>
      </c>
      <c r="G148" s="12" t="s">
        <v>8029</v>
      </c>
      <c r="H148" s="12" t="s">
        <v>8020</v>
      </c>
      <c r="I148" s="12" t="s">
        <v>2420</v>
      </c>
      <c r="J148" s="13">
        <v>45842</v>
      </c>
      <c r="K148" s="14">
        <v>0.92228009259259258</v>
      </c>
      <c r="L148" s="12">
        <v>370.88</v>
      </c>
      <c r="M148" s="12">
        <v>4443.37</v>
      </c>
      <c r="N148" s="12">
        <v>4814.25</v>
      </c>
      <c r="O148" s="12">
        <v>2079.77</v>
      </c>
      <c r="P148" s="49">
        <v>45848</v>
      </c>
      <c r="Q148" s="12" t="str">
        <f>TEXT(Table1[[#This Row],[Billing_Date]],"YYYY")</f>
        <v>2025</v>
      </c>
      <c r="R148" s="49">
        <v>45865</v>
      </c>
      <c r="S148" s="12" t="s">
        <v>28</v>
      </c>
      <c r="T148" s="12">
        <f>IF(Table1[[#This Row],[Payment_Status]]="Paid",1,0)</f>
        <v>1</v>
      </c>
      <c r="U148" s="12">
        <f>IF(Table1[[#This Row],[Payment_Status]]="Unpaid",1,0)</f>
        <v>0</v>
      </c>
      <c r="V148" s="12">
        <f>IF(Table1[[#This Row],[Payment_Status]]="Pending",1,0)</f>
        <v>0</v>
      </c>
      <c r="W148" s="12" t="s">
        <v>50</v>
      </c>
      <c r="X148" s="12" t="s">
        <v>44</v>
      </c>
      <c r="Y148" s="12" t="s">
        <v>85</v>
      </c>
      <c r="Z148" s="12">
        <v>213.27</v>
      </c>
      <c r="AA148" s="12">
        <v>157.61000000000001</v>
      </c>
      <c r="AB148" s="12" t="s">
        <v>32</v>
      </c>
      <c r="AC148" s="13">
        <v>44082</v>
      </c>
      <c r="AD148" s="12">
        <v>51</v>
      </c>
      <c r="AE148" s="15" t="s">
        <v>33</v>
      </c>
    </row>
    <row r="149" spans="3:31" ht="18" x14ac:dyDescent="0.35">
      <c r="C149" s="11" t="s">
        <v>238</v>
      </c>
      <c r="D149" s="12" t="s">
        <v>4117</v>
      </c>
      <c r="E149" s="12" t="s">
        <v>6117</v>
      </c>
      <c r="F149" s="12" t="s">
        <v>30</v>
      </c>
      <c r="G149" s="12" t="s">
        <v>8028</v>
      </c>
      <c r="H149" s="12" t="s">
        <v>8022</v>
      </c>
      <c r="I149" s="12" t="s">
        <v>239</v>
      </c>
      <c r="J149" s="13">
        <v>45509</v>
      </c>
      <c r="K149" s="14">
        <v>0.49547453703703703</v>
      </c>
      <c r="L149" s="12">
        <v>49.67</v>
      </c>
      <c r="M149" s="12">
        <v>3823.07</v>
      </c>
      <c r="N149" s="12">
        <v>3872.74</v>
      </c>
      <c r="O149" s="12">
        <v>242.25</v>
      </c>
      <c r="P149" s="49">
        <v>45775</v>
      </c>
      <c r="Q149" s="12" t="str">
        <f>TEXT(Table1[[#This Row],[Billing_Date]],"YYYY")</f>
        <v>2025</v>
      </c>
      <c r="R149" s="49">
        <v>45869</v>
      </c>
      <c r="S149" s="12" t="s">
        <v>49</v>
      </c>
      <c r="T149" s="12">
        <f>IF(Table1[[#This Row],[Payment_Status]]="Paid",1,0)</f>
        <v>0</v>
      </c>
      <c r="U149" s="12">
        <f>IF(Table1[[#This Row],[Payment_Status]]="Unpaid",1,0)</f>
        <v>1</v>
      </c>
      <c r="V149" s="12">
        <f>IF(Table1[[#This Row],[Payment_Status]]="Pending",1,0)</f>
        <v>0</v>
      </c>
      <c r="W149" s="12" t="s">
        <v>58</v>
      </c>
      <c r="X149" s="12" t="s">
        <v>30</v>
      </c>
      <c r="Y149" s="12" t="s">
        <v>31</v>
      </c>
      <c r="Z149" s="12">
        <v>23.4</v>
      </c>
      <c r="AA149" s="12">
        <v>26.27</v>
      </c>
      <c r="AB149" s="12" t="s">
        <v>46</v>
      </c>
      <c r="AC149" s="13">
        <v>43256</v>
      </c>
      <c r="AD149" s="12">
        <v>62</v>
      </c>
      <c r="AE149" s="15" t="s">
        <v>64</v>
      </c>
    </row>
    <row r="150" spans="3:31" ht="18" x14ac:dyDescent="0.35">
      <c r="C150" s="11" t="s">
        <v>240</v>
      </c>
      <c r="D150" s="12" t="s">
        <v>4118</v>
      </c>
      <c r="E150" s="12" t="s">
        <v>6118</v>
      </c>
      <c r="F150" s="12" t="s">
        <v>30</v>
      </c>
      <c r="G150" s="12" t="s">
        <v>8029</v>
      </c>
      <c r="H150" s="12" t="s">
        <v>8020</v>
      </c>
      <c r="I150" s="12" t="s">
        <v>241</v>
      </c>
      <c r="J150" s="13">
        <v>45613</v>
      </c>
      <c r="K150" s="14">
        <v>0.70870370370370372</v>
      </c>
      <c r="L150" s="12">
        <v>325.66000000000003</v>
      </c>
      <c r="M150" s="12">
        <v>1094.54</v>
      </c>
      <c r="N150" s="12">
        <v>1420.2</v>
      </c>
      <c r="O150" s="12">
        <v>1542.93</v>
      </c>
      <c r="P150" s="49">
        <v>45618</v>
      </c>
      <c r="Q150" s="12" t="str">
        <f>TEXT(Table1[[#This Row],[Billing_Date]],"YYYY")</f>
        <v>2024</v>
      </c>
      <c r="R150" s="49">
        <v>45882</v>
      </c>
      <c r="S150" s="12" t="s">
        <v>49</v>
      </c>
      <c r="T150" s="12">
        <f>IF(Table1[[#This Row],[Payment_Status]]="Paid",1,0)</f>
        <v>0</v>
      </c>
      <c r="U150" s="12">
        <f>IF(Table1[[#This Row],[Payment_Status]]="Unpaid",1,0)</f>
        <v>1</v>
      </c>
      <c r="V150" s="12">
        <f>IF(Table1[[#This Row],[Payment_Status]]="Pending",1,0)</f>
        <v>0</v>
      </c>
      <c r="W150" s="12" t="s">
        <v>58</v>
      </c>
      <c r="X150" s="12" t="s">
        <v>30</v>
      </c>
      <c r="Y150" s="12" t="s">
        <v>31</v>
      </c>
      <c r="Z150" s="12">
        <v>188.78</v>
      </c>
      <c r="AA150" s="12">
        <v>136.88</v>
      </c>
      <c r="AB150" s="12" t="s">
        <v>32</v>
      </c>
      <c r="AC150" s="13">
        <v>42698</v>
      </c>
      <c r="AD150" s="12">
        <v>22</v>
      </c>
      <c r="AE150" s="15" t="s">
        <v>33</v>
      </c>
    </row>
    <row r="151" spans="3:31" ht="18" x14ac:dyDescent="0.35">
      <c r="C151" s="11" t="s">
        <v>242</v>
      </c>
      <c r="D151" s="12" t="s">
        <v>6001</v>
      </c>
      <c r="E151" s="12" t="s">
        <v>6119</v>
      </c>
      <c r="F151" s="12" t="s">
        <v>35</v>
      </c>
      <c r="G151" s="12" t="s">
        <v>8027</v>
      </c>
      <c r="H151" s="12" t="s">
        <v>8022</v>
      </c>
      <c r="I151" s="12" t="s">
        <v>243</v>
      </c>
      <c r="J151" s="13">
        <v>45848</v>
      </c>
      <c r="K151" s="14">
        <v>0.32988425925925924</v>
      </c>
      <c r="L151" s="12">
        <v>453.24</v>
      </c>
      <c r="M151" s="12">
        <v>2950.07</v>
      </c>
      <c r="N151" s="12">
        <v>3403.31</v>
      </c>
      <c r="O151" s="12">
        <v>2639.11</v>
      </c>
      <c r="P151" s="49">
        <v>45851</v>
      </c>
      <c r="Q151" s="12" t="str">
        <f>TEXT(Table1[[#This Row],[Billing_Date]],"YYYY")</f>
        <v>2025</v>
      </c>
      <c r="R151" s="49">
        <v>45872</v>
      </c>
      <c r="S151" s="12" t="s">
        <v>37</v>
      </c>
      <c r="T151" s="12">
        <f>IF(Table1[[#This Row],[Payment_Status]]="Paid",1,0)</f>
        <v>0</v>
      </c>
      <c r="U151" s="12">
        <f>IF(Table1[[#This Row],[Payment_Status]]="Unpaid",1,0)</f>
        <v>0</v>
      </c>
      <c r="V151" s="12">
        <f>IF(Table1[[#This Row],[Payment_Status]]="Pending",1,0)</f>
        <v>1</v>
      </c>
      <c r="W151" s="12" t="s">
        <v>50</v>
      </c>
      <c r="X151" s="12" t="s">
        <v>39</v>
      </c>
      <c r="Y151" s="12" t="s">
        <v>51</v>
      </c>
      <c r="Z151" s="12">
        <v>215.45</v>
      </c>
      <c r="AA151" s="12">
        <v>237.79</v>
      </c>
      <c r="AB151" s="12" t="s">
        <v>32</v>
      </c>
      <c r="AC151" s="13">
        <v>42885</v>
      </c>
      <c r="AD151" s="12">
        <v>73</v>
      </c>
      <c r="AE151" s="15" t="s">
        <v>40</v>
      </c>
    </row>
    <row r="152" spans="3:31" ht="18" x14ac:dyDescent="0.35">
      <c r="C152" s="11" t="s">
        <v>244</v>
      </c>
      <c r="D152" s="12" t="s">
        <v>4120</v>
      </c>
      <c r="E152" s="12" t="s">
        <v>6120</v>
      </c>
      <c r="F152" s="12" t="s">
        <v>30</v>
      </c>
      <c r="G152" s="12" t="s">
        <v>8028</v>
      </c>
      <c r="H152" s="12" t="s">
        <v>8022</v>
      </c>
      <c r="I152" s="12" t="s">
        <v>245</v>
      </c>
      <c r="J152" s="13">
        <v>45743</v>
      </c>
      <c r="K152" s="14">
        <v>0.78232638888888884</v>
      </c>
      <c r="L152" s="12">
        <v>338.98</v>
      </c>
      <c r="M152" s="12">
        <v>1203.3499999999999</v>
      </c>
      <c r="N152" s="12">
        <v>1542.33</v>
      </c>
      <c r="O152" s="12">
        <v>1808.05</v>
      </c>
      <c r="P152" s="49">
        <v>45744</v>
      </c>
      <c r="Q152" s="12" t="str">
        <f>TEXT(Table1[[#This Row],[Billing_Date]],"YYYY")</f>
        <v>2025</v>
      </c>
      <c r="R152" s="49">
        <v>45867</v>
      </c>
      <c r="S152" s="12" t="s">
        <v>28</v>
      </c>
      <c r="T152" s="12">
        <f>IF(Table1[[#This Row],[Payment_Status]]="Paid",1,0)</f>
        <v>1</v>
      </c>
      <c r="U152" s="12">
        <f>IF(Table1[[#This Row],[Payment_Status]]="Unpaid",1,0)</f>
        <v>0</v>
      </c>
      <c r="V152" s="12">
        <f>IF(Table1[[#This Row],[Payment_Status]]="Pending",1,0)</f>
        <v>0</v>
      </c>
      <c r="W152" s="12" t="s">
        <v>29</v>
      </c>
      <c r="X152" s="12" t="s">
        <v>44</v>
      </c>
      <c r="Y152" s="12" t="s">
        <v>63</v>
      </c>
      <c r="Z152" s="12">
        <v>190.56</v>
      </c>
      <c r="AA152" s="12">
        <v>148.41999999999999</v>
      </c>
      <c r="AB152" s="12" t="s">
        <v>32</v>
      </c>
      <c r="AC152" s="13">
        <v>45418</v>
      </c>
      <c r="AD152" s="12">
        <v>29</v>
      </c>
      <c r="AE152" s="15" t="s">
        <v>33</v>
      </c>
    </row>
    <row r="153" spans="3:31" ht="18" x14ac:dyDescent="0.35">
      <c r="C153" s="11" t="s">
        <v>246</v>
      </c>
      <c r="D153" s="12" t="s">
        <v>4121</v>
      </c>
      <c r="E153" s="12" t="s">
        <v>6121</v>
      </c>
      <c r="F153" s="12" t="s">
        <v>35</v>
      </c>
      <c r="G153" s="12" t="s">
        <v>8030</v>
      </c>
      <c r="H153" s="12" t="s">
        <v>8023</v>
      </c>
      <c r="I153" s="12" t="s">
        <v>247</v>
      </c>
      <c r="J153" s="13">
        <v>45719</v>
      </c>
      <c r="K153" s="14">
        <v>0.83431712962962967</v>
      </c>
      <c r="L153" s="12">
        <v>76.540000000000006</v>
      </c>
      <c r="M153" s="12">
        <v>1508.95</v>
      </c>
      <c r="N153" s="12">
        <v>1585.49</v>
      </c>
      <c r="O153" s="12">
        <v>345.91</v>
      </c>
      <c r="P153" s="49">
        <v>45720</v>
      </c>
      <c r="Q153" s="12" t="str">
        <f>TEXT(Table1[[#This Row],[Billing_Date]],"YYYY")</f>
        <v>2025</v>
      </c>
      <c r="R153" s="49">
        <v>45867</v>
      </c>
      <c r="S153" s="12" t="s">
        <v>28</v>
      </c>
      <c r="T153" s="12">
        <f>IF(Table1[[#This Row],[Payment_Status]]="Paid",1,0)</f>
        <v>1</v>
      </c>
      <c r="U153" s="12">
        <f>IF(Table1[[#This Row],[Payment_Status]]="Unpaid",1,0)</f>
        <v>0</v>
      </c>
      <c r="V153" s="12">
        <f>IF(Table1[[#This Row],[Payment_Status]]="Pending",1,0)</f>
        <v>0</v>
      </c>
      <c r="W153" s="12" t="s">
        <v>29</v>
      </c>
      <c r="X153" s="12" t="s">
        <v>39</v>
      </c>
      <c r="Y153" s="12" t="s">
        <v>51</v>
      </c>
      <c r="Z153" s="12">
        <v>41.1</v>
      </c>
      <c r="AA153" s="12">
        <v>35.44</v>
      </c>
      <c r="AB153" s="12" t="s">
        <v>32</v>
      </c>
      <c r="AC153" s="13">
        <v>44957</v>
      </c>
      <c r="AD153" s="12">
        <v>36</v>
      </c>
      <c r="AE153" s="15" t="s">
        <v>33</v>
      </c>
    </row>
    <row r="154" spans="3:31" ht="18" x14ac:dyDescent="0.35">
      <c r="C154" s="11" t="s">
        <v>248</v>
      </c>
      <c r="D154" s="12" t="s">
        <v>4122</v>
      </c>
      <c r="E154" s="12" t="s">
        <v>6122</v>
      </c>
      <c r="F154" s="12" t="s">
        <v>30</v>
      </c>
      <c r="G154" s="12" t="s">
        <v>8025</v>
      </c>
      <c r="H154" s="12" t="s">
        <v>8020</v>
      </c>
      <c r="I154" s="12" t="s">
        <v>249</v>
      </c>
      <c r="J154" s="13">
        <v>45721</v>
      </c>
      <c r="K154" s="14">
        <v>0.33910879629629631</v>
      </c>
      <c r="L154" s="12">
        <v>250.16</v>
      </c>
      <c r="M154" s="12">
        <v>2986.39</v>
      </c>
      <c r="N154" s="12">
        <v>3236.5499999999902</v>
      </c>
      <c r="O154" s="12">
        <v>1479.38</v>
      </c>
      <c r="P154" s="49">
        <v>45727</v>
      </c>
      <c r="Q154" s="12" t="str">
        <f>TEXT(Table1[[#This Row],[Billing_Date]],"YYYY")</f>
        <v>2025</v>
      </c>
      <c r="R154" s="49">
        <v>45869</v>
      </c>
      <c r="S154" s="12" t="s">
        <v>37</v>
      </c>
      <c r="T154" s="12">
        <f>IF(Table1[[#This Row],[Payment_Status]]="Paid",1,0)</f>
        <v>0</v>
      </c>
      <c r="U154" s="12">
        <f>IF(Table1[[#This Row],[Payment_Status]]="Unpaid",1,0)</f>
        <v>0</v>
      </c>
      <c r="V154" s="12">
        <f>IF(Table1[[#This Row],[Payment_Status]]="Pending",1,0)</f>
        <v>1</v>
      </c>
      <c r="W154" s="12" t="s">
        <v>38</v>
      </c>
      <c r="X154" s="12" t="s">
        <v>30</v>
      </c>
      <c r="Y154" s="12" t="s">
        <v>45</v>
      </c>
      <c r="Z154" s="12">
        <v>139.79</v>
      </c>
      <c r="AA154" s="12">
        <v>110.37</v>
      </c>
      <c r="AB154" s="12" t="s">
        <v>32</v>
      </c>
      <c r="AC154" s="13">
        <v>44785</v>
      </c>
      <c r="AD154" s="12">
        <v>44</v>
      </c>
      <c r="AE154" s="15" t="s">
        <v>33</v>
      </c>
    </row>
    <row r="155" spans="3:31" ht="18" x14ac:dyDescent="0.35">
      <c r="C155" s="11" t="s">
        <v>250</v>
      </c>
      <c r="D155" s="12" t="s">
        <v>4123</v>
      </c>
      <c r="E155" s="12" t="s">
        <v>6123</v>
      </c>
      <c r="F155" s="12" t="s">
        <v>26</v>
      </c>
      <c r="G155" s="12" t="s">
        <v>8030</v>
      </c>
      <c r="H155" s="12" t="s">
        <v>8023</v>
      </c>
      <c r="I155" s="12" t="s">
        <v>251</v>
      </c>
      <c r="J155" s="13">
        <v>45546</v>
      </c>
      <c r="K155" s="14">
        <v>0.84726851851851848</v>
      </c>
      <c r="L155" s="12">
        <v>429.48</v>
      </c>
      <c r="M155" s="12">
        <v>4529.99</v>
      </c>
      <c r="N155" s="12">
        <v>4959.4699999999903</v>
      </c>
      <c r="O155" s="12">
        <v>2831.19</v>
      </c>
      <c r="P155" s="49">
        <v>45730</v>
      </c>
      <c r="Q155" s="12" t="str">
        <f>TEXT(Table1[[#This Row],[Billing_Date]],"YYYY")</f>
        <v>2025</v>
      </c>
      <c r="R155" s="49">
        <v>45874</v>
      </c>
      <c r="S155" s="12" t="s">
        <v>37</v>
      </c>
      <c r="T155" s="12">
        <f>IF(Table1[[#This Row],[Payment_Status]]="Paid",1,0)</f>
        <v>0</v>
      </c>
      <c r="U155" s="12">
        <f>IF(Table1[[#This Row],[Payment_Status]]="Unpaid",1,0)</f>
        <v>0</v>
      </c>
      <c r="V155" s="12">
        <f>IF(Table1[[#This Row],[Payment_Status]]="Pending",1,0)</f>
        <v>1</v>
      </c>
      <c r="W155" s="12" t="s">
        <v>43</v>
      </c>
      <c r="X155" s="12" t="s">
        <v>39</v>
      </c>
      <c r="Y155" s="12" t="s">
        <v>45</v>
      </c>
      <c r="Z155" s="12">
        <v>208.71</v>
      </c>
      <c r="AA155" s="12">
        <v>220.77</v>
      </c>
      <c r="AB155" s="12" t="s">
        <v>46</v>
      </c>
      <c r="AC155" s="13">
        <v>42516</v>
      </c>
      <c r="AD155" s="12">
        <v>69</v>
      </c>
      <c r="AE155" s="15" t="s">
        <v>33</v>
      </c>
    </row>
    <row r="156" spans="3:31" ht="18" x14ac:dyDescent="0.35">
      <c r="C156" s="11" t="s">
        <v>252</v>
      </c>
      <c r="D156" s="12" t="s">
        <v>4124</v>
      </c>
      <c r="E156" s="12" t="s">
        <v>6124</v>
      </c>
      <c r="F156" s="12" t="s">
        <v>26</v>
      </c>
      <c r="G156" s="12" t="s">
        <v>8028</v>
      </c>
      <c r="H156" s="12" t="s">
        <v>8022</v>
      </c>
      <c r="I156" s="12" t="s">
        <v>253</v>
      </c>
      <c r="J156" s="13">
        <v>45807</v>
      </c>
      <c r="K156" s="14">
        <v>0.76995370370370375</v>
      </c>
      <c r="L156" s="12">
        <v>219.33</v>
      </c>
      <c r="M156" s="12">
        <v>3086.16</v>
      </c>
      <c r="N156" s="12">
        <v>3305.49</v>
      </c>
      <c r="O156" s="12">
        <v>1139.9100000000001</v>
      </c>
      <c r="P156" s="49">
        <v>45810</v>
      </c>
      <c r="Q156" s="12" t="str">
        <f>TEXT(Table1[[#This Row],[Billing_Date]],"YYYY")</f>
        <v>2025</v>
      </c>
      <c r="R156" s="49">
        <v>45885</v>
      </c>
      <c r="S156" s="12" t="s">
        <v>28</v>
      </c>
      <c r="T156" s="12">
        <f>IF(Table1[[#This Row],[Payment_Status]]="Paid",1,0)</f>
        <v>1</v>
      </c>
      <c r="U156" s="12">
        <f>IF(Table1[[#This Row],[Payment_Status]]="Unpaid",1,0)</f>
        <v>0</v>
      </c>
      <c r="V156" s="12">
        <f>IF(Table1[[#This Row],[Payment_Status]]="Pending",1,0)</f>
        <v>0</v>
      </c>
      <c r="W156" s="12" t="s">
        <v>50</v>
      </c>
      <c r="X156" s="12" t="s">
        <v>44</v>
      </c>
      <c r="Y156" s="12" t="s">
        <v>51</v>
      </c>
      <c r="Z156" s="12">
        <v>107.97</v>
      </c>
      <c r="AA156" s="12">
        <v>111.36</v>
      </c>
      <c r="AB156" s="12" t="s">
        <v>46</v>
      </c>
      <c r="AC156" s="13">
        <v>44898</v>
      </c>
      <c r="AD156" s="12">
        <v>66</v>
      </c>
      <c r="AE156" s="15" t="s">
        <v>64</v>
      </c>
    </row>
    <row r="157" spans="3:31" ht="18" x14ac:dyDescent="0.35">
      <c r="C157" s="11" t="s">
        <v>254</v>
      </c>
      <c r="D157" s="12" t="s">
        <v>4125</v>
      </c>
      <c r="E157" s="12" t="s">
        <v>6125</v>
      </c>
      <c r="F157" s="12" t="s">
        <v>35</v>
      </c>
      <c r="G157" s="12" t="s">
        <v>8031</v>
      </c>
      <c r="H157" s="12" t="s">
        <v>8024</v>
      </c>
      <c r="I157" s="12" t="s">
        <v>255</v>
      </c>
      <c r="J157" s="13">
        <v>45512</v>
      </c>
      <c r="K157" s="14">
        <v>0.8090046296296296</v>
      </c>
      <c r="L157" s="12">
        <v>289.19</v>
      </c>
      <c r="M157" s="12">
        <v>2049.0300000000002</v>
      </c>
      <c r="N157" s="12">
        <v>2338.2199999999998</v>
      </c>
      <c r="O157" s="12">
        <v>1663.41</v>
      </c>
      <c r="P157" s="49">
        <v>45791</v>
      </c>
      <c r="Q157" s="12" t="str">
        <f>TEXT(Table1[[#This Row],[Billing_Date]],"YYYY")</f>
        <v>2025</v>
      </c>
      <c r="R157" s="49">
        <v>45873</v>
      </c>
      <c r="S157" s="12" t="s">
        <v>49</v>
      </c>
      <c r="T157" s="12">
        <f>IF(Table1[[#This Row],[Payment_Status]]="Paid",1,0)</f>
        <v>0</v>
      </c>
      <c r="U157" s="12">
        <f>IF(Table1[[#This Row],[Payment_Status]]="Unpaid",1,0)</f>
        <v>1</v>
      </c>
      <c r="V157" s="12">
        <f>IF(Table1[[#This Row],[Payment_Status]]="Pending",1,0)</f>
        <v>0</v>
      </c>
      <c r="W157" s="12" t="s">
        <v>29</v>
      </c>
      <c r="X157" s="12" t="s">
        <v>30</v>
      </c>
      <c r="Y157" s="12" t="s">
        <v>51</v>
      </c>
      <c r="Z157" s="12">
        <v>160.66</v>
      </c>
      <c r="AA157" s="12">
        <v>128.53</v>
      </c>
      <c r="AB157" s="12" t="s">
        <v>46</v>
      </c>
      <c r="AC157" s="13">
        <v>43764</v>
      </c>
      <c r="AD157" s="12">
        <v>45</v>
      </c>
      <c r="AE157" s="15" t="s">
        <v>40</v>
      </c>
    </row>
    <row r="158" spans="3:31" ht="18" x14ac:dyDescent="0.35">
      <c r="C158" s="11" t="s">
        <v>256</v>
      </c>
      <c r="D158" s="12" t="s">
        <v>4126</v>
      </c>
      <c r="E158" s="12" t="s">
        <v>6126</v>
      </c>
      <c r="F158" s="12" t="s">
        <v>35</v>
      </c>
      <c r="G158" s="12" t="s">
        <v>8028</v>
      </c>
      <c r="H158" s="12" t="s">
        <v>8022</v>
      </c>
      <c r="I158" s="12" t="s">
        <v>257</v>
      </c>
      <c r="J158" s="13">
        <v>45628</v>
      </c>
      <c r="K158" s="14">
        <v>0.99652777777777779</v>
      </c>
      <c r="L158" s="12">
        <v>103.96</v>
      </c>
      <c r="M158" s="12">
        <v>3409.7</v>
      </c>
      <c r="N158" s="12">
        <v>3513.66</v>
      </c>
      <c r="O158" s="12">
        <v>645.73</v>
      </c>
      <c r="P158" s="49">
        <v>45784</v>
      </c>
      <c r="Q158" s="12" t="str">
        <f>TEXT(Table1[[#This Row],[Billing_Date]],"YYYY")</f>
        <v>2025</v>
      </c>
      <c r="R158" s="49">
        <v>45858</v>
      </c>
      <c r="S158" s="12" t="s">
        <v>49</v>
      </c>
      <c r="T158" s="12">
        <f>IF(Table1[[#This Row],[Payment_Status]]="Paid",1,0)</f>
        <v>0</v>
      </c>
      <c r="U158" s="12">
        <f>IF(Table1[[#This Row],[Payment_Status]]="Unpaid",1,0)</f>
        <v>1</v>
      </c>
      <c r="V158" s="12">
        <f>IF(Table1[[#This Row],[Payment_Status]]="Pending",1,0)</f>
        <v>0</v>
      </c>
      <c r="W158" s="12" t="s">
        <v>58</v>
      </c>
      <c r="X158" s="12" t="s">
        <v>44</v>
      </c>
      <c r="Y158" s="12" t="s">
        <v>51</v>
      </c>
      <c r="Z158" s="12">
        <v>68.900000000000006</v>
      </c>
      <c r="AA158" s="12">
        <v>35.06</v>
      </c>
      <c r="AB158" s="12" t="s">
        <v>32</v>
      </c>
      <c r="AC158" s="13">
        <v>42878</v>
      </c>
      <c r="AD158" s="12">
        <v>74</v>
      </c>
      <c r="AE158" s="15" t="s">
        <v>64</v>
      </c>
    </row>
    <row r="159" spans="3:31" ht="18" x14ac:dyDescent="0.35">
      <c r="C159" s="11" t="s">
        <v>258</v>
      </c>
      <c r="D159" s="12" t="s">
        <v>4127</v>
      </c>
      <c r="E159" s="12" t="s">
        <v>6127</v>
      </c>
      <c r="F159" s="12" t="s">
        <v>30</v>
      </c>
      <c r="G159" s="12" t="s">
        <v>8030</v>
      </c>
      <c r="H159" s="12" t="s">
        <v>8023</v>
      </c>
      <c r="I159" s="12" t="s">
        <v>259</v>
      </c>
      <c r="J159" s="13">
        <v>45850</v>
      </c>
      <c r="K159" s="14">
        <v>0.97738425925925931</v>
      </c>
      <c r="L159" s="12">
        <v>248.16</v>
      </c>
      <c r="M159" s="12">
        <v>2095.0100000000002</v>
      </c>
      <c r="N159" s="12">
        <v>2343.17</v>
      </c>
      <c r="O159" s="12">
        <v>1306.3</v>
      </c>
      <c r="P159" s="49">
        <v>45851</v>
      </c>
      <c r="Q159" s="12" t="str">
        <f>TEXT(Table1[[#This Row],[Billing_Date]],"YYYY")</f>
        <v>2025</v>
      </c>
      <c r="R159" s="49">
        <v>45883</v>
      </c>
      <c r="S159" s="12" t="s">
        <v>28</v>
      </c>
      <c r="T159" s="12">
        <f>IF(Table1[[#This Row],[Payment_Status]]="Paid",1,0)</f>
        <v>1</v>
      </c>
      <c r="U159" s="12">
        <f>IF(Table1[[#This Row],[Payment_Status]]="Unpaid",1,0)</f>
        <v>0</v>
      </c>
      <c r="V159" s="12">
        <f>IF(Table1[[#This Row],[Payment_Status]]="Pending",1,0)</f>
        <v>0</v>
      </c>
      <c r="W159" s="12" t="s">
        <v>29</v>
      </c>
      <c r="X159" s="12" t="s">
        <v>30</v>
      </c>
      <c r="Y159" s="12" t="s">
        <v>85</v>
      </c>
      <c r="Z159" s="12">
        <v>167.91</v>
      </c>
      <c r="AA159" s="12">
        <v>80.25</v>
      </c>
      <c r="AB159" s="12" t="s">
        <v>32</v>
      </c>
      <c r="AC159" s="13">
        <v>42654</v>
      </c>
      <c r="AD159" s="12">
        <v>34</v>
      </c>
      <c r="AE159" s="15" t="s">
        <v>40</v>
      </c>
    </row>
    <row r="160" spans="3:31" ht="18" x14ac:dyDescent="0.35">
      <c r="C160" s="11" t="s">
        <v>260</v>
      </c>
      <c r="D160" s="12" t="s">
        <v>4128</v>
      </c>
      <c r="E160" s="12" t="s">
        <v>6128</v>
      </c>
      <c r="F160" s="12" t="s">
        <v>35</v>
      </c>
      <c r="G160" s="12" t="s">
        <v>8029</v>
      </c>
      <c r="H160" s="12" t="s">
        <v>8020</v>
      </c>
      <c r="I160" s="12" t="s">
        <v>261</v>
      </c>
      <c r="J160" s="13">
        <v>45799</v>
      </c>
      <c r="K160" s="14">
        <v>0.52833333333333332</v>
      </c>
      <c r="L160" s="12">
        <v>16.22</v>
      </c>
      <c r="M160" s="12">
        <v>2884.17</v>
      </c>
      <c r="N160" s="12">
        <v>2900.39</v>
      </c>
      <c r="O160" s="12">
        <v>109.43</v>
      </c>
      <c r="P160" s="49">
        <v>45804</v>
      </c>
      <c r="Q160" s="12" t="str">
        <f>TEXT(Table1[[#This Row],[Billing_Date]],"YYYY")</f>
        <v>2025</v>
      </c>
      <c r="R160" s="49">
        <v>45871</v>
      </c>
      <c r="S160" s="12" t="s">
        <v>28</v>
      </c>
      <c r="T160" s="12">
        <f>IF(Table1[[#This Row],[Payment_Status]]="Paid",1,0)</f>
        <v>1</v>
      </c>
      <c r="U160" s="12">
        <f>IF(Table1[[#This Row],[Payment_Status]]="Unpaid",1,0)</f>
        <v>0</v>
      </c>
      <c r="V160" s="12">
        <f>IF(Table1[[#This Row],[Payment_Status]]="Pending",1,0)</f>
        <v>0</v>
      </c>
      <c r="W160" s="12" t="s">
        <v>50</v>
      </c>
      <c r="X160" s="12" t="s">
        <v>30</v>
      </c>
      <c r="Y160" s="12" t="s">
        <v>51</v>
      </c>
      <c r="Z160" s="12">
        <v>9.5500000000000007</v>
      </c>
      <c r="AA160" s="12">
        <v>6.67</v>
      </c>
      <c r="AB160" s="12" t="s">
        <v>46</v>
      </c>
      <c r="AC160" s="13">
        <v>44969</v>
      </c>
      <c r="AD160" s="12">
        <v>61</v>
      </c>
      <c r="AE160" s="15" t="s">
        <v>33</v>
      </c>
    </row>
    <row r="161" spans="3:31" ht="18" x14ac:dyDescent="0.35">
      <c r="C161" s="11" t="s">
        <v>262</v>
      </c>
      <c r="D161" s="12" t="s">
        <v>4129</v>
      </c>
      <c r="E161" s="12" t="s">
        <v>6129</v>
      </c>
      <c r="F161" s="12" t="s">
        <v>26</v>
      </c>
      <c r="G161" s="12" t="s">
        <v>8029</v>
      </c>
      <c r="H161" s="12" t="s">
        <v>8020</v>
      </c>
      <c r="I161" s="12" t="s">
        <v>263</v>
      </c>
      <c r="J161" s="13">
        <v>45831</v>
      </c>
      <c r="K161" s="14">
        <v>0.3619560185185185</v>
      </c>
      <c r="L161" s="12">
        <v>336.27</v>
      </c>
      <c r="M161" s="12">
        <v>2270.66</v>
      </c>
      <c r="N161" s="12">
        <v>2606.9299999999998</v>
      </c>
      <c r="O161" s="12">
        <v>2277.5</v>
      </c>
      <c r="P161" s="49">
        <v>45834</v>
      </c>
      <c r="Q161" s="12" t="str">
        <f>TEXT(Table1[[#This Row],[Billing_Date]],"YYYY")</f>
        <v>2025</v>
      </c>
      <c r="R161" s="49">
        <v>45868</v>
      </c>
      <c r="S161" s="12" t="s">
        <v>37</v>
      </c>
      <c r="T161" s="12">
        <f>IF(Table1[[#This Row],[Payment_Status]]="Paid",1,0)</f>
        <v>0</v>
      </c>
      <c r="U161" s="12">
        <f>IF(Table1[[#This Row],[Payment_Status]]="Unpaid",1,0)</f>
        <v>0</v>
      </c>
      <c r="V161" s="12">
        <f>IF(Table1[[#This Row],[Payment_Status]]="Pending",1,0)</f>
        <v>1</v>
      </c>
      <c r="W161" s="12" t="s">
        <v>50</v>
      </c>
      <c r="X161" s="12" t="s">
        <v>30</v>
      </c>
      <c r="Y161" s="12" t="s">
        <v>45</v>
      </c>
      <c r="Z161" s="12">
        <v>227.44</v>
      </c>
      <c r="AA161" s="12">
        <v>108.83</v>
      </c>
      <c r="AB161" s="12" t="s">
        <v>32</v>
      </c>
      <c r="AC161" s="13">
        <v>43332</v>
      </c>
      <c r="AD161" s="12">
        <v>61</v>
      </c>
      <c r="AE161" s="15" t="s">
        <v>64</v>
      </c>
    </row>
    <row r="162" spans="3:31" ht="18" x14ac:dyDescent="0.35">
      <c r="C162" s="11" t="s">
        <v>264</v>
      </c>
      <c r="D162" s="12" t="s">
        <v>4130</v>
      </c>
      <c r="E162" s="12" t="s">
        <v>6130</v>
      </c>
      <c r="F162" s="12" t="s">
        <v>30</v>
      </c>
      <c r="G162" s="12" t="s">
        <v>8030</v>
      </c>
      <c r="H162" s="12" t="s">
        <v>8023</v>
      </c>
      <c r="I162" s="12" t="s">
        <v>265</v>
      </c>
      <c r="J162" s="13">
        <v>45643</v>
      </c>
      <c r="K162" s="14">
        <v>0.75008101851851849</v>
      </c>
      <c r="L162" s="12">
        <v>98.19</v>
      </c>
      <c r="M162" s="12">
        <v>1632.42</v>
      </c>
      <c r="N162" s="12">
        <v>1730.61</v>
      </c>
      <c r="O162" s="12">
        <v>566.98</v>
      </c>
      <c r="P162" s="49">
        <v>45764</v>
      </c>
      <c r="Q162" s="12" t="str">
        <f>TEXT(Table1[[#This Row],[Billing_Date]],"YYYY")</f>
        <v>2025</v>
      </c>
      <c r="R162" s="49">
        <v>45857</v>
      </c>
      <c r="S162" s="12" t="s">
        <v>37</v>
      </c>
      <c r="T162" s="12">
        <f>IF(Table1[[#This Row],[Payment_Status]]="Paid",1,0)</f>
        <v>0</v>
      </c>
      <c r="U162" s="12">
        <f>IF(Table1[[#This Row],[Payment_Status]]="Unpaid",1,0)</f>
        <v>0</v>
      </c>
      <c r="V162" s="12">
        <f>IF(Table1[[#This Row],[Payment_Status]]="Pending",1,0)</f>
        <v>1</v>
      </c>
      <c r="W162" s="12" t="s">
        <v>58</v>
      </c>
      <c r="X162" s="12" t="s">
        <v>30</v>
      </c>
      <c r="Y162" s="12" t="s">
        <v>31</v>
      </c>
      <c r="Z162" s="12">
        <v>57.21</v>
      </c>
      <c r="AA162" s="12">
        <v>40.98</v>
      </c>
      <c r="AB162" s="12" t="s">
        <v>32</v>
      </c>
      <c r="AC162" s="13">
        <v>42313</v>
      </c>
      <c r="AD162" s="12">
        <v>62</v>
      </c>
      <c r="AE162" s="15" t="s">
        <v>33</v>
      </c>
    </row>
    <row r="163" spans="3:31" ht="18" x14ac:dyDescent="0.35">
      <c r="C163" s="11" t="s">
        <v>104</v>
      </c>
      <c r="D163" s="12" t="s">
        <v>4131</v>
      </c>
      <c r="E163" s="12" t="s">
        <v>6131</v>
      </c>
      <c r="F163" s="12" t="s">
        <v>35</v>
      </c>
      <c r="G163" s="12" t="s">
        <v>8029</v>
      </c>
      <c r="H163" s="12" t="s">
        <v>8020</v>
      </c>
      <c r="I163" s="12" t="s">
        <v>105</v>
      </c>
      <c r="J163" s="13">
        <v>45710</v>
      </c>
      <c r="K163" s="14">
        <v>0.84439814814814818</v>
      </c>
      <c r="L163" s="12">
        <v>328.49</v>
      </c>
      <c r="M163" s="12">
        <v>3974.91</v>
      </c>
      <c r="N163" s="12">
        <v>4303.3999999999996</v>
      </c>
      <c r="O163" s="12">
        <v>2365</v>
      </c>
      <c r="P163" s="49">
        <v>45841</v>
      </c>
      <c r="Q163" s="12" t="str">
        <f>TEXT(Table1[[#This Row],[Billing_Date]],"YYYY")</f>
        <v>2025</v>
      </c>
      <c r="R163" s="49">
        <v>45881</v>
      </c>
      <c r="S163" s="12" t="s">
        <v>37</v>
      </c>
      <c r="T163" s="12">
        <f>IF(Table1[[#This Row],[Payment_Status]]="Paid",1,0)</f>
        <v>0</v>
      </c>
      <c r="U163" s="12">
        <f>IF(Table1[[#This Row],[Payment_Status]]="Unpaid",1,0)</f>
        <v>0</v>
      </c>
      <c r="V163" s="12">
        <f>IF(Table1[[#This Row],[Payment_Status]]="Pending",1,0)</f>
        <v>1</v>
      </c>
      <c r="W163" s="12" t="s">
        <v>29</v>
      </c>
      <c r="X163" s="12" t="s">
        <v>39</v>
      </c>
      <c r="Y163" s="12" t="s">
        <v>85</v>
      </c>
      <c r="Z163" s="12">
        <v>182.35</v>
      </c>
      <c r="AA163" s="12">
        <v>146.13999999999999</v>
      </c>
      <c r="AB163" s="12" t="s">
        <v>46</v>
      </c>
      <c r="AC163" s="13">
        <v>43291</v>
      </c>
      <c r="AD163" s="12">
        <v>32</v>
      </c>
      <c r="AE163" s="15" t="s">
        <v>64</v>
      </c>
    </row>
    <row r="164" spans="3:31" ht="18" x14ac:dyDescent="0.35">
      <c r="C164" s="11" t="s">
        <v>268</v>
      </c>
      <c r="D164" s="12" t="s">
        <v>4132</v>
      </c>
      <c r="E164" s="12" t="s">
        <v>6132</v>
      </c>
      <c r="F164" s="12" t="s">
        <v>35</v>
      </c>
      <c r="G164" s="12" t="s">
        <v>8026</v>
      </c>
      <c r="H164" s="12" t="s">
        <v>8021</v>
      </c>
      <c r="I164" s="12" t="s">
        <v>269</v>
      </c>
      <c r="J164" s="13">
        <v>45535</v>
      </c>
      <c r="K164" s="14">
        <v>0.83931712962962968</v>
      </c>
      <c r="L164" s="12">
        <v>399.67</v>
      </c>
      <c r="M164" s="12">
        <v>2659.69</v>
      </c>
      <c r="N164" s="12">
        <v>3059.36</v>
      </c>
      <c r="O164" s="12">
        <v>2153.38</v>
      </c>
      <c r="P164" s="49">
        <v>45669</v>
      </c>
      <c r="Q164" s="12" t="str">
        <f>TEXT(Table1[[#This Row],[Billing_Date]],"YYYY")</f>
        <v>2025</v>
      </c>
      <c r="R164" s="49">
        <v>45880</v>
      </c>
      <c r="S164" s="12" t="s">
        <v>37</v>
      </c>
      <c r="T164" s="12">
        <f>IF(Table1[[#This Row],[Payment_Status]]="Paid",1,0)</f>
        <v>0</v>
      </c>
      <c r="U164" s="12">
        <f>IF(Table1[[#This Row],[Payment_Status]]="Unpaid",1,0)</f>
        <v>0</v>
      </c>
      <c r="V164" s="12">
        <f>IF(Table1[[#This Row],[Payment_Status]]="Pending",1,0)</f>
        <v>1</v>
      </c>
      <c r="W164" s="12" t="s">
        <v>43</v>
      </c>
      <c r="X164" s="12" t="s">
        <v>44</v>
      </c>
      <c r="Y164" s="12" t="s">
        <v>85</v>
      </c>
      <c r="Z164" s="12">
        <v>277.7</v>
      </c>
      <c r="AA164" s="12">
        <v>121.97</v>
      </c>
      <c r="AB164" s="12" t="s">
        <v>46</v>
      </c>
      <c r="AC164" s="13">
        <v>44895</v>
      </c>
      <c r="AD164" s="12">
        <v>45</v>
      </c>
      <c r="AE164" s="15" t="s">
        <v>64</v>
      </c>
    </row>
    <row r="165" spans="3:31" ht="18" x14ac:dyDescent="0.35">
      <c r="C165" s="11" t="s">
        <v>270</v>
      </c>
      <c r="D165" s="12" t="s">
        <v>4133</v>
      </c>
      <c r="E165" s="12" t="s">
        <v>6133</v>
      </c>
      <c r="F165" s="12" t="s">
        <v>26</v>
      </c>
      <c r="G165" s="12" t="s">
        <v>8031</v>
      </c>
      <c r="H165" s="12" t="s">
        <v>8024</v>
      </c>
      <c r="I165" s="12" t="s">
        <v>271</v>
      </c>
      <c r="J165" s="13">
        <v>45577</v>
      </c>
      <c r="K165" s="14">
        <v>0.30354166666666665</v>
      </c>
      <c r="L165" s="12">
        <v>142.16999999999999</v>
      </c>
      <c r="M165" s="12">
        <v>1141.52</v>
      </c>
      <c r="N165" s="12">
        <v>1283.69</v>
      </c>
      <c r="O165" s="12">
        <v>912.46</v>
      </c>
      <c r="P165" s="49">
        <v>45580</v>
      </c>
      <c r="Q165" s="12" t="str">
        <f>TEXT(Table1[[#This Row],[Billing_Date]],"YYYY")</f>
        <v>2024</v>
      </c>
      <c r="R165" s="49">
        <v>45884</v>
      </c>
      <c r="S165" s="12" t="s">
        <v>37</v>
      </c>
      <c r="T165" s="12">
        <f>IF(Table1[[#This Row],[Payment_Status]]="Paid",1,0)</f>
        <v>0</v>
      </c>
      <c r="U165" s="12">
        <f>IF(Table1[[#This Row],[Payment_Status]]="Unpaid",1,0)</f>
        <v>0</v>
      </c>
      <c r="V165" s="12">
        <f>IF(Table1[[#This Row],[Payment_Status]]="Pending",1,0)</f>
        <v>1</v>
      </c>
      <c r="W165" s="12" t="s">
        <v>38</v>
      </c>
      <c r="X165" s="12" t="s">
        <v>39</v>
      </c>
      <c r="Y165" s="12" t="s">
        <v>63</v>
      </c>
      <c r="Z165" s="12">
        <v>57.73</v>
      </c>
      <c r="AA165" s="12">
        <v>84.44</v>
      </c>
      <c r="AB165" s="12" t="s">
        <v>46</v>
      </c>
      <c r="AC165" s="13">
        <v>45363</v>
      </c>
      <c r="AD165" s="12">
        <v>68</v>
      </c>
      <c r="AE165" s="15" t="s">
        <v>40</v>
      </c>
    </row>
    <row r="166" spans="3:31" ht="18" x14ac:dyDescent="0.35">
      <c r="C166" s="11" t="s">
        <v>272</v>
      </c>
      <c r="D166" s="12" t="s">
        <v>4134</v>
      </c>
      <c r="E166" s="12" t="s">
        <v>6134</v>
      </c>
      <c r="F166" s="12" t="s">
        <v>30</v>
      </c>
      <c r="G166" s="12" t="s">
        <v>8031</v>
      </c>
      <c r="H166" s="12" t="s">
        <v>8024</v>
      </c>
      <c r="I166" s="12" t="s">
        <v>273</v>
      </c>
      <c r="J166" s="13">
        <v>45683</v>
      </c>
      <c r="K166" s="14">
        <v>0.89415509259259263</v>
      </c>
      <c r="L166" s="12">
        <v>196.99</v>
      </c>
      <c r="M166" s="12">
        <v>3700.96</v>
      </c>
      <c r="N166" s="12">
        <v>3897.95</v>
      </c>
      <c r="O166" s="12">
        <v>1180.69</v>
      </c>
      <c r="P166" s="49">
        <v>45685</v>
      </c>
      <c r="Q166" s="12" t="str">
        <f>TEXT(Table1[[#This Row],[Billing_Date]],"YYYY")</f>
        <v>2025</v>
      </c>
      <c r="R166" s="49">
        <v>45885</v>
      </c>
      <c r="S166" s="12" t="s">
        <v>49</v>
      </c>
      <c r="T166" s="12">
        <f>IF(Table1[[#This Row],[Payment_Status]]="Paid",1,0)</f>
        <v>0</v>
      </c>
      <c r="U166" s="12">
        <f>IF(Table1[[#This Row],[Payment_Status]]="Unpaid",1,0)</f>
        <v>1</v>
      </c>
      <c r="V166" s="12">
        <f>IF(Table1[[#This Row],[Payment_Status]]="Pending",1,0)</f>
        <v>0</v>
      </c>
      <c r="W166" s="12" t="s">
        <v>58</v>
      </c>
      <c r="X166" s="12" t="s">
        <v>44</v>
      </c>
      <c r="Y166" s="12" t="s">
        <v>45</v>
      </c>
      <c r="Z166" s="12">
        <v>110.13</v>
      </c>
      <c r="AA166" s="12">
        <v>86.86</v>
      </c>
      <c r="AB166" s="12" t="s">
        <v>32</v>
      </c>
      <c r="AC166" s="13">
        <v>42300</v>
      </c>
      <c r="AD166" s="12">
        <v>42</v>
      </c>
      <c r="AE166" s="15" t="s">
        <v>64</v>
      </c>
    </row>
    <row r="167" spans="3:31" ht="18" x14ac:dyDescent="0.35">
      <c r="C167" s="11" t="s">
        <v>274</v>
      </c>
      <c r="D167" s="12" t="s">
        <v>4135</v>
      </c>
      <c r="E167" s="12" t="s">
        <v>6135</v>
      </c>
      <c r="F167" s="12" t="s">
        <v>35</v>
      </c>
      <c r="G167" s="12" t="s">
        <v>8031</v>
      </c>
      <c r="H167" s="12" t="s">
        <v>8024</v>
      </c>
      <c r="I167" s="12" t="s">
        <v>275</v>
      </c>
      <c r="J167" s="13">
        <v>45589</v>
      </c>
      <c r="K167" s="14">
        <v>0.33619212962962963</v>
      </c>
      <c r="L167" s="12">
        <v>231.14</v>
      </c>
      <c r="M167" s="12">
        <v>2162.65</v>
      </c>
      <c r="N167" s="12">
        <v>2393.79</v>
      </c>
      <c r="O167" s="12">
        <v>1198.28</v>
      </c>
      <c r="P167" s="49">
        <v>45797</v>
      </c>
      <c r="Q167" s="12" t="str">
        <f>TEXT(Table1[[#This Row],[Billing_Date]],"YYYY")</f>
        <v>2025</v>
      </c>
      <c r="R167" s="49">
        <v>45867</v>
      </c>
      <c r="S167" s="12" t="s">
        <v>28</v>
      </c>
      <c r="T167" s="12">
        <f>IF(Table1[[#This Row],[Payment_Status]]="Paid",1,0)</f>
        <v>1</v>
      </c>
      <c r="U167" s="12">
        <f>IF(Table1[[#This Row],[Payment_Status]]="Unpaid",1,0)</f>
        <v>0</v>
      </c>
      <c r="V167" s="12">
        <f>IF(Table1[[#This Row],[Payment_Status]]="Pending",1,0)</f>
        <v>0</v>
      </c>
      <c r="W167" s="12" t="s">
        <v>29</v>
      </c>
      <c r="X167" s="12" t="s">
        <v>30</v>
      </c>
      <c r="Y167" s="12" t="s">
        <v>45</v>
      </c>
      <c r="Z167" s="12">
        <v>94.67</v>
      </c>
      <c r="AA167" s="12">
        <v>136.47</v>
      </c>
      <c r="AB167" s="12" t="s">
        <v>46</v>
      </c>
      <c r="AC167" s="13">
        <v>43039</v>
      </c>
      <c r="AD167" s="12">
        <v>34</v>
      </c>
      <c r="AE167" s="15" t="s">
        <v>40</v>
      </c>
    </row>
    <row r="168" spans="3:31" ht="18" x14ac:dyDescent="0.35">
      <c r="C168" s="11" t="s">
        <v>276</v>
      </c>
      <c r="D168" s="12" t="s">
        <v>4136</v>
      </c>
      <c r="E168" s="12" t="s">
        <v>6136</v>
      </c>
      <c r="F168" s="12" t="s">
        <v>26</v>
      </c>
      <c r="G168" s="12" t="s">
        <v>8029</v>
      </c>
      <c r="H168" s="12" t="s">
        <v>8020</v>
      </c>
      <c r="I168" s="12" t="s">
        <v>277</v>
      </c>
      <c r="J168" s="13">
        <v>45618</v>
      </c>
      <c r="K168" s="14">
        <v>0.46228009259259262</v>
      </c>
      <c r="L168" s="12">
        <v>475.25</v>
      </c>
      <c r="M168" s="12">
        <v>2960.96</v>
      </c>
      <c r="N168" s="12">
        <v>3436.21</v>
      </c>
      <c r="O168" s="12">
        <v>2676.12</v>
      </c>
      <c r="P168" s="49">
        <v>45744</v>
      </c>
      <c r="Q168" s="12" t="str">
        <f>TEXT(Table1[[#This Row],[Billing_Date]],"YYYY")</f>
        <v>2025</v>
      </c>
      <c r="R168" s="49">
        <v>45877</v>
      </c>
      <c r="S168" s="12" t="s">
        <v>49</v>
      </c>
      <c r="T168" s="12">
        <f>IF(Table1[[#This Row],[Payment_Status]]="Paid",1,0)</f>
        <v>0</v>
      </c>
      <c r="U168" s="12">
        <f>IF(Table1[[#This Row],[Payment_Status]]="Unpaid",1,0)</f>
        <v>1</v>
      </c>
      <c r="V168" s="12">
        <f>IF(Table1[[#This Row],[Payment_Status]]="Pending",1,0)</f>
        <v>0</v>
      </c>
      <c r="W168" s="12" t="s">
        <v>38</v>
      </c>
      <c r="X168" s="12" t="s">
        <v>39</v>
      </c>
      <c r="Y168" s="12" t="s">
        <v>85</v>
      </c>
      <c r="Z168" s="12">
        <v>210.26</v>
      </c>
      <c r="AA168" s="12">
        <v>264.99</v>
      </c>
      <c r="AB168" s="12" t="s">
        <v>32</v>
      </c>
      <c r="AC168" s="13">
        <v>42769</v>
      </c>
      <c r="AD168" s="12">
        <v>19</v>
      </c>
      <c r="AE168" s="15" t="s">
        <v>64</v>
      </c>
    </row>
    <row r="169" spans="3:31" ht="18" x14ac:dyDescent="0.35">
      <c r="C169" s="11" t="s">
        <v>278</v>
      </c>
      <c r="D169" s="12" t="s">
        <v>4137</v>
      </c>
      <c r="E169" s="12" t="s">
        <v>6137</v>
      </c>
      <c r="F169" s="12" t="s">
        <v>30</v>
      </c>
      <c r="G169" s="12" t="s">
        <v>8029</v>
      </c>
      <c r="H169" s="12" t="s">
        <v>8020</v>
      </c>
      <c r="I169" s="12" t="s">
        <v>279</v>
      </c>
      <c r="J169" s="13">
        <v>45716</v>
      </c>
      <c r="K169" s="14">
        <v>0.33075231481481482</v>
      </c>
      <c r="L169" s="12">
        <v>372.46</v>
      </c>
      <c r="M169" s="12">
        <v>2354.15</v>
      </c>
      <c r="N169" s="12">
        <v>2726.61</v>
      </c>
      <c r="O169" s="12">
        <v>2210.81</v>
      </c>
      <c r="P169" s="49">
        <v>45718</v>
      </c>
      <c r="Q169" s="12" t="str">
        <f>TEXT(Table1[[#This Row],[Billing_Date]],"YYYY")</f>
        <v>2025</v>
      </c>
      <c r="R169" s="49">
        <v>45876</v>
      </c>
      <c r="S169" s="12" t="s">
        <v>49</v>
      </c>
      <c r="T169" s="12">
        <f>IF(Table1[[#This Row],[Payment_Status]]="Paid",1,0)</f>
        <v>0</v>
      </c>
      <c r="U169" s="12">
        <f>IF(Table1[[#This Row],[Payment_Status]]="Unpaid",1,0)</f>
        <v>1</v>
      </c>
      <c r="V169" s="12">
        <f>IF(Table1[[#This Row],[Payment_Status]]="Pending",1,0)</f>
        <v>0</v>
      </c>
      <c r="W169" s="12" t="s">
        <v>29</v>
      </c>
      <c r="X169" s="12" t="s">
        <v>44</v>
      </c>
      <c r="Y169" s="12" t="s">
        <v>31</v>
      </c>
      <c r="Z169" s="12">
        <v>205.09</v>
      </c>
      <c r="AA169" s="12">
        <v>167.37</v>
      </c>
      <c r="AB169" s="12" t="s">
        <v>46</v>
      </c>
      <c r="AC169" s="13">
        <v>43320</v>
      </c>
      <c r="AD169" s="12">
        <v>64</v>
      </c>
      <c r="AE169" s="15" t="s">
        <v>33</v>
      </c>
    </row>
    <row r="170" spans="3:31" ht="18" x14ac:dyDescent="0.35">
      <c r="C170" s="11" t="s">
        <v>1290</v>
      </c>
      <c r="D170" s="12" t="s">
        <v>4138</v>
      </c>
      <c r="E170" s="12" t="s">
        <v>6138</v>
      </c>
      <c r="F170" s="12" t="s">
        <v>26</v>
      </c>
      <c r="G170" s="12" t="s">
        <v>8027</v>
      </c>
      <c r="H170" s="12" t="s">
        <v>8022</v>
      </c>
      <c r="I170" s="12" t="s">
        <v>1291</v>
      </c>
      <c r="J170" s="13">
        <v>45645</v>
      </c>
      <c r="K170" s="14">
        <v>0.43094907407407407</v>
      </c>
      <c r="L170" s="12">
        <v>191.32</v>
      </c>
      <c r="M170" s="12">
        <v>2764.78</v>
      </c>
      <c r="N170" s="12">
        <v>2956.1</v>
      </c>
      <c r="O170" s="12">
        <v>1197.07</v>
      </c>
      <c r="P170" s="49">
        <v>45646</v>
      </c>
      <c r="Q170" s="12" t="str">
        <f>TEXT(Table1[[#This Row],[Billing_Date]],"YYYY")</f>
        <v>2024</v>
      </c>
      <c r="R170" s="49">
        <v>45876</v>
      </c>
      <c r="S170" s="12" t="s">
        <v>37</v>
      </c>
      <c r="T170" s="12">
        <f>IF(Table1[[#This Row],[Payment_Status]]="Paid",1,0)</f>
        <v>0</v>
      </c>
      <c r="U170" s="12">
        <f>IF(Table1[[#This Row],[Payment_Status]]="Unpaid",1,0)</f>
        <v>0</v>
      </c>
      <c r="V170" s="12">
        <f>IF(Table1[[#This Row],[Payment_Status]]="Pending",1,0)</f>
        <v>1</v>
      </c>
      <c r="W170" s="12" t="s">
        <v>50</v>
      </c>
      <c r="X170" s="12" t="s">
        <v>39</v>
      </c>
      <c r="Y170" s="12" t="s">
        <v>85</v>
      </c>
      <c r="Z170" s="12">
        <v>128.32</v>
      </c>
      <c r="AA170" s="12">
        <v>63</v>
      </c>
      <c r="AB170" s="12" t="s">
        <v>46</v>
      </c>
      <c r="AC170" s="13">
        <v>42976</v>
      </c>
      <c r="AD170" s="12">
        <v>20</v>
      </c>
      <c r="AE170" s="15" t="s">
        <v>33</v>
      </c>
    </row>
    <row r="171" spans="3:31" ht="18" x14ac:dyDescent="0.35">
      <c r="C171" s="11" t="s">
        <v>282</v>
      </c>
      <c r="D171" s="12" t="s">
        <v>4139</v>
      </c>
      <c r="E171" s="12" t="s">
        <v>6139</v>
      </c>
      <c r="F171" s="12" t="s">
        <v>30</v>
      </c>
      <c r="G171" s="12" t="s">
        <v>8027</v>
      </c>
      <c r="H171" s="12" t="s">
        <v>8022</v>
      </c>
      <c r="I171" s="12" t="s">
        <v>283</v>
      </c>
      <c r="J171" s="13">
        <v>45529</v>
      </c>
      <c r="K171" s="14">
        <v>0.95276620370370368</v>
      </c>
      <c r="L171" s="12">
        <v>198.55</v>
      </c>
      <c r="M171" s="12">
        <v>1572.15</v>
      </c>
      <c r="N171" s="12">
        <v>1770.7</v>
      </c>
      <c r="O171" s="12">
        <v>947.98</v>
      </c>
      <c r="P171" s="49">
        <v>45646</v>
      </c>
      <c r="Q171" s="12" t="str">
        <f>TEXT(Table1[[#This Row],[Billing_Date]],"YYYY")</f>
        <v>2024</v>
      </c>
      <c r="R171" s="49">
        <v>45862</v>
      </c>
      <c r="S171" s="12" t="s">
        <v>49</v>
      </c>
      <c r="T171" s="12">
        <f>IF(Table1[[#This Row],[Payment_Status]]="Paid",1,0)</f>
        <v>0</v>
      </c>
      <c r="U171" s="12">
        <f>IF(Table1[[#This Row],[Payment_Status]]="Unpaid",1,0)</f>
        <v>1</v>
      </c>
      <c r="V171" s="12">
        <f>IF(Table1[[#This Row],[Payment_Status]]="Pending",1,0)</f>
        <v>0</v>
      </c>
      <c r="W171" s="12" t="s">
        <v>38</v>
      </c>
      <c r="X171" s="12" t="s">
        <v>44</v>
      </c>
      <c r="Y171" s="12" t="s">
        <v>31</v>
      </c>
      <c r="Z171" s="12">
        <v>137.77000000000001</v>
      </c>
      <c r="AA171" s="12">
        <v>60.78</v>
      </c>
      <c r="AB171" s="12" t="s">
        <v>32</v>
      </c>
      <c r="AC171" s="13">
        <v>42826</v>
      </c>
      <c r="AD171" s="12">
        <v>58</v>
      </c>
      <c r="AE171" s="15" t="s">
        <v>40</v>
      </c>
    </row>
    <row r="172" spans="3:31" ht="18" x14ac:dyDescent="0.35">
      <c r="C172" s="11" t="s">
        <v>284</v>
      </c>
      <c r="D172" s="12" t="s">
        <v>4140</v>
      </c>
      <c r="E172" s="12" t="s">
        <v>6140</v>
      </c>
      <c r="F172" s="12" t="s">
        <v>26</v>
      </c>
      <c r="G172" s="12" t="s">
        <v>8031</v>
      </c>
      <c r="H172" s="12" t="s">
        <v>8024</v>
      </c>
      <c r="I172" s="12" t="s">
        <v>285</v>
      </c>
      <c r="J172" s="13">
        <v>45543</v>
      </c>
      <c r="K172" s="14">
        <v>0.56393518518518515</v>
      </c>
      <c r="L172" s="12">
        <v>379.8</v>
      </c>
      <c r="M172" s="12">
        <v>2598.23</v>
      </c>
      <c r="N172" s="12">
        <v>2978.03</v>
      </c>
      <c r="O172" s="12">
        <v>2454.64</v>
      </c>
      <c r="P172" s="49">
        <v>45543</v>
      </c>
      <c r="Q172" s="12" t="str">
        <f>TEXT(Table1[[#This Row],[Billing_Date]],"YYYY")</f>
        <v>2024</v>
      </c>
      <c r="R172" s="49">
        <v>45884</v>
      </c>
      <c r="S172" s="12" t="s">
        <v>37</v>
      </c>
      <c r="T172" s="12">
        <f>IF(Table1[[#This Row],[Payment_Status]]="Paid",1,0)</f>
        <v>0</v>
      </c>
      <c r="U172" s="12">
        <f>IF(Table1[[#This Row],[Payment_Status]]="Unpaid",1,0)</f>
        <v>0</v>
      </c>
      <c r="V172" s="12">
        <f>IF(Table1[[#This Row],[Payment_Status]]="Pending",1,0)</f>
        <v>1</v>
      </c>
      <c r="W172" s="12" t="s">
        <v>43</v>
      </c>
      <c r="X172" s="12" t="s">
        <v>30</v>
      </c>
      <c r="Y172" s="12" t="s">
        <v>31</v>
      </c>
      <c r="Z172" s="12">
        <v>210.77</v>
      </c>
      <c r="AA172" s="12">
        <v>169.03</v>
      </c>
      <c r="AB172" s="12" t="s">
        <v>46</v>
      </c>
      <c r="AC172" s="13">
        <v>44443</v>
      </c>
      <c r="AD172" s="12">
        <v>67</v>
      </c>
      <c r="AE172" s="15" t="s">
        <v>40</v>
      </c>
    </row>
    <row r="173" spans="3:31" ht="18" x14ac:dyDescent="0.35">
      <c r="C173" s="11" t="s">
        <v>54</v>
      </c>
      <c r="D173" s="12" t="s">
        <v>4141</v>
      </c>
      <c r="E173" s="12" t="s">
        <v>6141</v>
      </c>
      <c r="F173" s="12" t="s">
        <v>35</v>
      </c>
      <c r="G173" s="12" t="s">
        <v>8026</v>
      </c>
      <c r="H173" s="12" t="s">
        <v>8021</v>
      </c>
      <c r="I173" s="12" t="s">
        <v>55</v>
      </c>
      <c r="J173" s="13">
        <v>45595</v>
      </c>
      <c r="K173" s="14">
        <v>0.23621527777777779</v>
      </c>
      <c r="L173" s="12">
        <v>344.14</v>
      </c>
      <c r="M173" s="12">
        <v>3724.81</v>
      </c>
      <c r="N173" s="12">
        <v>4068.95</v>
      </c>
      <c r="O173" s="12">
        <v>1572.11</v>
      </c>
      <c r="P173" s="49">
        <v>45682</v>
      </c>
      <c r="Q173" s="12" t="str">
        <f>TEXT(Table1[[#This Row],[Billing_Date]],"YYYY")</f>
        <v>2025</v>
      </c>
      <c r="R173" s="49">
        <v>45872</v>
      </c>
      <c r="S173" s="12" t="s">
        <v>49</v>
      </c>
      <c r="T173" s="12">
        <f>IF(Table1[[#This Row],[Payment_Status]]="Paid",1,0)</f>
        <v>0</v>
      </c>
      <c r="U173" s="12">
        <f>IF(Table1[[#This Row],[Payment_Status]]="Unpaid",1,0)</f>
        <v>1</v>
      </c>
      <c r="V173" s="12">
        <f>IF(Table1[[#This Row],[Payment_Status]]="Pending",1,0)</f>
        <v>0</v>
      </c>
      <c r="W173" s="12" t="s">
        <v>29</v>
      </c>
      <c r="X173" s="12" t="s">
        <v>30</v>
      </c>
      <c r="Y173" s="12" t="s">
        <v>45</v>
      </c>
      <c r="Z173" s="12">
        <v>233.83</v>
      </c>
      <c r="AA173" s="12">
        <v>110.31</v>
      </c>
      <c r="AB173" s="12" t="s">
        <v>46</v>
      </c>
      <c r="AC173" s="13">
        <v>44720</v>
      </c>
      <c r="AD173" s="12">
        <v>53</v>
      </c>
      <c r="AE173" s="15" t="s">
        <v>40</v>
      </c>
    </row>
    <row r="174" spans="3:31" ht="18" x14ac:dyDescent="0.35">
      <c r="C174" s="11" t="s">
        <v>288</v>
      </c>
      <c r="D174" s="12" t="s">
        <v>4142</v>
      </c>
      <c r="E174" s="12" t="s">
        <v>6142</v>
      </c>
      <c r="F174" s="12" t="s">
        <v>26</v>
      </c>
      <c r="G174" s="12" t="s">
        <v>8027</v>
      </c>
      <c r="H174" s="12" t="s">
        <v>8022</v>
      </c>
      <c r="I174" s="12" t="s">
        <v>289</v>
      </c>
      <c r="J174" s="13">
        <v>45632</v>
      </c>
      <c r="K174" s="14">
        <v>0.1751736111111111</v>
      </c>
      <c r="L174" s="12">
        <v>497.67</v>
      </c>
      <c r="M174" s="12">
        <v>4799.3</v>
      </c>
      <c r="N174" s="12">
        <v>5296.97</v>
      </c>
      <c r="O174" s="12">
        <v>3429.03</v>
      </c>
      <c r="P174" s="49">
        <v>45637</v>
      </c>
      <c r="Q174" s="12" t="str">
        <f>TEXT(Table1[[#This Row],[Billing_Date]],"YYYY")</f>
        <v>2024</v>
      </c>
      <c r="R174" s="49">
        <v>45860</v>
      </c>
      <c r="S174" s="12" t="s">
        <v>37</v>
      </c>
      <c r="T174" s="12">
        <f>IF(Table1[[#This Row],[Payment_Status]]="Paid",1,0)</f>
        <v>0</v>
      </c>
      <c r="U174" s="12">
        <f>IF(Table1[[#This Row],[Payment_Status]]="Unpaid",1,0)</f>
        <v>0</v>
      </c>
      <c r="V174" s="12">
        <f>IF(Table1[[#This Row],[Payment_Status]]="Pending",1,0)</f>
        <v>1</v>
      </c>
      <c r="W174" s="12" t="s">
        <v>29</v>
      </c>
      <c r="X174" s="12" t="s">
        <v>44</v>
      </c>
      <c r="Y174" s="12" t="s">
        <v>31</v>
      </c>
      <c r="Z174" s="12">
        <v>269.60000000000002</v>
      </c>
      <c r="AA174" s="12">
        <v>228.07</v>
      </c>
      <c r="AB174" s="12" t="s">
        <v>46</v>
      </c>
      <c r="AC174" s="13">
        <v>44454</v>
      </c>
      <c r="AD174" s="12">
        <v>43</v>
      </c>
      <c r="AE174" s="15" t="s">
        <v>40</v>
      </c>
    </row>
    <row r="175" spans="3:31" ht="18" x14ac:dyDescent="0.35">
      <c r="C175" s="11" t="s">
        <v>290</v>
      </c>
      <c r="D175" s="12" t="s">
        <v>4143</v>
      </c>
      <c r="E175" s="12" t="s">
        <v>6143</v>
      </c>
      <c r="F175" s="12" t="s">
        <v>26</v>
      </c>
      <c r="G175" s="12" t="s">
        <v>8027</v>
      </c>
      <c r="H175" s="12" t="s">
        <v>8022</v>
      </c>
      <c r="I175" s="12" t="s">
        <v>291</v>
      </c>
      <c r="J175" s="13">
        <v>45667</v>
      </c>
      <c r="K175" s="14">
        <v>0.24793981481481481</v>
      </c>
      <c r="L175" s="12">
        <v>162.74</v>
      </c>
      <c r="M175" s="12">
        <v>2865.47</v>
      </c>
      <c r="N175" s="12">
        <v>3028.21</v>
      </c>
      <c r="O175" s="12">
        <v>857.45</v>
      </c>
      <c r="P175" s="49">
        <v>45771</v>
      </c>
      <c r="Q175" s="12" t="str">
        <f>TEXT(Table1[[#This Row],[Billing_Date]],"YYYY")</f>
        <v>2025</v>
      </c>
      <c r="R175" s="49">
        <v>45864</v>
      </c>
      <c r="S175" s="12" t="s">
        <v>49</v>
      </c>
      <c r="T175" s="12">
        <f>IF(Table1[[#This Row],[Payment_Status]]="Paid",1,0)</f>
        <v>0</v>
      </c>
      <c r="U175" s="12">
        <f>IF(Table1[[#This Row],[Payment_Status]]="Unpaid",1,0)</f>
        <v>1</v>
      </c>
      <c r="V175" s="12">
        <f>IF(Table1[[#This Row],[Payment_Status]]="Pending",1,0)</f>
        <v>0</v>
      </c>
      <c r="W175" s="12" t="s">
        <v>50</v>
      </c>
      <c r="X175" s="12" t="s">
        <v>39</v>
      </c>
      <c r="Y175" s="12" t="s">
        <v>63</v>
      </c>
      <c r="Z175" s="12">
        <v>101.88</v>
      </c>
      <c r="AA175" s="12">
        <v>60.86</v>
      </c>
      <c r="AB175" s="12" t="s">
        <v>32</v>
      </c>
      <c r="AC175" s="13">
        <v>43026</v>
      </c>
      <c r="AD175" s="12">
        <v>49</v>
      </c>
      <c r="AE175" s="15" t="s">
        <v>33</v>
      </c>
    </row>
    <row r="176" spans="3:31" ht="18" x14ac:dyDescent="0.35">
      <c r="C176" s="11" t="s">
        <v>292</v>
      </c>
      <c r="D176" s="12" t="s">
        <v>6002</v>
      </c>
      <c r="E176" s="12" t="s">
        <v>6144</v>
      </c>
      <c r="F176" s="12" t="s">
        <v>26</v>
      </c>
      <c r="G176" s="12" t="s">
        <v>8029</v>
      </c>
      <c r="H176" s="12" t="s">
        <v>8020</v>
      </c>
      <c r="I176" s="12" t="s">
        <v>293</v>
      </c>
      <c r="J176" s="13">
        <v>45660</v>
      </c>
      <c r="K176" s="14">
        <v>0.87679398148148147</v>
      </c>
      <c r="L176" s="12">
        <v>230.65</v>
      </c>
      <c r="M176" s="12">
        <v>3426.07</v>
      </c>
      <c r="N176" s="12">
        <v>3656.72</v>
      </c>
      <c r="O176" s="12">
        <v>1169.04</v>
      </c>
      <c r="P176" s="49">
        <v>45750</v>
      </c>
      <c r="Q176" s="12" t="str">
        <f>TEXT(Table1[[#This Row],[Billing_Date]],"YYYY")</f>
        <v>2025</v>
      </c>
      <c r="R176" s="49">
        <v>45877</v>
      </c>
      <c r="S176" s="12" t="s">
        <v>37</v>
      </c>
      <c r="T176" s="12">
        <f>IF(Table1[[#This Row],[Payment_Status]]="Paid",1,0)</f>
        <v>0</v>
      </c>
      <c r="U176" s="12">
        <f>IF(Table1[[#This Row],[Payment_Status]]="Unpaid",1,0)</f>
        <v>0</v>
      </c>
      <c r="V176" s="12">
        <f>IF(Table1[[#This Row],[Payment_Status]]="Pending",1,0)</f>
        <v>1</v>
      </c>
      <c r="W176" s="12" t="s">
        <v>38</v>
      </c>
      <c r="X176" s="12" t="s">
        <v>30</v>
      </c>
      <c r="Y176" s="12" t="s">
        <v>51</v>
      </c>
      <c r="Z176" s="12">
        <v>159.12</v>
      </c>
      <c r="AA176" s="12">
        <v>71.53</v>
      </c>
      <c r="AB176" s="12" t="s">
        <v>32</v>
      </c>
      <c r="AC176" s="13">
        <v>42215</v>
      </c>
      <c r="AD176" s="12">
        <v>65</v>
      </c>
      <c r="AE176" s="15" t="s">
        <v>64</v>
      </c>
    </row>
    <row r="177" spans="3:31" ht="18" x14ac:dyDescent="0.35">
      <c r="C177" s="11" t="s">
        <v>294</v>
      </c>
      <c r="D177" s="12" t="s">
        <v>4145</v>
      </c>
      <c r="E177" s="12" t="s">
        <v>6145</v>
      </c>
      <c r="F177" s="12" t="s">
        <v>30</v>
      </c>
      <c r="G177" s="12" t="s">
        <v>8026</v>
      </c>
      <c r="H177" s="12" t="s">
        <v>8021</v>
      </c>
      <c r="I177" s="12" t="s">
        <v>295</v>
      </c>
      <c r="J177" s="13">
        <v>45604</v>
      </c>
      <c r="K177" s="14">
        <v>0.24653935185185186</v>
      </c>
      <c r="L177" s="12">
        <v>280.83</v>
      </c>
      <c r="M177" s="12">
        <v>4594.62</v>
      </c>
      <c r="N177" s="12">
        <v>4875.45</v>
      </c>
      <c r="O177" s="12">
        <v>1866.41</v>
      </c>
      <c r="P177" s="49">
        <v>45820</v>
      </c>
      <c r="Q177" s="12" t="str">
        <f>TEXT(Table1[[#This Row],[Billing_Date]],"YYYY")</f>
        <v>2025</v>
      </c>
      <c r="R177" s="49">
        <v>45861</v>
      </c>
      <c r="S177" s="12" t="s">
        <v>28</v>
      </c>
      <c r="T177" s="12">
        <f>IF(Table1[[#This Row],[Payment_Status]]="Paid",1,0)</f>
        <v>1</v>
      </c>
      <c r="U177" s="12">
        <f>IF(Table1[[#This Row],[Payment_Status]]="Unpaid",1,0)</f>
        <v>0</v>
      </c>
      <c r="V177" s="12">
        <f>IF(Table1[[#This Row],[Payment_Status]]="Pending",1,0)</f>
        <v>0</v>
      </c>
      <c r="W177" s="12" t="s">
        <v>29</v>
      </c>
      <c r="X177" s="12" t="s">
        <v>30</v>
      </c>
      <c r="Y177" s="12" t="s">
        <v>45</v>
      </c>
      <c r="Z177" s="12">
        <v>150.25</v>
      </c>
      <c r="AA177" s="12">
        <v>130.58000000000001</v>
      </c>
      <c r="AB177" s="12" t="s">
        <v>46</v>
      </c>
      <c r="AC177" s="13">
        <v>43106</v>
      </c>
      <c r="AD177" s="12">
        <v>58</v>
      </c>
      <c r="AE177" s="15" t="s">
        <v>33</v>
      </c>
    </row>
    <row r="178" spans="3:31" ht="18" x14ac:dyDescent="0.35">
      <c r="C178" s="11" t="s">
        <v>296</v>
      </c>
      <c r="D178" s="12" t="s">
        <v>4146</v>
      </c>
      <c r="E178" s="12" t="s">
        <v>6146</v>
      </c>
      <c r="F178" s="12" t="s">
        <v>30</v>
      </c>
      <c r="G178" s="12" t="s">
        <v>8031</v>
      </c>
      <c r="H178" s="12" t="s">
        <v>8024</v>
      </c>
      <c r="I178" s="12" t="s">
        <v>297</v>
      </c>
      <c r="J178" s="13">
        <v>45516</v>
      </c>
      <c r="K178" s="14">
        <v>0.5251851851851852</v>
      </c>
      <c r="L178" s="12">
        <v>428.05</v>
      </c>
      <c r="M178" s="12">
        <v>4102.0600000000004</v>
      </c>
      <c r="N178" s="12">
        <v>4530.1099999999997</v>
      </c>
      <c r="O178" s="12">
        <v>2840.87</v>
      </c>
      <c r="P178" s="49">
        <v>45816</v>
      </c>
      <c r="Q178" s="12" t="str">
        <f>TEXT(Table1[[#This Row],[Billing_Date]],"YYYY")</f>
        <v>2025</v>
      </c>
      <c r="R178" s="49">
        <v>45865</v>
      </c>
      <c r="S178" s="12" t="s">
        <v>37</v>
      </c>
      <c r="T178" s="12">
        <f>IF(Table1[[#This Row],[Payment_Status]]="Paid",1,0)</f>
        <v>0</v>
      </c>
      <c r="U178" s="12">
        <f>IF(Table1[[#This Row],[Payment_Status]]="Unpaid",1,0)</f>
        <v>0</v>
      </c>
      <c r="V178" s="12">
        <f>IF(Table1[[#This Row],[Payment_Status]]="Pending",1,0)</f>
        <v>1</v>
      </c>
      <c r="W178" s="12" t="s">
        <v>58</v>
      </c>
      <c r="X178" s="12" t="s">
        <v>39</v>
      </c>
      <c r="Y178" s="12" t="s">
        <v>85</v>
      </c>
      <c r="Z178" s="12">
        <v>263.98</v>
      </c>
      <c r="AA178" s="12">
        <v>164.07</v>
      </c>
      <c r="AB178" s="12" t="s">
        <v>32</v>
      </c>
      <c r="AC178" s="13">
        <v>43131</v>
      </c>
      <c r="AD178" s="12">
        <v>42</v>
      </c>
      <c r="AE178" s="15" t="s">
        <v>64</v>
      </c>
    </row>
    <row r="179" spans="3:31" ht="18" x14ac:dyDescent="0.35">
      <c r="C179" s="11" t="s">
        <v>298</v>
      </c>
      <c r="D179" s="12" t="s">
        <v>4147</v>
      </c>
      <c r="E179" s="12" t="s">
        <v>6147</v>
      </c>
      <c r="F179" s="12" t="s">
        <v>30</v>
      </c>
      <c r="G179" s="12" t="s">
        <v>8027</v>
      </c>
      <c r="H179" s="12" t="s">
        <v>8022</v>
      </c>
      <c r="I179" s="12" t="s">
        <v>299</v>
      </c>
      <c r="J179" s="13">
        <v>45721</v>
      </c>
      <c r="K179" s="14">
        <v>0.62216435185185182</v>
      </c>
      <c r="L179" s="12">
        <v>101.08</v>
      </c>
      <c r="M179" s="12">
        <v>3668.08</v>
      </c>
      <c r="N179" s="12">
        <v>3769.16</v>
      </c>
      <c r="O179" s="12">
        <v>529.86</v>
      </c>
      <c r="P179" s="49">
        <v>45723</v>
      </c>
      <c r="Q179" s="12" t="str">
        <f>TEXT(Table1[[#This Row],[Billing_Date]],"YYYY")</f>
        <v>2025</v>
      </c>
      <c r="R179" s="49">
        <v>45881</v>
      </c>
      <c r="S179" s="12" t="s">
        <v>28</v>
      </c>
      <c r="T179" s="12">
        <f>IF(Table1[[#This Row],[Payment_Status]]="Paid",1,0)</f>
        <v>1</v>
      </c>
      <c r="U179" s="12">
        <f>IF(Table1[[#This Row],[Payment_Status]]="Unpaid",1,0)</f>
        <v>0</v>
      </c>
      <c r="V179" s="12">
        <f>IF(Table1[[#This Row],[Payment_Status]]="Pending",1,0)</f>
        <v>0</v>
      </c>
      <c r="W179" s="12" t="s">
        <v>58</v>
      </c>
      <c r="X179" s="12" t="s">
        <v>39</v>
      </c>
      <c r="Y179" s="12" t="s">
        <v>45</v>
      </c>
      <c r="Z179" s="12">
        <v>57.82</v>
      </c>
      <c r="AA179" s="12">
        <v>43.26</v>
      </c>
      <c r="AB179" s="12" t="s">
        <v>32</v>
      </c>
      <c r="AC179" s="13">
        <v>43818</v>
      </c>
      <c r="AD179" s="12">
        <v>63</v>
      </c>
      <c r="AE179" s="15" t="s">
        <v>33</v>
      </c>
    </row>
    <row r="180" spans="3:31" ht="18" x14ac:dyDescent="0.35">
      <c r="C180" s="11" t="s">
        <v>300</v>
      </c>
      <c r="D180" s="12" t="s">
        <v>4148</v>
      </c>
      <c r="E180" s="12" t="s">
        <v>6148</v>
      </c>
      <c r="F180" s="12" t="s">
        <v>35</v>
      </c>
      <c r="G180" s="12" t="s">
        <v>8026</v>
      </c>
      <c r="H180" s="12" t="s">
        <v>8021</v>
      </c>
      <c r="I180" s="12" t="s">
        <v>301</v>
      </c>
      <c r="J180" s="13">
        <v>45532</v>
      </c>
      <c r="K180" s="14">
        <v>0.1940625</v>
      </c>
      <c r="L180" s="12">
        <v>426.64</v>
      </c>
      <c r="M180" s="12">
        <v>4238.08</v>
      </c>
      <c r="N180" s="12">
        <v>4664.72</v>
      </c>
      <c r="O180" s="12">
        <v>2080.73</v>
      </c>
      <c r="P180" s="49">
        <v>45721</v>
      </c>
      <c r="Q180" s="12" t="str">
        <f>TEXT(Table1[[#This Row],[Billing_Date]],"YYYY")</f>
        <v>2025</v>
      </c>
      <c r="R180" s="49">
        <v>45857</v>
      </c>
      <c r="S180" s="12" t="s">
        <v>28</v>
      </c>
      <c r="T180" s="12">
        <f>IF(Table1[[#This Row],[Payment_Status]]="Paid",1,0)</f>
        <v>1</v>
      </c>
      <c r="U180" s="12">
        <f>IF(Table1[[#This Row],[Payment_Status]]="Unpaid",1,0)</f>
        <v>0</v>
      </c>
      <c r="V180" s="12">
        <f>IF(Table1[[#This Row],[Payment_Status]]="Pending",1,0)</f>
        <v>0</v>
      </c>
      <c r="W180" s="12" t="s">
        <v>29</v>
      </c>
      <c r="X180" s="12" t="s">
        <v>30</v>
      </c>
      <c r="Y180" s="12" t="s">
        <v>63</v>
      </c>
      <c r="Z180" s="12">
        <v>238.73</v>
      </c>
      <c r="AA180" s="12">
        <v>187.91</v>
      </c>
      <c r="AB180" s="12" t="s">
        <v>46</v>
      </c>
      <c r="AC180" s="13">
        <v>42268</v>
      </c>
      <c r="AD180" s="12">
        <v>43</v>
      </c>
      <c r="AE180" s="15" t="s">
        <v>64</v>
      </c>
    </row>
    <row r="181" spans="3:31" ht="18" x14ac:dyDescent="0.35">
      <c r="C181" s="11" t="s">
        <v>626</v>
      </c>
      <c r="D181" s="12" t="s">
        <v>4149</v>
      </c>
      <c r="E181" s="12" t="s">
        <v>6149</v>
      </c>
      <c r="F181" s="12" t="s">
        <v>30</v>
      </c>
      <c r="G181" s="12" t="s">
        <v>8026</v>
      </c>
      <c r="H181" s="12" t="s">
        <v>8021</v>
      </c>
      <c r="I181" s="12" t="s">
        <v>627</v>
      </c>
      <c r="J181" s="13">
        <v>45747</v>
      </c>
      <c r="K181" s="14">
        <v>0.41556712962962961</v>
      </c>
      <c r="L181" s="12">
        <v>208.44</v>
      </c>
      <c r="M181" s="12">
        <v>3609.56</v>
      </c>
      <c r="N181" s="12">
        <v>3818</v>
      </c>
      <c r="O181" s="12">
        <v>967.86</v>
      </c>
      <c r="P181" s="49">
        <v>45824</v>
      </c>
      <c r="Q181" s="12" t="str">
        <f>TEXT(Table1[[#This Row],[Billing_Date]],"YYYY")</f>
        <v>2025</v>
      </c>
      <c r="R181" s="49">
        <v>45861</v>
      </c>
      <c r="S181" s="12" t="s">
        <v>28</v>
      </c>
      <c r="T181" s="12">
        <f>IF(Table1[[#This Row],[Payment_Status]]="Paid",1,0)</f>
        <v>1</v>
      </c>
      <c r="U181" s="12">
        <f>IF(Table1[[#This Row],[Payment_Status]]="Unpaid",1,0)</f>
        <v>0</v>
      </c>
      <c r="V181" s="12">
        <f>IF(Table1[[#This Row],[Payment_Status]]="Pending",1,0)</f>
        <v>0</v>
      </c>
      <c r="W181" s="12" t="s">
        <v>50</v>
      </c>
      <c r="X181" s="12" t="s">
        <v>44</v>
      </c>
      <c r="Y181" s="12" t="s">
        <v>45</v>
      </c>
      <c r="Z181" s="12">
        <v>111.91</v>
      </c>
      <c r="AA181" s="12">
        <v>96.53</v>
      </c>
      <c r="AB181" s="12" t="s">
        <v>46</v>
      </c>
      <c r="AC181" s="13">
        <v>44747</v>
      </c>
      <c r="AD181" s="12">
        <v>28</v>
      </c>
      <c r="AE181" s="15" t="s">
        <v>33</v>
      </c>
    </row>
    <row r="182" spans="3:31" ht="18" x14ac:dyDescent="0.35">
      <c r="C182" s="11" t="s">
        <v>304</v>
      </c>
      <c r="D182" s="12" t="s">
        <v>4150</v>
      </c>
      <c r="E182" s="12" t="s">
        <v>6150</v>
      </c>
      <c r="F182" s="12" t="s">
        <v>30</v>
      </c>
      <c r="G182" s="12" t="s">
        <v>8031</v>
      </c>
      <c r="H182" s="12" t="s">
        <v>8024</v>
      </c>
      <c r="I182" s="12" t="s">
        <v>305</v>
      </c>
      <c r="J182" s="13">
        <v>45626</v>
      </c>
      <c r="K182" s="14">
        <v>0.50836805555555553</v>
      </c>
      <c r="L182" s="12">
        <v>465.46</v>
      </c>
      <c r="M182" s="12">
        <v>1380.39</v>
      </c>
      <c r="N182" s="12">
        <v>1845.85</v>
      </c>
      <c r="O182" s="12">
        <v>2534.59</v>
      </c>
      <c r="P182" s="49">
        <v>45755</v>
      </c>
      <c r="Q182" s="12" t="str">
        <f>TEXT(Table1[[#This Row],[Billing_Date]],"YYYY")</f>
        <v>2025</v>
      </c>
      <c r="R182" s="49">
        <v>45866</v>
      </c>
      <c r="S182" s="12" t="s">
        <v>49</v>
      </c>
      <c r="T182" s="12">
        <f>IF(Table1[[#This Row],[Payment_Status]]="Paid",1,0)</f>
        <v>0</v>
      </c>
      <c r="U182" s="12">
        <f>IF(Table1[[#This Row],[Payment_Status]]="Unpaid",1,0)</f>
        <v>1</v>
      </c>
      <c r="V182" s="12">
        <f>IF(Table1[[#This Row],[Payment_Status]]="Pending",1,0)</f>
        <v>0</v>
      </c>
      <c r="W182" s="12" t="s">
        <v>50</v>
      </c>
      <c r="X182" s="12" t="s">
        <v>30</v>
      </c>
      <c r="Y182" s="12" t="s">
        <v>31</v>
      </c>
      <c r="Z182" s="12">
        <v>293.81</v>
      </c>
      <c r="AA182" s="12">
        <v>171.65</v>
      </c>
      <c r="AB182" s="12" t="s">
        <v>32</v>
      </c>
      <c r="AC182" s="13">
        <v>42552</v>
      </c>
      <c r="AD182" s="12">
        <v>71</v>
      </c>
      <c r="AE182" s="15" t="s">
        <v>40</v>
      </c>
    </row>
    <row r="183" spans="3:31" ht="18" x14ac:dyDescent="0.35">
      <c r="C183" s="11" t="s">
        <v>1132</v>
      </c>
      <c r="D183" s="12" t="s">
        <v>4151</v>
      </c>
      <c r="E183" s="12" t="s">
        <v>6151</v>
      </c>
      <c r="F183" s="12" t="s">
        <v>30</v>
      </c>
      <c r="G183" s="12" t="s">
        <v>8026</v>
      </c>
      <c r="H183" s="12" t="s">
        <v>8021</v>
      </c>
      <c r="I183" s="12" t="s">
        <v>1133</v>
      </c>
      <c r="J183" s="13">
        <v>45851</v>
      </c>
      <c r="K183" s="14">
        <v>0.52486111111111111</v>
      </c>
      <c r="L183" s="12">
        <v>444.29</v>
      </c>
      <c r="M183" s="12">
        <v>1804.32</v>
      </c>
      <c r="N183" s="12">
        <v>2248.61</v>
      </c>
      <c r="O183" s="12">
        <v>3278.68</v>
      </c>
      <c r="P183" s="49">
        <v>45854</v>
      </c>
      <c r="Q183" s="12" t="str">
        <f>TEXT(Table1[[#This Row],[Billing_Date]],"YYYY")</f>
        <v>2025</v>
      </c>
      <c r="R183" s="49">
        <v>45862</v>
      </c>
      <c r="S183" s="12" t="s">
        <v>37</v>
      </c>
      <c r="T183" s="12">
        <f>IF(Table1[[#This Row],[Payment_Status]]="Paid",1,0)</f>
        <v>0</v>
      </c>
      <c r="U183" s="12">
        <f>IF(Table1[[#This Row],[Payment_Status]]="Unpaid",1,0)</f>
        <v>0</v>
      </c>
      <c r="V183" s="12">
        <f>IF(Table1[[#This Row],[Payment_Status]]="Pending",1,0)</f>
        <v>1</v>
      </c>
      <c r="W183" s="12" t="s">
        <v>38</v>
      </c>
      <c r="X183" s="12" t="s">
        <v>39</v>
      </c>
      <c r="Y183" s="12" t="s">
        <v>51</v>
      </c>
      <c r="Z183" s="12">
        <v>182.1</v>
      </c>
      <c r="AA183" s="12">
        <v>262.19</v>
      </c>
      <c r="AB183" s="12" t="s">
        <v>46</v>
      </c>
      <c r="AC183" s="13">
        <v>43634</v>
      </c>
      <c r="AD183" s="12">
        <v>38</v>
      </c>
      <c r="AE183" s="15" t="s">
        <v>33</v>
      </c>
    </row>
    <row r="184" spans="3:31" ht="18" x14ac:dyDescent="0.35">
      <c r="C184" s="11" t="s">
        <v>308</v>
      </c>
      <c r="D184" s="12" t="s">
        <v>4152</v>
      </c>
      <c r="E184" s="12" t="s">
        <v>6152</v>
      </c>
      <c r="F184" s="12" t="s">
        <v>30</v>
      </c>
      <c r="G184" s="12" t="s">
        <v>8026</v>
      </c>
      <c r="H184" s="12" t="s">
        <v>8021</v>
      </c>
      <c r="I184" s="12" t="s">
        <v>309</v>
      </c>
      <c r="J184" s="13">
        <v>45537</v>
      </c>
      <c r="K184" s="14">
        <v>0.86685185185185187</v>
      </c>
      <c r="L184" s="12">
        <v>301.36</v>
      </c>
      <c r="M184" s="12">
        <v>3451.99</v>
      </c>
      <c r="N184" s="12">
        <v>3753.35</v>
      </c>
      <c r="O184" s="12">
        <v>1679.14</v>
      </c>
      <c r="P184" s="49">
        <v>45849</v>
      </c>
      <c r="Q184" s="12" t="str">
        <f>TEXT(Table1[[#This Row],[Billing_Date]],"YYYY")</f>
        <v>2025</v>
      </c>
      <c r="R184" s="49">
        <v>45882</v>
      </c>
      <c r="S184" s="12" t="s">
        <v>37</v>
      </c>
      <c r="T184" s="12">
        <f>IF(Table1[[#This Row],[Payment_Status]]="Paid",1,0)</f>
        <v>0</v>
      </c>
      <c r="U184" s="12">
        <f>IF(Table1[[#This Row],[Payment_Status]]="Unpaid",1,0)</f>
        <v>0</v>
      </c>
      <c r="V184" s="12">
        <f>IF(Table1[[#This Row],[Payment_Status]]="Pending",1,0)</f>
        <v>1</v>
      </c>
      <c r="W184" s="12" t="s">
        <v>50</v>
      </c>
      <c r="X184" s="12" t="s">
        <v>39</v>
      </c>
      <c r="Y184" s="12" t="s">
        <v>31</v>
      </c>
      <c r="Z184" s="12">
        <v>124.06</v>
      </c>
      <c r="AA184" s="12">
        <v>177.3</v>
      </c>
      <c r="AB184" s="12" t="s">
        <v>32</v>
      </c>
      <c r="AC184" s="13">
        <v>43777</v>
      </c>
      <c r="AD184" s="12">
        <v>18</v>
      </c>
      <c r="AE184" s="15" t="s">
        <v>64</v>
      </c>
    </row>
    <row r="185" spans="3:31" ht="18" x14ac:dyDescent="0.35">
      <c r="C185" s="11" t="s">
        <v>310</v>
      </c>
      <c r="D185" s="12" t="s">
        <v>4153</v>
      </c>
      <c r="E185" s="12" t="s">
        <v>6153</v>
      </c>
      <c r="F185" s="12" t="s">
        <v>30</v>
      </c>
      <c r="G185" s="12" t="s">
        <v>8026</v>
      </c>
      <c r="H185" s="12" t="s">
        <v>8021</v>
      </c>
      <c r="I185" s="12" t="s">
        <v>311</v>
      </c>
      <c r="J185" s="13">
        <v>45694</v>
      </c>
      <c r="K185" s="14">
        <v>0.26719907407407406</v>
      </c>
      <c r="L185" s="12">
        <v>368.63</v>
      </c>
      <c r="M185" s="12">
        <v>2380.79</v>
      </c>
      <c r="N185" s="12">
        <v>2749.42</v>
      </c>
      <c r="O185" s="12">
        <v>1949.11</v>
      </c>
      <c r="P185" s="49">
        <v>45836</v>
      </c>
      <c r="Q185" s="12" t="str">
        <f>TEXT(Table1[[#This Row],[Billing_Date]],"YYYY")</f>
        <v>2025</v>
      </c>
      <c r="R185" s="49">
        <v>45871</v>
      </c>
      <c r="S185" s="12" t="s">
        <v>37</v>
      </c>
      <c r="T185" s="12">
        <f>IF(Table1[[#This Row],[Payment_Status]]="Paid",1,0)</f>
        <v>0</v>
      </c>
      <c r="U185" s="12">
        <f>IF(Table1[[#This Row],[Payment_Status]]="Unpaid",1,0)</f>
        <v>0</v>
      </c>
      <c r="V185" s="12">
        <f>IF(Table1[[#This Row],[Payment_Status]]="Pending",1,0)</f>
        <v>1</v>
      </c>
      <c r="W185" s="12" t="s">
        <v>43</v>
      </c>
      <c r="X185" s="12" t="s">
        <v>44</v>
      </c>
      <c r="Y185" s="12" t="s">
        <v>31</v>
      </c>
      <c r="Z185" s="12">
        <v>255.33</v>
      </c>
      <c r="AA185" s="12">
        <v>113.3</v>
      </c>
      <c r="AB185" s="12" t="s">
        <v>46</v>
      </c>
      <c r="AC185" s="13">
        <v>45083</v>
      </c>
      <c r="AD185" s="12">
        <v>48</v>
      </c>
      <c r="AE185" s="15" t="s">
        <v>40</v>
      </c>
    </row>
    <row r="186" spans="3:31" ht="18" x14ac:dyDescent="0.35">
      <c r="C186" s="11" t="s">
        <v>312</v>
      </c>
      <c r="D186" s="12" t="s">
        <v>6003</v>
      </c>
      <c r="E186" s="12" t="s">
        <v>6154</v>
      </c>
      <c r="F186" s="12" t="s">
        <v>35</v>
      </c>
      <c r="G186" s="12" t="s">
        <v>8028</v>
      </c>
      <c r="H186" s="12" t="s">
        <v>8022</v>
      </c>
      <c r="I186" s="12" t="s">
        <v>313</v>
      </c>
      <c r="J186" s="13">
        <v>45669</v>
      </c>
      <c r="K186" s="14">
        <v>0.39511574074074074</v>
      </c>
      <c r="L186" s="12">
        <v>228.62</v>
      </c>
      <c r="M186" s="12">
        <v>2220.39</v>
      </c>
      <c r="N186" s="12">
        <v>2449.0099999999902</v>
      </c>
      <c r="O186" s="12">
        <v>1081.57</v>
      </c>
      <c r="P186" s="49">
        <v>45745</v>
      </c>
      <c r="Q186" s="12" t="str">
        <f>TEXT(Table1[[#This Row],[Billing_Date]],"YYYY")</f>
        <v>2025</v>
      </c>
      <c r="R186" s="49">
        <v>45864</v>
      </c>
      <c r="S186" s="12" t="s">
        <v>37</v>
      </c>
      <c r="T186" s="12">
        <f>IF(Table1[[#This Row],[Payment_Status]]="Paid",1,0)</f>
        <v>0</v>
      </c>
      <c r="U186" s="12">
        <f>IF(Table1[[#This Row],[Payment_Status]]="Unpaid",1,0)</f>
        <v>0</v>
      </c>
      <c r="V186" s="12">
        <f>IF(Table1[[#This Row],[Payment_Status]]="Pending",1,0)</f>
        <v>1</v>
      </c>
      <c r="W186" s="12" t="s">
        <v>38</v>
      </c>
      <c r="X186" s="12" t="s">
        <v>39</v>
      </c>
      <c r="Y186" s="12" t="s">
        <v>45</v>
      </c>
      <c r="Z186" s="12">
        <v>134.65</v>
      </c>
      <c r="AA186" s="12">
        <v>93.97</v>
      </c>
      <c r="AB186" s="12" t="s">
        <v>32</v>
      </c>
      <c r="AC186" s="13">
        <v>42778</v>
      </c>
      <c r="AD186" s="12">
        <v>30</v>
      </c>
      <c r="AE186" s="15" t="s">
        <v>33</v>
      </c>
    </row>
    <row r="187" spans="3:31" ht="18" x14ac:dyDescent="0.35">
      <c r="C187" s="11" t="s">
        <v>314</v>
      </c>
      <c r="D187" s="12" t="s">
        <v>4155</v>
      </c>
      <c r="E187" s="12" t="s">
        <v>6155</v>
      </c>
      <c r="F187" s="12" t="s">
        <v>30</v>
      </c>
      <c r="G187" s="12" t="s">
        <v>8031</v>
      </c>
      <c r="H187" s="12" t="s">
        <v>8024</v>
      </c>
      <c r="I187" s="12" t="s">
        <v>315</v>
      </c>
      <c r="J187" s="13">
        <v>45777</v>
      </c>
      <c r="K187" s="14">
        <v>0.62896990740740744</v>
      </c>
      <c r="L187" s="12">
        <v>351.97</v>
      </c>
      <c r="M187" s="12">
        <v>4214.46</v>
      </c>
      <c r="N187" s="12">
        <v>4566.43</v>
      </c>
      <c r="O187" s="12">
        <v>1827.62</v>
      </c>
      <c r="P187" s="49">
        <v>45779</v>
      </c>
      <c r="Q187" s="12" t="str">
        <f>TEXT(Table1[[#This Row],[Billing_Date]],"YYYY")</f>
        <v>2025</v>
      </c>
      <c r="R187" s="49">
        <v>45867</v>
      </c>
      <c r="S187" s="12" t="s">
        <v>49</v>
      </c>
      <c r="T187" s="12">
        <f>IF(Table1[[#This Row],[Payment_Status]]="Paid",1,0)</f>
        <v>0</v>
      </c>
      <c r="U187" s="12">
        <f>IF(Table1[[#This Row],[Payment_Status]]="Unpaid",1,0)</f>
        <v>1</v>
      </c>
      <c r="V187" s="12">
        <f>IF(Table1[[#This Row],[Payment_Status]]="Pending",1,0)</f>
        <v>0</v>
      </c>
      <c r="W187" s="12" t="s">
        <v>58</v>
      </c>
      <c r="X187" s="12" t="s">
        <v>30</v>
      </c>
      <c r="Y187" s="12" t="s">
        <v>45</v>
      </c>
      <c r="Z187" s="12">
        <v>149.78</v>
      </c>
      <c r="AA187" s="12">
        <v>202.19</v>
      </c>
      <c r="AB187" s="12" t="s">
        <v>46</v>
      </c>
      <c r="AC187" s="13">
        <v>44118</v>
      </c>
      <c r="AD187" s="12">
        <v>65</v>
      </c>
      <c r="AE187" s="15" t="s">
        <v>64</v>
      </c>
    </row>
    <row r="188" spans="3:31" ht="18" x14ac:dyDescent="0.35">
      <c r="C188" s="11" t="s">
        <v>106</v>
      </c>
      <c r="D188" s="12" t="s">
        <v>4156</v>
      </c>
      <c r="E188" s="12" t="s">
        <v>6156</v>
      </c>
      <c r="F188" s="12" t="s">
        <v>30</v>
      </c>
      <c r="G188" s="12" t="s">
        <v>8026</v>
      </c>
      <c r="H188" s="12" t="s">
        <v>8021</v>
      </c>
      <c r="I188" s="12" t="s">
        <v>107</v>
      </c>
      <c r="J188" s="13">
        <v>45817</v>
      </c>
      <c r="K188" s="14">
        <v>7.8506944444444449E-2</v>
      </c>
      <c r="L188" s="12">
        <v>48.64</v>
      </c>
      <c r="M188" s="12">
        <v>2494.1999999999998</v>
      </c>
      <c r="N188" s="12">
        <v>2542.8399999999901</v>
      </c>
      <c r="O188" s="12">
        <v>362.38</v>
      </c>
      <c r="P188" s="49">
        <v>45821</v>
      </c>
      <c r="Q188" s="12" t="str">
        <f>TEXT(Table1[[#This Row],[Billing_Date]],"YYYY")</f>
        <v>2025</v>
      </c>
      <c r="R188" s="49">
        <v>45873</v>
      </c>
      <c r="S188" s="12" t="s">
        <v>49</v>
      </c>
      <c r="T188" s="12">
        <f>IF(Table1[[#This Row],[Payment_Status]]="Paid",1,0)</f>
        <v>0</v>
      </c>
      <c r="U188" s="12">
        <f>IF(Table1[[#This Row],[Payment_Status]]="Unpaid",1,0)</f>
        <v>1</v>
      </c>
      <c r="V188" s="12">
        <f>IF(Table1[[#This Row],[Payment_Status]]="Pending",1,0)</f>
        <v>0</v>
      </c>
      <c r="W188" s="12" t="s">
        <v>29</v>
      </c>
      <c r="X188" s="12" t="s">
        <v>30</v>
      </c>
      <c r="Y188" s="12" t="s">
        <v>51</v>
      </c>
      <c r="Z188" s="12">
        <v>23.24</v>
      </c>
      <c r="AA188" s="12">
        <v>25.4</v>
      </c>
      <c r="AB188" s="12" t="s">
        <v>46</v>
      </c>
      <c r="AC188" s="13">
        <v>42205</v>
      </c>
      <c r="AD188" s="12">
        <v>20</v>
      </c>
      <c r="AE188" s="15" t="s">
        <v>33</v>
      </c>
    </row>
    <row r="189" spans="3:31" ht="18" x14ac:dyDescent="0.35">
      <c r="C189" s="11" t="s">
        <v>318</v>
      </c>
      <c r="D189" s="12" t="s">
        <v>4157</v>
      </c>
      <c r="E189" s="12" t="s">
        <v>6157</v>
      </c>
      <c r="F189" s="12" t="s">
        <v>30</v>
      </c>
      <c r="G189" s="12" t="s">
        <v>8026</v>
      </c>
      <c r="H189" s="12" t="s">
        <v>8021</v>
      </c>
      <c r="I189" s="12" t="s">
        <v>319</v>
      </c>
      <c r="J189" s="13">
        <v>45574</v>
      </c>
      <c r="K189" s="14">
        <v>0.22034722222222222</v>
      </c>
      <c r="L189" s="12">
        <v>284.12</v>
      </c>
      <c r="M189" s="12">
        <v>1491.62</v>
      </c>
      <c r="N189" s="12">
        <v>1775.73999999999</v>
      </c>
      <c r="O189" s="12">
        <v>1513.59</v>
      </c>
      <c r="P189" s="49">
        <v>45749</v>
      </c>
      <c r="Q189" s="12" t="str">
        <f>TEXT(Table1[[#This Row],[Billing_Date]],"YYYY")</f>
        <v>2025</v>
      </c>
      <c r="R189" s="49">
        <v>45884</v>
      </c>
      <c r="S189" s="12" t="s">
        <v>37</v>
      </c>
      <c r="T189" s="12">
        <f>IF(Table1[[#This Row],[Payment_Status]]="Paid",1,0)</f>
        <v>0</v>
      </c>
      <c r="U189" s="12">
        <f>IF(Table1[[#This Row],[Payment_Status]]="Unpaid",1,0)</f>
        <v>0</v>
      </c>
      <c r="V189" s="12">
        <f>IF(Table1[[#This Row],[Payment_Status]]="Pending",1,0)</f>
        <v>1</v>
      </c>
      <c r="W189" s="12" t="s">
        <v>38</v>
      </c>
      <c r="X189" s="12" t="s">
        <v>30</v>
      </c>
      <c r="Y189" s="12" t="s">
        <v>45</v>
      </c>
      <c r="Z189" s="12">
        <v>190.02</v>
      </c>
      <c r="AA189" s="12">
        <v>94.1</v>
      </c>
      <c r="AB189" s="12" t="s">
        <v>46</v>
      </c>
      <c r="AC189" s="13">
        <v>45169</v>
      </c>
      <c r="AD189" s="12">
        <v>20</v>
      </c>
      <c r="AE189" s="15" t="s">
        <v>40</v>
      </c>
    </row>
    <row r="190" spans="3:31" ht="18" x14ac:dyDescent="0.35">
      <c r="C190" s="11" t="s">
        <v>320</v>
      </c>
      <c r="D190" s="12" t="s">
        <v>4158</v>
      </c>
      <c r="E190" s="12" t="s">
        <v>6158</v>
      </c>
      <c r="F190" s="12" t="s">
        <v>26</v>
      </c>
      <c r="G190" s="12" t="s">
        <v>8028</v>
      </c>
      <c r="H190" s="12" t="s">
        <v>8022</v>
      </c>
      <c r="I190" s="12" t="s">
        <v>321</v>
      </c>
      <c r="J190" s="13">
        <v>45760</v>
      </c>
      <c r="K190" s="14">
        <v>0.28348379629629628</v>
      </c>
      <c r="L190" s="12">
        <v>229.49</v>
      </c>
      <c r="M190" s="12">
        <v>1102.9000000000001</v>
      </c>
      <c r="N190" s="12">
        <v>1332.39</v>
      </c>
      <c r="O190" s="12">
        <v>1307.8</v>
      </c>
      <c r="P190" s="49">
        <v>45760</v>
      </c>
      <c r="Q190" s="12" t="str">
        <f>TEXT(Table1[[#This Row],[Billing_Date]],"YYYY")</f>
        <v>2025</v>
      </c>
      <c r="R190" s="49">
        <v>45879</v>
      </c>
      <c r="S190" s="12" t="s">
        <v>49</v>
      </c>
      <c r="T190" s="12">
        <f>IF(Table1[[#This Row],[Payment_Status]]="Paid",1,0)</f>
        <v>0</v>
      </c>
      <c r="U190" s="12">
        <f>IF(Table1[[#This Row],[Payment_Status]]="Unpaid",1,0)</f>
        <v>1</v>
      </c>
      <c r="V190" s="12">
        <f>IF(Table1[[#This Row],[Payment_Status]]="Pending",1,0)</f>
        <v>0</v>
      </c>
      <c r="W190" s="12" t="s">
        <v>43</v>
      </c>
      <c r="X190" s="12" t="s">
        <v>39</v>
      </c>
      <c r="Y190" s="12" t="s">
        <v>85</v>
      </c>
      <c r="Z190" s="12">
        <v>117.29</v>
      </c>
      <c r="AA190" s="12">
        <v>112.2</v>
      </c>
      <c r="AB190" s="12" t="s">
        <v>32</v>
      </c>
      <c r="AC190" s="13">
        <v>42755</v>
      </c>
      <c r="AD190" s="12">
        <v>50</v>
      </c>
      <c r="AE190" s="15" t="s">
        <v>64</v>
      </c>
    </row>
    <row r="191" spans="3:31" ht="18" x14ac:dyDescent="0.35">
      <c r="C191" s="11" t="s">
        <v>324</v>
      </c>
      <c r="D191" s="12" t="s">
        <v>4160</v>
      </c>
      <c r="E191" s="12" t="s">
        <v>6160</v>
      </c>
      <c r="F191" s="12" t="s">
        <v>26</v>
      </c>
      <c r="G191" s="12" t="s">
        <v>8029</v>
      </c>
      <c r="H191" s="12" t="s">
        <v>8020</v>
      </c>
      <c r="I191" s="12" t="s">
        <v>325</v>
      </c>
      <c r="J191" s="13">
        <v>45818</v>
      </c>
      <c r="K191" s="14">
        <v>0.76815972222222217</v>
      </c>
      <c r="L191" s="12">
        <v>13.75</v>
      </c>
      <c r="M191" s="12">
        <v>3918.57</v>
      </c>
      <c r="N191" s="12">
        <v>3932.32</v>
      </c>
      <c r="O191" s="12">
        <v>66.19</v>
      </c>
      <c r="P191" s="49">
        <v>45820</v>
      </c>
      <c r="Q191" s="12" t="str">
        <f>TEXT(Table1[[#This Row],[Billing_Date]],"YYYY")</f>
        <v>2025</v>
      </c>
      <c r="R191" s="49">
        <v>45877</v>
      </c>
      <c r="S191" s="12" t="s">
        <v>49</v>
      </c>
      <c r="T191" s="12">
        <f>IF(Table1[[#This Row],[Payment_Status]]="Paid",1,0)</f>
        <v>0</v>
      </c>
      <c r="U191" s="12">
        <f>IF(Table1[[#This Row],[Payment_Status]]="Unpaid",1,0)</f>
        <v>1</v>
      </c>
      <c r="V191" s="12">
        <f>IF(Table1[[#This Row],[Payment_Status]]="Pending",1,0)</f>
        <v>0</v>
      </c>
      <c r="W191" s="12" t="s">
        <v>58</v>
      </c>
      <c r="X191" s="12" t="s">
        <v>44</v>
      </c>
      <c r="Y191" s="12" t="s">
        <v>31</v>
      </c>
      <c r="Z191" s="12">
        <v>9.3699999999999992</v>
      </c>
      <c r="AA191" s="12">
        <v>4.38</v>
      </c>
      <c r="AB191" s="12" t="s">
        <v>46</v>
      </c>
      <c r="AC191" s="13">
        <v>42252</v>
      </c>
      <c r="AD191" s="12">
        <v>67</v>
      </c>
      <c r="AE191" s="15" t="s">
        <v>40</v>
      </c>
    </row>
    <row r="192" spans="3:31" ht="18" x14ac:dyDescent="0.35">
      <c r="C192" s="11" t="s">
        <v>326</v>
      </c>
      <c r="D192" s="12" t="s">
        <v>4161</v>
      </c>
      <c r="E192" s="12" t="s">
        <v>6161</v>
      </c>
      <c r="F192" s="12" t="s">
        <v>26</v>
      </c>
      <c r="G192" s="12" t="s">
        <v>8027</v>
      </c>
      <c r="H192" s="12" t="s">
        <v>8022</v>
      </c>
      <c r="I192" s="12" t="s">
        <v>327</v>
      </c>
      <c r="J192" s="13">
        <v>45575</v>
      </c>
      <c r="K192" s="14">
        <v>0.58635416666666662</v>
      </c>
      <c r="L192" s="12">
        <v>123.16</v>
      </c>
      <c r="M192" s="12">
        <v>3703.48</v>
      </c>
      <c r="N192" s="12">
        <v>3826.64</v>
      </c>
      <c r="O192" s="12">
        <v>635.07000000000005</v>
      </c>
      <c r="P192" s="49">
        <v>45733</v>
      </c>
      <c r="Q192" s="12" t="str">
        <f>TEXT(Table1[[#This Row],[Billing_Date]],"YYYY")</f>
        <v>2025</v>
      </c>
      <c r="R192" s="49">
        <v>45868</v>
      </c>
      <c r="S192" s="12" t="s">
        <v>49</v>
      </c>
      <c r="T192" s="12">
        <f>IF(Table1[[#This Row],[Payment_Status]]="Paid",1,0)</f>
        <v>0</v>
      </c>
      <c r="U192" s="12">
        <f>IF(Table1[[#This Row],[Payment_Status]]="Unpaid",1,0)</f>
        <v>1</v>
      </c>
      <c r="V192" s="12">
        <f>IF(Table1[[#This Row],[Payment_Status]]="Pending",1,0)</f>
        <v>0</v>
      </c>
      <c r="W192" s="12" t="s">
        <v>50</v>
      </c>
      <c r="X192" s="12" t="s">
        <v>39</v>
      </c>
      <c r="Y192" s="12" t="s">
        <v>85</v>
      </c>
      <c r="Z192" s="12">
        <v>53.18</v>
      </c>
      <c r="AA192" s="12">
        <v>69.98</v>
      </c>
      <c r="AB192" s="12" t="s">
        <v>46</v>
      </c>
      <c r="AC192" s="13">
        <v>45310</v>
      </c>
      <c r="AD192" s="12">
        <v>35</v>
      </c>
      <c r="AE192" s="15" t="s">
        <v>40</v>
      </c>
    </row>
    <row r="193" spans="3:31" ht="18" x14ac:dyDescent="0.35">
      <c r="C193" s="11" t="s">
        <v>328</v>
      </c>
      <c r="D193" s="12" t="s">
        <v>4162</v>
      </c>
      <c r="E193" s="12" t="s">
        <v>6162</v>
      </c>
      <c r="F193" s="12" t="s">
        <v>35</v>
      </c>
      <c r="G193" s="12" t="s">
        <v>8031</v>
      </c>
      <c r="H193" s="12" t="s">
        <v>8024</v>
      </c>
      <c r="I193" s="12" t="s">
        <v>329</v>
      </c>
      <c r="J193" s="13">
        <v>45833</v>
      </c>
      <c r="K193" s="14">
        <v>0.23482638888888888</v>
      </c>
      <c r="L193" s="12">
        <v>205.77</v>
      </c>
      <c r="M193" s="12">
        <v>2362.4899999999998</v>
      </c>
      <c r="N193" s="12">
        <v>2568.2599999999902</v>
      </c>
      <c r="O193" s="12">
        <v>1253.02</v>
      </c>
      <c r="P193" s="49">
        <v>45833</v>
      </c>
      <c r="Q193" s="12" t="str">
        <f>TEXT(Table1[[#This Row],[Billing_Date]],"YYYY")</f>
        <v>2025</v>
      </c>
      <c r="R193" s="49">
        <v>45876</v>
      </c>
      <c r="S193" s="12" t="s">
        <v>28</v>
      </c>
      <c r="T193" s="12">
        <f>IF(Table1[[#This Row],[Payment_Status]]="Paid",1,0)</f>
        <v>1</v>
      </c>
      <c r="U193" s="12">
        <f>IF(Table1[[#This Row],[Payment_Status]]="Unpaid",1,0)</f>
        <v>0</v>
      </c>
      <c r="V193" s="12">
        <f>IF(Table1[[#This Row],[Payment_Status]]="Pending",1,0)</f>
        <v>0</v>
      </c>
      <c r="W193" s="12" t="s">
        <v>38</v>
      </c>
      <c r="X193" s="12" t="s">
        <v>30</v>
      </c>
      <c r="Y193" s="12" t="s">
        <v>85</v>
      </c>
      <c r="Z193" s="12">
        <v>119.03</v>
      </c>
      <c r="AA193" s="12">
        <v>86.74</v>
      </c>
      <c r="AB193" s="12" t="s">
        <v>32</v>
      </c>
      <c r="AC193" s="13">
        <v>44335</v>
      </c>
      <c r="AD193" s="12">
        <v>48</v>
      </c>
      <c r="AE193" s="15" t="s">
        <v>33</v>
      </c>
    </row>
    <row r="194" spans="3:31" ht="18" x14ac:dyDescent="0.35">
      <c r="C194" s="11" t="s">
        <v>330</v>
      </c>
      <c r="D194" s="12" t="s">
        <v>4163</v>
      </c>
      <c r="E194" s="12" t="s">
        <v>6163</v>
      </c>
      <c r="F194" s="12" t="s">
        <v>26</v>
      </c>
      <c r="G194" s="12" t="s">
        <v>8026</v>
      </c>
      <c r="H194" s="12" t="s">
        <v>8021</v>
      </c>
      <c r="I194" s="12" t="s">
        <v>331</v>
      </c>
      <c r="J194" s="13">
        <v>45768</v>
      </c>
      <c r="K194" s="14">
        <v>0.66946759259259259</v>
      </c>
      <c r="L194" s="12">
        <v>137.13999999999999</v>
      </c>
      <c r="M194" s="12">
        <v>2346.0500000000002</v>
      </c>
      <c r="N194" s="12">
        <v>2483.19</v>
      </c>
      <c r="O194" s="12">
        <v>983.97</v>
      </c>
      <c r="P194" s="49">
        <v>45769</v>
      </c>
      <c r="Q194" s="12" t="str">
        <f>TEXT(Table1[[#This Row],[Billing_Date]],"YYYY")</f>
        <v>2025</v>
      </c>
      <c r="R194" s="49">
        <v>45876</v>
      </c>
      <c r="S194" s="12" t="s">
        <v>49</v>
      </c>
      <c r="T194" s="12">
        <f>IF(Table1[[#This Row],[Payment_Status]]="Paid",1,0)</f>
        <v>0</v>
      </c>
      <c r="U194" s="12">
        <f>IF(Table1[[#This Row],[Payment_Status]]="Unpaid",1,0)</f>
        <v>1</v>
      </c>
      <c r="V194" s="12">
        <f>IF(Table1[[#This Row],[Payment_Status]]="Pending",1,0)</f>
        <v>0</v>
      </c>
      <c r="W194" s="12" t="s">
        <v>38</v>
      </c>
      <c r="X194" s="12" t="s">
        <v>30</v>
      </c>
      <c r="Y194" s="12" t="s">
        <v>85</v>
      </c>
      <c r="Z194" s="12">
        <v>88.9</v>
      </c>
      <c r="AA194" s="12">
        <v>48.24</v>
      </c>
      <c r="AB194" s="12" t="s">
        <v>32</v>
      </c>
      <c r="AC194" s="13">
        <v>42423</v>
      </c>
      <c r="AD194" s="12">
        <v>63</v>
      </c>
      <c r="AE194" s="15" t="s">
        <v>64</v>
      </c>
    </row>
    <row r="195" spans="3:31" ht="18" x14ac:dyDescent="0.35">
      <c r="C195" s="11" t="s">
        <v>912</v>
      </c>
      <c r="D195" s="12" t="s">
        <v>4164</v>
      </c>
      <c r="E195" s="12" t="s">
        <v>6164</v>
      </c>
      <c r="F195" s="12" t="s">
        <v>35</v>
      </c>
      <c r="G195" s="12" t="s">
        <v>8031</v>
      </c>
      <c r="H195" s="12" t="s">
        <v>8024</v>
      </c>
      <c r="I195" s="12" t="s">
        <v>913</v>
      </c>
      <c r="J195" s="13">
        <v>45836</v>
      </c>
      <c r="K195" s="14">
        <v>0.73892361111111116</v>
      </c>
      <c r="L195" s="12">
        <v>102.71</v>
      </c>
      <c r="M195" s="12">
        <v>3120.78</v>
      </c>
      <c r="N195" s="12">
        <v>3223.49</v>
      </c>
      <c r="O195" s="12">
        <v>492.62</v>
      </c>
      <c r="P195" s="49">
        <v>45842</v>
      </c>
      <c r="Q195" s="12" t="str">
        <f>TEXT(Table1[[#This Row],[Billing_Date]],"YYYY")</f>
        <v>2025</v>
      </c>
      <c r="R195" s="49">
        <v>45881</v>
      </c>
      <c r="S195" s="12" t="s">
        <v>37</v>
      </c>
      <c r="T195" s="12">
        <f>IF(Table1[[#This Row],[Payment_Status]]="Paid",1,0)</f>
        <v>0</v>
      </c>
      <c r="U195" s="12">
        <f>IF(Table1[[#This Row],[Payment_Status]]="Unpaid",1,0)</f>
        <v>0</v>
      </c>
      <c r="V195" s="12">
        <f>IF(Table1[[#This Row],[Payment_Status]]="Pending",1,0)</f>
        <v>1</v>
      </c>
      <c r="W195" s="12" t="s">
        <v>38</v>
      </c>
      <c r="X195" s="12" t="s">
        <v>30</v>
      </c>
      <c r="Y195" s="12" t="s">
        <v>85</v>
      </c>
      <c r="Z195" s="12">
        <v>49</v>
      </c>
      <c r="AA195" s="12">
        <v>53.71</v>
      </c>
      <c r="AB195" s="12" t="s">
        <v>46</v>
      </c>
      <c r="AC195" s="13">
        <v>42571</v>
      </c>
      <c r="AD195" s="12">
        <v>54</v>
      </c>
      <c r="AE195" s="15" t="s">
        <v>33</v>
      </c>
    </row>
    <row r="196" spans="3:31" ht="18" x14ac:dyDescent="0.35">
      <c r="C196" s="11" t="s">
        <v>2684</v>
      </c>
      <c r="D196" s="12" t="s">
        <v>4165</v>
      </c>
      <c r="E196" s="12" t="s">
        <v>6165</v>
      </c>
      <c r="F196" s="12" t="s">
        <v>30</v>
      </c>
      <c r="G196" s="12" t="s">
        <v>8031</v>
      </c>
      <c r="H196" s="12" t="s">
        <v>8024</v>
      </c>
      <c r="I196" s="12" t="s">
        <v>2685</v>
      </c>
      <c r="J196" s="13">
        <v>45823</v>
      </c>
      <c r="K196" s="14">
        <v>0.77612268518518523</v>
      </c>
      <c r="L196" s="12">
        <v>126.24</v>
      </c>
      <c r="M196" s="12">
        <v>3895.37</v>
      </c>
      <c r="N196" s="12">
        <v>4021.6099999999901</v>
      </c>
      <c r="O196" s="12">
        <v>581.96</v>
      </c>
      <c r="P196" s="49">
        <v>45826</v>
      </c>
      <c r="Q196" s="12" t="str">
        <f>TEXT(Table1[[#This Row],[Billing_Date]],"YYYY")</f>
        <v>2025</v>
      </c>
      <c r="R196" s="49">
        <v>45883</v>
      </c>
      <c r="S196" s="12" t="s">
        <v>28</v>
      </c>
      <c r="T196" s="12">
        <f>IF(Table1[[#This Row],[Payment_Status]]="Paid",1,0)</f>
        <v>1</v>
      </c>
      <c r="U196" s="12">
        <f>IF(Table1[[#This Row],[Payment_Status]]="Unpaid",1,0)</f>
        <v>0</v>
      </c>
      <c r="V196" s="12">
        <f>IF(Table1[[#This Row],[Payment_Status]]="Pending",1,0)</f>
        <v>0</v>
      </c>
      <c r="W196" s="12" t="s">
        <v>58</v>
      </c>
      <c r="X196" s="12" t="s">
        <v>44</v>
      </c>
      <c r="Y196" s="12" t="s">
        <v>45</v>
      </c>
      <c r="Z196" s="12">
        <v>71.27</v>
      </c>
      <c r="AA196" s="12">
        <v>54.97</v>
      </c>
      <c r="AB196" s="12" t="s">
        <v>32</v>
      </c>
      <c r="AC196" s="13">
        <v>42423</v>
      </c>
      <c r="AD196" s="12">
        <v>25</v>
      </c>
      <c r="AE196" s="15" t="s">
        <v>33</v>
      </c>
    </row>
    <row r="197" spans="3:31" ht="18" x14ac:dyDescent="0.35">
      <c r="C197" s="11" t="s">
        <v>336</v>
      </c>
      <c r="D197" s="12" t="s">
        <v>4166</v>
      </c>
      <c r="E197" s="12" t="s">
        <v>6166</v>
      </c>
      <c r="F197" s="12" t="s">
        <v>30</v>
      </c>
      <c r="G197" s="12" t="s">
        <v>8031</v>
      </c>
      <c r="H197" s="12" t="s">
        <v>8024</v>
      </c>
      <c r="I197" s="12" t="s">
        <v>337</v>
      </c>
      <c r="J197" s="13">
        <v>45579</v>
      </c>
      <c r="K197" s="14">
        <v>0.91805555555555551</v>
      </c>
      <c r="L197" s="12">
        <v>405.09</v>
      </c>
      <c r="M197" s="12">
        <v>2049.4699999999998</v>
      </c>
      <c r="N197" s="12">
        <v>2454.56</v>
      </c>
      <c r="O197" s="12">
        <v>3011.32</v>
      </c>
      <c r="P197" s="49">
        <v>45809</v>
      </c>
      <c r="Q197" s="12" t="str">
        <f>TEXT(Table1[[#This Row],[Billing_Date]],"YYYY")</f>
        <v>2025</v>
      </c>
      <c r="R197" s="49">
        <v>45885</v>
      </c>
      <c r="S197" s="12" t="s">
        <v>37</v>
      </c>
      <c r="T197" s="12">
        <f>IF(Table1[[#This Row],[Payment_Status]]="Paid",1,0)</f>
        <v>0</v>
      </c>
      <c r="U197" s="12">
        <f>IF(Table1[[#This Row],[Payment_Status]]="Unpaid",1,0)</f>
        <v>0</v>
      </c>
      <c r="V197" s="12">
        <f>IF(Table1[[#This Row],[Payment_Status]]="Pending",1,0)</f>
        <v>1</v>
      </c>
      <c r="W197" s="12" t="s">
        <v>38</v>
      </c>
      <c r="X197" s="12" t="s">
        <v>39</v>
      </c>
      <c r="Y197" s="12" t="s">
        <v>85</v>
      </c>
      <c r="Z197" s="12">
        <v>252.51</v>
      </c>
      <c r="AA197" s="12">
        <v>152.58000000000001</v>
      </c>
      <c r="AB197" s="12" t="s">
        <v>46</v>
      </c>
      <c r="AC197" s="13">
        <v>42245</v>
      </c>
      <c r="AD197" s="12">
        <v>50</v>
      </c>
      <c r="AE197" s="15" t="s">
        <v>33</v>
      </c>
    </row>
    <row r="198" spans="3:31" ht="18" x14ac:dyDescent="0.35">
      <c r="C198" s="11" t="s">
        <v>338</v>
      </c>
      <c r="D198" s="12" t="s">
        <v>4167</v>
      </c>
      <c r="E198" s="12" t="s">
        <v>6167</v>
      </c>
      <c r="F198" s="12" t="s">
        <v>26</v>
      </c>
      <c r="G198" s="12" t="s">
        <v>8029</v>
      </c>
      <c r="H198" s="12" t="s">
        <v>8020</v>
      </c>
      <c r="I198" s="12" t="s">
        <v>339</v>
      </c>
      <c r="J198" s="13">
        <v>45690</v>
      </c>
      <c r="K198" s="14">
        <v>0.81313657407407403</v>
      </c>
      <c r="L198" s="12">
        <v>232.13</v>
      </c>
      <c r="M198" s="12">
        <v>2268.02</v>
      </c>
      <c r="N198" s="12">
        <v>2500.15</v>
      </c>
      <c r="O198" s="12">
        <v>1604.07</v>
      </c>
      <c r="P198" s="49">
        <v>45852</v>
      </c>
      <c r="Q198" s="12" t="str">
        <f>TEXT(Table1[[#This Row],[Billing_Date]],"YYYY")</f>
        <v>2025</v>
      </c>
      <c r="R198" s="49">
        <v>45867</v>
      </c>
      <c r="S198" s="12" t="s">
        <v>37</v>
      </c>
      <c r="T198" s="12">
        <f>IF(Table1[[#This Row],[Payment_Status]]="Paid",1,0)</f>
        <v>0</v>
      </c>
      <c r="U198" s="12">
        <f>IF(Table1[[#This Row],[Payment_Status]]="Unpaid",1,0)</f>
        <v>0</v>
      </c>
      <c r="V198" s="12">
        <f>IF(Table1[[#This Row],[Payment_Status]]="Pending",1,0)</f>
        <v>1</v>
      </c>
      <c r="W198" s="12" t="s">
        <v>38</v>
      </c>
      <c r="X198" s="12" t="s">
        <v>39</v>
      </c>
      <c r="Y198" s="12" t="s">
        <v>85</v>
      </c>
      <c r="Z198" s="12">
        <v>142.13</v>
      </c>
      <c r="AA198" s="12">
        <v>90</v>
      </c>
      <c r="AB198" s="12" t="s">
        <v>46</v>
      </c>
      <c r="AC198" s="13">
        <v>44120</v>
      </c>
      <c r="AD198" s="12">
        <v>63</v>
      </c>
      <c r="AE198" s="15" t="s">
        <v>64</v>
      </c>
    </row>
    <row r="199" spans="3:31" ht="18" x14ac:dyDescent="0.35">
      <c r="C199" s="11" t="s">
        <v>340</v>
      </c>
      <c r="D199" s="12" t="s">
        <v>4168</v>
      </c>
      <c r="E199" s="12" t="s">
        <v>6168</v>
      </c>
      <c r="F199" s="12" t="s">
        <v>35</v>
      </c>
      <c r="G199" s="12" t="s">
        <v>8031</v>
      </c>
      <c r="H199" s="12" t="s">
        <v>8024</v>
      </c>
      <c r="I199" s="12" t="s">
        <v>341</v>
      </c>
      <c r="J199" s="13">
        <v>45618</v>
      </c>
      <c r="K199" s="14">
        <v>0.41993055555555553</v>
      </c>
      <c r="L199" s="12">
        <v>259.5</v>
      </c>
      <c r="M199" s="12">
        <v>3497.34</v>
      </c>
      <c r="N199" s="12">
        <v>3756.84</v>
      </c>
      <c r="O199" s="12">
        <v>1261.22</v>
      </c>
      <c r="P199" s="49">
        <v>45620</v>
      </c>
      <c r="Q199" s="12" t="str">
        <f>TEXT(Table1[[#This Row],[Billing_Date]],"YYYY")</f>
        <v>2024</v>
      </c>
      <c r="R199" s="49">
        <v>45882</v>
      </c>
      <c r="S199" s="12" t="s">
        <v>49</v>
      </c>
      <c r="T199" s="12">
        <f>IF(Table1[[#This Row],[Payment_Status]]="Paid",1,0)</f>
        <v>0</v>
      </c>
      <c r="U199" s="12">
        <f>IF(Table1[[#This Row],[Payment_Status]]="Unpaid",1,0)</f>
        <v>1</v>
      </c>
      <c r="V199" s="12">
        <f>IF(Table1[[#This Row],[Payment_Status]]="Pending",1,0)</f>
        <v>0</v>
      </c>
      <c r="W199" s="12" t="s">
        <v>58</v>
      </c>
      <c r="X199" s="12" t="s">
        <v>44</v>
      </c>
      <c r="Y199" s="12" t="s">
        <v>51</v>
      </c>
      <c r="Z199" s="12">
        <v>144.34</v>
      </c>
      <c r="AA199" s="12">
        <v>115.16</v>
      </c>
      <c r="AB199" s="12" t="s">
        <v>46</v>
      </c>
      <c r="AC199" s="13">
        <v>44487</v>
      </c>
      <c r="AD199" s="12">
        <v>41</v>
      </c>
      <c r="AE199" s="15" t="s">
        <v>40</v>
      </c>
    </row>
    <row r="200" spans="3:31" ht="18" x14ac:dyDescent="0.35">
      <c r="C200" s="11" t="s">
        <v>342</v>
      </c>
      <c r="D200" s="12" t="s">
        <v>4169</v>
      </c>
      <c r="E200" s="12" t="s">
        <v>6169</v>
      </c>
      <c r="F200" s="12" t="s">
        <v>26</v>
      </c>
      <c r="G200" s="12" t="s">
        <v>8025</v>
      </c>
      <c r="H200" s="12" t="s">
        <v>8020</v>
      </c>
      <c r="I200" s="12" t="s">
        <v>343</v>
      </c>
      <c r="J200" s="13">
        <v>45507</v>
      </c>
      <c r="K200" s="14">
        <v>0.35354166666666664</v>
      </c>
      <c r="L200" s="12">
        <v>409.59</v>
      </c>
      <c r="M200" s="12">
        <v>3076.06</v>
      </c>
      <c r="N200" s="12">
        <v>3485.65</v>
      </c>
      <c r="O200" s="12">
        <v>2303.8000000000002</v>
      </c>
      <c r="P200" s="49">
        <v>45722</v>
      </c>
      <c r="Q200" s="12" t="str">
        <f>TEXT(Table1[[#This Row],[Billing_Date]],"YYYY")</f>
        <v>2025</v>
      </c>
      <c r="R200" s="49">
        <v>45870</v>
      </c>
      <c r="S200" s="12" t="s">
        <v>28</v>
      </c>
      <c r="T200" s="12">
        <f>IF(Table1[[#This Row],[Payment_Status]]="Paid",1,0)</f>
        <v>1</v>
      </c>
      <c r="U200" s="12">
        <f>IF(Table1[[#This Row],[Payment_Status]]="Unpaid",1,0)</f>
        <v>0</v>
      </c>
      <c r="V200" s="12">
        <f>IF(Table1[[#This Row],[Payment_Status]]="Pending",1,0)</f>
        <v>0</v>
      </c>
      <c r="W200" s="12" t="s">
        <v>50</v>
      </c>
      <c r="X200" s="12" t="s">
        <v>39</v>
      </c>
      <c r="Y200" s="12" t="s">
        <v>45</v>
      </c>
      <c r="Z200" s="12">
        <v>234.04</v>
      </c>
      <c r="AA200" s="12">
        <v>175.55</v>
      </c>
      <c r="AB200" s="12" t="s">
        <v>32</v>
      </c>
      <c r="AC200" s="13">
        <v>45125</v>
      </c>
      <c r="AD200" s="12">
        <v>24</v>
      </c>
      <c r="AE200" s="15" t="s">
        <v>33</v>
      </c>
    </row>
    <row r="201" spans="3:31" ht="18" x14ac:dyDescent="0.35">
      <c r="C201" s="11" t="s">
        <v>344</v>
      </c>
      <c r="D201" s="12" t="s">
        <v>4170</v>
      </c>
      <c r="E201" s="12" t="s">
        <v>6170</v>
      </c>
      <c r="F201" s="12" t="s">
        <v>30</v>
      </c>
      <c r="G201" s="12" t="s">
        <v>8026</v>
      </c>
      <c r="H201" s="12" t="s">
        <v>8021</v>
      </c>
      <c r="I201" s="12" t="s">
        <v>345</v>
      </c>
      <c r="J201" s="13">
        <v>45683</v>
      </c>
      <c r="K201" s="14">
        <v>0.23055555555555557</v>
      </c>
      <c r="L201" s="12">
        <v>189.77</v>
      </c>
      <c r="M201" s="12">
        <v>1181.53</v>
      </c>
      <c r="N201" s="12">
        <v>1371.3</v>
      </c>
      <c r="O201" s="12">
        <v>1355.79</v>
      </c>
      <c r="P201" s="49">
        <v>45784</v>
      </c>
      <c r="Q201" s="12" t="str">
        <f>TEXT(Table1[[#This Row],[Billing_Date]],"YYYY")</f>
        <v>2025</v>
      </c>
      <c r="R201" s="49">
        <v>45869</v>
      </c>
      <c r="S201" s="12" t="s">
        <v>37</v>
      </c>
      <c r="T201" s="12">
        <f>IF(Table1[[#This Row],[Payment_Status]]="Paid",1,0)</f>
        <v>0</v>
      </c>
      <c r="U201" s="12">
        <f>IF(Table1[[#This Row],[Payment_Status]]="Unpaid",1,0)</f>
        <v>0</v>
      </c>
      <c r="V201" s="12">
        <f>IF(Table1[[#This Row],[Payment_Status]]="Pending",1,0)</f>
        <v>1</v>
      </c>
      <c r="W201" s="12" t="s">
        <v>58</v>
      </c>
      <c r="X201" s="12" t="s">
        <v>30</v>
      </c>
      <c r="Y201" s="12" t="s">
        <v>63</v>
      </c>
      <c r="Z201" s="12">
        <v>104.57</v>
      </c>
      <c r="AA201" s="12">
        <v>85.2</v>
      </c>
      <c r="AB201" s="12" t="s">
        <v>32</v>
      </c>
      <c r="AC201" s="13">
        <v>45104</v>
      </c>
      <c r="AD201" s="12">
        <v>40</v>
      </c>
      <c r="AE201" s="15" t="s">
        <v>64</v>
      </c>
    </row>
    <row r="202" spans="3:31" ht="18" x14ac:dyDescent="0.35">
      <c r="C202" s="11" t="s">
        <v>346</v>
      </c>
      <c r="D202" s="12" t="s">
        <v>4171</v>
      </c>
      <c r="E202" s="12" t="s">
        <v>6171</v>
      </c>
      <c r="F202" s="12" t="s">
        <v>35</v>
      </c>
      <c r="G202" s="12" t="s">
        <v>8029</v>
      </c>
      <c r="H202" s="12" t="s">
        <v>8020</v>
      </c>
      <c r="I202" s="12" t="s">
        <v>347</v>
      </c>
      <c r="J202" s="13">
        <v>45534</v>
      </c>
      <c r="K202" s="14">
        <v>0.51996527777777779</v>
      </c>
      <c r="L202" s="12">
        <v>305.48</v>
      </c>
      <c r="M202" s="12">
        <v>4463.76</v>
      </c>
      <c r="N202" s="12">
        <v>4769.24</v>
      </c>
      <c r="O202" s="12">
        <v>1617.72</v>
      </c>
      <c r="P202" s="49">
        <v>45688</v>
      </c>
      <c r="Q202" s="12" t="str">
        <f>TEXT(Table1[[#This Row],[Billing_Date]],"YYYY")</f>
        <v>2025</v>
      </c>
      <c r="R202" s="49">
        <v>45884</v>
      </c>
      <c r="S202" s="12" t="s">
        <v>37</v>
      </c>
      <c r="T202" s="12">
        <f>IF(Table1[[#This Row],[Payment_Status]]="Paid",1,0)</f>
        <v>0</v>
      </c>
      <c r="U202" s="12">
        <f>IF(Table1[[#This Row],[Payment_Status]]="Unpaid",1,0)</f>
        <v>0</v>
      </c>
      <c r="V202" s="12">
        <f>IF(Table1[[#This Row],[Payment_Status]]="Pending",1,0)</f>
        <v>1</v>
      </c>
      <c r="W202" s="12" t="s">
        <v>58</v>
      </c>
      <c r="X202" s="12" t="s">
        <v>39</v>
      </c>
      <c r="Y202" s="12" t="s">
        <v>51</v>
      </c>
      <c r="Z202" s="12">
        <v>136.84</v>
      </c>
      <c r="AA202" s="12">
        <v>168.64</v>
      </c>
      <c r="AB202" s="12" t="s">
        <v>32</v>
      </c>
      <c r="AC202" s="13">
        <v>43950</v>
      </c>
      <c r="AD202" s="12">
        <v>50</v>
      </c>
      <c r="AE202" s="15" t="s">
        <v>33</v>
      </c>
    </row>
    <row r="203" spans="3:31" ht="18" x14ac:dyDescent="0.35">
      <c r="C203" s="11" t="s">
        <v>348</v>
      </c>
      <c r="D203" s="12" t="s">
        <v>4172</v>
      </c>
      <c r="E203" s="12" t="s">
        <v>6172</v>
      </c>
      <c r="F203" s="12" t="s">
        <v>30</v>
      </c>
      <c r="G203" s="12" t="s">
        <v>8026</v>
      </c>
      <c r="H203" s="12" t="s">
        <v>8021</v>
      </c>
      <c r="I203" s="12" t="s">
        <v>349</v>
      </c>
      <c r="J203" s="13">
        <v>45798</v>
      </c>
      <c r="K203" s="14">
        <v>0.21128472222222222</v>
      </c>
      <c r="L203" s="12">
        <v>177.01</v>
      </c>
      <c r="M203" s="12">
        <v>2320.1799999999998</v>
      </c>
      <c r="N203" s="12">
        <v>2497.1899999999901</v>
      </c>
      <c r="O203" s="12">
        <v>981.76</v>
      </c>
      <c r="P203" s="49">
        <v>45849</v>
      </c>
      <c r="Q203" s="12" t="str">
        <f>TEXT(Table1[[#This Row],[Billing_Date]],"YYYY")</f>
        <v>2025</v>
      </c>
      <c r="R203" s="49">
        <v>45878</v>
      </c>
      <c r="S203" s="12" t="s">
        <v>28</v>
      </c>
      <c r="T203" s="12">
        <f>IF(Table1[[#This Row],[Payment_Status]]="Paid",1,0)</f>
        <v>1</v>
      </c>
      <c r="U203" s="12">
        <f>IF(Table1[[#This Row],[Payment_Status]]="Unpaid",1,0)</f>
        <v>0</v>
      </c>
      <c r="V203" s="12">
        <f>IF(Table1[[#This Row],[Payment_Status]]="Pending",1,0)</f>
        <v>0</v>
      </c>
      <c r="W203" s="12" t="s">
        <v>38</v>
      </c>
      <c r="X203" s="12" t="s">
        <v>44</v>
      </c>
      <c r="Y203" s="12" t="s">
        <v>63</v>
      </c>
      <c r="Z203" s="12">
        <v>95.19</v>
      </c>
      <c r="AA203" s="12">
        <v>81.819999999999993</v>
      </c>
      <c r="AB203" s="12" t="s">
        <v>46</v>
      </c>
      <c r="AC203" s="13">
        <v>45120</v>
      </c>
      <c r="AD203" s="12">
        <v>73</v>
      </c>
      <c r="AE203" s="15" t="s">
        <v>40</v>
      </c>
    </row>
    <row r="204" spans="3:31" ht="18" x14ac:dyDescent="0.35">
      <c r="C204" s="11" t="s">
        <v>2031</v>
      </c>
      <c r="D204" s="12" t="s">
        <v>4173</v>
      </c>
      <c r="E204" s="12" t="s">
        <v>6173</v>
      </c>
      <c r="F204" s="12" t="s">
        <v>26</v>
      </c>
      <c r="G204" s="12" t="s">
        <v>8026</v>
      </c>
      <c r="H204" s="12" t="s">
        <v>8021</v>
      </c>
      <c r="I204" s="12" t="s">
        <v>2032</v>
      </c>
      <c r="J204" s="13">
        <v>45591</v>
      </c>
      <c r="K204" s="14">
        <v>0.3634722222222222</v>
      </c>
      <c r="L204" s="12">
        <v>430.66</v>
      </c>
      <c r="M204" s="12">
        <v>4841.83</v>
      </c>
      <c r="N204" s="12">
        <v>5272.49</v>
      </c>
      <c r="O204" s="12">
        <v>2318.88</v>
      </c>
      <c r="P204" s="49">
        <v>45594</v>
      </c>
      <c r="Q204" s="12" t="str">
        <f>TEXT(Table1[[#This Row],[Billing_Date]],"YYYY")</f>
        <v>2024</v>
      </c>
      <c r="R204" s="49">
        <v>45885</v>
      </c>
      <c r="S204" s="12" t="s">
        <v>28</v>
      </c>
      <c r="T204" s="12">
        <f>IF(Table1[[#This Row],[Payment_Status]]="Paid",1,0)</f>
        <v>1</v>
      </c>
      <c r="U204" s="12">
        <f>IF(Table1[[#This Row],[Payment_Status]]="Unpaid",1,0)</f>
        <v>0</v>
      </c>
      <c r="V204" s="12">
        <f>IF(Table1[[#This Row],[Payment_Status]]="Pending",1,0)</f>
        <v>0</v>
      </c>
      <c r="W204" s="12" t="s">
        <v>50</v>
      </c>
      <c r="X204" s="12" t="s">
        <v>30</v>
      </c>
      <c r="Y204" s="12" t="s">
        <v>45</v>
      </c>
      <c r="Z204" s="12">
        <v>198.03</v>
      </c>
      <c r="AA204" s="12">
        <v>232.63</v>
      </c>
      <c r="AB204" s="12" t="s">
        <v>46</v>
      </c>
      <c r="AC204" s="13">
        <v>42698</v>
      </c>
      <c r="AD204" s="12">
        <v>46</v>
      </c>
      <c r="AE204" s="15" t="s">
        <v>33</v>
      </c>
    </row>
    <row r="205" spans="3:31" ht="18" x14ac:dyDescent="0.35">
      <c r="C205" s="11" t="s">
        <v>3054</v>
      </c>
      <c r="D205" s="12" t="s">
        <v>4174</v>
      </c>
      <c r="E205" s="12" t="s">
        <v>6174</v>
      </c>
      <c r="F205" s="12" t="s">
        <v>26</v>
      </c>
      <c r="G205" s="12" t="s">
        <v>8025</v>
      </c>
      <c r="H205" s="12" t="s">
        <v>8020</v>
      </c>
      <c r="I205" s="12" t="s">
        <v>3055</v>
      </c>
      <c r="J205" s="13">
        <v>45609</v>
      </c>
      <c r="K205" s="14">
        <v>0.23401620370370371</v>
      </c>
      <c r="L205" s="12">
        <v>43.37</v>
      </c>
      <c r="M205" s="12">
        <v>2118.42</v>
      </c>
      <c r="N205" s="12">
        <v>2161.79</v>
      </c>
      <c r="O205" s="12">
        <v>263.43</v>
      </c>
      <c r="P205" s="49">
        <v>45609</v>
      </c>
      <c r="Q205" s="12" t="str">
        <f>TEXT(Table1[[#This Row],[Billing_Date]],"YYYY")</f>
        <v>2024</v>
      </c>
      <c r="R205" s="49">
        <v>45860</v>
      </c>
      <c r="S205" s="12" t="s">
        <v>37</v>
      </c>
      <c r="T205" s="12">
        <f>IF(Table1[[#This Row],[Payment_Status]]="Paid",1,0)</f>
        <v>0</v>
      </c>
      <c r="U205" s="12">
        <f>IF(Table1[[#This Row],[Payment_Status]]="Unpaid",1,0)</f>
        <v>0</v>
      </c>
      <c r="V205" s="12">
        <f>IF(Table1[[#This Row],[Payment_Status]]="Pending",1,0)</f>
        <v>1</v>
      </c>
      <c r="W205" s="12" t="s">
        <v>43</v>
      </c>
      <c r="X205" s="12" t="s">
        <v>44</v>
      </c>
      <c r="Y205" s="12" t="s">
        <v>31</v>
      </c>
      <c r="Z205" s="12">
        <v>21.08</v>
      </c>
      <c r="AA205" s="12">
        <v>22.29</v>
      </c>
      <c r="AB205" s="12" t="s">
        <v>32</v>
      </c>
      <c r="AC205" s="13">
        <v>44092</v>
      </c>
      <c r="AD205" s="12">
        <v>22</v>
      </c>
      <c r="AE205" s="15" t="s">
        <v>64</v>
      </c>
    </row>
    <row r="206" spans="3:31" ht="18" x14ac:dyDescent="0.35">
      <c r="C206" s="11" t="s">
        <v>1080</v>
      </c>
      <c r="D206" s="12" t="s">
        <v>4175</v>
      </c>
      <c r="E206" s="12" t="s">
        <v>6175</v>
      </c>
      <c r="F206" s="12" t="s">
        <v>30</v>
      </c>
      <c r="G206" s="12" t="s">
        <v>8028</v>
      </c>
      <c r="H206" s="12" t="s">
        <v>8022</v>
      </c>
      <c r="I206" s="12" t="s">
        <v>1081</v>
      </c>
      <c r="J206" s="13">
        <v>45665</v>
      </c>
      <c r="K206" s="14">
        <v>0.81594907407407402</v>
      </c>
      <c r="L206" s="12">
        <v>418.27</v>
      </c>
      <c r="M206" s="12">
        <v>3331.76</v>
      </c>
      <c r="N206" s="12">
        <v>3750.03</v>
      </c>
      <c r="O206" s="12">
        <v>2029.67</v>
      </c>
      <c r="P206" s="49">
        <v>45775</v>
      </c>
      <c r="Q206" s="12" t="str">
        <f>TEXT(Table1[[#This Row],[Billing_Date]],"YYYY")</f>
        <v>2025</v>
      </c>
      <c r="R206" s="49">
        <v>45866</v>
      </c>
      <c r="S206" s="12" t="s">
        <v>49</v>
      </c>
      <c r="T206" s="12">
        <f>IF(Table1[[#This Row],[Payment_Status]]="Paid",1,0)</f>
        <v>0</v>
      </c>
      <c r="U206" s="12">
        <f>IF(Table1[[#This Row],[Payment_Status]]="Unpaid",1,0)</f>
        <v>1</v>
      </c>
      <c r="V206" s="12">
        <f>IF(Table1[[#This Row],[Payment_Status]]="Pending",1,0)</f>
        <v>0</v>
      </c>
      <c r="W206" s="12" t="s">
        <v>43</v>
      </c>
      <c r="X206" s="12" t="s">
        <v>39</v>
      </c>
      <c r="Y206" s="12" t="s">
        <v>51</v>
      </c>
      <c r="Z206" s="12">
        <v>175.77</v>
      </c>
      <c r="AA206" s="12">
        <v>242.5</v>
      </c>
      <c r="AB206" s="12" t="s">
        <v>32</v>
      </c>
      <c r="AC206" s="13">
        <v>42211</v>
      </c>
      <c r="AD206" s="12">
        <v>23</v>
      </c>
      <c r="AE206" s="15" t="s">
        <v>33</v>
      </c>
    </row>
    <row r="207" spans="3:31" ht="18" x14ac:dyDescent="0.35">
      <c r="C207" s="11" t="s">
        <v>356</v>
      </c>
      <c r="D207" s="12" t="s">
        <v>4176</v>
      </c>
      <c r="E207" s="12" t="s">
        <v>6176</v>
      </c>
      <c r="F207" s="12" t="s">
        <v>26</v>
      </c>
      <c r="G207" s="12" t="s">
        <v>8030</v>
      </c>
      <c r="H207" s="12" t="s">
        <v>8023</v>
      </c>
      <c r="I207" s="12" t="s">
        <v>357</v>
      </c>
      <c r="J207" s="13">
        <v>45688</v>
      </c>
      <c r="K207" s="14">
        <v>0.81690972222222225</v>
      </c>
      <c r="L207" s="12">
        <v>357.2</v>
      </c>
      <c r="M207" s="12">
        <v>1934.26</v>
      </c>
      <c r="N207" s="12">
        <v>2291.46</v>
      </c>
      <c r="O207" s="12">
        <v>2605.73</v>
      </c>
      <c r="P207" s="49">
        <v>45693</v>
      </c>
      <c r="Q207" s="12" t="str">
        <f>TEXT(Table1[[#This Row],[Billing_Date]],"YYYY")</f>
        <v>2025</v>
      </c>
      <c r="R207" s="49">
        <v>45882</v>
      </c>
      <c r="S207" s="12" t="s">
        <v>49</v>
      </c>
      <c r="T207" s="12">
        <f>IF(Table1[[#This Row],[Payment_Status]]="Paid",1,0)</f>
        <v>0</v>
      </c>
      <c r="U207" s="12">
        <f>IF(Table1[[#This Row],[Payment_Status]]="Unpaid",1,0)</f>
        <v>1</v>
      </c>
      <c r="V207" s="12">
        <f>IF(Table1[[#This Row],[Payment_Status]]="Pending",1,0)</f>
        <v>0</v>
      </c>
      <c r="W207" s="12" t="s">
        <v>38</v>
      </c>
      <c r="X207" s="12" t="s">
        <v>39</v>
      </c>
      <c r="Y207" s="12" t="s">
        <v>63</v>
      </c>
      <c r="Z207" s="12">
        <v>156.29</v>
      </c>
      <c r="AA207" s="12">
        <v>200.91</v>
      </c>
      <c r="AB207" s="12" t="s">
        <v>32</v>
      </c>
      <c r="AC207" s="13">
        <v>43456</v>
      </c>
      <c r="AD207" s="12">
        <v>21</v>
      </c>
      <c r="AE207" s="15" t="s">
        <v>33</v>
      </c>
    </row>
    <row r="208" spans="3:31" ht="18" x14ac:dyDescent="0.35">
      <c r="C208" s="11" t="s">
        <v>358</v>
      </c>
      <c r="D208" s="12" t="s">
        <v>4177</v>
      </c>
      <c r="E208" s="12" t="s">
        <v>6177</v>
      </c>
      <c r="F208" s="12" t="s">
        <v>35</v>
      </c>
      <c r="G208" s="12" t="s">
        <v>8031</v>
      </c>
      <c r="H208" s="12" t="s">
        <v>8024</v>
      </c>
      <c r="I208" s="12" t="s">
        <v>359</v>
      </c>
      <c r="J208" s="13">
        <v>45758</v>
      </c>
      <c r="K208" s="14">
        <v>0.77346064814814819</v>
      </c>
      <c r="L208" s="12">
        <v>471.98</v>
      </c>
      <c r="M208" s="12">
        <v>4055.14</v>
      </c>
      <c r="N208" s="12">
        <v>4527.12</v>
      </c>
      <c r="O208" s="12">
        <v>2891.07</v>
      </c>
      <c r="P208" s="49">
        <v>45846</v>
      </c>
      <c r="Q208" s="12" t="str">
        <f>TEXT(Table1[[#This Row],[Billing_Date]],"YYYY")</f>
        <v>2025</v>
      </c>
      <c r="R208" s="49">
        <v>45858</v>
      </c>
      <c r="S208" s="12" t="s">
        <v>28</v>
      </c>
      <c r="T208" s="12">
        <f>IF(Table1[[#This Row],[Payment_Status]]="Paid",1,0)</f>
        <v>1</v>
      </c>
      <c r="U208" s="12">
        <f>IF(Table1[[#This Row],[Payment_Status]]="Unpaid",1,0)</f>
        <v>0</v>
      </c>
      <c r="V208" s="12">
        <f>IF(Table1[[#This Row],[Payment_Status]]="Pending",1,0)</f>
        <v>0</v>
      </c>
      <c r="W208" s="12" t="s">
        <v>58</v>
      </c>
      <c r="X208" s="12" t="s">
        <v>39</v>
      </c>
      <c r="Y208" s="12" t="s">
        <v>45</v>
      </c>
      <c r="Z208" s="12">
        <v>292.83999999999997</v>
      </c>
      <c r="AA208" s="12">
        <v>179.14</v>
      </c>
      <c r="AB208" s="12" t="s">
        <v>46</v>
      </c>
      <c r="AC208" s="13">
        <v>43509</v>
      </c>
      <c r="AD208" s="12">
        <v>74</v>
      </c>
      <c r="AE208" s="15" t="s">
        <v>64</v>
      </c>
    </row>
    <row r="209" spans="3:31" ht="18" x14ac:dyDescent="0.35">
      <c r="C209" s="11" t="s">
        <v>360</v>
      </c>
      <c r="D209" s="12" t="s">
        <v>4178</v>
      </c>
      <c r="E209" s="12" t="s">
        <v>6178</v>
      </c>
      <c r="F209" s="12" t="s">
        <v>35</v>
      </c>
      <c r="G209" s="12" t="s">
        <v>8030</v>
      </c>
      <c r="H209" s="12" t="s">
        <v>8023</v>
      </c>
      <c r="I209" s="12" t="s">
        <v>361</v>
      </c>
      <c r="J209" s="13">
        <v>45493</v>
      </c>
      <c r="K209" s="14">
        <v>0.5775231481481482</v>
      </c>
      <c r="L209" s="12">
        <v>251.91</v>
      </c>
      <c r="M209" s="12">
        <v>2037.15</v>
      </c>
      <c r="N209" s="12">
        <v>2289.06</v>
      </c>
      <c r="O209" s="12">
        <v>1597.37</v>
      </c>
      <c r="P209" s="49">
        <v>45681</v>
      </c>
      <c r="Q209" s="12" t="str">
        <f>TEXT(Table1[[#This Row],[Billing_Date]],"YYYY")</f>
        <v>2025</v>
      </c>
      <c r="R209" s="49">
        <v>45880</v>
      </c>
      <c r="S209" s="12" t="s">
        <v>28</v>
      </c>
      <c r="T209" s="12">
        <f>IF(Table1[[#This Row],[Payment_Status]]="Paid",1,0)</f>
        <v>1</v>
      </c>
      <c r="U209" s="12">
        <f>IF(Table1[[#This Row],[Payment_Status]]="Unpaid",1,0)</f>
        <v>0</v>
      </c>
      <c r="V209" s="12">
        <f>IF(Table1[[#This Row],[Payment_Status]]="Pending",1,0)</f>
        <v>0</v>
      </c>
      <c r="W209" s="12" t="s">
        <v>38</v>
      </c>
      <c r="X209" s="12" t="s">
        <v>44</v>
      </c>
      <c r="Y209" s="12" t="s">
        <v>45</v>
      </c>
      <c r="Z209" s="12">
        <v>124.23</v>
      </c>
      <c r="AA209" s="12">
        <v>127.68</v>
      </c>
      <c r="AB209" s="12" t="s">
        <v>46</v>
      </c>
      <c r="AC209" s="13">
        <v>43020</v>
      </c>
      <c r="AD209" s="12">
        <v>32</v>
      </c>
      <c r="AE209" s="15" t="s">
        <v>33</v>
      </c>
    </row>
    <row r="210" spans="3:31" ht="18" x14ac:dyDescent="0.35">
      <c r="C210" s="11" t="s">
        <v>362</v>
      </c>
      <c r="D210" s="12" t="s">
        <v>4179</v>
      </c>
      <c r="E210" s="12" t="s">
        <v>6179</v>
      </c>
      <c r="F210" s="12" t="s">
        <v>35</v>
      </c>
      <c r="G210" s="12" t="s">
        <v>8031</v>
      </c>
      <c r="H210" s="12" t="s">
        <v>8024</v>
      </c>
      <c r="I210" s="12" t="s">
        <v>363</v>
      </c>
      <c r="J210" s="13">
        <v>45810</v>
      </c>
      <c r="K210" s="14">
        <v>0.74534722222222227</v>
      </c>
      <c r="L210" s="12">
        <v>483.86</v>
      </c>
      <c r="M210" s="12">
        <v>2260.16</v>
      </c>
      <c r="N210" s="12">
        <v>2744.02</v>
      </c>
      <c r="O210" s="12">
        <v>2736</v>
      </c>
      <c r="P210" s="49">
        <v>45812</v>
      </c>
      <c r="Q210" s="12" t="str">
        <f>TEXT(Table1[[#This Row],[Billing_Date]],"YYYY")</f>
        <v>2025</v>
      </c>
      <c r="R210" s="49">
        <v>45860</v>
      </c>
      <c r="S210" s="12" t="s">
        <v>28</v>
      </c>
      <c r="T210" s="12">
        <f>IF(Table1[[#This Row],[Payment_Status]]="Paid",1,0)</f>
        <v>1</v>
      </c>
      <c r="U210" s="12">
        <f>IF(Table1[[#This Row],[Payment_Status]]="Unpaid",1,0)</f>
        <v>0</v>
      </c>
      <c r="V210" s="12">
        <f>IF(Table1[[#This Row],[Payment_Status]]="Pending",1,0)</f>
        <v>0</v>
      </c>
      <c r="W210" s="12" t="s">
        <v>43</v>
      </c>
      <c r="X210" s="12" t="s">
        <v>30</v>
      </c>
      <c r="Y210" s="12" t="s">
        <v>63</v>
      </c>
      <c r="Z210" s="12">
        <v>273.33999999999997</v>
      </c>
      <c r="AA210" s="12">
        <v>210.52</v>
      </c>
      <c r="AB210" s="12" t="s">
        <v>46</v>
      </c>
      <c r="AC210" s="13">
        <v>44145</v>
      </c>
      <c r="AD210" s="12">
        <v>26</v>
      </c>
      <c r="AE210" s="15" t="s">
        <v>33</v>
      </c>
    </row>
    <row r="211" spans="3:31" ht="18" x14ac:dyDescent="0.35">
      <c r="C211" s="11" t="s">
        <v>364</v>
      </c>
      <c r="D211" s="12" t="s">
        <v>4180</v>
      </c>
      <c r="E211" s="12" t="s">
        <v>6180</v>
      </c>
      <c r="F211" s="12" t="s">
        <v>26</v>
      </c>
      <c r="G211" s="12" t="s">
        <v>8031</v>
      </c>
      <c r="H211" s="12" t="s">
        <v>8024</v>
      </c>
      <c r="I211" s="12" t="s">
        <v>365</v>
      </c>
      <c r="J211" s="13">
        <v>45823</v>
      </c>
      <c r="K211" s="14">
        <v>0.80984953703703699</v>
      </c>
      <c r="L211" s="12">
        <v>60.09</v>
      </c>
      <c r="M211" s="12">
        <v>3893.81</v>
      </c>
      <c r="N211" s="12">
        <v>3953.9</v>
      </c>
      <c r="O211" s="12">
        <v>303.32</v>
      </c>
      <c r="P211" s="49">
        <v>45826</v>
      </c>
      <c r="Q211" s="12" t="str">
        <f>TEXT(Table1[[#This Row],[Billing_Date]],"YYYY")</f>
        <v>2025</v>
      </c>
      <c r="R211" s="49">
        <v>45865</v>
      </c>
      <c r="S211" s="12" t="s">
        <v>49</v>
      </c>
      <c r="T211" s="12">
        <f>IF(Table1[[#This Row],[Payment_Status]]="Paid",1,0)</f>
        <v>0</v>
      </c>
      <c r="U211" s="12">
        <f>IF(Table1[[#This Row],[Payment_Status]]="Unpaid",1,0)</f>
        <v>1</v>
      </c>
      <c r="V211" s="12">
        <f>IF(Table1[[#This Row],[Payment_Status]]="Pending",1,0)</f>
        <v>0</v>
      </c>
      <c r="W211" s="12" t="s">
        <v>50</v>
      </c>
      <c r="X211" s="12" t="s">
        <v>39</v>
      </c>
      <c r="Y211" s="12" t="s">
        <v>63</v>
      </c>
      <c r="Z211" s="12">
        <v>30.55</v>
      </c>
      <c r="AA211" s="12">
        <v>29.54</v>
      </c>
      <c r="AB211" s="12" t="s">
        <v>46</v>
      </c>
      <c r="AC211" s="13">
        <v>43524</v>
      </c>
      <c r="AD211" s="12">
        <v>22</v>
      </c>
      <c r="AE211" s="15" t="s">
        <v>64</v>
      </c>
    </row>
    <row r="212" spans="3:31" ht="18" x14ac:dyDescent="0.35">
      <c r="C212" s="11" t="s">
        <v>366</v>
      </c>
      <c r="D212" s="12" t="s">
        <v>4181</v>
      </c>
      <c r="E212" s="12" t="s">
        <v>6181</v>
      </c>
      <c r="F212" s="12" t="s">
        <v>26</v>
      </c>
      <c r="G212" s="12" t="s">
        <v>8026</v>
      </c>
      <c r="H212" s="12" t="s">
        <v>8021</v>
      </c>
      <c r="I212" s="12" t="s">
        <v>367</v>
      </c>
      <c r="J212" s="13">
        <v>45796</v>
      </c>
      <c r="K212" s="14">
        <v>0.85730324074074071</v>
      </c>
      <c r="L212" s="12">
        <v>489.63</v>
      </c>
      <c r="M212" s="12">
        <v>3363.41</v>
      </c>
      <c r="N212" s="12">
        <v>3853.04</v>
      </c>
      <c r="O212" s="12">
        <v>2561.7199999999998</v>
      </c>
      <c r="P212" s="49">
        <v>45800</v>
      </c>
      <c r="Q212" s="12" t="str">
        <f>TEXT(Table1[[#This Row],[Billing_Date]],"YYYY")</f>
        <v>2025</v>
      </c>
      <c r="R212" s="49">
        <v>45861</v>
      </c>
      <c r="S212" s="12" t="s">
        <v>28</v>
      </c>
      <c r="T212" s="12">
        <f>IF(Table1[[#This Row],[Payment_Status]]="Paid",1,0)</f>
        <v>1</v>
      </c>
      <c r="U212" s="12">
        <f>IF(Table1[[#This Row],[Payment_Status]]="Unpaid",1,0)</f>
        <v>0</v>
      </c>
      <c r="V212" s="12">
        <f>IF(Table1[[#This Row],[Payment_Status]]="Pending",1,0)</f>
        <v>0</v>
      </c>
      <c r="W212" s="12" t="s">
        <v>43</v>
      </c>
      <c r="X212" s="12" t="s">
        <v>44</v>
      </c>
      <c r="Y212" s="12" t="s">
        <v>85</v>
      </c>
      <c r="Z212" s="12">
        <v>239.83</v>
      </c>
      <c r="AA212" s="12">
        <v>249.8</v>
      </c>
      <c r="AB212" s="12" t="s">
        <v>46</v>
      </c>
      <c r="AC212" s="13">
        <v>44975</v>
      </c>
      <c r="AD212" s="12">
        <v>45</v>
      </c>
      <c r="AE212" s="15" t="s">
        <v>33</v>
      </c>
    </row>
    <row r="213" spans="3:31" ht="18" x14ac:dyDescent="0.35">
      <c r="C213" s="11" t="s">
        <v>368</v>
      </c>
      <c r="D213" s="12" t="s">
        <v>6004</v>
      </c>
      <c r="E213" s="12" t="s">
        <v>6182</v>
      </c>
      <c r="F213" s="12" t="s">
        <v>30</v>
      </c>
      <c r="G213" s="12" t="s">
        <v>8031</v>
      </c>
      <c r="H213" s="12" t="s">
        <v>8024</v>
      </c>
      <c r="I213" s="12" t="s">
        <v>369</v>
      </c>
      <c r="J213" s="13">
        <v>45517</v>
      </c>
      <c r="K213" s="14">
        <v>0.69057870370370367</v>
      </c>
      <c r="L213" s="12">
        <v>265.14999999999998</v>
      </c>
      <c r="M213" s="12">
        <v>4681</v>
      </c>
      <c r="N213" s="12">
        <v>4946.1499999999996</v>
      </c>
      <c r="O213" s="12">
        <v>1498.4</v>
      </c>
      <c r="P213" s="49">
        <v>45519</v>
      </c>
      <c r="Q213" s="12" t="str">
        <f>TEXT(Table1[[#This Row],[Billing_Date]],"YYYY")</f>
        <v>2024</v>
      </c>
      <c r="R213" s="49">
        <v>45863</v>
      </c>
      <c r="S213" s="12" t="s">
        <v>37</v>
      </c>
      <c r="T213" s="12">
        <f>IF(Table1[[#This Row],[Payment_Status]]="Paid",1,0)</f>
        <v>0</v>
      </c>
      <c r="U213" s="12">
        <f>IF(Table1[[#This Row],[Payment_Status]]="Unpaid",1,0)</f>
        <v>0</v>
      </c>
      <c r="V213" s="12">
        <f>IF(Table1[[#This Row],[Payment_Status]]="Pending",1,0)</f>
        <v>1</v>
      </c>
      <c r="W213" s="12" t="s">
        <v>50</v>
      </c>
      <c r="X213" s="12" t="s">
        <v>39</v>
      </c>
      <c r="Y213" s="12" t="s">
        <v>51</v>
      </c>
      <c r="Z213" s="12">
        <v>130.22</v>
      </c>
      <c r="AA213" s="12">
        <v>134.93</v>
      </c>
      <c r="AB213" s="12" t="s">
        <v>46</v>
      </c>
      <c r="AC213" s="13">
        <v>44447</v>
      </c>
      <c r="AD213" s="12">
        <v>34</v>
      </c>
      <c r="AE213" s="15" t="s">
        <v>64</v>
      </c>
    </row>
    <row r="214" spans="3:31" ht="18" x14ac:dyDescent="0.35">
      <c r="C214" s="11" t="s">
        <v>370</v>
      </c>
      <c r="D214" s="12" t="s">
        <v>4183</v>
      </c>
      <c r="E214" s="12" t="s">
        <v>6183</v>
      </c>
      <c r="F214" s="12" t="s">
        <v>30</v>
      </c>
      <c r="G214" s="12" t="s">
        <v>8031</v>
      </c>
      <c r="H214" s="12" t="s">
        <v>8024</v>
      </c>
      <c r="I214" s="12" t="s">
        <v>371</v>
      </c>
      <c r="J214" s="13">
        <v>45842</v>
      </c>
      <c r="K214" s="14">
        <v>0.63231481481481477</v>
      </c>
      <c r="L214" s="12">
        <v>211.93</v>
      </c>
      <c r="M214" s="12">
        <v>1431</v>
      </c>
      <c r="N214" s="12">
        <v>1642.93</v>
      </c>
      <c r="O214" s="12">
        <v>1146.1500000000001</v>
      </c>
      <c r="P214" s="49">
        <v>45845</v>
      </c>
      <c r="Q214" s="12" t="str">
        <f>TEXT(Table1[[#This Row],[Billing_Date]],"YYYY")</f>
        <v>2025</v>
      </c>
      <c r="R214" s="49">
        <v>45878</v>
      </c>
      <c r="S214" s="12" t="s">
        <v>28</v>
      </c>
      <c r="T214" s="12">
        <f>IF(Table1[[#This Row],[Payment_Status]]="Paid",1,0)</f>
        <v>1</v>
      </c>
      <c r="U214" s="12">
        <f>IF(Table1[[#This Row],[Payment_Status]]="Unpaid",1,0)</f>
        <v>0</v>
      </c>
      <c r="V214" s="12">
        <f>IF(Table1[[#This Row],[Payment_Status]]="Pending",1,0)</f>
        <v>0</v>
      </c>
      <c r="W214" s="12" t="s">
        <v>50</v>
      </c>
      <c r="X214" s="12" t="s">
        <v>39</v>
      </c>
      <c r="Y214" s="12" t="s">
        <v>45</v>
      </c>
      <c r="Z214" s="12">
        <v>111.36</v>
      </c>
      <c r="AA214" s="12">
        <v>100.57</v>
      </c>
      <c r="AB214" s="12" t="s">
        <v>46</v>
      </c>
      <c r="AC214" s="13">
        <v>43256</v>
      </c>
      <c r="AD214" s="12">
        <v>63</v>
      </c>
      <c r="AE214" s="15" t="s">
        <v>40</v>
      </c>
    </row>
    <row r="215" spans="3:31" ht="18" x14ac:dyDescent="0.35">
      <c r="C215" s="11" t="s">
        <v>372</v>
      </c>
      <c r="D215" s="12" t="s">
        <v>4184</v>
      </c>
      <c r="E215" s="12" t="s">
        <v>6184</v>
      </c>
      <c r="F215" s="12" t="s">
        <v>26</v>
      </c>
      <c r="G215" s="12" t="s">
        <v>8025</v>
      </c>
      <c r="H215" s="12" t="s">
        <v>8020</v>
      </c>
      <c r="I215" s="12" t="s">
        <v>373</v>
      </c>
      <c r="J215" s="13">
        <v>45740</v>
      </c>
      <c r="K215" s="14">
        <v>0.57365740740740745</v>
      </c>
      <c r="L215" s="12">
        <v>499.35</v>
      </c>
      <c r="M215" s="12">
        <v>4196.08</v>
      </c>
      <c r="N215" s="12">
        <v>4695.43</v>
      </c>
      <c r="O215" s="12">
        <v>2573.69</v>
      </c>
      <c r="P215" s="49">
        <v>45828</v>
      </c>
      <c r="Q215" s="12" t="str">
        <f>TEXT(Table1[[#This Row],[Billing_Date]],"YYYY")</f>
        <v>2025</v>
      </c>
      <c r="R215" s="49">
        <v>45870</v>
      </c>
      <c r="S215" s="12" t="s">
        <v>49</v>
      </c>
      <c r="T215" s="12">
        <f>IF(Table1[[#This Row],[Payment_Status]]="Paid",1,0)</f>
        <v>0</v>
      </c>
      <c r="U215" s="12">
        <f>IF(Table1[[#This Row],[Payment_Status]]="Unpaid",1,0)</f>
        <v>1</v>
      </c>
      <c r="V215" s="12">
        <f>IF(Table1[[#This Row],[Payment_Status]]="Pending",1,0)</f>
        <v>0</v>
      </c>
      <c r="W215" s="12" t="s">
        <v>58</v>
      </c>
      <c r="X215" s="12" t="s">
        <v>44</v>
      </c>
      <c r="Y215" s="12" t="s">
        <v>45</v>
      </c>
      <c r="Z215" s="12">
        <v>306.10000000000002</v>
      </c>
      <c r="AA215" s="12">
        <v>193.25</v>
      </c>
      <c r="AB215" s="12" t="s">
        <v>32</v>
      </c>
      <c r="AC215" s="13">
        <v>44248</v>
      </c>
      <c r="AD215" s="12">
        <v>73</v>
      </c>
      <c r="AE215" s="15" t="s">
        <v>40</v>
      </c>
    </row>
    <row r="216" spans="3:31" ht="18" x14ac:dyDescent="0.35">
      <c r="C216" s="11" t="s">
        <v>374</v>
      </c>
      <c r="D216" s="12" t="s">
        <v>4185</v>
      </c>
      <c r="E216" s="12" t="s">
        <v>6185</v>
      </c>
      <c r="F216" s="12" t="s">
        <v>30</v>
      </c>
      <c r="G216" s="12" t="s">
        <v>8030</v>
      </c>
      <c r="H216" s="12" t="s">
        <v>8023</v>
      </c>
      <c r="I216" s="12" t="s">
        <v>375</v>
      </c>
      <c r="J216" s="13">
        <v>45698</v>
      </c>
      <c r="K216" s="14">
        <v>0.20293981481481482</v>
      </c>
      <c r="L216" s="12">
        <v>43.5</v>
      </c>
      <c r="M216" s="12">
        <v>4421.87</v>
      </c>
      <c r="N216" s="12">
        <v>4465.37</v>
      </c>
      <c r="O216" s="12">
        <v>232.92</v>
      </c>
      <c r="P216" s="49">
        <v>45702</v>
      </c>
      <c r="Q216" s="12" t="str">
        <f>TEXT(Table1[[#This Row],[Billing_Date]],"YYYY")</f>
        <v>2025</v>
      </c>
      <c r="R216" s="49">
        <v>45884</v>
      </c>
      <c r="S216" s="12" t="s">
        <v>28</v>
      </c>
      <c r="T216" s="12">
        <f>IF(Table1[[#This Row],[Payment_Status]]="Paid",1,0)</f>
        <v>1</v>
      </c>
      <c r="U216" s="12">
        <f>IF(Table1[[#This Row],[Payment_Status]]="Unpaid",1,0)</f>
        <v>0</v>
      </c>
      <c r="V216" s="12">
        <f>IF(Table1[[#This Row],[Payment_Status]]="Pending",1,0)</f>
        <v>0</v>
      </c>
      <c r="W216" s="12" t="s">
        <v>58</v>
      </c>
      <c r="X216" s="12" t="s">
        <v>30</v>
      </c>
      <c r="Y216" s="12" t="s">
        <v>63</v>
      </c>
      <c r="Z216" s="12">
        <v>22.2</v>
      </c>
      <c r="AA216" s="12">
        <v>21.3</v>
      </c>
      <c r="AB216" s="12" t="s">
        <v>32</v>
      </c>
      <c r="AC216" s="13">
        <v>44418</v>
      </c>
      <c r="AD216" s="12">
        <v>51</v>
      </c>
      <c r="AE216" s="15" t="s">
        <v>33</v>
      </c>
    </row>
    <row r="217" spans="3:31" ht="18" x14ac:dyDescent="0.35">
      <c r="C217" s="11" t="s">
        <v>376</v>
      </c>
      <c r="D217" s="12" t="s">
        <v>4186</v>
      </c>
      <c r="E217" s="12" t="s">
        <v>6186</v>
      </c>
      <c r="F217" s="12" t="s">
        <v>26</v>
      </c>
      <c r="G217" s="12" t="s">
        <v>8029</v>
      </c>
      <c r="H217" s="12" t="s">
        <v>8020</v>
      </c>
      <c r="I217" s="12" t="s">
        <v>377</v>
      </c>
      <c r="J217" s="13">
        <v>45769</v>
      </c>
      <c r="K217" s="14">
        <v>0.87384259259259256</v>
      </c>
      <c r="L217" s="12">
        <v>277.18</v>
      </c>
      <c r="M217" s="12">
        <v>4491.7700000000004</v>
      </c>
      <c r="N217" s="12">
        <v>4768.95</v>
      </c>
      <c r="O217" s="12">
        <v>2062.15</v>
      </c>
      <c r="P217" s="49">
        <v>45774</v>
      </c>
      <c r="Q217" s="12" t="str">
        <f>TEXT(Table1[[#This Row],[Billing_Date]],"YYYY")</f>
        <v>2025</v>
      </c>
      <c r="R217" s="49">
        <v>45876</v>
      </c>
      <c r="S217" s="12" t="s">
        <v>28</v>
      </c>
      <c r="T217" s="12">
        <f>IF(Table1[[#This Row],[Payment_Status]]="Paid",1,0)</f>
        <v>1</v>
      </c>
      <c r="U217" s="12">
        <f>IF(Table1[[#This Row],[Payment_Status]]="Unpaid",1,0)</f>
        <v>0</v>
      </c>
      <c r="V217" s="12">
        <f>IF(Table1[[#This Row],[Payment_Status]]="Pending",1,0)</f>
        <v>0</v>
      </c>
      <c r="W217" s="12" t="s">
        <v>43</v>
      </c>
      <c r="X217" s="12" t="s">
        <v>30</v>
      </c>
      <c r="Y217" s="12" t="s">
        <v>51</v>
      </c>
      <c r="Z217" s="12">
        <v>162.02000000000001</v>
      </c>
      <c r="AA217" s="12">
        <v>115.16</v>
      </c>
      <c r="AB217" s="12" t="s">
        <v>46</v>
      </c>
      <c r="AC217" s="13">
        <v>42668</v>
      </c>
      <c r="AD217" s="12">
        <v>34</v>
      </c>
      <c r="AE217" s="15" t="s">
        <v>40</v>
      </c>
    </row>
    <row r="218" spans="3:31" ht="18" x14ac:dyDescent="0.35">
      <c r="C218" s="11" t="s">
        <v>378</v>
      </c>
      <c r="D218" s="12" t="s">
        <v>4187</v>
      </c>
      <c r="E218" s="12" t="s">
        <v>6187</v>
      </c>
      <c r="F218" s="12" t="s">
        <v>26</v>
      </c>
      <c r="G218" s="12" t="s">
        <v>8031</v>
      </c>
      <c r="H218" s="12" t="s">
        <v>8024</v>
      </c>
      <c r="I218" s="12" t="s">
        <v>379</v>
      </c>
      <c r="J218" s="13">
        <v>45607</v>
      </c>
      <c r="K218" s="14">
        <v>0.52188657407407413</v>
      </c>
      <c r="L218" s="12">
        <v>216.73</v>
      </c>
      <c r="M218" s="12">
        <v>3304.02</v>
      </c>
      <c r="N218" s="12">
        <v>3520.75</v>
      </c>
      <c r="O218" s="12">
        <v>1004.89</v>
      </c>
      <c r="P218" s="49">
        <v>45678</v>
      </c>
      <c r="Q218" s="12" t="str">
        <f>TEXT(Table1[[#This Row],[Billing_Date]],"YYYY")</f>
        <v>2025</v>
      </c>
      <c r="R218" s="49">
        <v>45865</v>
      </c>
      <c r="S218" s="12" t="s">
        <v>28</v>
      </c>
      <c r="T218" s="12">
        <f>IF(Table1[[#This Row],[Payment_Status]]="Paid",1,0)</f>
        <v>1</v>
      </c>
      <c r="U218" s="12">
        <f>IF(Table1[[#This Row],[Payment_Status]]="Unpaid",1,0)</f>
        <v>0</v>
      </c>
      <c r="V218" s="12">
        <f>IF(Table1[[#This Row],[Payment_Status]]="Pending",1,0)</f>
        <v>0</v>
      </c>
      <c r="W218" s="12" t="s">
        <v>43</v>
      </c>
      <c r="X218" s="12" t="s">
        <v>30</v>
      </c>
      <c r="Y218" s="12" t="s">
        <v>63</v>
      </c>
      <c r="Z218" s="12">
        <v>92.62</v>
      </c>
      <c r="AA218" s="12">
        <v>124.11</v>
      </c>
      <c r="AB218" s="12" t="s">
        <v>32</v>
      </c>
      <c r="AC218" s="13">
        <v>43322</v>
      </c>
      <c r="AD218" s="12">
        <v>20</v>
      </c>
      <c r="AE218" s="15" t="s">
        <v>64</v>
      </c>
    </row>
    <row r="219" spans="3:31" ht="18" x14ac:dyDescent="0.35">
      <c r="C219" s="11" t="s">
        <v>380</v>
      </c>
      <c r="D219" s="12" t="s">
        <v>4188</v>
      </c>
      <c r="E219" s="12" t="s">
        <v>6188</v>
      </c>
      <c r="F219" s="12" t="s">
        <v>35</v>
      </c>
      <c r="G219" s="12" t="s">
        <v>8026</v>
      </c>
      <c r="H219" s="12" t="s">
        <v>8021</v>
      </c>
      <c r="I219" s="12" t="s">
        <v>381</v>
      </c>
      <c r="J219" s="13">
        <v>45820</v>
      </c>
      <c r="K219" s="14">
        <v>0.6572337962962963</v>
      </c>
      <c r="L219" s="12">
        <v>107.44</v>
      </c>
      <c r="M219" s="12">
        <v>3155.86</v>
      </c>
      <c r="N219" s="12">
        <v>3263.3</v>
      </c>
      <c r="O219" s="12">
        <v>733.61</v>
      </c>
      <c r="P219" s="49">
        <v>45821</v>
      </c>
      <c r="Q219" s="12" t="str">
        <f>TEXT(Table1[[#This Row],[Billing_Date]],"YYYY")</f>
        <v>2025</v>
      </c>
      <c r="R219" s="49">
        <v>45864</v>
      </c>
      <c r="S219" s="12" t="s">
        <v>28</v>
      </c>
      <c r="T219" s="12">
        <f>IF(Table1[[#This Row],[Payment_Status]]="Paid",1,0)</f>
        <v>1</v>
      </c>
      <c r="U219" s="12">
        <f>IF(Table1[[#This Row],[Payment_Status]]="Unpaid",1,0)</f>
        <v>0</v>
      </c>
      <c r="V219" s="12">
        <f>IF(Table1[[#This Row],[Payment_Status]]="Pending",1,0)</f>
        <v>0</v>
      </c>
      <c r="W219" s="12" t="s">
        <v>38</v>
      </c>
      <c r="X219" s="12" t="s">
        <v>30</v>
      </c>
      <c r="Y219" s="12" t="s">
        <v>85</v>
      </c>
      <c r="Z219" s="12">
        <v>60.92</v>
      </c>
      <c r="AA219" s="12">
        <v>46.52</v>
      </c>
      <c r="AB219" s="12" t="s">
        <v>46</v>
      </c>
      <c r="AC219" s="13">
        <v>44257</v>
      </c>
      <c r="AD219" s="12">
        <v>53</v>
      </c>
      <c r="AE219" s="15" t="s">
        <v>40</v>
      </c>
    </row>
    <row r="220" spans="3:31" ht="18" x14ac:dyDescent="0.35">
      <c r="C220" s="11" t="s">
        <v>382</v>
      </c>
      <c r="D220" s="12" t="s">
        <v>4189</v>
      </c>
      <c r="E220" s="12" t="s">
        <v>6189</v>
      </c>
      <c r="F220" s="12" t="s">
        <v>30</v>
      </c>
      <c r="G220" s="12" t="s">
        <v>8029</v>
      </c>
      <c r="H220" s="12" t="s">
        <v>8020</v>
      </c>
      <c r="I220" s="12" t="s">
        <v>383</v>
      </c>
      <c r="J220" s="13">
        <v>45745</v>
      </c>
      <c r="K220" s="14">
        <v>0.71112268518518518</v>
      </c>
      <c r="L220" s="12">
        <v>152.38</v>
      </c>
      <c r="M220" s="12">
        <v>1304.03</v>
      </c>
      <c r="N220" s="12">
        <v>1456.4099999999901</v>
      </c>
      <c r="O220" s="12">
        <v>849.48</v>
      </c>
      <c r="P220" s="49">
        <v>45751</v>
      </c>
      <c r="Q220" s="12" t="str">
        <f>TEXT(Table1[[#This Row],[Billing_Date]],"YYYY")</f>
        <v>2025</v>
      </c>
      <c r="R220" s="49">
        <v>45874</v>
      </c>
      <c r="S220" s="12" t="s">
        <v>49</v>
      </c>
      <c r="T220" s="12">
        <f>IF(Table1[[#This Row],[Payment_Status]]="Paid",1,0)</f>
        <v>0</v>
      </c>
      <c r="U220" s="12">
        <f>IF(Table1[[#This Row],[Payment_Status]]="Unpaid",1,0)</f>
        <v>1</v>
      </c>
      <c r="V220" s="12">
        <f>IF(Table1[[#This Row],[Payment_Status]]="Pending",1,0)</f>
        <v>0</v>
      </c>
      <c r="W220" s="12" t="s">
        <v>29</v>
      </c>
      <c r="X220" s="12" t="s">
        <v>39</v>
      </c>
      <c r="Y220" s="12" t="s">
        <v>51</v>
      </c>
      <c r="Z220" s="12">
        <v>78.34</v>
      </c>
      <c r="AA220" s="12">
        <v>74.040000000000006</v>
      </c>
      <c r="AB220" s="12" t="s">
        <v>46</v>
      </c>
      <c r="AC220" s="13">
        <v>44271</v>
      </c>
      <c r="AD220" s="12">
        <v>38</v>
      </c>
      <c r="AE220" s="15" t="s">
        <v>64</v>
      </c>
    </row>
    <row r="221" spans="3:31" ht="18" x14ac:dyDescent="0.35">
      <c r="C221" s="11" t="s">
        <v>3462</v>
      </c>
      <c r="D221" s="12" t="s">
        <v>4190</v>
      </c>
      <c r="E221" s="12" t="s">
        <v>6190</v>
      </c>
      <c r="F221" s="12" t="s">
        <v>35</v>
      </c>
      <c r="G221" s="12" t="s">
        <v>8029</v>
      </c>
      <c r="H221" s="12" t="s">
        <v>8020</v>
      </c>
      <c r="I221" s="12" t="s">
        <v>3463</v>
      </c>
      <c r="J221" s="13">
        <v>45759</v>
      </c>
      <c r="K221" s="14">
        <v>0.21890046296296295</v>
      </c>
      <c r="L221" s="12">
        <v>110.18</v>
      </c>
      <c r="M221" s="12">
        <v>3740.89</v>
      </c>
      <c r="N221" s="12">
        <v>3851.0699999999902</v>
      </c>
      <c r="O221" s="12">
        <v>789.54</v>
      </c>
      <c r="P221" s="49">
        <v>45774</v>
      </c>
      <c r="Q221" s="12" t="str">
        <f>TEXT(Table1[[#This Row],[Billing_Date]],"YYYY")</f>
        <v>2025</v>
      </c>
      <c r="R221" s="49">
        <v>45882</v>
      </c>
      <c r="S221" s="12" t="s">
        <v>37</v>
      </c>
      <c r="T221" s="12">
        <f>IF(Table1[[#This Row],[Payment_Status]]="Paid",1,0)</f>
        <v>0</v>
      </c>
      <c r="U221" s="12">
        <f>IF(Table1[[#This Row],[Payment_Status]]="Unpaid",1,0)</f>
        <v>0</v>
      </c>
      <c r="V221" s="12">
        <f>IF(Table1[[#This Row],[Payment_Status]]="Pending",1,0)</f>
        <v>1</v>
      </c>
      <c r="W221" s="12" t="s">
        <v>38</v>
      </c>
      <c r="X221" s="12" t="s">
        <v>44</v>
      </c>
      <c r="Y221" s="12" t="s">
        <v>51</v>
      </c>
      <c r="Z221" s="12">
        <v>67.77</v>
      </c>
      <c r="AA221" s="12">
        <v>42.41</v>
      </c>
      <c r="AB221" s="12" t="s">
        <v>46</v>
      </c>
      <c r="AC221" s="13">
        <v>42783</v>
      </c>
      <c r="AD221" s="12">
        <v>29</v>
      </c>
      <c r="AE221" s="15" t="s">
        <v>33</v>
      </c>
    </row>
    <row r="222" spans="3:31" ht="18" x14ac:dyDescent="0.35">
      <c r="C222" s="11" t="s">
        <v>386</v>
      </c>
      <c r="D222" s="12" t="s">
        <v>4191</v>
      </c>
      <c r="E222" s="12" t="s">
        <v>6191</v>
      </c>
      <c r="F222" s="12" t="s">
        <v>30</v>
      </c>
      <c r="G222" s="12" t="s">
        <v>8027</v>
      </c>
      <c r="H222" s="12" t="s">
        <v>8022</v>
      </c>
      <c r="I222" s="12" t="s">
        <v>387</v>
      </c>
      <c r="J222" s="13">
        <v>45514</v>
      </c>
      <c r="K222" s="14">
        <v>0.83717592592592593</v>
      </c>
      <c r="L222" s="12">
        <v>328.55</v>
      </c>
      <c r="M222" s="12">
        <v>3485.19</v>
      </c>
      <c r="N222" s="12">
        <v>3813.74</v>
      </c>
      <c r="O222" s="12">
        <v>1988.29</v>
      </c>
      <c r="P222" s="49">
        <v>45768</v>
      </c>
      <c r="Q222" s="12" t="str">
        <f>TEXT(Table1[[#This Row],[Billing_Date]],"YYYY")</f>
        <v>2025</v>
      </c>
      <c r="R222" s="49">
        <v>45874</v>
      </c>
      <c r="S222" s="12" t="s">
        <v>49</v>
      </c>
      <c r="T222" s="12">
        <f>IF(Table1[[#This Row],[Payment_Status]]="Paid",1,0)</f>
        <v>0</v>
      </c>
      <c r="U222" s="12">
        <f>IF(Table1[[#This Row],[Payment_Status]]="Unpaid",1,0)</f>
        <v>1</v>
      </c>
      <c r="V222" s="12">
        <f>IF(Table1[[#This Row],[Payment_Status]]="Pending",1,0)</f>
        <v>0</v>
      </c>
      <c r="W222" s="12" t="s">
        <v>58</v>
      </c>
      <c r="X222" s="12" t="s">
        <v>39</v>
      </c>
      <c r="Y222" s="12" t="s">
        <v>45</v>
      </c>
      <c r="Z222" s="12">
        <v>187.75</v>
      </c>
      <c r="AA222" s="12">
        <v>140.80000000000001</v>
      </c>
      <c r="AB222" s="12" t="s">
        <v>46</v>
      </c>
      <c r="AC222" s="13">
        <v>42552</v>
      </c>
      <c r="AD222" s="12">
        <v>28</v>
      </c>
      <c r="AE222" s="15" t="s">
        <v>40</v>
      </c>
    </row>
    <row r="223" spans="3:31" ht="18" x14ac:dyDescent="0.35">
      <c r="C223" s="11" t="s">
        <v>388</v>
      </c>
      <c r="D223" s="12" t="s">
        <v>4192</v>
      </c>
      <c r="E223" s="12" t="s">
        <v>6192</v>
      </c>
      <c r="F223" s="12" t="s">
        <v>26</v>
      </c>
      <c r="G223" s="12" t="s">
        <v>8031</v>
      </c>
      <c r="H223" s="12" t="s">
        <v>8024</v>
      </c>
      <c r="I223" s="12" t="s">
        <v>389</v>
      </c>
      <c r="J223" s="13">
        <v>45841</v>
      </c>
      <c r="K223" s="14">
        <v>0.21099537037037036</v>
      </c>
      <c r="L223" s="12">
        <v>127.3</v>
      </c>
      <c r="M223" s="12">
        <v>1253.3499999999999</v>
      </c>
      <c r="N223" s="12">
        <v>1380.6499999999901</v>
      </c>
      <c r="O223" s="12">
        <v>626.01</v>
      </c>
      <c r="P223" s="49">
        <v>45854</v>
      </c>
      <c r="Q223" s="12" t="str">
        <f>TEXT(Table1[[#This Row],[Billing_Date]],"YYYY")</f>
        <v>2025</v>
      </c>
      <c r="R223" s="49">
        <v>45877</v>
      </c>
      <c r="S223" s="12" t="s">
        <v>49</v>
      </c>
      <c r="T223" s="12">
        <f>IF(Table1[[#This Row],[Payment_Status]]="Paid",1,0)</f>
        <v>0</v>
      </c>
      <c r="U223" s="12">
        <f>IF(Table1[[#This Row],[Payment_Status]]="Unpaid",1,0)</f>
        <v>1</v>
      </c>
      <c r="V223" s="12">
        <f>IF(Table1[[#This Row],[Payment_Status]]="Pending",1,0)</f>
        <v>0</v>
      </c>
      <c r="W223" s="12" t="s">
        <v>50</v>
      </c>
      <c r="X223" s="12" t="s">
        <v>30</v>
      </c>
      <c r="Y223" s="12" t="s">
        <v>51</v>
      </c>
      <c r="Z223" s="12">
        <v>57.2</v>
      </c>
      <c r="AA223" s="12">
        <v>70.099999999999994</v>
      </c>
      <c r="AB223" s="12" t="s">
        <v>32</v>
      </c>
      <c r="AC223" s="13">
        <v>43161</v>
      </c>
      <c r="AD223" s="12">
        <v>45</v>
      </c>
      <c r="AE223" s="15" t="s">
        <v>40</v>
      </c>
    </row>
    <row r="224" spans="3:31" ht="18" x14ac:dyDescent="0.35">
      <c r="C224" s="11" t="s">
        <v>390</v>
      </c>
      <c r="D224" s="12" t="s">
        <v>4193</v>
      </c>
      <c r="E224" s="12" t="s">
        <v>6193</v>
      </c>
      <c r="F224" s="12" t="s">
        <v>26</v>
      </c>
      <c r="G224" s="12" t="s">
        <v>8026</v>
      </c>
      <c r="H224" s="12" t="s">
        <v>8021</v>
      </c>
      <c r="I224" s="12" t="s">
        <v>391</v>
      </c>
      <c r="J224" s="13">
        <v>45793</v>
      </c>
      <c r="K224" s="14">
        <v>0.58101851851851849</v>
      </c>
      <c r="L224" s="12">
        <v>21.86</v>
      </c>
      <c r="M224" s="12">
        <v>3042.47</v>
      </c>
      <c r="N224" s="12">
        <v>3064.33</v>
      </c>
      <c r="O224" s="12">
        <v>105.55</v>
      </c>
      <c r="P224" s="49">
        <v>45793</v>
      </c>
      <c r="Q224" s="12" t="str">
        <f>TEXT(Table1[[#This Row],[Billing_Date]],"YYYY")</f>
        <v>2025</v>
      </c>
      <c r="R224" s="49">
        <v>45883</v>
      </c>
      <c r="S224" s="12" t="s">
        <v>49</v>
      </c>
      <c r="T224" s="12">
        <f>IF(Table1[[#This Row],[Payment_Status]]="Paid",1,0)</f>
        <v>0</v>
      </c>
      <c r="U224" s="12">
        <f>IF(Table1[[#This Row],[Payment_Status]]="Unpaid",1,0)</f>
        <v>1</v>
      </c>
      <c r="V224" s="12">
        <f>IF(Table1[[#This Row],[Payment_Status]]="Pending",1,0)</f>
        <v>0</v>
      </c>
      <c r="W224" s="12" t="s">
        <v>29</v>
      </c>
      <c r="X224" s="12" t="s">
        <v>30</v>
      </c>
      <c r="Y224" s="12" t="s">
        <v>85</v>
      </c>
      <c r="Z224" s="12">
        <v>14.37</v>
      </c>
      <c r="AA224" s="12">
        <v>7.49</v>
      </c>
      <c r="AB224" s="12" t="s">
        <v>32</v>
      </c>
      <c r="AC224" s="13">
        <v>44148</v>
      </c>
      <c r="AD224" s="12">
        <v>44</v>
      </c>
      <c r="AE224" s="15" t="s">
        <v>40</v>
      </c>
    </row>
    <row r="225" spans="3:31" ht="18" x14ac:dyDescent="0.35">
      <c r="C225" s="11" t="s">
        <v>392</v>
      </c>
      <c r="D225" s="12" t="s">
        <v>4194</v>
      </c>
      <c r="E225" s="12" t="s">
        <v>6194</v>
      </c>
      <c r="F225" s="12" t="s">
        <v>30</v>
      </c>
      <c r="G225" s="12" t="s">
        <v>8029</v>
      </c>
      <c r="H225" s="12" t="s">
        <v>8020</v>
      </c>
      <c r="I225" s="12" t="s">
        <v>393</v>
      </c>
      <c r="J225" s="13">
        <v>45849</v>
      </c>
      <c r="K225" s="14">
        <v>0.24621527777777777</v>
      </c>
      <c r="L225" s="12">
        <v>10.29</v>
      </c>
      <c r="M225" s="12">
        <v>1277.19</v>
      </c>
      <c r="N225" s="12">
        <v>1287.48</v>
      </c>
      <c r="O225" s="12">
        <v>76.989999999999995</v>
      </c>
      <c r="P225" s="49">
        <v>45853</v>
      </c>
      <c r="Q225" s="12" t="str">
        <f>TEXT(Table1[[#This Row],[Billing_Date]],"YYYY")</f>
        <v>2025</v>
      </c>
      <c r="R225" s="49">
        <v>45884</v>
      </c>
      <c r="S225" s="12" t="s">
        <v>37</v>
      </c>
      <c r="T225" s="12">
        <f>IF(Table1[[#This Row],[Payment_Status]]="Paid",1,0)</f>
        <v>0</v>
      </c>
      <c r="U225" s="12">
        <f>IF(Table1[[#This Row],[Payment_Status]]="Unpaid",1,0)</f>
        <v>0</v>
      </c>
      <c r="V225" s="12">
        <f>IF(Table1[[#This Row],[Payment_Status]]="Pending",1,0)</f>
        <v>1</v>
      </c>
      <c r="W225" s="12" t="s">
        <v>43</v>
      </c>
      <c r="X225" s="12" t="s">
        <v>30</v>
      </c>
      <c r="Y225" s="12" t="s">
        <v>31</v>
      </c>
      <c r="Z225" s="12">
        <v>6.9</v>
      </c>
      <c r="AA225" s="12">
        <v>3.39</v>
      </c>
      <c r="AB225" s="12" t="s">
        <v>32</v>
      </c>
      <c r="AC225" s="13">
        <v>43019</v>
      </c>
      <c r="AD225" s="12">
        <v>66</v>
      </c>
      <c r="AE225" s="15" t="s">
        <v>64</v>
      </c>
    </row>
    <row r="226" spans="3:31" ht="18" x14ac:dyDescent="0.35">
      <c r="C226" s="11" t="s">
        <v>2095</v>
      </c>
      <c r="D226" s="12" t="s">
        <v>4195</v>
      </c>
      <c r="E226" s="12" t="s">
        <v>6195</v>
      </c>
      <c r="F226" s="12" t="s">
        <v>26</v>
      </c>
      <c r="G226" s="12" t="s">
        <v>8029</v>
      </c>
      <c r="H226" s="12" t="s">
        <v>8020</v>
      </c>
      <c r="I226" s="12" t="s">
        <v>2096</v>
      </c>
      <c r="J226" s="13">
        <v>45512</v>
      </c>
      <c r="K226" s="14">
        <v>0.29464120370370372</v>
      </c>
      <c r="L226" s="12">
        <v>294.75</v>
      </c>
      <c r="M226" s="12">
        <v>4477.16</v>
      </c>
      <c r="N226" s="12">
        <v>4771.91</v>
      </c>
      <c r="O226" s="12">
        <v>1689.57</v>
      </c>
      <c r="P226" s="49">
        <v>45516</v>
      </c>
      <c r="Q226" s="12" t="str">
        <f>TEXT(Table1[[#This Row],[Billing_Date]],"YYYY")</f>
        <v>2024</v>
      </c>
      <c r="R226" s="49">
        <v>45873</v>
      </c>
      <c r="S226" s="12" t="s">
        <v>49</v>
      </c>
      <c r="T226" s="12">
        <f>IF(Table1[[#This Row],[Payment_Status]]="Paid",1,0)</f>
        <v>0</v>
      </c>
      <c r="U226" s="12">
        <f>IF(Table1[[#This Row],[Payment_Status]]="Unpaid",1,0)</f>
        <v>1</v>
      </c>
      <c r="V226" s="12">
        <f>IF(Table1[[#This Row],[Payment_Status]]="Pending",1,0)</f>
        <v>0</v>
      </c>
      <c r="W226" s="12" t="s">
        <v>50</v>
      </c>
      <c r="X226" s="12" t="s">
        <v>30</v>
      </c>
      <c r="Y226" s="12" t="s">
        <v>85</v>
      </c>
      <c r="Z226" s="12">
        <v>174.23</v>
      </c>
      <c r="AA226" s="12">
        <v>120.52</v>
      </c>
      <c r="AB226" s="12" t="s">
        <v>46</v>
      </c>
      <c r="AC226" s="13">
        <v>43091</v>
      </c>
      <c r="AD226" s="12">
        <v>31</v>
      </c>
      <c r="AE226" s="15" t="s">
        <v>33</v>
      </c>
    </row>
    <row r="227" spans="3:31" ht="18" x14ac:dyDescent="0.35">
      <c r="C227" s="11" t="s">
        <v>2272</v>
      </c>
      <c r="D227" s="12" t="s">
        <v>4196</v>
      </c>
      <c r="E227" s="12" t="s">
        <v>6196</v>
      </c>
      <c r="F227" s="12" t="s">
        <v>26</v>
      </c>
      <c r="G227" s="12" t="s">
        <v>8026</v>
      </c>
      <c r="H227" s="12" t="s">
        <v>8021</v>
      </c>
      <c r="I227" s="12" t="s">
        <v>2273</v>
      </c>
      <c r="J227" s="13">
        <v>45771</v>
      </c>
      <c r="K227" s="14">
        <v>0.97487268518518522</v>
      </c>
      <c r="L227" s="12">
        <v>95.03</v>
      </c>
      <c r="M227" s="12">
        <v>2915.78</v>
      </c>
      <c r="N227" s="12">
        <v>3010.81</v>
      </c>
      <c r="O227" s="12">
        <v>596.4</v>
      </c>
      <c r="P227" s="49">
        <v>45772</v>
      </c>
      <c r="Q227" s="12" t="str">
        <f>TEXT(Table1[[#This Row],[Billing_Date]],"YYYY")</f>
        <v>2025</v>
      </c>
      <c r="R227" s="49">
        <v>45882</v>
      </c>
      <c r="S227" s="12" t="s">
        <v>49</v>
      </c>
      <c r="T227" s="12">
        <f>IF(Table1[[#This Row],[Payment_Status]]="Paid",1,0)</f>
        <v>0</v>
      </c>
      <c r="U227" s="12">
        <f>IF(Table1[[#This Row],[Payment_Status]]="Unpaid",1,0)</f>
        <v>1</v>
      </c>
      <c r="V227" s="12">
        <f>IF(Table1[[#This Row],[Payment_Status]]="Pending",1,0)</f>
        <v>0</v>
      </c>
      <c r="W227" s="12" t="s">
        <v>38</v>
      </c>
      <c r="X227" s="12" t="s">
        <v>39</v>
      </c>
      <c r="Y227" s="12" t="s">
        <v>63</v>
      </c>
      <c r="Z227" s="12">
        <v>38.56</v>
      </c>
      <c r="AA227" s="12">
        <v>56.47</v>
      </c>
      <c r="AB227" s="12" t="s">
        <v>46</v>
      </c>
      <c r="AC227" s="13">
        <v>44819</v>
      </c>
      <c r="AD227" s="12">
        <v>64</v>
      </c>
      <c r="AE227" s="15" t="s">
        <v>33</v>
      </c>
    </row>
    <row r="228" spans="3:31" ht="18" x14ac:dyDescent="0.35">
      <c r="C228" s="11" t="s">
        <v>398</v>
      </c>
      <c r="D228" s="12" t="s">
        <v>4197</v>
      </c>
      <c r="E228" s="12" t="s">
        <v>6197</v>
      </c>
      <c r="F228" s="12" t="s">
        <v>30</v>
      </c>
      <c r="G228" s="12" t="s">
        <v>8031</v>
      </c>
      <c r="H228" s="12" t="s">
        <v>8024</v>
      </c>
      <c r="I228" s="12" t="s">
        <v>399</v>
      </c>
      <c r="J228" s="13">
        <v>45661</v>
      </c>
      <c r="K228" s="14">
        <v>0.25574074074074077</v>
      </c>
      <c r="L228" s="12">
        <v>139.38999999999999</v>
      </c>
      <c r="M228" s="12">
        <v>3566.67</v>
      </c>
      <c r="N228" s="12">
        <v>3706.06</v>
      </c>
      <c r="O228" s="12">
        <v>1003.97</v>
      </c>
      <c r="P228" s="49">
        <v>45747</v>
      </c>
      <c r="Q228" s="12" t="str">
        <f>TEXT(Table1[[#This Row],[Billing_Date]],"YYYY")</f>
        <v>2025</v>
      </c>
      <c r="R228" s="49">
        <v>45873</v>
      </c>
      <c r="S228" s="12" t="s">
        <v>28</v>
      </c>
      <c r="T228" s="12">
        <f>IF(Table1[[#This Row],[Payment_Status]]="Paid",1,0)</f>
        <v>1</v>
      </c>
      <c r="U228" s="12">
        <f>IF(Table1[[#This Row],[Payment_Status]]="Unpaid",1,0)</f>
        <v>0</v>
      </c>
      <c r="V228" s="12">
        <f>IF(Table1[[#This Row],[Payment_Status]]="Pending",1,0)</f>
        <v>0</v>
      </c>
      <c r="W228" s="12" t="s">
        <v>29</v>
      </c>
      <c r="X228" s="12" t="s">
        <v>44</v>
      </c>
      <c r="Y228" s="12" t="s">
        <v>63</v>
      </c>
      <c r="Z228" s="12">
        <v>73.459999999999994</v>
      </c>
      <c r="AA228" s="12">
        <v>65.930000000000007</v>
      </c>
      <c r="AB228" s="12" t="s">
        <v>46</v>
      </c>
      <c r="AC228" s="13">
        <v>42823</v>
      </c>
      <c r="AD228" s="12">
        <v>56</v>
      </c>
      <c r="AE228" s="15" t="s">
        <v>33</v>
      </c>
    </row>
    <row r="229" spans="3:31" ht="18" x14ac:dyDescent="0.35">
      <c r="C229" s="11" t="s">
        <v>400</v>
      </c>
      <c r="D229" s="12" t="s">
        <v>4198</v>
      </c>
      <c r="E229" s="12" t="s">
        <v>6198</v>
      </c>
      <c r="F229" s="12" t="s">
        <v>30</v>
      </c>
      <c r="G229" s="12" t="s">
        <v>8027</v>
      </c>
      <c r="H229" s="12" t="s">
        <v>8022</v>
      </c>
      <c r="I229" s="12" t="s">
        <v>401</v>
      </c>
      <c r="J229" s="13">
        <v>45699</v>
      </c>
      <c r="K229" s="14">
        <v>0.4924884259259259</v>
      </c>
      <c r="L229" s="12">
        <v>175.45</v>
      </c>
      <c r="M229" s="12">
        <v>1823.89</v>
      </c>
      <c r="N229" s="12">
        <v>1999.34</v>
      </c>
      <c r="O229" s="12">
        <v>1020.62</v>
      </c>
      <c r="P229" s="49">
        <v>45742</v>
      </c>
      <c r="Q229" s="12" t="str">
        <f>TEXT(Table1[[#This Row],[Billing_Date]],"YYYY")</f>
        <v>2025</v>
      </c>
      <c r="R229" s="49">
        <v>45862</v>
      </c>
      <c r="S229" s="12" t="s">
        <v>37</v>
      </c>
      <c r="T229" s="12">
        <f>IF(Table1[[#This Row],[Payment_Status]]="Paid",1,0)</f>
        <v>0</v>
      </c>
      <c r="U229" s="12">
        <f>IF(Table1[[#This Row],[Payment_Status]]="Unpaid",1,0)</f>
        <v>0</v>
      </c>
      <c r="V229" s="12">
        <f>IF(Table1[[#This Row],[Payment_Status]]="Pending",1,0)</f>
        <v>1</v>
      </c>
      <c r="W229" s="12" t="s">
        <v>58</v>
      </c>
      <c r="X229" s="12" t="s">
        <v>39</v>
      </c>
      <c r="Y229" s="12" t="s">
        <v>85</v>
      </c>
      <c r="Z229" s="12">
        <v>107.6</v>
      </c>
      <c r="AA229" s="12">
        <v>67.849999999999994</v>
      </c>
      <c r="AB229" s="12" t="s">
        <v>46</v>
      </c>
      <c r="AC229" s="13">
        <v>43300</v>
      </c>
      <c r="AD229" s="12">
        <v>29</v>
      </c>
      <c r="AE229" s="15" t="s">
        <v>40</v>
      </c>
    </row>
    <row r="230" spans="3:31" ht="18" x14ac:dyDescent="0.35">
      <c r="C230" s="11" t="s">
        <v>402</v>
      </c>
      <c r="D230" s="12" t="s">
        <v>4199</v>
      </c>
      <c r="E230" s="12" t="s">
        <v>6199</v>
      </c>
      <c r="F230" s="12" t="s">
        <v>26</v>
      </c>
      <c r="G230" s="12" t="s">
        <v>8025</v>
      </c>
      <c r="H230" s="12" t="s">
        <v>8020</v>
      </c>
      <c r="I230" s="12" t="s">
        <v>403</v>
      </c>
      <c r="J230" s="13">
        <v>45519</v>
      </c>
      <c r="K230" s="14">
        <v>0.92420138888888892</v>
      </c>
      <c r="L230" s="12">
        <v>88.64</v>
      </c>
      <c r="M230" s="12">
        <v>2877.57</v>
      </c>
      <c r="N230" s="12">
        <v>2966.21</v>
      </c>
      <c r="O230" s="12">
        <v>659.86</v>
      </c>
      <c r="P230" s="49">
        <v>45824</v>
      </c>
      <c r="Q230" s="12" t="str">
        <f>TEXT(Table1[[#This Row],[Billing_Date]],"YYYY")</f>
        <v>2025</v>
      </c>
      <c r="R230" s="49">
        <v>45866</v>
      </c>
      <c r="S230" s="12" t="s">
        <v>37</v>
      </c>
      <c r="T230" s="12">
        <f>IF(Table1[[#This Row],[Payment_Status]]="Paid",1,0)</f>
        <v>0</v>
      </c>
      <c r="U230" s="12">
        <f>IF(Table1[[#This Row],[Payment_Status]]="Unpaid",1,0)</f>
        <v>0</v>
      </c>
      <c r="V230" s="12">
        <f>IF(Table1[[#This Row],[Payment_Status]]="Pending",1,0)</f>
        <v>1</v>
      </c>
      <c r="W230" s="12" t="s">
        <v>43</v>
      </c>
      <c r="X230" s="12" t="s">
        <v>30</v>
      </c>
      <c r="Y230" s="12" t="s">
        <v>51</v>
      </c>
      <c r="Z230" s="12">
        <v>53.78</v>
      </c>
      <c r="AA230" s="12">
        <v>34.86</v>
      </c>
      <c r="AB230" s="12" t="s">
        <v>46</v>
      </c>
      <c r="AC230" s="13">
        <v>42382</v>
      </c>
      <c r="AD230" s="12">
        <v>62</v>
      </c>
      <c r="AE230" s="15" t="s">
        <v>33</v>
      </c>
    </row>
    <row r="231" spans="3:31" ht="18" x14ac:dyDescent="0.35">
      <c r="C231" s="11" t="s">
        <v>404</v>
      </c>
      <c r="D231" s="12" t="s">
        <v>4200</v>
      </c>
      <c r="E231" s="12" t="s">
        <v>6200</v>
      </c>
      <c r="F231" s="12" t="s">
        <v>35</v>
      </c>
      <c r="G231" s="12" t="s">
        <v>8027</v>
      </c>
      <c r="H231" s="12" t="s">
        <v>8022</v>
      </c>
      <c r="I231" s="12" t="s">
        <v>405</v>
      </c>
      <c r="J231" s="13">
        <v>45562</v>
      </c>
      <c r="K231" s="14">
        <v>0.61041666666666672</v>
      </c>
      <c r="L231" s="12">
        <v>251.11</v>
      </c>
      <c r="M231" s="12">
        <v>2803.25</v>
      </c>
      <c r="N231" s="12">
        <v>3054.36</v>
      </c>
      <c r="O231" s="12">
        <v>1801.8</v>
      </c>
      <c r="P231" s="49">
        <v>45564</v>
      </c>
      <c r="Q231" s="12" t="str">
        <f>TEXT(Table1[[#This Row],[Billing_Date]],"YYYY")</f>
        <v>2024</v>
      </c>
      <c r="R231" s="49">
        <v>45878</v>
      </c>
      <c r="S231" s="12" t="s">
        <v>49</v>
      </c>
      <c r="T231" s="12">
        <f>IF(Table1[[#This Row],[Payment_Status]]="Paid",1,0)</f>
        <v>0</v>
      </c>
      <c r="U231" s="12">
        <f>IF(Table1[[#This Row],[Payment_Status]]="Unpaid",1,0)</f>
        <v>1</v>
      </c>
      <c r="V231" s="12">
        <f>IF(Table1[[#This Row],[Payment_Status]]="Pending",1,0)</f>
        <v>0</v>
      </c>
      <c r="W231" s="12" t="s">
        <v>43</v>
      </c>
      <c r="X231" s="12" t="s">
        <v>30</v>
      </c>
      <c r="Y231" s="12" t="s">
        <v>31</v>
      </c>
      <c r="Z231" s="12">
        <v>107.57</v>
      </c>
      <c r="AA231" s="12">
        <v>143.54</v>
      </c>
      <c r="AB231" s="12" t="s">
        <v>32</v>
      </c>
      <c r="AC231" s="13">
        <v>44954</v>
      </c>
      <c r="AD231" s="12">
        <v>54</v>
      </c>
      <c r="AE231" s="15" t="s">
        <v>64</v>
      </c>
    </row>
    <row r="232" spans="3:31" ht="18" x14ac:dyDescent="0.35">
      <c r="C232" s="11" t="s">
        <v>406</v>
      </c>
      <c r="D232" s="12" t="s">
        <v>4201</v>
      </c>
      <c r="E232" s="12" t="s">
        <v>6201</v>
      </c>
      <c r="F232" s="12" t="s">
        <v>26</v>
      </c>
      <c r="G232" s="12" t="s">
        <v>8030</v>
      </c>
      <c r="H232" s="12" t="s">
        <v>8023</v>
      </c>
      <c r="I232" s="12" t="s">
        <v>407</v>
      </c>
      <c r="J232" s="13">
        <v>45599</v>
      </c>
      <c r="K232" s="14">
        <v>0.57111111111111112</v>
      </c>
      <c r="L232" s="12">
        <v>222.94</v>
      </c>
      <c r="M232" s="12">
        <v>1093.04</v>
      </c>
      <c r="N232" s="12">
        <v>1315.98</v>
      </c>
      <c r="O232" s="12">
        <v>1188.78</v>
      </c>
      <c r="P232" s="49">
        <v>45796</v>
      </c>
      <c r="Q232" s="12" t="str">
        <f>TEXT(Table1[[#This Row],[Billing_Date]],"YYYY")</f>
        <v>2025</v>
      </c>
      <c r="R232" s="49">
        <v>45870</v>
      </c>
      <c r="S232" s="12" t="s">
        <v>28</v>
      </c>
      <c r="T232" s="12">
        <f>IF(Table1[[#This Row],[Payment_Status]]="Paid",1,0)</f>
        <v>1</v>
      </c>
      <c r="U232" s="12">
        <f>IF(Table1[[#This Row],[Payment_Status]]="Unpaid",1,0)</f>
        <v>0</v>
      </c>
      <c r="V232" s="12">
        <f>IF(Table1[[#This Row],[Payment_Status]]="Pending",1,0)</f>
        <v>0</v>
      </c>
      <c r="W232" s="12" t="s">
        <v>38</v>
      </c>
      <c r="X232" s="12" t="s">
        <v>39</v>
      </c>
      <c r="Y232" s="12" t="s">
        <v>45</v>
      </c>
      <c r="Z232" s="12">
        <v>114.77</v>
      </c>
      <c r="AA232" s="12">
        <v>108.17</v>
      </c>
      <c r="AB232" s="12" t="s">
        <v>46</v>
      </c>
      <c r="AC232" s="13">
        <v>43911</v>
      </c>
      <c r="AD232" s="12">
        <v>49</v>
      </c>
      <c r="AE232" s="15" t="s">
        <v>40</v>
      </c>
    </row>
    <row r="233" spans="3:31" ht="18" x14ac:dyDescent="0.35">
      <c r="C233" s="11" t="s">
        <v>408</v>
      </c>
      <c r="D233" s="12" t="s">
        <v>4202</v>
      </c>
      <c r="E233" s="12" t="s">
        <v>6202</v>
      </c>
      <c r="F233" s="12" t="s">
        <v>35</v>
      </c>
      <c r="G233" s="12" t="s">
        <v>8031</v>
      </c>
      <c r="H233" s="12" t="s">
        <v>8024</v>
      </c>
      <c r="I233" s="12" t="s">
        <v>409</v>
      </c>
      <c r="J233" s="13">
        <v>45693</v>
      </c>
      <c r="K233" s="14">
        <v>0.91608796296296291</v>
      </c>
      <c r="L233" s="12">
        <v>393.8</v>
      </c>
      <c r="M233" s="12">
        <v>4196.29</v>
      </c>
      <c r="N233" s="12">
        <v>4590.09</v>
      </c>
      <c r="O233" s="12">
        <v>2697.7</v>
      </c>
      <c r="P233" s="49">
        <v>45698</v>
      </c>
      <c r="Q233" s="12" t="str">
        <f>TEXT(Table1[[#This Row],[Billing_Date]],"YYYY")</f>
        <v>2025</v>
      </c>
      <c r="R233" s="49">
        <v>45874</v>
      </c>
      <c r="S233" s="12" t="s">
        <v>37</v>
      </c>
      <c r="T233" s="12">
        <f>IF(Table1[[#This Row],[Payment_Status]]="Paid",1,0)</f>
        <v>0</v>
      </c>
      <c r="U233" s="12">
        <f>IF(Table1[[#This Row],[Payment_Status]]="Unpaid",1,0)</f>
        <v>0</v>
      </c>
      <c r="V233" s="12">
        <f>IF(Table1[[#This Row],[Payment_Status]]="Pending",1,0)</f>
        <v>1</v>
      </c>
      <c r="W233" s="12" t="s">
        <v>58</v>
      </c>
      <c r="X233" s="12" t="s">
        <v>30</v>
      </c>
      <c r="Y233" s="12" t="s">
        <v>63</v>
      </c>
      <c r="Z233" s="12">
        <v>188.36</v>
      </c>
      <c r="AA233" s="12">
        <v>205.44</v>
      </c>
      <c r="AB233" s="12" t="s">
        <v>32</v>
      </c>
      <c r="AC233" s="13">
        <v>43989</v>
      </c>
      <c r="AD233" s="12">
        <v>51</v>
      </c>
      <c r="AE233" s="15" t="s">
        <v>33</v>
      </c>
    </row>
    <row r="234" spans="3:31" ht="18" x14ac:dyDescent="0.35">
      <c r="C234" s="11" t="s">
        <v>410</v>
      </c>
      <c r="D234" s="12" t="s">
        <v>4203</v>
      </c>
      <c r="E234" s="12" t="s">
        <v>6203</v>
      </c>
      <c r="F234" s="12" t="s">
        <v>26</v>
      </c>
      <c r="G234" s="12" t="s">
        <v>8030</v>
      </c>
      <c r="H234" s="12" t="s">
        <v>8023</v>
      </c>
      <c r="I234" s="12" t="s">
        <v>411</v>
      </c>
      <c r="J234" s="13">
        <v>45839</v>
      </c>
      <c r="K234" s="14">
        <v>4.1701388888888892E-2</v>
      </c>
      <c r="L234" s="12">
        <v>101.94</v>
      </c>
      <c r="M234" s="12">
        <v>2635.73</v>
      </c>
      <c r="N234" s="12">
        <v>2737.67</v>
      </c>
      <c r="O234" s="12">
        <v>571.91</v>
      </c>
      <c r="P234" s="49">
        <v>45839</v>
      </c>
      <c r="Q234" s="12" t="str">
        <f>TEXT(Table1[[#This Row],[Billing_Date]],"YYYY")</f>
        <v>2025</v>
      </c>
      <c r="R234" s="49">
        <v>45874</v>
      </c>
      <c r="S234" s="12" t="s">
        <v>49</v>
      </c>
      <c r="T234" s="12">
        <f>IF(Table1[[#This Row],[Payment_Status]]="Paid",1,0)</f>
        <v>0</v>
      </c>
      <c r="U234" s="12">
        <f>IF(Table1[[#This Row],[Payment_Status]]="Unpaid",1,0)</f>
        <v>1</v>
      </c>
      <c r="V234" s="12">
        <f>IF(Table1[[#This Row],[Payment_Status]]="Pending",1,0)</f>
        <v>0</v>
      </c>
      <c r="W234" s="12" t="s">
        <v>50</v>
      </c>
      <c r="X234" s="12" t="s">
        <v>39</v>
      </c>
      <c r="Y234" s="12" t="s">
        <v>45</v>
      </c>
      <c r="Z234" s="12">
        <v>54.08</v>
      </c>
      <c r="AA234" s="12">
        <v>47.86</v>
      </c>
      <c r="AB234" s="12" t="s">
        <v>32</v>
      </c>
      <c r="AC234" s="13">
        <v>42873</v>
      </c>
      <c r="AD234" s="12">
        <v>59</v>
      </c>
      <c r="AE234" s="15" t="s">
        <v>40</v>
      </c>
    </row>
    <row r="235" spans="3:31" ht="18" x14ac:dyDescent="0.35">
      <c r="C235" s="11" t="s">
        <v>412</v>
      </c>
      <c r="D235" s="12" t="s">
        <v>4204</v>
      </c>
      <c r="E235" s="12" t="s">
        <v>6204</v>
      </c>
      <c r="F235" s="12" t="s">
        <v>30</v>
      </c>
      <c r="G235" s="12" t="s">
        <v>8030</v>
      </c>
      <c r="H235" s="12" t="s">
        <v>8023</v>
      </c>
      <c r="I235" s="12" t="s">
        <v>413</v>
      </c>
      <c r="J235" s="13">
        <v>45627</v>
      </c>
      <c r="K235" s="14">
        <v>0.33989583333333334</v>
      </c>
      <c r="L235" s="12">
        <v>329.83</v>
      </c>
      <c r="M235" s="12">
        <v>4332.75</v>
      </c>
      <c r="N235" s="12">
        <v>4662.58</v>
      </c>
      <c r="O235" s="12">
        <v>2392.0700000000002</v>
      </c>
      <c r="P235" s="49">
        <v>45818</v>
      </c>
      <c r="Q235" s="12" t="str">
        <f>TEXT(Table1[[#This Row],[Billing_Date]],"YYYY")</f>
        <v>2025</v>
      </c>
      <c r="R235" s="49">
        <v>45875</v>
      </c>
      <c r="S235" s="12" t="s">
        <v>37</v>
      </c>
      <c r="T235" s="12">
        <f>IF(Table1[[#This Row],[Payment_Status]]="Paid",1,0)</f>
        <v>0</v>
      </c>
      <c r="U235" s="12">
        <f>IF(Table1[[#This Row],[Payment_Status]]="Unpaid",1,0)</f>
        <v>0</v>
      </c>
      <c r="V235" s="12">
        <f>IF(Table1[[#This Row],[Payment_Status]]="Pending",1,0)</f>
        <v>1</v>
      </c>
      <c r="W235" s="12" t="s">
        <v>50</v>
      </c>
      <c r="X235" s="12" t="s">
        <v>30</v>
      </c>
      <c r="Y235" s="12" t="s">
        <v>51</v>
      </c>
      <c r="Z235" s="12">
        <v>165.59</v>
      </c>
      <c r="AA235" s="12">
        <v>164.24</v>
      </c>
      <c r="AB235" s="12" t="s">
        <v>32</v>
      </c>
      <c r="AC235" s="13">
        <v>44515</v>
      </c>
      <c r="AD235" s="12">
        <v>73</v>
      </c>
      <c r="AE235" s="15" t="s">
        <v>33</v>
      </c>
    </row>
    <row r="236" spans="3:31" ht="18" x14ac:dyDescent="0.35">
      <c r="C236" s="11" t="s">
        <v>1387</v>
      </c>
      <c r="D236" s="12" t="s">
        <v>4205</v>
      </c>
      <c r="E236" s="12" t="s">
        <v>6205</v>
      </c>
      <c r="F236" s="12" t="s">
        <v>26</v>
      </c>
      <c r="G236" s="12" t="s">
        <v>8030</v>
      </c>
      <c r="H236" s="12" t="s">
        <v>8023</v>
      </c>
      <c r="I236" s="12" t="s">
        <v>1388</v>
      </c>
      <c r="J236" s="13">
        <v>45649</v>
      </c>
      <c r="K236" s="14">
        <v>0.47723379629629631</v>
      </c>
      <c r="L236" s="12">
        <v>491.21</v>
      </c>
      <c r="M236" s="12">
        <v>4840.9799999999996</v>
      </c>
      <c r="N236" s="12">
        <v>5332.19</v>
      </c>
      <c r="O236" s="12">
        <v>2438.58</v>
      </c>
      <c r="P236" s="49">
        <v>45739</v>
      </c>
      <c r="Q236" s="12" t="str">
        <f>TEXT(Table1[[#This Row],[Billing_Date]],"YYYY")</f>
        <v>2025</v>
      </c>
      <c r="R236" s="49">
        <v>45871</v>
      </c>
      <c r="S236" s="12" t="s">
        <v>37</v>
      </c>
      <c r="T236" s="12">
        <f>IF(Table1[[#This Row],[Payment_Status]]="Paid",1,0)</f>
        <v>0</v>
      </c>
      <c r="U236" s="12">
        <f>IF(Table1[[#This Row],[Payment_Status]]="Unpaid",1,0)</f>
        <v>0</v>
      </c>
      <c r="V236" s="12">
        <f>IF(Table1[[#This Row],[Payment_Status]]="Pending",1,0)</f>
        <v>1</v>
      </c>
      <c r="W236" s="12" t="s">
        <v>38</v>
      </c>
      <c r="X236" s="12" t="s">
        <v>39</v>
      </c>
      <c r="Y236" s="12" t="s">
        <v>31</v>
      </c>
      <c r="Z236" s="12">
        <v>330.29</v>
      </c>
      <c r="AA236" s="12">
        <v>160.91999999999999</v>
      </c>
      <c r="AB236" s="12" t="s">
        <v>32</v>
      </c>
      <c r="AC236" s="13">
        <v>43288</v>
      </c>
      <c r="AD236" s="12">
        <v>68</v>
      </c>
      <c r="AE236" s="15" t="s">
        <v>64</v>
      </c>
    </row>
    <row r="237" spans="3:31" ht="18" x14ac:dyDescent="0.35">
      <c r="C237" s="11" t="s">
        <v>416</v>
      </c>
      <c r="D237" s="12" t="s">
        <v>4206</v>
      </c>
      <c r="E237" s="12" t="s">
        <v>6206</v>
      </c>
      <c r="F237" s="12" t="s">
        <v>30</v>
      </c>
      <c r="G237" s="12" t="s">
        <v>8031</v>
      </c>
      <c r="H237" s="12" t="s">
        <v>8024</v>
      </c>
      <c r="I237" s="12" t="s">
        <v>417</v>
      </c>
      <c r="J237" s="13">
        <v>45671</v>
      </c>
      <c r="K237" s="14">
        <v>9.2245370370370366E-2</v>
      </c>
      <c r="L237" s="12">
        <v>43.01</v>
      </c>
      <c r="M237" s="12">
        <v>2785.68</v>
      </c>
      <c r="N237" s="12">
        <v>2828.69</v>
      </c>
      <c r="O237" s="12">
        <v>259.86</v>
      </c>
      <c r="P237" s="49">
        <v>45674</v>
      </c>
      <c r="Q237" s="12" t="str">
        <f>TEXT(Table1[[#This Row],[Billing_Date]],"YYYY")</f>
        <v>2025</v>
      </c>
      <c r="R237" s="49">
        <v>45882</v>
      </c>
      <c r="S237" s="12" t="s">
        <v>37</v>
      </c>
      <c r="T237" s="12">
        <f>IF(Table1[[#This Row],[Payment_Status]]="Paid",1,0)</f>
        <v>0</v>
      </c>
      <c r="U237" s="12">
        <f>IF(Table1[[#This Row],[Payment_Status]]="Unpaid",1,0)</f>
        <v>0</v>
      </c>
      <c r="V237" s="12">
        <f>IF(Table1[[#This Row],[Payment_Status]]="Pending",1,0)</f>
        <v>1</v>
      </c>
      <c r="W237" s="12" t="s">
        <v>43</v>
      </c>
      <c r="X237" s="12" t="s">
        <v>44</v>
      </c>
      <c r="Y237" s="12" t="s">
        <v>63</v>
      </c>
      <c r="Z237" s="12">
        <v>29.72</v>
      </c>
      <c r="AA237" s="12">
        <v>13.29</v>
      </c>
      <c r="AB237" s="12" t="s">
        <v>46</v>
      </c>
      <c r="AC237" s="13">
        <v>44259</v>
      </c>
      <c r="AD237" s="12">
        <v>66</v>
      </c>
      <c r="AE237" s="15" t="s">
        <v>64</v>
      </c>
    </row>
    <row r="238" spans="3:31" ht="18" x14ac:dyDescent="0.35">
      <c r="C238" s="11" t="s">
        <v>418</v>
      </c>
      <c r="D238" s="12" t="s">
        <v>4207</v>
      </c>
      <c r="E238" s="12" t="s">
        <v>6207</v>
      </c>
      <c r="F238" s="12" t="s">
        <v>30</v>
      </c>
      <c r="G238" s="12" t="s">
        <v>8031</v>
      </c>
      <c r="H238" s="12" t="s">
        <v>8024</v>
      </c>
      <c r="I238" s="12" t="s">
        <v>419</v>
      </c>
      <c r="J238" s="13">
        <v>45764</v>
      </c>
      <c r="K238" s="14">
        <v>0.85214120370370372</v>
      </c>
      <c r="L238" s="12">
        <v>314.05</v>
      </c>
      <c r="M238" s="12">
        <v>1775.03</v>
      </c>
      <c r="N238" s="12">
        <v>2089.08</v>
      </c>
      <c r="O238" s="12">
        <v>1892.11</v>
      </c>
      <c r="P238" s="49">
        <v>45823</v>
      </c>
      <c r="Q238" s="12" t="str">
        <f>TEXT(Table1[[#This Row],[Billing_Date]],"YYYY")</f>
        <v>2025</v>
      </c>
      <c r="R238" s="49">
        <v>45877</v>
      </c>
      <c r="S238" s="12" t="s">
        <v>37</v>
      </c>
      <c r="T238" s="12">
        <f>IF(Table1[[#This Row],[Payment_Status]]="Paid",1,0)</f>
        <v>0</v>
      </c>
      <c r="U238" s="12">
        <f>IF(Table1[[#This Row],[Payment_Status]]="Unpaid",1,0)</f>
        <v>0</v>
      </c>
      <c r="V238" s="12">
        <f>IF(Table1[[#This Row],[Payment_Status]]="Pending",1,0)</f>
        <v>1</v>
      </c>
      <c r="W238" s="12" t="s">
        <v>43</v>
      </c>
      <c r="X238" s="12" t="s">
        <v>30</v>
      </c>
      <c r="Y238" s="12" t="s">
        <v>85</v>
      </c>
      <c r="Z238" s="12">
        <v>187.93</v>
      </c>
      <c r="AA238" s="12">
        <v>126.12</v>
      </c>
      <c r="AB238" s="12" t="s">
        <v>46</v>
      </c>
      <c r="AC238" s="13">
        <v>43662</v>
      </c>
      <c r="AD238" s="12">
        <v>73</v>
      </c>
      <c r="AE238" s="15" t="s">
        <v>33</v>
      </c>
    </row>
    <row r="239" spans="3:31" ht="18" x14ac:dyDescent="0.35">
      <c r="C239" s="11" t="s">
        <v>420</v>
      </c>
      <c r="D239" s="12" t="s">
        <v>4208</v>
      </c>
      <c r="E239" s="12" t="s">
        <v>6208</v>
      </c>
      <c r="F239" s="12" t="s">
        <v>30</v>
      </c>
      <c r="G239" s="12" t="s">
        <v>8026</v>
      </c>
      <c r="H239" s="12" t="s">
        <v>8021</v>
      </c>
      <c r="I239" s="12" t="s">
        <v>421</v>
      </c>
      <c r="J239" s="13">
        <v>45797</v>
      </c>
      <c r="K239" s="14">
        <v>0.49053240740740739</v>
      </c>
      <c r="L239" s="12">
        <v>347.43</v>
      </c>
      <c r="M239" s="12">
        <v>1469.51</v>
      </c>
      <c r="N239" s="12">
        <v>1816.94</v>
      </c>
      <c r="O239" s="12">
        <v>1992.96</v>
      </c>
      <c r="P239" s="49">
        <v>45801</v>
      </c>
      <c r="Q239" s="12" t="str">
        <f>TEXT(Table1[[#This Row],[Billing_Date]],"YYYY")</f>
        <v>2025</v>
      </c>
      <c r="R239" s="49">
        <v>45869</v>
      </c>
      <c r="S239" s="12" t="s">
        <v>49</v>
      </c>
      <c r="T239" s="12">
        <f>IF(Table1[[#This Row],[Payment_Status]]="Paid",1,0)</f>
        <v>0</v>
      </c>
      <c r="U239" s="12">
        <f>IF(Table1[[#This Row],[Payment_Status]]="Unpaid",1,0)</f>
        <v>1</v>
      </c>
      <c r="V239" s="12">
        <f>IF(Table1[[#This Row],[Payment_Status]]="Pending",1,0)</f>
        <v>0</v>
      </c>
      <c r="W239" s="12" t="s">
        <v>29</v>
      </c>
      <c r="X239" s="12" t="s">
        <v>30</v>
      </c>
      <c r="Y239" s="12" t="s">
        <v>63</v>
      </c>
      <c r="Z239" s="12">
        <v>168.87</v>
      </c>
      <c r="AA239" s="12">
        <v>178.56</v>
      </c>
      <c r="AB239" s="12" t="s">
        <v>46</v>
      </c>
      <c r="AC239" s="13">
        <v>44613</v>
      </c>
      <c r="AD239" s="12">
        <v>27</v>
      </c>
      <c r="AE239" s="15" t="s">
        <v>33</v>
      </c>
    </row>
    <row r="240" spans="3:31" ht="18" x14ac:dyDescent="0.35">
      <c r="C240" s="11" t="s">
        <v>422</v>
      </c>
      <c r="D240" s="12" t="s">
        <v>4209</v>
      </c>
      <c r="E240" s="12" t="s">
        <v>6209</v>
      </c>
      <c r="F240" s="12" t="s">
        <v>30</v>
      </c>
      <c r="G240" s="12" t="s">
        <v>8028</v>
      </c>
      <c r="H240" s="12" t="s">
        <v>8022</v>
      </c>
      <c r="I240" s="12" t="s">
        <v>423</v>
      </c>
      <c r="J240" s="13">
        <v>45526</v>
      </c>
      <c r="K240" s="14">
        <v>0.77864583333333337</v>
      </c>
      <c r="L240" s="12">
        <v>216.11</v>
      </c>
      <c r="M240" s="12">
        <v>4588.75</v>
      </c>
      <c r="N240" s="12">
        <v>4804.8599999999997</v>
      </c>
      <c r="O240" s="12">
        <v>1164.04</v>
      </c>
      <c r="P240" s="49">
        <v>45852</v>
      </c>
      <c r="Q240" s="12" t="str">
        <f>TEXT(Table1[[#This Row],[Billing_Date]],"YYYY")</f>
        <v>2025</v>
      </c>
      <c r="R240" s="49">
        <v>45873</v>
      </c>
      <c r="S240" s="12" t="s">
        <v>37</v>
      </c>
      <c r="T240" s="12">
        <f>IF(Table1[[#This Row],[Payment_Status]]="Paid",1,0)</f>
        <v>0</v>
      </c>
      <c r="U240" s="12">
        <f>IF(Table1[[#This Row],[Payment_Status]]="Unpaid",1,0)</f>
        <v>0</v>
      </c>
      <c r="V240" s="12">
        <f>IF(Table1[[#This Row],[Payment_Status]]="Pending",1,0)</f>
        <v>1</v>
      </c>
      <c r="W240" s="12" t="s">
        <v>29</v>
      </c>
      <c r="X240" s="12" t="s">
        <v>39</v>
      </c>
      <c r="Y240" s="12" t="s">
        <v>45</v>
      </c>
      <c r="Z240" s="12">
        <v>111.29</v>
      </c>
      <c r="AA240" s="12">
        <v>104.82</v>
      </c>
      <c r="AB240" s="12" t="s">
        <v>32</v>
      </c>
      <c r="AC240" s="13">
        <v>43178</v>
      </c>
      <c r="AD240" s="12">
        <v>66</v>
      </c>
      <c r="AE240" s="15" t="s">
        <v>40</v>
      </c>
    </row>
    <row r="241" spans="3:31" ht="18" x14ac:dyDescent="0.35">
      <c r="C241" s="11" t="s">
        <v>424</v>
      </c>
      <c r="D241" s="12" t="s">
        <v>4210</v>
      </c>
      <c r="E241" s="12" t="s">
        <v>6210</v>
      </c>
      <c r="F241" s="12" t="s">
        <v>35</v>
      </c>
      <c r="G241" s="12" t="s">
        <v>8027</v>
      </c>
      <c r="H241" s="12" t="s">
        <v>8022</v>
      </c>
      <c r="I241" s="12" t="s">
        <v>425</v>
      </c>
      <c r="J241" s="13">
        <v>45786</v>
      </c>
      <c r="K241" s="14">
        <v>0.86236111111111113</v>
      </c>
      <c r="L241" s="12">
        <v>372.15</v>
      </c>
      <c r="M241" s="12">
        <v>3529.76</v>
      </c>
      <c r="N241" s="12">
        <v>3901.91</v>
      </c>
      <c r="O241" s="12">
        <v>1836.12</v>
      </c>
      <c r="P241" s="49">
        <v>45789</v>
      </c>
      <c r="Q241" s="12" t="str">
        <f>TEXT(Table1[[#This Row],[Billing_Date]],"YYYY")</f>
        <v>2025</v>
      </c>
      <c r="R241" s="49">
        <v>45866</v>
      </c>
      <c r="S241" s="12" t="s">
        <v>28</v>
      </c>
      <c r="T241" s="12">
        <f>IF(Table1[[#This Row],[Payment_Status]]="Paid",1,0)</f>
        <v>1</v>
      </c>
      <c r="U241" s="12">
        <f>IF(Table1[[#This Row],[Payment_Status]]="Unpaid",1,0)</f>
        <v>0</v>
      </c>
      <c r="V241" s="12">
        <f>IF(Table1[[#This Row],[Payment_Status]]="Pending",1,0)</f>
        <v>0</v>
      </c>
      <c r="W241" s="12" t="s">
        <v>50</v>
      </c>
      <c r="X241" s="12" t="s">
        <v>39</v>
      </c>
      <c r="Y241" s="12" t="s">
        <v>85</v>
      </c>
      <c r="Z241" s="12">
        <v>171.07</v>
      </c>
      <c r="AA241" s="12">
        <v>201.08</v>
      </c>
      <c r="AB241" s="12" t="s">
        <v>46</v>
      </c>
      <c r="AC241" s="13">
        <v>44039</v>
      </c>
      <c r="AD241" s="12">
        <v>28</v>
      </c>
      <c r="AE241" s="15" t="s">
        <v>64</v>
      </c>
    </row>
    <row r="242" spans="3:31" ht="18" x14ac:dyDescent="0.35">
      <c r="C242" s="11" t="s">
        <v>2169</v>
      </c>
      <c r="D242" s="12" t="s">
        <v>4211</v>
      </c>
      <c r="E242" s="12" t="s">
        <v>6211</v>
      </c>
      <c r="F242" s="12" t="s">
        <v>35</v>
      </c>
      <c r="G242" s="12" t="s">
        <v>8026</v>
      </c>
      <c r="H242" s="12" t="s">
        <v>8021</v>
      </c>
      <c r="I242" s="12" t="s">
        <v>2170</v>
      </c>
      <c r="J242" s="13">
        <v>45504</v>
      </c>
      <c r="K242" s="14">
        <v>0.89607638888888885</v>
      </c>
      <c r="L242" s="12">
        <v>249.52</v>
      </c>
      <c r="M242" s="12">
        <v>3686.7</v>
      </c>
      <c r="N242" s="12">
        <v>3936.22</v>
      </c>
      <c r="O242" s="12">
        <v>1514.23</v>
      </c>
      <c r="P242" s="49">
        <v>45692</v>
      </c>
      <c r="Q242" s="12" t="str">
        <f>TEXT(Table1[[#This Row],[Billing_Date]],"YYYY")</f>
        <v>2025</v>
      </c>
      <c r="R242" s="49">
        <v>45878</v>
      </c>
      <c r="S242" s="12" t="s">
        <v>28</v>
      </c>
      <c r="T242" s="12">
        <f>IF(Table1[[#This Row],[Payment_Status]]="Paid",1,0)</f>
        <v>1</v>
      </c>
      <c r="U242" s="12">
        <f>IF(Table1[[#This Row],[Payment_Status]]="Unpaid",1,0)</f>
        <v>0</v>
      </c>
      <c r="V242" s="12">
        <f>IF(Table1[[#This Row],[Payment_Status]]="Pending",1,0)</f>
        <v>0</v>
      </c>
      <c r="W242" s="12" t="s">
        <v>29</v>
      </c>
      <c r="X242" s="12" t="s">
        <v>39</v>
      </c>
      <c r="Y242" s="12" t="s">
        <v>51</v>
      </c>
      <c r="Z242" s="12">
        <v>171.82</v>
      </c>
      <c r="AA242" s="12">
        <v>77.7</v>
      </c>
      <c r="AB242" s="12" t="s">
        <v>32</v>
      </c>
      <c r="AC242" s="13">
        <v>43009</v>
      </c>
      <c r="AD242" s="12">
        <v>45</v>
      </c>
      <c r="AE242" s="15" t="s">
        <v>40</v>
      </c>
    </row>
    <row r="243" spans="3:31" ht="18" x14ac:dyDescent="0.35">
      <c r="C243" s="11" t="s">
        <v>2075</v>
      </c>
      <c r="D243" s="12" t="s">
        <v>4212</v>
      </c>
      <c r="E243" s="12" t="s">
        <v>6212</v>
      </c>
      <c r="F243" s="12" t="s">
        <v>30</v>
      </c>
      <c r="G243" s="12" t="s">
        <v>8026</v>
      </c>
      <c r="H243" s="12" t="s">
        <v>8021</v>
      </c>
      <c r="I243" s="12" t="s">
        <v>2076</v>
      </c>
      <c r="J243" s="13">
        <v>45491</v>
      </c>
      <c r="K243" s="14">
        <v>0.31532407407407409</v>
      </c>
      <c r="L243" s="12">
        <v>338.48</v>
      </c>
      <c r="M243" s="12">
        <v>4229.46</v>
      </c>
      <c r="N243" s="12">
        <v>4567.9399999999996</v>
      </c>
      <c r="O243" s="12">
        <v>1986.75</v>
      </c>
      <c r="P243" s="49">
        <v>45531</v>
      </c>
      <c r="Q243" s="12" t="str">
        <f>TEXT(Table1[[#This Row],[Billing_Date]],"YYYY")</f>
        <v>2024</v>
      </c>
      <c r="R243" s="49">
        <v>45859</v>
      </c>
      <c r="S243" s="12" t="s">
        <v>37</v>
      </c>
      <c r="T243" s="12">
        <f>IF(Table1[[#This Row],[Payment_Status]]="Paid",1,0)</f>
        <v>0</v>
      </c>
      <c r="U243" s="12">
        <f>IF(Table1[[#This Row],[Payment_Status]]="Unpaid",1,0)</f>
        <v>0</v>
      </c>
      <c r="V243" s="12">
        <f>IF(Table1[[#This Row],[Payment_Status]]="Pending",1,0)</f>
        <v>1</v>
      </c>
      <c r="W243" s="12" t="s">
        <v>29</v>
      </c>
      <c r="X243" s="12" t="s">
        <v>44</v>
      </c>
      <c r="Y243" s="12" t="s">
        <v>51</v>
      </c>
      <c r="Z243" s="12">
        <v>231.17</v>
      </c>
      <c r="AA243" s="12">
        <v>107.31</v>
      </c>
      <c r="AB243" s="12" t="s">
        <v>32</v>
      </c>
      <c r="AC243" s="13">
        <v>43270</v>
      </c>
      <c r="AD243" s="12">
        <v>23</v>
      </c>
      <c r="AE243" s="15" t="s">
        <v>40</v>
      </c>
    </row>
    <row r="244" spans="3:31" ht="18" x14ac:dyDescent="0.35">
      <c r="C244" s="11" t="s">
        <v>430</v>
      </c>
      <c r="D244" s="12" t="s">
        <v>4213</v>
      </c>
      <c r="E244" s="12" t="s">
        <v>6213</v>
      </c>
      <c r="F244" s="12" t="s">
        <v>26</v>
      </c>
      <c r="G244" s="12" t="s">
        <v>8030</v>
      </c>
      <c r="H244" s="12" t="s">
        <v>8023</v>
      </c>
      <c r="I244" s="12" t="s">
        <v>431</v>
      </c>
      <c r="J244" s="13">
        <v>45851</v>
      </c>
      <c r="K244" s="14">
        <v>0.19071759259259261</v>
      </c>
      <c r="L244" s="12">
        <v>386.7</v>
      </c>
      <c r="M244" s="12">
        <v>4728.5600000000004</v>
      </c>
      <c r="N244" s="12">
        <v>5115.26</v>
      </c>
      <c r="O244" s="12">
        <v>2136.25</v>
      </c>
      <c r="P244" s="49">
        <v>45855</v>
      </c>
      <c r="Q244" s="12" t="str">
        <f>TEXT(Table1[[#This Row],[Billing_Date]],"YYYY")</f>
        <v>2025</v>
      </c>
      <c r="R244" s="49">
        <v>45874</v>
      </c>
      <c r="S244" s="12" t="s">
        <v>49</v>
      </c>
      <c r="T244" s="12">
        <f>IF(Table1[[#This Row],[Payment_Status]]="Paid",1,0)</f>
        <v>0</v>
      </c>
      <c r="U244" s="12">
        <f>IF(Table1[[#This Row],[Payment_Status]]="Unpaid",1,0)</f>
        <v>1</v>
      </c>
      <c r="V244" s="12">
        <f>IF(Table1[[#This Row],[Payment_Status]]="Pending",1,0)</f>
        <v>0</v>
      </c>
      <c r="W244" s="12" t="s">
        <v>58</v>
      </c>
      <c r="X244" s="12" t="s">
        <v>30</v>
      </c>
      <c r="Y244" s="12" t="s">
        <v>51</v>
      </c>
      <c r="Z244" s="12">
        <v>229.55</v>
      </c>
      <c r="AA244" s="12">
        <v>157.15</v>
      </c>
      <c r="AB244" s="12" t="s">
        <v>32</v>
      </c>
      <c r="AC244" s="13">
        <v>44341</v>
      </c>
      <c r="AD244" s="12">
        <v>66</v>
      </c>
      <c r="AE244" s="15" t="s">
        <v>64</v>
      </c>
    </row>
    <row r="245" spans="3:31" ht="18" x14ac:dyDescent="0.35">
      <c r="C245" s="11" t="s">
        <v>2286</v>
      </c>
      <c r="D245" s="12" t="s">
        <v>4214</v>
      </c>
      <c r="E245" s="12" t="s">
        <v>6214</v>
      </c>
      <c r="F245" s="12" t="s">
        <v>26</v>
      </c>
      <c r="G245" s="12" t="s">
        <v>8026</v>
      </c>
      <c r="H245" s="12" t="s">
        <v>8021</v>
      </c>
      <c r="I245" s="12" t="s">
        <v>2287</v>
      </c>
      <c r="J245" s="13">
        <v>45727</v>
      </c>
      <c r="K245" s="14">
        <v>0.22802083333333334</v>
      </c>
      <c r="L245" s="12">
        <v>254.03</v>
      </c>
      <c r="M245" s="12">
        <v>1766.65</v>
      </c>
      <c r="N245" s="12">
        <v>2020.68</v>
      </c>
      <c r="O245" s="12">
        <v>1297.32</v>
      </c>
      <c r="P245" s="49">
        <v>45728</v>
      </c>
      <c r="Q245" s="12" t="str">
        <f>TEXT(Table1[[#This Row],[Billing_Date]],"YYYY")</f>
        <v>2025</v>
      </c>
      <c r="R245" s="49">
        <v>45878</v>
      </c>
      <c r="S245" s="12" t="s">
        <v>28</v>
      </c>
      <c r="T245" s="12">
        <f>IF(Table1[[#This Row],[Payment_Status]]="Paid",1,0)</f>
        <v>1</v>
      </c>
      <c r="U245" s="12">
        <f>IF(Table1[[#This Row],[Payment_Status]]="Unpaid",1,0)</f>
        <v>0</v>
      </c>
      <c r="V245" s="12">
        <f>IF(Table1[[#This Row],[Payment_Status]]="Pending",1,0)</f>
        <v>0</v>
      </c>
      <c r="W245" s="12" t="s">
        <v>43</v>
      </c>
      <c r="X245" s="12" t="s">
        <v>44</v>
      </c>
      <c r="Y245" s="12" t="s">
        <v>45</v>
      </c>
      <c r="Z245" s="12">
        <v>135.4</v>
      </c>
      <c r="AA245" s="12">
        <v>118.63</v>
      </c>
      <c r="AB245" s="12" t="s">
        <v>46</v>
      </c>
      <c r="AC245" s="13">
        <v>44454</v>
      </c>
      <c r="AD245" s="12">
        <v>66</v>
      </c>
      <c r="AE245" s="15" t="s">
        <v>40</v>
      </c>
    </row>
    <row r="246" spans="3:31" ht="18" x14ac:dyDescent="0.35">
      <c r="C246" s="11" t="s">
        <v>434</v>
      </c>
      <c r="D246" s="12" t="s">
        <v>4215</v>
      </c>
      <c r="E246" s="12" t="s">
        <v>6215</v>
      </c>
      <c r="F246" s="12" t="s">
        <v>26</v>
      </c>
      <c r="G246" s="12" t="s">
        <v>8025</v>
      </c>
      <c r="H246" s="12" t="s">
        <v>8020</v>
      </c>
      <c r="I246" s="12" t="s">
        <v>435</v>
      </c>
      <c r="J246" s="13">
        <v>45658</v>
      </c>
      <c r="K246" s="14">
        <v>0.37656250000000002</v>
      </c>
      <c r="L246" s="12">
        <v>42.83</v>
      </c>
      <c r="M246" s="12">
        <v>4614.1099999999997</v>
      </c>
      <c r="N246" s="12">
        <v>4656.9399999999996</v>
      </c>
      <c r="O246" s="12">
        <v>279.62</v>
      </c>
      <c r="P246" s="49">
        <v>45791</v>
      </c>
      <c r="Q246" s="12" t="str">
        <f>TEXT(Table1[[#This Row],[Billing_Date]],"YYYY")</f>
        <v>2025</v>
      </c>
      <c r="R246" s="49">
        <v>45859</v>
      </c>
      <c r="S246" s="12" t="s">
        <v>37</v>
      </c>
      <c r="T246" s="12">
        <f>IF(Table1[[#This Row],[Payment_Status]]="Paid",1,0)</f>
        <v>0</v>
      </c>
      <c r="U246" s="12">
        <f>IF(Table1[[#This Row],[Payment_Status]]="Unpaid",1,0)</f>
        <v>0</v>
      </c>
      <c r="V246" s="12">
        <f>IF(Table1[[#This Row],[Payment_Status]]="Pending",1,0)</f>
        <v>1</v>
      </c>
      <c r="W246" s="12" t="s">
        <v>58</v>
      </c>
      <c r="X246" s="12" t="s">
        <v>44</v>
      </c>
      <c r="Y246" s="12" t="s">
        <v>45</v>
      </c>
      <c r="Z246" s="12">
        <v>27.17</v>
      </c>
      <c r="AA246" s="12">
        <v>15.66</v>
      </c>
      <c r="AB246" s="12" t="s">
        <v>32</v>
      </c>
      <c r="AC246" s="13">
        <v>42776</v>
      </c>
      <c r="AD246" s="12">
        <v>28</v>
      </c>
      <c r="AE246" s="15" t="s">
        <v>64</v>
      </c>
    </row>
    <row r="247" spans="3:31" ht="18" x14ac:dyDescent="0.35">
      <c r="C247" s="11" t="s">
        <v>436</v>
      </c>
      <c r="D247" s="12" t="s">
        <v>4216</v>
      </c>
      <c r="E247" s="12" t="s">
        <v>6216</v>
      </c>
      <c r="F247" s="12" t="s">
        <v>30</v>
      </c>
      <c r="G247" s="12" t="s">
        <v>8027</v>
      </c>
      <c r="H247" s="12" t="s">
        <v>8022</v>
      </c>
      <c r="I247" s="12" t="s">
        <v>437</v>
      </c>
      <c r="J247" s="13">
        <v>45531</v>
      </c>
      <c r="K247" s="14">
        <v>0.70879629629629626</v>
      </c>
      <c r="L247" s="12">
        <v>247.96</v>
      </c>
      <c r="M247" s="12">
        <v>1317.97</v>
      </c>
      <c r="N247" s="12">
        <v>1565.93</v>
      </c>
      <c r="O247" s="12">
        <v>1681.02</v>
      </c>
      <c r="P247" s="49">
        <v>45797</v>
      </c>
      <c r="Q247" s="12" t="str">
        <f>TEXT(Table1[[#This Row],[Billing_Date]],"YYYY")</f>
        <v>2025</v>
      </c>
      <c r="R247" s="49">
        <v>45883</v>
      </c>
      <c r="S247" s="12" t="s">
        <v>49</v>
      </c>
      <c r="T247" s="12">
        <f>IF(Table1[[#This Row],[Payment_Status]]="Paid",1,0)</f>
        <v>0</v>
      </c>
      <c r="U247" s="12">
        <f>IF(Table1[[#This Row],[Payment_Status]]="Unpaid",1,0)</f>
        <v>1</v>
      </c>
      <c r="V247" s="12">
        <f>IF(Table1[[#This Row],[Payment_Status]]="Pending",1,0)</f>
        <v>0</v>
      </c>
      <c r="W247" s="12" t="s">
        <v>29</v>
      </c>
      <c r="X247" s="12" t="s">
        <v>44</v>
      </c>
      <c r="Y247" s="12" t="s">
        <v>31</v>
      </c>
      <c r="Z247" s="12">
        <v>120.29</v>
      </c>
      <c r="AA247" s="12">
        <v>127.67</v>
      </c>
      <c r="AB247" s="12" t="s">
        <v>46</v>
      </c>
      <c r="AC247" s="13">
        <v>42269</v>
      </c>
      <c r="AD247" s="12">
        <v>34</v>
      </c>
      <c r="AE247" s="15" t="s">
        <v>64</v>
      </c>
    </row>
    <row r="248" spans="3:31" ht="18" x14ac:dyDescent="0.35">
      <c r="C248" s="11" t="s">
        <v>438</v>
      </c>
      <c r="D248" s="12" t="s">
        <v>4217</v>
      </c>
      <c r="E248" s="12" t="s">
        <v>6217</v>
      </c>
      <c r="F248" s="12" t="s">
        <v>35</v>
      </c>
      <c r="G248" s="12" t="s">
        <v>8026</v>
      </c>
      <c r="H248" s="12" t="s">
        <v>8021</v>
      </c>
      <c r="I248" s="12" t="s">
        <v>439</v>
      </c>
      <c r="J248" s="13">
        <v>45826</v>
      </c>
      <c r="K248" s="14">
        <v>0.8412384259259259</v>
      </c>
      <c r="L248" s="12">
        <v>346.34</v>
      </c>
      <c r="M248" s="12">
        <v>3765.23</v>
      </c>
      <c r="N248" s="12">
        <v>4111.57</v>
      </c>
      <c r="O248" s="12">
        <v>1696.3</v>
      </c>
      <c r="P248" s="49">
        <v>45827</v>
      </c>
      <c r="Q248" s="12" t="str">
        <f>TEXT(Table1[[#This Row],[Billing_Date]],"YYYY")</f>
        <v>2025</v>
      </c>
      <c r="R248" s="49">
        <v>45879</v>
      </c>
      <c r="S248" s="12" t="s">
        <v>37</v>
      </c>
      <c r="T248" s="12">
        <f>IF(Table1[[#This Row],[Payment_Status]]="Paid",1,0)</f>
        <v>0</v>
      </c>
      <c r="U248" s="12">
        <f>IF(Table1[[#This Row],[Payment_Status]]="Unpaid",1,0)</f>
        <v>0</v>
      </c>
      <c r="V248" s="12">
        <f>IF(Table1[[#This Row],[Payment_Status]]="Pending",1,0)</f>
        <v>1</v>
      </c>
      <c r="W248" s="12" t="s">
        <v>29</v>
      </c>
      <c r="X248" s="12" t="s">
        <v>30</v>
      </c>
      <c r="Y248" s="12" t="s">
        <v>63</v>
      </c>
      <c r="Z248" s="12">
        <v>142.21</v>
      </c>
      <c r="AA248" s="12">
        <v>204.13</v>
      </c>
      <c r="AB248" s="12" t="s">
        <v>46</v>
      </c>
      <c r="AC248" s="13">
        <v>45252</v>
      </c>
      <c r="AD248" s="12">
        <v>35</v>
      </c>
      <c r="AE248" s="15" t="s">
        <v>33</v>
      </c>
    </row>
    <row r="249" spans="3:31" ht="18" x14ac:dyDescent="0.35">
      <c r="C249" s="11" t="s">
        <v>440</v>
      </c>
      <c r="D249" s="12" t="s">
        <v>4218</v>
      </c>
      <c r="E249" s="12" t="s">
        <v>6218</v>
      </c>
      <c r="F249" s="12" t="s">
        <v>35</v>
      </c>
      <c r="G249" s="12" t="s">
        <v>8029</v>
      </c>
      <c r="H249" s="12" t="s">
        <v>8020</v>
      </c>
      <c r="I249" s="12" t="s">
        <v>441</v>
      </c>
      <c r="J249" s="13">
        <v>45542</v>
      </c>
      <c r="K249" s="14">
        <v>0.6292592592592593</v>
      </c>
      <c r="L249" s="12">
        <v>321.55</v>
      </c>
      <c r="M249" s="12">
        <v>1097.3</v>
      </c>
      <c r="N249" s="12">
        <v>1418.85</v>
      </c>
      <c r="O249" s="12">
        <v>2084.59</v>
      </c>
      <c r="P249" s="49">
        <v>45544</v>
      </c>
      <c r="Q249" s="12" t="str">
        <f>TEXT(Table1[[#This Row],[Billing_Date]],"YYYY")</f>
        <v>2024</v>
      </c>
      <c r="R249" s="49">
        <v>45875</v>
      </c>
      <c r="S249" s="12" t="s">
        <v>49</v>
      </c>
      <c r="T249" s="12">
        <f>IF(Table1[[#This Row],[Payment_Status]]="Paid",1,0)</f>
        <v>0</v>
      </c>
      <c r="U249" s="12">
        <f>IF(Table1[[#This Row],[Payment_Status]]="Unpaid",1,0)</f>
        <v>1</v>
      </c>
      <c r="V249" s="12">
        <f>IF(Table1[[#This Row],[Payment_Status]]="Pending",1,0)</f>
        <v>0</v>
      </c>
      <c r="W249" s="12" t="s">
        <v>38</v>
      </c>
      <c r="X249" s="12" t="s">
        <v>39</v>
      </c>
      <c r="Y249" s="12" t="s">
        <v>85</v>
      </c>
      <c r="Z249" s="12">
        <v>206.03</v>
      </c>
      <c r="AA249" s="12">
        <v>115.52</v>
      </c>
      <c r="AB249" s="12" t="s">
        <v>46</v>
      </c>
      <c r="AC249" s="13">
        <v>42306</v>
      </c>
      <c r="AD249" s="12">
        <v>43</v>
      </c>
      <c r="AE249" s="15" t="s">
        <v>40</v>
      </c>
    </row>
    <row r="250" spans="3:31" ht="18" x14ac:dyDescent="0.35">
      <c r="C250" s="11" t="s">
        <v>442</v>
      </c>
      <c r="D250" s="12" t="s">
        <v>4219</v>
      </c>
      <c r="E250" s="12" t="s">
        <v>6219</v>
      </c>
      <c r="F250" s="12" t="s">
        <v>30</v>
      </c>
      <c r="G250" s="12" t="s">
        <v>8029</v>
      </c>
      <c r="H250" s="12" t="s">
        <v>8020</v>
      </c>
      <c r="I250" s="12" t="s">
        <v>443</v>
      </c>
      <c r="J250" s="13">
        <v>45686</v>
      </c>
      <c r="K250" s="14">
        <v>0.58685185185185185</v>
      </c>
      <c r="L250" s="12">
        <v>423.97</v>
      </c>
      <c r="M250" s="12">
        <v>4817.92</v>
      </c>
      <c r="N250" s="12">
        <v>5241.8900000000003</v>
      </c>
      <c r="O250" s="12">
        <v>1989.06</v>
      </c>
      <c r="P250" s="49">
        <v>45687</v>
      </c>
      <c r="Q250" s="12" t="str">
        <f>TEXT(Table1[[#This Row],[Billing_Date]],"YYYY")</f>
        <v>2025</v>
      </c>
      <c r="R250" s="49">
        <v>45879</v>
      </c>
      <c r="S250" s="12" t="s">
        <v>28</v>
      </c>
      <c r="T250" s="12">
        <f>IF(Table1[[#This Row],[Payment_Status]]="Paid",1,0)</f>
        <v>1</v>
      </c>
      <c r="U250" s="12">
        <f>IF(Table1[[#This Row],[Payment_Status]]="Unpaid",1,0)</f>
        <v>0</v>
      </c>
      <c r="V250" s="12">
        <f>IF(Table1[[#This Row],[Payment_Status]]="Pending",1,0)</f>
        <v>0</v>
      </c>
      <c r="W250" s="12" t="s">
        <v>58</v>
      </c>
      <c r="X250" s="12" t="s">
        <v>30</v>
      </c>
      <c r="Y250" s="12" t="s">
        <v>31</v>
      </c>
      <c r="Z250" s="12">
        <v>230.8</v>
      </c>
      <c r="AA250" s="12">
        <v>193.17</v>
      </c>
      <c r="AB250" s="12" t="s">
        <v>32</v>
      </c>
      <c r="AC250" s="13">
        <v>44373</v>
      </c>
      <c r="AD250" s="12">
        <v>73</v>
      </c>
      <c r="AE250" s="15" t="s">
        <v>40</v>
      </c>
    </row>
    <row r="251" spans="3:31" ht="18" x14ac:dyDescent="0.35">
      <c r="C251" s="11" t="s">
        <v>444</v>
      </c>
      <c r="D251" s="12" t="s">
        <v>4220</v>
      </c>
      <c r="E251" s="12" t="s">
        <v>6220</v>
      </c>
      <c r="F251" s="12" t="s">
        <v>26</v>
      </c>
      <c r="G251" s="12" t="s">
        <v>8025</v>
      </c>
      <c r="H251" s="12" t="s">
        <v>8020</v>
      </c>
      <c r="I251" s="12" t="s">
        <v>445</v>
      </c>
      <c r="J251" s="13">
        <v>45552</v>
      </c>
      <c r="K251" s="14">
        <v>0.46299768518518519</v>
      </c>
      <c r="L251" s="12">
        <v>388.88</v>
      </c>
      <c r="M251" s="12">
        <v>4237.42</v>
      </c>
      <c r="N251" s="12">
        <v>4626.3</v>
      </c>
      <c r="O251" s="12">
        <v>1980.62</v>
      </c>
      <c r="P251" s="49">
        <v>45747</v>
      </c>
      <c r="Q251" s="12" t="str">
        <f>TEXT(Table1[[#This Row],[Billing_Date]],"YYYY")</f>
        <v>2025</v>
      </c>
      <c r="R251" s="49">
        <v>45858</v>
      </c>
      <c r="S251" s="12" t="s">
        <v>28</v>
      </c>
      <c r="T251" s="12">
        <f>IF(Table1[[#This Row],[Payment_Status]]="Paid",1,0)</f>
        <v>1</v>
      </c>
      <c r="U251" s="12">
        <f>IF(Table1[[#This Row],[Payment_Status]]="Unpaid",1,0)</f>
        <v>0</v>
      </c>
      <c r="V251" s="12">
        <f>IF(Table1[[#This Row],[Payment_Status]]="Pending",1,0)</f>
        <v>0</v>
      </c>
      <c r="W251" s="12" t="s">
        <v>58</v>
      </c>
      <c r="X251" s="12" t="s">
        <v>44</v>
      </c>
      <c r="Y251" s="12" t="s">
        <v>85</v>
      </c>
      <c r="Z251" s="12">
        <v>266.26</v>
      </c>
      <c r="AA251" s="12">
        <v>122.62</v>
      </c>
      <c r="AB251" s="12" t="s">
        <v>46</v>
      </c>
      <c r="AC251" s="13">
        <v>44861</v>
      </c>
      <c r="AD251" s="12">
        <v>33</v>
      </c>
      <c r="AE251" s="15" t="s">
        <v>33</v>
      </c>
    </row>
    <row r="252" spans="3:31" ht="18" x14ac:dyDescent="0.35">
      <c r="C252" s="11" t="s">
        <v>446</v>
      </c>
      <c r="D252" s="12" t="s">
        <v>4221</v>
      </c>
      <c r="E252" s="12" t="s">
        <v>6221</v>
      </c>
      <c r="F252" s="12" t="s">
        <v>26</v>
      </c>
      <c r="G252" s="12" t="s">
        <v>8029</v>
      </c>
      <c r="H252" s="12" t="s">
        <v>8020</v>
      </c>
      <c r="I252" s="12" t="s">
        <v>447</v>
      </c>
      <c r="J252" s="13">
        <v>45790</v>
      </c>
      <c r="K252" s="14">
        <v>0.3449652777777778</v>
      </c>
      <c r="L252" s="12">
        <v>253.78</v>
      </c>
      <c r="M252" s="12">
        <v>4880.7299999999996</v>
      </c>
      <c r="N252" s="12">
        <v>5134.5099999999902</v>
      </c>
      <c r="O252" s="12">
        <v>1362.17</v>
      </c>
      <c r="P252" s="49">
        <v>45792</v>
      </c>
      <c r="Q252" s="12" t="str">
        <f>TEXT(Table1[[#This Row],[Billing_Date]],"YYYY")</f>
        <v>2025</v>
      </c>
      <c r="R252" s="49">
        <v>45865</v>
      </c>
      <c r="S252" s="12" t="s">
        <v>49</v>
      </c>
      <c r="T252" s="12">
        <f>IF(Table1[[#This Row],[Payment_Status]]="Paid",1,0)</f>
        <v>0</v>
      </c>
      <c r="U252" s="12">
        <f>IF(Table1[[#This Row],[Payment_Status]]="Unpaid",1,0)</f>
        <v>1</v>
      </c>
      <c r="V252" s="12">
        <f>IF(Table1[[#This Row],[Payment_Status]]="Pending",1,0)</f>
        <v>0</v>
      </c>
      <c r="W252" s="12" t="s">
        <v>38</v>
      </c>
      <c r="X252" s="12" t="s">
        <v>30</v>
      </c>
      <c r="Y252" s="12" t="s">
        <v>63</v>
      </c>
      <c r="Z252" s="12">
        <v>152.06</v>
      </c>
      <c r="AA252" s="12">
        <v>101.72</v>
      </c>
      <c r="AB252" s="12" t="s">
        <v>32</v>
      </c>
      <c r="AC252" s="13">
        <v>45203</v>
      </c>
      <c r="AD252" s="12">
        <v>30</v>
      </c>
      <c r="AE252" s="15" t="s">
        <v>40</v>
      </c>
    </row>
    <row r="253" spans="3:31" ht="18" x14ac:dyDescent="0.35">
      <c r="C253" s="11" t="s">
        <v>448</v>
      </c>
      <c r="D253" s="12" t="s">
        <v>4222</v>
      </c>
      <c r="E253" s="12" t="s">
        <v>6222</v>
      </c>
      <c r="F253" s="12" t="s">
        <v>26</v>
      </c>
      <c r="G253" s="12" t="s">
        <v>8030</v>
      </c>
      <c r="H253" s="12" t="s">
        <v>8023</v>
      </c>
      <c r="I253" s="12" t="s">
        <v>449</v>
      </c>
      <c r="J253" s="13">
        <v>45803</v>
      </c>
      <c r="K253" s="14">
        <v>0.83254629629629628</v>
      </c>
      <c r="L253" s="12">
        <v>106.08</v>
      </c>
      <c r="M253" s="12">
        <v>2991.46</v>
      </c>
      <c r="N253" s="12">
        <v>3097.54</v>
      </c>
      <c r="O253" s="12">
        <v>767.4</v>
      </c>
      <c r="P253" s="49">
        <v>45809</v>
      </c>
      <c r="Q253" s="12" t="str">
        <f>TEXT(Table1[[#This Row],[Billing_Date]],"YYYY")</f>
        <v>2025</v>
      </c>
      <c r="R253" s="49">
        <v>45880</v>
      </c>
      <c r="S253" s="12" t="s">
        <v>49</v>
      </c>
      <c r="T253" s="12">
        <f>IF(Table1[[#This Row],[Payment_Status]]="Paid",1,0)</f>
        <v>0</v>
      </c>
      <c r="U253" s="12">
        <f>IF(Table1[[#This Row],[Payment_Status]]="Unpaid",1,0)</f>
        <v>1</v>
      </c>
      <c r="V253" s="12">
        <f>IF(Table1[[#This Row],[Payment_Status]]="Pending",1,0)</f>
        <v>0</v>
      </c>
      <c r="W253" s="12" t="s">
        <v>43</v>
      </c>
      <c r="X253" s="12" t="s">
        <v>30</v>
      </c>
      <c r="Y253" s="12" t="s">
        <v>31</v>
      </c>
      <c r="Z253" s="12">
        <v>58.92</v>
      </c>
      <c r="AA253" s="12">
        <v>47.16</v>
      </c>
      <c r="AB253" s="12" t="s">
        <v>46</v>
      </c>
      <c r="AC253" s="13">
        <v>44172</v>
      </c>
      <c r="AD253" s="12">
        <v>21</v>
      </c>
      <c r="AE253" s="15" t="s">
        <v>33</v>
      </c>
    </row>
    <row r="254" spans="3:31" ht="18" x14ac:dyDescent="0.35">
      <c r="C254" s="11" t="s">
        <v>2330</v>
      </c>
      <c r="D254" s="12" t="s">
        <v>4223</v>
      </c>
      <c r="E254" s="12" t="s">
        <v>6223</v>
      </c>
      <c r="F254" s="12" t="s">
        <v>30</v>
      </c>
      <c r="G254" s="12" t="s">
        <v>8029</v>
      </c>
      <c r="H254" s="12" t="s">
        <v>8020</v>
      </c>
      <c r="I254" s="12" t="s">
        <v>2331</v>
      </c>
      <c r="J254" s="13">
        <v>45831</v>
      </c>
      <c r="K254" s="14">
        <v>0.6791666666666667</v>
      </c>
      <c r="L254" s="12">
        <v>481.25</v>
      </c>
      <c r="M254" s="12">
        <v>4020.05</v>
      </c>
      <c r="N254" s="12">
        <v>4501.3</v>
      </c>
      <c r="O254" s="12">
        <v>2224.56</v>
      </c>
      <c r="P254" s="49">
        <v>45834</v>
      </c>
      <c r="Q254" s="12" t="str">
        <f>TEXT(Table1[[#This Row],[Billing_Date]],"YYYY")</f>
        <v>2025</v>
      </c>
      <c r="R254" s="49">
        <v>45859</v>
      </c>
      <c r="S254" s="12" t="s">
        <v>28</v>
      </c>
      <c r="T254" s="12">
        <f>IF(Table1[[#This Row],[Payment_Status]]="Paid",1,0)</f>
        <v>1</v>
      </c>
      <c r="U254" s="12">
        <f>IF(Table1[[#This Row],[Payment_Status]]="Unpaid",1,0)</f>
        <v>0</v>
      </c>
      <c r="V254" s="12">
        <f>IF(Table1[[#This Row],[Payment_Status]]="Pending",1,0)</f>
        <v>0</v>
      </c>
      <c r="W254" s="12" t="s">
        <v>58</v>
      </c>
      <c r="X254" s="12" t="s">
        <v>30</v>
      </c>
      <c r="Y254" s="12" t="s">
        <v>51</v>
      </c>
      <c r="Z254" s="12">
        <v>228.46</v>
      </c>
      <c r="AA254" s="12">
        <v>252.79</v>
      </c>
      <c r="AB254" s="12" t="s">
        <v>46</v>
      </c>
      <c r="AC254" s="13">
        <v>42922</v>
      </c>
      <c r="AD254" s="12">
        <v>19</v>
      </c>
      <c r="AE254" s="15" t="s">
        <v>33</v>
      </c>
    </row>
    <row r="255" spans="3:31" ht="18" x14ac:dyDescent="0.35">
      <c r="C255" s="11" t="s">
        <v>452</v>
      </c>
      <c r="D255" s="12" t="s">
        <v>4224</v>
      </c>
      <c r="E255" s="12" t="s">
        <v>6224</v>
      </c>
      <c r="F255" s="12" t="s">
        <v>30</v>
      </c>
      <c r="G255" s="12" t="s">
        <v>8030</v>
      </c>
      <c r="H255" s="12" t="s">
        <v>8023</v>
      </c>
      <c r="I255" s="12" t="s">
        <v>453</v>
      </c>
      <c r="J255" s="13">
        <v>45771</v>
      </c>
      <c r="K255" s="14">
        <v>0.63929398148148153</v>
      </c>
      <c r="L255" s="12">
        <v>331.34</v>
      </c>
      <c r="M255" s="12">
        <v>3708.21</v>
      </c>
      <c r="N255" s="12">
        <v>4039.55</v>
      </c>
      <c r="O255" s="12">
        <v>1561.08</v>
      </c>
      <c r="P255" s="49">
        <v>45773</v>
      </c>
      <c r="Q255" s="12" t="str">
        <f>TEXT(Table1[[#This Row],[Billing_Date]],"YYYY")</f>
        <v>2025</v>
      </c>
      <c r="R255" s="49">
        <v>45871</v>
      </c>
      <c r="S255" s="12" t="s">
        <v>28</v>
      </c>
      <c r="T255" s="12">
        <f>IF(Table1[[#This Row],[Payment_Status]]="Paid",1,0)</f>
        <v>1</v>
      </c>
      <c r="U255" s="12">
        <f>IF(Table1[[#This Row],[Payment_Status]]="Unpaid",1,0)</f>
        <v>0</v>
      </c>
      <c r="V255" s="12">
        <f>IF(Table1[[#This Row],[Payment_Status]]="Pending",1,0)</f>
        <v>0</v>
      </c>
      <c r="W255" s="12" t="s">
        <v>29</v>
      </c>
      <c r="X255" s="12" t="s">
        <v>30</v>
      </c>
      <c r="Y255" s="12" t="s">
        <v>85</v>
      </c>
      <c r="Z255" s="12">
        <v>134.57</v>
      </c>
      <c r="AA255" s="12">
        <v>196.77</v>
      </c>
      <c r="AB255" s="12" t="s">
        <v>46</v>
      </c>
      <c r="AC255" s="13">
        <v>42617</v>
      </c>
      <c r="AD255" s="12">
        <v>33</v>
      </c>
      <c r="AE255" s="15" t="s">
        <v>40</v>
      </c>
    </row>
    <row r="256" spans="3:31" ht="18" x14ac:dyDescent="0.35">
      <c r="C256" s="11" t="s">
        <v>454</v>
      </c>
      <c r="D256" s="12" t="s">
        <v>4225</v>
      </c>
      <c r="E256" s="12" t="s">
        <v>6225</v>
      </c>
      <c r="F256" s="12" t="s">
        <v>30</v>
      </c>
      <c r="G256" s="12" t="s">
        <v>8030</v>
      </c>
      <c r="H256" s="12" t="s">
        <v>8023</v>
      </c>
      <c r="I256" s="12" t="s">
        <v>455</v>
      </c>
      <c r="J256" s="13">
        <v>45724</v>
      </c>
      <c r="K256" s="14">
        <v>0.12237268518518518</v>
      </c>
      <c r="L256" s="12">
        <v>367.74</v>
      </c>
      <c r="M256" s="12">
        <v>1755.48</v>
      </c>
      <c r="N256" s="12">
        <v>2123.2199999999998</v>
      </c>
      <c r="O256" s="12">
        <v>2521.13</v>
      </c>
      <c r="P256" s="49">
        <v>45726</v>
      </c>
      <c r="Q256" s="12" t="str">
        <f>TEXT(Table1[[#This Row],[Billing_Date]],"YYYY")</f>
        <v>2025</v>
      </c>
      <c r="R256" s="49">
        <v>45884</v>
      </c>
      <c r="S256" s="12" t="s">
        <v>49</v>
      </c>
      <c r="T256" s="12">
        <f>IF(Table1[[#This Row],[Payment_Status]]="Paid",1,0)</f>
        <v>0</v>
      </c>
      <c r="U256" s="12">
        <f>IF(Table1[[#This Row],[Payment_Status]]="Unpaid",1,0)</f>
        <v>1</v>
      </c>
      <c r="V256" s="12">
        <f>IF(Table1[[#This Row],[Payment_Status]]="Pending",1,0)</f>
        <v>0</v>
      </c>
      <c r="W256" s="12" t="s">
        <v>43</v>
      </c>
      <c r="X256" s="12" t="s">
        <v>39</v>
      </c>
      <c r="Y256" s="12" t="s">
        <v>85</v>
      </c>
      <c r="Z256" s="12">
        <v>193.63</v>
      </c>
      <c r="AA256" s="12">
        <v>174.11</v>
      </c>
      <c r="AB256" s="12" t="s">
        <v>32</v>
      </c>
      <c r="AC256" s="13">
        <v>42547</v>
      </c>
      <c r="AD256" s="12">
        <v>42</v>
      </c>
      <c r="AE256" s="15" t="s">
        <v>33</v>
      </c>
    </row>
    <row r="257" spans="3:31" ht="18" x14ac:dyDescent="0.35">
      <c r="C257" s="11" t="s">
        <v>456</v>
      </c>
      <c r="D257" s="12" t="s">
        <v>4226</v>
      </c>
      <c r="E257" s="12" t="s">
        <v>6226</v>
      </c>
      <c r="F257" s="12" t="s">
        <v>30</v>
      </c>
      <c r="G257" s="12" t="s">
        <v>8029</v>
      </c>
      <c r="H257" s="12" t="s">
        <v>8020</v>
      </c>
      <c r="I257" s="12" t="s">
        <v>457</v>
      </c>
      <c r="J257" s="13">
        <v>45741</v>
      </c>
      <c r="K257" s="14">
        <v>0.86505787037037041</v>
      </c>
      <c r="L257" s="12">
        <v>62.53</v>
      </c>
      <c r="M257" s="12">
        <v>4705.18</v>
      </c>
      <c r="N257" s="12">
        <v>4767.71</v>
      </c>
      <c r="O257" s="12">
        <v>344.57</v>
      </c>
      <c r="P257" s="49">
        <v>45775</v>
      </c>
      <c r="Q257" s="12" t="str">
        <f>TEXT(Table1[[#This Row],[Billing_Date]],"YYYY")</f>
        <v>2025</v>
      </c>
      <c r="R257" s="49">
        <v>45863</v>
      </c>
      <c r="S257" s="12" t="s">
        <v>49</v>
      </c>
      <c r="T257" s="12">
        <f>IF(Table1[[#This Row],[Payment_Status]]="Paid",1,0)</f>
        <v>0</v>
      </c>
      <c r="U257" s="12">
        <f>IF(Table1[[#This Row],[Payment_Status]]="Unpaid",1,0)</f>
        <v>1</v>
      </c>
      <c r="V257" s="12">
        <f>IF(Table1[[#This Row],[Payment_Status]]="Pending",1,0)</f>
        <v>0</v>
      </c>
      <c r="W257" s="12" t="s">
        <v>50</v>
      </c>
      <c r="X257" s="12" t="s">
        <v>39</v>
      </c>
      <c r="Y257" s="12" t="s">
        <v>63</v>
      </c>
      <c r="Z257" s="12">
        <v>27.8</v>
      </c>
      <c r="AA257" s="12">
        <v>34.729999999999997</v>
      </c>
      <c r="AB257" s="12" t="s">
        <v>46</v>
      </c>
      <c r="AC257" s="13">
        <v>43606</v>
      </c>
      <c r="AD257" s="12">
        <v>24</v>
      </c>
      <c r="AE257" s="15" t="s">
        <v>64</v>
      </c>
    </row>
    <row r="258" spans="3:31" ht="18" x14ac:dyDescent="0.35">
      <c r="C258" s="11" t="s">
        <v>458</v>
      </c>
      <c r="D258" s="12" t="s">
        <v>4227</v>
      </c>
      <c r="E258" s="12" t="s">
        <v>6227</v>
      </c>
      <c r="F258" s="12" t="s">
        <v>35</v>
      </c>
      <c r="G258" s="12" t="s">
        <v>8028</v>
      </c>
      <c r="H258" s="12" t="s">
        <v>8022</v>
      </c>
      <c r="I258" s="12" t="s">
        <v>459</v>
      </c>
      <c r="J258" s="13">
        <v>45813</v>
      </c>
      <c r="K258" s="14">
        <v>0.31678240740740743</v>
      </c>
      <c r="L258" s="12">
        <v>226.85</v>
      </c>
      <c r="M258" s="12">
        <v>3508.19</v>
      </c>
      <c r="N258" s="12">
        <v>3735.04</v>
      </c>
      <c r="O258" s="12">
        <v>1234.1400000000001</v>
      </c>
      <c r="P258" s="49">
        <v>45819</v>
      </c>
      <c r="Q258" s="12" t="str">
        <f>TEXT(Table1[[#This Row],[Billing_Date]],"YYYY")</f>
        <v>2025</v>
      </c>
      <c r="R258" s="49">
        <v>45859</v>
      </c>
      <c r="S258" s="12" t="s">
        <v>28</v>
      </c>
      <c r="T258" s="12">
        <f>IF(Table1[[#This Row],[Payment_Status]]="Paid",1,0)</f>
        <v>1</v>
      </c>
      <c r="U258" s="12">
        <f>IF(Table1[[#This Row],[Payment_Status]]="Unpaid",1,0)</f>
        <v>0</v>
      </c>
      <c r="V258" s="12">
        <f>IF(Table1[[#This Row],[Payment_Status]]="Pending",1,0)</f>
        <v>0</v>
      </c>
      <c r="W258" s="12" t="s">
        <v>43</v>
      </c>
      <c r="X258" s="12" t="s">
        <v>44</v>
      </c>
      <c r="Y258" s="12" t="s">
        <v>63</v>
      </c>
      <c r="Z258" s="12">
        <v>143.28</v>
      </c>
      <c r="AA258" s="12">
        <v>83.57</v>
      </c>
      <c r="AB258" s="12" t="s">
        <v>46</v>
      </c>
      <c r="AC258" s="13">
        <v>44160</v>
      </c>
      <c r="AD258" s="12">
        <v>75</v>
      </c>
      <c r="AE258" s="15" t="s">
        <v>64</v>
      </c>
    </row>
    <row r="259" spans="3:31" ht="18" x14ac:dyDescent="0.35">
      <c r="C259" s="11" t="s">
        <v>460</v>
      </c>
      <c r="D259" s="12" t="s">
        <v>4228</v>
      </c>
      <c r="E259" s="12" t="s">
        <v>6228</v>
      </c>
      <c r="F259" s="12" t="s">
        <v>26</v>
      </c>
      <c r="G259" s="12" t="s">
        <v>8025</v>
      </c>
      <c r="H259" s="12" t="s">
        <v>8020</v>
      </c>
      <c r="I259" s="12" t="s">
        <v>461</v>
      </c>
      <c r="J259" s="13">
        <v>45566</v>
      </c>
      <c r="K259" s="14">
        <v>0.52408564814814818</v>
      </c>
      <c r="L259" s="12">
        <v>257.13</v>
      </c>
      <c r="M259" s="12">
        <v>2545.2199999999998</v>
      </c>
      <c r="N259" s="12">
        <v>2802.35</v>
      </c>
      <c r="O259" s="12">
        <v>1458.29</v>
      </c>
      <c r="P259" s="49">
        <v>45783</v>
      </c>
      <c r="Q259" s="12" t="str">
        <f>TEXT(Table1[[#This Row],[Billing_Date]],"YYYY")</f>
        <v>2025</v>
      </c>
      <c r="R259" s="49">
        <v>45882</v>
      </c>
      <c r="S259" s="12" t="s">
        <v>49</v>
      </c>
      <c r="T259" s="12">
        <f>IF(Table1[[#This Row],[Payment_Status]]="Paid",1,0)</f>
        <v>0</v>
      </c>
      <c r="U259" s="12">
        <f>IF(Table1[[#This Row],[Payment_Status]]="Unpaid",1,0)</f>
        <v>1</v>
      </c>
      <c r="V259" s="12">
        <f>IF(Table1[[#This Row],[Payment_Status]]="Pending",1,0)</f>
        <v>0</v>
      </c>
      <c r="W259" s="12" t="s">
        <v>29</v>
      </c>
      <c r="X259" s="12" t="s">
        <v>30</v>
      </c>
      <c r="Y259" s="12" t="s">
        <v>63</v>
      </c>
      <c r="Z259" s="12">
        <v>176.39</v>
      </c>
      <c r="AA259" s="12">
        <v>80.739999999999995</v>
      </c>
      <c r="AB259" s="12" t="s">
        <v>46</v>
      </c>
      <c r="AC259" s="13">
        <v>42259</v>
      </c>
      <c r="AD259" s="12">
        <v>66</v>
      </c>
      <c r="AE259" s="15" t="s">
        <v>40</v>
      </c>
    </row>
    <row r="260" spans="3:31" ht="18" x14ac:dyDescent="0.35">
      <c r="C260" s="11" t="s">
        <v>462</v>
      </c>
      <c r="D260" s="12" t="s">
        <v>4229</v>
      </c>
      <c r="E260" s="12" t="s">
        <v>6229</v>
      </c>
      <c r="F260" s="12" t="s">
        <v>26</v>
      </c>
      <c r="G260" s="12" t="s">
        <v>8029</v>
      </c>
      <c r="H260" s="12" t="s">
        <v>8020</v>
      </c>
      <c r="I260" s="12" t="s">
        <v>463</v>
      </c>
      <c r="J260" s="13">
        <v>45656</v>
      </c>
      <c r="K260" s="14">
        <v>0.51332175925925927</v>
      </c>
      <c r="L260" s="12">
        <v>286.75</v>
      </c>
      <c r="M260" s="12">
        <v>1552.78</v>
      </c>
      <c r="N260" s="12">
        <v>1839.53</v>
      </c>
      <c r="O260" s="12">
        <v>1555.71</v>
      </c>
      <c r="P260" s="49">
        <v>45658</v>
      </c>
      <c r="Q260" s="12" t="str">
        <f>TEXT(Table1[[#This Row],[Billing_Date]],"YYYY")</f>
        <v>2025</v>
      </c>
      <c r="R260" s="49">
        <v>45884</v>
      </c>
      <c r="S260" s="12" t="s">
        <v>49</v>
      </c>
      <c r="T260" s="12">
        <f>IF(Table1[[#This Row],[Payment_Status]]="Paid",1,0)</f>
        <v>0</v>
      </c>
      <c r="U260" s="12">
        <f>IF(Table1[[#This Row],[Payment_Status]]="Unpaid",1,0)</f>
        <v>1</v>
      </c>
      <c r="V260" s="12">
        <f>IF(Table1[[#This Row],[Payment_Status]]="Pending",1,0)</f>
        <v>0</v>
      </c>
      <c r="W260" s="12" t="s">
        <v>58</v>
      </c>
      <c r="X260" s="12" t="s">
        <v>44</v>
      </c>
      <c r="Y260" s="12" t="s">
        <v>85</v>
      </c>
      <c r="Z260" s="12">
        <v>161.71</v>
      </c>
      <c r="AA260" s="12">
        <v>125.04</v>
      </c>
      <c r="AB260" s="12" t="s">
        <v>32</v>
      </c>
      <c r="AC260" s="13">
        <v>45074</v>
      </c>
      <c r="AD260" s="12">
        <v>42</v>
      </c>
      <c r="AE260" s="15" t="s">
        <v>33</v>
      </c>
    </row>
    <row r="261" spans="3:31" ht="18" x14ac:dyDescent="0.35">
      <c r="C261" s="11" t="s">
        <v>464</v>
      </c>
      <c r="D261" s="12" t="s">
        <v>4230</v>
      </c>
      <c r="E261" s="12" t="s">
        <v>6230</v>
      </c>
      <c r="F261" s="12" t="s">
        <v>30</v>
      </c>
      <c r="G261" s="12" t="s">
        <v>8025</v>
      </c>
      <c r="H261" s="12" t="s">
        <v>8020</v>
      </c>
      <c r="I261" s="12" t="s">
        <v>465</v>
      </c>
      <c r="J261" s="13">
        <v>45841</v>
      </c>
      <c r="K261" s="14">
        <v>0.75350694444444444</v>
      </c>
      <c r="L261" s="12">
        <v>370.21</v>
      </c>
      <c r="M261" s="12">
        <v>3089.19</v>
      </c>
      <c r="N261" s="12">
        <v>3459.4</v>
      </c>
      <c r="O261" s="12">
        <v>2671.81</v>
      </c>
      <c r="P261" s="49">
        <v>45842</v>
      </c>
      <c r="Q261" s="12" t="str">
        <f>TEXT(Table1[[#This Row],[Billing_Date]],"YYYY")</f>
        <v>2025</v>
      </c>
      <c r="R261" s="49">
        <v>45874</v>
      </c>
      <c r="S261" s="12" t="s">
        <v>49</v>
      </c>
      <c r="T261" s="12">
        <f>IF(Table1[[#This Row],[Payment_Status]]="Paid",1,0)</f>
        <v>0</v>
      </c>
      <c r="U261" s="12">
        <f>IF(Table1[[#This Row],[Payment_Status]]="Unpaid",1,0)</f>
        <v>1</v>
      </c>
      <c r="V261" s="12">
        <f>IF(Table1[[#This Row],[Payment_Status]]="Pending",1,0)</f>
        <v>0</v>
      </c>
      <c r="W261" s="12" t="s">
        <v>58</v>
      </c>
      <c r="X261" s="12" t="s">
        <v>44</v>
      </c>
      <c r="Y261" s="12" t="s">
        <v>51</v>
      </c>
      <c r="Z261" s="12">
        <v>153.11000000000001</v>
      </c>
      <c r="AA261" s="12">
        <v>217.1</v>
      </c>
      <c r="AB261" s="12" t="s">
        <v>32</v>
      </c>
      <c r="AC261" s="13">
        <v>44027</v>
      </c>
      <c r="AD261" s="12">
        <v>19</v>
      </c>
      <c r="AE261" s="15" t="s">
        <v>40</v>
      </c>
    </row>
    <row r="262" spans="3:31" ht="18" x14ac:dyDescent="0.35">
      <c r="C262" s="11" t="s">
        <v>466</v>
      </c>
      <c r="D262" s="12" t="s">
        <v>4231</v>
      </c>
      <c r="E262" s="12" t="s">
        <v>6231</v>
      </c>
      <c r="F262" s="12" t="s">
        <v>26</v>
      </c>
      <c r="G262" s="12" t="s">
        <v>8027</v>
      </c>
      <c r="H262" s="12" t="s">
        <v>8022</v>
      </c>
      <c r="I262" s="12" t="s">
        <v>467</v>
      </c>
      <c r="J262" s="13">
        <v>45742</v>
      </c>
      <c r="K262" s="14">
        <v>5.409722222222222E-2</v>
      </c>
      <c r="L262" s="12">
        <v>241.88</v>
      </c>
      <c r="M262" s="12">
        <v>1284.54</v>
      </c>
      <c r="N262" s="12">
        <v>1526.42</v>
      </c>
      <c r="O262" s="12">
        <v>1373.47</v>
      </c>
      <c r="P262" s="49">
        <v>45749</v>
      </c>
      <c r="Q262" s="12" t="str">
        <f>TEXT(Table1[[#This Row],[Billing_Date]],"YYYY")</f>
        <v>2025</v>
      </c>
      <c r="R262" s="49">
        <v>45881</v>
      </c>
      <c r="S262" s="12" t="s">
        <v>28</v>
      </c>
      <c r="T262" s="12">
        <f>IF(Table1[[#This Row],[Payment_Status]]="Paid",1,0)</f>
        <v>1</v>
      </c>
      <c r="U262" s="12">
        <f>IF(Table1[[#This Row],[Payment_Status]]="Unpaid",1,0)</f>
        <v>0</v>
      </c>
      <c r="V262" s="12">
        <f>IF(Table1[[#This Row],[Payment_Status]]="Pending",1,0)</f>
        <v>0</v>
      </c>
      <c r="W262" s="12" t="s">
        <v>29</v>
      </c>
      <c r="X262" s="12" t="s">
        <v>30</v>
      </c>
      <c r="Y262" s="12" t="s">
        <v>63</v>
      </c>
      <c r="Z262" s="12">
        <v>107.55</v>
      </c>
      <c r="AA262" s="12">
        <v>134.33000000000001</v>
      </c>
      <c r="AB262" s="12" t="s">
        <v>46</v>
      </c>
      <c r="AC262" s="13">
        <v>42892</v>
      </c>
      <c r="AD262" s="12">
        <v>66</v>
      </c>
      <c r="AE262" s="15" t="s">
        <v>33</v>
      </c>
    </row>
    <row r="263" spans="3:31" ht="18" x14ac:dyDescent="0.35">
      <c r="C263" s="11" t="s">
        <v>3571</v>
      </c>
      <c r="D263" s="12" t="s">
        <v>4232</v>
      </c>
      <c r="E263" s="12" t="s">
        <v>6232</v>
      </c>
      <c r="F263" s="12" t="s">
        <v>30</v>
      </c>
      <c r="G263" s="12" t="s">
        <v>8031</v>
      </c>
      <c r="H263" s="12" t="s">
        <v>8024</v>
      </c>
      <c r="I263" s="12" t="s">
        <v>3572</v>
      </c>
      <c r="J263" s="13">
        <v>45628</v>
      </c>
      <c r="K263" s="14">
        <v>2.613425925925926E-2</v>
      </c>
      <c r="L263" s="12">
        <v>433.66</v>
      </c>
      <c r="M263" s="12">
        <v>3110.53</v>
      </c>
      <c r="N263" s="12">
        <v>3544.19</v>
      </c>
      <c r="O263" s="12">
        <v>2323.48</v>
      </c>
      <c r="P263" s="49">
        <v>45803</v>
      </c>
      <c r="Q263" s="12" t="str">
        <f>TEXT(Table1[[#This Row],[Billing_Date]],"YYYY")</f>
        <v>2025</v>
      </c>
      <c r="R263" s="49">
        <v>45865</v>
      </c>
      <c r="S263" s="12" t="s">
        <v>28</v>
      </c>
      <c r="T263" s="12">
        <f>IF(Table1[[#This Row],[Payment_Status]]="Paid",1,0)</f>
        <v>1</v>
      </c>
      <c r="U263" s="12">
        <f>IF(Table1[[#This Row],[Payment_Status]]="Unpaid",1,0)</f>
        <v>0</v>
      </c>
      <c r="V263" s="12">
        <f>IF(Table1[[#This Row],[Payment_Status]]="Pending",1,0)</f>
        <v>0</v>
      </c>
      <c r="W263" s="12" t="s">
        <v>38</v>
      </c>
      <c r="X263" s="12" t="s">
        <v>39</v>
      </c>
      <c r="Y263" s="12" t="s">
        <v>51</v>
      </c>
      <c r="Z263" s="12">
        <v>302.94</v>
      </c>
      <c r="AA263" s="12">
        <v>130.72</v>
      </c>
      <c r="AB263" s="12" t="s">
        <v>46</v>
      </c>
      <c r="AC263" s="13">
        <v>45484</v>
      </c>
      <c r="AD263" s="12">
        <v>26</v>
      </c>
      <c r="AE263" s="15" t="s">
        <v>40</v>
      </c>
    </row>
    <row r="264" spans="3:31" ht="18" x14ac:dyDescent="0.35">
      <c r="C264" s="11" t="s">
        <v>470</v>
      </c>
      <c r="D264" s="12" t="s">
        <v>4233</v>
      </c>
      <c r="E264" s="12" t="s">
        <v>6233</v>
      </c>
      <c r="F264" s="12" t="s">
        <v>30</v>
      </c>
      <c r="G264" s="12" t="s">
        <v>8031</v>
      </c>
      <c r="H264" s="12" t="s">
        <v>8024</v>
      </c>
      <c r="I264" s="12" t="s">
        <v>471</v>
      </c>
      <c r="J264" s="13">
        <v>45541</v>
      </c>
      <c r="K264" s="14">
        <v>0.5175925925925926</v>
      </c>
      <c r="L264" s="12">
        <v>412.75</v>
      </c>
      <c r="M264" s="12">
        <v>4909.6499999999996</v>
      </c>
      <c r="N264" s="12">
        <v>5322.4</v>
      </c>
      <c r="O264" s="12">
        <v>2300.2199999999998</v>
      </c>
      <c r="P264" s="49">
        <v>45593</v>
      </c>
      <c r="Q264" s="12" t="str">
        <f>TEXT(Table1[[#This Row],[Billing_Date]],"YYYY")</f>
        <v>2024</v>
      </c>
      <c r="R264" s="49">
        <v>45876</v>
      </c>
      <c r="S264" s="12" t="s">
        <v>28</v>
      </c>
      <c r="T264" s="12">
        <f>IF(Table1[[#This Row],[Payment_Status]]="Paid",1,0)</f>
        <v>1</v>
      </c>
      <c r="U264" s="12">
        <f>IF(Table1[[#This Row],[Payment_Status]]="Unpaid",1,0)</f>
        <v>0</v>
      </c>
      <c r="V264" s="12">
        <f>IF(Table1[[#This Row],[Payment_Status]]="Pending",1,0)</f>
        <v>0</v>
      </c>
      <c r="W264" s="12" t="s">
        <v>50</v>
      </c>
      <c r="X264" s="12" t="s">
        <v>44</v>
      </c>
      <c r="Y264" s="12" t="s">
        <v>45</v>
      </c>
      <c r="Z264" s="12">
        <v>203.61</v>
      </c>
      <c r="AA264" s="12">
        <v>209.14</v>
      </c>
      <c r="AB264" s="12" t="s">
        <v>32</v>
      </c>
      <c r="AC264" s="13">
        <v>44579</v>
      </c>
      <c r="AD264" s="12">
        <v>42</v>
      </c>
      <c r="AE264" s="15" t="s">
        <v>64</v>
      </c>
    </row>
    <row r="265" spans="3:31" ht="18" x14ac:dyDescent="0.35">
      <c r="C265" s="11" t="s">
        <v>472</v>
      </c>
      <c r="D265" s="12" t="s">
        <v>4234</v>
      </c>
      <c r="E265" s="12" t="s">
        <v>6234</v>
      </c>
      <c r="F265" s="12" t="s">
        <v>26</v>
      </c>
      <c r="G265" s="12" t="s">
        <v>8030</v>
      </c>
      <c r="H265" s="12" t="s">
        <v>8023</v>
      </c>
      <c r="I265" s="12" t="s">
        <v>473</v>
      </c>
      <c r="J265" s="13">
        <v>45848</v>
      </c>
      <c r="K265" s="14">
        <v>0.60540509259259256</v>
      </c>
      <c r="L265" s="12">
        <v>308.17</v>
      </c>
      <c r="M265" s="12">
        <v>1456.18</v>
      </c>
      <c r="N265" s="12">
        <v>1764.35</v>
      </c>
      <c r="O265" s="12">
        <v>1400.22</v>
      </c>
      <c r="P265" s="49">
        <v>45851</v>
      </c>
      <c r="Q265" s="12" t="str">
        <f>TEXT(Table1[[#This Row],[Billing_Date]],"YYYY")</f>
        <v>2025</v>
      </c>
      <c r="R265" s="49">
        <v>45869</v>
      </c>
      <c r="S265" s="12" t="s">
        <v>49</v>
      </c>
      <c r="T265" s="12">
        <f>IF(Table1[[#This Row],[Payment_Status]]="Paid",1,0)</f>
        <v>0</v>
      </c>
      <c r="U265" s="12">
        <f>IF(Table1[[#This Row],[Payment_Status]]="Unpaid",1,0)</f>
        <v>1</v>
      </c>
      <c r="V265" s="12">
        <f>IF(Table1[[#This Row],[Payment_Status]]="Pending",1,0)</f>
        <v>0</v>
      </c>
      <c r="W265" s="12" t="s">
        <v>58</v>
      </c>
      <c r="X265" s="12" t="s">
        <v>30</v>
      </c>
      <c r="Y265" s="12" t="s">
        <v>51</v>
      </c>
      <c r="Z265" s="12">
        <v>163.61000000000001</v>
      </c>
      <c r="AA265" s="12">
        <v>144.56</v>
      </c>
      <c r="AB265" s="12" t="s">
        <v>46</v>
      </c>
      <c r="AC265" s="13">
        <v>43627</v>
      </c>
      <c r="AD265" s="12">
        <v>61</v>
      </c>
      <c r="AE265" s="15" t="s">
        <v>40</v>
      </c>
    </row>
    <row r="266" spans="3:31" ht="18" x14ac:dyDescent="0.35">
      <c r="C266" s="11" t="s">
        <v>474</v>
      </c>
      <c r="D266" s="12" t="s">
        <v>4235</v>
      </c>
      <c r="E266" s="12" t="s">
        <v>6235</v>
      </c>
      <c r="F266" s="12" t="s">
        <v>35</v>
      </c>
      <c r="G266" s="12" t="s">
        <v>8030</v>
      </c>
      <c r="H266" s="12" t="s">
        <v>8023</v>
      </c>
      <c r="I266" s="12" t="s">
        <v>475</v>
      </c>
      <c r="J266" s="13">
        <v>45531</v>
      </c>
      <c r="K266" s="14">
        <v>0.7726736111111111</v>
      </c>
      <c r="L266" s="12">
        <v>322.33</v>
      </c>
      <c r="M266" s="12">
        <v>1308.17</v>
      </c>
      <c r="N266" s="12">
        <v>1630.5</v>
      </c>
      <c r="O266" s="12">
        <v>1457.52</v>
      </c>
      <c r="P266" s="49">
        <v>45558</v>
      </c>
      <c r="Q266" s="12" t="str">
        <f>TEXT(Table1[[#This Row],[Billing_Date]],"YYYY")</f>
        <v>2024</v>
      </c>
      <c r="R266" s="49">
        <v>45885</v>
      </c>
      <c r="S266" s="12" t="s">
        <v>49</v>
      </c>
      <c r="T266" s="12">
        <f>IF(Table1[[#This Row],[Payment_Status]]="Paid",1,0)</f>
        <v>0</v>
      </c>
      <c r="U266" s="12">
        <f>IF(Table1[[#This Row],[Payment_Status]]="Unpaid",1,0)</f>
        <v>1</v>
      </c>
      <c r="V266" s="12">
        <f>IF(Table1[[#This Row],[Payment_Status]]="Pending",1,0)</f>
        <v>0</v>
      </c>
      <c r="W266" s="12" t="s">
        <v>58</v>
      </c>
      <c r="X266" s="12" t="s">
        <v>39</v>
      </c>
      <c r="Y266" s="12" t="s">
        <v>45</v>
      </c>
      <c r="Z266" s="12">
        <v>129.81</v>
      </c>
      <c r="AA266" s="12">
        <v>192.52</v>
      </c>
      <c r="AB266" s="12" t="s">
        <v>46</v>
      </c>
      <c r="AC266" s="13">
        <v>44467</v>
      </c>
      <c r="AD266" s="12">
        <v>46</v>
      </c>
      <c r="AE266" s="15" t="s">
        <v>64</v>
      </c>
    </row>
    <row r="267" spans="3:31" ht="18" x14ac:dyDescent="0.35">
      <c r="C267" s="11" t="s">
        <v>476</v>
      </c>
      <c r="D267" s="12" t="s">
        <v>4236</v>
      </c>
      <c r="E267" s="12" t="s">
        <v>6236</v>
      </c>
      <c r="F267" s="12" t="s">
        <v>26</v>
      </c>
      <c r="G267" s="12" t="s">
        <v>8028</v>
      </c>
      <c r="H267" s="12" t="s">
        <v>8022</v>
      </c>
      <c r="I267" s="12" t="s">
        <v>477</v>
      </c>
      <c r="J267" s="13">
        <v>45846</v>
      </c>
      <c r="K267" s="14">
        <v>0.27888888888888891</v>
      </c>
      <c r="L267" s="12">
        <v>254.89</v>
      </c>
      <c r="M267" s="12">
        <v>3716.52</v>
      </c>
      <c r="N267" s="12">
        <v>3971.41</v>
      </c>
      <c r="O267" s="12">
        <v>1521.87</v>
      </c>
      <c r="P267" s="49">
        <v>45849</v>
      </c>
      <c r="Q267" s="12" t="str">
        <f>TEXT(Table1[[#This Row],[Billing_Date]],"YYYY")</f>
        <v>2025</v>
      </c>
      <c r="R267" s="49">
        <v>45876</v>
      </c>
      <c r="S267" s="12" t="s">
        <v>37</v>
      </c>
      <c r="T267" s="12">
        <f>IF(Table1[[#This Row],[Payment_Status]]="Paid",1,0)</f>
        <v>0</v>
      </c>
      <c r="U267" s="12">
        <f>IF(Table1[[#This Row],[Payment_Status]]="Unpaid",1,0)</f>
        <v>0</v>
      </c>
      <c r="V267" s="12">
        <f>IF(Table1[[#This Row],[Payment_Status]]="Pending",1,0)</f>
        <v>1</v>
      </c>
      <c r="W267" s="12" t="s">
        <v>38</v>
      </c>
      <c r="X267" s="12" t="s">
        <v>44</v>
      </c>
      <c r="Y267" s="12" t="s">
        <v>51</v>
      </c>
      <c r="Z267" s="12">
        <v>163.35</v>
      </c>
      <c r="AA267" s="12">
        <v>91.54</v>
      </c>
      <c r="AB267" s="12" t="s">
        <v>46</v>
      </c>
      <c r="AC267" s="13">
        <v>43261</v>
      </c>
      <c r="AD267" s="12">
        <v>65</v>
      </c>
      <c r="AE267" s="15" t="s">
        <v>64</v>
      </c>
    </row>
    <row r="268" spans="3:31" ht="18" x14ac:dyDescent="0.35">
      <c r="C268" s="11" t="s">
        <v>478</v>
      </c>
      <c r="D268" s="12" t="s">
        <v>4237</v>
      </c>
      <c r="E268" s="12" t="s">
        <v>6237</v>
      </c>
      <c r="F268" s="12" t="s">
        <v>30</v>
      </c>
      <c r="G268" s="12" t="s">
        <v>8026</v>
      </c>
      <c r="H268" s="12" t="s">
        <v>8021</v>
      </c>
      <c r="I268" s="12" t="s">
        <v>479</v>
      </c>
      <c r="J268" s="13">
        <v>45519</v>
      </c>
      <c r="K268" s="14">
        <v>0.51454861111111116</v>
      </c>
      <c r="L268" s="12">
        <v>456.78</v>
      </c>
      <c r="M268" s="12">
        <v>4379.9799999999996</v>
      </c>
      <c r="N268" s="12">
        <v>4836.7599999999902</v>
      </c>
      <c r="O268" s="12">
        <v>2837.23</v>
      </c>
      <c r="P268" s="49">
        <v>45682</v>
      </c>
      <c r="Q268" s="12" t="str">
        <f>TEXT(Table1[[#This Row],[Billing_Date]],"YYYY")</f>
        <v>2025</v>
      </c>
      <c r="R268" s="49">
        <v>45877</v>
      </c>
      <c r="S268" s="12" t="s">
        <v>28</v>
      </c>
      <c r="T268" s="12">
        <f>IF(Table1[[#This Row],[Payment_Status]]="Paid",1,0)</f>
        <v>1</v>
      </c>
      <c r="U268" s="12">
        <f>IF(Table1[[#This Row],[Payment_Status]]="Unpaid",1,0)</f>
        <v>0</v>
      </c>
      <c r="V268" s="12">
        <f>IF(Table1[[#This Row],[Payment_Status]]="Pending",1,0)</f>
        <v>0</v>
      </c>
      <c r="W268" s="12" t="s">
        <v>43</v>
      </c>
      <c r="X268" s="12" t="s">
        <v>44</v>
      </c>
      <c r="Y268" s="12" t="s">
        <v>51</v>
      </c>
      <c r="Z268" s="12">
        <v>258.70999999999998</v>
      </c>
      <c r="AA268" s="12">
        <v>198.07</v>
      </c>
      <c r="AB268" s="12" t="s">
        <v>46</v>
      </c>
      <c r="AC268" s="13">
        <v>44349</v>
      </c>
      <c r="AD268" s="12">
        <v>46</v>
      </c>
      <c r="AE268" s="15" t="s">
        <v>64</v>
      </c>
    </row>
    <row r="269" spans="3:31" ht="18" x14ac:dyDescent="0.35">
      <c r="C269" s="11" t="s">
        <v>770</v>
      </c>
      <c r="D269" s="12" t="s">
        <v>4238</v>
      </c>
      <c r="E269" s="12" t="s">
        <v>6238</v>
      </c>
      <c r="F269" s="12" t="s">
        <v>26</v>
      </c>
      <c r="G269" s="12" t="s">
        <v>8031</v>
      </c>
      <c r="H269" s="12" t="s">
        <v>8024</v>
      </c>
      <c r="I269" s="12" t="s">
        <v>771</v>
      </c>
      <c r="J269" s="13">
        <v>45557</v>
      </c>
      <c r="K269" s="14">
        <v>0.49313657407407407</v>
      </c>
      <c r="L269" s="12">
        <v>268.93</v>
      </c>
      <c r="M269" s="12">
        <v>3775.67</v>
      </c>
      <c r="N269" s="12">
        <v>4044.6</v>
      </c>
      <c r="O269" s="12">
        <v>1663.92</v>
      </c>
      <c r="P269" s="49">
        <v>45792</v>
      </c>
      <c r="Q269" s="12" t="str">
        <f>TEXT(Table1[[#This Row],[Billing_Date]],"YYYY")</f>
        <v>2025</v>
      </c>
      <c r="R269" s="49">
        <v>45876</v>
      </c>
      <c r="S269" s="12" t="s">
        <v>37</v>
      </c>
      <c r="T269" s="12">
        <f>IF(Table1[[#This Row],[Payment_Status]]="Paid",1,0)</f>
        <v>0</v>
      </c>
      <c r="U269" s="12">
        <f>IF(Table1[[#This Row],[Payment_Status]]="Unpaid",1,0)</f>
        <v>0</v>
      </c>
      <c r="V269" s="12">
        <f>IF(Table1[[#This Row],[Payment_Status]]="Pending",1,0)</f>
        <v>1</v>
      </c>
      <c r="W269" s="12" t="s">
        <v>38</v>
      </c>
      <c r="X269" s="12" t="s">
        <v>39</v>
      </c>
      <c r="Y269" s="12" t="s">
        <v>63</v>
      </c>
      <c r="Z269" s="12">
        <v>123.52</v>
      </c>
      <c r="AA269" s="12">
        <v>145.41</v>
      </c>
      <c r="AB269" s="12" t="s">
        <v>46</v>
      </c>
      <c r="AC269" s="13">
        <v>44482</v>
      </c>
      <c r="AD269" s="12">
        <v>54</v>
      </c>
      <c r="AE269" s="15" t="s">
        <v>40</v>
      </c>
    </row>
    <row r="270" spans="3:31" ht="18" x14ac:dyDescent="0.35">
      <c r="C270" s="11" t="s">
        <v>482</v>
      </c>
      <c r="D270" s="12" t="s">
        <v>4239</v>
      </c>
      <c r="E270" s="12" t="s">
        <v>6239</v>
      </c>
      <c r="F270" s="12" t="s">
        <v>30</v>
      </c>
      <c r="G270" s="12" t="s">
        <v>8030</v>
      </c>
      <c r="H270" s="12" t="s">
        <v>8023</v>
      </c>
      <c r="I270" s="12" t="s">
        <v>483</v>
      </c>
      <c r="J270" s="13">
        <v>45546</v>
      </c>
      <c r="K270" s="14">
        <v>0.9402314814814815</v>
      </c>
      <c r="L270" s="12">
        <v>459.34</v>
      </c>
      <c r="M270" s="12">
        <v>2515.1</v>
      </c>
      <c r="N270" s="12">
        <v>2974.44</v>
      </c>
      <c r="O270" s="12">
        <v>2141.0100000000002</v>
      </c>
      <c r="P270" s="49">
        <v>45745</v>
      </c>
      <c r="Q270" s="12" t="str">
        <f>TEXT(Table1[[#This Row],[Billing_Date]],"YYYY")</f>
        <v>2025</v>
      </c>
      <c r="R270" s="49">
        <v>45863</v>
      </c>
      <c r="S270" s="12" t="s">
        <v>37</v>
      </c>
      <c r="T270" s="12">
        <f>IF(Table1[[#This Row],[Payment_Status]]="Paid",1,0)</f>
        <v>0</v>
      </c>
      <c r="U270" s="12">
        <f>IF(Table1[[#This Row],[Payment_Status]]="Unpaid",1,0)</f>
        <v>0</v>
      </c>
      <c r="V270" s="12">
        <f>IF(Table1[[#This Row],[Payment_Status]]="Pending",1,0)</f>
        <v>1</v>
      </c>
      <c r="W270" s="12" t="s">
        <v>43</v>
      </c>
      <c r="X270" s="12" t="s">
        <v>39</v>
      </c>
      <c r="Y270" s="12" t="s">
        <v>45</v>
      </c>
      <c r="Z270" s="12">
        <v>280.36</v>
      </c>
      <c r="AA270" s="12">
        <v>178.98</v>
      </c>
      <c r="AB270" s="12" t="s">
        <v>46</v>
      </c>
      <c r="AC270" s="13">
        <v>42763</v>
      </c>
      <c r="AD270" s="12">
        <v>51</v>
      </c>
      <c r="AE270" s="15" t="s">
        <v>40</v>
      </c>
    </row>
    <row r="271" spans="3:31" ht="18" x14ac:dyDescent="0.35">
      <c r="C271" s="11" t="s">
        <v>484</v>
      </c>
      <c r="D271" s="12" t="s">
        <v>4240</v>
      </c>
      <c r="E271" s="12" t="s">
        <v>6240</v>
      </c>
      <c r="F271" s="12" t="s">
        <v>30</v>
      </c>
      <c r="G271" s="12" t="s">
        <v>8031</v>
      </c>
      <c r="H271" s="12" t="s">
        <v>8024</v>
      </c>
      <c r="I271" s="12" t="s">
        <v>485</v>
      </c>
      <c r="J271" s="13">
        <v>45818</v>
      </c>
      <c r="K271" s="14">
        <v>0.42657407407407405</v>
      </c>
      <c r="L271" s="12">
        <v>248.33</v>
      </c>
      <c r="M271" s="12">
        <v>1611.35</v>
      </c>
      <c r="N271" s="12">
        <v>1859.6799999999901</v>
      </c>
      <c r="O271" s="12">
        <v>1791.27</v>
      </c>
      <c r="P271" s="49">
        <v>45823</v>
      </c>
      <c r="Q271" s="12" t="str">
        <f>TEXT(Table1[[#This Row],[Billing_Date]],"YYYY")</f>
        <v>2025</v>
      </c>
      <c r="R271" s="49">
        <v>45857</v>
      </c>
      <c r="S271" s="12" t="s">
        <v>28</v>
      </c>
      <c r="T271" s="12">
        <f>IF(Table1[[#This Row],[Payment_Status]]="Paid",1,0)</f>
        <v>1</v>
      </c>
      <c r="U271" s="12">
        <f>IF(Table1[[#This Row],[Payment_Status]]="Unpaid",1,0)</f>
        <v>0</v>
      </c>
      <c r="V271" s="12">
        <f>IF(Table1[[#This Row],[Payment_Status]]="Pending",1,0)</f>
        <v>0</v>
      </c>
      <c r="W271" s="12" t="s">
        <v>43</v>
      </c>
      <c r="X271" s="12" t="s">
        <v>44</v>
      </c>
      <c r="Y271" s="12" t="s">
        <v>63</v>
      </c>
      <c r="Z271" s="12">
        <v>144.28</v>
      </c>
      <c r="AA271" s="12">
        <v>104.05</v>
      </c>
      <c r="AB271" s="12" t="s">
        <v>46</v>
      </c>
      <c r="AC271" s="13">
        <v>44377</v>
      </c>
      <c r="AD271" s="12">
        <v>29</v>
      </c>
      <c r="AE271" s="15" t="s">
        <v>33</v>
      </c>
    </row>
    <row r="272" spans="3:31" ht="18" x14ac:dyDescent="0.35">
      <c r="C272" s="11" t="s">
        <v>486</v>
      </c>
      <c r="D272" s="12" t="s">
        <v>4241</v>
      </c>
      <c r="E272" s="12" t="s">
        <v>6241</v>
      </c>
      <c r="F272" s="12" t="s">
        <v>30</v>
      </c>
      <c r="G272" s="12" t="s">
        <v>8027</v>
      </c>
      <c r="H272" s="12" t="s">
        <v>8022</v>
      </c>
      <c r="I272" s="12" t="s">
        <v>487</v>
      </c>
      <c r="J272" s="13">
        <v>45801</v>
      </c>
      <c r="K272" s="14">
        <v>7.8344907407407405E-2</v>
      </c>
      <c r="L272" s="12">
        <v>389.51</v>
      </c>
      <c r="M272" s="12">
        <v>1196.81</v>
      </c>
      <c r="N272" s="12">
        <v>1586.32</v>
      </c>
      <c r="O272" s="12">
        <v>1800.46</v>
      </c>
      <c r="P272" s="49">
        <v>45805</v>
      </c>
      <c r="Q272" s="12" t="str">
        <f>TEXT(Table1[[#This Row],[Billing_Date]],"YYYY")</f>
        <v>2025</v>
      </c>
      <c r="R272" s="49">
        <v>45874</v>
      </c>
      <c r="S272" s="12" t="s">
        <v>37</v>
      </c>
      <c r="T272" s="12">
        <f>IF(Table1[[#This Row],[Payment_Status]]="Paid",1,0)</f>
        <v>0</v>
      </c>
      <c r="U272" s="12">
        <f>IF(Table1[[#This Row],[Payment_Status]]="Unpaid",1,0)</f>
        <v>0</v>
      </c>
      <c r="V272" s="12">
        <f>IF(Table1[[#This Row],[Payment_Status]]="Pending",1,0)</f>
        <v>1</v>
      </c>
      <c r="W272" s="12" t="s">
        <v>43</v>
      </c>
      <c r="X272" s="12" t="s">
        <v>30</v>
      </c>
      <c r="Y272" s="12" t="s">
        <v>31</v>
      </c>
      <c r="Z272" s="12">
        <v>166.5</v>
      </c>
      <c r="AA272" s="12">
        <v>223.01</v>
      </c>
      <c r="AB272" s="12" t="s">
        <v>46</v>
      </c>
      <c r="AC272" s="13">
        <v>44069</v>
      </c>
      <c r="AD272" s="12">
        <v>57</v>
      </c>
      <c r="AE272" s="15" t="s">
        <v>40</v>
      </c>
    </row>
    <row r="273" spans="3:31" ht="18" x14ac:dyDescent="0.35">
      <c r="C273" s="11" t="s">
        <v>488</v>
      </c>
      <c r="D273" s="12" t="s">
        <v>4242</v>
      </c>
      <c r="E273" s="12" t="s">
        <v>6242</v>
      </c>
      <c r="F273" s="12" t="s">
        <v>35</v>
      </c>
      <c r="G273" s="12" t="s">
        <v>8027</v>
      </c>
      <c r="H273" s="12" t="s">
        <v>8022</v>
      </c>
      <c r="I273" s="12" t="s">
        <v>489</v>
      </c>
      <c r="J273" s="13">
        <v>45845</v>
      </c>
      <c r="K273" s="14">
        <v>0.8407175925925926</v>
      </c>
      <c r="L273" s="12">
        <v>435.36</v>
      </c>
      <c r="M273" s="12">
        <v>1895.94</v>
      </c>
      <c r="N273" s="12">
        <v>2331.3000000000002</v>
      </c>
      <c r="O273" s="12">
        <v>3098.12</v>
      </c>
      <c r="P273" s="49">
        <v>45848</v>
      </c>
      <c r="Q273" s="12" t="str">
        <f>TEXT(Table1[[#This Row],[Billing_Date]],"YYYY")</f>
        <v>2025</v>
      </c>
      <c r="R273" s="49">
        <v>45867</v>
      </c>
      <c r="S273" s="12" t="s">
        <v>49</v>
      </c>
      <c r="T273" s="12">
        <f>IF(Table1[[#This Row],[Payment_Status]]="Paid",1,0)</f>
        <v>0</v>
      </c>
      <c r="U273" s="12">
        <f>IF(Table1[[#This Row],[Payment_Status]]="Unpaid",1,0)</f>
        <v>1</v>
      </c>
      <c r="V273" s="12">
        <f>IF(Table1[[#This Row],[Payment_Status]]="Pending",1,0)</f>
        <v>0</v>
      </c>
      <c r="W273" s="12" t="s">
        <v>29</v>
      </c>
      <c r="X273" s="12" t="s">
        <v>30</v>
      </c>
      <c r="Y273" s="12" t="s">
        <v>51</v>
      </c>
      <c r="Z273" s="12">
        <v>281.66000000000003</v>
      </c>
      <c r="AA273" s="12">
        <v>153.69999999999999</v>
      </c>
      <c r="AB273" s="12" t="s">
        <v>32</v>
      </c>
      <c r="AC273" s="13">
        <v>44459</v>
      </c>
      <c r="AD273" s="12">
        <v>72</v>
      </c>
      <c r="AE273" s="15" t="s">
        <v>40</v>
      </c>
    </row>
    <row r="274" spans="3:31" ht="18" x14ac:dyDescent="0.35">
      <c r="C274" s="11" t="s">
        <v>490</v>
      </c>
      <c r="D274" s="12" t="s">
        <v>4243</v>
      </c>
      <c r="E274" s="12" t="s">
        <v>6243</v>
      </c>
      <c r="F274" s="12" t="s">
        <v>26</v>
      </c>
      <c r="G274" s="12" t="s">
        <v>8026</v>
      </c>
      <c r="H274" s="12" t="s">
        <v>8021</v>
      </c>
      <c r="I274" s="12" t="s">
        <v>491</v>
      </c>
      <c r="J274" s="13">
        <v>45855</v>
      </c>
      <c r="K274" s="14">
        <v>0.63228009259259255</v>
      </c>
      <c r="L274" s="12">
        <v>390.01</v>
      </c>
      <c r="M274" s="12">
        <v>1952.27</v>
      </c>
      <c r="N274" s="12">
        <v>2342.2799999999902</v>
      </c>
      <c r="O274" s="12">
        <v>2587.62</v>
      </c>
      <c r="P274" s="49">
        <v>45857</v>
      </c>
      <c r="Q274" s="12" t="str">
        <f>TEXT(Table1[[#This Row],[Billing_Date]],"YYYY")</f>
        <v>2025</v>
      </c>
      <c r="R274" s="49">
        <v>45860</v>
      </c>
      <c r="S274" s="12" t="s">
        <v>49</v>
      </c>
      <c r="T274" s="12">
        <f>IF(Table1[[#This Row],[Payment_Status]]="Paid",1,0)</f>
        <v>0</v>
      </c>
      <c r="U274" s="12">
        <f>IF(Table1[[#This Row],[Payment_Status]]="Unpaid",1,0)</f>
        <v>1</v>
      </c>
      <c r="V274" s="12">
        <f>IF(Table1[[#This Row],[Payment_Status]]="Pending",1,0)</f>
        <v>0</v>
      </c>
      <c r="W274" s="12" t="s">
        <v>58</v>
      </c>
      <c r="X274" s="12" t="s">
        <v>30</v>
      </c>
      <c r="Y274" s="12" t="s">
        <v>63</v>
      </c>
      <c r="Z274" s="12">
        <v>202.94</v>
      </c>
      <c r="AA274" s="12">
        <v>187.07</v>
      </c>
      <c r="AB274" s="12" t="s">
        <v>46</v>
      </c>
      <c r="AC274" s="13">
        <v>45184</v>
      </c>
      <c r="AD274" s="12">
        <v>23</v>
      </c>
      <c r="AE274" s="15" t="s">
        <v>33</v>
      </c>
    </row>
    <row r="275" spans="3:31" ht="18" x14ac:dyDescent="0.35">
      <c r="C275" s="11" t="s">
        <v>2059</v>
      </c>
      <c r="D275" s="12" t="s">
        <v>4244</v>
      </c>
      <c r="E275" s="12" t="s">
        <v>6244</v>
      </c>
      <c r="F275" s="12" t="s">
        <v>30</v>
      </c>
      <c r="G275" s="12" t="s">
        <v>8026</v>
      </c>
      <c r="H275" s="12" t="s">
        <v>8021</v>
      </c>
      <c r="I275" s="12" t="s">
        <v>2060</v>
      </c>
      <c r="J275" s="13">
        <v>45532</v>
      </c>
      <c r="K275" s="14">
        <v>0.23266203703703703</v>
      </c>
      <c r="L275" s="12">
        <v>101.51</v>
      </c>
      <c r="M275" s="12">
        <v>4736.1000000000004</v>
      </c>
      <c r="N275" s="12">
        <v>4837.6099999999997</v>
      </c>
      <c r="O275" s="12">
        <v>601.92999999999995</v>
      </c>
      <c r="P275" s="49">
        <v>45730</v>
      </c>
      <c r="Q275" s="12" t="str">
        <f>TEXT(Table1[[#This Row],[Billing_Date]],"YYYY")</f>
        <v>2025</v>
      </c>
      <c r="R275" s="49">
        <v>45872</v>
      </c>
      <c r="S275" s="12" t="s">
        <v>28</v>
      </c>
      <c r="T275" s="12">
        <f>IF(Table1[[#This Row],[Payment_Status]]="Paid",1,0)</f>
        <v>1</v>
      </c>
      <c r="U275" s="12">
        <f>IF(Table1[[#This Row],[Payment_Status]]="Unpaid",1,0)</f>
        <v>0</v>
      </c>
      <c r="V275" s="12">
        <f>IF(Table1[[#This Row],[Payment_Status]]="Pending",1,0)</f>
        <v>0</v>
      </c>
      <c r="W275" s="12" t="s">
        <v>43</v>
      </c>
      <c r="X275" s="12" t="s">
        <v>39</v>
      </c>
      <c r="Y275" s="12" t="s">
        <v>51</v>
      </c>
      <c r="Z275" s="12">
        <v>63.44</v>
      </c>
      <c r="AA275" s="12">
        <v>38.07</v>
      </c>
      <c r="AB275" s="12" t="s">
        <v>32</v>
      </c>
      <c r="AC275" s="13">
        <v>43290</v>
      </c>
      <c r="AD275" s="12">
        <v>26</v>
      </c>
      <c r="AE275" s="15" t="s">
        <v>33</v>
      </c>
    </row>
    <row r="276" spans="3:31" ht="18" x14ac:dyDescent="0.35">
      <c r="C276" s="11" t="s">
        <v>494</v>
      </c>
      <c r="D276" s="12" t="s">
        <v>4245</v>
      </c>
      <c r="E276" s="12" t="s">
        <v>6245</v>
      </c>
      <c r="F276" s="12" t="s">
        <v>35</v>
      </c>
      <c r="G276" s="12" t="s">
        <v>8028</v>
      </c>
      <c r="H276" s="12" t="s">
        <v>8022</v>
      </c>
      <c r="I276" s="12" t="s">
        <v>495</v>
      </c>
      <c r="J276" s="13">
        <v>45690</v>
      </c>
      <c r="K276" s="14">
        <v>0.36137731481481483</v>
      </c>
      <c r="L276" s="12">
        <v>333.86</v>
      </c>
      <c r="M276" s="12">
        <v>1380.61</v>
      </c>
      <c r="N276" s="12">
        <v>1714.46999999999</v>
      </c>
      <c r="O276" s="12">
        <v>1823.64</v>
      </c>
      <c r="P276" s="49">
        <v>45695</v>
      </c>
      <c r="Q276" s="12" t="str">
        <f>TEXT(Table1[[#This Row],[Billing_Date]],"YYYY")</f>
        <v>2025</v>
      </c>
      <c r="R276" s="49">
        <v>45857</v>
      </c>
      <c r="S276" s="12" t="s">
        <v>49</v>
      </c>
      <c r="T276" s="12">
        <f>IF(Table1[[#This Row],[Payment_Status]]="Paid",1,0)</f>
        <v>0</v>
      </c>
      <c r="U276" s="12">
        <f>IF(Table1[[#This Row],[Payment_Status]]="Unpaid",1,0)</f>
        <v>1</v>
      </c>
      <c r="V276" s="12">
        <f>IF(Table1[[#This Row],[Payment_Status]]="Pending",1,0)</f>
        <v>0</v>
      </c>
      <c r="W276" s="12" t="s">
        <v>43</v>
      </c>
      <c r="X276" s="12" t="s">
        <v>39</v>
      </c>
      <c r="Y276" s="12" t="s">
        <v>63</v>
      </c>
      <c r="Z276" s="12">
        <v>202.68</v>
      </c>
      <c r="AA276" s="12">
        <v>131.18</v>
      </c>
      <c r="AB276" s="12" t="s">
        <v>32</v>
      </c>
      <c r="AC276" s="13">
        <v>42240</v>
      </c>
      <c r="AD276" s="12">
        <v>38</v>
      </c>
      <c r="AE276" s="15" t="s">
        <v>33</v>
      </c>
    </row>
    <row r="277" spans="3:31" ht="18" x14ac:dyDescent="0.35">
      <c r="C277" s="11" t="s">
        <v>2754</v>
      </c>
      <c r="D277" s="12" t="s">
        <v>4246</v>
      </c>
      <c r="E277" s="12" t="s">
        <v>6246</v>
      </c>
      <c r="F277" s="12" t="s">
        <v>35</v>
      </c>
      <c r="G277" s="12" t="s">
        <v>8030</v>
      </c>
      <c r="H277" s="12" t="s">
        <v>8023</v>
      </c>
      <c r="I277" s="12" t="s">
        <v>2755</v>
      </c>
      <c r="J277" s="13">
        <v>45786</v>
      </c>
      <c r="K277" s="14">
        <v>0.24490740740740741</v>
      </c>
      <c r="L277" s="12">
        <v>479.6</v>
      </c>
      <c r="M277" s="12">
        <v>2408.69</v>
      </c>
      <c r="N277" s="12">
        <v>2888.29</v>
      </c>
      <c r="O277" s="12">
        <v>2249</v>
      </c>
      <c r="P277" s="49">
        <v>45788</v>
      </c>
      <c r="Q277" s="12" t="str">
        <f>TEXT(Table1[[#This Row],[Billing_Date]],"YYYY")</f>
        <v>2025</v>
      </c>
      <c r="R277" s="49">
        <v>45867</v>
      </c>
      <c r="S277" s="12" t="s">
        <v>37</v>
      </c>
      <c r="T277" s="12">
        <f>IF(Table1[[#This Row],[Payment_Status]]="Paid",1,0)</f>
        <v>0</v>
      </c>
      <c r="U277" s="12">
        <f>IF(Table1[[#This Row],[Payment_Status]]="Unpaid",1,0)</f>
        <v>0</v>
      </c>
      <c r="V277" s="12">
        <f>IF(Table1[[#This Row],[Payment_Status]]="Pending",1,0)</f>
        <v>1</v>
      </c>
      <c r="W277" s="12" t="s">
        <v>50</v>
      </c>
      <c r="X277" s="12" t="s">
        <v>44</v>
      </c>
      <c r="Y277" s="12" t="s">
        <v>51</v>
      </c>
      <c r="Z277" s="12">
        <v>320.33</v>
      </c>
      <c r="AA277" s="12">
        <v>159.27000000000001</v>
      </c>
      <c r="AB277" s="12" t="s">
        <v>32</v>
      </c>
      <c r="AC277" s="13">
        <v>43575</v>
      </c>
      <c r="AD277" s="12">
        <v>38</v>
      </c>
      <c r="AE277" s="15" t="s">
        <v>33</v>
      </c>
    </row>
    <row r="278" spans="3:31" ht="18" x14ac:dyDescent="0.35">
      <c r="C278" s="11" t="s">
        <v>498</v>
      </c>
      <c r="D278" s="12" t="s">
        <v>4247</v>
      </c>
      <c r="E278" s="12" t="s">
        <v>6247</v>
      </c>
      <c r="F278" s="12" t="s">
        <v>30</v>
      </c>
      <c r="G278" s="12" t="s">
        <v>8031</v>
      </c>
      <c r="H278" s="12" t="s">
        <v>8024</v>
      </c>
      <c r="I278" s="12" t="s">
        <v>499</v>
      </c>
      <c r="J278" s="13">
        <v>45627</v>
      </c>
      <c r="K278" s="14">
        <v>0.13608796296296297</v>
      </c>
      <c r="L278" s="12">
        <v>105.33</v>
      </c>
      <c r="M278" s="12">
        <v>4807.8999999999996</v>
      </c>
      <c r="N278" s="12">
        <v>4913.2299999999996</v>
      </c>
      <c r="O278" s="12">
        <v>704.24</v>
      </c>
      <c r="P278" s="49">
        <v>45800</v>
      </c>
      <c r="Q278" s="12" t="str">
        <f>TEXT(Table1[[#This Row],[Billing_Date]],"YYYY")</f>
        <v>2025</v>
      </c>
      <c r="R278" s="49">
        <v>45885</v>
      </c>
      <c r="S278" s="12" t="s">
        <v>49</v>
      </c>
      <c r="T278" s="12">
        <f>IF(Table1[[#This Row],[Payment_Status]]="Paid",1,0)</f>
        <v>0</v>
      </c>
      <c r="U278" s="12">
        <f>IF(Table1[[#This Row],[Payment_Status]]="Unpaid",1,0)</f>
        <v>1</v>
      </c>
      <c r="V278" s="12">
        <f>IF(Table1[[#This Row],[Payment_Status]]="Pending",1,0)</f>
        <v>0</v>
      </c>
      <c r="W278" s="12" t="s">
        <v>50</v>
      </c>
      <c r="X278" s="12" t="s">
        <v>39</v>
      </c>
      <c r="Y278" s="12" t="s">
        <v>31</v>
      </c>
      <c r="Z278" s="12">
        <v>45.37</v>
      </c>
      <c r="AA278" s="12">
        <v>59.96</v>
      </c>
      <c r="AB278" s="12" t="s">
        <v>46</v>
      </c>
      <c r="AC278" s="13">
        <v>43151</v>
      </c>
      <c r="AD278" s="12">
        <v>69</v>
      </c>
      <c r="AE278" s="15" t="s">
        <v>64</v>
      </c>
    </row>
    <row r="279" spans="3:31" ht="18" x14ac:dyDescent="0.35">
      <c r="C279" s="11" t="s">
        <v>500</v>
      </c>
      <c r="D279" s="12" t="s">
        <v>4248</v>
      </c>
      <c r="E279" s="12" t="s">
        <v>6248</v>
      </c>
      <c r="F279" s="12" t="s">
        <v>35</v>
      </c>
      <c r="G279" s="12" t="s">
        <v>8025</v>
      </c>
      <c r="H279" s="12" t="s">
        <v>8020</v>
      </c>
      <c r="I279" s="12" t="s">
        <v>501</v>
      </c>
      <c r="J279" s="13">
        <v>45499</v>
      </c>
      <c r="K279" s="14">
        <v>0.98269675925925926</v>
      </c>
      <c r="L279" s="12">
        <v>292.99</v>
      </c>
      <c r="M279" s="12">
        <v>2730.4</v>
      </c>
      <c r="N279" s="12">
        <v>3023.39</v>
      </c>
      <c r="O279" s="12">
        <v>2081.9899999999998</v>
      </c>
      <c r="P279" s="49">
        <v>45576</v>
      </c>
      <c r="Q279" s="12" t="str">
        <f>TEXT(Table1[[#This Row],[Billing_Date]],"YYYY")</f>
        <v>2024</v>
      </c>
      <c r="R279" s="49">
        <v>45872</v>
      </c>
      <c r="S279" s="12" t="s">
        <v>49</v>
      </c>
      <c r="T279" s="12">
        <f>IF(Table1[[#This Row],[Payment_Status]]="Paid",1,0)</f>
        <v>0</v>
      </c>
      <c r="U279" s="12">
        <f>IF(Table1[[#This Row],[Payment_Status]]="Unpaid",1,0)</f>
        <v>1</v>
      </c>
      <c r="V279" s="12">
        <f>IF(Table1[[#This Row],[Payment_Status]]="Pending",1,0)</f>
        <v>0</v>
      </c>
      <c r="W279" s="12" t="s">
        <v>50</v>
      </c>
      <c r="X279" s="12" t="s">
        <v>39</v>
      </c>
      <c r="Y279" s="12" t="s">
        <v>31</v>
      </c>
      <c r="Z279" s="12">
        <v>145.47</v>
      </c>
      <c r="AA279" s="12">
        <v>147.52000000000001</v>
      </c>
      <c r="AB279" s="12" t="s">
        <v>46</v>
      </c>
      <c r="AC279" s="13">
        <v>44342</v>
      </c>
      <c r="AD279" s="12">
        <v>24</v>
      </c>
      <c r="AE279" s="15" t="s">
        <v>33</v>
      </c>
    </row>
    <row r="280" spans="3:31" ht="18" x14ac:dyDescent="0.35">
      <c r="C280" s="11" t="s">
        <v>502</v>
      </c>
      <c r="D280" s="12" t="s">
        <v>4249</v>
      </c>
      <c r="E280" s="12" t="s">
        <v>6249</v>
      </c>
      <c r="F280" s="12" t="s">
        <v>35</v>
      </c>
      <c r="G280" s="12" t="s">
        <v>8026</v>
      </c>
      <c r="H280" s="12" t="s">
        <v>8021</v>
      </c>
      <c r="I280" s="12" t="s">
        <v>503</v>
      </c>
      <c r="J280" s="13">
        <v>45665</v>
      </c>
      <c r="K280" s="14">
        <v>0.29292824074074075</v>
      </c>
      <c r="L280" s="12">
        <v>27.84</v>
      </c>
      <c r="M280" s="12">
        <v>4359.32</v>
      </c>
      <c r="N280" s="12">
        <v>4387.16</v>
      </c>
      <c r="O280" s="12">
        <v>158.22999999999999</v>
      </c>
      <c r="P280" s="49">
        <v>45841</v>
      </c>
      <c r="Q280" s="12" t="str">
        <f>TEXT(Table1[[#This Row],[Billing_Date]],"YYYY")</f>
        <v>2025</v>
      </c>
      <c r="R280" s="49">
        <v>45867</v>
      </c>
      <c r="S280" s="12" t="s">
        <v>49</v>
      </c>
      <c r="T280" s="12">
        <f>IF(Table1[[#This Row],[Payment_Status]]="Paid",1,0)</f>
        <v>0</v>
      </c>
      <c r="U280" s="12">
        <f>IF(Table1[[#This Row],[Payment_Status]]="Unpaid",1,0)</f>
        <v>1</v>
      </c>
      <c r="V280" s="12">
        <f>IF(Table1[[#This Row],[Payment_Status]]="Pending",1,0)</f>
        <v>0</v>
      </c>
      <c r="W280" s="12" t="s">
        <v>43</v>
      </c>
      <c r="X280" s="12" t="s">
        <v>39</v>
      </c>
      <c r="Y280" s="12" t="s">
        <v>63</v>
      </c>
      <c r="Z280" s="12">
        <v>12.34</v>
      </c>
      <c r="AA280" s="12">
        <v>15.5</v>
      </c>
      <c r="AB280" s="12" t="s">
        <v>32</v>
      </c>
      <c r="AC280" s="13">
        <v>43774</v>
      </c>
      <c r="AD280" s="12">
        <v>53</v>
      </c>
      <c r="AE280" s="15" t="s">
        <v>40</v>
      </c>
    </row>
    <row r="281" spans="3:31" ht="18" x14ac:dyDescent="0.35">
      <c r="C281" s="11" t="s">
        <v>3222</v>
      </c>
      <c r="D281" s="12" t="s">
        <v>4250</v>
      </c>
      <c r="E281" s="12" t="s">
        <v>6250</v>
      </c>
      <c r="F281" s="12" t="s">
        <v>26</v>
      </c>
      <c r="G281" s="12" t="s">
        <v>8029</v>
      </c>
      <c r="H281" s="12" t="s">
        <v>8020</v>
      </c>
      <c r="I281" s="12" t="s">
        <v>3223</v>
      </c>
      <c r="J281" s="13">
        <v>45790</v>
      </c>
      <c r="K281" s="14">
        <v>0.71127314814814813</v>
      </c>
      <c r="L281" s="12">
        <v>463.55</v>
      </c>
      <c r="M281" s="12">
        <v>1459.63</v>
      </c>
      <c r="N281" s="12">
        <v>1923.18</v>
      </c>
      <c r="O281" s="12">
        <v>2212.09</v>
      </c>
      <c r="P281" s="49">
        <v>45796</v>
      </c>
      <c r="Q281" s="12" t="str">
        <f>TEXT(Table1[[#This Row],[Billing_Date]],"YYYY")</f>
        <v>2025</v>
      </c>
      <c r="R281" s="49">
        <v>45867</v>
      </c>
      <c r="S281" s="12" t="s">
        <v>28</v>
      </c>
      <c r="T281" s="12">
        <f>IF(Table1[[#This Row],[Payment_Status]]="Paid",1,0)</f>
        <v>1</v>
      </c>
      <c r="U281" s="12">
        <f>IF(Table1[[#This Row],[Payment_Status]]="Unpaid",1,0)</f>
        <v>0</v>
      </c>
      <c r="V281" s="12">
        <f>IF(Table1[[#This Row],[Payment_Status]]="Pending",1,0)</f>
        <v>0</v>
      </c>
      <c r="W281" s="12" t="s">
        <v>58</v>
      </c>
      <c r="X281" s="12" t="s">
        <v>44</v>
      </c>
      <c r="Y281" s="12" t="s">
        <v>51</v>
      </c>
      <c r="Z281" s="12">
        <v>265.07</v>
      </c>
      <c r="AA281" s="12">
        <v>198.48</v>
      </c>
      <c r="AB281" s="12" t="s">
        <v>32</v>
      </c>
      <c r="AC281" s="13">
        <v>44217</v>
      </c>
      <c r="AD281" s="12">
        <v>61</v>
      </c>
      <c r="AE281" s="15" t="s">
        <v>40</v>
      </c>
    </row>
    <row r="282" spans="3:31" ht="18" x14ac:dyDescent="0.35">
      <c r="C282" s="11" t="s">
        <v>506</v>
      </c>
      <c r="D282" s="12" t="s">
        <v>4251</v>
      </c>
      <c r="E282" s="12" t="s">
        <v>6251</v>
      </c>
      <c r="F282" s="12" t="s">
        <v>35</v>
      </c>
      <c r="G282" s="12" t="s">
        <v>8030</v>
      </c>
      <c r="H282" s="12" t="s">
        <v>8023</v>
      </c>
      <c r="I282" s="12" t="s">
        <v>507</v>
      </c>
      <c r="J282" s="13">
        <v>45756</v>
      </c>
      <c r="K282" s="14">
        <v>0.68326388888888889</v>
      </c>
      <c r="L282" s="12">
        <v>278.20999999999998</v>
      </c>
      <c r="M282" s="12">
        <v>1688.97</v>
      </c>
      <c r="N282" s="12">
        <v>1967.18</v>
      </c>
      <c r="O282" s="12">
        <v>1592.39</v>
      </c>
      <c r="P282" s="49">
        <v>45756</v>
      </c>
      <c r="Q282" s="12" t="str">
        <f>TEXT(Table1[[#This Row],[Billing_Date]],"YYYY")</f>
        <v>2025</v>
      </c>
      <c r="R282" s="49">
        <v>45862</v>
      </c>
      <c r="S282" s="12" t="s">
        <v>49</v>
      </c>
      <c r="T282" s="12">
        <f>IF(Table1[[#This Row],[Payment_Status]]="Paid",1,0)</f>
        <v>0</v>
      </c>
      <c r="U282" s="12">
        <f>IF(Table1[[#This Row],[Payment_Status]]="Unpaid",1,0)</f>
        <v>1</v>
      </c>
      <c r="V282" s="12">
        <f>IF(Table1[[#This Row],[Payment_Status]]="Pending",1,0)</f>
        <v>0</v>
      </c>
      <c r="W282" s="12" t="s">
        <v>29</v>
      </c>
      <c r="X282" s="12" t="s">
        <v>30</v>
      </c>
      <c r="Y282" s="12" t="s">
        <v>63</v>
      </c>
      <c r="Z282" s="12">
        <v>147.54</v>
      </c>
      <c r="AA282" s="12">
        <v>130.66999999999999</v>
      </c>
      <c r="AB282" s="12" t="s">
        <v>32</v>
      </c>
      <c r="AC282" s="13">
        <v>44594</v>
      </c>
      <c r="AD282" s="12">
        <v>70</v>
      </c>
      <c r="AE282" s="15" t="s">
        <v>64</v>
      </c>
    </row>
    <row r="283" spans="3:31" ht="18" x14ac:dyDescent="0.35">
      <c r="C283" s="11" t="s">
        <v>508</v>
      </c>
      <c r="D283" s="12" t="s">
        <v>4252</v>
      </c>
      <c r="E283" s="12" t="s">
        <v>6252</v>
      </c>
      <c r="F283" s="12" t="s">
        <v>26</v>
      </c>
      <c r="G283" s="12" t="s">
        <v>8026</v>
      </c>
      <c r="H283" s="12" t="s">
        <v>8021</v>
      </c>
      <c r="I283" s="12" t="s">
        <v>509</v>
      </c>
      <c r="J283" s="13">
        <v>45612</v>
      </c>
      <c r="K283" s="14">
        <v>0.50596064814814812</v>
      </c>
      <c r="L283" s="12">
        <v>174.08</v>
      </c>
      <c r="M283" s="12">
        <v>4775.46</v>
      </c>
      <c r="N283" s="12">
        <v>4949.54</v>
      </c>
      <c r="O283" s="12">
        <v>892.82</v>
      </c>
      <c r="P283" s="49">
        <v>45750</v>
      </c>
      <c r="Q283" s="12" t="str">
        <f>TEXT(Table1[[#This Row],[Billing_Date]],"YYYY")</f>
        <v>2025</v>
      </c>
      <c r="R283" s="49">
        <v>45872</v>
      </c>
      <c r="S283" s="12" t="s">
        <v>28</v>
      </c>
      <c r="T283" s="12">
        <f>IF(Table1[[#This Row],[Payment_Status]]="Paid",1,0)</f>
        <v>1</v>
      </c>
      <c r="U283" s="12">
        <f>IF(Table1[[#This Row],[Payment_Status]]="Unpaid",1,0)</f>
        <v>0</v>
      </c>
      <c r="V283" s="12">
        <f>IF(Table1[[#This Row],[Payment_Status]]="Pending",1,0)</f>
        <v>0</v>
      </c>
      <c r="W283" s="12" t="s">
        <v>38</v>
      </c>
      <c r="X283" s="12" t="s">
        <v>44</v>
      </c>
      <c r="Y283" s="12" t="s">
        <v>45</v>
      </c>
      <c r="Z283" s="12">
        <v>112.96</v>
      </c>
      <c r="AA283" s="12">
        <v>61.12</v>
      </c>
      <c r="AB283" s="12" t="s">
        <v>46</v>
      </c>
      <c r="AC283" s="13">
        <v>44278</v>
      </c>
      <c r="AD283" s="12">
        <v>62</v>
      </c>
      <c r="AE283" s="15" t="s">
        <v>33</v>
      </c>
    </row>
    <row r="284" spans="3:31" ht="18" x14ac:dyDescent="0.35">
      <c r="C284" s="11" t="s">
        <v>510</v>
      </c>
      <c r="D284" s="12" t="s">
        <v>4253</v>
      </c>
      <c r="E284" s="12" t="s">
        <v>6253</v>
      </c>
      <c r="F284" s="12" t="s">
        <v>30</v>
      </c>
      <c r="G284" s="12" t="s">
        <v>8029</v>
      </c>
      <c r="H284" s="12" t="s">
        <v>8020</v>
      </c>
      <c r="I284" s="12" t="s">
        <v>511</v>
      </c>
      <c r="J284" s="13">
        <v>45573</v>
      </c>
      <c r="K284" s="14">
        <v>0.6752893518518519</v>
      </c>
      <c r="L284" s="12">
        <v>219.58</v>
      </c>
      <c r="M284" s="12">
        <v>4174.75</v>
      </c>
      <c r="N284" s="12">
        <v>4394.33</v>
      </c>
      <c r="O284" s="12">
        <v>1571.15</v>
      </c>
      <c r="P284" s="49">
        <v>45575</v>
      </c>
      <c r="Q284" s="12" t="str">
        <f>TEXT(Table1[[#This Row],[Billing_Date]],"YYYY")</f>
        <v>2024</v>
      </c>
      <c r="R284" s="49">
        <v>45870</v>
      </c>
      <c r="S284" s="12" t="s">
        <v>49</v>
      </c>
      <c r="T284" s="12">
        <f>IF(Table1[[#This Row],[Payment_Status]]="Paid",1,0)</f>
        <v>0</v>
      </c>
      <c r="U284" s="12">
        <f>IF(Table1[[#This Row],[Payment_Status]]="Unpaid",1,0)</f>
        <v>1</v>
      </c>
      <c r="V284" s="12">
        <f>IF(Table1[[#This Row],[Payment_Status]]="Pending",1,0)</f>
        <v>0</v>
      </c>
      <c r="W284" s="12" t="s">
        <v>38</v>
      </c>
      <c r="X284" s="12" t="s">
        <v>30</v>
      </c>
      <c r="Y284" s="12" t="s">
        <v>31</v>
      </c>
      <c r="Z284" s="12">
        <v>90.86</v>
      </c>
      <c r="AA284" s="12">
        <v>128.72</v>
      </c>
      <c r="AB284" s="12" t="s">
        <v>32</v>
      </c>
      <c r="AC284" s="13">
        <v>44550</v>
      </c>
      <c r="AD284" s="12">
        <v>50</v>
      </c>
      <c r="AE284" s="15" t="s">
        <v>64</v>
      </c>
    </row>
    <row r="285" spans="3:31" ht="18" x14ac:dyDescent="0.35">
      <c r="C285" s="11" t="s">
        <v>512</v>
      </c>
      <c r="D285" s="12" t="s">
        <v>4254</v>
      </c>
      <c r="E285" s="12" t="s">
        <v>6254</v>
      </c>
      <c r="F285" s="12" t="s">
        <v>26</v>
      </c>
      <c r="G285" s="12" t="s">
        <v>8030</v>
      </c>
      <c r="H285" s="12" t="s">
        <v>8023</v>
      </c>
      <c r="I285" s="12" t="s">
        <v>513</v>
      </c>
      <c r="J285" s="13">
        <v>45703</v>
      </c>
      <c r="K285" s="14">
        <v>0.28423611111111113</v>
      </c>
      <c r="L285" s="12">
        <v>417.3</v>
      </c>
      <c r="M285" s="12">
        <v>1859.32</v>
      </c>
      <c r="N285" s="12">
        <v>2276.62</v>
      </c>
      <c r="O285" s="12">
        <v>2768.55</v>
      </c>
      <c r="P285" s="49">
        <v>45746</v>
      </c>
      <c r="Q285" s="12" t="str">
        <f>TEXT(Table1[[#This Row],[Billing_Date]],"YYYY")</f>
        <v>2025</v>
      </c>
      <c r="R285" s="49">
        <v>45861</v>
      </c>
      <c r="S285" s="12" t="s">
        <v>28</v>
      </c>
      <c r="T285" s="12">
        <f>IF(Table1[[#This Row],[Payment_Status]]="Paid",1,0)</f>
        <v>1</v>
      </c>
      <c r="U285" s="12">
        <f>IF(Table1[[#This Row],[Payment_Status]]="Unpaid",1,0)</f>
        <v>0</v>
      </c>
      <c r="V285" s="12">
        <f>IF(Table1[[#This Row],[Payment_Status]]="Pending",1,0)</f>
        <v>0</v>
      </c>
      <c r="W285" s="12" t="s">
        <v>50</v>
      </c>
      <c r="X285" s="12" t="s">
        <v>44</v>
      </c>
      <c r="Y285" s="12" t="s">
        <v>45</v>
      </c>
      <c r="Z285" s="12">
        <v>268.25</v>
      </c>
      <c r="AA285" s="12">
        <v>149.05000000000001</v>
      </c>
      <c r="AB285" s="12" t="s">
        <v>46</v>
      </c>
      <c r="AC285" s="13">
        <v>43327</v>
      </c>
      <c r="AD285" s="12">
        <v>46</v>
      </c>
      <c r="AE285" s="15" t="s">
        <v>33</v>
      </c>
    </row>
    <row r="286" spans="3:31" ht="18" x14ac:dyDescent="0.35">
      <c r="C286" s="11" t="s">
        <v>514</v>
      </c>
      <c r="D286" s="12" t="s">
        <v>4255</v>
      </c>
      <c r="E286" s="12" t="s">
        <v>6255</v>
      </c>
      <c r="F286" s="12" t="s">
        <v>30</v>
      </c>
      <c r="G286" s="12" t="s">
        <v>8031</v>
      </c>
      <c r="H286" s="12" t="s">
        <v>8024</v>
      </c>
      <c r="I286" s="12" t="s">
        <v>515</v>
      </c>
      <c r="J286" s="13">
        <v>45653</v>
      </c>
      <c r="K286" s="14">
        <v>0.73875000000000002</v>
      </c>
      <c r="L286" s="12">
        <v>58.09</v>
      </c>
      <c r="M286" s="12">
        <v>2556.8200000000002</v>
      </c>
      <c r="N286" s="12">
        <v>2614.91</v>
      </c>
      <c r="O286" s="12">
        <v>378.37</v>
      </c>
      <c r="P286" s="49">
        <v>45656</v>
      </c>
      <c r="Q286" s="12" t="str">
        <f>TEXT(Table1[[#This Row],[Billing_Date]],"YYYY")</f>
        <v>2024</v>
      </c>
      <c r="R286" s="49">
        <v>45884</v>
      </c>
      <c r="S286" s="12" t="s">
        <v>28</v>
      </c>
      <c r="T286" s="12">
        <f>IF(Table1[[#This Row],[Payment_Status]]="Paid",1,0)</f>
        <v>1</v>
      </c>
      <c r="U286" s="12">
        <f>IF(Table1[[#This Row],[Payment_Status]]="Unpaid",1,0)</f>
        <v>0</v>
      </c>
      <c r="V286" s="12">
        <f>IF(Table1[[#This Row],[Payment_Status]]="Pending",1,0)</f>
        <v>0</v>
      </c>
      <c r="W286" s="12" t="s">
        <v>43</v>
      </c>
      <c r="X286" s="12" t="s">
        <v>44</v>
      </c>
      <c r="Y286" s="12" t="s">
        <v>85</v>
      </c>
      <c r="Z286" s="12">
        <v>35.270000000000003</v>
      </c>
      <c r="AA286" s="12">
        <v>22.82</v>
      </c>
      <c r="AB286" s="12" t="s">
        <v>32</v>
      </c>
      <c r="AC286" s="13">
        <v>43257</v>
      </c>
      <c r="AD286" s="12">
        <v>23</v>
      </c>
      <c r="AE286" s="15" t="s">
        <v>33</v>
      </c>
    </row>
    <row r="287" spans="3:31" ht="18" x14ac:dyDescent="0.35">
      <c r="C287" s="11" t="s">
        <v>1531</v>
      </c>
      <c r="D287" s="12" t="s">
        <v>4256</v>
      </c>
      <c r="E287" s="12" t="s">
        <v>6256</v>
      </c>
      <c r="F287" s="12" t="s">
        <v>26</v>
      </c>
      <c r="G287" s="12" t="s">
        <v>8030</v>
      </c>
      <c r="H287" s="12" t="s">
        <v>8023</v>
      </c>
      <c r="I287" s="12" t="s">
        <v>1532</v>
      </c>
      <c r="J287" s="13">
        <v>45794</v>
      </c>
      <c r="K287" s="14">
        <v>8.7685185185185185E-2</v>
      </c>
      <c r="L287" s="12">
        <v>496.11</v>
      </c>
      <c r="M287" s="12">
        <v>2058.02</v>
      </c>
      <c r="N287" s="12">
        <v>2554.13</v>
      </c>
      <c r="O287" s="12">
        <v>3699.17</v>
      </c>
      <c r="P287" s="49">
        <v>45800</v>
      </c>
      <c r="Q287" s="12" t="str">
        <f>TEXT(Table1[[#This Row],[Billing_Date]],"YYYY")</f>
        <v>2025</v>
      </c>
      <c r="R287" s="49">
        <v>45857</v>
      </c>
      <c r="S287" s="12" t="s">
        <v>37</v>
      </c>
      <c r="T287" s="12">
        <f>IF(Table1[[#This Row],[Payment_Status]]="Paid",1,0)</f>
        <v>0</v>
      </c>
      <c r="U287" s="12">
        <f>IF(Table1[[#This Row],[Payment_Status]]="Unpaid",1,0)</f>
        <v>0</v>
      </c>
      <c r="V287" s="12">
        <f>IF(Table1[[#This Row],[Payment_Status]]="Pending",1,0)</f>
        <v>1</v>
      </c>
      <c r="W287" s="12" t="s">
        <v>43</v>
      </c>
      <c r="X287" s="12" t="s">
        <v>44</v>
      </c>
      <c r="Y287" s="12" t="s">
        <v>63</v>
      </c>
      <c r="Z287" s="12">
        <v>242.54</v>
      </c>
      <c r="AA287" s="12">
        <v>253.57</v>
      </c>
      <c r="AB287" s="12" t="s">
        <v>46</v>
      </c>
      <c r="AC287" s="13">
        <v>45306</v>
      </c>
      <c r="AD287" s="12">
        <v>28</v>
      </c>
      <c r="AE287" s="15" t="s">
        <v>64</v>
      </c>
    </row>
    <row r="288" spans="3:31" ht="18" x14ac:dyDescent="0.35">
      <c r="C288" s="11" t="s">
        <v>2262</v>
      </c>
      <c r="D288" s="12" t="s">
        <v>4257</v>
      </c>
      <c r="E288" s="12" t="s">
        <v>6257</v>
      </c>
      <c r="F288" s="12" t="s">
        <v>35</v>
      </c>
      <c r="G288" s="12" t="s">
        <v>8026</v>
      </c>
      <c r="H288" s="12" t="s">
        <v>8021</v>
      </c>
      <c r="I288" s="12" t="s">
        <v>2263</v>
      </c>
      <c r="J288" s="13">
        <v>45521</v>
      </c>
      <c r="K288" s="14">
        <v>0.50718750000000001</v>
      </c>
      <c r="L288" s="12">
        <v>196.57</v>
      </c>
      <c r="M288" s="12">
        <v>2587.09</v>
      </c>
      <c r="N288" s="12">
        <v>2783.66</v>
      </c>
      <c r="O288" s="12">
        <v>1236.6400000000001</v>
      </c>
      <c r="P288" s="49">
        <v>45829</v>
      </c>
      <c r="Q288" s="12" t="str">
        <f>TEXT(Table1[[#This Row],[Billing_Date]],"YYYY")</f>
        <v>2025</v>
      </c>
      <c r="R288" s="49">
        <v>45878</v>
      </c>
      <c r="S288" s="12" t="s">
        <v>28</v>
      </c>
      <c r="T288" s="12">
        <f>IF(Table1[[#This Row],[Payment_Status]]="Paid",1,0)</f>
        <v>1</v>
      </c>
      <c r="U288" s="12">
        <f>IF(Table1[[#This Row],[Payment_Status]]="Unpaid",1,0)</f>
        <v>0</v>
      </c>
      <c r="V288" s="12">
        <f>IF(Table1[[#This Row],[Payment_Status]]="Pending",1,0)</f>
        <v>0</v>
      </c>
      <c r="W288" s="12" t="s">
        <v>58</v>
      </c>
      <c r="X288" s="12" t="s">
        <v>44</v>
      </c>
      <c r="Y288" s="12" t="s">
        <v>45</v>
      </c>
      <c r="Z288" s="12">
        <v>126.25</v>
      </c>
      <c r="AA288" s="12">
        <v>70.319999999999993</v>
      </c>
      <c r="AB288" s="12" t="s">
        <v>46</v>
      </c>
      <c r="AC288" s="13">
        <v>44594</v>
      </c>
      <c r="AD288" s="12">
        <v>42</v>
      </c>
      <c r="AE288" s="15" t="s">
        <v>33</v>
      </c>
    </row>
    <row r="289" spans="3:31" ht="18" x14ac:dyDescent="0.35">
      <c r="C289" s="11" t="s">
        <v>522</v>
      </c>
      <c r="D289" s="12" t="s">
        <v>4259</v>
      </c>
      <c r="E289" s="12" t="s">
        <v>6259</v>
      </c>
      <c r="F289" s="12" t="s">
        <v>30</v>
      </c>
      <c r="G289" s="12" t="s">
        <v>8031</v>
      </c>
      <c r="H289" s="12" t="s">
        <v>8024</v>
      </c>
      <c r="I289" s="12" t="s">
        <v>523</v>
      </c>
      <c r="J289" s="13">
        <v>45670</v>
      </c>
      <c r="K289" s="14">
        <v>0.88910879629629624</v>
      </c>
      <c r="L289" s="12">
        <v>491.38</v>
      </c>
      <c r="M289" s="12">
        <v>4275.57</v>
      </c>
      <c r="N289" s="12">
        <v>4766.95</v>
      </c>
      <c r="O289" s="12">
        <v>2513.98</v>
      </c>
      <c r="P289" s="49">
        <v>45672</v>
      </c>
      <c r="Q289" s="12" t="str">
        <f>TEXT(Table1[[#This Row],[Billing_Date]],"YYYY")</f>
        <v>2025</v>
      </c>
      <c r="R289" s="49">
        <v>45877</v>
      </c>
      <c r="S289" s="12" t="s">
        <v>49</v>
      </c>
      <c r="T289" s="12">
        <f>IF(Table1[[#This Row],[Payment_Status]]="Paid",1,0)</f>
        <v>0</v>
      </c>
      <c r="U289" s="12">
        <f>IF(Table1[[#This Row],[Payment_Status]]="Unpaid",1,0)</f>
        <v>1</v>
      </c>
      <c r="V289" s="12">
        <f>IF(Table1[[#This Row],[Payment_Status]]="Pending",1,0)</f>
        <v>0</v>
      </c>
      <c r="W289" s="12" t="s">
        <v>43</v>
      </c>
      <c r="X289" s="12" t="s">
        <v>44</v>
      </c>
      <c r="Y289" s="12" t="s">
        <v>51</v>
      </c>
      <c r="Z289" s="12">
        <v>245.07</v>
      </c>
      <c r="AA289" s="12">
        <v>246.31</v>
      </c>
      <c r="AB289" s="12" t="s">
        <v>32</v>
      </c>
      <c r="AC289" s="13">
        <v>43197</v>
      </c>
      <c r="AD289" s="12">
        <v>62</v>
      </c>
      <c r="AE289" s="15" t="s">
        <v>64</v>
      </c>
    </row>
    <row r="290" spans="3:31" ht="18" x14ac:dyDescent="0.35">
      <c r="C290" s="11" t="s">
        <v>524</v>
      </c>
      <c r="D290" s="12" t="s">
        <v>4260</v>
      </c>
      <c r="E290" s="12" t="s">
        <v>6260</v>
      </c>
      <c r="F290" s="12" t="s">
        <v>26</v>
      </c>
      <c r="G290" s="12" t="s">
        <v>8029</v>
      </c>
      <c r="H290" s="12" t="s">
        <v>8020</v>
      </c>
      <c r="I290" s="12" t="s">
        <v>525</v>
      </c>
      <c r="J290" s="13">
        <v>45697</v>
      </c>
      <c r="K290" s="14">
        <v>0.36675925925925928</v>
      </c>
      <c r="L290" s="12">
        <v>235.7</v>
      </c>
      <c r="M290" s="12">
        <v>4695.0200000000004</v>
      </c>
      <c r="N290" s="12">
        <v>4930.72</v>
      </c>
      <c r="O290" s="12">
        <v>1723.71</v>
      </c>
      <c r="P290" s="49">
        <v>45701</v>
      </c>
      <c r="Q290" s="12" t="str">
        <f>TEXT(Table1[[#This Row],[Billing_Date]],"YYYY")</f>
        <v>2025</v>
      </c>
      <c r="R290" s="49">
        <v>45883</v>
      </c>
      <c r="S290" s="12" t="s">
        <v>37</v>
      </c>
      <c r="T290" s="12">
        <f>IF(Table1[[#This Row],[Payment_Status]]="Paid",1,0)</f>
        <v>0</v>
      </c>
      <c r="U290" s="12">
        <f>IF(Table1[[#This Row],[Payment_Status]]="Unpaid",1,0)</f>
        <v>0</v>
      </c>
      <c r="V290" s="12">
        <f>IF(Table1[[#This Row],[Payment_Status]]="Pending",1,0)</f>
        <v>1</v>
      </c>
      <c r="W290" s="12" t="s">
        <v>58</v>
      </c>
      <c r="X290" s="12" t="s">
        <v>44</v>
      </c>
      <c r="Y290" s="12" t="s">
        <v>45</v>
      </c>
      <c r="Z290" s="12">
        <v>134.88999999999999</v>
      </c>
      <c r="AA290" s="12">
        <v>100.81</v>
      </c>
      <c r="AB290" s="12" t="s">
        <v>32</v>
      </c>
      <c r="AC290" s="13">
        <v>43337</v>
      </c>
      <c r="AD290" s="12">
        <v>37</v>
      </c>
      <c r="AE290" s="15" t="s">
        <v>33</v>
      </c>
    </row>
    <row r="291" spans="3:31" ht="18" x14ac:dyDescent="0.35">
      <c r="C291" s="11" t="s">
        <v>526</v>
      </c>
      <c r="D291" s="12" t="s">
        <v>4261</v>
      </c>
      <c r="E291" s="12" t="s">
        <v>6261</v>
      </c>
      <c r="F291" s="12" t="s">
        <v>30</v>
      </c>
      <c r="G291" s="12" t="s">
        <v>8026</v>
      </c>
      <c r="H291" s="12" t="s">
        <v>8021</v>
      </c>
      <c r="I291" s="12" t="s">
        <v>527</v>
      </c>
      <c r="J291" s="13">
        <v>45735</v>
      </c>
      <c r="K291" s="14">
        <v>0.26461805555555556</v>
      </c>
      <c r="L291" s="12">
        <v>44.26</v>
      </c>
      <c r="M291" s="12">
        <v>3393.88</v>
      </c>
      <c r="N291" s="12">
        <v>3438.14</v>
      </c>
      <c r="O291" s="12">
        <v>244.79</v>
      </c>
      <c r="P291" s="49">
        <v>45739</v>
      </c>
      <c r="Q291" s="12" t="str">
        <f>TEXT(Table1[[#This Row],[Billing_Date]],"YYYY")</f>
        <v>2025</v>
      </c>
      <c r="R291" s="49">
        <v>45875</v>
      </c>
      <c r="S291" s="12" t="s">
        <v>37</v>
      </c>
      <c r="T291" s="12">
        <f>IF(Table1[[#This Row],[Payment_Status]]="Paid",1,0)</f>
        <v>0</v>
      </c>
      <c r="U291" s="12">
        <f>IF(Table1[[#This Row],[Payment_Status]]="Unpaid",1,0)</f>
        <v>0</v>
      </c>
      <c r="V291" s="12">
        <f>IF(Table1[[#This Row],[Payment_Status]]="Pending",1,0)</f>
        <v>1</v>
      </c>
      <c r="W291" s="12" t="s">
        <v>38</v>
      </c>
      <c r="X291" s="12" t="s">
        <v>44</v>
      </c>
      <c r="Y291" s="12" t="s">
        <v>45</v>
      </c>
      <c r="Z291" s="12">
        <v>27.47</v>
      </c>
      <c r="AA291" s="12">
        <v>16.79</v>
      </c>
      <c r="AB291" s="12" t="s">
        <v>46</v>
      </c>
      <c r="AC291" s="13">
        <v>45195</v>
      </c>
      <c r="AD291" s="12">
        <v>29</v>
      </c>
      <c r="AE291" s="15" t="s">
        <v>33</v>
      </c>
    </row>
    <row r="292" spans="3:31" ht="18" x14ac:dyDescent="0.35">
      <c r="C292" s="11" t="s">
        <v>528</v>
      </c>
      <c r="D292" s="12" t="s">
        <v>4262</v>
      </c>
      <c r="E292" s="12" t="s">
        <v>6262</v>
      </c>
      <c r="F292" s="12" t="s">
        <v>30</v>
      </c>
      <c r="G292" s="12" t="s">
        <v>8028</v>
      </c>
      <c r="H292" s="12" t="s">
        <v>8022</v>
      </c>
      <c r="I292" s="12" t="s">
        <v>529</v>
      </c>
      <c r="J292" s="13">
        <v>45592</v>
      </c>
      <c r="K292" s="14">
        <v>0.45356481481481481</v>
      </c>
      <c r="L292" s="12">
        <v>287.91000000000003</v>
      </c>
      <c r="M292" s="12">
        <v>3340.78</v>
      </c>
      <c r="N292" s="12">
        <v>3628.69</v>
      </c>
      <c r="O292" s="12">
        <v>1363.59</v>
      </c>
      <c r="P292" s="49">
        <v>45596</v>
      </c>
      <c r="Q292" s="12" t="str">
        <f>TEXT(Table1[[#This Row],[Billing_Date]],"YYYY")</f>
        <v>2024</v>
      </c>
      <c r="R292" s="49">
        <v>45862</v>
      </c>
      <c r="S292" s="12" t="s">
        <v>37</v>
      </c>
      <c r="T292" s="12">
        <f>IF(Table1[[#This Row],[Payment_Status]]="Paid",1,0)</f>
        <v>0</v>
      </c>
      <c r="U292" s="12">
        <f>IF(Table1[[#This Row],[Payment_Status]]="Unpaid",1,0)</f>
        <v>0</v>
      </c>
      <c r="V292" s="12">
        <f>IF(Table1[[#This Row],[Payment_Status]]="Pending",1,0)</f>
        <v>1</v>
      </c>
      <c r="W292" s="12" t="s">
        <v>50</v>
      </c>
      <c r="X292" s="12" t="s">
        <v>39</v>
      </c>
      <c r="Y292" s="12" t="s">
        <v>31</v>
      </c>
      <c r="Z292" s="12">
        <v>198.61</v>
      </c>
      <c r="AA292" s="12">
        <v>89.3</v>
      </c>
      <c r="AB292" s="12" t="s">
        <v>32</v>
      </c>
      <c r="AC292" s="13">
        <v>44053</v>
      </c>
      <c r="AD292" s="12">
        <v>74</v>
      </c>
      <c r="AE292" s="15" t="s">
        <v>33</v>
      </c>
    </row>
    <row r="293" spans="3:31" ht="18" x14ac:dyDescent="0.35">
      <c r="C293" s="11" t="s">
        <v>530</v>
      </c>
      <c r="D293" s="12" t="s">
        <v>4263</v>
      </c>
      <c r="E293" s="12" t="s">
        <v>6263</v>
      </c>
      <c r="F293" s="12" t="s">
        <v>35</v>
      </c>
      <c r="G293" s="12" t="s">
        <v>8030</v>
      </c>
      <c r="H293" s="12" t="s">
        <v>8023</v>
      </c>
      <c r="I293" s="12" t="s">
        <v>531</v>
      </c>
      <c r="J293" s="13">
        <v>45723</v>
      </c>
      <c r="K293" s="14">
        <v>0.14672453703703703</v>
      </c>
      <c r="L293" s="12">
        <v>279.12</v>
      </c>
      <c r="M293" s="12">
        <v>1434.94</v>
      </c>
      <c r="N293" s="12">
        <v>1714.06</v>
      </c>
      <c r="O293" s="12">
        <v>1799.92</v>
      </c>
      <c r="P293" s="49">
        <v>45769</v>
      </c>
      <c r="Q293" s="12" t="str">
        <f>TEXT(Table1[[#This Row],[Billing_Date]],"YYYY")</f>
        <v>2025</v>
      </c>
      <c r="R293" s="49">
        <v>45881</v>
      </c>
      <c r="S293" s="12" t="s">
        <v>28</v>
      </c>
      <c r="T293" s="12">
        <f>IF(Table1[[#This Row],[Payment_Status]]="Paid",1,0)</f>
        <v>1</v>
      </c>
      <c r="U293" s="12">
        <f>IF(Table1[[#This Row],[Payment_Status]]="Unpaid",1,0)</f>
        <v>0</v>
      </c>
      <c r="V293" s="12">
        <f>IF(Table1[[#This Row],[Payment_Status]]="Pending",1,0)</f>
        <v>0</v>
      </c>
      <c r="W293" s="12" t="s">
        <v>58</v>
      </c>
      <c r="X293" s="12" t="s">
        <v>39</v>
      </c>
      <c r="Y293" s="12" t="s">
        <v>51</v>
      </c>
      <c r="Z293" s="12">
        <v>123.25</v>
      </c>
      <c r="AA293" s="12">
        <v>155.87</v>
      </c>
      <c r="AB293" s="12" t="s">
        <v>46</v>
      </c>
      <c r="AC293" s="13">
        <v>43307</v>
      </c>
      <c r="AD293" s="12">
        <v>60</v>
      </c>
      <c r="AE293" s="15" t="s">
        <v>64</v>
      </c>
    </row>
    <row r="294" spans="3:31" ht="18" x14ac:dyDescent="0.35">
      <c r="C294" s="11" t="s">
        <v>532</v>
      </c>
      <c r="D294" s="12" t="s">
        <v>4264</v>
      </c>
      <c r="E294" s="12" t="s">
        <v>6264</v>
      </c>
      <c r="F294" s="12" t="s">
        <v>30</v>
      </c>
      <c r="G294" s="12" t="s">
        <v>8028</v>
      </c>
      <c r="H294" s="12" t="s">
        <v>8022</v>
      </c>
      <c r="I294" s="12" t="s">
        <v>533</v>
      </c>
      <c r="J294" s="13">
        <v>45705</v>
      </c>
      <c r="K294" s="14">
        <v>0.12567129629629631</v>
      </c>
      <c r="L294" s="12">
        <v>431.04</v>
      </c>
      <c r="M294" s="12">
        <v>2709.25</v>
      </c>
      <c r="N294" s="12">
        <v>3140.29</v>
      </c>
      <c r="O294" s="12">
        <v>2620.9299999999998</v>
      </c>
      <c r="P294" s="49">
        <v>45787</v>
      </c>
      <c r="Q294" s="12" t="str">
        <f>TEXT(Table1[[#This Row],[Billing_Date]],"YYYY")</f>
        <v>2025</v>
      </c>
      <c r="R294" s="49">
        <v>45881</v>
      </c>
      <c r="S294" s="12" t="s">
        <v>49</v>
      </c>
      <c r="T294" s="12">
        <f>IF(Table1[[#This Row],[Payment_Status]]="Paid",1,0)</f>
        <v>0</v>
      </c>
      <c r="U294" s="12">
        <f>IF(Table1[[#This Row],[Payment_Status]]="Unpaid",1,0)</f>
        <v>1</v>
      </c>
      <c r="V294" s="12">
        <f>IF(Table1[[#This Row],[Payment_Status]]="Pending",1,0)</f>
        <v>0</v>
      </c>
      <c r="W294" s="12" t="s">
        <v>58</v>
      </c>
      <c r="X294" s="12" t="s">
        <v>30</v>
      </c>
      <c r="Y294" s="12" t="s">
        <v>51</v>
      </c>
      <c r="Z294" s="12">
        <v>282.95999999999998</v>
      </c>
      <c r="AA294" s="12">
        <v>148.08000000000001</v>
      </c>
      <c r="AB294" s="12" t="s">
        <v>32</v>
      </c>
      <c r="AC294" s="13">
        <v>43773</v>
      </c>
      <c r="AD294" s="12">
        <v>47</v>
      </c>
      <c r="AE294" s="15" t="s">
        <v>64</v>
      </c>
    </row>
    <row r="295" spans="3:31" ht="18" x14ac:dyDescent="0.35">
      <c r="C295" s="11" t="s">
        <v>534</v>
      </c>
      <c r="D295" s="12" t="s">
        <v>4265</v>
      </c>
      <c r="E295" s="12" t="s">
        <v>6265</v>
      </c>
      <c r="F295" s="12" t="s">
        <v>26</v>
      </c>
      <c r="G295" s="12" t="s">
        <v>8026</v>
      </c>
      <c r="H295" s="12" t="s">
        <v>8021</v>
      </c>
      <c r="I295" s="12" t="s">
        <v>535</v>
      </c>
      <c r="J295" s="13">
        <v>45565</v>
      </c>
      <c r="K295" s="14">
        <v>0.84597222222222224</v>
      </c>
      <c r="L295" s="12">
        <v>494</v>
      </c>
      <c r="M295" s="12">
        <v>4049.08</v>
      </c>
      <c r="N295" s="12">
        <v>4543.08</v>
      </c>
      <c r="O295" s="12">
        <v>2987.89</v>
      </c>
      <c r="P295" s="49">
        <v>45743</v>
      </c>
      <c r="Q295" s="12" t="str">
        <f>TEXT(Table1[[#This Row],[Billing_Date]],"YYYY")</f>
        <v>2025</v>
      </c>
      <c r="R295" s="49">
        <v>45868</v>
      </c>
      <c r="S295" s="12" t="s">
        <v>49</v>
      </c>
      <c r="T295" s="12">
        <f>IF(Table1[[#This Row],[Payment_Status]]="Paid",1,0)</f>
        <v>0</v>
      </c>
      <c r="U295" s="12">
        <f>IF(Table1[[#This Row],[Payment_Status]]="Unpaid",1,0)</f>
        <v>1</v>
      </c>
      <c r="V295" s="12">
        <f>IF(Table1[[#This Row],[Payment_Status]]="Pending",1,0)</f>
        <v>0</v>
      </c>
      <c r="W295" s="12" t="s">
        <v>43</v>
      </c>
      <c r="X295" s="12" t="s">
        <v>44</v>
      </c>
      <c r="Y295" s="12" t="s">
        <v>31</v>
      </c>
      <c r="Z295" s="12">
        <v>328.3</v>
      </c>
      <c r="AA295" s="12">
        <v>165.7</v>
      </c>
      <c r="AB295" s="12" t="s">
        <v>32</v>
      </c>
      <c r="AC295" s="13">
        <v>43016</v>
      </c>
      <c r="AD295" s="12">
        <v>19</v>
      </c>
      <c r="AE295" s="15" t="s">
        <v>33</v>
      </c>
    </row>
    <row r="296" spans="3:31" ht="18" x14ac:dyDescent="0.35">
      <c r="C296" s="11" t="s">
        <v>538</v>
      </c>
      <c r="D296" s="12" t="s">
        <v>4267</v>
      </c>
      <c r="E296" s="12" t="s">
        <v>6267</v>
      </c>
      <c r="F296" s="12" t="s">
        <v>26</v>
      </c>
      <c r="G296" s="12" t="s">
        <v>8028</v>
      </c>
      <c r="H296" s="12" t="s">
        <v>8022</v>
      </c>
      <c r="I296" s="12" t="s">
        <v>539</v>
      </c>
      <c r="J296" s="13">
        <v>45673</v>
      </c>
      <c r="K296" s="14">
        <v>0.73207175925925927</v>
      </c>
      <c r="L296" s="12">
        <v>315.22000000000003</v>
      </c>
      <c r="M296" s="12">
        <v>2078.3000000000002</v>
      </c>
      <c r="N296" s="12">
        <v>2393.52</v>
      </c>
      <c r="O296" s="12">
        <v>1964.24</v>
      </c>
      <c r="P296" s="49">
        <v>45676</v>
      </c>
      <c r="Q296" s="12" t="str">
        <f>TEXT(Table1[[#This Row],[Billing_Date]],"YYYY")</f>
        <v>2025</v>
      </c>
      <c r="R296" s="49">
        <v>45865</v>
      </c>
      <c r="S296" s="12" t="s">
        <v>49</v>
      </c>
      <c r="T296" s="12">
        <f>IF(Table1[[#This Row],[Payment_Status]]="Paid",1,0)</f>
        <v>0</v>
      </c>
      <c r="U296" s="12">
        <f>IF(Table1[[#This Row],[Payment_Status]]="Unpaid",1,0)</f>
        <v>1</v>
      </c>
      <c r="V296" s="12">
        <f>IF(Table1[[#This Row],[Payment_Status]]="Pending",1,0)</f>
        <v>0</v>
      </c>
      <c r="W296" s="12" t="s">
        <v>38</v>
      </c>
      <c r="X296" s="12" t="s">
        <v>39</v>
      </c>
      <c r="Y296" s="12" t="s">
        <v>63</v>
      </c>
      <c r="Z296" s="12">
        <v>163.12</v>
      </c>
      <c r="AA296" s="12">
        <v>152.1</v>
      </c>
      <c r="AB296" s="12" t="s">
        <v>32</v>
      </c>
      <c r="AC296" s="13">
        <v>45017</v>
      </c>
      <c r="AD296" s="12">
        <v>59</v>
      </c>
      <c r="AE296" s="15" t="s">
        <v>40</v>
      </c>
    </row>
    <row r="297" spans="3:31" ht="18" x14ac:dyDescent="0.35">
      <c r="C297" s="11" t="s">
        <v>540</v>
      </c>
      <c r="D297" s="12" t="s">
        <v>4268</v>
      </c>
      <c r="E297" s="12" t="s">
        <v>6268</v>
      </c>
      <c r="F297" s="12" t="s">
        <v>35</v>
      </c>
      <c r="G297" s="12" t="s">
        <v>8030</v>
      </c>
      <c r="H297" s="12" t="s">
        <v>8023</v>
      </c>
      <c r="I297" s="12" t="s">
        <v>541</v>
      </c>
      <c r="J297" s="13">
        <v>45661</v>
      </c>
      <c r="K297" s="14">
        <v>0.59167824074074071</v>
      </c>
      <c r="L297" s="12">
        <v>393.74</v>
      </c>
      <c r="M297" s="12">
        <v>4621.96</v>
      </c>
      <c r="N297" s="12">
        <v>5015.7</v>
      </c>
      <c r="O297" s="12">
        <v>2222.36</v>
      </c>
      <c r="P297" s="49">
        <v>45671</v>
      </c>
      <c r="Q297" s="12" t="str">
        <f>TEXT(Table1[[#This Row],[Billing_Date]],"YYYY")</f>
        <v>2025</v>
      </c>
      <c r="R297" s="49">
        <v>45869</v>
      </c>
      <c r="S297" s="12" t="s">
        <v>37</v>
      </c>
      <c r="T297" s="12">
        <f>IF(Table1[[#This Row],[Payment_Status]]="Paid",1,0)</f>
        <v>0</v>
      </c>
      <c r="U297" s="12">
        <f>IF(Table1[[#This Row],[Payment_Status]]="Unpaid",1,0)</f>
        <v>0</v>
      </c>
      <c r="V297" s="12">
        <f>IF(Table1[[#This Row],[Payment_Status]]="Pending",1,0)</f>
        <v>1</v>
      </c>
      <c r="W297" s="12" t="s">
        <v>29</v>
      </c>
      <c r="X297" s="12" t="s">
        <v>30</v>
      </c>
      <c r="Y297" s="12" t="s">
        <v>45</v>
      </c>
      <c r="Z297" s="12">
        <v>225.58</v>
      </c>
      <c r="AA297" s="12">
        <v>168.16</v>
      </c>
      <c r="AB297" s="12" t="s">
        <v>46</v>
      </c>
      <c r="AC297" s="13">
        <v>43333</v>
      </c>
      <c r="AD297" s="12">
        <v>63</v>
      </c>
      <c r="AE297" s="15" t="s">
        <v>33</v>
      </c>
    </row>
    <row r="298" spans="3:31" ht="18" x14ac:dyDescent="0.35">
      <c r="C298" s="11" t="s">
        <v>1907</v>
      </c>
      <c r="D298" s="12" t="s">
        <v>4269</v>
      </c>
      <c r="E298" s="12" t="s">
        <v>6269</v>
      </c>
      <c r="F298" s="12" t="s">
        <v>30</v>
      </c>
      <c r="G298" s="12" t="s">
        <v>8028</v>
      </c>
      <c r="H298" s="12" t="s">
        <v>8022</v>
      </c>
      <c r="I298" s="12" t="s">
        <v>1908</v>
      </c>
      <c r="J298" s="13">
        <v>45508</v>
      </c>
      <c r="K298" s="14">
        <v>0.85718749999999999</v>
      </c>
      <c r="L298" s="12">
        <v>49.84</v>
      </c>
      <c r="M298" s="12">
        <v>1773.44</v>
      </c>
      <c r="N298" s="12">
        <v>1823.28</v>
      </c>
      <c r="O298" s="12">
        <v>279.55</v>
      </c>
      <c r="P298" s="49">
        <v>45549</v>
      </c>
      <c r="Q298" s="12" t="str">
        <f>TEXT(Table1[[#This Row],[Billing_Date]],"YYYY")</f>
        <v>2024</v>
      </c>
      <c r="R298" s="49">
        <v>45858</v>
      </c>
      <c r="S298" s="12" t="s">
        <v>49</v>
      </c>
      <c r="T298" s="12">
        <f>IF(Table1[[#This Row],[Payment_Status]]="Paid",1,0)</f>
        <v>0</v>
      </c>
      <c r="U298" s="12">
        <f>IF(Table1[[#This Row],[Payment_Status]]="Unpaid",1,0)</f>
        <v>1</v>
      </c>
      <c r="V298" s="12">
        <f>IF(Table1[[#This Row],[Payment_Status]]="Pending",1,0)</f>
        <v>0</v>
      </c>
      <c r="W298" s="12" t="s">
        <v>58</v>
      </c>
      <c r="X298" s="12" t="s">
        <v>44</v>
      </c>
      <c r="Y298" s="12" t="s">
        <v>31</v>
      </c>
      <c r="Z298" s="12">
        <v>26.18</v>
      </c>
      <c r="AA298" s="12">
        <v>23.66</v>
      </c>
      <c r="AB298" s="12" t="s">
        <v>32</v>
      </c>
      <c r="AC298" s="13">
        <v>43886</v>
      </c>
      <c r="AD298" s="12">
        <v>53</v>
      </c>
      <c r="AE298" s="15" t="s">
        <v>40</v>
      </c>
    </row>
    <row r="299" spans="3:31" ht="18" x14ac:dyDescent="0.35">
      <c r="C299" s="11" t="s">
        <v>544</v>
      </c>
      <c r="D299" s="12" t="s">
        <v>6005</v>
      </c>
      <c r="E299" s="12" t="s">
        <v>6270</v>
      </c>
      <c r="F299" s="12" t="s">
        <v>26</v>
      </c>
      <c r="G299" s="12" t="s">
        <v>8026</v>
      </c>
      <c r="H299" s="12" t="s">
        <v>8021</v>
      </c>
      <c r="I299" s="12" t="s">
        <v>545</v>
      </c>
      <c r="J299" s="13">
        <v>45744</v>
      </c>
      <c r="K299" s="14">
        <v>0.74575231481481485</v>
      </c>
      <c r="L299" s="12">
        <v>116.85</v>
      </c>
      <c r="M299" s="12">
        <v>4364.7</v>
      </c>
      <c r="N299" s="12">
        <v>4481.55</v>
      </c>
      <c r="O299" s="12">
        <v>768.01</v>
      </c>
      <c r="P299" s="49">
        <v>45750</v>
      </c>
      <c r="Q299" s="12" t="str">
        <f>TEXT(Table1[[#This Row],[Billing_Date]],"YYYY")</f>
        <v>2025</v>
      </c>
      <c r="R299" s="49">
        <v>45877</v>
      </c>
      <c r="S299" s="12" t="s">
        <v>37</v>
      </c>
      <c r="T299" s="12">
        <f>IF(Table1[[#This Row],[Payment_Status]]="Paid",1,0)</f>
        <v>0</v>
      </c>
      <c r="U299" s="12">
        <f>IF(Table1[[#This Row],[Payment_Status]]="Unpaid",1,0)</f>
        <v>0</v>
      </c>
      <c r="V299" s="12">
        <f>IF(Table1[[#This Row],[Payment_Status]]="Pending",1,0)</f>
        <v>1</v>
      </c>
      <c r="W299" s="12" t="s">
        <v>38</v>
      </c>
      <c r="X299" s="12" t="s">
        <v>39</v>
      </c>
      <c r="Y299" s="12" t="s">
        <v>45</v>
      </c>
      <c r="Z299" s="12">
        <v>81.05</v>
      </c>
      <c r="AA299" s="12">
        <v>35.799999999999997</v>
      </c>
      <c r="AB299" s="12" t="s">
        <v>46</v>
      </c>
      <c r="AC299" s="13">
        <v>44495</v>
      </c>
      <c r="AD299" s="12">
        <v>65</v>
      </c>
      <c r="AE299" s="15" t="s">
        <v>40</v>
      </c>
    </row>
    <row r="300" spans="3:31" ht="18" x14ac:dyDescent="0.35">
      <c r="C300" s="11" t="s">
        <v>546</v>
      </c>
      <c r="D300" s="12" t="s">
        <v>4270</v>
      </c>
      <c r="E300" s="12" t="s">
        <v>6271</v>
      </c>
      <c r="F300" s="12" t="s">
        <v>35</v>
      </c>
      <c r="G300" s="12" t="s">
        <v>8026</v>
      </c>
      <c r="H300" s="12" t="s">
        <v>8021</v>
      </c>
      <c r="I300" s="12" t="s">
        <v>547</v>
      </c>
      <c r="J300" s="13">
        <v>45765</v>
      </c>
      <c r="K300" s="14">
        <v>0.11885416666666666</v>
      </c>
      <c r="L300" s="12">
        <v>379.38</v>
      </c>
      <c r="M300" s="12">
        <v>4264.04</v>
      </c>
      <c r="N300" s="12">
        <v>4643.42</v>
      </c>
      <c r="O300" s="12">
        <v>2651.58</v>
      </c>
      <c r="P300" s="49">
        <v>45772</v>
      </c>
      <c r="Q300" s="12" t="str">
        <f>TEXT(Table1[[#This Row],[Billing_Date]],"YYYY")</f>
        <v>2025</v>
      </c>
      <c r="R300" s="49">
        <v>45882</v>
      </c>
      <c r="S300" s="12" t="s">
        <v>28</v>
      </c>
      <c r="T300" s="12">
        <f>IF(Table1[[#This Row],[Payment_Status]]="Paid",1,0)</f>
        <v>1</v>
      </c>
      <c r="U300" s="12">
        <f>IF(Table1[[#This Row],[Payment_Status]]="Unpaid",1,0)</f>
        <v>0</v>
      </c>
      <c r="V300" s="12">
        <f>IF(Table1[[#This Row],[Payment_Status]]="Pending",1,0)</f>
        <v>0</v>
      </c>
      <c r="W300" s="12" t="s">
        <v>50</v>
      </c>
      <c r="X300" s="12" t="s">
        <v>44</v>
      </c>
      <c r="Y300" s="12" t="s">
        <v>85</v>
      </c>
      <c r="Z300" s="12">
        <v>169.19</v>
      </c>
      <c r="AA300" s="12">
        <v>210.19</v>
      </c>
      <c r="AB300" s="12" t="s">
        <v>46</v>
      </c>
      <c r="AC300" s="13">
        <v>44609</v>
      </c>
      <c r="AD300" s="12">
        <v>61</v>
      </c>
      <c r="AE300" s="15" t="s">
        <v>40</v>
      </c>
    </row>
    <row r="301" spans="3:31" ht="18" x14ac:dyDescent="0.35">
      <c r="C301" s="11" t="s">
        <v>548</v>
      </c>
      <c r="D301" s="12" t="s">
        <v>4271</v>
      </c>
      <c r="E301" s="12" t="s">
        <v>6272</v>
      </c>
      <c r="F301" s="12" t="s">
        <v>30</v>
      </c>
      <c r="G301" s="12" t="s">
        <v>8025</v>
      </c>
      <c r="H301" s="12" t="s">
        <v>8020</v>
      </c>
      <c r="I301" s="12" t="s">
        <v>549</v>
      </c>
      <c r="J301" s="13">
        <v>45632</v>
      </c>
      <c r="K301" s="14">
        <v>0.62228009259259254</v>
      </c>
      <c r="L301" s="12">
        <v>57.46</v>
      </c>
      <c r="M301" s="12">
        <v>3088.18</v>
      </c>
      <c r="N301" s="12">
        <v>3145.64</v>
      </c>
      <c r="O301" s="12">
        <v>384.07</v>
      </c>
      <c r="P301" s="49">
        <v>45780</v>
      </c>
      <c r="Q301" s="12" t="str">
        <f>TEXT(Table1[[#This Row],[Billing_Date]],"YYYY")</f>
        <v>2025</v>
      </c>
      <c r="R301" s="49">
        <v>45868</v>
      </c>
      <c r="S301" s="12" t="s">
        <v>37</v>
      </c>
      <c r="T301" s="12">
        <f>IF(Table1[[#This Row],[Payment_Status]]="Paid",1,0)</f>
        <v>0</v>
      </c>
      <c r="U301" s="12">
        <f>IF(Table1[[#This Row],[Payment_Status]]="Unpaid",1,0)</f>
        <v>0</v>
      </c>
      <c r="V301" s="12">
        <f>IF(Table1[[#This Row],[Payment_Status]]="Pending",1,0)</f>
        <v>1</v>
      </c>
      <c r="W301" s="12" t="s">
        <v>29</v>
      </c>
      <c r="X301" s="12" t="s">
        <v>39</v>
      </c>
      <c r="Y301" s="12" t="s">
        <v>63</v>
      </c>
      <c r="Z301" s="12">
        <v>26.27</v>
      </c>
      <c r="AA301" s="12">
        <v>31.19</v>
      </c>
      <c r="AB301" s="12" t="s">
        <v>46</v>
      </c>
      <c r="AC301" s="13">
        <v>44280</v>
      </c>
      <c r="AD301" s="12">
        <v>53</v>
      </c>
      <c r="AE301" s="15" t="s">
        <v>33</v>
      </c>
    </row>
    <row r="302" spans="3:31" ht="18" x14ac:dyDescent="0.35">
      <c r="C302" s="11" t="s">
        <v>550</v>
      </c>
      <c r="D302" s="12" t="s">
        <v>4272</v>
      </c>
      <c r="E302" s="12" t="s">
        <v>6273</v>
      </c>
      <c r="F302" s="12" t="s">
        <v>30</v>
      </c>
      <c r="G302" s="12" t="s">
        <v>8029</v>
      </c>
      <c r="H302" s="12" t="s">
        <v>8020</v>
      </c>
      <c r="I302" s="12" t="s">
        <v>551</v>
      </c>
      <c r="J302" s="13">
        <v>45552</v>
      </c>
      <c r="K302" s="14">
        <v>0.60760416666666661</v>
      </c>
      <c r="L302" s="12">
        <v>191.03</v>
      </c>
      <c r="M302" s="12">
        <v>2825.91</v>
      </c>
      <c r="N302" s="12">
        <v>3016.94</v>
      </c>
      <c r="O302" s="12">
        <v>993.44</v>
      </c>
      <c r="P302" s="49">
        <v>45640</v>
      </c>
      <c r="Q302" s="12" t="str">
        <f>TEXT(Table1[[#This Row],[Billing_Date]],"YYYY")</f>
        <v>2024</v>
      </c>
      <c r="R302" s="49">
        <v>45886</v>
      </c>
      <c r="S302" s="12" t="s">
        <v>49</v>
      </c>
      <c r="T302" s="12">
        <f>IF(Table1[[#This Row],[Payment_Status]]="Paid",1,0)</f>
        <v>0</v>
      </c>
      <c r="U302" s="12">
        <f>IF(Table1[[#This Row],[Payment_Status]]="Unpaid",1,0)</f>
        <v>1</v>
      </c>
      <c r="V302" s="12">
        <f>IF(Table1[[#This Row],[Payment_Status]]="Pending",1,0)</f>
        <v>0</v>
      </c>
      <c r="W302" s="12" t="s">
        <v>29</v>
      </c>
      <c r="X302" s="12" t="s">
        <v>30</v>
      </c>
      <c r="Y302" s="12" t="s">
        <v>31</v>
      </c>
      <c r="Z302" s="12">
        <v>80.069999999999993</v>
      </c>
      <c r="AA302" s="12">
        <v>110.96</v>
      </c>
      <c r="AB302" s="12" t="s">
        <v>32</v>
      </c>
      <c r="AC302" s="13">
        <v>44534</v>
      </c>
      <c r="AD302" s="12">
        <v>30</v>
      </c>
      <c r="AE302" s="15" t="s">
        <v>40</v>
      </c>
    </row>
    <row r="303" spans="3:31" ht="18" x14ac:dyDescent="0.35">
      <c r="C303" s="11" t="s">
        <v>552</v>
      </c>
      <c r="D303" s="12" t="s">
        <v>4273</v>
      </c>
      <c r="E303" s="12" t="s">
        <v>6274</v>
      </c>
      <c r="F303" s="12" t="s">
        <v>26</v>
      </c>
      <c r="G303" s="12" t="s">
        <v>8031</v>
      </c>
      <c r="H303" s="12" t="s">
        <v>8024</v>
      </c>
      <c r="I303" s="12" t="s">
        <v>553</v>
      </c>
      <c r="J303" s="13">
        <v>45641</v>
      </c>
      <c r="K303" s="14">
        <v>0.21930555555555556</v>
      </c>
      <c r="L303" s="12">
        <v>483.12</v>
      </c>
      <c r="M303" s="12">
        <v>3070.96</v>
      </c>
      <c r="N303" s="12">
        <v>3554.08</v>
      </c>
      <c r="O303" s="12">
        <v>2174.65</v>
      </c>
      <c r="P303" s="49">
        <v>45666</v>
      </c>
      <c r="Q303" s="12" t="str">
        <f>TEXT(Table1[[#This Row],[Billing_Date]],"YYYY")</f>
        <v>2025</v>
      </c>
      <c r="R303" s="49">
        <v>45881</v>
      </c>
      <c r="S303" s="12" t="s">
        <v>49</v>
      </c>
      <c r="T303" s="12">
        <f>IF(Table1[[#This Row],[Payment_Status]]="Paid",1,0)</f>
        <v>0</v>
      </c>
      <c r="U303" s="12">
        <f>IF(Table1[[#This Row],[Payment_Status]]="Unpaid",1,0)</f>
        <v>1</v>
      </c>
      <c r="V303" s="12">
        <f>IF(Table1[[#This Row],[Payment_Status]]="Pending",1,0)</f>
        <v>0</v>
      </c>
      <c r="W303" s="12" t="s">
        <v>58</v>
      </c>
      <c r="X303" s="12" t="s">
        <v>44</v>
      </c>
      <c r="Y303" s="12" t="s">
        <v>45</v>
      </c>
      <c r="Z303" s="12">
        <v>314.33</v>
      </c>
      <c r="AA303" s="12">
        <v>168.79</v>
      </c>
      <c r="AB303" s="12" t="s">
        <v>32</v>
      </c>
      <c r="AC303" s="13">
        <v>44548</v>
      </c>
      <c r="AD303" s="12">
        <v>47</v>
      </c>
      <c r="AE303" s="15" t="s">
        <v>64</v>
      </c>
    </row>
    <row r="304" spans="3:31" ht="18" x14ac:dyDescent="0.35">
      <c r="C304" s="11" t="s">
        <v>554</v>
      </c>
      <c r="D304" s="12" t="s">
        <v>4274</v>
      </c>
      <c r="E304" s="12" t="s">
        <v>6275</v>
      </c>
      <c r="F304" s="12" t="s">
        <v>26</v>
      </c>
      <c r="G304" s="12" t="s">
        <v>8026</v>
      </c>
      <c r="H304" s="12" t="s">
        <v>8021</v>
      </c>
      <c r="I304" s="12" t="s">
        <v>555</v>
      </c>
      <c r="J304" s="13">
        <v>45596</v>
      </c>
      <c r="K304" s="14">
        <v>0.968287037037037</v>
      </c>
      <c r="L304" s="12">
        <v>419.72</v>
      </c>
      <c r="M304" s="12">
        <v>1913.65</v>
      </c>
      <c r="N304" s="12">
        <v>2333.37</v>
      </c>
      <c r="O304" s="12">
        <v>2823.05</v>
      </c>
      <c r="P304" s="49">
        <v>45596</v>
      </c>
      <c r="Q304" s="12" t="str">
        <f>TEXT(Table1[[#This Row],[Billing_Date]],"YYYY")</f>
        <v>2024</v>
      </c>
      <c r="R304" s="49">
        <v>45857</v>
      </c>
      <c r="S304" s="12" t="s">
        <v>37</v>
      </c>
      <c r="T304" s="12">
        <f>IF(Table1[[#This Row],[Payment_Status]]="Paid",1,0)</f>
        <v>0</v>
      </c>
      <c r="U304" s="12">
        <f>IF(Table1[[#This Row],[Payment_Status]]="Unpaid",1,0)</f>
        <v>0</v>
      </c>
      <c r="V304" s="12">
        <f>IF(Table1[[#This Row],[Payment_Status]]="Pending",1,0)</f>
        <v>1</v>
      </c>
      <c r="W304" s="12" t="s">
        <v>29</v>
      </c>
      <c r="X304" s="12" t="s">
        <v>30</v>
      </c>
      <c r="Y304" s="12" t="s">
        <v>45</v>
      </c>
      <c r="Z304" s="12">
        <v>269.89999999999998</v>
      </c>
      <c r="AA304" s="12">
        <v>149.82</v>
      </c>
      <c r="AB304" s="12" t="s">
        <v>46</v>
      </c>
      <c r="AC304" s="13">
        <v>44077</v>
      </c>
      <c r="AD304" s="12">
        <v>60</v>
      </c>
      <c r="AE304" s="15" t="s">
        <v>40</v>
      </c>
    </row>
    <row r="305" spans="3:31" ht="18" x14ac:dyDescent="0.35">
      <c r="C305" s="11" t="s">
        <v>556</v>
      </c>
      <c r="D305" s="12" t="s">
        <v>4275</v>
      </c>
      <c r="E305" s="12" t="s">
        <v>6276</v>
      </c>
      <c r="F305" s="12" t="s">
        <v>35</v>
      </c>
      <c r="G305" s="12" t="s">
        <v>8029</v>
      </c>
      <c r="H305" s="12" t="s">
        <v>8020</v>
      </c>
      <c r="I305" s="12" t="s">
        <v>557</v>
      </c>
      <c r="J305" s="13">
        <v>45522</v>
      </c>
      <c r="K305" s="14">
        <v>8.773148148148148E-2</v>
      </c>
      <c r="L305" s="12">
        <v>455.51</v>
      </c>
      <c r="M305" s="12">
        <v>1634.25</v>
      </c>
      <c r="N305" s="12">
        <v>2089.7600000000002</v>
      </c>
      <c r="O305" s="12">
        <v>3178.93</v>
      </c>
      <c r="P305" s="49">
        <v>45789</v>
      </c>
      <c r="Q305" s="12" t="str">
        <f>TEXT(Table1[[#This Row],[Billing_Date]],"YYYY")</f>
        <v>2025</v>
      </c>
      <c r="R305" s="49">
        <v>45876</v>
      </c>
      <c r="S305" s="12" t="s">
        <v>28</v>
      </c>
      <c r="T305" s="12">
        <f>IF(Table1[[#This Row],[Payment_Status]]="Paid",1,0)</f>
        <v>1</v>
      </c>
      <c r="U305" s="12">
        <f>IF(Table1[[#This Row],[Payment_Status]]="Unpaid",1,0)</f>
        <v>0</v>
      </c>
      <c r="V305" s="12">
        <f>IF(Table1[[#This Row],[Payment_Status]]="Pending",1,0)</f>
        <v>0</v>
      </c>
      <c r="W305" s="12" t="s">
        <v>58</v>
      </c>
      <c r="X305" s="12" t="s">
        <v>39</v>
      </c>
      <c r="Y305" s="12" t="s">
        <v>63</v>
      </c>
      <c r="Z305" s="12">
        <v>245.8</v>
      </c>
      <c r="AA305" s="12">
        <v>209.71</v>
      </c>
      <c r="AB305" s="12" t="s">
        <v>46</v>
      </c>
      <c r="AC305" s="13">
        <v>42815</v>
      </c>
      <c r="AD305" s="12">
        <v>56</v>
      </c>
      <c r="AE305" s="15" t="s">
        <v>40</v>
      </c>
    </row>
    <row r="306" spans="3:31" ht="18" x14ac:dyDescent="0.35">
      <c r="C306" s="11" t="s">
        <v>558</v>
      </c>
      <c r="D306" s="12" t="s">
        <v>4276</v>
      </c>
      <c r="E306" s="12" t="s">
        <v>6277</v>
      </c>
      <c r="F306" s="12" t="s">
        <v>26</v>
      </c>
      <c r="G306" s="12" t="s">
        <v>8027</v>
      </c>
      <c r="H306" s="12" t="s">
        <v>8022</v>
      </c>
      <c r="I306" s="12" t="s">
        <v>559</v>
      </c>
      <c r="J306" s="13">
        <v>45544</v>
      </c>
      <c r="K306" s="14">
        <v>0.22748842592592591</v>
      </c>
      <c r="L306" s="12">
        <v>203.7</v>
      </c>
      <c r="M306" s="12">
        <v>1486.82</v>
      </c>
      <c r="N306" s="12">
        <v>1690.52</v>
      </c>
      <c r="O306" s="12">
        <v>1187.18</v>
      </c>
      <c r="P306" s="49">
        <v>45816</v>
      </c>
      <c r="Q306" s="12" t="str">
        <f>TEXT(Table1[[#This Row],[Billing_Date]],"YYYY")</f>
        <v>2025</v>
      </c>
      <c r="R306" s="49">
        <v>45866</v>
      </c>
      <c r="S306" s="12" t="s">
        <v>37</v>
      </c>
      <c r="T306" s="12">
        <f>IF(Table1[[#This Row],[Payment_Status]]="Paid",1,0)</f>
        <v>0</v>
      </c>
      <c r="U306" s="12">
        <f>IF(Table1[[#This Row],[Payment_Status]]="Unpaid",1,0)</f>
        <v>0</v>
      </c>
      <c r="V306" s="12">
        <f>IF(Table1[[#This Row],[Payment_Status]]="Pending",1,0)</f>
        <v>1</v>
      </c>
      <c r="W306" s="12" t="s">
        <v>38</v>
      </c>
      <c r="X306" s="12" t="s">
        <v>39</v>
      </c>
      <c r="Y306" s="12" t="s">
        <v>51</v>
      </c>
      <c r="Z306" s="12">
        <v>100.98</v>
      </c>
      <c r="AA306" s="12">
        <v>102.72</v>
      </c>
      <c r="AB306" s="12" t="s">
        <v>32</v>
      </c>
      <c r="AC306" s="13">
        <v>43339</v>
      </c>
      <c r="AD306" s="12">
        <v>70</v>
      </c>
      <c r="AE306" s="15" t="s">
        <v>33</v>
      </c>
    </row>
    <row r="307" spans="3:31" ht="18" x14ac:dyDescent="0.35">
      <c r="C307" s="11" t="s">
        <v>560</v>
      </c>
      <c r="D307" s="12" t="s">
        <v>4277</v>
      </c>
      <c r="E307" s="12" t="s">
        <v>6278</v>
      </c>
      <c r="F307" s="12" t="s">
        <v>30</v>
      </c>
      <c r="G307" s="12" t="s">
        <v>8030</v>
      </c>
      <c r="H307" s="12" t="s">
        <v>8023</v>
      </c>
      <c r="I307" s="12" t="s">
        <v>561</v>
      </c>
      <c r="J307" s="13">
        <v>45824</v>
      </c>
      <c r="K307" s="14">
        <v>0.36081018518518521</v>
      </c>
      <c r="L307" s="12">
        <v>152.07</v>
      </c>
      <c r="M307" s="12">
        <v>3686.44</v>
      </c>
      <c r="N307" s="12">
        <v>3838.51</v>
      </c>
      <c r="O307" s="12">
        <v>894.07</v>
      </c>
      <c r="P307" s="49">
        <v>45826</v>
      </c>
      <c r="Q307" s="12" t="str">
        <f>TEXT(Table1[[#This Row],[Billing_Date]],"YYYY")</f>
        <v>2025</v>
      </c>
      <c r="R307" s="49">
        <v>45874</v>
      </c>
      <c r="S307" s="12" t="s">
        <v>37</v>
      </c>
      <c r="T307" s="12">
        <f>IF(Table1[[#This Row],[Payment_Status]]="Paid",1,0)</f>
        <v>0</v>
      </c>
      <c r="U307" s="12">
        <f>IF(Table1[[#This Row],[Payment_Status]]="Unpaid",1,0)</f>
        <v>0</v>
      </c>
      <c r="V307" s="12">
        <f>IF(Table1[[#This Row],[Payment_Status]]="Pending",1,0)</f>
        <v>1</v>
      </c>
      <c r="W307" s="12" t="s">
        <v>50</v>
      </c>
      <c r="X307" s="12" t="s">
        <v>30</v>
      </c>
      <c r="Y307" s="12" t="s">
        <v>85</v>
      </c>
      <c r="Z307" s="12">
        <v>82.52</v>
      </c>
      <c r="AA307" s="12">
        <v>69.55</v>
      </c>
      <c r="AB307" s="12" t="s">
        <v>32</v>
      </c>
      <c r="AC307" s="13">
        <v>45026</v>
      </c>
      <c r="AD307" s="12">
        <v>72</v>
      </c>
      <c r="AE307" s="15" t="s">
        <v>64</v>
      </c>
    </row>
    <row r="308" spans="3:31" ht="18" x14ac:dyDescent="0.35">
      <c r="C308" s="11" t="s">
        <v>562</v>
      </c>
      <c r="D308" s="12" t="s">
        <v>4278</v>
      </c>
      <c r="E308" s="12" t="s">
        <v>6279</v>
      </c>
      <c r="F308" s="12" t="s">
        <v>26</v>
      </c>
      <c r="G308" s="12" t="s">
        <v>8027</v>
      </c>
      <c r="H308" s="12" t="s">
        <v>8022</v>
      </c>
      <c r="I308" s="12" t="s">
        <v>563</v>
      </c>
      <c r="J308" s="13">
        <v>45688</v>
      </c>
      <c r="K308" s="14">
        <v>0.47196759259259258</v>
      </c>
      <c r="L308" s="12">
        <v>65.290000000000006</v>
      </c>
      <c r="M308" s="12">
        <v>2466.48</v>
      </c>
      <c r="N308" s="12">
        <v>2531.77</v>
      </c>
      <c r="O308" s="12">
        <v>349.71</v>
      </c>
      <c r="P308" s="49">
        <v>45690</v>
      </c>
      <c r="Q308" s="12" t="str">
        <f>TEXT(Table1[[#This Row],[Billing_Date]],"YYYY")</f>
        <v>2025</v>
      </c>
      <c r="R308" s="49">
        <v>45878</v>
      </c>
      <c r="S308" s="12" t="s">
        <v>49</v>
      </c>
      <c r="T308" s="12">
        <f>IF(Table1[[#This Row],[Payment_Status]]="Paid",1,0)</f>
        <v>0</v>
      </c>
      <c r="U308" s="12">
        <f>IF(Table1[[#This Row],[Payment_Status]]="Unpaid",1,0)</f>
        <v>1</v>
      </c>
      <c r="V308" s="12">
        <f>IF(Table1[[#This Row],[Payment_Status]]="Pending",1,0)</f>
        <v>0</v>
      </c>
      <c r="W308" s="12" t="s">
        <v>29</v>
      </c>
      <c r="X308" s="12" t="s">
        <v>44</v>
      </c>
      <c r="Y308" s="12" t="s">
        <v>51</v>
      </c>
      <c r="Z308" s="12">
        <v>29.37</v>
      </c>
      <c r="AA308" s="12">
        <v>35.92</v>
      </c>
      <c r="AB308" s="12" t="s">
        <v>46</v>
      </c>
      <c r="AC308" s="13">
        <v>44650</v>
      </c>
      <c r="AD308" s="12">
        <v>41</v>
      </c>
      <c r="AE308" s="15" t="s">
        <v>64</v>
      </c>
    </row>
    <row r="309" spans="3:31" ht="18" x14ac:dyDescent="0.35">
      <c r="C309" s="11" t="s">
        <v>564</v>
      </c>
      <c r="D309" s="12" t="s">
        <v>4279</v>
      </c>
      <c r="E309" s="12" t="s">
        <v>6280</v>
      </c>
      <c r="F309" s="12" t="s">
        <v>30</v>
      </c>
      <c r="G309" s="12" t="s">
        <v>8030</v>
      </c>
      <c r="H309" s="12" t="s">
        <v>8023</v>
      </c>
      <c r="I309" s="12" t="s">
        <v>565</v>
      </c>
      <c r="J309" s="13">
        <v>45761</v>
      </c>
      <c r="K309" s="14">
        <v>0.10862268518518518</v>
      </c>
      <c r="L309" s="12">
        <v>157.91999999999999</v>
      </c>
      <c r="M309" s="12">
        <v>2754.93</v>
      </c>
      <c r="N309" s="12">
        <v>2912.85</v>
      </c>
      <c r="O309" s="12">
        <v>1011.22</v>
      </c>
      <c r="P309" s="49">
        <v>45762</v>
      </c>
      <c r="Q309" s="12" t="str">
        <f>TEXT(Table1[[#This Row],[Billing_Date]],"YYYY")</f>
        <v>2025</v>
      </c>
      <c r="R309" s="49">
        <v>45868</v>
      </c>
      <c r="S309" s="12" t="s">
        <v>28</v>
      </c>
      <c r="T309" s="12">
        <f>IF(Table1[[#This Row],[Payment_Status]]="Paid",1,0)</f>
        <v>1</v>
      </c>
      <c r="U309" s="12">
        <f>IF(Table1[[#This Row],[Payment_Status]]="Unpaid",1,0)</f>
        <v>0</v>
      </c>
      <c r="V309" s="12">
        <f>IF(Table1[[#This Row],[Payment_Status]]="Pending",1,0)</f>
        <v>0</v>
      </c>
      <c r="W309" s="12" t="s">
        <v>38</v>
      </c>
      <c r="X309" s="12" t="s">
        <v>44</v>
      </c>
      <c r="Y309" s="12" t="s">
        <v>85</v>
      </c>
      <c r="Z309" s="12">
        <v>95.98</v>
      </c>
      <c r="AA309" s="12">
        <v>61.94</v>
      </c>
      <c r="AB309" s="12" t="s">
        <v>32</v>
      </c>
      <c r="AC309" s="13">
        <v>42548</v>
      </c>
      <c r="AD309" s="12">
        <v>72</v>
      </c>
      <c r="AE309" s="15" t="s">
        <v>64</v>
      </c>
    </row>
    <row r="310" spans="3:31" ht="18" x14ac:dyDescent="0.35">
      <c r="C310" s="11" t="s">
        <v>566</v>
      </c>
      <c r="D310" s="12" t="s">
        <v>4280</v>
      </c>
      <c r="E310" s="12" t="s">
        <v>6281</v>
      </c>
      <c r="F310" s="12" t="s">
        <v>35</v>
      </c>
      <c r="G310" s="12" t="s">
        <v>8029</v>
      </c>
      <c r="H310" s="12" t="s">
        <v>8020</v>
      </c>
      <c r="I310" s="12" t="s">
        <v>567</v>
      </c>
      <c r="J310" s="13">
        <v>45549</v>
      </c>
      <c r="K310" s="14">
        <v>0.21857638888888889</v>
      </c>
      <c r="L310" s="12">
        <v>120.7</v>
      </c>
      <c r="M310" s="12">
        <v>3018.35</v>
      </c>
      <c r="N310" s="12">
        <v>3139.0499999999902</v>
      </c>
      <c r="O310" s="12">
        <v>839.83</v>
      </c>
      <c r="P310" s="49">
        <v>45549</v>
      </c>
      <c r="Q310" s="12" t="str">
        <f>TEXT(Table1[[#This Row],[Billing_Date]],"YYYY")</f>
        <v>2024</v>
      </c>
      <c r="R310" s="49">
        <v>45868</v>
      </c>
      <c r="S310" s="12" t="s">
        <v>37</v>
      </c>
      <c r="T310" s="12">
        <f>IF(Table1[[#This Row],[Payment_Status]]="Paid",1,0)</f>
        <v>0</v>
      </c>
      <c r="U310" s="12">
        <f>IF(Table1[[#This Row],[Payment_Status]]="Unpaid",1,0)</f>
        <v>0</v>
      </c>
      <c r="V310" s="12">
        <f>IF(Table1[[#This Row],[Payment_Status]]="Pending",1,0)</f>
        <v>1</v>
      </c>
      <c r="W310" s="12" t="s">
        <v>29</v>
      </c>
      <c r="X310" s="12" t="s">
        <v>30</v>
      </c>
      <c r="Y310" s="12" t="s">
        <v>63</v>
      </c>
      <c r="Z310" s="12">
        <v>72.260000000000005</v>
      </c>
      <c r="AA310" s="12">
        <v>48.44</v>
      </c>
      <c r="AB310" s="12" t="s">
        <v>46</v>
      </c>
      <c r="AC310" s="13">
        <v>43944</v>
      </c>
      <c r="AD310" s="12">
        <v>66</v>
      </c>
      <c r="AE310" s="15" t="s">
        <v>64</v>
      </c>
    </row>
    <row r="311" spans="3:31" ht="18" x14ac:dyDescent="0.35">
      <c r="C311" s="11" t="s">
        <v>568</v>
      </c>
      <c r="D311" s="12" t="s">
        <v>4281</v>
      </c>
      <c r="E311" s="12" t="s">
        <v>6282</v>
      </c>
      <c r="F311" s="12" t="s">
        <v>35</v>
      </c>
      <c r="G311" s="12" t="s">
        <v>8031</v>
      </c>
      <c r="H311" s="12" t="s">
        <v>8024</v>
      </c>
      <c r="I311" s="12" t="s">
        <v>569</v>
      </c>
      <c r="J311" s="13">
        <v>45808</v>
      </c>
      <c r="K311" s="14">
        <v>0.29965277777777777</v>
      </c>
      <c r="L311" s="12">
        <v>113.69</v>
      </c>
      <c r="M311" s="12">
        <v>2652.99</v>
      </c>
      <c r="N311" s="12">
        <v>2766.68</v>
      </c>
      <c r="O311" s="12">
        <v>797.55</v>
      </c>
      <c r="P311" s="49">
        <v>45809</v>
      </c>
      <c r="Q311" s="12" t="str">
        <f>TEXT(Table1[[#This Row],[Billing_Date]],"YYYY")</f>
        <v>2025</v>
      </c>
      <c r="R311" s="49">
        <v>45860</v>
      </c>
      <c r="S311" s="12" t="s">
        <v>28</v>
      </c>
      <c r="T311" s="12">
        <f>IF(Table1[[#This Row],[Payment_Status]]="Paid",1,0)</f>
        <v>1</v>
      </c>
      <c r="U311" s="12">
        <f>IF(Table1[[#This Row],[Payment_Status]]="Unpaid",1,0)</f>
        <v>0</v>
      </c>
      <c r="V311" s="12">
        <f>IF(Table1[[#This Row],[Payment_Status]]="Pending",1,0)</f>
        <v>0</v>
      </c>
      <c r="W311" s="12" t="s">
        <v>43</v>
      </c>
      <c r="X311" s="12" t="s">
        <v>39</v>
      </c>
      <c r="Y311" s="12" t="s">
        <v>45</v>
      </c>
      <c r="Z311" s="12">
        <v>76.61</v>
      </c>
      <c r="AA311" s="12">
        <v>37.08</v>
      </c>
      <c r="AB311" s="12" t="s">
        <v>46</v>
      </c>
      <c r="AC311" s="13">
        <v>44608</v>
      </c>
      <c r="AD311" s="12">
        <v>33</v>
      </c>
      <c r="AE311" s="15" t="s">
        <v>40</v>
      </c>
    </row>
    <row r="312" spans="3:31" ht="18" x14ac:dyDescent="0.35">
      <c r="C312" s="11" t="s">
        <v>1276</v>
      </c>
      <c r="D312" s="12" t="s">
        <v>4282</v>
      </c>
      <c r="E312" s="12" t="s">
        <v>6283</v>
      </c>
      <c r="F312" s="12" t="s">
        <v>26</v>
      </c>
      <c r="G312" s="12" t="s">
        <v>8027</v>
      </c>
      <c r="H312" s="12" t="s">
        <v>8022</v>
      </c>
      <c r="I312" s="12" t="s">
        <v>1277</v>
      </c>
      <c r="J312" s="13">
        <v>45841</v>
      </c>
      <c r="K312" s="14">
        <v>0.56215277777777772</v>
      </c>
      <c r="L312" s="12">
        <v>326.60000000000002</v>
      </c>
      <c r="M312" s="12">
        <v>4796.45</v>
      </c>
      <c r="N312" s="12">
        <v>5123.05</v>
      </c>
      <c r="O312" s="12">
        <v>1797.65</v>
      </c>
      <c r="P312" s="49">
        <v>45847</v>
      </c>
      <c r="Q312" s="12" t="str">
        <f>TEXT(Table1[[#This Row],[Billing_Date]],"YYYY")</f>
        <v>2025</v>
      </c>
      <c r="R312" s="49">
        <v>45877</v>
      </c>
      <c r="S312" s="12" t="s">
        <v>28</v>
      </c>
      <c r="T312" s="12">
        <f>IF(Table1[[#This Row],[Payment_Status]]="Paid",1,0)</f>
        <v>1</v>
      </c>
      <c r="U312" s="12">
        <f>IF(Table1[[#This Row],[Payment_Status]]="Unpaid",1,0)</f>
        <v>0</v>
      </c>
      <c r="V312" s="12">
        <f>IF(Table1[[#This Row],[Payment_Status]]="Pending",1,0)</f>
        <v>0</v>
      </c>
      <c r="W312" s="12" t="s">
        <v>29</v>
      </c>
      <c r="X312" s="12" t="s">
        <v>30</v>
      </c>
      <c r="Y312" s="12" t="s">
        <v>51</v>
      </c>
      <c r="Z312" s="12">
        <v>145.77000000000001</v>
      </c>
      <c r="AA312" s="12">
        <v>180.83</v>
      </c>
      <c r="AB312" s="12" t="s">
        <v>46</v>
      </c>
      <c r="AC312" s="13">
        <v>42683</v>
      </c>
      <c r="AD312" s="12">
        <v>31</v>
      </c>
      <c r="AE312" s="15" t="s">
        <v>40</v>
      </c>
    </row>
    <row r="313" spans="3:31" ht="18" x14ac:dyDescent="0.35">
      <c r="C313" s="11" t="s">
        <v>572</v>
      </c>
      <c r="D313" s="12" t="s">
        <v>4283</v>
      </c>
      <c r="E313" s="12" t="s">
        <v>6284</v>
      </c>
      <c r="F313" s="12" t="s">
        <v>35</v>
      </c>
      <c r="G313" s="12" t="s">
        <v>8027</v>
      </c>
      <c r="H313" s="12" t="s">
        <v>8022</v>
      </c>
      <c r="I313" s="12" t="s">
        <v>573</v>
      </c>
      <c r="J313" s="13">
        <v>45846</v>
      </c>
      <c r="K313" s="14">
        <v>0.24550925925925926</v>
      </c>
      <c r="L313" s="12">
        <v>372.81</v>
      </c>
      <c r="M313" s="12">
        <v>3319.52</v>
      </c>
      <c r="N313" s="12">
        <v>3692.33</v>
      </c>
      <c r="O313" s="12">
        <v>1802.67</v>
      </c>
      <c r="P313" s="49">
        <v>45851</v>
      </c>
      <c r="Q313" s="12" t="str">
        <f>TEXT(Table1[[#This Row],[Billing_Date]],"YYYY")</f>
        <v>2025</v>
      </c>
      <c r="R313" s="49">
        <v>45858</v>
      </c>
      <c r="S313" s="12" t="s">
        <v>49</v>
      </c>
      <c r="T313" s="12">
        <f>IF(Table1[[#This Row],[Payment_Status]]="Paid",1,0)</f>
        <v>0</v>
      </c>
      <c r="U313" s="12">
        <f>IF(Table1[[#This Row],[Payment_Status]]="Unpaid",1,0)</f>
        <v>1</v>
      </c>
      <c r="V313" s="12">
        <f>IF(Table1[[#This Row],[Payment_Status]]="Pending",1,0)</f>
        <v>0</v>
      </c>
      <c r="W313" s="12" t="s">
        <v>50</v>
      </c>
      <c r="X313" s="12" t="s">
        <v>39</v>
      </c>
      <c r="Y313" s="12" t="s">
        <v>63</v>
      </c>
      <c r="Z313" s="12">
        <v>204.47</v>
      </c>
      <c r="AA313" s="12">
        <v>168.34</v>
      </c>
      <c r="AB313" s="12" t="s">
        <v>32</v>
      </c>
      <c r="AC313" s="13">
        <v>45282</v>
      </c>
      <c r="AD313" s="12">
        <v>54</v>
      </c>
      <c r="AE313" s="15" t="s">
        <v>40</v>
      </c>
    </row>
    <row r="314" spans="3:31" ht="18" x14ac:dyDescent="0.35">
      <c r="C314" s="11" t="s">
        <v>574</v>
      </c>
      <c r="D314" s="12" t="s">
        <v>4284</v>
      </c>
      <c r="E314" s="12" t="s">
        <v>6285</v>
      </c>
      <c r="F314" s="12" t="s">
        <v>35</v>
      </c>
      <c r="G314" s="12" t="s">
        <v>8028</v>
      </c>
      <c r="H314" s="12" t="s">
        <v>8022</v>
      </c>
      <c r="I314" s="12" t="s">
        <v>575</v>
      </c>
      <c r="J314" s="13">
        <v>45678</v>
      </c>
      <c r="K314" s="14">
        <v>0.10288194444444444</v>
      </c>
      <c r="L314" s="12">
        <v>318.45999999999998</v>
      </c>
      <c r="M314" s="12">
        <v>1257.6199999999999</v>
      </c>
      <c r="N314" s="12">
        <v>1576.08</v>
      </c>
      <c r="O314" s="12">
        <v>1978.03</v>
      </c>
      <c r="P314" s="49">
        <v>45679</v>
      </c>
      <c r="Q314" s="12" t="str">
        <f>TEXT(Table1[[#This Row],[Billing_Date]],"YYYY")</f>
        <v>2025</v>
      </c>
      <c r="R314" s="49">
        <v>45857</v>
      </c>
      <c r="S314" s="12" t="s">
        <v>37</v>
      </c>
      <c r="T314" s="12">
        <f>IF(Table1[[#This Row],[Payment_Status]]="Paid",1,0)</f>
        <v>0</v>
      </c>
      <c r="U314" s="12">
        <f>IF(Table1[[#This Row],[Payment_Status]]="Unpaid",1,0)</f>
        <v>0</v>
      </c>
      <c r="V314" s="12">
        <f>IF(Table1[[#This Row],[Payment_Status]]="Pending",1,0)</f>
        <v>1</v>
      </c>
      <c r="W314" s="12" t="s">
        <v>38</v>
      </c>
      <c r="X314" s="12" t="s">
        <v>44</v>
      </c>
      <c r="Y314" s="12" t="s">
        <v>85</v>
      </c>
      <c r="Z314" s="12">
        <v>132.77000000000001</v>
      </c>
      <c r="AA314" s="12">
        <v>185.69</v>
      </c>
      <c r="AB314" s="12" t="s">
        <v>32</v>
      </c>
      <c r="AC314" s="13">
        <v>44133</v>
      </c>
      <c r="AD314" s="12">
        <v>72</v>
      </c>
      <c r="AE314" s="15" t="s">
        <v>40</v>
      </c>
    </row>
    <row r="315" spans="3:31" ht="18" x14ac:dyDescent="0.35">
      <c r="C315" s="11" t="s">
        <v>576</v>
      </c>
      <c r="D315" s="12" t="s">
        <v>4285</v>
      </c>
      <c r="E315" s="12" t="s">
        <v>6286</v>
      </c>
      <c r="F315" s="12" t="s">
        <v>35</v>
      </c>
      <c r="G315" s="12" t="s">
        <v>8030</v>
      </c>
      <c r="H315" s="12" t="s">
        <v>8023</v>
      </c>
      <c r="I315" s="12" t="s">
        <v>577</v>
      </c>
      <c r="J315" s="13">
        <v>45526</v>
      </c>
      <c r="K315" s="14">
        <v>7.9687499999999994E-2</v>
      </c>
      <c r="L315" s="12">
        <v>422.45</v>
      </c>
      <c r="M315" s="12">
        <v>4121.63</v>
      </c>
      <c r="N315" s="12">
        <v>4544.08</v>
      </c>
      <c r="O315" s="12">
        <v>2460.61</v>
      </c>
      <c r="P315" s="49">
        <v>45770</v>
      </c>
      <c r="Q315" s="12" t="str">
        <f>TEXT(Table1[[#This Row],[Billing_Date]],"YYYY")</f>
        <v>2025</v>
      </c>
      <c r="R315" s="49">
        <v>45879</v>
      </c>
      <c r="S315" s="12" t="s">
        <v>28</v>
      </c>
      <c r="T315" s="12">
        <f>IF(Table1[[#This Row],[Payment_Status]]="Paid",1,0)</f>
        <v>1</v>
      </c>
      <c r="U315" s="12">
        <f>IF(Table1[[#This Row],[Payment_Status]]="Unpaid",1,0)</f>
        <v>0</v>
      </c>
      <c r="V315" s="12">
        <f>IF(Table1[[#This Row],[Payment_Status]]="Pending",1,0)</f>
        <v>0</v>
      </c>
      <c r="W315" s="12" t="s">
        <v>29</v>
      </c>
      <c r="X315" s="12" t="s">
        <v>39</v>
      </c>
      <c r="Y315" s="12" t="s">
        <v>51</v>
      </c>
      <c r="Z315" s="12">
        <v>216.93</v>
      </c>
      <c r="AA315" s="12">
        <v>205.52</v>
      </c>
      <c r="AB315" s="12" t="s">
        <v>32</v>
      </c>
      <c r="AC315" s="13">
        <v>42336</v>
      </c>
      <c r="AD315" s="12">
        <v>35</v>
      </c>
      <c r="AE315" s="15" t="s">
        <v>64</v>
      </c>
    </row>
    <row r="316" spans="3:31" ht="18" x14ac:dyDescent="0.35">
      <c r="C316" s="11" t="s">
        <v>3550</v>
      </c>
      <c r="D316" s="12" t="s">
        <v>4286</v>
      </c>
      <c r="E316" s="12" t="s">
        <v>6287</v>
      </c>
      <c r="F316" s="12" t="s">
        <v>30</v>
      </c>
      <c r="G316" s="12" t="s">
        <v>8029</v>
      </c>
      <c r="H316" s="12" t="s">
        <v>8020</v>
      </c>
      <c r="I316" s="12" t="s">
        <v>3551</v>
      </c>
      <c r="J316" s="13">
        <v>45593</v>
      </c>
      <c r="K316" s="14">
        <v>0.39791666666666664</v>
      </c>
      <c r="L316" s="12">
        <v>119.41</v>
      </c>
      <c r="M316" s="12">
        <v>2264.2800000000002</v>
      </c>
      <c r="N316" s="12">
        <v>2383.69</v>
      </c>
      <c r="O316" s="12">
        <v>669.81</v>
      </c>
      <c r="P316" s="49">
        <v>45678</v>
      </c>
      <c r="Q316" s="12" t="str">
        <f>TEXT(Table1[[#This Row],[Billing_Date]],"YYYY")</f>
        <v>2025</v>
      </c>
      <c r="R316" s="49">
        <v>45879</v>
      </c>
      <c r="S316" s="12" t="s">
        <v>37</v>
      </c>
      <c r="T316" s="12">
        <f>IF(Table1[[#This Row],[Payment_Status]]="Paid",1,0)</f>
        <v>0</v>
      </c>
      <c r="U316" s="12">
        <f>IF(Table1[[#This Row],[Payment_Status]]="Unpaid",1,0)</f>
        <v>0</v>
      </c>
      <c r="V316" s="12">
        <f>IF(Table1[[#This Row],[Payment_Status]]="Pending",1,0)</f>
        <v>1</v>
      </c>
      <c r="W316" s="12" t="s">
        <v>29</v>
      </c>
      <c r="X316" s="12" t="s">
        <v>30</v>
      </c>
      <c r="Y316" s="12" t="s">
        <v>63</v>
      </c>
      <c r="Z316" s="12">
        <v>72.39</v>
      </c>
      <c r="AA316" s="12">
        <v>47.02</v>
      </c>
      <c r="AB316" s="12" t="s">
        <v>46</v>
      </c>
      <c r="AC316" s="13">
        <v>45097</v>
      </c>
      <c r="AD316" s="12">
        <v>63</v>
      </c>
      <c r="AE316" s="15" t="s">
        <v>33</v>
      </c>
    </row>
    <row r="317" spans="3:31" ht="18" x14ac:dyDescent="0.35">
      <c r="C317" s="11" t="s">
        <v>580</v>
      </c>
      <c r="D317" s="12" t="s">
        <v>4287</v>
      </c>
      <c r="E317" s="12" t="s">
        <v>6288</v>
      </c>
      <c r="F317" s="12" t="s">
        <v>30</v>
      </c>
      <c r="G317" s="12" t="s">
        <v>8028</v>
      </c>
      <c r="H317" s="12" t="s">
        <v>8022</v>
      </c>
      <c r="I317" s="12" t="s">
        <v>581</v>
      </c>
      <c r="J317" s="13">
        <v>45661</v>
      </c>
      <c r="K317" s="14">
        <v>7.7638888888888882E-2</v>
      </c>
      <c r="L317" s="12">
        <v>240.8</v>
      </c>
      <c r="M317" s="12">
        <v>2904.62</v>
      </c>
      <c r="N317" s="12">
        <v>3145.42</v>
      </c>
      <c r="O317" s="12">
        <v>1201.58</v>
      </c>
      <c r="P317" s="49">
        <v>45685</v>
      </c>
      <c r="Q317" s="12" t="str">
        <f>TEXT(Table1[[#This Row],[Billing_Date]],"YYYY")</f>
        <v>2025</v>
      </c>
      <c r="R317" s="49">
        <v>45858</v>
      </c>
      <c r="S317" s="12" t="s">
        <v>28</v>
      </c>
      <c r="T317" s="12">
        <f>IF(Table1[[#This Row],[Payment_Status]]="Paid",1,0)</f>
        <v>1</v>
      </c>
      <c r="U317" s="12">
        <f>IF(Table1[[#This Row],[Payment_Status]]="Unpaid",1,0)</f>
        <v>0</v>
      </c>
      <c r="V317" s="12">
        <f>IF(Table1[[#This Row],[Payment_Status]]="Pending",1,0)</f>
        <v>0</v>
      </c>
      <c r="W317" s="12" t="s">
        <v>43</v>
      </c>
      <c r="X317" s="12" t="s">
        <v>44</v>
      </c>
      <c r="Y317" s="12" t="s">
        <v>31</v>
      </c>
      <c r="Z317" s="12">
        <v>160.24</v>
      </c>
      <c r="AA317" s="12">
        <v>80.56</v>
      </c>
      <c r="AB317" s="12" t="s">
        <v>32</v>
      </c>
      <c r="AC317" s="13">
        <v>44323</v>
      </c>
      <c r="AD317" s="12">
        <v>43</v>
      </c>
      <c r="AE317" s="15" t="s">
        <v>33</v>
      </c>
    </row>
    <row r="318" spans="3:31" ht="18" x14ac:dyDescent="0.35">
      <c r="C318" s="11" t="s">
        <v>582</v>
      </c>
      <c r="D318" s="12" t="s">
        <v>4288</v>
      </c>
      <c r="E318" s="12" t="s">
        <v>6289</v>
      </c>
      <c r="F318" s="12" t="s">
        <v>26</v>
      </c>
      <c r="G318" s="12" t="s">
        <v>8027</v>
      </c>
      <c r="H318" s="12" t="s">
        <v>8022</v>
      </c>
      <c r="I318" s="12" t="s">
        <v>583</v>
      </c>
      <c r="J318" s="13">
        <v>45613</v>
      </c>
      <c r="K318" s="14">
        <v>0.93365740740740744</v>
      </c>
      <c r="L318" s="12">
        <v>431.94</v>
      </c>
      <c r="M318" s="12">
        <v>1370.69</v>
      </c>
      <c r="N318" s="12">
        <v>1802.63</v>
      </c>
      <c r="O318" s="12">
        <v>1998.28</v>
      </c>
      <c r="P318" s="49">
        <v>45848</v>
      </c>
      <c r="Q318" s="12" t="str">
        <f>TEXT(Table1[[#This Row],[Billing_Date]],"YYYY")</f>
        <v>2025</v>
      </c>
      <c r="R318" s="49">
        <v>45871</v>
      </c>
      <c r="S318" s="12" t="s">
        <v>49</v>
      </c>
      <c r="T318" s="12">
        <f>IF(Table1[[#This Row],[Payment_Status]]="Paid",1,0)</f>
        <v>0</v>
      </c>
      <c r="U318" s="12">
        <f>IF(Table1[[#This Row],[Payment_Status]]="Unpaid",1,0)</f>
        <v>1</v>
      </c>
      <c r="V318" s="12">
        <f>IF(Table1[[#This Row],[Payment_Status]]="Pending",1,0)</f>
        <v>0</v>
      </c>
      <c r="W318" s="12" t="s">
        <v>58</v>
      </c>
      <c r="X318" s="12" t="s">
        <v>39</v>
      </c>
      <c r="Y318" s="12" t="s">
        <v>51</v>
      </c>
      <c r="Z318" s="12">
        <v>174.34</v>
      </c>
      <c r="AA318" s="12">
        <v>257.60000000000002</v>
      </c>
      <c r="AB318" s="12" t="s">
        <v>32</v>
      </c>
      <c r="AC318" s="13">
        <v>43126</v>
      </c>
      <c r="AD318" s="12">
        <v>67</v>
      </c>
      <c r="AE318" s="15" t="s">
        <v>64</v>
      </c>
    </row>
    <row r="319" spans="3:31" ht="18" x14ac:dyDescent="0.35">
      <c r="C319" s="11" t="s">
        <v>584</v>
      </c>
      <c r="D319" s="12" t="s">
        <v>4289</v>
      </c>
      <c r="E319" s="12" t="s">
        <v>6290</v>
      </c>
      <c r="F319" s="12" t="s">
        <v>30</v>
      </c>
      <c r="G319" s="12" t="s">
        <v>8031</v>
      </c>
      <c r="H319" s="12" t="s">
        <v>8024</v>
      </c>
      <c r="I319" s="12" t="s">
        <v>585</v>
      </c>
      <c r="J319" s="13">
        <v>45774</v>
      </c>
      <c r="K319" s="14">
        <v>0.25776620370370368</v>
      </c>
      <c r="L319" s="12">
        <v>200.99</v>
      </c>
      <c r="M319" s="12">
        <v>4689.2700000000004</v>
      </c>
      <c r="N319" s="12">
        <v>4890.26</v>
      </c>
      <c r="O319" s="12">
        <v>999.21</v>
      </c>
      <c r="P319" s="49">
        <v>45777</v>
      </c>
      <c r="Q319" s="12" t="str">
        <f>TEXT(Table1[[#This Row],[Billing_Date]],"YYYY")</f>
        <v>2025</v>
      </c>
      <c r="R319" s="49">
        <v>45870</v>
      </c>
      <c r="S319" s="12" t="s">
        <v>28</v>
      </c>
      <c r="T319" s="12">
        <f>IF(Table1[[#This Row],[Payment_Status]]="Paid",1,0)</f>
        <v>1</v>
      </c>
      <c r="U319" s="12">
        <f>IF(Table1[[#This Row],[Payment_Status]]="Unpaid",1,0)</f>
        <v>0</v>
      </c>
      <c r="V319" s="12">
        <f>IF(Table1[[#This Row],[Payment_Status]]="Pending",1,0)</f>
        <v>0</v>
      </c>
      <c r="W319" s="12" t="s">
        <v>50</v>
      </c>
      <c r="X319" s="12" t="s">
        <v>30</v>
      </c>
      <c r="Y319" s="12" t="s">
        <v>51</v>
      </c>
      <c r="Z319" s="12">
        <v>125.66</v>
      </c>
      <c r="AA319" s="12">
        <v>75.33</v>
      </c>
      <c r="AB319" s="12" t="s">
        <v>46</v>
      </c>
      <c r="AC319" s="13">
        <v>44460</v>
      </c>
      <c r="AD319" s="12">
        <v>20</v>
      </c>
      <c r="AE319" s="15" t="s">
        <v>40</v>
      </c>
    </row>
    <row r="320" spans="3:31" ht="18" x14ac:dyDescent="0.35">
      <c r="C320" s="11" t="s">
        <v>586</v>
      </c>
      <c r="D320" s="12" t="s">
        <v>4290</v>
      </c>
      <c r="E320" s="12" t="s">
        <v>6291</v>
      </c>
      <c r="F320" s="12" t="s">
        <v>30</v>
      </c>
      <c r="G320" s="12" t="s">
        <v>8031</v>
      </c>
      <c r="H320" s="12" t="s">
        <v>8024</v>
      </c>
      <c r="I320" s="12" t="s">
        <v>587</v>
      </c>
      <c r="J320" s="13">
        <v>45795</v>
      </c>
      <c r="K320" s="14">
        <v>0.62405092592592593</v>
      </c>
      <c r="L320" s="12">
        <v>231.14</v>
      </c>
      <c r="M320" s="12">
        <v>4525.38</v>
      </c>
      <c r="N320" s="12">
        <v>4756.5200000000004</v>
      </c>
      <c r="O320" s="12">
        <v>1355.2</v>
      </c>
      <c r="P320" s="49">
        <v>45798</v>
      </c>
      <c r="Q320" s="12" t="str">
        <f>TEXT(Table1[[#This Row],[Billing_Date]],"YYYY")</f>
        <v>2025</v>
      </c>
      <c r="R320" s="49">
        <v>45867</v>
      </c>
      <c r="S320" s="12" t="s">
        <v>37</v>
      </c>
      <c r="T320" s="12">
        <f>IF(Table1[[#This Row],[Payment_Status]]="Paid",1,0)</f>
        <v>0</v>
      </c>
      <c r="U320" s="12">
        <f>IF(Table1[[#This Row],[Payment_Status]]="Unpaid",1,0)</f>
        <v>0</v>
      </c>
      <c r="V320" s="12">
        <f>IF(Table1[[#This Row],[Payment_Status]]="Pending",1,0)</f>
        <v>1</v>
      </c>
      <c r="W320" s="12" t="s">
        <v>29</v>
      </c>
      <c r="X320" s="12" t="s">
        <v>39</v>
      </c>
      <c r="Y320" s="12" t="s">
        <v>85</v>
      </c>
      <c r="Z320" s="12">
        <v>138.69</v>
      </c>
      <c r="AA320" s="12">
        <v>92.45</v>
      </c>
      <c r="AB320" s="12" t="s">
        <v>46</v>
      </c>
      <c r="AC320" s="13">
        <v>43688</v>
      </c>
      <c r="AD320" s="12">
        <v>43</v>
      </c>
      <c r="AE320" s="15" t="s">
        <v>40</v>
      </c>
    </row>
    <row r="321" spans="3:31" ht="18" x14ac:dyDescent="0.35">
      <c r="C321" s="11" t="s">
        <v>3931</v>
      </c>
      <c r="D321" s="12" t="s">
        <v>4292</v>
      </c>
      <c r="E321" s="12" t="s">
        <v>6293</v>
      </c>
      <c r="F321" s="12" t="s">
        <v>35</v>
      </c>
      <c r="G321" s="12" t="s">
        <v>8025</v>
      </c>
      <c r="H321" s="12" t="s">
        <v>8020</v>
      </c>
      <c r="I321" s="12" t="s">
        <v>3932</v>
      </c>
      <c r="J321" s="13">
        <v>45639</v>
      </c>
      <c r="K321" s="14">
        <v>0.41790509259259262</v>
      </c>
      <c r="L321" s="12">
        <v>239.83</v>
      </c>
      <c r="M321" s="12">
        <v>2126</v>
      </c>
      <c r="N321" s="12">
        <v>2365.83</v>
      </c>
      <c r="O321" s="12">
        <v>1746.95</v>
      </c>
      <c r="P321" s="49">
        <v>45642</v>
      </c>
      <c r="Q321" s="12" t="str">
        <f>TEXT(Table1[[#This Row],[Billing_Date]],"YYYY")</f>
        <v>2024</v>
      </c>
      <c r="R321" s="49">
        <v>45866</v>
      </c>
      <c r="S321" s="12" t="s">
        <v>37</v>
      </c>
      <c r="T321" s="12">
        <f>IF(Table1[[#This Row],[Payment_Status]]="Paid",1,0)</f>
        <v>0</v>
      </c>
      <c r="U321" s="12">
        <f>IF(Table1[[#This Row],[Payment_Status]]="Unpaid",1,0)</f>
        <v>0</v>
      </c>
      <c r="V321" s="12">
        <f>IF(Table1[[#This Row],[Payment_Status]]="Pending",1,0)</f>
        <v>1</v>
      </c>
      <c r="W321" s="12" t="s">
        <v>58</v>
      </c>
      <c r="X321" s="12" t="s">
        <v>39</v>
      </c>
      <c r="Y321" s="12" t="s">
        <v>51</v>
      </c>
      <c r="Z321" s="12">
        <v>106.72</v>
      </c>
      <c r="AA321" s="12">
        <v>133.11000000000001</v>
      </c>
      <c r="AB321" s="12" t="s">
        <v>32</v>
      </c>
      <c r="AC321" s="13">
        <v>44484</v>
      </c>
      <c r="AD321" s="12">
        <v>61</v>
      </c>
      <c r="AE321" s="15" t="s">
        <v>64</v>
      </c>
    </row>
    <row r="322" spans="3:31" ht="18" x14ac:dyDescent="0.35">
      <c r="C322" s="11" t="s">
        <v>1056</v>
      </c>
      <c r="D322" s="12" t="s">
        <v>4293</v>
      </c>
      <c r="E322" s="12" t="s">
        <v>6294</v>
      </c>
      <c r="F322" s="12" t="s">
        <v>26</v>
      </c>
      <c r="G322" s="12" t="s">
        <v>8026</v>
      </c>
      <c r="H322" s="12" t="s">
        <v>8021</v>
      </c>
      <c r="I322" s="12" t="s">
        <v>1057</v>
      </c>
      <c r="J322" s="13">
        <v>45702</v>
      </c>
      <c r="K322" s="14">
        <v>0.84638888888888886</v>
      </c>
      <c r="L322" s="12">
        <v>474.48</v>
      </c>
      <c r="M322" s="12">
        <v>2855.83</v>
      </c>
      <c r="N322" s="12">
        <v>3330.31</v>
      </c>
      <c r="O322" s="12">
        <v>2654.14</v>
      </c>
      <c r="P322" s="49">
        <v>45780</v>
      </c>
      <c r="Q322" s="12" t="str">
        <f>TEXT(Table1[[#This Row],[Billing_Date]],"YYYY")</f>
        <v>2025</v>
      </c>
      <c r="R322" s="49">
        <v>45885</v>
      </c>
      <c r="S322" s="12" t="s">
        <v>49</v>
      </c>
      <c r="T322" s="12">
        <f>IF(Table1[[#This Row],[Payment_Status]]="Paid",1,0)</f>
        <v>0</v>
      </c>
      <c r="U322" s="12">
        <f>IF(Table1[[#This Row],[Payment_Status]]="Unpaid",1,0)</f>
        <v>1</v>
      </c>
      <c r="V322" s="12">
        <f>IF(Table1[[#This Row],[Payment_Status]]="Pending",1,0)</f>
        <v>0</v>
      </c>
      <c r="W322" s="12" t="s">
        <v>58</v>
      </c>
      <c r="X322" s="12" t="s">
        <v>44</v>
      </c>
      <c r="Y322" s="12" t="s">
        <v>85</v>
      </c>
      <c r="Z322" s="12">
        <v>230.32</v>
      </c>
      <c r="AA322" s="12">
        <v>244.16</v>
      </c>
      <c r="AB322" s="12" t="s">
        <v>32</v>
      </c>
      <c r="AC322" s="13">
        <v>43514</v>
      </c>
      <c r="AD322" s="12">
        <v>33</v>
      </c>
      <c r="AE322" s="15" t="s">
        <v>64</v>
      </c>
    </row>
    <row r="323" spans="3:31" ht="18" x14ac:dyDescent="0.35">
      <c r="C323" s="11" t="s">
        <v>2206</v>
      </c>
      <c r="D323" s="12" t="s">
        <v>4294</v>
      </c>
      <c r="E323" s="12" t="s">
        <v>6295</v>
      </c>
      <c r="F323" s="12" t="s">
        <v>30</v>
      </c>
      <c r="G323" s="12" t="s">
        <v>8031</v>
      </c>
      <c r="H323" s="12" t="s">
        <v>8024</v>
      </c>
      <c r="I323" s="12" t="s">
        <v>2207</v>
      </c>
      <c r="J323" s="13">
        <v>45696</v>
      </c>
      <c r="K323" s="14">
        <v>7.7002314814814815E-2</v>
      </c>
      <c r="L323" s="12">
        <v>110.24</v>
      </c>
      <c r="M323" s="12">
        <v>3056.48</v>
      </c>
      <c r="N323" s="12">
        <v>3166.72</v>
      </c>
      <c r="O323" s="12">
        <v>800.46</v>
      </c>
      <c r="P323" s="49">
        <v>45699</v>
      </c>
      <c r="Q323" s="12" t="str">
        <f>TEXT(Table1[[#This Row],[Billing_Date]],"YYYY")</f>
        <v>2025</v>
      </c>
      <c r="R323" s="49">
        <v>45875</v>
      </c>
      <c r="S323" s="12" t="s">
        <v>49</v>
      </c>
      <c r="T323" s="12">
        <f>IF(Table1[[#This Row],[Payment_Status]]="Paid",1,0)</f>
        <v>0</v>
      </c>
      <c r="U323" s="12">
        <f>IF(Table1[[#This Row],[Payment_Status]]="Unpaid",1,0)</f>
        <v>1</v>
      </c>
      <c r="V323" s="12">
        <f>IF(Table1[[#This Row],[Payment_Status]]="Pending",1,0)</f>
        <v>0</v>
      </c>
      <c r="W323" s="12" t="s">
        <v>58</v>
      </c>
      <c r="X323" s="12" t="s">
        <v>39</v>
      </c>
      <c r="Y323" s="12" t="s">
        <v>51</v>
      </c>
      <c r="Z323" s="12">
        <v>53.49</v>
      </c>
      <c r="AA323" s="12">
        <v>56.75</v>
      </c>
      <c r="AB323" s="12" t="s">
        <v>32</v>
      </c>
      <c r="AC323" s="13">
        <v>44340</v>
      </c>
      <c r="AD323" s="12">
        <v>63</v>
      </c>
      <c r="AE323" s="15" t="s">
        <v>33</v>
      </c>
    </row>
    <row r="324" spans="3:31" ht="18" x14ac:dyDescent="0.35">
      <c r="C324" s="11" t="s">
        <v>596</v>
      </c>
      <c r="D324" s="12" t="s">
        <v>4295</v>
      </c>
      <c r="E324" s="12" t="s">
        <v>6296</v>
      </c>
      <c r="F324" s="12" t="s">
        <v>30</v>
      </c>
      <c r="G324" s="12" t="s">
        <v>8026</v>
      </c>
      <c r="H324" s="12" t="s">
        <v>8021</v>
      </c>
      <c r="I324" s="12" t="s">
        <v>597</v>
      </c>
      <c r="J324" s="13">
        <v>45660</v>
      </c>
      <c r="K324" s="14">
        <v>0.67688657407407404</v>
      </c>
      <c r="L324" s="12">
        <v>102.01</v>
      </c>
      <c r="M324" s="12">
        <v>1438.9</v>
      </c>
      <c r="N324" s="12">
        <v>1540.91</v>
      </c>
      <c r="O324" s="12">
        <v>488.25</v>
      </c>
      <c r="P324" s="49">
        <v>45777</v>
      </c>
      <c r="Q324" s="12" t="str">
        <f>TEXT(Table1[[#This Row],[Billing_Date]],"YYYY")</f>
        <v>2025</v>
      </c>
      <c r="R324" s="49">
        <v>45880</v>
      </c>
      <c r="S324" s="12" t="s">
        <v>28</v>
      </c>
      <c r="T324" s="12">
        <f>IF(Table1[[#This Row],[Payment_Status]]="Paid",1,0)</f>
        <v>1</v>
      </c>
      <c r="U324" s="12">
        <f>IF(Table1[[#This Row],[Payment_Status]]="Unpaid",1,0)</f>
        <v>0</v>
      </c>
      <c r="V324" s="12">
        <f>IF(Table1[[#This Row],[Payment_Status]]="Pending",1,0)</f>
        <v>0</v>
      </c>
      <c r="W324" s="12" t="s">
        <v>58</v>
      </c>
      <c r="X324" s="12" t="s">
        <v>30</v>
      </c>
      <c r="Y324" s="12" t="s">
        <v>45</v>
      </c>
      <c r="Z324" s="12">
        <v>47.8</v>
      </c>
      <c r="AA324" s="12">
        <v>54.21</v>
      </c>
      <c r="AB324" s="12" t="s">
        <v>46</v>
      </c>
      <c r="AC324" s="13">
        <v>43203</v>
      </c>
      <c r="AD324" s="12">
        <v>72</v>
      </c>
      <c r="AE324" s="15" t="s">
        <v>64</v>
      </c>
    </row>
    <row r="325" spans="3:31" ht="18" x14ac:dyDescent="0.35">
      <c r="C325" s="11" t="s">
        <v>598</v>
      </c>
      <c r="D325" s="12" t="s">
        <v>4296</v>
      </c>
      <c r="E325" s="12" t="s">
        <v>6297</v>
      </c>
      <c r="F325" s="12" t="s">
        <v>35</v>
      </c>
      <c r="G325" s="12" t="s">
        <v>8030</v>
      </c>
      <c r="H325" s="12" t="s">
        <v>8023</v>
      </c>
      <c r="I325" s="12" t="s">
        <v>599</v>
      </c>
      <c r="J325" s="13">
        <v>45571</v>
      </c>
      <c r="K325" s="14">
        <v>0.65317129629629633</v>
      </c>
      <c r="L325" s="12">
        <v>281.02</v>
      </c>
      <c r="M325" s="12">
        <v>4464.09</v>
      </c>
      <c r="N325" s="12">
        <v>4745.1099999999997</v>
      </c>
      <c r="O325" s="12">
        <v>1594.66</v>
      </c>
      <c r="P325" s="49">
        <v>45846</v>
      </c>
      <c r="Q325" s="12" t="str">
        <f>TEXT(Table1[[#This Row],[Billing_Date]],"YYYY")</f>
        <v>2025</v>
      </c>
      <c r="R325" s="49">
        <v>45866</v>
      </c>
      <c r="S325" s="12" t="s">
        <v>37</v>
      </c>
      <c r="T325" s="12">
        <f>IF(Table1[[#This Row],[Payment_Status]]="Paid",1,0)</f>
        <v>0</v>
      </c>
      <c r="U325" s="12">
        <f>IF(Table1[[#This Row],[Payment_Status]]="Unpaid",1,0)</f>
        <v>0</v>
      </c>
      <c r="V325" s="12">
        <f>IF(Table1[[#This Row],[Payment_Status]]="Pending",1,0)</f>
        <v>1</v>
      </c>
      <c r="W325" s="12" t="s">
        <v>43</v>
      </c>
      <c r="X325" s="12" t="s">
        <v>30</v>
      </c>
      <c r="Y325" s="12" t="s">
        <v>51</v>
      </c>
      <c r="Z325" s="12">
        <v>158.41999999999999</v>
      </c>
      <c r="AA325" s="12">
        <v>122.6</v>
      </c>
      <c r="AB325" s="12" t="s">
        <v>32</v>
      </c>
      <c r="AC325" s="13">
        <v>42705</v>
      </c>
      <c r="AD325" s="12">
        <v>67</v>
      </c>
      <c r="AE325" s="15" t="s">
        <v>40</v>
      </c>
    </row>
    <row r="326" spans="3:31" ht="18" x14ac:dyDescent="0.35">
      <c r="C326" s="11" t="s">
        <v>600</v>
      </c>
      <c r="D326" s="12" t="s">
        <v>4297</v>
      </c>
      <c r="E326" s="12" t="s">
        <v>6298</v>
      </c>
      <c r="F326" s="12" t="s">
        <v>35</v>
      </c>
      <c r="G326" s="12" t="s">
        <v>8026</v>
      </c>
      <c r="H326" s="12" t="s">
        <v>8021</v>
      </c>
      <c r="I326" s="12" t="s">
        <v>601</v>
      </c>
      <c r="J326" s="13">
        <v>45602</v>
      </c>
      <c r="K326" s="14">
        <v>3.560185185185185E-2</v>
      </c>
      <c r="L326" s="12">
        <v>411.45</v>
      </c>
      <c r="M326" s="12">
        <v>4018.48</v>
      </c>
      <c r="N326" s="12">
        <v>4429.93</v>
      </c>
      <c r="O326" s="12">
        <v>2518.1999999999998</v>
      </c>
      <c r="P326" s="49">
        <v>45773</v>
      </c>
      <c r="Q326" s="12" t="str">
        <f>TEXT(Table1[[#This Row],[Billing_Date]],"YYYY")</f>
        <v>2025</v>
      </c>
      <c r="R326" s="49">
        <v>45879</v>
      </c>
      <c r="S326" s="12" t="s">
        <v>28</v>
      </c>
      <c r="T326" s="12">
        <f>IF(Table1[[#This Row],[Payment_Status]]="Paid",1,0)</f>
        <v>1</v>
      </c>
      <c r="U326" s="12">
        <f>IF(Table1[[#This Row],[Payment_Status]]="Unpaid",1,0)</f>
        <v>0</v>
      </c>
      <c r="V326" s="12">
        <f>IF(Table1[[#This Row],[Payment_Status]]="Pending",1,0)</f>
        <v>0</v>
      </c>
      <c r="W326" s="12" t="s">
        <v>38</v>
      </c>
      <c r="X326" s="12" t="s">
        <v>30</v>
      </c>
      <c r="Y326" s="12" t="s">
        <v>45</v>
      </c>
      <c r="Z326" s="12">
        <v>207.54</v>
      </c>
      <c r="AA326" s="12">
        <v>203.91</v>
      </c>
      <c r="AB326" s="12" t="s">
        <v>46</v>
      </c>
      <c r="AC326" s="13">
        <v>44485</v>
      </c>
      <c r="AD326" s="12">
        <v>55</v>
      </c>
      <c r="AE326" s="15" t="s">
        <v>33</v>
      </c>
    </row>
    <row r="327" spans="3:31" ht="18" x14ac:dyDescent="0.35">
      <c r="C327" s="11" t="s">
        <v>602</v>
      </c>
      <c r="D327" s="12" t="s">
        <v>4298</v>
      </c>
      <c r="E327" s="12" t="s">
        <v>6299</v>
      </c>
      <c r="F327" s="12" t="s">
        <v>30</v>
      </c>
      <c r="G327" s="12" t="s">
        <v>8028</v>
      </c>
      <c r="H327" s="12" t="s">
        <v>8022</v>
      </c>
      <c r="I327" s="12" t="s">
        <v>603</v>
      </c>
      <c r="J327" s="13">
        <v>45791</v>
      </c>
      <c r="K327" s="14">
        <v>0.38741898148148146</v>
      </c>
      <c r="L327" s="12">
        <v>61.36</v>
      </c>
      <c r="M327" s="12">
        <v>3887.57</v>
      </c>
      <c r="N327" s="12">
        <v>3948.93</v>
      </c>
      <c r="O327" s="12">
        <v>388.13</v>
      </c>
      <c r="P327" s="49">
        <v>45827</v>
      </c>
      <c r="Q327" s="12" t="str">
        <f>TEXT(Table1[[#This Row],[Billing_Date]],"YYYY")</f>
        <v>2025</v>
      </c>
      <c r="R327" s="49">
        <v>45862</v>
      </c>
      <c r="S327" s="12" t="s">
        <v>37</v>
      </c>
      <c r="T327" s="12">
        <f>IF(Table1[[#This Row],[Payment_Status]]="Paid",1,0)</f>
        <v>0</v>
      </c>
      <c r="U327" s="12">
        <f>IF(Table1[[#This Row],[Payment_Status]]="Unpaid",1,0)</f>
        <v>0</v>
      </c>
      <c r="V327" s="12">
        <f>IF(Table1[[#This Row],[Payment_Status]]="Pending",1,0)</f>
        <v>1</v>
      </c>
      <c r="W327" s="12" t="s">
        <v>50</v>
      </c>
      <c r="X327" s="12" t="s">
        <v>44</v>
      </c>
      <c r="Y327" s="12" t="s">
        <v>85</v>
      </c>
      <c r="Z327" s="12">
        <v>41.36</v>
      </c>
      <c r="AA327" s="12">
        <v>20</v>
      </c>
      <c r="AB327" s="12" t="s">
        <v>32</v>
      </c>
      <c r="AC327" s="13">
        <v>44366</v>
      </c>
      <c r="AD327" s="12">
        <v>29</v>
      </c>
      <c r="AE327" s="15" t="s">
        <v>40</v>
      </c>
    </row>
    <row r="328" spans="3:31" ht="18" x14ac:dyDescent="0.35">
      <c r="C328" s="11" t="s">
        <v>604</v>
      </c>
      <c r="D328" s="12" t="s">
        <v>4299</v>
      </c>
      <c r="E328" s="12" t="s">
        <v>6300</v>
      </c>
      <c r="F328" s="12" t="s">
        <v>26</v>
      </c>
      <c r="G328" s="12" t="s">
        <v>8026</v>
      </c>
      <c r="H328" s="12" t="s">
        <v>8021</v>
      </c>
      <c r="I328" s="12" t="s">
        <v>605</v>
      </c>
      <c r="J328" s="13">
        <v>45607</v>
      </c>
      <c r="K328" s="14">
        <v>0.60332175925925924</v>
      </c>
      <c r="L328" s="12">
        <v>353.53</v>
      </c>
      <c r="M328" s="12">
        <v>3709.13</v>
      </c>
      <c r="N328" s="12">
        <v>4062.66</v>
      </c>
      <c r="O328" s="12">
        <v>1760.03</v>
      </c>
      <c r="P328" s="49">
        <v>45757</v>
      </c>
      <c r="Q328" s="12" t="str">
        <f>TEXT(Table1[[#This Row],[Billing_Date]],"YYYY")</f>
        <v>2025</v>
      </c>
      <c r="R328" s="49">
        <v>45870</v>
      </c>
      <c r="S328" s="12" t="s">
        <v>37</v>
      </c>
      <c r="T328" s="12">
        <f>IF(Table1[[#This Row],[Payment_Status]]="Paid",1,0)</f>
        <v>0</v>
      </c>
      <c r="U328" s="12">
        <f>IF(Table1[[#This Row],[Payment_Status]]="Unpaid",1,0)</f>
        <v>0</v>
      </c>
      <c r="V328" s="12">
        <f>IF(Table1[[#This Row],[Payment_Status]]="Pending",1,0)</f>
        <v>1</v>
      </c>
      <c r="W328" s="12" t="s">
        <v>43</v>
      </c>
      <c r="X328" s="12" t="s">
        <v>30</v>
      </c>
      <c r="Y328" s="12" t="s">
        <v>31</v>
      </c>
      <c r="Z328" s="12">
        <v>232.88</v>
      </c>
      <c r="AA328" s="12">
        <v>120.65</v>
      </c>
      <c r="AB328" s="12" t="s">
        <v>46</v>
      </c>
      <c r="AC328" s="13">
        <v>42428</v>
      </c>
      <c r="AD328" s="12">
        <v>48</v>
      </c>
      <c r="AE328" s="15" t="s">
        <v>64</v>
      </c>
    </row>
    <row r="329" spans="3:31" ht="18" x14ac:dyDescent="0.35">
      <c r="C329" s="11" t="s">
        <v>606</v>
      </c>
      <c r="D329" s="12" t="s">
        <v>4300</v>
      </c>
      <c r="E329" s="12" t="s">
        <v>6301</v>
      </c>
      <c r="F329" s="12" t="s">
        <v>30</v>
      </c>
      <c r="G329" s="12" t="s">
        <v>8029</v>
      </c>
      <c r="H329" s="12" t="s">
        <v>8020</v>
      </c>
      <c r="I329" s="12" t="s">
        <v>607</v>
      </c>
      <c r="J329" s="13">
        <v>45716</v>
      </c>
      <c r="K329" s="14">
        <v>0.90201388888888889</v>
      </c>
      <c r="L329" s="12">
        <v>364.33</v>
      </c>
      <c r="M329" s="12">
        <v>3754.63</v>
      </c>
      <c r="N329" s="12">
        <v>4118.96</v>
      </c>
      <c r="O329" s="12">
        <v>2095.12</v>
      </c>
      <c r="P329" s="49">
        <v>45815</v>
      </c>
      <c r="Q329" s="12" t="str">
        <f>TEXT(Table1[[#This Row],[Billing_Date]],"YYYY")</f>
        <v>2025</v>
      </c>
      <c r="R329" s="49">
        <v>45859</v>
      </c>
      <c r="S329" s="12" t="s">
        <v>49</v>
      </c>
      <c r="T329" s="12">
        <f>IF(Table1[[#This Row],[Payment_Status]]="Paid",1,0)</f>
        <v>0</v>
      </c>
      <c r="U329" s="12">
        <f>IF(Table1[[#This Row],[Payment_Status]]="Unpaid",1,0)</f>
        <v>1</v>
      </c>
      <c r="V329" s="12">
        <f>IF(Table1[[#This Row],[Payment_Status]]="Pending",1,0)</f>
        <v>0</v>
      </c>
      <c r="W329" s="12" t="s">
        <v>29</v>
      </c>
      <c r="X329" s="12" t="s">
        <v>39</v>
      </c>
      <c r="Y329" s="12" t="s">
        <v>63</v>
      </c>
      <c r="Z329" s="12">
        <v>186.95</v>
      </c>
      <c r="AA329" s="12">
        <v>177.38</v>
      </c>
      <c r="AB329" s="12" t="s">
        <v>32</v>
      </c>
      <c r="AC329" s="13">
        <v>44622</v>
      </c>
      <c r="AD329" s="12">
        <v>64</v>
      </c>
      <c r="AE329" s="15" t="s">
        <v>64</v>
      </c>
    </row>
    <row r="330" spans="3:31" ht="18" x14ac:dyDescent="0.35">
      <c r="C330" s="11" t="s">
        <v>608</v>
      </c>
      <c r="D330" s="12" t="s">
        <v>4301</v>
      </c>
      <c r="E330" s="12" t="s">
        <v>6302</v>
      </c>
      <c r="F330" s="12" t="s">
        <v>30</v>
      </c>
      <c r="G330" s="12" t="s">
        <v>8030</v>
      </c>
      <c r="H330" s="12" t="s">
        <v>8023</v>
      </c>
      <c r="I330" s="12" t="s">
        <v>609</v>
      </c>
      <c r="J330" s="13">
        <v>45664</v>
      </c>
      <c r="K330" s="14">
        <v>0.34960648148148149</v>
      </c>
      <c r="L330" s="12">
        <v>363.31</v>
      </c>
      <c r="M330" s="12">
        <v>2839.6</v>
      </c>
      <c r="N330" s="12">
        <v>3202.91</v>
      </c>
      <c r="O330" s="12">
        <v>2495.7600000000002</v>
      </c>
      <c r="P330" s="49">
        <v>45712</v>
      </c>
      <c r="Q330" s="12" t="str">
        <f>TEXT(Table1[[#This Row],[Billing_Date]],"YYYY")</f>
        <v>2025</v>
      </c>
      <c r="R330" s="49">
        <v>45876</v>
      </c>
      <c r="S330" s="12" t="s">
        <v>28</v>
      </c>
      <c r="T330" s="12">
        <f>IF(Table1[[#This Row],[Payment_Status]]="Paid",1,0)</f>
        <v>1</v>
      </c>
      <c r="U330" s="12">
        <f>IF(Table1[[#This Row],[Payment_Status]]="Unpaid",1,0)</f>
        <v>0</v>
      </c>
      <c r="V330" s="12">
        <f>IF(Table1[[#This Row],[Payment_Status]]="Pending",1,0)</f>
        <v>0</v>
      </c>
      <c r="W330" s="12" t="s">
        <v>29</v>
      </c>
      <c r="X330" s="12" t="s">
        <v>39</v>
      </c>
      <c r="Y330" s="12" t="s">
        <v>51</v>
      </c>
      <c r="Z330" s="12">
        <v>230.88</v>
      </c>
      <c r="AA330" s="12">
        <v>132.43</v>
      </c>
      <c r="AB330" s="12" t="s">
        <v>46</v>
      </c>
      <c r="AC330" s="13">
        <v>45141</v>
      </c>
      <c r="AD330" s="12">
        <v>18</v>
      </c>
      <c r="AE330" s="15" t="s">
        <v>33</v>
      </c>
    </row>
    <row r="331" spans="3:31" ht="18" x14ac:dyDescent="0.35">
      <c r="C331" s="11" t="s">
        <v>610</v>
      </c>
      <c r="D331" s="12" t="s">
        <v>4302</v>
      </c>
      <c r="E331" s="12" t="s">
        <v>6303</v>
      </c>
      <c r="F331" s="12" t="s">
        <v>30</v>
      </c>
      <c r="G331" s="12" t="s">
        <v>8028</v>
      </c>
      <c r="H331" s="12" t="s">
        <v>8022</v>
      </c>
      <c r="I331" s="12" t="s">
        <v>611</v>
      </c>
      <c r="J331" s="13">
        <v>45828</v>
      </c>
      <c r="K331" s="14">
        <v>0.37627314814814816</v>
      </c>
      <c r="L331" s="12">
        <v>147.61000000000001</v>
      </c>
      <c r="M331" s="12">
        <v>2316.36</v>
      </c>
      <c r="N331" s="12">
        <v>2463.9699999999998</v>
      </c>
      <c r="O331" s="12">
        <v>776.82</v>
      </c>
      <c r="P331" s="49">
        <v>45830</v>
      </c>
      <c r="Q331" s="12" t="str">
        <f>TEXT(Table1[[#This Row],[Billing_Date]],"YYYY")</f>
        <v>2025</v>
      </c>
      <c r="R331" s="49">
        <v>45868</v>
      </c>
      <c r="S331" s="12" t="s">
        <v>37</v>
      </c>
      <c r="T331" s="12">
        <f>IF(Table1[[#This Row],[Payment_Status]]="Paid",1,0)</f>
        <v>0</v>
      </c>
      <c r="U331" s="12">
        <f>IF(Table1[[#This Row],[Payment_Status]]="Unpaid",1,0)</f>
        <v>0</v>
      </c>
      <c r="V331" s="12">
        <f>IF(Table1[[#This Row],[Payment_Status]]="Pending",1,0)</f>
        <v>1</v>
      </c>
      <c r="W331" s="12" t="s">
        <v>29</v>
      </c>
      <c r="X331" s="12" t="s">
        <v>30</v>
      </c>
      <c r="Y331" s="12" t="s">
        <v>45</v>
      </c>
      <c r="Z331" s="12">
        <v>87.74</v>
      </c>
      <c r="AA331" s="12">
        <v>59.87</v>
      </c>
      <c r="AB331" s="12" t="s">
        <v>46</v>
      </c>
      <c r="AC331" s="13">
        <v>45049</v>
      </c>
      <c r="AD331" s="12">
        <v>28</v>
      </c>
      <c r="AE331" s="15" t="s">
        <v>40</v>
      </c>
    </row>
    <row r="332" spans="3:31" ht="18" x14ac:dyDescent="0.35">
      <c r="C332" s="11" t="s">
        <v>612</v>
      </c>
      <c r="D332" s="12" t="s">
        <v>4303</v>
      </c>
      <c r="E332" s="12" t="s">
        <v>6304</v>
      </c>
      <c r="F332" s="12" t="s">
        <v>35</v>
      </c>
      <c r="G332" s="12" t="s">
        <v>8026</v>
      </c>
      <c r="H332" s="12" t="s">
        <v>8021</v>
      </c>
      <c r="I332" s="12" t="s">
        <v>613</v>
      </c>
      <c r="J332" s="13">
        <v>45624</v>
      </c>
      <c r="K332" s="14">
        <v>0.48650462962962965</v>
      </c>
      <c r="L332" s="12">
        <v>273.49</v>
      </c>
      <c r="M332" s="12">
        <v>1336.82</v>
      </c>
      <c r="N332" s="12">
        <v>1610.31</v>
      </c>
      <c r="O332" s="12">
        <v>1603.01</v>
      </c>
      <c r="P332" s="49">
        <v>45630</v>
      </c>
      <c r="Q332" s="12" t="str">
        <f>TEXT(Table1[[#This Row],[Billing_Date]],"YYYY")</f>
        <v>2024</v>
      </c>
      <c r="R332" s="49">
        <v>45877</v>
      </c>
      <c r="S332" s="12" t="s">
        <v>49</v>
      </c>
      <c r="T332" s="12">
        <f>IF(Table1[[#This Row],[Payment_Status]]="Paid",1,0)</f>
        <v>0</v>
      </c>
      <c r="U332" s="12">
        <f>IF(Table1[[#This Row],[Payment_Status]]="Unpaid",1,0)</f>
        <v>1</v>
      </c>
      <c r="V332" s="12">
        <f>IF(Table1[[#This Row],[Payment_Status]]="Pending",1,0)</f>
        <v>0</v>
      </c>
      <c r="W332" s="12" t="s">
        <v>43</v>
      </c>
      <c r="X332" s="12" t="s">
        <v>39</v>
      </c>
      <c r="Y332" s="12" t="s">
        <v>85</v>
      </c>
      <c r="Z332" s="12">
        <v>157.31</v>
      </c>
      <c r="AA332" s="12">
        <v>116.18</v>
      </c>
      <c r="AB332" s="12" t="s">
        <v>32</v>
      </c>
      <c r="AC332" s="13">
        <v>42300</v>
      </c>
      <c r="AD332" s="12">
        <v>40</v>
      </c>
      <c r="AE332" s="15" t="s">
        <v>40</v>
      </c>
    </row>
    <row r="333" spans="3:31" ht="18" x14ac:dyDescent="0.35">
      <c r="C333" s="11" t="s">
        <v>614</v>
      </c>
      <c r="D333" s="12" t="s">
        <v>4304</v>
      </c>
      <c r="E333" s="12" t="s">
        <v>6305</v>
      </c>
      <c r="F333" s="12" t="s">
        <v>35</v>
      </c>
      <c r="G333" s="12" t="s">
        <v>8030</v>
      </c>
      <c r="H333" s="12" t="s">
        <v>8023</v>
      </c>
      <c r="I333" s="12" t="s">
        <v>615</v>
      </c>
      <c r="J333" s="13">
        <v>45518</v>
      </c>
      <c r="K333" s="14">
        <v>0.2245138888888889</v>
      </c>
      <c r="L333" s="12">
        <v>346.5</v>
      </c>
      <c r="M333" s="12">
        <v>1169.99</v>
      </c>
      <c r="N333" s="12">
        <v>1516.49</v>
      </c>
      <c r="O333" s="12">
        <v>2011.39</v>
      </c>
      <c r="P333" s="49">
        <v>45796</v>
      </c>
      <c r="Q333" s="12" t="str">
        <f>TEXT(Table1[[#This Row],[Billing_Date]],"YYYY")</f>
        <v>2025</v>
      </c>
      <c r="R333" s="49">
        <v>45881</v>
      </c>
      <c r="S333" s="12" t="s">
        <v>28</v>
      </c>
      <c r="T333" s="12">
        <f>IF(Table1[[#This Row],[Payment_Status]]="Paid",1,0)</f>
        <v>1</v>
      </c>
      <c r="U333" s="12">
        <f>IF(Table1[[#This Row],[Payment_Status]]="Unpaid",1,0)</f>
        <v>0</v>
      </c>
      <c r="V333" s="12">
        <f>IF(Table1[[#This Row],[Payment_Status]]="Pending",1,0)</f>
        <v>0</v>
      </c>
      <c r="W333" s="12" t="s">
        <v>29</v>
      </c>
      <c r="X333" s="12" t="s">
        <v>44</v>
      </c>
      <c r="Y333" s="12" t="s">
        <v>45</v>
      </c>
      <c r="Z333" s="12">
        <v>221.87</v>
      </c>
      <c r="AA333" s="12">
        <v>124.63</v>
      </c>
      <c r="AB333" s="12" t="s">
        <v>46</v>
      </c>
      <c r="AC333" s="13">
        <v>42777</v>
      </c>
      <c r="AD333" s="12">
        <v>37</v>
      </c>
      <c r="AE333" s="15" t="s">
        <v>40</v>
      </c>
    </row>
    <row r="334" spans="3:31" ht="18" x14ac:dyDescent="0.35">
      <c r="C334" s="11" t="s">
        <v>616</v>
      </c>
      <c r="D334" s="12" t="s">
        <v>4305</v>
      </c>
      <c r="E334" s="12" t="s">
        <v>6306</v>
      </c>
      <c r="F334" s="12" t="s">
        <v>30</v>
      </c>
      <c r="G334" s="12" t="s">
        <v>8030</v>
      </c>
      <c r="H334" s="12" t="s">
        <v>8023</v>
      </c>
      <c r="I334" s="12" t="s">
        <v>617</v>
      </c>
      <c r="J334" s="13">
        <v>45819</v>
      </c>
      <c r="K334" s="14">
        <v>0.70855324074074078</v>
      </c>
      <c r="L334" s="12">
        <v>405.53</v>
      </c>
      <c r="M334" s="12">
        <v>4478.0200000000004</v>
      </c>
      <c r="N334" s="12">
        <v>4883.55</v>
      </c>
      <c r="O334" s="12">
        <v>2413.91</v>
      </c>
      <c r="P334" s="49">
        <v>45821</v>
      </c>
      <c r="Q334" s="12" t="str">
        <f>TEXT(Table1[[#This Row],[Billing_Date]],"YYYY")</f>
        <v>2025</v>
      </c>
      <c r="R334" s="49">
        <v>45878</v>
      </c>
      <c r="S334" s="12" t="s">
        <v>49</v>
      </c>
      <c r="T334" s="12">
        <f>IF(Table1[[#This Row],[Payment_Status]]="Paid",1,0)</f>
        <v>0</v>
      </c>
      <c r="U334" s="12">
        <f>IF(Table1[[#This Row],[Payment_Status]]="Unpaid",1,0)</f>
        <v>1</v>
      </c>
      <c r="V334" s="12">
        <f>IF(Table1[[#This Row],[Payment_Status]]="Pending",1,0)</f>
        <v>0</v>
      </c>
      <c r="W334" s="12" t="s">
        <v>43</v>
      </c>
      <c r="X334" s="12" t="s">
        <v>39</v>
      </c>
      <c r="Y334" s="12" t="s">
        <v>45</v>
      </c>
      <c r="Z334" s="12">
        <v>192.55</v>
      </c>
      <c r="AA334" s="12">
        <v>212.98</v>
      </c>
      <c r="AB334" s="12" t="s">
        <v>32</v>
      </c>
      <c r="AC334" s="13">
        <v>44735</v>
      </c>
      <c r="AD334" s="12">
        <v>66</v>
      </c>
      <c r="AE334" s="15" t="s">
        <v>40</v>
      </c>
    </row>
    <row r="335" spans="3:31" ht="18" x14ac:dyDescent="0.35">
      <c r="C335" s="11" t="s">
        <v>618</v>
      </c>
      <c r="D335" s="12" t="s">
        <v>4306</v>
      </c>
      <c r="E335" s="12" t="s">
        <v>6307</v>
      </c>
      <c r="F335" s="12" t="s">
        <v>35</v>
      </c>
      <c r="G335" s="12" t="s">
        <v>8027</v>
      </c>
      <c r="H335" s="12" t="s">
        <v>8022</v>
      </c>
      <c r="I335" s="12" t="s">
        <v>619</v>
      </c>
      <c r="J335" s="13">
        <v>45653</v>
      </c>
      <c r="K335" s="14">
        <v>0.6653472222222222</v>
      </c>
      <c r="L335" s="12">
        <v>372.52</v>
      </c>
      <c r="M335" s="12">
        <v>2883.52</v>
      </c>
      <c r="N335" s="12">
        <v>3256.04</v>
      </c>
      <c r="O335" s="12">
        <v>2351.7600000000002</v>
      </c>
      <c r="P335" s="49">
        <v>45656</v>
      </c>
      <c r="Q335" s="12" t="str">
        <f>TEXT(Table1[[#This Row],[Billing_Date]],"YYYY")</f>
        <v>2024</v>
      </c>
      <c r="R335" s="49">
        <v>45869</v>
      </c>
      <c r="S335" s="12" t="s">
        <v>49</v>
      </c>
      <c r="T335" s="12">
        <f>IF(Table1[[#This Row],[Payment_Status]]="Paid",1,0)</f>
        <v>0</v>
      </c>
      <c r="U335" s="12">
        <f>IF(Table1[[#This Row],[Payment_Status]]="Unpaid",1,0)</f>
        <v>1</v>
      </c>
      <c r="V335" s="12">
        <f>IF(Table1[[#This Row],[Payment_Status]]="Pending",1,0)</f>
        <v>0</v>
      </c>
      <c r="W335" s="12" t="s">
        <v>38</v>
      </c>
      <c r="X335" s="12" t="s">
        <v>44</v>
      </c>
      <c r="Y335" s="12" t="s">
        <v>63</v>
      </c>
      <c r="Z335" s="12">
        <v>233.4</v>
      </c>
      <c r="AA335" s="12">
        <v>139.12</v>
      </c>
      <c r="AB335" s="12" t="s">
        <v>46</v>
      </c>
      <c r="AC335" s="13">
        <v>43204</v>
      </c>
      <c r="AD335" s="12">
        <v>48</v>
      </c>
      <c r="AE335" s="15" t="s">
        <v>40</v>
      </c>
    </row>
    <row r="336" spans="3:31" ht="18" x14ac:dyDescent="0.35">
      <c r="C336" s="11" t="s">
        <v>620</v>
      </c>
      <c r="D336" s="12" t="s">
        <v>4307</v>
      </c>
      <c r="E336" s="12" t="s">
        <v>6308</v>
      </c>
      <c r="F336" s="12" t="s">
        <v>35</v>
      </c>
      <c r="G336" s="12" t="s">
        <v>8026</v>
      </c>
      <c r="H336" s="12" t="s">
        <v>8021</v>
      </c>
      <c r="I336" s="12" t="s">
        <v>621</v>
      </c>
      <c r="J336" s="13">
        <v>45621</v>
      </c>
      <c r="K336" s="14">
        <v>0.35991898148148149</v>
      </c>
      <c r="L336" s="12">
        <v>281.89</v>
      </c>
      <c r="M336" s="12">
        <v>4317.47</v>
      </c>
      <c r="N336" s="12">
        <v>4599.3599999999997</v>
      </c>
      <c r="O336" s="12">
        <v>1982.29</v>
      </c>
      <c r="P336" s="49">
        <v>45763</v>
      </c>
      <c r="Q336" s="12" t="str">
        <f>TEXT(Table1[[#This Row],[Billing_Date]],"YYYY")</f>
        <v>2025</v>
      </c>
      <c r="R336" s="49">
        <v>45873</v>
      </c>
      <c r="S336" s="12" t="s">
        <v>37</v>
      </c>
      <c r="T336" s="12">
        <f>IF(Table1[[#This Row],[Payment_Status]]="Paid",1,0)</f>
        <v>0</v>
      </c>
      <c r="U336" s="12">
        <f>IF(Table1[[#This Row],[Payment_Status]]="Unpaid",1,0)</f>
        <v>0</v>
      </c>
      <c r="V336" s="12">
        <f>IF(Table1[[#This Row],[Payment_Status]]="Pending",1,0)</f>
        <v>1</v>
      </c>
      <c r="W336" s="12" t="s">
        <v>43</v>
      </c>
      <c r="X336" s="12" t="s">
        <v>30</v>
      </c>
      <c r="Y336" s="12" t="s">
        <v>45</v>
      </c>
      <c r="Z336" s="12">
        <v>193.11</v>
      </c>
      <c r="AA336" s="12">
        <v>88.78</v>
      </c>
      <c r="AB336" s="12" t="s">
        <v>46</v>
      </c>
      <c r="AC336" s="13">
        <v>44454</v>
      </c>
      <c r="AD336" s="12">
        <v>25</v>
      </c>
      <c r="AE336" s="15" t="s">
        <v>64</v>
      </c>
    </row>
    <row r="337" spans="3:31" ht="18" x14ac:dyDescent="0.35">
      <c r="C337" s="11" t="s">
        <v>622</v>
      </c>
      <c r="D337" s="12" t="s">
        <v>4308</v>
      </c>
      <c r="E337" s="12" t="s">
        <v>6309</v>
      </c>
      <c r="F337" s="12" t="s">
        <v>26</v>
      </c>
      <c r="G337" s="12" t="s">
        <v>8030</v>
      </c>
      <c r="H337" s="12" t="s">
        <v>8023</v>
      </c>
      <c r="I337" s="12" t="s">
        <v>623</v>
      </c>
      <c r="J337" s="13">
        <v>45605</v>
      </c>
      <c r="K337" s="14">
        <v>0.73754629629629631</v>
      </c>
      <c r="L337" s="12">
        <v>20.21</v>
      </c>
      <c r="M337" s="12">
        <v>1280.68</v>
      </c>
      <c r="N337" s="12">
        <v>1300.8900000000001</v>
      </c>
      <c r="O337" s="12">
        <v>92.27</v>
      </c>
      <c r="P337" s="49">
        <v>45666</v>
      </c>
      <c r="Q337" s="12" t="str">
        <f>TEXT(Table1[[#This Row],[Billing_Date]],"YYYY")</f>
        <v>2025</v>
      </c>
      <c r="R337" s="49">
        <v>45875</v>
      </c>
      <c r="S337" s="12" t="s">
        <v>28</v>
      </c>
      <c r="T337" s="12">
        <f>IF(Table1[[#This Row],[Payment_Status]]="Paid",1,0)</f>
        <v>1</v>
      </c>
      <c r="U337" s="12">
        <f>IF(Table1[[#This Row],[Payment_Status]]="Unpaid",1,0)</f>
        <v>0</v>
      </c>
      <c r="V337" s="12">
        <f>IF(Table1[[#This Row],[Payment_Status]]="Pending",1,0)</f>
        <v>0</v>
      </c>
      <c r="W337" s="12" t="s">
        <v>38</v>
      </c>
      <c r="X337" s="12" t="s">
        <v>30</v>
      </c>
      <c r="Y337" s="12" t="s">
        <v>63</v>
      </c>
      <c r="Z337" s="12">
        <v>13.19</v>
      </c>
      <c r="AA337" s="12">
        <v>7.02</v>
      </c>
      <c r="AB337" s="12" t="s">
        <v>32</v>
      </c>
      <c r="AC337" s="13">
        <v>42459</v>
      </c>
      <c r="AD337" s="12">
        <v>55</v>
      </c>
      <c r="AE337" s="15" t="s">
        <v>40</v>
      </c>
    </row>
    <row r="338" spans="3:31" ht="18" x14ac:dyDescent="0.35">
      <c r="C338" s="11" t="s">
        <v>2103</v>
      </c>
      <c r="D338" s="12" t="s">
        <v>4309</v>
      </c>
      <c r="E338" s="12" t="s">
        <v>6310</v>
      </c>
      <c r="F338" s="12" t="s">
        <v>30</v>
      </c>
      <c r="G338" s="12" t="s">
        <v>8030</v>
      </c>
      <c r="H338" s="12" t="s">
        <v>8023</v>
      </c>
      <c r="I338" s="12" t="s">
        <v>2104</v>
      </c>
      <c r="J338" s="13">
        <v>45810</v>
      </c>
      <c r="K338" s="14">
        <v>0.33746527777777779</v>
      </c>
      <c r="L338" s="12">
        <v>366.93</v>
      </c>
      <c r="M338" s="12">
        <v>3293.42</v>
      </c>
      <c r="N338" s="12">
        <v>3660.35</v>
      </c>
      <c r="O338" s="12">
        <v>2243.62</v>
      </c>
      <c r="P338" s="49">
        <v>45813</v>
      </c>
      <c r="Q338" s="12" t="str">
        <f>TEXT(Table1[[#This Row],[Billing_Date]],"YYYY")</f>
        <v>2025</v>
      </c>
      <c r="R338" s="49">
        <v>45858</v>
      </c>
      <c r="S338" s="12" t="s">
        <v>49</v>
      </c>
      <c r="T338" s="12">
        <f>IF(Table1[[#This Row],[Payment_Status]]="Paid",1,0)</f>
        <v>0</v>
      </c>
      <c r="U338" s="12">
        <f>IF(Table1[[#This Row],[Payment_Status]]="Unpaid",1,0)</f>
        <v>1</v>
      </c>
      <c r="V338" s="12">
        <f>IF(Table1[[#This Row],[Payment_Status]]="Pending",1,0)</f>
        <v>0</v>
      </c>
      <c r="W338" s="12" t="s">
        <v>50</v>
      </c>
      <c r="X338" s="12" t="s">
        <v>44</v>
      </c>
      <c r="Y338" s="12" t="s">
        <v>45</v>
      </c>
      <c r="Z338" s="12">
        <v>178.71</v>
      </c>
      <c r="AA338" s="12">
        <v>188.22</v>
      </c>
      <c r="AB338" s="12" t="s">
        <v>32</v>
      </c>
      <c r="AC338" s="13">
        <v>43959</v>
      </c>
      <c r="AD338" s="12">
        <v>24</v>
      </c>
      <c r="AE338" s="15" t="s">
        <v>64</v>
      </c>
    </row>
    <row r="339" spans="3:31" ht="18" x14ac:dyDescent="0.35">
      <c r="C339" s="11" t="s">
        <v>2450</v>
      </c>
      <c r="D339" s="12" t="s">
        <v>4310</v>
      </c>
      <c r="E339" s="12" t="s">
        <v>6311</v>
      </c>
      <c r="F339" s="12" t="s">
        <v>35</v>
      </c>
      <c r="G339" s="12" t="s">
        <v>8031</v>
      </c>
      <c r="H339" s="12" t="s">
        <v>8024</v>
      </c>
      <c r="I339" s="12" t="s">
        <v>2451</v>
      </c>
      <c r="J339" s="13">
        <v>45761</v>
      </c>
      <c r="K339" s="14">
        <v>0.83114583333333336</v>
      </c>
      <c r="L339" s="12">
        <v>148.72</v>
      </c>
      <c r="M339" s="12">
        <v>3284.51</v>
      </c>
      <c r="N339" s="12">
        <v>3433.23</v>
      </c>
      <c r="O339" s="12">
        <v>976.12</v>
      </c>
      <c r="P339" s="49">
        <v>45762</v>
      </c>
      <c r="Q339" s="12" t="str">
        <f>TEXT(Table1[[#This Row],[Billing_Date]],"YYYY")</f>
        <v>2025</v>
      </c>
      <c r="R339" s="49">
        <v>45859</v>
      </c>
      <c r="S339" s="12" t="s">
        <v>49</v>
      </c>
      <c r="T339" s="12">
        <f>IF(Table1[[#This Row],[Payment_Status]]="Paid",1,0)</f>
        <v>0</v>
      </c>
      <c r="U339" s="12">
        <f>IF(Table1[[#This Row],[Payment_Status]]="Unpaid",1,0)</f>
        <v>1</v>
      </c>
      <c r="V339" s="12">
        <f>IF(Table1[[#This Row],[Payment_Status]]="Pending",1,0)</f>
        <v>0</v>
      </c>
      <c r="W339" s="12" t="s">
        <v>50</v>
      </c>
      <c r="X339" s="12" t="s">
        <v>39</v>
      </c>
      <c r="Y339" s="12" t="s">
        <v>31</v>
      </c>
      <c r="Z339" s="12">
        <v>97.11</v>
      </c>
      <c r="AA339" s="12">
        <v>51.61</v>
      </c>
      <c r="AB339" s="12" t="s">
        <v>32</v>
      </c>
      <c r="AC339" s="13">
        <v>43312</v>
      </c>
      <c r="AD339" s="12">
        <v>57</v>
      </c>
      <c r="AE339" s="15" t="s">
        <v>40</v>
      </c>
    </row>
    <row r="340" spans="3:31" ht="18" x14ac:dyDescent="0.35">
      <c r="C340" s="11" t="s">
        <v>628</v>
      </c>
      <c r="D340" s="12" t="s">
        <v>4311</v>
      </c>
      <c r="E340" s="12" t="s">
        <v>6312</v>
      </c>
      <c r="F340" s="12" t="s">
        <v>35</v>
      </c>
      <c r="G340" s="12" t="s">
        <v>8030</v>
      </c>
      <c r="H340" s="12" t="s">
        <v>8023</v>
      </c>
      <c r="I340" s="12" t="s">
        <v>629</v>
      </c>
      <c r="J340" s="13">
        <v>45628</v>
      </c>
      <c r="K340" s="14">
        <v>0.71923611111111108</v>
      </c>
      <c r="L340" s="12">
        <v>316.08</v>
      </c>
      <c r="M340" s="12">
        <v>2010.8</v>
      </c>
      <c r="N340" s="12">
        <v>2326.88</v>
      </c>
      <c r="O340" s="12">
        <v>2225.65</v>
      </c>
      <c r="P340" s="49">
        <v>45840</v>
      </c>
      <c r="Q340" s="12" t="str">
        <f>TEXT(Table1[[#This Row],[Billing_Date]],"YYYY")</f>
        <v>2025</v>
      </c>
      <c r="R340" s="49">
        <v>45877</v>
      </c>
      <c r="S340" s="12" t="s">
        <v>37</v>
      </c>
      <c r="T340" s="12">
        <f>IF(Table1[[#This Row],[Payment_Status]]="Paid",1,0)</f>
        <v>0</v>
      </c>
      <c r="U340" s="12">
        <f>IF(Table1[[#This Row],[Payment_Status]]="Unpaid",1,0)</f>
        <v>0</v>
      </c>
      <c r="V340" s="12">
        <f>IF(Table1[[#This Row],[Payment_Status]]="Pending",1,0)</f>
        <v>1</v>
      </c>
      <c r="W340" s="12" t="s">
        <v>58</v>
      </c>
      <c r="X340" s="12" t="s">
        <v>44</v>
      </c>
      <c r="Y340" s="12" t="s">
        <v>85</v>
      </c>
      <c r="Z340" s="12">
        <v>198.37</v>
      </c>
      <c r="AA340" s="12">
        <v>117.71</v>
      </c>
      <c r="AB340" s="12" t="s">
        <v>32</v>
      </c>
      <c r="AC340" s="13">
        <v>45036</v>
      </c>
      <c r="AD340" s="12">
        <v>25</v>
      </c>
      <c r="AE340" s="15" t="s">
        <v>40</v>
      </c>
    </row>
    <row r="341" spans="3:31" ht="18" x14ac:dyDescent="0.35">
      <c r="C341" s="11" t="s">
        <v>630</v>
      </c>
      <c r="D341" s="12" t="s">
        <v>6006</v>
      </c>
      <c r="E341" s="12" t="s">
        <v>6313</v>
      </c>
      <c r="F341" s="12" t="s">
        <v>30</v>
      </c>
      <c r="G341" s="12" t="s">
        <v>8031</v>
      </c>
      <c r="H341" s="12" t="s">
        <v>8024</v>
      </c>
      <c r="I341" s="12" t="s">
        <v>631</v>
      </c>
      <c r="J341" s="13">
        <v>45744</v>
      </c>
      <c r="K341" s="14">
        <v>0.45858796296296295</v>
      </c>
      <c r="L341" s="12">
        <v>199.92</v>
      </c>
      <c r="M341" s="12">
        <v>2696.02</v>
      </c>
      <c r="N341" s="12">
        <v>2895.94</v>
      </c>
      <c r="O341" s="12">
        <v>1315.57</v>
      </c>
      <c r="P341" s="49">
        <v>45771</v>
      </c>
      <c r="Q341" s="12" t="str">
        <f>TEXT(Table1[[#This Row],[Billing_Date]],"YYYY")</f>
        <v>2025</v>
      </c>
      <c r="R341" s="49">
        <v>45863</v>
      </c>
      <c r="S341" s="12" t="s">
        <v>49</v>
      </c>
      <c r="T341" s="12">
        <f>IF(Table1[[#This Row],[Payment_Status]]="Paid",1,0)</f>
        <v>0</v>
      </c>
      <c r="U341" s="12">
        <f>IF(Table1[[#This Row],[Payment_Status]]="Unpaid",1,0)</f>
        <v>1</v>
      </c>
      <c r="V341" s="12">
        <f>IF(Table1[[#This Row],[Payment_Status]]="Pending",1,0)</f>
        <v>0</v>
      </c>
      <c r="W341" s="12" t="s">
        <v>43</v>
      </c>
      <c r="X341" s="12" t="s">
        <v>44</v>
      </c>
      <c r="Y341" s="12" t="s">
        <v>63</v>
      </c>
      <c r="Z341" s="12">
        <v>124.64</v>
      </c>
      <c r="AA341" s="12">
        <v>75.28</v>
      </c>
      <c r="AB341" s="12" t="s">
        <v>46</v>
      </c>
      <c r="AC341" s="13">
        <v>43363</v>
      </c>
      <c r="AD341" s="12">
        <v>56</v>
      </c>
      <c r="AE341" s="15" t="s">
        <v>40</v>
      </c>
    </row>
    <row r="342" spans="3:31" ht="18" x14ac:dyDescent="0.35">
      <c r="C342" s="11" t="s">
        <v>632</v>
      </c>
      <c r="D342" s="12" t="s">
        <v>4313</v>
      </c>
      <c r="E342" s="12" t="s">
        <v>6314</v>
      </c>
      <c r="F342" s="12" t="s">
        <v>30</v>
      </c>
      <c r="G342" s="12" t="s">
        <v>8026</v>
      </c>
      <c r="H342" s="12" t="s">
        <v>8021</v>
      </c>
      <c r="I342" s="12" t="s">
        <v>633</v>
      </c>
      <c r="J342" s="13">
        <v>45766</v>
      </c>
      <c r="K342" s="14">
        <v>1.5740740740740741E-3</v>
      </c>
      <c r="L342" s="12">
        <v>21.25</v>
      </c>
      <c r="M342" s="12">
        <v>3539.54</v>
      </c>
      <c r="N342" s="12">
        <v>3560.79</v>
      </c>
      <c r="O342" s="12">
        <v>149.85</v>
      </c>
      <c r="P342" s="49">
        <v>45766</v>
      </c>
      <c r="Q342" s="12" t="str">
        <f>TEXT(Table1[[#This Row],[Billing_Date]],"YYYY")</f>
        <v>2025</v>
      </c>
      <c r="R342" s="49">
        <v>45858</v>
      </c>
      <c r="S342" s="12" t="s">
        <v>49</v>
      </c>
      <c r="T342" s="12">
        <f>IF(Table1[[#This Row],[Payment_Status]]="Paid",1,0)</f>
        <v>0</v>
      </c>
      <c r="U342" s="12">
        <f>IF(Table1[[#This Row],[Payment_Status]]="Unpaid",1,0)</f>
        <v>1</v>
      </c>
      <c r="V342" s="12">
        <f>IF(Table1[[#This Row],[Payment_Status]]="Pending",1,0)</f>
        <v>0</v>
      </c>
      <c r="W342" s="12" t="s">
        <v>38</v>
      </c>
      <c r="X342" s="12" t="s">
        <v>44</v>
      </c>
      <c r="Y342" s="12" t="s">
        <v>45</v>
      </c>
      <c r="Z342" s="12">
        <v>13.28</v>
      </c>
      <c r="AA342" s="12">
        <v>7.97</v>
      </c>
      <c r="AB342" s="12" t="s">
        <v>46</v>
      </c>
      <c r="AC342" s="13">
        <v>42647</v>
      </c>
      <c r="AD342" s="12">
        <v>20</v>
      </c>
      <c r="AE342" s="15" t="s">
        <v>40</v>
      </c>
    </row>
    <row r="343" spans="3:31" ht="18" x14ac:dyDescent="0.35">
      <c r="C343" s="11" t="s">
        <v>3122</v>
      </c>
      <c r="D343" s="12" t="s">
        <v>4314</v>
      </c>
      <c r="E343" s="12" t="s">
        <v>6315</v>
      </c>
      <c r="F343" s="12" t="s">
        <v>26</v>
      </c>
      <c r="G343" s="12" t="s">
        <v>8026</v>
      </c>
      <c r="H343" s="12" t="s">
        <v>8021</v>
      </c>
      <c r="I343" s="12" t="s">
        <v>3123</v>
      </c>
      <c r="J343" s="13">
        <v>45502</v>
      </c>
      <c r="K343" s="14">
        <v>4.7835648148148148E-2</v>
      </c>
      <c r="L343" s="12">
        <v>385.21</v>
      </c>
      <c r="M343" s="12">
        <v>3768.04</v>
      </c>
      <c r="N343" s="12">
        <v>4153.25</v>
      </c>
      <c r="O343" s="12">
        <v>2015.44</v>
      </c>
      <c r="P343" s="49">
        <v>45792</v>
      </c>
      <c r="Q343" s="12" t="str">
        <f>TEXT(Table1[[#This Row],[Billing_Date]],"YYYY")</f>
        <v>2025</v>
      </c>
      <c r="R343" s="49">
        <v>45857</v>
      </c>
      <c r="S343" s="12" t="s">
        <v>28</v>
      </c>
      <c r="T343" s="12">
        <f>IF(Table1[[#This Row],[Payment_Status]]="Paid",1,0)</f>
        <v>1</v>
      </c>
      <c r="U343" s="12">
        <f>IF(Table1[[#This Row],[Payment_Status]]="Unpaid",1,0)</f>
        <v>0</v>
      </c>
      <c r="V343" s="12">
        <f>IF(Table1[[#This Row],[Payment_Status]]="Pending",1,0)</f>
        <v>0</v>
      </c>
      <c r="W343" s="12" t="s">
        <v>38</v>
      </c>
      <c r="X343" s="12" t="s">
        <v>30</v>
      </c>
      <c r="Y343" s="12" t="s">
        <v>45</v>
      </c>
      <c r="Z343" s="12">
        <v>192.48</v>
      </c>
      <c r="AA343" s="12">
        <v>192.73</v>
      </c>
      <c r="AB343" s="12" t="s">
        <v>32</v>
      </c>
      <c r="AC343" s="13">
        <v>44022</v>
      </c>
      <c r="AD343" s="12">
        <v>35</v>
      </c>
      <c r="AE343" s="15" t="s">
        <v>33</v>
      </c>
    </row>
    <row r="344" spans="3:31" ht="18" x14ac:dyDescent="0.35">
      <c r="C344" s="11" t="s">
        <v>3169</v>
      </c>
      <c r="D344" s="12" t="s">
        <v>4315</v>
      </c>
      <c r="E344" s="12" t="s">
        <v>6316</v>
      </c>
      <c r="F344" s="12" t="s">
        <v>35</v>
      </c>
      <c r="G344" s="12" t="s">
        <v>8026</v>
      </c>
      <c r="H344" s="12" t="s">
        <v>8021</v>
      </c>
      <c r="I344" s="12" t="s">
        <v>3170</v>
      </c>
      <c r="J344" s="13">
        <v>45571</v>
      </c>
      <c r="K344" s="14">
        <v>0.58486111111111116</v>
      </c>
      <c r="L344" s="12">
        <v>483.8</v>
      </c>
      <c r="M344" s="12">
        <v>1894.19</v>
      </c>
      <c r="N344" s="12">
        <v>2377.9899999999998</v>
      </c>
      <c r="O344" s="12">
        <v>2216.21</v>
      </c>
      <c r="P344" s="49">
        <v>45628</v>
      </c>
      <c r="Q344" s="12" t="str">
        <f>TEXT(Table1[[#This Row],[Billing_Date]],"YYYY")</f>
        <v>2024</v>
      </c>
      <c r="R344" s="49">
        <v>45884</v>
      </c>
      <c r="S344" s="12" t="s">
        <v>49</v>
      </c>
      <c r="T344" s="12">
        <f>IF(Table1[[#This Row],[Payment_Status]]="Paid",1,0)</f>
        <v>0</v>
      </c>
      <c r="U344" s="12">
        <f>IF(Table1[[#This Row],[Payment_Status]]="Unpaid",1,0)</f>
        <v>1</v>
      </c>
      <c r="V344" s="12">
        <f>IF(Table1[[#This Row],[Payment_Status]]="Pending",1,0)</f>
        <v>0</v>
      </c>
      <c r="W344" s="12" t="s">
        <v>50</v>
      </c>
      <c r="X344" s="12" t="s">
        <v>44</v>
      </c>
      <c r="Y344" s="12" t="s">
        <v>45</v>
      </c>
      <c r="Z344" s="12">
        <v>205.43</v>
      </c>
      <c r="AA344" s="12">
        <v>278.37</v>
      </c>
      <c r="AB344" s="12" t="s">
        <v>32</v>
      </c>
      <c r="AC344" s="13">
        <v>45103</v>
      </c>
      <c r="AD344" s="12">
        <v>42</v>
      </c>
      <c r="AE344" s="15" t="s">
        <v>40</v>
      </c>
    </row>
    <row r="345" spans="3:31" ht="18" x14ac:dyDescent="0.35">
      <c r="C345" s="11" t="s">
        <v>638</v>
      </c>
      <c r="D345" s="12" t="s">
        <v>4092</v>
      </c>
      <c r="E345" s="12" t="s">
        <v>6317</v>
      </c>
      <c r="F345" s="12" t="s">
        <v>30</v>
      </c>
      <c r="G345" s="12" t="s">
        <v>8029</v>
      </c>
      <c r="H345" s="12" t="s">
        <v>8020</v>
      </c>
      <c r="I345" s="12" t="s">
        <v>639</v>
      </c>
      <c r="J345" s="13">
        <v>45496</v>
      </c>
      <c r="K345" s="14">
        <v>0.18487268518518518</v>
      </c>
      <c r="L345" s="12">
        <v>388.59</v>
      </c>
      <c r="M345" s="12">
        <v>1625.22</v>
      </c>
      <c r="N345" s="12">
        <v>2013.81</v>
      </c>
      <c r="O345" s="12">
        <v>2420.1799999999998</v>
      </c>
      <c r="P345" s="49">
        <v>45831</v>
      </c>
      <c r="Q345" s="12" t="str">
        <f>TEXT(Table1[[#This Row],[Billing_Date]],"YYYY")</f>
        <v>2025</v>
      </c>
      <c r="R345" s="49">
        <v>45875</v>
      </c>
      <c r="S345" s="12" t="s">
        <v>28</v>
      </c>
      <c r="T345" s="12">
        <f>IF(Table1[[#This Row],[Payment_Status]]="Paid",1,0)</f>
        <v>1</v>
      </c>
      <c r="U345" s="12">
        <f>IF(Table1[[#This Row],[Payment_Status]]="Unpaid",1,0)</f>
        <v>0</v>
      </c>
      <c r="V345" s="12">
        <f>IF(Table1[[#This Row],[Payment_Status]]="Pending",1,0)</f>
        <v>0</v>
      </c>
      <c r="W345" s="12" t="s">
        <v>50</v>
      </c>
      <c r="X345" s="12" t="s">
        <v>39</v>
      </c>
      <c r="Y345" s="12" t="s">
        <v>85</v>
      </c>
      <c r="Z345" s="12">
        <v>263.02</v>
      </c>
      <c r="AA345" s="12">
        <v>125.57</v>
      </c>
      <c r="AB345" s="12" t="s">
        <v>46</v>
      </c>
      <c r="AC345" s="13">
        <v>42944</v>
      </c>
      <c r="AD345" s="12">
        <v>57</v>
      </c>
      <c r="AE345" s="15" t="s">
        <v>33</v>
      </c>
    </row>
    <row r="346" spans="3:31" ht="18" x14ac:dyDescent="0.35">
      <c r="C346" s="11" t="s">
        <v>640</v>
      </c>
      <c r="D346" s="12" t="s">
        <v>4316</v>
      </c>
      <c r="E346" s="12" t="s">
        <v>6318</v>
      </c>
      <c r="F346" s="12" t="s">
        <v>35</v>
      </c>
      <c r="G346" s="12" t="s">
        <v>8026</v>
      </c>
      <c r="H346" s="12" t="s">
        <v>8021</v>
      </c>
      <c r="I346" s="12" t="s">
        <v>641</v>
      </c>
      <c r="J346" s="13">
        <v>45653</v>
      </c>
      <c r="K346" s="14">
        <v>7.8252314814814816E-2</v>
      </c>
      <c r="L346" s="12">
        <v>332.06</v>
      </c>
      <c r="M346" s="12">
        <v>2159.1</v>
      </c>
      <c r="N346" s="12">
        <v>2491.16</v>
      </c>
      <c r="O346" s="12">
        <v>1677.85</v>
      </c>
      <c r="P346" s="49">
        <v>45840</v>
      </c>
      <c r="Q346" s="12" t="str">
        <f>TEXT(Table1[[#This Row],[Billing_Date]],"YYYY")</f>
        <v>2025</v>
      </c>
      <c r="R346" s="49">
        <v>45857</v>
      </c>
      <c r="S346" s="12" t="s">
        <v>37</v>
      </c>
      <c r="T346" s="12">
        <f>IF(Table1[[#This Row],[Payment_Status]]="Paid",1,0)</f>
        <v>0</v>
      </c>
      <c r="U346" s="12">
        <f>IF(Table1[[#This Row],[Payment_Status]]="Unpaid",1,0)</f>
        <v>0</v>
      </c>
      <c r="V346" s="12">
        <f>IF(Table1[[#This Row],[Payment_Status]]="Pending",1,0)</f>
        <v>1</v>
      </c>
      <c r="W346" s="12" t="s">
        <v>29</v>
      </c>
      <c r="X346" s="12" t="s">
        <v>39</v>
      </c>
      <c r="Y346" s="12" t="s">
        <v>31</v>
      </c>
      <c r="Z346" s="12">
        <v>162.22999999999999</v>
      </c>
      <c r="AA346" s="12">
        <v>169.83</v>
      </c>
      <c r="AB346" s="12" t="s">
        <v>32</v>
      </c>
      <c r="AC346" s="13">
        <v>42362</v>
      </c>
      <c r="AD346" s="12">
        <v>42</v>
      </c>
      <c r="AE346" s="15" t="s">
        <v>33</v>
      </c>
    </row>
    <row r="347" spans="3:31" ht="18" x14ac:dyDescent="0.35">
      <c r="C347" s="11" t="s">
        <v>1230</v>
      </c>
      <c r="D347" s="12" t="s">
        <v>4317</v>
      </c>
      <c r="E347" s="12" t="s">
        <v>6319</v>
      </c>
      <c r="F347" s="12" t="s">
        <v>30</v>
      </c>
      <c r="G347" s="12" t="s">
        <v>8030</v>
      </c>
      <c r="H347" s="12" t="s">
        <v>8023</v>
      </c>
      <c r="I347" s="12" t="s">
        <v>1231</v>
      </c>
      <c r="J347" s="13">
        <v>45602</v>
      </c>
      <c r="K347" s="14">
        <v>0.43091435185185184</v>
      </c>
      <c r="L347" s="12">
        <v>127.12</v>
      </c>
      <c r="M347" s="12">
        <v>4840.16</v>
      </c>
      <c r="N347" s="12">
        <v>4967.28</v>
      </c>
      <c r="O347" s="12">
        <v>914.92</v>
      </c>
      <c r="P347" s="49">
        <v>45776</v>
      </c>
      <c r="Q347" s="12" t="str">
        <f>TEXT(Table1[[#This Row],[Billing_Date]],"YYYY")</f>
        <v>2025</v>
      </c>
      <c r="R347" s="49">
        <v>45860</v>
      </c>
      <c r="S347" s="12" t="s">
        <v>37</v>
      </c>
      <c r="T347" s="12">
        <f>IF(Table1[[#This Row],[Payment_Status]]="Paid",1,0)</f>
        <v>0</v>
      </c>
      <c r="U347" s="12">
        <f>IF(Table1[[#This Row],[Payment_Status]]="Unpaid",1,0)</f>
        <v>0</v>
      </c>
      <c r="V347" s="12">
        <f>IF(Table1[[#This Row],[Payment_Status]]="Pending",1,0)</f>
        <v>1</v>
      </c>
      <c r="W347" s="12" t="s">
        <v>38</v>
      </c>
      <c r="X347" s="12" t="s">
        <v>39</v>
      </c>
      <c r="Y347" s="12" t="s">
        <v>51</v>
      </c>
      <c r="Z347" s="12">
        <v>58.28</v>
      </c>
      <c r="AA347" s="12">
        <v>68.84</v>
      </c>
      <c r="AB347" s="12" t="s">
        <v>46</v>
      </c>
      <c r="AC347" s="13">
        <v>43051</v>
      </c>
      <c r="AD347" s="12">
        <v>60</v>
      </c>
      <c r="AE347" s="15" t="s">
        <v>64</v>
      </c>
    </row>
    <row r="348" spans="3:31" ht="18" x14ac:dyDescent="0.35">
      <c r="C348" s="11" t="s">
        <v>644</v>
      </c>
      <c r="D348" s="12" t="s">
        <v>4318</v>
      </c>
      <c r="E348" s="12" t="s">
        <v>6320</v>
      </c>
      <c r="F348" s="12" t="s">
        <v>26</v>
      </c>
      <c r="G348" s="12" t="s">
        <v>8027</v>
      </c>
      <c r="H348" s="12" t="s">
        <v>8022</v>
      </c>
      <c r="I348" s="12" t="s">
        <v>645</v>
      </c>
      <c r="J348" s="13">
        <v>45681</v>
      </c>
      <c r="K348" s="14">
        <v>0.14105324074074074</v>
      </c>
      <c r="L348" s="12">
        <v>234.98</v>
      </c>
      <c r="M348" s="12">
        <v>1704.51</v>
      </c>
      <c r="N348" s="12">
        <v>1939.49</v>
      </c>
      <c r="O348" s="12">
        <v>1475.49</v>
      </c>
      <c r="P348" s="49">
        <v>45683</v>
      </c>
      <c r="Q348" s="12" t="str">
        <f>TEXT(Table1[[#This Row],[Billing_Date]],"YYYY")</f>
        <v>2025</v>
      </c>
      <c r="R348" s="49">
        <v>45857</v>
      </c>
      <c r="S348" s="12" t="s">
        <v>37</v>
      </c>
      <c r="T348" s="12">
        <f>IF(Table1[[#This Row],[Payment_Status]]="Paid",1,0)</f>
        <v>0</v>
      </c>
      <c r="U348" s="12">
        <f>IF(Table1[[#This Row],[Payment_Status]]="Unpaid",1,0)</f>
        <v>0</v>
      </c>
      <c r="V348" s="12">
        <f>IF(Table1[[#This Row],[Payment_Status]]="Pending",1,0)</f>
        <v>1</v>
      </c>
      <c r="W348" s="12" t="s">
        <v>58</v>
      </c>
      <c r="X348" s="12" t="s">
        <v>30</v>
      </c>
      <c r="Y348" s="12" t="s">
        <v>51</v>
      </c>
      <c r="Z348" s="12">
        <v>131.51</v>
      </c>
      <c r="AA348" s="12">
        <v>103.47</v>
      </c>
      <c r="AB348" s="12" t="s">
        <v>46</v>
      </c>
      <c r="AC348" s="13">
        <v>43187</v>
      </c>
      <c r="AD348" s="12">
        <v>26</v>
      </c>
      <c r="AE348" s="15" t="s">
        <v>40</v>
      </c>
    </row>
    <row r="349" spans="3:31" ht="18" x14ac:dyDescent="0.35">
      <c r="C349" s="11" t="s">
        <v>646</v>
      </c>
      <c r="D349" s="12" t="s">
        <v>4319</v>
      </c>
      <c r="E349" s="12" t="s">
        <v>6321</v>
      </c>
      <c r="F349" s="12" t="s">
        <v>35</v>
      </c>
      <c r="G349" s="12" t="s">
        <v>8031</v>
      </c>
      <c r="H349" s="12" t="s">
        <v>8024</v>
      </c>
      <c r="I349" s="12" t="s">
        <v>647</v>
      </c>
      <c r="J349" s="13">
        <v>45744</v>
      </c>
      <c r="K349" s="14">
        <v>0.41350694444444447</v>
      </c>
      <c r="L349" s="12">
        <v>217.3</v>
      </c>
      <c r="M349" s="12">
        <v>2216.5300000000002</v>
      </c>
      <c r="N349" s="12">
        <v>2433.83</v>
      </c>
      <c r="O349" s="12">
        <v>1361.77</v>
      </c>
      <c r="P349" s="49">
        <v>45748</v>
      </c>
      <c r="Q349" s="12" t="str">
        <f>TEXT(Table1[[#This Row],[Billing_Date]],"YYYY")</f>
        <v>2025</v>
      </c>
      <c r="R349" s="49">
        <v>45868</v>
      </c>
      <c r="S349" s="12" t="s">
        <v>28</v>
      </c>
      <c r="T349" s="12">
        <f>IF(Table1[[#This Row],[Payment_Status]]="Paid",1,0)</f>
        <v>1</v>
      </c>
      <c r="U349" s="12">
        <f>IF(Table1[[#This Row],[Payment_Status]]="Unpaid",1,0)</f>
        <v>0</v>
      </c>
      <c r="V349" s="12">
        <f>IF(Table1[[#This Row],[Payment_Status]]="Pending",1,0)</f>
        <v>0</v>
      </c>
      <c r="W349" s="12" t="s">
        <v>38</v>
      </c>
      <c r="X349" s="12" t="s">
        <v>39</v>
      </c>
      <c r="Y349" s="12" t="s">
        <v>31</v>
      </c>
      <c r="Z349" s="12">
        <v>94.52</v>
      </c>
      <c r="AA349" s="12">
        <v>122.78</v>
      </c>
      <c r="AB349" s="12" t="s">
        <v>32</v>
      </c>
      <c r="AC349" s="13">
        <v>44283</v>
      </c>
      <c r="AD349" s="12">
        <v>49</v>
      </c>
      <c r="AE349" s="15" t="s">
        <v>64</v>
      </c>
    </row>
    <row r="350" spans="3:31" ht="18" x14ac:dyDescent="0.35">
      <c r="C350" s="11" t="s">
        <v>648</v>
      </c>
      <c r="D350" s="12" t="s">
        <v>4320</v>
      </c>
      <c r="E350" s="12" t="s">
        <v>6322</v>
      </c>
      <c r="F350" s="12" t="s">
        <v>26</v>
      </c>
      <c r="G350" s="12" t="s">
        <v>8029</v>
      </c>
      <c r="H350" s="12" t="s">
        <v>8020</v>
      </c>
      <c r="I350" s="12" t="s">
        <v>649</v>
      </c>
      <c r="J350" s="13">
        <v>45644</v>
      </c>
      <c r="K350" s="14">
        <v>0.66317129629629634</v>
      </c>
      <c r="L350" s="12">
        <v>473.91</v>
      </c>
      <c r="M350" s="12">
        <v>4854.33</v>
      </c>
      <c r="N350" s="12">
        <v>5328.24</v>
      </c>
      <c r="O350" s="12">
        <v>2388.0100000000002</v>
      </c>
      <c r="P350" s="49">
        <v>45649</v>
      </c>
      <c r="Q350" s="12" t="str">
        <f>TEXT(Table1[[#This Row],[Billing_Date]],"YYYY")</f>
        <v>2024</v>
      </c>
      <c r="R350" s="49">
        <v>45879</v>
      </c>
      <c r="S350" s="12" t="s">
        <v>28</v>
      </c>
      <c r="T350" s="12">
        <f>IF(Table1[[#This Row],[Payment_Status]]="Paid",1,0)</f>
        <v>1</v>
      </c>
      <c r="U350" s="12">
        <f>IF(Table1[[#This Row],[Payment_Status]]="Unpaid",1,0)</f>
        <v>0</v>
      </c>
      <c r="V350" s="12">
        <f>IF(Table1[[#This Row],[Payment_Status]]="Pending",1,0)</f>
        <v>0</v>
      </c>
      <c r="W350" s="12" t="s">
        <v>58</v>
      </c>
      <c r="X350" s="12" t="s">
        <v>39</v>
      </c>
      <c r="Y350" s="12" t="s">
        <v>85</v>
      </c>
      <c r="Z350" s="12">
        <v>250.71</v>
      </c>
      <c r="AA350" s="12">
        <v>223.2</v>
      </c>
      <c r="AB350" s="12" t="s">
        <v>46</v>
      </c>
      <c r="AC350" s="13">
        <v>43918</v>
      </c>
      <c r="AD350" s="12">
        <v>18</v>
      </c>
      <c r="AE350" s="15" t="s">
        <v>40</v>
      </c>
    </row>
    <row r="351" spans="3:31" ht="18" x14ac:dyDescent="0.35">
      <c r="C351" s="11" t="s">
        <v>650</v>
      </c>
      <c r="D351" s="12" t="s">
        <v>4321</v>
      </c>
      <c r="E351" s="12" t="s">
        <v>6323</v>
      </c>
      <c r="F351" s="12" t="s">
        <v>26</v>
      </c>
      <c r="G351" s="12" t="s">
        <v>8026</v>
      </c>
      <c r="H351" s="12" t="s">
        <v>8021</v>
      </c>
      <c r="I351" s="12" t="s">
        <v>651</v>
      </c>
      <c r="J351" s="13">
        <v>45796</v>
      </c>
      <c r="K351" s="14">
        <v>0.7115393518518518</v>
      </c>
      <c r="L351" s="12">
        <v>173.64</v>
      </c>
      <c r="M351" s="12">
        <v>3108.74</v>
      </c>
      <c r="N351" s="12">
        <v>3282.3799999999901</v>
      </c>
      <c r="O351" s="12">
        <v>983.35</v>
      </c>
      <c r="P351" s="49">
        <v>45800</v>
      </c>
      <c r="Q351" s="12" t="str">
        <f>TEXT(Table1[[#This Row],[Billing_Date]],"YYYY")</f>
        <v>2025</v>
      </c>
      <c r="R351" s="49">
        <v>45868</v>
      </c>
      <c r="S351" s="12" t="s">
        <v>28</v>
      </c>
      <c r="T351" s="12">
        <f>IF(Table1[[#This Row],[Payment_Status]]="Paid",1,0)</f>
        <v>1</v>
      </c>
      <c r="U351" s="12">
        <f>IF(Table1[[#This Row],[Payment_Status]]="Unpaid",1,0)</f>
        <v>0</v>
      </c>
      <c r="V351" s="12">
        <f>IF(Table1[[#This Row],[Payment_Status]]="Pending",1,0)</f>
        <v>0</v>
      </c>
      <c r="W351" s="12" t="s">
        <v>43</v>
      </c>
      <c r="X351" s="12" t="s">
        <v>44</v>
      </c>
      <c r="Y351" s="12" t="s">
        <v>31</v>
      </c>
      <c r="Z351" s="12">
        <v>119.49</v>
      </c>
      <c r="AA351" s="12">
        <v>54.15</v>
      </c>
      <c r="AB351" s="12" t="s">
        <v>46</v>
      </c>
      <c r="AC351" s="13">
        <v>45148</v>
      </c>
      <c r="AD351" s="12">
        <v>29</v>
      </c>
      <c r="AE351" s="15" t="s">
        <v>40</v>
      </c>
    </row>
    <row r="352" spans="3:31" ht="18" x14ac:dyDescent="0.35">
      <c r="C352" s="11" t="s">
        <v>652</v>
      </c>
      <c r="D352" s="12" t="s">
        <v>4322</v>
      </c>
      <c r="E352" s="12" t="s">
        <v>6324</v>
      </c>
      <c r="F352" s="12" t="s">
        <v>26</v>
      </c>
      <c r="G352" s="12" t="s">
        <v>8026</v>
      </c>
      <c r="H352" s="12" t="s">
        <v>8021</v>
      </c>
      <c r="I352" s="12" t="s">
        <v>653</v>
      </c>
      <c r="J352" s="13">
        <v>45806</v>
      </c>
      <c r="K352" s="14">
        <v>0.82193287037037033</v>
      </c>
      <c r="L352" s="12">
        <v>416.43</v>
      </c>
      <c r="M352" s="12">
        <v>2492.34</v>
      </c>
      <c r="N352" s="12">
        <v>2908.77</v>
      </c>
      <c r="O352" s="12">
        <v>3031.05</v>
      </c>
      <c r="P352" s="49">
        <v>45807</v>
      </c>
      <c r="Q352" s="12" t="str">
        <f>TEXT(Table1[[#This Row],[Billing_Date]],"YYYY")</f>
        <v>2025</v>
      </c>
      <c r="R352" s="49">
        <v>45866</v>
      </c>
      <c r="S352" s="12" t="s">
        <v>49</v>
      </c>
      <c r="T352" s="12">
        <f>IF(Table1[[#This Row],[Payment_Status]]="Paid",1,0)</f>
        <v>0</v>
      </c>
      <c r="U352" s="12">
        <f>IF(Table1[[#This Row],[Payment_Status]]="Unpaid",1,0)</f>
        <v>1</v>
      </c>
      <c r="V352" s="12">
        <f>IF(Table1[[#This Row],[Payment_Status]]="Pending",1,0)</f>
        <v>0</v>
      </c>
      <c r="W352" s="12" t="s">
        <v>50</v>
      </c>
      <c r="X352" s="12" t="s">
        <v>30</v>
      </c>
      <c r="Y352" s="12" t="s">
        <v>85</v>
      </c>
      <c r="Z352" s="12">
        <v>232.16</v>
      </c>
      <c r="AA352" s="12">
        <v>184.27</v>
      </c>
      <c r="AB352" s="12" t="s">
        <v>46</v>
      </c>
      <c r="AC352" s="13">
        <v>44113</v>
      </c>
      <c r="AD352" s="12">
        <v>33</v>
      </c>
      <c r="AE352" s="15" t="s">
        <v>33</v>
      </c>
    </row>
    <row r="353" spans="3:31" ht="18" x14ac:dyDescent="0.35">
      <c r="C353" s="11" t="s">
        <v>654</v>
      </c>
      <c r="D353" s="12" t="s">
        <v>4323</v>
      </c>
      <c r="E353" s="12" t="s">
        <v>6325</v>
      </c>
      <c r="F353" s="12" t="s">
        <v>30</v>
      </c>
      <c r="G353" s="12" t="s">
        <v>8028</v>
      </c>
      <c r="H353" s="12" t="s">
        <v>8022</v>
      </c>
      <c r="I353" s="12" t="s">
        <v>655</v>
      </c>
      <c r="J353" s="13">
        <v>45796</v>
      </c>
      <c r="K353" s="14">
        <v>0.66716435185185186</v>
      </c>
      <c r="L353" s="12">
        <v>349.61</v>
      </c>
      <c r="M353" s="12">
        <v>1542.72</v>
      </c>
      <c r="N353" s="12">
        <v>1892.33</v>
      </c>
      <c r="O353" s="12">
        <v>2491.4699999999998</v>
      </c>
      <c r="P353" s="49">
        <v>45801</v>
      </c>
      <c r="Q353" s="12" t="str">
        <f>TEXT(Table1[[#This Row],[Billing_Date]],"YYYY")</f>
        <v>2025</v>
      </c>
      <c r="R353" s="49">
        <v>45865</v>
      </c>
      <c r="S353" s="12" t="s">
        <v>37</v>
      </c>
      <c r="T353" s="12">
        <f>IF(Table1[[#This Row],[Payment_Status]]="Paid",1,0)</f>
        <v>0</v>
      </c>
      <c r="U353" s="12">
        <f>IF(Table1[[#This Row],[Payment_Status]]="Unpaid",1,0)</f>
        <v>0</v>
      </c>
      <c r="V353" s="12">
        <f>IF(Table1[[#This Row],[Payment_Status]]="Pending",1,0)</f>
        <v>1</v>
      </c>
      <c r="W353" s="12" t="s">
        <v>50</v>
      </c>
      <c r="X353" s="12" t="s">
        <v>30</v>
      </c>
      <c r="Y353" s="12" t="s">
        <v>51</v>
      </c>
      <c r="Z353" s="12">
        <v>147.38999999999999</v>
      </c>
      <c r="AA353" s="12">
        <v>202.22</v>
      </c>
      <c r="AB353" s="12" t="s">
        <v>32</v>
      </c>
      <c r="AC353" s="13">
        <v>43037</v>
      </c>
      <c r="AD353" s="12">
        <v>64</v>
      </c>
      <c r="AE353" s="15" t="s">
        <v>64</v>
      </c>
    </row>
    <row r="354" spans="3:31" ht="18" x14ac:dyDescent="0.35">
      <c r="C354" s="11" t="s">
        <v>656</v>
      </c>
      <c r="D354" s="12" t="s">
        <v>4324</v>
      </c>
      <c r="E354" s="12" t="s">
        <v>6326</v>
      </c>
      <c r="F354" s="12" t="s">
        <v>35</v>
      </c>
      <c r="G354" s="12" t="s">
        <v>8027</v>
      </c>
      <c r="H354" s="12" t="s">
        <v>8022</v>
      </c>
      <c r="I354" s="12" t="s">
        <v>657</v>
      </c>
      <c r="J354" s="13">
        <v>45600</v>
      </c>
      <c r="K354" s="14">
        <v>0.60953703703703699</v>
      </c>
      <c r="L354" s="12">
        <v>226.79</v>
      </c>
      <c r="M354" s="12">
        <v>4574.58</v>
      </c>
      <c r="N354" s="12">
        <v>4801.37</v>
      </c>
      <c r="O354" s="12">
        <v>1572.2</v>
      </c>
      <c r="P354" s="49">
        <v>45705</v>
      </c>
      <c r="Q354" s="12" t="str">
        <f>TEXT(Table1[[#This Row],[Billing_Date]],"YYYY")</f>
        <v>2025</v>
      </c>
      <c r="R354" s="49">
        <v>45861</v>
      </c>
      <c r="S354" s="12" t="s">
        <v>37</v>
      </c>
      <c r="T354" s="12">
        <f>IF(Table1[[#This Row],[Payment_Status]]="Paid",1,0)</f>
        <v>0</v>
      </c>
      <c r="U354" s="12">
        <f>IF(Table1[[#This Row],[Payment_Status]]="Unpaid",1,0)</f>
        <v>0</v>
      </c>
      <c r="V354" s="12">
        <f>IF(Table1[[#This Row],[Payment_Status]]="Pending",1,0)</f>
        <v>1</v>
      </c>
      <c r="W354" s="12" t="s">
        <v>29</v>
      </c>
      <c r="X354" s="12" t="s">
        <v>44</v>
      </c>
      <c r="Y354" s="12" t="s">
        <v>51</v>
      </c>
      <c r="Z354" s="12">
        <v>138.08000000000001</v>
      </c>
      <c r="AA354" s="12">
        <v>88.71</v>
      </c>
      <c r="AB354" s="12" t="s">
        <v>46</v>
      </c>
      <c r="AC354" s="13">
        <v>42778</v>
      </c>
      <c r="AD354" s="12">
        <v>52</v>
      </c>
      <c r="AE354" s="15" t="s">
        <v>40</v>
      </c>
    </row>
    <row r="355" spans="3:31" ht="18" x14ac:dyDescent="0.35">
      <c r="C355" s="11" t="s">
        <v>658</v>
      </c>
      <c r="D355" s="12" t="s">
        <v>4325</v>
      </c>
      <c r="E355" s="12" t="s">
        <v>6327</v>
      </c>
      <c r="F355" s="12" t="s">
        <v>35</v>
      </c>
      <c r="G355" s="12" t="s">
        <v>8029</v>
      </c>
      <c r="H355" s="12" t="s">
        <v>8020</v>
      </c>
      <c r="I355" s="12" t="s">
        <v>659</v>
      </c>
      <c r="J355" s="13">
        <v>45692</v>
      </c>
      <c r="K355" s="14">
        <v>0.25437500000000002</v>
      </c>
      <c r="L355" s="12">
        <v>54.27</v>
      </c>
      <c r="M355" s="12">
        <v>4205.5</v>
      </c>
      <c r="N355" s="12">
        <v>4259.7700000000004</v>
      </c>
      <c r="O355" s="12">
        <v>283</v>
      </c>
      <c r="P355" s="49">
        <v>45807</v>
      </c>
      <c r="Q355" s="12" t="str">
        <f>TEXT(Table1[[#This Row],[Billing_Date]],"YYYY")</f>
        <v>2025</v>
      </c>
      <c r="R355" s="49">
        <v>45867</v>
      </c>
      <c r="S355" s="12" t="s">
        <v>28</v>
      </c>
      <c r="T355" s="12">
        <f>IF(Table1[[#This Row],[Payment_Status]]="Paid",1,0)</f>
        <v>1</v>
      </c>
      <c r="U355" s="12">
        <f>IF(Table1[[#This Row],[Payment_Status]]="Unpaid",1,0)</f>
        <v>0</v>
      </c>
      <c r="V355" s="12">
        <f>IF(Table1[[#This Row],[Payment_Status]]="Pending",1,0)</f>
        <v>0</v>
      </c>
      <c r="W355" s="12" t="s">
        <v>29</v>
      </c>
      <c r="X355" s="12" t="s">
        <v>30</v>
      </c>
      <c r="Y355" s="12" t="s">
        <v>63</v>
      </c>
      <c r="Z355" s="12">
        <v>28.91</v>
      </c>
      <c r="AA355" s="12">
        <v>25.36</v>
      </c>
      <c r="AB355" s="12" t="s">
        <v>46</v>
      </c>
      <c r="AC355" s="13">
        <v>44989</v>
      </c>
      <c r="AD355" s="12">
        <v>34</v>
      </c>
      <c r="AE355" s="15" t="s">
        <v>64</v>
      </c>
    </row>
    <row r="356" spans="3:31" ht="18" x14ac:dyDescent="0.35">
      <c r="C356" s="11" t="s">
        <v>660</v>
      </c>
      <c r="D356" s="12" t="s">
        <v>4326</v>
      </c>
      <c r="E356" s="12" t="s">
        <v>6328</v>
      </c>
      <c r="F356" s="12" t="s">
        <v>26</v>
      </c>
      <c r="G356" s="12" t="s">
        <v>8031</v>
      </c>
      <c r="H356" s="12" t="s">
        <v>8024</v>
      </c>
      <c r="I356" s="12" t="s">
        <v>661</v>
      </c>
      <c r="J356" s="13">
        <v>45586</v>
      </c>
      <c r="K356" s="14">
        <v>0.58560185185185187</v>
      </c>
      <c r="L356" s="12">
        <v>226.75</v>
      </c>
      <c r="M356" s="12">
        <v>4687.59</v>
      </c>
      <c r="N356" s="12">
        <v>4914.34</v>
      </c>
      <c r="O356" s="12">
        <v>1122.31</v>
      </c>
      <c r="P356" s="49">
        <v>45812</v>
      </c>
      <c r="Q356" s="12" t="str">
        <f>TEXT(Table1[[#This Row],[Billing_Date]],"YYYY")</f>
        <v>2025</v>
      </c>
      <c r="R356" s="49">
        <v>45865</v>
      </c>
      <c r="S356" s="12" t="s">
        <v>28</v>
      </c>
      <c r="T356" s="12">
        <f>IF(Table1[[#This Row],[Payment_Status]]="Paid",1,0)</f>
        <v>1</v>
      </c>
      <c r="U356" s="12">
        <f>IF(Table1[[#This Row],[Payment_Status]]="Unpaid",1,0)</f>
        <v>0</v>
      </c>
      <c r="V356" s="12">
        <f>IF(Table1[[#This Row],[Payment_Status]]="Pending",1,0)</f>
        <v>0</v>
      </c>
      <c r="W356" s="12" t="s">
        <v>58</v>
      </c>
      <c r="X356" s="12" t="s">
        <v>39</v>
      </c>
      <c r="Y356" s="12" t="s">
        <v>31</v>
      </c>
      <c r="Z356" s="12">
        <v>155.41999999999999</v>
      </c>
      <c r="AA356" s="12">
        <v>71.33</v>
      </c>
      <c r="AB356" s="12" t="s">
        <v>46</v>
      </c>
      <c r="AC356" s="13">
        <v>42932</v>
      </c>
      <c r="AD356" s="12">
        <v>33</v>
      </c>
      <c r="AE356" s="15" t="s">
        <v>64</v>
      </c>
    </row>
    <row r="357" spans="3:31" ht="18" x14ac:dyDescent="0.35">
      <c r="C357" s="11" t="s">
        <v>662</v>
      </c>
      <c r="D357" s="12" t="s">
        <v>4327</v>
      </c>
      <c r="E357" s="12" t="s">
        <v>6329</v>
      </c>
      <c r="F357" s="12" t="s">
        <v>30</v>
      </c>
      <c r="G357" s="12" t="s">
        <v>8026</v>
      </c>
      <c r="H357" s="12" t="s">
        <v>8021</v>
      </c>
      <c r="I357" s="12" t="s">
        <v>663</v>
      </c>
      <c r="J357" s="13">
        <v>45808</v>
      </c>
      <c r="K357" s="14">
        <v>0.87148148148148152</v>
      </c>
      <c r="L357" s="12">
        <v>442.48</v>
      </c>
      <c r="M357" s="12">
        <v>4293.68</v>
      </c>
      <c r="N357" s="12">
        <v>4736.16</v>
      </c>
      <c r="O357" s="12">
        <v>2492.04</v>
      </c>
      <c r="P357" s="49">
        <v>45812</v>
      </c>
      <c r="Q357" s="12" t="str">
        <f>TEXT(Table1[[#This Row],[Billing_Date]],"YYYY")</f>
        <v>2025</v>
      </c>
      <c r="R357" s="49">
        <v>45873</v>
      </c>
      <c r="S357" s="12" t="s">
        <v>28</v>
      </c>
      <c r="T357" s="12">
        <f>IF(Table1[[#This Row],[Payment_Status]]="Paid",1,0)</f>
        <v>1</v>
      </c>
      <c r="U357" s="12">
        <f>IF(Table1[[#This Row],[Payment_Status]]="Unpaid",1,0)</f>
        <v>0</v>
      </c>
      <c r="V357" s="12">
        <f>IF(Table1[[#This Row],[Payment_Status]]="Pending",1,0)</f>
        <v>0</v>
      </c>
      <c r="W357" s="12" t="s">
        <v>29</v>
      </c>
      <c r="X357" s="12" t="s">
        <v>39</v>
      </c>
      <c r="Y357" s="12" t="s">
        <v>51</v>
      </c>
      <c r="Z357" s="12">
        <v>275.27999999999997</v>
      </c>
      <c r="AA357" s="12">
        <v>167.2</v>
      </c>
      <c r="AB357" s="12" t="s">
        <v>46</v>
      </c>
      <c r="AC357" s="13">
        <v>42901</v>
      </c>
      <c r="AD357" s="12">
        <v>68</v>
      </c>
      <c r="AE357" s="15" t="s">
        <v>33</v>
      </c>
    </row>
    <row r="358" spans="3:31" ht="18" x14ac:dyDescent="0.35">
      <c r="C358" s="11" t="s">
        <v>664</v>
      </c>
      <c r="D358" s="12" t="s">
        <v>4328</v>
      </c>
      <c r="E358" s="12" t="s">
        <v>6330</v>
      </c>
      <c r="F358" s="12" t="s">
        <v>30</v>
      </c>
      <c r="G358" s="12" t="s">
        <v>8029</v>
      </c>
      <c r="H358" s="12" t="s">
        <v>8020</v>
      </c>
      <c r="I358" s="12" t="s">
        <v>665</v>
      </c>
      <c r="J358" s="13">
        <v>45727</v>
      </c>
      <c r="K358" s="14">
        <v>0.40980324074074076</v>
      </c>
      <c r="L358" s="12">
        <v>221.6</v>
      </c>
      <c r="M358" s="12">
        <v>2236.75</v>
      </c>
      <c r="N358" s="12">
        <v>2458.35</v>
      </c>
      <c r="O358" s="12">
        <v>1022.01</v>
      </c>
      <c r="P358" s="49">
        <v>45732</v>
      </c>
      <c r="Q358" s="12" t="str">
        <f>TEXT(Table1[[#This Row],[Billing_Date]],"YYYY")</f>
        <v>2025</v>
      </c>
      <c r="R358" s="49">
        <v>45876</v>
      </c>
      <c r="S358" s="12" t="s">
        <v>49</v>
      </c>
      <c r="T358" s="12">
        <f>IF(Table1[[#This Row],[Payment_Status]]="Paid",1,0)</f>
        <v>0</v>
      </c>
      <c r="U358" s="12">
        <f>IF(Table1[[#This Row],[Payment_Status]]="Unpaid",1,0)</f>
        <v>1</v>
      </c>
      <c r="V358" s="12">
        <f>IF(Table1[[#This Row],[Payment_Status]]="Pending",1,0)</f>
        <v>0</v>
      </c>
      <c r="W358" s="12" t="s">
        <v>50</v>
      </c>
      <c r="X358" s="12" t="s">
        <v>30</v>
      </c>
      <c r="Y358" s="12" t="s">
        <v>63</v>
      </c>
      <c r="Z358" s="12">
        <v>103.65</v>
      </c>
      <c r="AA358" s="12">
        <v>117.95</v>
      </c>
      <c r="AB358" s="12" t="s">
        <v>46</v>
      </c>
      <c r="AC358" s="13">
        <v>44909</v>
      </c>
      <c r="AD358" s="12">
        <v>63</v>
      </c>
      <c r="AE358" s="15" t="s">
        <v>64</v>
      </c>
    </row>
    <row r="359" spans="3:31" ht="18" x14ac:dyDescent="0.35">
      <c r="C359" s="11" t="s">
        <v>666</v>
      </c>
      <c r="D359" s="12" t="s">
        <v>4329</v>
      </c>
      <c r="E359" s="12" t="s">
        <v>6331</v>
      </c>
      <c r="F359" s="12" t="s">
        <v>30</v>
      </c>
      <c r="G359" s="12" t="s">
        <v>8030</v>
      </c>
      <c r="H359" s="12" t="s">
        <v>8023</v>
      </c>
      <c r="I359" s="12" t="s">
        <v>667</v>
      </c>
      <c r="J359" s="13">
        <v>45763</v>
      </c>
      <c r="K359" s="14">
        <v>5.7638888888888892E-2</v>
      </c>
      <c r="L359" s="12">
        <v>74.89</v>
      </c>
      <c r="M359" s="12">
        <v>2879.61</v>
      </c>
      <c r="N359" s="12">
        <v>2954.5</v>
      </c>
      <c r="O359" s="12">
        <v>404.79</v>
      </c>
      <c r="P359" s="49">
        <v>45812</v>
      </c>
      <c r="Q359" s="12" t="str">
        <f>TEXT(Table1[[#This Row],[Billing_Date]],"YYYY")</f>
        <v>2025</v>
      </c>
      <c r="R359" s="49">
        <v>45857</v>
      </c>
      <c r="S359" s="12" t="s">
        <v>37</v>
      </c>
      <c r="T359" s="12">
        <f>IF(Table1[[#This Row],[Payment_Status]]="Paid",1,0)</f>
        <v>0</v>
      </c>
      <c r="U359" s="12">
        <f>IF(Table1[[#This Row],[Payment_Status]]="Unpaid",1,0)</f>
        <v>0</v>
      </c>
      <c r="V359" s="12">
        <f>IF(Table1[[#This Row],[Payment_Status]]="Pending",1,0)</f>
        <v>1</v>
      </c>
      <c r="W359" s="12" t="s">
        <v>50</v>
      </c>
      <c r="X359" s="12" t="s">
        <v>44</v>
      </c>
      <c r="Y359" s="12" t="s">
        <v>51</v>
      </c>
      <c r="Z359" s="12">
        <v>39.58</v>
      </c>
      <c r="AA359" s="12">
        <v>35.31</v>
      </c>
      <c r="AB359" s="12" t="s">
        <v>46</v>
      </c>
      <c r="AC359" s="13">
        <v>43097</v>
      </c>
      <c r="AD359" s="12">
        <v>19</v>
      </c>
      <c r="AE359" s="15" t="s">
        <v>33</v>
      </c>
    </row>
    <row r="360" spans="3:31" ht="18" x14ac:dyDescent="0.35">
      <c r="C360" s="11" t="s">
        <v>668</v>
      </c>
      <c r="D360" s="12" t="s">
        <v>4330</v>
      </c>
      <c r="E360" s="12" t="s">
        <v>6332</v>
      </c>
      <c r="F360" s="12" t="s">
        <v>35</v>
      </c>
      <c r="G360" s="12" t="s">
        <v>8030</v>
      </c>
      <c r="H360" s="12" t="s">
        <v>8023</v>
      </c>
      <c r="I360" s="12" t="s">
        <v>669</v>
      </c>
      <c r="J360" s="13">
        <v>45719</v>
      </c>
      <c r="K360" s="14">
        <v>0.48660879629629628</v>
      </c>
      <c r="L360" s="12">
        <v>107.82</v>
      </c>
      <c r="M360" s="12">
        <v>4151.3</v>
      </c>
      <c r="N360" s="12">
        <v>4259.12</v>
      </c>
      <c r="O360" s="12">
        <v>628.21</v>
      </c>
      <c r="P360" s="49">
        <v>45722</v>
      </c>
      <c r="Q360" s="12" t="str">
        <f>TEXT(Table1[[#This Row],[Billing_Date]],"YYYY")</f>
        <v>2025</v>
      </c>
      <c r="R360" s="49">
        <v>45865</v>
      </c>
      <c r="S360" s="12" t="s">
        <v>37</v>
      </c>
      <c r="T360" s="12">
        <f>IF(Table1[[#This Row],[Payment_Status]]="Paid",1,0)</f>
        <v>0</v>
      </c>
      <c r="U360" s="12">
        <f>IF(Table1[[#This Row],[Payment_Status]]="Unpaid",1,0)</f>
        <v>0</v>
      </c>
      <c r="V360" s="12">
        <f>IF(Table1[[#This Row],[Payment_Status]]="Pending",1,0)</f>
        <v>1</v>
      </c>
      <c r="W360" s="12" t="s">
        <v>58</v>
      </c>
      <c r="X360" s="12" t="s">
        <v>44</v>
      </c>
      <c r="Y360" s="12" t="s">
        <v>63</v>
      </c>
      <c r="Z360" s="12">
        <v>44.66</v>
      </c>
      <c r="AA360" s="12">
        <v>63.16</v>
      </c>
      <c r="AB360" s="12" t="s">
        <v>46</v>
      </c>
      <c r="AC360" s="13">
        <v>43375</v>
      </c>
      <c r="AD360" s="12">
        <v>35</v>
      </c>
      <c r="AE360" s="15" t="s">
        <v>40</v>
      </c>
    </row>
    <row r="361" spans="3:31" ht="18" x14ac:dyDescent="0.35">
      <c r="C361" s="11" t="s">
        <v>670</v>
      </c>
      <c r="D361" s="12" t="s">
        <v>4331</v>
      </c>
      <c r="E361" s="12" t="s">
        <v>6333</v>
      </c>
      <c r="F361" s="12" t="s">
        <v>26</v>
      </c>
      <c r="G361" s="12" t="s">
        <v>8029</v>
      </c>
      <c r="H361" s="12" t="s">
        <v>8020</v>
      </c>
      <c r="I361" s="12" t="s">
        <v>671</v>
      </c>
      <c r="J361" s="13">
        <v>45759</v>
      </c>
      <c r="K361" s="14">
        <v>0.36950231481481483</v>
      </c>
      <c r="L361" s="12">
        <v>109.27</v>
      </c>
      <c r="M361" s="12">
        <v>3352.63</v>
      </c>
      <c r="N361" s="12">
        <v>3461.9</v>
      </c>
      <c r="O361" s="12">
        <v>520.42999999999995</v>
      </c>
      <c r="P361" s="49">
        <v>45765</v>
      </c>
      <c r="Q361" s="12" t="str">
        <f>TEXT(Table1[[#This Row],[Billing_Date]],"YYYY")</f>
        <v>2025</v>
      </c>
      <c r="R361" s="49">
        <v>45861</v>
      </c>
      <c r="S361" s="12" t="s">
        <v>28</v>
      </c>
      <c r="T361" s="12">
        <f>IF(Table1[[#This Row],[Payment_Status]]="Paid",1,0)</f>
        <v>1</v>
      </c>
      <c r="U361" s="12">
        <f>IF(Table1[[#This Row],[Payment_Status]]="Unpaid",1,0)</f>
        <v>0</v>
      </c>
      <c r="V361" s="12">
        <f>IF(Table1[[#This Row],[Payment_Status]]="Pending",1,0)</f>
        <v>0</v>
      </c>
      <c r="W361" s="12" t="s">
        <v>38</v>
      </c>
      <c r="X361" s="12" t="s">
        <v>30</v>
      </c>
      <c r="Y361" s="12" t="s">
        <v>51</v>
      </c>
      <c r="Z361" s="12">
        <v>62.29</v>
      </c>
      <c r="AA361" s="12">
        <v>46.98</v>
      </c>
      <c r="AB361" s="12" t="s">
        <v>46</v>
      </c>
      <c r="AC361" s="13">
        <v>44868</v>
      </c>
      <c r="AD361" s="12">
        <v>18</v>
      </c>
      <c r="AE361" s="15" t="s">
        <v>64</v>
      </c>
    </row>
    <row r="362" spans="3:31" ht="18" x14ac:dyDescent="0.35">
      <c r="C362" s="11" t="s">
        <v>672</v>
      </c>
      <c r="D362" s="12" t="s">
        <v>4332</v>
      </c>
      <c r="E362" s="12" t="s">
        <v>6334</v>
      </c>
      <c r="F362" s="12" t="s">
        <v>35</v>
      </c>
      <c r="G362" s="12" t="s">
        <v>8026</v>
      </c>
      <c r="H362" s="12" t="s">
        <v>8021</v>
      </c>
      <c r="I362" s="12" t="s">
        <v>673</v>
      </c>
      <c r="J362" s="13">
        <v>45604</v>
      </c>
      <c r="K362" s="14">
        <v>0.1353587962962963</v>
      </c>
      <c r="L362" s="12">
        <v>287.35000000000002</v>
      </c>
      <c r="M362" s="12">
        <v>1795.95</v>
      </c>
      <c r="N362" s="12">
        <v>2083.3000000000002</v>
      </c>
      <c r="O362" s="12">
        <v>1859.3</v>
      </c>
      <c r="P362" s="49">
        <v>45789</v>
      </c>
      <c r="Q362" s="12" t="str">
        <f>TEXT(Table1[[#This Row],[Billing_Date]],"YYYY")</f>
        <v>2025</v>
      </c>
      <c r="R362" s="49">
        <v>45875</v>
      </c>
      <c r="S362" s="12" t="s">
        <v>37</v>
      </c>
      <c r="T362" s="12">
        <f>IF(Table1[[#This Row],[Payment_Status]]="Paid",1,0)</f>
        <v>0</v>
      </c>
      <c r="U362" s="12">
        <f>IF(Table1[[#This Row],[Payment_Status]]="Unpaid",1,0)</f>
        <v>0</v>
      </c>
      <c r="V362" s="12">
        <f>IF(Table1[[#This Row],[Payment_Status]]="Pending",1,0)</f>
        <v>1</v>
      </c>
      <c r="W362" s="12" t="s">
        <v>29</v>
      </c>
      <c r="X362" s="12" t="s">
        <v>39</v>
      </c>
      <c r="Y362" s="12" t="s">
        <v>45</v>
      </c>
      <c r="Z362" s="12">
        <v>132.65</v>
      </c>
      <c r="AA362" s="12">
        <v>154.69999999999999</v>
      </c>
      <c r="AB362" s="12" t="s">
        <v>46</v>
      </c>
      <c r="AC362" s="13">
        <v>43841</v>
      </c>
      <c r="AD362" s="12">
        <v>40</v>
      </c>
      <c r="AE362" s="15" t="s">
        <v>40</v>
      </c>
    </row>
    <row r="363" spans="3:31" ht="18" x14ac:dyDescent="0.35">
      <c r="C363" s="11" t="s">
        <v>674</v>
      </c>
      <c r="D363" s="12" t="s">
        <v>4333</v>
      </c>
      <c r="E363" s="12" t="s">
        <v>6335</v>
      </c>
      <c r="F363" s="12" t="s">
        <v>30</v>
      </c>
      <c r="G363" s="12" t="s">
        <v>8025</v>
      </c>
      <c r="H363" s="12" t="s">
        <v>8020</v>
      </c>
      <c r="I363" s="12" t="s">
        <v>675</v>
      </c>
      <c r="J363" s="13">
        <v>45724</v>
      </c>
      <c r="K363" s="14">
        <v>0.44771990740740741</v>
      </c>
      <c r="L363" s="12">
        <v>156.36000000000001</v>
      </c>
      <c r="M363" s="12">
        <v>3811.73</v>
      </c>
      <c r="N363" s="12">
        <v>3968.09</v>
      </c>
      <c r="O363" s="12">
        <v>743.29</v>
      </c>
      <c r="P363" s="49">
        <v>45724</v>
      </c>
      <c r="Q363" s="12" t="str">
        <f>TEXT(Table1[[#This Row],[Billing_Date]],"YYYY")</f>
        <v>2025</v>
      </c>
      <c r="R363" s="49">
        <v>45866</v>
      </c>
      <c r="S363" s="12" t="s">
        <v>37</v>
      </c>
      <c r="T363" s="12">
        <f>IF(Table1[[#This Row],[Payment_Status]]="Paid",1,0)</f>
        <v>0</v>
      </c>
      <c r="U363" s="12">
        <f>IF(Table1[[#This Row],[Payment_Status]]="Unpaid",1,0)</f>
        <v>0</v>
      </c>
      <c r="V363" s="12">
        <f>IF(Table1[[#This Row],[Payment_Status]]="Pending",1,0)</f>
        <v>1</v>
      </c>
      <c r="W363" s="12" t="s">
        <v>43</v>
      </c>
      <c r="X363" s="12" t="s">
        <v>39</v>
      </c>
      <c r="Y363" s="12" t="s">
        <v>63</v>
      </c>
      <c r="Z363" s="12">
        <v>63.12</v>
      </c>
      <c r="AA363" s="12">
        <v>93.24</v>
      </c>
      <c r="AB363" s="12" t="s">
        <v>46</v>
      </c>
      <c r="AC363" s="13">
        <v>44255</v>
      </c>
      <c r="AD363" s="12">
        <v>31</v>
      </c>
      <c r="AE363" s="15" t="s">
        <v>33</v>
      </c>
    </row>
    <row r="364" spans="3:31" ht="18" x14ac:dyDescent="0.35">
      <c r="C364" s="11" t="s">
        <v>1917</v>
      </c>
      <c r="D364" s="12" t="s">
        <v>4334</v>
      </c>
      <c r="E364" s="12" t="s">
        <v>6336</v>
      </c>
      <c r="F364" s="12" t="s">
        <v>26</v>
      </c>
      <c r="G364" s="12" t="s">
        <v>8026</v>
      </c>
      <c r="H364" s="12" t="s">
        <v>8021</v>
      </c>
      <c r="I364" s="12" t="s">
        <v>1918</v>
      </c>
      <c r="J364" s="13">
        <v>45636</v>
      </c>
      <c r="K364" s="14">
        <v>0.17336805555555557</v>
      </c>
      <c r="L364" s="12">
        <v>101.34</v>
      </c>
      <c r="M364" s="12">
        <v>4884.05</v>
      </c>
      <c r="N364" s="12">
        <v>4985.3900000000003</v>
      </c>
      <c r="O364" s="12">
        <v>544.36</v>
      </c>
      <c r="P364" s="49">
        <v>45636</v>
      </c>
      <c r="Q364" s="12" t="str">
        <f>TEXT(Table1[[#This Row],[Billing_Date]],"YYYY")</f>
        <v>2024</v>
      </c>
      <c r="R364" s="49">
        <v>45886</v>
      </c>
      <c r="S364" s="12" t="s">
        <v>28</v>
      </c>
      <c r="T364" s="12">
        <f>IF(Table1[[#This Row],[Payment_Status]]="Paid",1,0)</f>
        <v>1</v>
      </c>
      <c r="U364" s="12">
        <f>IF(Table1[[#This Row],[Payment_Status]]="Unpaid",1,0)</f>
        <v>0</v>
      </c>
      <c r="V364" s="12">
        <f>IF(Table1[[#This Row],[Payment_Status]]="Pending",1,0)</f>
        <v>0</v>
      </c>
      <c r="W364" s="12" t="s">
        <v>58</v>
      </c>
      <c r="X364" s="12" t="s">
        <v>44</v>
      </c>
      <c r="Y364" s="12" t="s">
        <v>85</v>
      </c>
      <c r="Z364" s="12">
        <v>62.74</v>
      </c>
      <c r="AA364" s="12">
        <v>38.6</v>
      </c>
      <c r="AB364" s="12" t="s">
        <v>46</v>
      </c>
      <c r="AC364" s="13">
        <v>43167</v>
      </c>
      <c r="AD364" s="12">
        <v>54</v>
      </c>
      <c r="AE364" s="15" t="s">
        <v>40</v>
      </c>
    </row>
    <row r="365" spans="3:31" ht="18" x14ac:dyDescent="0.35">
      <c r="C365" s="11" t="s">
        <v>678</v>
      </c>
      <c r="D365" s="12" t="s">
        <v>4335</v>
      </c>
      <c r="E365" s="12" t="s">
        <v>6337</v>
      </c>
      <c r="F365" s="12" t="s">
        <v>35</v>
      </c>
      <c r="G365" s="12" t="s">
        <v>8027</v>
      </c>
      <c r="H365" s="12" t="s">
        <v>8022</v>
      </c>
      <c r="I365" s="12" t="s">
        <v>679</v>
      </c>
      <c r="J365" s="13">
        <v>45760</v>
      </c>
      <c r="K365" s="14">
        <v>0.45155092592592594</v>
      </c>
      <c r="L365" s="12">
        <v>165.75</v>
      </c>
      <c r="M365" s="12">
        <v>4275.1499999999996</v>
      </c>
      <c r="N365" s="12">
        <v>4440.8999999999996</v>
      </c>
      <c r="O365" s="12">
        <v>1200.43</v>
      </c>
      <c r="P365" s="49">
        <v>45760</v>
      </c>
      <c r="Q365" s="12" t="str">
        <f>TEXT(Table1[[#This Row],[Billing_Date]],"YYYY")</f>
        <v>2025</v>
      </c>
      <c r="R365" s="49">
        <v>45868</v>
      </c>
      <c r="S365" s="12" t="s">
        <v>28</v>
      </c>
      <c r="T365" s="12">
        <f>IF(Table1[[#This Row],[Payment_Status]]="Paid",1,0)</f>
        <v>1</v>
      </c>
      <c r="U365" s="12">
        <f>IF(Table1[[#This Row],[Payment_Status]]="Unpaid",1,0)</f>
        <v>0</v>
      </c>
      <c r="V365" s="12">
        <f>IF(Table1[[#This Row],[Payment_Status]]="Pending",1,0)</f>
        <v>0</v>
      </c>
      <c r="W365" s="12" t="s">
        <v>29</v>
      </c>
      <c r="X365" s="12" t="s">
        <v>30</v>
      </c>
      <c r="Y365" s="12" t="s">
        <v>45</v>
      </c>
      <c r="Z365" s="12">
        <v>89.79</v>
      </c>
      <c r="AA365" s="12">
        <v>75.959999999999994</v>
      </c>
      <c r="AB365" s="12" t="s">
        <v>46</v>
      </c>
      <c r="AC365" s="13">
        <v>44255</v>
      </c>
      <c r="AD365" s="12">
        <v>47</v>
      </c>
      <c r="AE365" s="15" t="s">
        <v>40</v>
      </c>
    </row>
    <row r="366" spans="3:31" ht="18" x14ac:dyDescent="0.35">
      <c r="C366" s="11" t="s">
        <v>680</v>
      </c>
      <c r="D366" s="12" t="s">
        <v>4336</v>
      </c>
      <c r="E366" s="12" t="s">
        <v>6338</v>
      </c>
      <c r="F366" s="12" t="s">
        <v>26</v>
      </c>
      <c r="G366" s="12" t="s">
        <v>8029</v>
      </c>
      <c r="H366" s="12" t="s">
        <v>8020</v>
      </c>
      <c r="I366" s="12" t="s">
        <v>681</v>
      </c>
      <c r="J366" s="13">
        <v>45684</v>
      </c>
      <c r="K366" s="14">
        <v>0.26998842592592592</v>
      </c>
      <c r="L366" s="12">
        <v>372.91</v>
      </c>
      <c r="M366" s="12">
        <v>1906.18</v>
      </c>
      <c r="N366" s="12">
        <v>2279.09</v>
      </c>
      <c r="O366" s="12">
        <v>2192.9899999999998</v>
      </c>
      <c r="P366" s="49">
        <v>45686</v>
      </c>
      <c r="Q366" s="12" t="str">
        <f>TEXT(Table1[[#This Row],[Billing_Date]],"YYYY")</f>
        <v>2025</v>
      </c>
      <c r="R366" s="49">
        <v>45858</v>
      </c>
      <c r="S366" s="12" t="s">
        <v>28</v>
      </c>
      <c r="T366" s="12">
        <f>IF(Table1[[#This Row],[Payment_Status]]="Paid",1,0)</f>
        <v>1</v>
      </c>
      <c r="U366" s="12">
        <f>IF(Table1[[#This Row],[Payment_Status]]="Unpaid",1,0)</f>
        <v>0</v>
      </c>
      <c r="V366" s="12">
        <f>IF(Table1[[#This Row],[Payment_Status]]="Pending",1,0)</f>
        <v>0</v>
      </c>
      <c r="W366" s="12" t="s">
        <v>58</v>
      </c>
      <c r="X366" s="12" t="s">
        <v>44</v>
      </c>
      <c r="Y366" s="12" t="s">
        <v>63</v>
      </c>
      <c r="Z366" s="12">
        <v>222.28</v>
      </c>
      <c r="AA366" s="12">
        <v>150.63</v>
      </c>
      <c r="AB366" s="12" t="s">
        <v>32</v>
      </c>
      <c r="AC366" s="13">
        <v>43337</v>
      </c>
      <c r="AD366" s="12">
        <v>59</v>
      </c>
      <c r="AE366" s="15" t="s">
        <v>33</v>
      </c>
    </row>
    <row r="367" spans="3:31" ht="18" x14ac:dyDescent="0.35">
      <c r="C367" s="11" t="s">
        <v>682</v>
      </c>
      <c r="D367" s="12" t="s">
        <v>4337</v>
      </c>
      <c r="E367" s="12" t="s">
        <v>6339</v>
      </c>
      <c r="F367" s="12" t="s">
        <v>35</v>
      </c>
      <c r="G367" s="12" t="s">
        <v>8026</v>
      </c>
      <c r="H367" s="12" t="s">
        <v>8021</v>
      </c>
      <c r="I367" s="12" t="s">
        <v>683</v>
      </c>
      <c r="J367" s="13">
        <v>45803</v>
      </c>
      <c r="K367" s="14">
        <v>0.60062499999999996</v>
      </c>
      <c r="L367" s="12">
        <v>169.04</v>
      </c>
      <c r="M367" s="12">
        <v>2863.83</v>
      </c>
      <c r="N367" s="12">
        <v>3032.87</v>
      </c>
      <c r="O367" s="12">
        <v>1006</v>
      </c>
      <c r="P367" s="49">
        <v>45805</v>
      </c>
      <c r="Q367" s="12" t="str">
        <f>TEXT(Table1[[#This Row],[Billing_Date]],"YYYY")</f>
        <v>2025</v>
      </c>
      <c r="R367" s="49">
        <v>45886</v>
      </c>
      <c r="S367" s="12" t="s">
        <v>49</v>
      </c>
      <c r="T367" s="12">
        <f>IF(Table1[[#This Row],[Payment_Status]]="Paid",1,0)</f>
        <v>0</v>
      </c>
      <c r="U367" s="12">
        <f>IF(Table1[[#This Row],[Payment_Status]]="Unpaid",1,0)</f>
        <v>1</v>
      </c>
      <c r="V367" s="12">
        <f>IF(Table1[[#This Row],[Payment_Status]]="Pending",1,0)</f>
        <v>0</v>
      </c>
      <c r="W367" s="12" t="s">
        <v>50</v>
      </c>
      <c r="X367" s="12" t="s">
        <v>30</v>
      </c>
      <c r="Y367" s="12" t="s">
        <v>45</v>
      </c>
      <c r="Z367" s="12">
        <v>70.540000000000006</v>
      </c>
      <c r="AA367" s="12">
        <v>98.5</v>
      </c>
      <c r="AB367" s="12" t="s">
        <v>46</v>
      </c>
      <c r="AC367" s="13">
        <v>43725</v>
      </c>
      <c r="AD367" s="12">
        <v>62</v>
      </c>
      <c r="AE367" s="15" t="s">
        <v>40</v>
      </c>
    </row>
    <row r="368" spans="3:31" ht="18" x14ac:dyDescent="0.35">
      <c r="C368" s="11" t="s">
        <v>684</v>
      </c>
      <c r="D368" s="12" t="s">
        <v>4338</v>
      </c>
      <c r="E368" s="12" t="s">
        <v>6340</v>
      </c>
      <c r="F368" s="12" t="s">
        <v>26</v>
      </c>
      <c r="G368" s="12" t="s">
        <v>8029</v>
      </c>
      <c r="H368" s="12" t="s">
        <v>8020</v>
      </c>
      <c r="I368" s="12" t="s">
        <v>685</v>
      </c>
      <c r="J368" s="13">
        <v>45559</v>
      </c>
      <c r="K368" s="14">
        <v>0.68053240740740739</v>
      </c>
      <c r="L368" s="12">
        <v>82.35</v>
      </c>
      <c r="M368" s="12">
        <v>4737.88</v>
      </c>
      <c r="N368" s="12">
        <v>4820.2299999999996</v>
      </c>
      <c r="O368" s="12">
        <v>391.11</v>
      </c>
      <c r="P368" s="49">
        <v>45843</v>
      </c>
      <c r="Q368" s="12" t="str">
        <f>TEXT(Table1[[#This Row],[Billing_Date]],"YYYY")</f>
        <v>2025</v>
      </c>
      <c r="R368" s="49">
        <v>45857</v>
      </c>
      <c r="S368" s="12" t="s">
        <v>28</v>
      </c>
      <c r="T368" s="12">
        <f>IF(Table1[[#This Row],[Payment_Status]]="Paid",1,0)</f>
        <v>1</v>
      </c>
      <c r="U368" s="12">
        <f>IF(Table1[[#This Row],[Payment_Status]]="Unpaid",1,0)</f>
        <v>0</v>
      </c>
      <c r="V368" s="12">
        <f>IF(Table1[[#This Row],[Payment_Status]]="Pending",1,0)</f>
        <v>0</v>
      </c>
      <c r="W368" s="12" t="s">
        <v>38</v>
      </c>
      <c r="X368" s="12" t="s">
        <v>30</v>
      </c>
      <c r="Y368" s="12" t="s">
        <v>63</v>
      </c>
      <c r="Z368" s="12">
        <v>49.69</v>
      </c>
      <c r="AA368" s="12">
        <v>32.659999999999997</v>
      </c>
      <c r="AB368" s="12" t="s">
        <v>32</v>
      </c>
      <c r="AC368" s="13">
        <v>43137</v>
      </c>
      <c r="AD368" s="12">
        <v>53</v>
      </c>
      <c r="AE368" s="15" t="s">
        <v>64</v>
      </c>
    </row>
    <row r="369" spans="3:31" ht="18" x14ac:dyDescent="0.35">
      <c r="C369" s="11" t="s">
        <v>686</v>
      </c>
      <c r="D369" s="12" t="s">
        <v>4339</v>
      </c>
      <c r="E369" s="12" t="s">
        <v>6341</v>
      </c>
      <c r="F369" s="12" t="s">
        <v>26</v>
      </c>
      <c r="G369" s="12" t="s">
        <v>8029</v>
      </c>
      <c r="H369" s="12" t="s">
        <v>8020</v>
      </c>
      <c r="I369" s="12" t="s">
        <v>687</v>
      </c>
      <c r="J369" s="13">
        <v>45572</v>
      </c>
      <c r="K369" s="14">
        <v>0.32246527777777778</v>
      </c>
      <c r="L369" s="12">
        <v>24.71</v>
      </c>
      <c r="M369" s="12">
        <v>1746.65</v>
      </c>
      <c r="N369" s="12">
        <v>1771.36</v>
      </c>
      <c r="O369" s="12">
        <v>155.31</v>
      </c>
      <c r="P369" s="49">
        <v>45646</v>
      </c>
      <c r="Q369" s="12" t="str">
        <f>TEXT(Table1[[#This Row],[Billing_Date]],"YYYY")</f>
        <v>2024</v>
      </c>
      <c r="R369" s="49">
        <v>45868</v>
      </c>
      <c r="S369" s="12" t="s">
        <v>37</v>
      </c>
      <c r="T369" s="12">
        <f>IF(Table1[[#This Row],[Payment_Status]]="Paid",1,0)</f>
        <v>0</v>
      </c>
      <c r="U369" s="12">
        <f>IF(Table1[[#This Row],[Payment_Status]]="Unpaid",1,0)</f>
        <v>0</v>
      </c>
      <c r="V369" s="12">
        <f>IF(Table1[[#This Row],[Payment_Status]]="Pending",1,0)</f>
        <v>1</v>
      </c>
      <c r="W369" s="12" t="s">
        <v>38</v>
      </c>
      <c r="X369" s="12" t="s">
        <v>44</v>
      </c>
      <c r="Y369" s="12" t="s">
        <v>51</v>
      </c>
      <c r="Z369" s="12">
        <v>14.8</v>
      </c>
      <c r="AA369" s="12">
        <v>9.91</v>
      </c>
      <c r="AB369" s="12" t="s">
        <v>32</v>
      </c>
      <c r="AC369" s="13">
        <v>45476</v>
      </c>
      <c r="AD369" s="12">
        <v>23</v>
      </c>
      <c r="AE369" s="15" t="s">
        <v>33</v>
      </c>
    </row>
    <row r="370" spans="3:31" ht="18" x14ac:dyDescent="0.35">
      <c r="C370" s="11" t="s">
        <v>688</v>
      </c>
      <c r="D370" s="12" t="s">
        <v>4340</v>
      </c>
      <c r="E370" s="12" t="s">
        <v>6342</v>
      </c>
      <c r="F370" s="12" t="s">
        <v>30</v>
      </c>
      <c r="G370" s="12" t="s">
        <v>8026</v>
      </c>
      <c r="H370" s="12" t="s">
        <v>8021</v>
      </c>
      <c r="I370" s="12" t="s">
        <v>689</v>
      </c>
      <c r="J370" s="13">
        <v>45796</v>
      </c>
      <c r="K370" s="14">
        <v>0.29287037037037039</v>
      </c>
      <c r="L370" s="12">
        <v>485.31</v>
      </c>
      <c r="M370" s="12">
        <v>4521.54</v>
      </c>
      <c r="N370" s="12">
        <v>5006.8500000000004</v>
      </c>
      <c r="O370" s="12">
        <v>3458.46</v>
      </c>
      <c r="P370" s="49">
        <v>45797</v>
      </c>
      <c r="Q370" s="12" t="str">
        <f>TEXT(Table1[[#This Row],[Billing_Date]],"YYYY")</f>
        <v>2025</v>
      </c>
      <c r="R370" s="49">
        <v>45878</v>
      </c>
      <c r="S370" s="12" t="s">
        <v>49</v>
      </c>
      <c r="T370" s="12">
        <f>IF(Table1[[#This Row],[Payment_Status]]="Paid",1,0)</f>
        <v>0</v>
      </c>
      <c r="U370" s="12">
        <f>IF(Table1[[#This Row],[Payment_Status]]="Unpaid",1,0)</f>
        <v>1</v>
      </c>
      <c r="V370" s="12">
        <f>IF(Table1[[#This Row],[Payment_Status]]="Pending",1,0)</f>
        <v>0</v>
      </c>
      <c r="W370" s="12" t="s">
        <v>29</v>
      </c>
      <c r="X370" s="12" t="s">
        <v>44</v>
      </c>
      <c r="Y370" s="12" t="s">
        <v>45</v>
      </c>
      <c r="Z370" s="12">
        <v>280.91000000000003</v>
      </c>
      <c r="AA370" s="12">
        <v>204.4</v>
      </c>
      <c r="AB370" s="12" t="s">
        <v>46</v>
      </c>
      <c r="AC370" s="13">
        <v>42458</v>
      </c>
      <c r="AD370" s="12">
        <v>52</v>
      </c>
      <c r="AE370" s="15" t="s">
        <v>40</v>
      </c>
    </row>
    <row r="371" spans="3:31" ht="18" x14ac:dyDescent="0.35">
      <c r="C371" s="11" t="s">
        <v>976</v>
      </c>
      <c r="D371" s="12" t="s">
        <v>4341</v>
      </c>
      <c r="E371" s="12" t="s">
        <v>6343</v>
      </c>
      <c r="F371" s="12" t="s">
        <v>30</v>
      </c>
      <c r="G371" s="12" t="s">
        <v>8026</v>
      </c>
      <c r="H371" s="12" t="s">
        <v>8021</v>
      </c>
      <c r="I371" s="12" t="s">
        <v>977</v>
      </c>
      <c r="J371" s="13">
        <v>45643</v>
      </c>
      <c r="K371" s="14">
        <v>0.67965277777777777</v>
      </c>
      <c r="L371" s="12">
        <v>18.190000000000001</v>
      </c>
      <c r="M371" s="12">
        <v>2086.98</v>
      </c>
      <c r="N371" s="12">
        <v>2105.17</v>
      </c>
      <c r="O371" s="12">
        <v>130.44</v>
      </c>
      <c r="P371" s="49">
        <v>45646</v>
      </c>
      <c r="Q371" s="12" t="str">
        <f>TEXT(Table1[[#This Row],[Billing_Date]],"YYYY")</f>
        <v>2024</v>
      </c>
      <c r="R371" s="49">
        <v>45865</v>
      </c>
      <c r="S371" s="12" t="s">
        <v>49</v>
      </c>
      <c r="T371" s="12">
        <f>IF(Table1[[#This Row],[Payment_Status]]="Paid",1,0)</f>
        <v>0</v>
      </c>
      <c r="U371" s="12">
        <f>IF(Table1[[#This Row],[Payment_Status]]="Unpaid",1,0)</f>
        <v>1</v>
      </c>
      <c r="V371" s="12">
        <f>IF(Table1[[#This Row],[Payment_Status]]="Pending",1,0)</f>
        <v>0</v>
      </c>
      <c r="W371" s="12" t="s">
        <v>50</v>
      </c>
      <c r="X371" s="12" t="s">
        <v>44</v>
      </c>
      <c r="Y371" s="12" t="s">
        <v>45</v>
      </c>
      <c r="Z371" s="12">
        <v>12.39</v>
      </c>
      <c r="AA371" s="12">
        <v>5.8</v>
      </c>
      <c r="AB371" s="12" t="s">
        <v>46</v>
      </c>
      <c r="AC371" s="13">
        <v>45435</v>
      </c>
      <c r="AD371" s="12">
        <v>58</v>
      </c>
      <c r="AE371" s="15" t="s">
        <v>40</v>
      </c>
    </row>
    <row r="372" spans="3:31" ht="18" x14ac:dyDescent="0.35">
      <c r="C372" s="11" t="s">
        <v>692</v>
      </c>
      <c r="D372" s="12" t="s">
        <v>4342</v>
      </c>
      <c r="E372" s="12" t="s">
        <v>6344</v>
      </c>
      <c r="F372" s="12" t="s">
        <v>30</v>
      </c>
      <c r="G372" s="12" t="s">
        <v>8031</v>
      </c>
      <c r="H372" s="12" t="s">
        <v>8024</v>
      </c>
      <c r="I372" s="12" t="s">
        <v>693</v>
      </c>
      <c r="J372" s="13">
        <v>45719</v>
      </c>
      <c r="K372" s="14">
        <v>0.99531250000000004</v>
      </c>
      <c r="L372" s="12">
        <v>100.95</v>
      </c>
      <c r="M372" s="12">
        <v>3396.98</v>
      </c>
      <c r="N372" s="12">
        <v>3497.93</v>
      </c>
      <c r="O372" s="12">
        <v>692.64</v>
      </c>
      <c r="P372" s="49">
        <v>45719</v>
      </c>
      <c r="Q372" s="12" t="str">
        <f>TEXT(Table1[[#This Row],[Billing_Date]],"YYYY")</f>
        <v>2025</v>
      </c>
      <c r="R372" s="49">
        <v>45885</v>
      </c>
      <c r="S372" s="12" t="s">
        <v>49</v>
      </c>
      <c r="T372" s="12">
        <f>IF(Table1[[#This Row],[Payment_Status]]="Paid",1,0)</f>
        <v>0</v>
      </c>
      <c r="U372" s="12">
        <f>IF(Table1[[#This Row],[Payment_Status]]="Unpaid",1,0)</f>
        <v>1</v>
      </c>
      <c r="V372" s="12">
        <f>IF(Table1[[#This Row],[Payment_Status]]="Pending",1,0)</f>
        <v>0</v>
      </c>
      <c r="W372" s="12" t="s">
        <v>38</v>
      </c>
      <c r="X372" s="12" t="s">
        <v>30</v>
      </c>
      <c r="Y372" s="12" t="s">
        <v>45</v>
      </c>
      <c r="Z372" s="12">
        <v>55.36</v>
      </c>
      <c r="AA372" s="12">
        <v>45.59</v>
      </c>
      <c r="AB372" s="12" t="s">
        <v>46</v>
      </c>
      <c r="AC372" s="13">
        <v>43558</v>
      </c>
      <c r="AD372" s="12">
        <v>68</v>
      </c>
      <c r="AE372" s="15" t="s">
        <v>40</v>
      </c>
    </row>
    <row r="373" spans="3:31" ht="18" x14ac:dyDescent="0.35">
      <c r="C373" s="11" t="s">
        <v>694</v>
      </c>
      <c r="D373" s="12" t="s">
        <v>4343</v>
      </c>
      <c r="E373" s="12" t="s">
        <v>6345</v>
      </c>
      <c r="F373" s="12" t="s">
        <v>30</v>
      </c>
      <c r="G373" s="12" t="s">
        <v>8029</v>
      </c>
      <c r="H373" s="12" t="s">
        <v>8020</v>
      </c>
      <c r="I373" s="12" t="s">
        <v>695</v>
      </c>
      <c r="J373" s="13">
        <v>45777</v>
      </c>
      <c r="K373" s="14">
        <v>0.1380787037037037</v>
      </c>
      <c r="L373" s="12">
        <v>143.87</v>
      </c>
      <c r="M373" s="12">
        <v>2506.7800000000002</v>
      </c>
      <c r="N373" s="12">
        <v>2650.65</v>
      </c>
      <c r="O373" s="12">
        <v>959.68</v>
      </c>
      <c r="P373" s="49">
        <v>45780</v>
      </c>
      <c r="Q373" s="12" t="str">
        <f>TEXT(Table1[[#This Row],[Billing_Date]],"YYYY")</f>
        <v>2025</v>
      </c>
      <c r="R373" s="49">
        <v>45875</v>
      </c>
      <c r="S373" s="12" t="s">
        <v>28</v>
      </c>
      <c r="T373" s="12">
        <f>IF(Table1[[#This Row],[Payment_Status]]="Paid",1,0)</f>
        <v>1</v>
      </c>
      <c r="U373" s="12">
        <f>IF(Table1[[#This Row],[Payment_Status]]="Unpaid",1,0)</f>
        <v>0</v>
      </c>
      <c r="V373" s="12">
        <f>IF(Table1[[#This Row],[Payment_Status]]="Pending",1,0)</f>
        <v>0</v>
      </c>
      <c r="W373" s="12" t="s">
        <v>58</v>
      </c>
      <c r="X373" s="12" t="s">
        <v>39</v>
      </c>
      <c r="Y373" s="12" t="s">
        <v>45</v>
      </c>
      <c r="Z373" s="12">
        <v>76.430000000000007</v>
      </c>
      <c r="AA373" s="12">
        <v>67.44</v>
      </c>
      <c r="AB373" s="12" t="s">
        <v>46</v>
      </c>
      <c r="AC373" s="13">
        <v>42686</v>
      </c>
      <c r="AD373" s="12">
        <v>29</v>
      </c>
      <c r="AE373" s="15" t="s">
        <v>64</v>
      </c>
    </row>
    <row r="374" spans="3:31" ht="18" x14ac:dyDescent="0.35">
      <c r="C374" s="11" t="s">
        <v>696</v>
      </c>
      <c r="D374" s="12" t="s">
        <v>4344</v>
      </c>
      <c r="E374" s="12" t="s">
        <v>6346</v>
      </c>
      <c r="F374" s="12" t="s">
        <v>30</v>
      </c>
      <c r="G374" s="12" t="s">
        <v>8030</v>
      </c>
      <c r="H374" s="12" t="s">
        <v>8023</v>
      </c>
      <c r="I374" s="12" t="s">
        <v>697</v>
      </c>
      <c r="J374" s="13">
        <v>45639</v>
      </c>
      <c r="K374" s="14">
        <v>0.13793981481481482</v>
      </c>
      <c r="L374" s="12">
        <v>275.69</v>
      </c>
      <c r="M374" s="12">
        <v>4280.59</v>
      </c>
      <c r="N374" s="12">
        <v>4556.28</v>
      </c>
      <c r="O374" s="12">
        <v>1446.31</v>
      </c>
      <c r="P374" s="49">
        <v>45640</v>
      </c>
      <c r="Q374" s="12" t="str">
        <f>TEXT(Table1[[#This Row],[Billing_Date]],"YYYY")</f>
        <v>2024</v>
      </c>
      <c r="R374" s="49">
        <v>45865</v>
      </c>
      <c r="S374" s="12" t="s">
        <v>28</v>
      </c>
      <c r="T374" s="12">
        <f>IF(Table1[[#This Row],[Payment_Status]]="Paid",1,0)</f>
        <v>1</v>
      </c>
      <c r="U374" s="12">
        <f>IF(Table1[[#This Row],[Payment_Status]]="Unpaid",1,0)</f>
        <v>0</v>
      </c>
      <c r="V374" s="12">
        <f>IF(Table1[[#This Row],[Payment_Status]]="Pending",1,0)</f>
        <v>0</v>
      </c>
      <c r="W374" s="12" t="s">
        <v>50</v>
      </c>
      <c r="X374" s="12" t="s">
        <v>30</v>
      </c>
      <c r="Y374" s="12" t="s">
        <v>51</v>
      </c>
      <c r="Z374" s="12">
        <v>131.76</v>
      </c>
      <c r="AA374" s="12">
        <v>143.93</v>
      </c>
      <c r="AB374" s="12" t="s">
        <v>46</v>
      </c>
      <c r="AC374" s="13">
        <v>43569</v>
      </c>
      <c r="AD374" s="12">
        <v>40</v>
      </c>
      <c r="AE374" s="15" t="s">
        <v>33</v>
      </c>
    </row>
    <row r="375" spans="3:31" ht="18" x14ac:dyDescent="0.35">
      <c r="C375" s="11" t="s">
        <v>698</v>
      </c>
      <c r="D375" s="12" t="s">
        <v>4345</v>
      </c>
      <c r="E375" s="12" t="s">
        <v>6347</v>
      </c>
      <c r="F375" s="12" t="s">
        <v>35</v>
      </c>
      <c r="G375" s="12" t="s">
        <v>8029</v>
      </c>
      <c r="H375" s="12" t="s">
        <v>8020</v>
      </c>
      <c r="I375" s="12" t="s">
        <v>699</v>
      </c>
      <c r="J375" s="13">
        <v>45709</v>
      </c>
      <c r="K375" s="14">
        <v>0.21513888888888888</v>
      </c>
      <c r="L375" s="12">
        <v>459.18</v>
      </c>
      <c r="M375" s="12">
        <v>4345.55</v>
      </c>
      <c r="N375" s="12">
        <v>4804.7299999999996</v>
      </c>
      <c r="O375" s="12">
        <v>3341.55</v>
      </c>
      <c r="P375" s="49">
        <v>45846</v>
      </c>
      <c r="Q375" s="12" t="str">
        <f>TEXT(Table1[[#This Row],[Billing_Date]],"YYYY")</f>
        <v>2025</v>
      </c>
      <c r="R375" s="49">
        <v>45864</v>
      </c>
      <c r="S375" s="12" t="s">
        <v>28</v>
      </c>
      <c r="T375" s="12">
        <f>IF(Table1[[#This Row],[Payment_Status]]="Paid",1,0)</f>
        <v>1</v>
      </c>
      <c r="U375" s="12">
        <f>IF(Table1[[#This Row],[Payment_Status]]="Unpaid",1,0)</f>
        <v>0</v>
      </c>
      <c r="V375" s="12">
        <f>IF(Table1[[#This Row],[Payment_Status]]="Pending",1,0)</f>
        <v>0</v>
      </c>
      <c r="W375" s="12" t="s">
        <v>58</v>
      </c>
      <c r="X375" s="12" t="s">
        <v>44</v>
      </c>
      <c r="Y375" s="12" t="s">
        <v>85</v>
      </c>
      <c r="Z375" s="12">
        <v>284.29000000000002</v>
      </c>
      <c r="AA375" s="12">
        <v>174.89</v>
      </c>
      <c r="AB375" s="12" t="s">
        <v>32</v>
      </c>
      <c r="AC375" s="13">
        <v>42640</v>
      </c>
      <c r="AD375" s="12">
        <v>64</v>
      </c>
      <c r="AE375" s="15" t="s">
        <v>64</v>
      </c>
    </row>
    <row r="376" spans="3:31" ht="18" x14ac:dyDescent="0.35">
      <c r="C376" s="11" t="s">
        <v>700</v>
      </c>
      <c r="D376" s="12" t="s">
        <v>4346</v>
      </c>
      <c r="E376" s="12" t="s">
        <v>6348</v>
      </c>
      <c r="F376" s="12" t="s">
        <v>30</v>
      </c>
      <c r="G376" s="12" t="s">
        <v>8029</v>
      </c>
      <c r="H376" s="12" t="s">
        <v>8020</v>
      </c>
      <c r="I376" s="12" t="s">
        <v>701</v>
      </c>
      <c r="J376" s="13">
        <v>45685</v>
      </c>
      <c r="K376" s="14">
        <v>0.41195601851851854</v>
      </c>
      <c r="L376" s="12">
        <v>473.29</v>
      </c>
      <c r="M376" s="12">
        <v>3094.98</v>
      </c>
      <c r="N376" s="12">
        <v>3568.27</v>
      </c>
      <c r="O376" s="12">
        <v>2974.62</v>
      </c>
      <c r="P376" s="49">
        <v>45689</v>
      </c>
      <c r="Q376" s="12" t="str">
        <f>TEXT(Table1[[#This Row],[Billing_Date]],"YYYY")</f>
        <v>2025</v>
      </c>
      <c r="R376" s="49">
        <v>45875</v>
      </c>
      <c r="S376" s="12" t="s">
        <v>37</v>
      </c>
      <c r="T376" s="12">
        <f>IF(Table1[[#This Row],[Payment_Status]]="Paid",1,0)</f>
        <v>0</v>
      </c>
      <c r="U376" s="12">
        <f>IF(Table1[[#This Row],[Payment_Status]]="Unpaid",1,0)</f>
        <v>0</v>
      </c>
      <c r="V376" s="12">
        <f>IF(Table1[[#This Row],[Payment_Status]]="Pending",1,0)</f>
        <v>1</v>
      </c>
      <c r="W376" s="12" t="s">
        <v>29</v>
      </c>
      <c r="X376" s="12" t="s">
        <v>39</v>
      </c>
      <c r="Y376" s="12" t="s">
        <v>63</v>
      </c>
      <c r="Z376" s="12">
        <v>201.72</v>
      </c>
      <c r="AA376" s="12">
        <v>271.57</v>
      </c>
      <c r="AB376" s="12" t="s">
        <v>32</v>
      </c>
      <c r="AC376" s="13">
        <v>42827</v>
      </c>
      <c r="AD376" s="12">
        <v>25</v>
      </c>
      <c r="AE376" s="15" t="s">
        <v>33</v>
      </c>
    </row>
    <row r="377" spans="3:31" ht="18" x14ac:dyDescent="0.35">
      <c r="C377" s="11" t="s">
        <v>702</v>
      </c>
      <c r="D377" s="12" t="s">
        <v>4347</v>
      </c>
      <c r="E377" s="12" t="s">
        <v>6349</v>
      </c>
      <c r="F377" s="12" t="s">
        <v>35</v>
      </c>
      <c r="G377" s="12" t="s">
        <v>8026</v>
      </c>
      <c r="H377" s="12" t="s">
        <v>8021</v>
      </c>
      <c r="I377" s="12" t="s">
        <v>703</v>
      </c>
      <c r="J377" s="13">
        <v>45552</v>
      </c>
      <c r="K377" s="14">
        <v>0.71600694444444446</v>
      </c>
      <c r="L377" s="12">
        <v>18.600000000000001</v>
      </c>
      <c r="M377" s="12">
        <v>2938.81</v>
      </c>
      <c r="N377" s="12">
        <v>2957.41</v>
      </c>
      <c r="O377" s="12">
        <v>106.99</v>
      </c>
      <c r="P377" s="49">
        <v>45837</v>
      </c>
      <c r="Q377" s="12" t="str">
        <f>TEXT(Table1[[#This Row],[Billing_Date]],"YYYY")</f>
        <v>2025</v>
      </c>
      <c r="R377" s="49">
        <v>45864</v>
      </c>
      <c r="S377" s="12" t="s">
        <v>37</v>
      </c>
      <c r="T377" s="12">
        <f>IF(Table1[[#This Row],[Payment_Status]]="Paid",1,0)</f>
        <v>0</v>
      </c>
      <c r="U377" s="12">
        <f>IF(Table1[[#This Row],[Payment_Status]]="Unpaid",1,0)</f>
        <v>0</v>
      </c>
      <c r="V377" s="12">
        <f>IF(Table1[[#This Row],[Payment_Status]]="Pending",1,0)</f>
        <v>1</v>
      </c>
      <c r="W377" s="12" t="s">
        <v>58</v>
      </c>
      <c r="X377" s="12" t="s">
        <v>30</v>
      </c>
      <c r="Y377" s="12" t="s">
        <v>31</v>
      </c>
      <c r="Z377" s="12">
        <v>12.61</v>
      </c>
      <c r="AA377" s="12">
        <v>5.99</v>
      </c>
      <c r="AB377" s="12" t="s">
        <v>32</v>
      </c>
      <c r="AC377" s="13">
        <v>42950</v>
      </c>
      <c r="AD377" s="12">
        <v>42</v>
      </c>
      <c r="AE377" s="15" t="s">
        <v>40</v>
      </c>
    </row>
    <row r="378" spans="3:31" ht="18" x14ac:dyDescent="0.35">
      <c r="C378" s="11" t="s">
        <v>704</v>
      </c>
      <c r="D378" s="12" t="s">
        <v>4348</v>
      </c>
      <c r="E378" s="12" t="s">
        <v>6350</v>
      </c>
      <c r="F378" s="12" t="s">
        <v>26</v>
      </c>
      <c r="G378" s="12" t="s">
        <v>8025</v>
      </c>
      <c r="H378" s="12" t="s">
        <v>8020</v>
      </c>
      <c r="I378" s="12" t="s">
        <v>705</v>
      </c>
      <c r="J378" s="13">
        <v>45633</v>
      </c>
      <c r="K378" s="14">
        <v>0.96619212962962964</v>
      </c>
      <c r="L378" s="12">
        <v>30.87</v>
      </c>
      <c r="M378" s="12">
        <v>3092.68</v>
      </c>
      <c r="N378" s="12">
        <v>3123.5499999999902</v>
      </c>
      <c r="O378" s="12">
        <v>172.78</v>
      </c>
      <c r="P378" s="49">
        <v>45639</v>
      </c>
      <c r="Q378" s="12" t="str">
        <f>TEXT(Table1[[#This Row],[Billing_Date]],"YYYY")</f>
        <v>2024</v>
      </c>
      <c r="R378" s="49">
        <v>45886</v>
      </c>
      <c r="S378" s="12" t="s">
        <v>49</v>
      </c>
      <c r="T378" s="12">
        <f>IF(Table1[[#This Row],[Payment_Status]]="Paid",1,0)</f>
        <v>0</v>
      </c>
      <c r="U378" s="12">
        <f>IF(Table1[[#This Row],[Payment_Status]]="Unpaid",1,0)</f>
        <v>1</v>
      </c>
      <c r="V378" s="12">
        <f>IF(Table1[[#This Row],[Payment_Status]]="Pending",1,0)</f>
        <v>0</v>
      </c>
      <c r="W378" s="12" t="s">
        <v>38</v>
      </c>
      <c r="X378" s="12" t="s">
        <v>30</v>
      </c>
      <c r="Y378" s="12" t="s">
        <v>85</v>
      </c>
      <c r="Z378" s="12">
        <v>17.79</v>
      </c>
      <c r="AA378" s="12">
        <v>13.08</v>
      </c>
      <c r="AB378" s="12" t="s">
        <v>32</v>
      </c>
      <c r="AC378" s="13">
        <v>42357</v>
      </c>
      <c r="AD378" s="12">
        <v>24</v>
      </c>
      <c r="AE378" s="15" t="s">
        <v>40</v>
      </c>
    </row>
    <row r="379" spans="3:31" ht="18" x14ac:dyDescent="0.35">
      <c r="C379" s="11" t="s">
        <v>2828</v>
      </c>
      <c r="D379" s="12" t="s">
        <v>4349</v>
      </c>
      <c r="E379" s="12" t="s">
        <v>6351</v>
      </c>
      <c r="F379" s="12" t="s">
        <v>30</v>
      </c>
      <c r="G379" s="12" t="s">
        <v>8025</v>
      </c>
      <c r="H379" s="12" t="s">
        <v>8020</v>
      </c>
      <c r="I379" s="12" t="s">
        <v>2829</v>
      </c>
      <c r="J379" s="13">
        <v>45537</v>
      </c>
      <c r="K379" s="14">
        <v>0.48658564814814814</v>
      </c>
      <c r="L379" s="12">
        <v>174.76</v>
      </c>
      <c r="M379" s="12">
        <v>4176.2</v>
      </c>
      <c r="N379" s="12">
        <v>4350.96</v>
      </c>
      <c r="O379" s="12">
        <v>963.92</v>
      </c>
      <c r="P379" s="49">
        <v>45593</v>
      </c>
      <c r="Q379" s="12" t="str">
        <f>TEXT(Table1[[#This Row],[Billing_Date]],"YYYY")</f>
        <v>2024</v>
      </c>
      <c r="R379" s="49">
        <v>45859</v>
      </c>
      <c r="S379" s="12" t="s">
        <v>37</v>
      </c>
      <c r="T379" s="12">
        <f>IF(Table1[[#This Row],[Payment_Status]]="Paid",1,0)</f>
        <v>0</v>
      </c>
      <c r="U379" s="12">
        <f>IF(Table1[[#This Row],[Payment_Status]]="Unpaid",1,0)</f>
        <v>0</v>
      </c>
      <c r="V379" s="12">
        <f>IF(Table1[[#This Row],[Payment_Status]]="Pending",1,0)</f>
        <v>1</v>
      </c>
      <c r="W379" s="12" t="s">
        <v>38</v>
      </c>
      <c r="X379" s="12" t="s">
        <v>39</v>
      </c>
      <c r="Y379" s="12" t="s">
        <v>51</v>
      </c>
      <c r="Z379" s="12">
        <v>117.82</v>
      </c>
      <c r="AA379" s="12">
        <v>56.94</v>
      </c>
      <c r="AB379" s="12" t="s">
        <v>46</v>
      </c>
      <c r="AC379" s="13">
        <v>44987</v>
      </c>
      <c r="AD379" s="12">
        <v>58</v>
      </c>
      <c r="AE379" s="15" t="s">
        <v>33</v>
      </c>
    </row>
    <row r="380" spans="3:31" ht="18" x14ac:dyDescent="0.35">
      <c r="C380" s="11" t="s">
        <v>708</v>
      </c>
      <c r="D380" s="12" t="s">
        <v>4350</v>
      </c>
      <c r="E380" s="12" t="s">
        <v>6352</v>
      </c>
      <c r="F380" s="12" t="s">
        <v>30</v>
      </c>
      <c r="G380" s="12" t="s">
        <v>8030</v>
      </c>
      <c r="H380" s="12" t="s">
        <v>8023</v>
      </c>
      <c r="I380" s="12" t="s">
        <v>709</v>
      </c>
      <c r="J380" s="13">
        <v>45779</v>
      </c>
      <c r="K380" s="14">
        <v>0.75420138888888888</v>
      </c>
      <c r="L380" s="12">
        <v>15.33</v>
      </c>
      <c r="M380" s="12">
        <v>2561.13</v>
      </c>
      <c r="N380" s="12">
        <v>2576.46</v>
      </c>
      <c r="O380" s="12">
        <v>93.13</v>
      </c>
      <c r="P380" s="49">
        <v>45779</v>
      </c>
      <c r="Q380" s="12" t="str">
        <f>TEXT(Table1[[#This Row],[Billing_Date]],"YYYY")</f>
        <v>2025</v>
      </c>
      <c r="R380" s="49">
        <v>45861</v>
      </c>
      <c r="S380" s="12" t="s">
        <v>37</v>
      </c>
      <c r="T380" s="12">
        <f>IF(Table1[[#This Row],[Payment_Status]]="Paid",1,0)</f>
        <v>0</v>
      </c>
      <c r="U380" s="12">
        <f>IF(Table1[[#This Row],[Payment_Status]]="Unpaid",1,0)</f>
        <v>0</v>
      </c>
      <c r="V380" s="12">
        <f>IF(Table1[[#This Row],[Payment_Status]]="Pending",1,0)</f>
        <v>1</v>
      </c>
      <c r="W380" s="12" t="s">
        <v>38</v>
      </c>
      <c r="X380" s="12" t="s">
        <v>30</v>
      </c>
      <c r="Y380" s="12" t="s">
        <v>85</v>
      </c>
      <c r="Z380" s="12">
        <v>7.33</v>
      </c>
      <c r="AA380" s="12">
        <v>8</v>
      </c>
      <c r="AB380" s="12" t="s">
        <v>32</v>
      </c>
      <c r="AC380" s="13">
        <v>44049</v>
      </c>
      <c r="AD380" s="12">
        <v>64</v>
      </c>
      <c r="AE380" s="15" t="s">
        <v>40</v>
      </c>
    </row>
    <row r="381" spans="3:31" ht="18" x14ac:dyDescent="0.35">
      <c r="C381" s="11" t="s">
        <v>1274</v>
      </c>
      <c r="D381" s="12" t="s">
        <v>4351</v>
      </c>
      <c r="E381" s="12" t="s">
        <v>6353</v>
      </c>
      <c r="F381" s="12" t="s">
        <v>35</v>
      </c>
      <c r="G381" s="12" t="s">
        <v>8026</v>
      </c>
      <c r="H381" s="12" t="s">
        <v>8021</v>
      </c>
      <c r="I381" s="12" t="s">
        <v>1275</v>
      </c>
      <c r="J381" s="13">
        <v>45580</v>
      </c>
      <c r="K381" s="14">
        <v>0.90206018518518516</v>
      </c>
      <c r="L381" s="12">
        <v>83.04</v>
      </c>
      <c r="M381" s="12">
        <v>2306.46</v>
      </c>
      <c r="N381" s="12">
        <v>2389.5</v>
      </c>
      <c r="O381" s="12">
        <v>494.26</v>
      </c>
      <c r="P381" s="49">
        <v>45647</v>
      </c>
      <c r="Q381" s="12" t="str">
        <f>TEXT(Table1[[#This Row],[Billing_Date]],"YYYY")</f>
        <v>2024</v>
      </c>
      <c r="R381" s="49">
        <v>45875</v>
      </c>
      <c r="S381" s="12" t="s">
        <v>28</v>
      </c>
      <c r="T381" s="12">
        <f>IF(Table1[[#This Row],[Payment_Status]]="Paid",1,0)</f>
        <v>1</v>
      </c>
      <c r="U381" s="12">
        <f>IF(Table1[[#This Row],[Payment_Status]]="Unpaid",1,0)</f>
        <v>0</v>
      </c>
      <c r="V381" s="12">
        <f>IF(Table1[[#This Row],[Payment_Status]]="Pending",1,0)</f>
        <v>0</v>
      </c>
      <c r="W381" s="12" t="s">
        <v>38</v>
      </c>
      <c r="X381" s="12" t="s">
        <v>39</v>
      </c>
      <c r="Y381" s="12" t="s">
        <v>51</v>
      </c>
      <c r="Z381" s="12">
        <v>47.07</v>
      </c>
      <c r="AA381" s="12">
        <v>35.97</v>
      </c>
      <c r="AB381" s="12" t="s">
        <v>46</v>
      </c>
      <c r="AC381" s="13">
        <v>42661</v>
      </c>
      <c r="AD381" s="12">
        <v>69</v>
      </c>
      <c r="AE381" s="15" t="s">
        <v>33</v>
      </c>
    </row>
    <row r="382" spans="3:31" ht="18" x14ac:dyDescent="0.35">
      <c r="C382" s="11" t="s">
        <v>712</v>
      </c>
      <c r="D382" s="12" t="s">
        <v>4352</v>
      </c>
      <c r="E382" s="12" t="s">
        <v>6354</v>
      </c>
      <c r="F382" s="12" t="s">
        <v>26</v>
      </c>
      <c r="G382" s="12" t="s">
        <v>8029</v>
      </c>
      <c r="H382" s="12" t="s">
        <v>8020</v>
      </c>
      <c r="I382" s="12" t="s">
        <v>713</v>
      </c>
      <c r="J382" s="13">
        <v>45605</v>
      </c>
      <c r="K382" s="14">
        <v>0.67966435185185181</v>
      </c>
      <c r="L382" s="12">
        <v>96.07</v>
      </c>
      <c r="M382" s="12">
        <v>3685.81</v>
      </c>
      <c r="N382" s="12">
        <v>3781.88</v>
      </c>
      <c r="O382" s="12">
        <v>443.21</v>
      </c>
      <c r="P382" s="49">
        <v>45607</v>
      </c>
      <c r="Q382" s="12" t="str">
        <f>TEXT(Table1[[#This Row],[Billing_Date]],"YYYY")</f>
        <v>2024</v>
      </c>
      <c r="R382" s="49">
        <v>45870</v>
      </c>
      <c r="S382" s="12" t="s">
        <v>37</v>
      </c>
      <c r="T382" s="12">
        <f>IF(Table1[[#This Row],[Payment_Status]]="Paid",1,0)</f>
        <v>0</v>
      </c>
      <c r="U382" s="12">
        <f>IF(Table1[[#This Row],[Payment_Status]]="Unpaid",1,0)</f>
        <v>0</v>
      </c>
      <c r="V382" s="12">
        <f>IF(Table1[[#This Row],[Payment_Status]]="Pending",1,0)</f>
        <v>1</v>
      </c>
      <c r="W382" s="12" t="s">
        <v>43</v>
      </c>
      <c r="X382" s="12" t="s">
        <v>39</v>
      </c>
      <c r="Y382" s="12" t="s">
        <v>51</v>
      </c>
      <c r="Z382" s="12">
        <v>63.41</v>
      </c>
      <c r="AA382" s="12">
        <v>32.659999999999997</v>
      </c>
      <c r="AB382" s="12" t="s">
        <v>46</v>
      </c>
      <c r="AC382" s="13">
        <v>44133</v>
      </c>
      <c r="AD382" s="12">
        <v>51</v>
      </c>
      <c r="AE382" s="15" t="s">
        <v>40</v>
      </c>
    </row>
    <row r="383" spans="3:31" ht="18" x14ac:dyDescent="0.35">
      <c r="C383" s="11" t="s">
        <v>1867</v>
      </c>
      <c r="D383" s="12" t="s">
        <v>4353</v>
      </c>
      <c r="E383" s="12" t="s">
        <v>6355</v>
      </c>
      <c r="F383" s="12" t="s">
        <v>26</v>
      </c>
      <c r="G383" s="12" t="s">
        <v>8027</v>
      </c>
      <c r="H383" s="12" t="s">
        <v>8022</v>
      </c>
      <c r="I383" s="12" t="s">
        <v>1868</v>
      </c>
      <c r="J383" s="13">
        <v>45695</v>
      </c>
      <c r="K383" s="14">
        <v>0.39518518518518519</v>
      </c>
      <c r="L383" s="12">
        <v>473</v>
      </c>
      <c r="M383" s="12">
        <v>3055.06</v>
      </c>
      <c r="N383" s="12">
        <v>3528.06</v>
      </c>
      <c r="O383" s="12">
        <v>2143.5500000000002</v>
      </c>
      <c r="P383" s="49">
        <v>45828</v>
      </c>
      <c r="Q383" s="12" t="str">
        <f>TEXT(Table1[[#This Row],[Billing_Date]],"YYYY")</f>
        <v>2025</v>
      </c>
      <c r="R383" s="49">
        <v>45881</v>
      </c>
      <c r="S383" s="12" t="s">
        <v>28</v>
      </c>
      <c r="T383" s="12">
        <f>IF(Table1[[#This Row],[Payment_Status]]="Paid",1,0)</f>
        <v>1</v>
      </c>
      <c r="U383" s="12">
        <f>IF(Table1[[#This Row],[Payment_Status]]="Unpaid",1,0)</f>
        <v>0</v>
      </c>
      <c r="V383" s="12">
        <f>IF(Table1[[#This Row],[Payment_Status]]="Pending",1,0)</f>
        <v>0</v>
      </c>
      <c r="W383" s="12" t="s">
        <v>50</v>
      </c>
      <c r="X383" s="12" t="s">
        <v>44</v>
      </c>
      <c r="Y383" s="12" t="s">
        <v>51</v>
      </c>
      <c r="Z383" s="12">
        <v>249.84</v>
      </c>
      <c r="AA383" s="12">
        <v>223.16</v>
      </c>
      <c r="AB383" s="12" t="s">
        <v>46</v>
      </c>
      <c r="AC383" s="13">
        <v>42540</v>
      </c>
      <c r="AD383" s="12">
        <v>18</v>
      </c>
      <c r="AE383" s="15" t="s">
        <v>40</v>
      </c>
    </row>
    <row r="384" spans="3:31" ht="18" x14ac:dyDescent="0.35">
      <c r="C384" s="11" t="s">
        <v>716</v>
      </c>
      <c r="D384" s="12" t="s">
        <v>4354</v>
      </c>
      <c r="E384" s="12" t="s">
        <v>6356</v>
      </c>
      <c r="F384" s="12" t="s">
        <v>26</v>
      </c>
      <c r="G384" s="12" t="s">
        <v>8031</v>
      </c>
      <c r="H384" s="12" t="s">
        <v>8024</v>
      </c>
      <c r="I384" s="12" t="s">
        <v>717</v>
      </c>
      <c r="J384" s="13">
        <v>45516</v>
      </c>
      <c r="K384" s="14">
        <v>2.3807870370370372E-2</v>
      </c>
      <c r="L384" s="12">
        <v>416.51</v>
      </c>
      <c r="M384" s="12">
        <v>2140.84</v>
      </c>
      <c r="N384" s="12">
        <v>2557.35</v>
      </c>
      <c r="O384" s="12">
        <v>2304.52</v>
      </c>
      <c r="P384" s="49">
        <v>45848</v>
      </c>
      <c r="Q384" s="12" t="str">
        <f>TEXT(Table1[[#This Row],[Billing_Date]],"YYYY")</f>
        <v>2025</v>
      </c>
      <c r="R384" s="49">
        <v>45874</v>
      </c>
      <c r="S384" s="12" t="s">
        <v>28</v>
      </c>
      <c r="T384" s="12">
        <f>IF(Table1[[#This Row],[Payment_Status]]="Paid",1,0)</f>
        <v>1</v>
      </c>
      <c r="U384" s="12">
        <f>IF(Table1[[#This Row],[Payment_Status]]="Unpaid",1,0)</f>
        <v>0</v>
      </c>
      <c r="V384" s="12">
        <f>IF(Table1[[#This Row],[Payment_Status]]="Pending",1,0)</f>
        <v>0</v>
      </c>
      <c r="W384" s="12" t="s">
        <v>43</v>
      </c>
      <c r="X384" s="12" t="s">
        <v>30</v>
      </c>
      <c r="Y384" s="12" t="s">
        <v>85</v>
      </c>
      <c r="Z384" s="12">
        <v>230.14</v>
      </c>
      <c r="AA384" s="12">
        <v>186.37</v>
      </c>
      <c r="AB384" s="12" t="s">
        <v>32</v>
      </c>
      <c r="AC384" s="13">
        <v>42963</v>
      </c>
      <c r="AD384" s="12">
        <v>74</v>
      </c>
      <c r="AE384" s="15" t="s">
        <v>33</v>
      </c>
    </row>
    <row r="385" spans="3:31" ht="18" x14ac:dyDescent="0.35">
      <c r="C385" s="11" t="s">
        <v>718</v>
      </c>
      <c r="D385" s="12" t="s">
        <v>4355</v>
      </c>
      <c r="E385" s="12" t="s">
        <v>6357</v>
      </c>
      <c r="F385" s="12" t="s">
        <v>35</v>
      </c>
      <c r="G385" s="12" t="s">
        <v>8030</v>
      </c>
      <c r="H385" s="12" t="s">
        <v>8023</v>
      </c>
      <c r="I385" s="12" t="s">
        <v>719</v>
      </c>
      <c r="J385" s="13">
        <v>45684</v>
      </c>
      <c r="K385" s="14">
        <v>0.85892361111111115</v>
      </c>
      <c r="L385" s="12">
        <v>385.17</v>
      </c>
      <c r="M385" s="12">
        <v>3854.34</v>
      </c>
      <c r="N385" s="12">
        <v>4239.51</v>
      </c>
      <c r="O385" s="12">
        <v>2102.67</v>
      </c>
      <c r="P385" s="49">
        <v>45690</v>
      </c>
      <c r="Q385" s="12" t="str">
        <f>TEXT(Table1[[#This Row],[Billing_Date]],"YYYY")</f>
        <v>2025</v>
      </c>
      <c r="R385" s="49">
        <v>45881</v>
      </c>
      <c r="S385" s="12" t="s">
        <v>28</v>
      </c>
      <c r="T385" s="12">
        <f>IF(Table1[[#This Row],[Payment_Status]]="Paid",1,0)</f>
        <v>1</v>
      </c>
      <c r="U385" s="12">
        <f>IF(Table1[[#This Row],[Payment_Status]]="Unpaid",1,0)</f>
        <v>0</v>
      </c>
      <c r="V385" s="12">
        <f>IF(Table1[[#This Row],[Payment_Status]]="Pending",1,0)</f>
        <v>0</v>
      </c>
      <c r="W385" s="12" t="s">
        <v>58</v>
      </c>
      <c r="X385" s="12" t="s">
        <v>44</v>
      </c>
      <c r="Y385" s="12" t="s">
        <v>85</v>
      </c>
      <c r="Z385" s="12">
        <v>170.45</v>
      </c>
      <c r="AA385" s="12">
        <v>214.72</v>
      </c>
      <c r="AB385" s="12" t="s">
        <v>32</v>
      </c>
      <c r="AC385" s="13">
        <v>42785</v>
      </c>
      <c r="AD385" s="12">
        <v>48</v>
      </c>
      <c r="AE385" s="15" t="s">
        <v>33</v>
      </c>
    </row>
    <row r="386" spans="3:31" ht="18" x14ac:dyDescent="0.35">
      <c r="C386" s="11" t="s">
        <v>720</v>
      </c>
      <c r="D386" s="12" t="s">
        <v>4356</v>
      </c>
      <c r="E386" s="12" t="s">
        <v>6358</v>
      </c>
      <c r="F386" s="12" t="s">
        <v>35</v>
      </c>
      <c r="G386" s="12" t="s">
        <v>8029</v>
      </c>
      <c r="H386" s="12" t="s">
        <v>8020</v>
      </c>
      <c r="I386" s="12" t="s">
        <v>721</v>
      </c>
      <c r="J386" s="13">
        <v>45755</v>
      </c>
      <c r="K386" s="14">
        <v>0.88645833333333335</v>
      </c>
      <c r="L386" s="12">
        <v>150.12</v>
      </c>
      <c r="M386" s="12">
        <v>1221.25</v>
      </c>
      <c r="N386" s="12">
        <v>1371.37</v>
      </c>
      <c r="O386" s="12">
        <v>873.72</v>
      </c>
      <c r="P386" s="49">
        <v>45758</v>
      </c>
      <c r="Q386" s="12" t="str">
        <f>TEXT(Table1[[#This Row],[Billing_Date]],"YYYY")</f>
        <v>2025</v>
      </c>
      <c r="R386" s="49">
        <v>45860</v>
      </c>
      <c r="S386" s="12" t="s">
        <v>49</v>
      </c>
      <c r="T386" s="12">
        <f>IF(Table1[[#This Row],[Payment_Status]]="Paid",1,0)</f>
        <v>0</v>
      </c>
      <c r="U386" s="12">
        <f>IF(Table1[[#This Row],[Payment_Status]]="Unpaid",1,0)</f>
        <v>1</v>
      </c>
      <c r="V386" s="12">
        <f>IF(Table1[[#This Row],[Payment_Status]]="Pending",1,0)</f>
        <v>0</v>
      </c>
      <c r="W386" s="12" t="s">
        <v>50</v>
      </c>
      <c r="X386" s="12" t="s">
        <v>30</v>
      </c>
      <c r="Y386" s="12" t="s">
        <v>63</v>
      </c>
      <c r="Z386" s="12">
        <v>84.45</v>
      </c>
      <c r="AA386" s="12">
        <v>65.67</v>
      </c>
      <c r="AB386" s="12" t="s">
        <v>32</v>
      </c>
      <c r="AC386" s="13">
        <v>45480</v>
      </c>
      <c r="AD386" s="12">
        <v>65</v>
      </c>
      <c r="AE386" s="15" t="s">
        <v>40</v>
      </c>
    </row>
    <row r="387" spans="3:31" ht="18" x14ac:dyDescent="0.35">
      <c r="C387" s="11" t="s">
        <v>722</v>
      </c>
      <c r="D387" s="12" t="s">
        <v>4357</v>
      </c>
      <c r="E387" s="12" t="s">
        <v>6359</v>
      </c>
      <c r="F387" s="12" t="s">
        <v>30</v>
      </c>
      <c r="G387" s="12" t="s">
        <v>8028</v>
      </c>
      <c r="H387" s="12" t="s">
        <v>8022</v>
      </c>
      <c r="I387" s="12" t="s">
        <v>723</v>
      </c>
      <c r="J387" s="13">
        <v>45625</v>
      </c>
      <c r="K387" s="14">
        <v>0.43792824074074072</v>
      </c>
      <c r="L387" s="12">
        <v>380.85</v>
      </c>
      <c r="M387" s="12">
        <v>2144.9699999999998</v>
      </c>
      <c r="N387" s="12">
        <v>2525.8199999999902</v>
      </c>
      <c r="O387" s="12">
        <v>2675.28</v>
      </c>
      <c r="P387" s="49">
        <v>45855</v>
      </c>
      <c r="Q387" s="12" t="str">
        <f>TEXT(Table1[[#This Row],[Billing_Date]],"YYYY")</f>
        <v>2025</v>
      </c>
      <c r="R387" s="49">
        <v>45882</v>
      </c>
      <c r="S387" s="12" t="s">
        <v>37</v>
      </c>
      <c r="T387" s="12">
        <f>IF(Table1[[#This Row],[Payment_Status]]="Paid",1,0)</f>
        <v>0</v>
      </c>
      <c r="U387" s="12">
        <f>IF(Table1[[#This Row],[Payment_Status]]="Unpaid",1,0)</f>
        <v>0</v>
      </c>
      <c r="V387" s="12">
        <f>IF(Table1[[#This Row],[Payment_Status]]="Pending",1,0)</f>
        <v>1</v>
      </c>
      <c r="W387" s="12" t="s">
        <v>43</v>
      </c>
      <c r="X387" s="12" t="s">
        <v>30</v>
      </c>
      <c r="Y387" s="12" t="s">
        <v>63</v>
      </c>
      <c r="Z387" s="12">
        <v>210.29</v>
      </c>
      <c r="AA387" s="12">
        <v>170.56</v>
      </c>
      <c r="AB387" s="12" t="s">
        <v>46</v>
      </c>
      <c r="AC387" s="13">
        <v>42894</v>
      </c>
      <c r="AD387" s="12">
        <v>68</v>
      </c>
      <c r="AE387" s="15" t="s">
        <v>64</v>
      </c>
    </row>
    <row r="388" spans="3:31" ht="18" x14ac:dyDescent="0.35">
      <c r="C388" s="11" t="s">
        <v>724</v>
      </c>
      <c r="D388" s="12" t="s">
        <v>4358</v>
      </c>
      <c r="E388" s="12" t="s">
        <v>6360</v>
      </c>
      <c r="F388" s="12" t="s">
        <v>30</v>
      </c>
      <c r="G388" s="12" t="s">
        <v>8029</v>
      </c>
      <c r="H388" s="12" t="s">
        <v>8020</v>
      </c>
      <c r="I388" s="12" t="s">
        <v>725</v>
      </c>
      <c r="J388" s="13">
        <v>45565</v>
      </c>
      <c r="K388" s="14">
        <v>0.26550925925925928</v>
      </c>
      <c r="L388" s="12">
        <v>484.44</v>
      </c>
      <c r="M388" s="12">
        <v>1942.74</v>
      </c>
      <c r="N388" s="12">
        <v>2427.1799999999998</v>
      </c>
      <c r="O388" s="12">
        <v>2727.73</v>
      </c>
      <c r="P388" s="49">
        <v>45586</v>
      </c>
      <c r="Q388" s="12" t="str">
        <f>TEXT(Table1[[#This Row],[Billing_Date]],"YYYY")</f>
        <v>2024</v>
      </c>
      <c r="R388" s="49">
        <v>45857</v>
      </c>
      <c r="S388" s="12" t="s">
        <v>37</v>
      </c>
      <c r="T388" s="12">
        <f>IF(Table1[[#This Row],[Payment_Status]]="Paid",1,0)</f>
        <v>0</v>
      </c>
      <c r="U388" s="12">
        <f>IF(Table1[[#This Row],[Payment_Status]]="Unpaid",1,0)</f>
        <v>0</v>
      </c>
      <c r="V388" s="12">
        <f>IF(Table1[[#This Row],[Payment_Status]]="Pending",1,0)</f>
        <v>1</v>
      </c>
      <c r="W388" s="12" t="s">
        <v>50</v>
      </c>
      <c r="X388" s="12" t="s">
        <v>44</v>
      </c>
      <c r="Y388" s="12" t="s">
        <v>45</v>
      </c>
      <c r="Z388" s="12">
        <v>256.38</v>
      </c>
      <c r="AA388" s="12">
        <v>228.06</v>
      </c>
      <c r="AB388" s="12" t="s">
        <v>32</v>
      </c>
      <c r="AC388" s="13">
        <v>44839</v>
      </c>
      <c r="AD388" s="12">
        <v>31</v>
      </c>
      <c r="AE388" s="15" t="s">
        <v>40</v>
      </c>
    </row>
    <row r="389" spans="3:31" ht="18" x14ac:dyDescent="0.35">
      <c r="C389" s="11" t="s">
        <v>706</v>
      </c>
      <c r="D389" s="12" t="s">
        <v>4359</v>
      </c>
      <c r="E389" s="12" t="s">
        <v>6361</v>
      </c>
      <c r="F389" s="12" t="s">
        <v>35</v>
      </c>
      <c r="G389" s="12" t="s">
        <v>8025</v>
      </c>
      <c r="H389" s="12" t="s">
        <v>8020</v>
      </c>
      <c r="I389" s="12" t="s">
        <v>707</v>
      </c>
      <c r="J389" s="13">
        <v>45510</v>
      </c>
      <c r="K389" s="14">
        <v>0.34896990740740741</v>
      </c>
      <c r="L389" s="12">
        <v>15.48</v>
      </c>
      <c r="M389" s="12">
        <v>1388.52</v>
      </c>
      <c r="N389" s="12">
        <v>1404</v>
      </c>
      <c r="O389" s="12">
        <v>78.28</v>
      </c>
      <c r="P389" s="49">
        <v>45679</v>
      </c>
      <c r="Q389" s="12" t="str">
        <f>TEXT(Table1[[#This Row],[Billing_Date]],"YYYY")</f>
        <v>2025</v>
      </c>
      <c r="R389" s="49">
        <v>45876</v>
      </c>
      <c r="S389" s="12" t="s">
        <v>49</v>
      </c>
      <c r="T389" s="12">
        <f>IF(Table1[[#This Row],[Payment_Status]]="Paid",1,0)</f>
        <v>0</v>
      </c>
      <c r="U389" s="12">
        <f>IF(Table1[[#This Row],[Payment_Status]]="Unpaid",1,0)</f>
        <v>1</v>
      </c>
      <c r="V389" s="12">
        <f>IF(Table1[[#This Row],[Payment_Status]]="Pending",1,0)</f>
        <v>0</v>
      </c>
      <c r="W389" s="12" t="s">
        <v>50</v>
      </c>
      <c r="X389" s="12" t="s">
        <v>39</v>
      </c>
      <c r="Y389" s="12" t="s">
        <v>45</v>
      </c>
      <c r="Z389" s="12">
        <v>10.45</v>
      </c>
      <c r="AA389" s="12">
        <v>5.03</v>
      </c>
      <c r="AB389" s="12" t="s">
        <v>46</v>
      </c>
      <c r="AC389" s="13">
        <v>42375</v>
      </c>
      <c r="AD389" s="12">
        <v>46</v>
      </c>
      <c r="AE389" s="15" t="s">
        <v>64</v>
      </c>
    </row>
    <row r="390" spans="3:31" ht="18" x14ac:dyDescent="0.35">
      <c r="C390" s="11" t="s">
        <v>728</v>
      </c>
      <c r="D390" s="12" t="s">
        <v>4360</v>
      </c>
      <c r="E390" s="12" t="s">
        <v>6362</v>
      </c>
      <c r="F390" s="12" t="s">
        <v>35</v>
      </c>
      <c r="G390" s="12" t="s">
        <v>8026</v>
      </c>
      <c r="H390" s="12" t="s">
        <v>8021</v>
      </c>
      <c r="I390" s="12" t="s">
        <v>729</v>
      </c>
      <c r="J390" s="13">
        <v>45623</v>
      </c>
      <c r="K390" s="14">
        <v>0.82041666666666668</v>
      </c>
      <c r="L390" s="12">
        <v>370.5</v>
      </c>
      <c r="M390" s="12">
        <v>4146.95</v>
      </c>
      <c r="N390" s="12">
        <v>4517.45</v>
      </c>
      <c r="O390" s="12">
        <v>1963.13</v>
      </c>
      <c r="P390" s="49">
        <v>45742</v>
      </c>
      <c r="Q390" s="12" t="str">
        <f>TEXT(Table1[[#This Row],[Billing_Date]],"YYYY")</f>
        <v>2025</v>
      </c>
      <c r="R390" s="49">
        <v>45880</v>
      </c>
      <c r="S390" s="12" t="s">
        <v>37</v>
      </c>
      <c r="T390" s="12">
        <f>IF(Table1[[#This Row],[Payment_Status]]="Paid",1,0)</f>
        <v>0</v>
      </c>
      <c r="U390" s="12">
        <f>IF(Table1[[#This Row],[Payment_Status]]="Unpaid",1,0)</f>
        <v>0</v>
      </c>
      <c r="V390" s="12">
        <f>IF(Table1[[#This Row],[Payment_Status]]="Pending",1,0)</f>
        <v>1</v>
      </c>
      <c r="W390" s="12" t="s">
        <v>58</v>
      </c>
      <c r="X390" s="12" t="s">
        <v>44</v>
      </c>
      <c r="Y390" s="12" t="s">
        <v>31</v>
      </c>
      <c r="Z390" s="12">
        <v>170.46</v>
      </c>
      <c r="AA390" s="12">
        <v>200.04</v>
      </c>
      <c r="AB390" s="12" t="s">
        <v>46</v>
      </c>
      <c r="AC390" s="13">
        <v>42774</v>
      </c>
      <c r="AD390" s="12">
        <v>38</v>
      </c>
      <c r="AE390" s="15" t="s">
        <v>40</v>
      </c>
    </row>
    <row r="391" spans="3:31" ht="18" x14ac:dyDescent="0.35">
      <c r="C391" s="11" t="s">
        <v>730</v>
      </c>
      <c r="D391" s="12" t="s">
        <v>4361</v>
      </c>
      <c r="E391" s="12" t="s">
        <v>6363</v>
      </c>
      <c r="F391" s="12" t="s">
        <v>35</v>
      </c>
      <c r="G391" s="12" t="s">
        <v>8026</v>
      </c>
      <c r="H391" s="12" t="s">
        <v>8021</v>
      </c>
      <c r="I391" s="12" t="s">
        <v>731</v>
      </c>
      <c r="J391" s="13">
        <v>45773</v>
      </c>
      <c r="K391" s="14">
        <v>0.35717592592592595</v>
      </c>
      <c r="L391" s="12">
        <v>241.28</v>
      </c>
      <c r="M391" s="12">
        <v>2166.27</v>
      </c>
      <c r="N391" s="12">
        <v>2407.5500000000002</v>
      </c>
      <c r="O391" s="12">
        <v>1766.13</v>
      </c>
      <c r="P391" s="49">
        <v>45777</v>
      </c>
      <c r="Q391" s="12" t="str">
        <f>TEXT(Table1[[#This Row],[Billing_Date]],"YYYY")</f>
        <v>2025</v>
      </c>
      <c r="R391" s="49">
        <v>45884</v>
      </c>
      <c r="S391" s="12" t="s">
        <v>37</v>
      </c>
      <c r="T391" s="12">
        <f>IF(Table1[[#This Row],[Payment_Status]]="Paid",1,0)</f>
        <v>0</v>
      </c>
      <c r="U391" s="12">
        <f>IF(Table1[[#This Row],[Payment_Status]]="Unpaid",1,0)</f>
        <v>0</v>
      </c>
      <c r="V391" s="12">
        <f>IF(Table1[[#This Row],[Payment_Status]]="Pending",1,0)</f>
        <v>1</v>
      </c>
      <c r="W391" s="12" t="s">
        <v>50</v>
      </c>
      <c r="X391" s="12" t="s">
        <v>39</v>
      </c>
      <c r="Y391" s="12" t="s">
        <v>45</v>
      </c>
      <c r="Z391" s="12">
        <v>150.94999999999999</v>
      </c>
      <c r="AA391" s="12">
        <v>90.33</v>
      </c>
      <c r="AB391" s="12" t="s">
        <v>46</v>
      </c>
      <c r="AC391" s="13">
        <v>44591</v>
      </c>
      <c r="AD391" s="12">
        <v>21</v>
      </c>
      <c r="AE391" s="15" t="s">
        <v>40</v>
      </c>
    </row>
    <row r="392" spans="3:31" ht="18" x14ac:dyDescent="0.35">
      <c r="C392" s="11" t="s">
        <v>732</v>
      </c>
      <c r="D392" s="12" t="s">
        <v>4362</v>
      </c>
      <c r="E392" s="12" t="s">
        <v>6364</v>
      </c>
      <c r="F392" s="12" t="s">
        <v>26</v>
      </c>
      <c r="G392" s="12" t="s">
        <v>8026</v>
      </c>
      <c r="H392" s="12" t="s">
        <v>8021</v>
      </c>
      <c r="I392" s="12" t="s">
        <v>733</v>
      </c>
      <c r="J392" s="13">
        <v>45732</v>
      </c>
      <c r="K392" s="14">
        <v>0.58501157407407411</v>
      </c>
      <c r="L392" s="12">
        <v>359.06</v>
      </c>
      <c r="M392" s="12">
        <v>2630.79</v>
      </c>
      <c r="N392" s="12">
        <v>2989.85</v>
      </c>
      <c r="O392" s="12">
        <v>1957.43</v>
      </c>
      <c r="P392" s="49">
        <v>45735</v>
      </c>
      <c r="Q392" s="12" t="str">
        <f>TEXT(Table1[[#This Row],[Billing_Date]],"YYYY")</f>
        <v>2025</v>
      </c>
      <c r="R392" s="49">
        <v>45880</v>
      </c>
      <c r="S392" s="12" t="s">
        <v>49</v>
      </c>
      <c r="T392" s="12">
        <f>IF(Table1[[#This Row],[Payment_Status]]="Paid",1,0)</f>
        <v>0</v>
      </c>
      <c r="U392" s="12">
        <f>IF(Table1[[#This Row],[Payment_Status]]="Unpaid",1,0)</f>
        <v>1</v>
      </c>
      <c r="V392" s="12">
        <f>IF(Table1[[#This Row],[Payment_Status]]="Pending",1,0)</f>
        <v>0</v>
      </c>
      <c r="W392" s="12" t="s">
        <v>29</v>
      </c>
      <c r="X392" s="12" t="s">
        <v>30</v>
      </c>
      <c r="Y392" s="12" t="s">
        <v>85</v>
      </c>
      <c r="Z392" s="12">
        <v>200.65</v>
      </c>
      <c r="AA392" s="12">
        <v>158.41</v>
      </c>
      <c r="AB392" s="12" t="s">
        <v>46</v>
      </c>
      <c r="AC392" s="13">
        <v>44073</v>
      </c>
      <c r="AD392" s="12">
        <v>21</v>
      </c>
      <c r="AE392" s="15" t="s">
        <v>64</v>
      </c>
    </row>
    <row r="393" spans="3:31" ht="18" x14ac:dyDescent="0.35">
      <c r="C393" s="11" t="s">
        <v>3426</v>
      </c>
      <c r="D393" s="12" t="s">
        <v>4363</v>
      </c>
      <c r="E393" s="12" t="s">
        <v>6365</v>
      </c>
      <c r="F393" s="12" t="s">
        <v>30</v>
      </c>
      <c r="G393" s="12" t="s">
        <v>8027</v>
      </c>
      <c r="H393" s="12" t="s">
        <v>8022</v>
      </c>
      <c r="I393" s="12" t="s">
        <v>3427</v>
      </c>
      <c r="J393" s="13">
        <v>45752</v>
      </c>
      <c r="K393" s="14">
        <v>0.3674884259259259</v>
      </c>
      <c r="L393" s="12">
        <v>260.77999999999997</v>
      </c>
      <c r="M393" s="12">
        <v>3798.37</v>
      </c>
      <c r="N393" s="12">
        <v>4059.1499999999901</v>
      </c>
      <c r="O393" s="12">
        <v>1266.7</v>
      </c>
      <c r="P393" s="49">
        <v>45755</v>
      </c>
      <c r="Q393" s="12" t="str">
        <f>TEXT(Table1[[#This Row],[Billing_Date]],"YYYY")</f>
        <v>2025</v>
      </c>
      <c r="R393" s="49">
        <v>45866</v>
      </c>
      <c r="S393" s="12" t="s">
        <v>28</v>
      </c>
      <c r="T393" s="12">
        <f>IF(Table1[[#This Row],[Payment_Status]]="Paid",1,0)</f>
        <v>1</v>
      </c>
      <c r="U393" s="12">
        <f>IF(Table1[[#This Row],[Payment_Status]]="Unpaid",1,0)</f>
        <v>0</v>
      </c>
      <c r="V393" s="12">
        <f>IF(Table1[[#This Row],[Payment_Status]]="Pending",1,0)</f>
        <v>0</v>
      </c>
      <c r="W393" s="12" t="s">
        <v>29</v>
      </c>
      <c r="X393" s="12" t="s">
        <v>39</v>
      </c>
      <c r="Y393" s="12" t="s">
        <v>31</v>
      </c>
      <c r="Z393" s="12">
        <v>117.47</v>
      </c>
      <c r="AA393" s="12">
        <v>143.31</v>
      </c>
      <c r="AB393" s="12" t="s">
        <v>32</v>
      </c>
      <c r="AC393" s="13">
        <v>44675</v>
      </c>
      <c r="AD393" s="12">
        <v>75</v>
      </c>
      <c r="AE393" s="15" t="s">
        <v>33</v>
      </c>
    </row>
    <row r="394" spans="3:31" ht="18" x14ac:dyDescent="0.35">
      <c r="C394" s="11" t="s">
        <v>736</v>
      </c>
      <c r="D394" s="12" t="s">
        <v>4364</v>
      </c>
      <c r="E394" s="12" t="s">
        <v>6366</v>
      </c>
      <c r="F394" s="12" t="s">
        <v>35</v>
      </c>
      <c r="G394" s="12" t="s">
        <v>8025</v>
      </c>
      <c r="H394" s="12" t="s">
        <v>8020</v>
      </c>
      <c r="I394" s="12" t="s">
        <v>737</v>
      </c>
      <c r="J394" s="13">
        <v>45748</v>
      </c>
      <c r="K394" s="14">
        <v>0.31450231481481483</v>
      </c>
      <c r="L394" s="12">
        <v>287.77</v>
      </c>
      <c r="M394" s="12">
        <v>1985.27</v>
      </c>
      <c r="N394" s="12">
        <v>2273.04</v>
      </c>
      <c r="O394" s="12">
        <v>1332.64</v>
      </c>
      <c r="P394" s="49">
        <v>45749</v>
      </c>
      <c r="Q394" s="12" t="str">
        <f>TEXT(Table1[[#This Row],[Billing_Date]],"YYYY")</f>
        <v>2025</v>
      </c>
      <c r="R394" s="49">
        <v>45873</v>
      </c>
      <c r="S394" s="12" t="s">
        <v>28</v>
      </c>
      <c r="T394" s="12">
        <f>IF(Table1[[#This Row],[Payment_Status]]="Paid",1,0)</f>
        <v>1</v>
      </c>
      <c r="U394" s="12">
        <f>IF(Table1[[#This Row],[Payment_Status]]="Unpaid",1,0)</f>
        <v>0</v>
      </c>
      <c r="V394" s="12">
        <f>IF(Table1[[#This Row],[Payment_Status]]="Pending",1,0)</f>
        <v>0</v>
      </c>
      <c r="W394" s="12" t="s">
        <v>38</v>
      </c>
      <c r="X394" s="12" t="s">
        <v>44</v>
      </c>
      <c r="Y394" s="12" t="s">
        <v>85</v>
      </c>
      <c r="Z394" s="12">
        <v>123.1</v>
      </c>
      <c r="AA394" s="12">
        <v>164.67</v>
      </c>
      <c r="AB394" s="12" t="s">
        <v>32</v>
      </c>
      <c r="AC394" s="13">
        <v>42660</v>
      </c>
      <c r="AD394" s="12">
        <v>49</v>
      </c>
      <c r="AE394" s="15" t="s">
        <v>33</v>
      </c>
    </row>
    <row r="395" spans="3:31" ht="18" x14ac:dyDescent="0.35">
      <c r="C395" s="11" t="s">
        <v>738</v>
      </c>
      <c r="D395" s="12" t="s">
        <v>4365</v>
      </c>
      <c r="E395" s="12" t="s">
        <v>6367</v>
      </c>
      <c r="F395" s="12" t="s">
        <v>35</v>
      </c>
      <c r="G395" s="12" t="s">
        <v>8031</v>
      </c>
      <c r="H395" s="12" t="s">
        <v>8024</v>
      </c>
      <c r="I395" s="12" t="s">
        <v>739</v>
      </c>
      <c r="J395" s="13">
        <v>45536</v>
      </c>
      <c r="K395" s="14">
        <v>0.93078703703703702</v>
      </c>
      <c r="L395" s="12">
        <v>190.49</v>
      </c>
      <c r="M395" s="12">
        <v>1258.03</v>
      </c>
      <c r="N395" s="12">
        <v>1448.52</v>
      </c>
      <c r="O395" s="12">
        <v>1023.3</v>
      </c>
      <c r="P395" s="49">
        <v>45729</v>
      </c>
      <c r="Q395" s="12" t="str">
        <f>TEXT(Table1[[#This Row],[Billing_Date]],"YYYY")</f>
        <v>2025</v>
      </c>
      <c r="R395" s="49">
        <v>45884</v>
      </c>
      <c r="S395" s="12" t="s">
        <v>49</v>
      </c>
      <c r="T395" s="12">
        <f>IF(Table1[[#This Row],[Payment_Status]]="Paid",1,0)</f>
        <v>0</v>
      </c>
      <c r="U395" s="12">
        <f>IF(Table1[[#This Row],[Payment_Status]]="Unpaid",1,0)</f>
        <v>1</v>
      </c>
      <c r="V395" s="12">
        <f>IF(Table1[[#This Row],[Payment_Status]]="Pending",1,0)</f>
        <v>0</v>
      </c>
      <c r="W395" s="12" t="s">
        <v>50</v>
      </c>
      <c r="X395" s="12" t="s">
        <v>39</v>
      </c>
      <c r="Y395" s="12" t="s">
        <v>45</v>
      </c>
      <c r="Z395" s="12">
        <v>93.71</v>
      </c>
      <c r="AA395" s="12">
        <v>96.78</v>
      </c>
      <c r="AB395" s="12" t="s">
        <v>32</v>
      </c>
      <c r="AC395" s="13">
        <v>45047</v>
      </c>
      <c r="AD395" s="12">
        <v>71</v>
      </c>
      <c r="AE395" s="15" t="s">
        <v>33</v>
      </c>
    </row>
    <row r="396" spans="3:31" ht="18" x14ac:dyDescent="0.35">
      <c r="C396" s="11" t="s">
        <v>740</v>
      </c>
      <c r="D396" s="12" t="s">
        <v>4366</v>
      </c>
      <c r="E396" s="12" t="s">
        <v>6368</v>
      </c>
      <c r="F396" s="12" t="s">
        <v>35</v>
      </c>
      <c r="G396" s="12" t="s">
        <v>8030</v>
      </c>
      <c r="H396" s="12" t="s">
        <v>8023</v>
      </c>
      <c r="I396" s="12" t="s">
        <v>741</v>
      </c>
      <c r="J396" s="13">
        <v>45793</v>
      </c>
      <c r="K396" s="14">
        <v>9.5520833333333333E-2</v>
      </c>
      <c r="L396" s="12">
        <v>313.76</v>
      </c>
      <c r="M396" s="12">
        <v>2554.34</v>
      </c>
      <c r="N396" s="12">
        <v>2868.1</v>
      </c>
      <c r="O396" s="12">
        <v>1437.88</v>
      </c>
      <c r="P396" s="49">
        <v>45796</v>
      </c>
      <c r="Q396" s="12" t="str">
        <f>TEXT(Table1[[#This Row],[Billing_Date]],"YYYY")</f>
        <v>2025</v>
      </c>
      <c r="R396" s="49">
        <v>45880</v>
      </c>
      <c r="S396" s="12" t="s">
        <v>37</v>
      </c>
      <c r="T396" s="12">
        <f>IF(Table1[[#This Row],[Payment_Status]]="Paid",1,0)</f>
        <v>0</v>
      </c>
      <c r="U396" s="12">
        <f>IF(Table1[[#This Row],[Payment_Status]]="Unpaid",1,0)</f>
        <v>0</v>
      </c>
      <c r="V396" s="12">
        <f>IF(Table1[[#This Row],[Payment_Status]]="Pending",1,0)</f>
        <v>1</v>
      </c>
      <c r="W396" s="12" t="s">
        <v>43</v>
      </c>
      <c r="X396" s="12" t="s">
        <v>30</v>
      </c>
      <c r="Y396" s="12" t="s">
        <v>45</v>
      </c>
      <c r="Z396" s="12">
        <v>130.62</v>
      </c>
      <c r="AA396" s="12">
        <v>183.14</v>
      </c>
      <c r="AB396" s="12" t="s">
        <v>46</v>
      </c>
      <c r="AC396" s="13">
        <v>42211</v>
      </c>
      <c r="AD396" s="12">
        <v>38</v>
      </c>
      <c r="AE396" s="15" t="s">
        <v>33</v>
      </c>
    </row>
    <row r="397" spans="3:31" ht="18" x14ac:dyDescent="0.35">
      <c r="C397" s="11" t="s">
        <v>742</v>
      </c>
      <c r="D397" s="12" t="s">
        <v>4367</v>
      </c>
      <c r="E397" s="12" t="s">
        <v>6369</v>
      </c>
      <c r="F397" s="12" t="s">
        <v>26</v>
      </c>
      <c r="G397" s="12" t="s">
        <v>8026</v>
      </c>
      <c r="H397" s="12" t="s">
        <v>8021</v>
      </c>
      <c r="I397" s="12" t="s">
        <v>743</v>
      </c>
      <c r="J397" s="13">
        <v>45611</v>
      </c>
      <c r="K397" s="14">
        <v>0.21276620370370369</v>
      </c>
      <c r="L397" s="12">
        <v>381.99</v>
      </c>
      <c r="M397" s="12">
        <v>3251.42</v>
      </c>
      <c r="N397" s="12">
        <v>3633.41</v>
      </c>
      <c r="O397" s="12">
        <v>1787.1</v>
      </c>
      <c r="P397" s="49">
        <v>45652</v>
      </c>
      <c r="Q397" s="12" t="str">
        <f>TEXT(Table1[[#This Row],[Billing_Date]],"YYYY")</f>
        <v>2024</v>
      </c>
      <c r="R397" s="49">
        <v>45859</v>
      </c>
      <c r="S397" s="12" t="s">
        <v>28</v>
      </c>
      <c r="T397" s="12">
        <f>IF(Table1[[#This Row],[Payment_Status]]="Paid",1,0)</f>
        <v>1</v>
      </c>
      <c r="U397" s="12">
        <f>IF(Table1[[#This Row],[Payment_Status]]="Unpaid",1,0)</f>
        <v>0</v>
      </c>
      <c r="V397" s="12">
        <f>IF(Table1[[#This Row],[Payment_Status]]="Pending",1,0)</f>
        <v>0</v>
      </c>
      <c r="W397" s="12" t="s">
        <v>58</v>
      </c>
      <c r="X397" s="12" t="s">
        <v>39</v>
      </c>
      <c r="Y397" s="12" t="s">
        <v>31</v>
      </c>
      <c r="Z397" s="12">
        <v>217.9</v>
      </c>
      <c r="AA397" s="12">
        <v>164.09</v>
      </c>
      <c r="AB397" s="12" t="s">
        <v>46</v>
      </c>
      <c r="AC397" s="13">
        <v>45224</v>
      </c>
      <c r="AD397" s="12">
        <v>46</v>
      </c>
      <c r="AE397" s="15" t="s">
        <v>33</v>
      </c>
    </row>
    <row r="398" spans="3:31" ht="18" x14ac:dyDescent="0.35">
      <c r="C398" s="11" t="s">
        <v>744</v>
      </c>
      <c r="D398" s="12" t="s">
        <v>4368</v>
      </c>
      <c r="E398" s="12" t="s">
        <v>6370</v>
      </c>
      <c r="F398" s="12" t="s">
        <v>35</v>
      </c>
      <c r="G398" s="12" t="s">
        <v>8026</v>
      </c>
      <c r="H398" s="12" t="s">
        <v>8021</v>
      </c>
      <c r="I398" s="12" t="s">
        <v>745</v>
      </c>
      <c r="J398" s="13">
        <v>45722</v>
      </c>
      <c r="K398" s="14">
        <v>0.69803240740740746</v>
      </c>
      <c r="L398" s="12">
        <v>363.78</v>
      </c>
      <c r="M398" s="12">
        <v>3277.47</v>
      </c>
      <c r="N398" s="12">
        <v>3641.25</v>
      </c>
      <c r="O398" s="12">
        <v>2158.5300000000002</v>
      </c>
      <c r="P398" s="49">
        <v>45722</v>
      </c>
      <c r="Q398" s="12" t="str">
        <f>TEXT(Table1[[#This Row],[Billing_Date]],"YYYY")</f>
        <v>2025</v>
      </c>
      <c r="R398" s="49">
        <v>45864</v>
      </c>
      <c r="S398" s="12" t="s">
        <v>49</v>
      </c>
      <c r="T398" s="12">
        <f>IF(Table1[[#This Row],[Payment_Status]]="Paid",1,0)</f>
        <v>0</v>
      </c>
      <c r="U398" s="12">
        <f>IF(Table1[[#This Row],[Payment_Status]]="Unpaid",1,0)</f>
        <v>1</v>
      </c>
      <c r="V398" s="12">
        <f>IF(Table1[[#This Row],[Payment_Status]]="Pending",1,0)</f>
        <v>0</v>
      </c>
      <c r="W398" s="12" t="s">
        <v>58</v>
      </c>
      <c r="X398" s="12" t="s">
        <v>30</v>
      </c>
      <c r="Y398" s="12" t="s">
        <v>63</v>
      </c>
      <c r="Z398" s="12">
        <v>232.34</v>
      </c>
      <c r="AA398" s="12">
        <v>131.44</v>
      </c>
      <c r="AB398" s="12" t="s">
        <v>46</v>
      </c>
      <c r="AC398" s="13">
        <v>42767</v>
      </c>
      <c r="AD398" s="12">
        <v>42</v>
      </c>
      <c r="AE398" s="15" t="s">
        <v>33</v>
      </c>
    </row>
    <row r="399" spans="3:31" ht="18" x14ac:dyDescent="0.35">
      <c r="C399" s="11" t="s">
        <v>746</v>
      </c>
      <c r="D399" s="12" t="s">
        <v>4369</v>
      </c>
      <c r="E399" s="12" t="s">
        <v>6371</v>
      </c>
      <c r="F399" s="12" t="s">
        <v>35</v>
      </c>
      <c r="G399" s="12" t="s">
        <v>8029</v>
      </c>
      <c r="H399" s="12" t="s">
        <v>8020</v>
      </c>
      <c r="I399" s="12" t="s">
        <v>747</v>
      </c>
      <c r="J399" s="13">
        <v>45526</v>
      </c>
      <c r="K399" s="14">
        <v>0.33556712962962965</v>
      </c>
      <c r="L399" s="12">
        <v>103.31</v>
      </c>
      <c r="M399" s="12">
        <v>2963.8</v>
      </c>
      <c r="N399" s="12">
        <v>3067.11</v>
      </c>
      <c r="O399" s="12">
        <v>573.79</v>
      </c>
      <c r="P399" s="49">
        <v>45530</v>
      </c>
      <c r="Q399" s="12" t="str">
        <f>TEXT(Table1[[#This Row],[Billing_Date]],"YYYY")</f>
        <v>2024</v>
      </c>
      <c r="R399" s="49">
        <v>45864</v>
      </c>
      <c r="S399" s="12" t="s">
        <v>49</v>
      </c>
      <c r="T399" s="12">
        <f>IF(Table1[[#This Row],[Payment_Status]]="Paid",1,0)</f>
        <v>0</v>
      </c>
      <c r="U399" s="12">
        <f>IF(Table1[[#This Row],[Payment_Status]]="Unpaid",1,0)</f>
        <v>1</v>
      </c>
      <c r="V399" s="12">
        <f>IF(Table1[[#This Row],[Payment_Status]]="Pending",1,0)</f>
        <v>0</v>
      </c>
      <c r="W399" s="12" t="s">
        <v>38</v>
      </c>
      <c r="X399" s="12" t="s">
        <v>30</v>
      </c>
      <c r="Y399" s="12" t="s">
        <v>31</v>
      </c>
      <c r="Z399" s="12">
        <v>62.97</v>
      </c>
      <c r="AA399" s="12">
        <v>40.340000000000003</v>
      </c>
      <c r="AB399" s="12" t="s">
        <v>32</v>
      </c>
      <c r="AC399" s="13">
        <v>45365</v>
      </c>
      <c r="AD399" s="12">
        <v>38</v>
      </c>
      <c r="AE399" s="15" t="s">
        <v>40</v>
      </c>
    </row>
    <row r="400" spans="3:31" ht="18" x14ac:dyDescent="0.35">
      <c r="C400" s="11" t="s">
        <v>748</v>
      </c>
      <c r="D400" s="12" t="s">
        <v>4370</v>
      </c>
      <c r="E400" s="12" t="s">
        <v>6372</v>
      </c>
      <c r="F400" s="12" t="s">
        <v>26</v>
      </c>
      <c r="G400" s="12" t="s">
        <v>8025</v>
      </c>
      <c r="H400" s="12" t="s">
        <v>8020</v>
      </c>
      <c r="I400" s="12" t="s">
        <v>749</v>
      </c>
      <c r="J400" s="13">
        <v>45680</v>
      </c>
      <c r="K400" s="14">
        <v>0.16001157407407407</v>
      </c>
      <c r="L400" s="12">
        <v>35.270000000000003</v>
      </c>
      <c r="M400" s="12">
        <v>3544.67</v>
      </c>
      <c r="N400" s="12">
        <v>3579.94</v>
      </c>
      <c r="O400" s="12">
        <v>195.4</v>
      </c>
      <c r="P400" s="49">
        <v>45686</v>
      </c>
      <c r="Q400" s="12" t="str">
        <f>TEXT(Table1[[#This Row],[Billing_Date]],"YYYY")</f>
        <v>2025</v>
      </c>
      <c r="R400" s="49">
        <v>45859</v>
      </c>
      <c r="S400" s="12" t="s">
        <v>37</v>
      </c>
      <c r="T400" s="12">
        <f>IF(Table1[[#This Row],[Payment_Status]]="Paid",1,0)</f>
        <v>0</v>
      </c>
      <c r="U400" s="12">
        <f>IF(Table1[[#This Row],[Payment_Status]]="Unpaid",1,0)</f>
        <v>0</v>
      </c>
      <c r="V400" s="12">
        <f>IF(Table1[[#This Row],[Payment_Status]]="Pending",1,0)</f>
        <v>1</v>
      </c>
      <c r="W400" s="12" t="s">
        <v>29</v>
      </c>
      <c r="X400" s="12" t="s">
        <v>30</v>
      </c>
      <c r="Y400" s="12" t="s">
        <v>31</v>
      </c>
      <c r="Z400" s="12">
        <v>16.09</v>
      </c>
      <c r="AA400" s="12">
        <v>19.18</v>
      </c>
      <c r="AB400" s="12" t="s">
        <v>46</v>
      </c>
      <c r="AC400" s="13">
        <v>43831</v>
      </c>
      <c r="AD400" s="12">
        <v>23</v>
      </c>
      <c r="AE400" s="15" t="s">
        <v>33</v>
      </c>
    </row>
    <row r="401" spans="3:31" ht="18" x14ac:dyDescent="0.35">
      <c r="C401" s="11" t="s">
        <v>750</v>
      </c>
      <c r="D401" s="12" t="s">
        <v>4371</v>
      </c>
      <c r="E401" s="12" t="s">
        <v>6373</v>
      </c>
      <c r="F401" s="12" t="s">
        <v>35</v>
      </c>
      <c r="G401" s="12" t="s">
        <v>8028</v>
      </c>
      <c r="H401" s="12" t="s">
        <v>8022</v>
      </c>
      <c r="I401" s="12" t="s">
        <v>751</v>
      </c>
      <c r="J401" s="13">
        <v>45668</v>
      </c>
      <c r="K401" s="14">
        <v>0.3228240740740741</v>
      </c>
      <c r="L401" s="12">
        <v>201.73</v>
      </c>
      <c r="M401" s="12">
        <v>4593.01</v>
      </c>
      <c r="N401" s="12">
        <v>4794.74</v>
      </c>
      <c r="O401" s="12">
        <v>1324.51</v>
      </c>
      <c r="P401" s="49">
        <v>45673</v>
      </c>
      <c r="Q401" s="12" t="str">
        <f>TEXT(Table1[[#This Row],[Billing_Date]],"YYYY")</f>
        <v>2025</v>
      </c>
      <c r="R401" s="49">
        <v>45869</v>
      </c>
      <c r="S401" s="12" t="s">
        <v>49</v>
      </c>
      <c r="T401" s="12">
        <f>IF(Table1[[#This Row],[Payment_Status]]="Paid",1,0)</f>
        <v>0</v>
      </c>
      <c r="U401" s="12">
        <f>IF(Table1[[#This Row],[Payment_Status]]="Unpaid",1,0)</f>
        <v>1</v>
      </c>
      <c r="V401" s="12">
        <f>IF(Table1[[#This Row],[Payment_Status]]="Pending",1,0)</f>
        <v>0</v>
      </c>
      <c r="W401" s="12" t="s">
        <v>50</v>
      </c>
      <c r="X401" s="12" t="s">
        <v>39</v>
      </c>
      <c r="Y401" s="12" t="s">
        <v>85</v>
      </c>
      <c r="Z401" s="12">
        <v>91.84</v>
      </c>
      <c r="AA401" s="12">
        <v>109.89</v>
      </c>
      <c r="AB401" s="12" t="s">
        <v>46</v>
      </c>
      <c r="AC401" s="13">
        <v>43714</v>
      </c>
      <c r="AD401" s="12">
        <v>39</v>
      </c>
      <c r="AE401" s="15" t="s">
        <v>33</v>
      </c>
    </row>
    <row r="402" spans="3:31" ht="18" x14ac:dyDescent="0.35">
      <c r="C402" s="11" t="s">
        <v>752</v>
      </c>
      <c r="D402" s="12" t="s">
        <v>4372</v>
      </c>
      <c r="E402" s="12" t="s">
        <v>6374</v>
      </c>
      <c r="F402" s="12" t="s">
        <v>26</v>
      </c>
      <c r="G402" s="12" t="s">
        <v>8027</v>
      </c>
      <c r="H402" s="12" t="s">
        <v>8022</v>
      </c>
      <c r="I402" s="12" t="s">
        <v>753</v>
      </c>
      <c r="J402" s="13">
        <v>45647</v>
      </c>
      <c r="K402" s="14">
        <v>0.72946759259259264</v>
      </c>
      <c r="L402" s="12">
        <v>343.43</v>
      </c>
      <c r="M402" s="12">
        <v>4100.93</v>
      </c>
      <c r="N402" s="12">
        <v>4444.3599999999997</v>
      </c>
      <c r="O402" s="12">
        <v>2172.1799999999998</v>
      </c>
      <c r="P402" s="49">
        <v>45816</v>
      </c>
      <c r="Q402" s="12" t="str">
        <f>TEXT(Table1[[#This Row],[Billing_Date]],"YYYY")</f>
        <v>2025</v>
      </c>
      <c r="R402" s="49">
        <v>45879</v>
      </c>
      <c r="S402" s="12" t="s">
        <v>37</v>
      </c>
      <c r="T402" s="12">
        <f>IF(Table1[[#This Row],[Payment_Status]]="Paid",1,0)</f>
        <v>0</v>
      </c>
      <c r="U402" s="12">
        <f>IF(Table1[[#This Row],[Payment_Status]]="Unpaid",1,0)</f>
        <v>0</v>
      </c>
      <c r="V402" s="12">
        <f>IF(Table1[[#This Row],[Payment_Status]]="Pending",1,0)</f>
        <v>1</v>
      </c>
      <c r="W402" s="12" t="s">
        <v>58</v>
      </c>
      <c r="X402" s="12" t="s">
        <v>39</v>
      </c>
      <c r="Y402" s="12" t="s">
        <v>85</v>
      </c>
      <c r="Z402" s="12">
        <v>230.79</v>
      </c>
      <c r="AA402" s="12">
        <v>112.64</v>
      </c>
      <c r="AB402" s="12" t="s">
        <v>46</v>
      </c>
      <c r="AC402" s="13">
        <v>44753</v>
      </c>
      <c r="AD402" s="12">
        <v>19</v>
      </c>
      <c r="AE402" s="15" t="s">
        <v>40</v>
      </c>
    </row>
    <row r="403" spans="3:31" ht="18" x14ac:dyDescent="0.35">
      <c r="C403" s="11" t="s">
        <v>754</v>
      </c>
      <c r="D403" s="12" t="s">
        <v>4373</v>
      </c>
      <c r="E403" s="12" t="s">
        <v>6375</v>
      </c>
      <c r="F403" s="12" t="s">
        <v>26</v>
      </c>
      <c r="G403" s="12" t="s">
        <v>8026</v>
      </c>
      <c r="H403" s="12" t="s">
        <v>8021</v>
      </c>
      <c r="I403" s="12" t="s">
        <v>755</v>
      </c>
      <c r="J403" s="13">
        <v>45845</v>
      </c>
      <c r="K403" s="14">
        <v>0.8039236111111111</v>
      </c>
      <c r="L403" s="12">
        <v>342.53</v>
      </c>
      <c r="M403" s="12">
        <v>2592.29</v>
      </c>
      <c r="N403" s="12">
        <v>2934.8199999999902</v>
      </c>
      <c r="O403" s="12">
        <v>1676.47</v>
      </c>
      <c r="P403" s="49">
        <v>45845</v>
      </c>
      <c r="Q403" s="12" t="str">
        <f>TEXT(Table1[[#This Row],[Billing_Date]],"YYYY")</f>
        <v>2025</v>
      </c>
      <c r="R403" s="49">
        <v>45857</v>
      </c>
      <c r="S403" s="12" t="s">
        <v>37</v>
      </c>
      <c r="T403" s="12">
        <f>IF(Table1[[#This Row],[Payment_Status]]="Paid",1,0)</f>
        <v>0</v>
      </c>
      <c r="U403" s="12">
        <f>IF(Table1[[#This Row],[Payment_Status]]="Unpaid",1,0)</f>
        <v>0</v>
      </c>
      <c r="V403" s="12">
        <f>IF(Table1[[#This Row],[Payment_Status]]="Pending",1,0)</f>
        <v>1</v>
      </c>
      <c r="W403" s="12" t="s">
        <v>43</v>
      </c>
      <c r="X403" s="12" t="s">
        <v>30</v>
      </c>
      <c r="Y403" s="12" t="s">
        <v>63</v>
      </c>
      <c r="Z403" s="12">
        <v>147.06</v>
      </c>
      <c r="AA403" s="12">
        <v>195.47</v>
      </c>
      <c r="AB403" s="12" t="s">
        <v>46</v>
      </c>
      <c r="AC403" s="13">
        <v>45155</v>
      </c>
      <c r="AD403" s="12">
        <v>35</v>
      </c>
      <c r="AE403" s="15" t="s">
        <v>33</v>
      </c>
    </row>
    <row r="404" spans="3:31" ht="18" x14ac:dyDescent="0.35">
      <c r="C404" s="11" t="s">
        <v>1829</v>
      </c>
      <c r="D404" s="12" t="s">
        <v>4375</v>
      </c>
      <c r="E404" s="12" t="s">
        <v>6377</v>
      </c>
      <c r="F404" s="12" t="s">
        <v>30</v>
      </c>
      <c r="G404" s="12" t="s">
        <v>8031</v>
      </c>
      <c r="H404" s="12" t="s">
        <v>8024</v>
      </c>
      <c r="I404" s="12" t="s">
        <v>1830</v>
      </c>
      <c r="J404" s="13">
        <v>45811</v>
      </c>
      <c r="K404" s="14">
        <v>0.5536226851851852</v>
      </c>
      <c r="L404" s="12">
        <v>486.71</v>
      </c>
      <c r="M404" s="12">
        <v>3896.11</v>
      </c>
      <c r="N404" s="12">
        <v>4382.82</v>
      </c>
      <c r="O404" s="12">
        <v>2948.24</v>
      </c>
      <c r="P404" s="49">
        <v>45813</v>
      </c>
      <c r="Q404" s="12" t="str">
        <f>TEXT(Table1[[#This Row],[Billing_Date]],"YYYY")</f>
        <v>2025</v>
      </c>
      <c r="R404" s="49">
        <v>45884</v>
      </c>
      <c r="S404" s="12" t="s">
        <v>37</v>
      </c>
      <c r="T404" s="12">
        <f>IF(Table1[[#This Row],[Payment_Status]]="Paid",1,0)</f>
        <v>0</v>
      </c>
      <c r="U404" s="12">
        <f>IF(Table1[[#This Row],[Payment_Status]]="Unpaid",1,0)</f>
        <v>0</v>
      </c>
      <c r="V404" s="12">
        <f>IF(Table1[[#This Row],[Payment_Status]]="Pending",1,0)</f>
        <v>1</v>
      </c>
      <c r="W404" s="12" t="s">
        <v>50</v>
      </c>
      <c r="X404" s="12" t="s">
        <v>44</v>
      </c>
      <c r="Y404" s="12" t="s">
        <v>51</v>
      </c>
      <c r="Z404" s="12">
        <v>251.05</v>
      </c>
      <c r="AA404" s="12">
        <v>235.66</v>
      </c>
      <c r="AB404" s="12" t="s">
        <v>46</v>
      </c>
      <c r="AC404" s="13">
        <v>42594</v>
      </c>
      <c r="AD404" s="12">
        <v>65</v>
      </c>
      <c r="AE404" s="15" t="s">
        <v>33</v>
      </c>
    </row>
    <row r="405" spans="3:31" ht="18" x14ac:dyDescent="0.35">
      <c r="C405" s="11" t="s">
        <v>760</v>
      </c>
      <c r="D405" s="12" t="s">
        <v>4376</v>
      </c>
      <c r="E405" s="12" t="s">
        <v>6378</v>
      </c>
      <c r="F405" s="12" t="s">
        <v>26</v>
      </c>
      <c r="G405" s="12" t="s">
        <v>8030</v>
      </c>
      <c r="H405" s="12" t="s">
        <v>8023</v>
      </c>
      <c r="I405" s="12" t="s">
        <v>761</v>
      </c>
      <c r="J405" s="13">
        <v>45846</v>
      </c>
      <c r="K405" s="14">
        <v>0.17936342592592591</v>
      </c>
      <c r="L405" s="12">
        <v>228.7</v>
      </c>
      <c r="M405" s="12">
        <v>1692.8</v>
      </c>
      <c r="N405" s="12">
        <v>1921.5</v>
      </c>
      <c r="O405" s="12">
        <v>1501.95</v>
      </c>
      <c r="P405" s="49">
        <v>45848</v>
      </c>
      <c r="Q405" s="12" t="str">
        <f>TEXT(Table1[[#This Row],[Billing_Date]],"YYYY")</f>
        <v>2025</v>
      </c>
      <c r="R405" s="49">
        <v>45877</v>
      </c>
      <c r="S405" s="12" t="s">
        <v>49</v>
      </c>
      <c r="T405" s="12">
        <f>IF(Table1[[#This Row],[Payment_Status]]="Paid",1,0)</f>
        <v>0</v>
      </c>
      <c r="U405" s="12">
        <f>IF(Table1[[#This Row],[Payment_Status]]="Unpaid",1,0)</f>
        <v>1</v>
      </c>
      <c r="V405" s="12">
        <f>IF(Table1[[#This Row],[Payment_Status]]="Pending",1,0)</f>
        <v>0</v>
      </c>
      <c r="W405" s="12" t="s">
        <v>58</v>
      </c>
      <c r="X405" s="12" t="s">
        <v>44</v>
      </c>
      <c r="Y405" s="12" t="s">
        <v>85</v>
      </c>
      <c r="Z405" s="12">
        <v>136.94</v>
      </c>
      <c r="AA405" s="12">
        <v>91.76</v>
      </c>
      <c r="AB405" s="12" t="s">
        <v>32</v>
      </c>
      <c r="AC405" s="13">
        <v>43726</v>
      </c>
      <c r="AD405" s="12">
        <v>37</v>
      </c>
      <c r="AE405" s="15" t="s">
        <v>33</v>
      </c>
    </row>
    <row r="406" spans="3:31" ht="18" x14ac:dyDescent="0.35">
      <c r="C406" s="11" t="s">
        <v>762</v>
      </c>
      <c r="D406" s="12" t="s">
        <v>4377</v>
      </c>
      <c r="E406" s="12" t="s">
        <v>6379</v>
      </c>
      <c r="F406" s="12" t="s">
        <v>35</v>
      </c>
      <c r="G406" s="12" t="s">
        <v>8029</v>
      </c>
      <c r="H406" s="12" t="s">
        <v>8020</v>
      </c>
      <c r="I406" s="12" t="s">
        <v>763</v>
      </c>
      <c r="J406" s="13">
        <v>45852</v>
      </c>
      <c r="K406" s="14">
        <v>0.43009259259259258</v>
      </c>
      <c r="L406" s="12">
        <v>285.88</v>
      </c>
      <c r="M406" s="12">
        <v>3742.93</v>
      </c>
      <c r="N406" s="12">
        <v>4028.81</v>
      </c>
      <c r="O406" s="12">
        <v>2065.9699999999998</v>
      </c>
      <c r="P406" s="49">
        <v>45853</v>
      </c>
      <c r="Q406" s="12" t="str">
        <f>TEXT(Table1[[#This Row],[Billing_Date]],"YYYY")</f>
        <v>2025</v>
      </c>
      <c r="R406" s="49">
        <v>45866</v>
      </c>
      <c r="S406" s="12" t="s">
        <v>28</v>
      </c>
      <c r="T406" s="12">
        <f>IF(Table1[[#This Row],[Payment_Status]]="Paid",1,0)</f>
        <v>1</v>
      </c>
      <c r="U406" s="12">
        <f>IF(Table1[[#This Row],[Payment_Status]]="Unpaid",1,0)</f>
        <v>0</v>
      </c>
      <c r="V406" s="12">
        <f>IF(Table1[[#This Row],[Payment_Status]]="Pending",1,0)</f>
        <v>0</v>
      </c>
      <c r="W406" s="12" t="s">
        <v>29</v>
      </c>
      <c r="X406" s="12" t="s">
        <v>44</v>
      </c>
      <c r="Y406" s="12" t="s">
        <v>45</v>
      </c>
      <c r="Z406" s="12">
        <v>138.94</v>
      </c>
      <c r="AA406" s="12">
        <v>146.94</v>
      </c>
      <c r="AB406" s="12" t="s">
        <v>46</v>
      </c>
      <c r="AC406" s="13">
        <v>44499</v>
      </c>
      <c r="AD406" s="12">
        <v>58</v>
      </c>
      <c r="AE406" s="15" t="s">
        <v>40</v>
      </c>
    </row>
    <row r="407" spans="3:31" ht="18" x14ac:dyDescent="0.35">
      <c r="C407" s="11" t="s">
        <v>764</v>
      </c>
      <c r="D407" s="12" t="s">
        <v>4378</v>
      </c>
      <c r="E407" s="12" t="s">
        <v>6380</v>
      </c>
      <c r="F407" s="12" t="s">
        <v>35</v>
      </c>
      <c r="G407" s="12" t="s">
        <v>8025</v>
      </c>
      <c r="H407" s="12" t="s">
        <v>8020</v>
      </c>
      <c r="I407" s="12" t="s">
        <v>765</v>
      </c>
      <c r="J407" s="13">
        <v>45842</v>
      </c>
      <c r="K407" s="14">
        <v>0.91961805555555554</v>
      </c>
      <c r="L407" s="12">
        <v>446.39</v>
      </c>
      <c r="M407" s="12">
        <v>1136.42</v>
      </c>
      <c r="N407" s="12">
        <v>1582.81</v>
      </c>
      <c r="O407" s="12">
        <v>2477.37</v>
      </c>
      <c r="P407" s="49">
        <v>45845</v>
      </c>
      <c r="Q407" s="12" t="str">
        <f>TEXT(Table1[[#This Row],[Billing_Date]],"YYYY")</f>
        <v>2025</v>
      </c>
      <c r="R407" s="49">
        <v>45865</v>
      </c>
      <c r="S407" s="12" t="s">
        <v>49</v>
      </c>
      <c r="T407" s="12">
        <f>IF(Table1[[#This Row],[Payment_Status]]="Paid",1,0)</f>
        <v>0</v>
      </c>
      <c r="U407" s="12">
        <f>IF(Table1[[#This Row],[Payment_Status]]="Unpaid",1,0)</f>
        <v>1</v>
      </c>
      <c r="V407" s="12">
        <f>IF(Table1[[#This Row],[Payment_Status]]="Pending",1,0)</f>
        <v>0</v>
      </c>
      <c r="W407" s="12" t="s">
        <v>58</v>
      </c>
      <c r="X407" s="12" t="s">
        <v>39</v>
      </c>
      <c r="Y407" s="12" t="s">
        <v>85</v>
      </c>
      <c r="Z407" s="12">
        <v>290.08</v>
      </c>
      <c r="AA407" s="12">
        <v>156.31</v>
      </c>
      <c r="AB407" s="12" t="s">
        <v>32</v>
      </c>
      <c r="AC407" s="13">
        <v>44377</v>
      </c>
      <c r="AD407" s="12">
        <v>58</v>
      </c>
      <c r="AE407" s="15" t="s">
        <v>33</v>
      </c>
    </row>
    <row r="408" spans="3:31" ht="18" x14ac:dyDescent="0.35">
      <c r="C408" s="11" t="s">
        <v>766</v>
      </c>
      <c r="D408" s="12" t="s">
        <v>4379</v>
      </c>
      <c r="E408" s="12" t="s">
        <v>6381</v>
      </c>
      <c r="F408" s="12" t="s">
        <v>30</v>
      </c>
      <c r="G408" s="12" t="s">
        <v>8028</v>
      </c>
      <c r="H408" s="12" t="s">
        <v>8022</v>
      </c>
      <c r="I408" s="12" t="s">
        <v>767</v>
      </c>
      <c r="J408" s="13">
        <v>45663</v>
      </c>
      <c r="K408" s="14">
        <v>0.34888888888888892</v>
      </c>
      <c r="L408" s="12">
        <v>206.91</v>
      </c>
      <c r="M408" s="12">
        <v>2480.04</v>
      </c>
      <c r="N408" s="12">
        <v>2686.95</v>
      </c>
      <c r="O408" s="12">
        <v>1324.8</v>
      </c>
      <c r="P408" s="49">
        <v>45667</v>
      </c>
      <c r="Q408" s="12" t="str">
        <f>TEXT(Table1[[#This Row],[Billing_Date]],"YYYY")</f>
        <v>2025</v>
      </c>
      <c r="R408" s="49">
        <v>45868</v>
      </c>
      <c r="S408" s="12" t="s">
        <v>28</v>
      </c>
      <c r="T408" s="12">
        <f>IF(Table1[[#This Row],[Payment_Status]]="Paid",1,0)</f>
        <v>1</v>
      </c>
      <c r="U408" s="12">
        <f>IF(Table1[[#This Row],[Payment_Status]]="Unpaid",1,0)</f>
        <v>0</v>
      </c>
      <c r="V408" s="12">
        <f>IF(Table1[[#This Row],[Payment_Status]]="Pending",1,0)</f>
        <v>0</v>
      </c>
      <c r="W408" s="12" t="s">
        <v>29</v>
      </c>
      <c r="X408" s="12" t="s">
        <v>44</v>
      </c>
      <c r="Y408" s="12" t="s">
        <v>51</v>
      </c>
      <c r="Z408" s="12">
        <v>138.80000000000001</v>
      </c>
      <c r="AA408" s="12">
        <v>68.11</v>
      </c>
      <c r="AB408" s="12" t="s">
        <v>32</v>
      </c>
      <c r="AC408" s="13">
        <v>44686</v>
      </c>
      <c r="AD408" s="12">
        <v>73</v>
      </c>
      <c r="AE408" s="15" t="s">
        <v>40</v>
      </c>
    </row>
    <row r="409" spans="3:31" ht="18" x14ac:dyDescent="0.35">
      <c r="C409" s="11" t="s">
        <v>768</v>
      </c>
      <c r="D409" s="12" t="s">
        <v>4380</v>
      </c>
      <c r="E409" s="12" t="s">
        <v>6382</v>
      </c>
      <c r="F409" s="12" t="s">
        <v>30</v>
      </c>
      <c r="G409" s="12" t="s">
        <v>8030</v>
      </c>
      <c r="H409" s="12" t="s">
        <v>8023</v>
      </c>
      <c r="I409" s="12" t="s">
        <v>769</v>
      </c>
      <c r="J409" s="13">
        <v>45786</v>
      </c>
      <c r="K409" s="14">
        <v>0.61099537037037033</v>
      </c>
      <c r="L409" s="12">
        <v>80.040000000000006</v>
      </c>
      <c r="M409" s="12">
        <v>1195.57</v>
      </c>
      <c r="N409" s="12">
        <v>1275.6099999999999</v>
      </c>
      <c r="O409" s="12">
        <v>434.79</v>
      </c>
      <c r="P409" s="49">
        <v>45788</v>
      </c>
      <c r="Q409" s="12" t="str">
        <f>TEXT(Table1[[#This Row],[Billing_Date]],"YYYY")</f>
        <v>2025</v>
      </c>
      <c r="R409" s="49">
        <v>45881</v>
      </c>
      <c r="S409" s="12" t="s">
        <v>28</v>
      </c>
      <c r="T409" s="12">
        <f>IF(Table1[[#This Row],[Payment_Status]]="Paid",1,0)</f>
        <v>1</v>
      </c>
      <c r="U409" s="12">
        <f>IF(Table1[[#This Row],[Payment_Status]]="Unpaid",1,0)</f>
        <v>0</v>
      </c>
      <c r="V409" s="12">
        <f>IF(Table1[[#This Row],[Payment_Status]]="Pending",1,0)</f>
        <v>0</v>
      </c>
      <c r="W409" s="12" t="s">
        <v>38</v>
      </c>
      <c r="X409" s="12" t="s">
        <v>44</v>
      </c>
      <c r="Y409" s="12" t="s">
        <v>45</v>
      </c>
      <c r="Z409" s="12">
        <v>37.119999999999997</v>
      </c>
      <c r="AA409" s="12">
        <v>42.92</v>
      </c>
      <c r="AB409" s="12" t="s">
        <v>32</v>
      </c>
      <c r="AC409" s="13">
        <v>43919</v>
      </c>
      <c r="AD409" s="12">
        <v>42</v>
      </c>
      <c r="AE409" s="15" t="s">
        <v>64</v>
      </c>
    </row>
    <row r="410" spans="3:31" ht="18" x14ac:dyDescent="0.35">
      <c r="C410" s="11" t="s">
        <v>4008</v>
      </c>
      <c r="D410" s="12" t="s">
        <v>4381</v>
      </c>
      <c r="E410" s="12" t="s">
        <v>6383</v>
      </c>
      <c r="F410" s="12" t="s">
        <v>26</v>
      </c>
      <c r="G410" s="12" t="s">
        <v>8026</v>
      </c>
      <c r="H410" s="12" t="s">
        <v>8021</v>
      </c>
      <c r="I410" s="12" t="s">
        <v>4009</v>
      </c>
      <c r="J410" s="13">
        <v>45558</v>
      </c>
      <c r="K410" s="14">
        <v>0.28384259259259259</v>
      </c>
      <c r="L410" s="12">
        <v>366.52</v>
      </c>
      <c r="M410" s="12">
        <v>3388.88</v>
      </c>
      <c r="N410" s="12">
        <v>3755.4</v>
      </c>
      <c r="O410" s="12">
        <v>2735.32</v>
      </c>
      <c r="P410" s="49">
        <v>45701</v>
      </c>
      <c r="Q410" s="12" t="str">
        <f>TEXT(Table1[[#This Row],[Billing_Date]],"YYYY")</f>
        <v>2025</v>
      </c>
      <c r="R410" s="49">
        <v>45871</v>
      </c>
      <c r="S410" s="12" t="s">
        <v>28</v>
      </c>
      <c r="T410" s="12">
        <f>IF(Table1[[#This Row],[Payment_Status]]="Paid",1,0)</f>
        <v>1</v>
      </c>
      <c r="U410" s="12">
        <f>IF(Table1[[#This Row],[Payment_Status]]="Unpaid",1,0)</f>
        <v>0</v>
      </c>
      <c r="V410" s="12">
        <f>IF(Table1[[#This Row],[Payment_Status]]="Pending",1,0)</f>
        <v>0</v>
      </c>
      <c r="W410" s="12" t="s">
        <v>38</v>
      </c>
      <c r="X410" s="12" t="s">
        <v>30</v>
      </c>
      <c r="Y410" s="12" t="s">
        <v>85</v>
      </c>
      <c r="Z410" s="12">
        <v>185.6</v>
      </c>
      <c r="AA410" s="12">
        <v>180.92</v>
      </c>
      <c r="AB410" s="12" t="s">
        <v>46</v>
      </c>
      <c r="AC410" s="13">
        <v>44174</v>
      </c>
      <c r="AD410" s="12">
        <v>65</v>
      </c>
      <c r="AE410" s="15" t="s">
        <v>64</v>
      </c>
    </row>
    <row r="411" spans="3:31" ht="18" x14ac:dyDescent="0.35">
      <c r="C411" s="11" t="s">
        <v>1202</v>
      </c>
      <c r="D411" s="12" t="s">
        <v>4382</v>
      </c>
      <c r="E411" s="12" t="s">
        <v>6384</v>
      </c>
      <c r="F411" s="12" t="s">
        <v>30</v>
      </c>
      <c r="G411" s="12" t="s">
        <v>8029</v>
      </c>
      <c r="H411" s="12" t="s">
        <v>8020</v>
      </c>
      <c r="I411" s="12" t="s">
        <v>1203</v>
      </c>
      <c r="J411" s="13">
        <v>45535</v>
      </c>
      <c r="K411" s="14">
        <v>0.69122685185185184</v>
      </c>
      <c r="L411" s="12">
        <v>302.98</v>
      </c>
      <c r="M411" s="12">
        <v>4164.63</v>
      </c>
      <c r="N411" s="12">
        <v>4467.6099999999997</v>
      </c>
      <c r="O411" s="12">
        <v>1372.91</v>
      </c>
      <c r="P411" s="49">
        <v>45771</v>
      </c>
      <c r="Q411" s="12" t="str">
        <f>TEXT(Table1[[#This Row],[Billing_Date]],"YYYY")</f>
        <v>2025</v>
      </c>
      <c r="R411" s="49">
        <v>45884</v>
      </c>
      <c r="S411" s="12" t="s">
        <v>37</v>
      </c>
      <c r="T411" s="12">
        <f>IF(Table1[[#This Row],[Payment_Status]]="Paid",1,0)</f>
        <v>0</v>
      </c>
      <c r="U411" s="12">
        <f>IF(Table1[[#This Row],[Payment_Status]]="Unpaid",1,0)</f>
        <v>0</v>
      </c>
      <c r="V411" s="12">
        <f>IF(Table1[[#This Row],[Payment_Status]]="Pending",1,0)</f>
        <v>1</v>
      </c>
      <c r="W411" s="12" t="s">
        <v>50</v>
      </c>
      <c r="X411" s="12" t="s">
        <v>30</v>
      </c>
      <c r="Y411" s="12" t="s">
        <v>45</v>
      </c>
      <c r="Z411" s="12">
        <v>172.46</v>
      </c>
      <c r="AA411" s="12">
        <v>130.52000000000001</v>
      </c>
      <c r="AB411" s="12" t="s">
        <v>32</v>
      </c>
      <c r="AC411" s="13">
        <v>44539</v>
      </c>
      <c r="AD411" s="12">
        <v>61</v>
      </c>
      <c r="AE411" s="15" t="s">
        <v>40</v>
      </c>
    </row>
    <row r="412" spans="3:31" ht="18" x14ac:dyDescent="0.35">
      <c r="C412" s="11" t="s">
        <v>774</v>
      </c>
      <c r="D412" s="12" t="s">
        <v>4383</v>
      </c>
      <c r="E412" s="12" t="s">
        <v>6385</v>
      </c>
      <c r="F412" s="12" t="s">
        <v>30</v>
      </c>
      <c r="G412" s="12" t="s">
        <v>8026</v>
      </c>
      <c r="H412" s="12" t="s">
        <v>8021</v>
      </c>
      <c r="I412" s="12" t="s">
        <v>775</v>
      </c>
      <c r="J412" s="13">
        <v>45683</v>
      </c>
      <c r="K412" s="14">
        <v>0.44324074074074077</v>
      </c>
      <c r="L412" s="12">
        <v>386.9</v>
      </c>
      <c r="M412" s="12">
        <v>2921.79</v>
      </c>
      <c r="N412" s="12">
        <v>3308.69</v>
      </c>
      <c r="O412" s="12">
        <v>2573.12</v>
      </c>
      <c r="P412" s="49">
        <v>45729</v>
      </c>
      <c r="Q412" s="12" t="str">
        <f>TEXT(Table1[[#This Row],[Billing_Date]],"YYYY")</f>
        <v>2025</v>
      </c>
      <c r="R412" s="49">
        <v>45860</v>
      </c>
      <c r="S412" s="12" t="s">
        <v>49</v>
      </c>
      <c r="T412" s="12">
        <f>IF(Table1[[#This Row],[Payment_Status]]="Paid",1,0)</f>
        <v>0</v>
      </c>
      <c r="U412" s="12">
        <f>IF(Table1[[#This Row],[Payment_Status]]="Unpaid",1,0)</f>
        <v>1</v>
      </c>
      <c r="V412" s="12">
        <f>IF(Table1[[#This Row],[Payment_Status]]="Pending",1,0)</f>
        <v>0</v>
      </c>
      <c r="W412" s="12" t="s">
        <v>58</v>
      </c>
      <c r="X412" s="12" t="s">
        <v>39</v>
      </c>
      <c r="Y412" s="12" t="s">
        <v>63</v>
      </c>
      <c r="Z412" s="12">
        <v>204.3</v>
      </c>
      <c r="AA412" s="12">
        <v>182.6</v>
      </c>
      <c r="AB412" s="12" t="s">
        <v>46</v>
      </c>
      <c r="AC412" s="13">
        <v>43713</v>
      </c>
      <c r="AD412" s="12">
        <v>70</v>
      </c>
      <c r="AE412" s="15" t="s">
        <v>64</v>
      </c>
    </row>
    <row r="413" spans="3:31" ht="18" x14ac:dyDescent="0.35">
      <c r="C413" s="11" t="s">
        <v>776</v>
      </c>
      <c r="D413" s="12" t="s">
        <v>4384</v>
      </c>
      <c r="E413" s="12" t="s">
        <v>6386</v>
      </c>
      <c r="F413" s="12" t="s">
        <v>26</v>
      </c>
      <c r="G413" s="12" t="s">
        <v>8025</v>
      </c>
      <c r="H413" s="12" t="s">
        <v>8020</v>
      </c>
      <c r="I413" s="12" t="s">
        <v>777</v>
      </c>
      <c r="J413" s="13">
        <v>45731</v>
      </c>
      <c r="K413" s="14">
        <v>0.34920138888888891</v>
      </c>
      <c r="L413" s="12">
        <v>112.47</v>
      </c>
      <c r="M413" s="12">
        <v>4856.6899999999996</v>
      </c>
      <c r="N413" s="12">
        <v>4969.16</v>
      </c>
      <c r="O413" s="12">
        <v>709.32</v>
      </c>
      <c r="P413" s="49">
        <v>45752</v>
      </c>
      <c r="Q413" s="12" t="str">
        <f>TEXT(Table1[[#This Row],[Billing_Date]],"YYYY")</f>
        <v>2025</v>
      </c>
      <c r="R413" s="49">
        <v>45881</v>
      </c>
      <c r="S413" s="12" t="s">
        <v>28</v>
      </c>
      <c r="T413" s="12">
        <f>IF(Table1[[#This Row],[Payment_Status]]="Paid",1,0)</f>
        <v>1</v>
      </c>
      <c r="U413" s="12">
        <f>IF(Table1[[#This Row],[Payment_Status]]="Unpaid",1,0)</f>
        <v>0</v>
      </c>
      <c r="V413" s="12">
        <f>IF(Table1[[#This Row],[Payment_Status]]="Pending",1,0)</f>
        <v>0</v>
      </c>
      <c r="W413" s="12" t="s">
        <v>58</v>
      </c>
      <c r="X413" s="12" t="s">
        <v>39</v>
      </c>
      <c r="Y413" s="12" t="s">
        <v>63</v>
      </c>
      <c r="Z413" s="12">
        <v>70.430000000000007</v>
      </c>
      <c r="AA413" s="12">
        <v>42.04</v>
      </c>
      <c r="AB413" s="12" t="s">
        <v>32</v>
      </c>
      <c r="AC413" s="13">
        <v>42794</v>
      </c>
      <c r="AD413" s="12">
        <v>44</v>
      </c>
      <c r="AE413" s="15" t="s">
        <v>40</v>
      </c>
    </row>
    <row r="414" spans="3:31" ht="18" x14ac:dyDescent="0.35">
      <c r="C414" s="11" t="s">
        <v>778</v>
      </c>
      <c r="D414" s="12" t="s">
        <v>4385</v>
      </c>
      <c r="E414" s="12" t="s">
        <v>6387</v>
      </c>
      <c r="F414" s="12" t="s">
        <v>26</v>
      </c>
      <c r="G414" s="12" t="s">
        <v>8026</v>
      </c>
      <c r="H414" s="12" t="s">
        <v>8021</v>
      </c>
      <c r="I414" s="12" t="s">
        <v>779</v>
      </c>
      <c r="J414" s="13">
        <v>45627</v>
      </c>
      <c r="K414" s="14">
        <v>0.27344907407407409</v>
      </c>
      <c r="L414" s="12">
        <v>300.10000000000002</v>
      </c>
      <c r="M414" s="12">
        <v>3733.03</v>
      </c>
      <c r="N414" s="12">
        <v>4033.13</v>
      </c>
      <c r="O414" s="12">
        <v>1548.84</v>
      </c>
      <c r="P414" s="49">
        <v>45775</v>
      </c>
      <c r="Q414" s="12" t="str">
        <f>TEXT(Table1[[#This Row],[Billing_Date]],"YYYY")</f>
        <v>2025</v>
      </c>
      <c r="R414" s="49">
        <v>45866</v>
      </c>
      <c r="S414" s="12" t="s">
        <v>49</v>
      </c>
      <c r="T414" s="12">
        <f>IF(Table1[[#This Row],[Payment_Status]]="Paid",1,0)</f>
        <v>0</v>
      </c>
      <c r="U414" s="12">
        <f>IF(Table1[[#This Row],[Payment_Status]]="Unpaid",1,0)</f>
        <v>1</v>
      </c>
      <c r="V414" s="12">
        <f>IF(Table1[[#This Row],[Payment_Status]]="Pending",1,0)</f>
        <v>0</v>
      </c>
      <c r="W414" s="12" t="s">
        <v>29</v>
      </c>
      <c r="X414" s="12" t="s">
        <v>39</v>
      </c>
      <c r="Y414" s="12" t="s">
        <v>63</v>
      </c>
      <c r="Z414" s="12">
        <v>174.4</v>
      </c>
      <c r="AA414" s="12">
        <v>125.7</v>
      </c>
      <c r="AB414" s="12" t="s">
        <v>32</v>
      </c>
      <c r="AC414" s="13">
        <v>45051</v>
      </c>
      <c r="AD414" s="12">
        <v>52</v>
      </c>
      <c r="AE414" s="15" t="s">
        <v>64</v>
      </c>
    </row>
    <row r="415" spans="3:31" ht="18" x14ac:dyDescent="0.35">
      <c r="C415" s="11" t="s">
        <v>782</v>
      </c>
      <c r="D415" s="12" t="s">
        <v>4387</v>
      </c>
      <c r="E415" s="12" t="s">
        <v>6389</v>
      </c>
      <c r="F415" s="12" t="s">
        <v>26</v>
      </c>
      <c r="G415" s="12" t="s">
        <v>8028</v>
      </c>
      <c r="H415" s="12" t="s">
        <v>8022</v>
      </c>
      <c r="I415" s="12" t="s">
        <v>783</v>
      </c>
      <c r="J415" s="13">
        <v>45747</v>
      </c>
      <c r="K415" s="14">
        <v>0.95934027777777775</v>
      </c>
      <c r="L415" s="12">
        <v>11.86</v>
      </c>
      <c r="M415" s="12">
        <v>4554.1499999999996</v>
      </c>
      <c r="N415" s="12">
        <v>4566.0099999999902</v>
      </c>
      <c r="O415" s="12">
        <v>77.41</v>
      </c>
      <c r="P415" s="49">
        <v>45752</v>
      </c>
      <c r="Q415" s="12" t="str">
        <f>TEXT(Table1[[#This Row],[Billing_Date]],"YYYY")</f>
        <v>2025</v>
      </c>
      <c r="R415" s="49">
        <v>45863</v>
      </c>
      <c r="S415" s="12" t="s">
        <v>37</v>
      </c>
      <c r="T415" s="12">
        <f>IF(Table1[[#This Row],[Payment_Status]]="Paid",1,0)</f>
        <v>0</v>
      </c>
      <c r="U415" s="12">
        <f>IF(Table1[[#This Row],[Payment_Status]]="Unpaid",1,0)</f>
        <v>0</v>
      </c>
      <c r="V415" s="12">
        <f>IF(Table1[[#This Row],[Payment_Status]]="Pending",1,0)</f>
        <v>1</v>
      </c>
      <c r="W415" s="12" t="s">
        <v>38</v>
      </c>
      <c r="X415" s="12" t="s">
        <v>44</v>
      </c>
      <c r="Y415" s="12" t="s">
        <v>85</v>
      </c>
      <c r="Z415" s="12">
        <v>7.75</v>
      </c>
      <c r="AA415" s="12">
        <v>4.1100000000000003</v>
      </c>
      <c r="AB415" s="12" t="s">
        <v>46</v>
      </c>
      <c r="AC415" s="13">
        <v>44386</v>
      </c>
      <c r="AD415" s="12">
        <v>36</v>
      </c>
      <c r="AE415" s="15" t="s">
        <v>40</v>
      </c>
    </row>
    <row r="416" spans="3:31" ht="18" x14ac:dyDescent="0.35">
      <c r="C416" s="11" t="s">
        <v>784</v>
      </c>
      <c r="D416" s="12" t="s">
        <v>4388</v>
      </c>
      <c r="E416" s="12" t="s">
        <v>6390</v>
      </c>
      <c r="F416" s="12" t="s">
        <v>30</v>
      </c>
      <c r="G416" s="12" t="s">
        <v>8030</v>
      </c>
      <c r="H416" s="12" t="s">
        <v>8023</v>
      </c>
      <c r="I416" s="12" t="s">
        <v>785</v>
      </c>
      <c r="J416" s="13">
        <v>45495</v>
      </c>
      <c r="K416" s="14">
        <v>0.55159722222222218</v>
      </c>
      <c r="L416" s="12">
        <v>469.44</v>
      </c>
      <c r="M416" s="12">
        <v>4156.53</v>
      </c>
      <c r="N416" s="12">
        <v>4625.9699999999903</v>
      </c>
      <c r="O416" s="12">
        <v>3463.58</v>
      </c>
      <c r="P416" s="49">
        <v>45652</v>
      </c>
      <c r="Q416" s="12" t="str">
        <f>TEXT(Table1[[#This Row],[Billing_Date]],"YYYY")</f>
        <v>2024</v>
      </c>
      <c r="R416" s="49">
        <v>45862</v>
      </c>
      <c r="S416" s="12" t="s">
        <v>37</v>
      </c>
      <c r="T416" s="12">
        <f>IF(Table1[[#This Row],[Payment_Status]]="Paid",1,0)</f>
        <v>0</v>
      </c>
      <c r="U416" s="12">
        <f>IF(Table1[[#This Row],[Payment_Status]]="Unpaid",1,0)</f>
        <v>0</v>
      </c>
      <c r="V416" s="12">
        <f>IF(Table1[[#This Row],[Payment_Status]]="Pending",1,0)</f>
        <v>1</v>
      </c>
      <c r="W416" s="12" t="s">
        <v>43</v>
      </c>
      <c r="X416" s="12" t="s">
        <v>39</v>
      </c>
      <c r="Y416" s="12" t="s">
        <v>63</v>
      </c>
      <c r="Z416" s="12">
        <v>236.4</v>
      </c>
      <c r="AA416" s="12">
        <v>233.04</v>
      </c>
      <c r="AB416" s="12" t="s">
        <v>46</v>
      </c>
      <c r="AC416" s="13">
        <v>44759</v>
      </c>
      <c r="AD416" s="12">
        <v>33</v>
      </c>
      <c r="AE416" s="15" t="s">
        <v>64</v>
      </c>
    </row>
    <row r="417" spans="3:31" ht="18" x14ac:dyDescent="0.35">
      <c r="C417" s="11" t="s">
        <v>786</v>
      </c>
      <c r="D417" s="12" t="s">
        <v>4389</v>
      </c>
      <c r="E417" s="12" t="s">
        <v>6391</v>
      </c>
      <c r="F417" s="12" t="s">
        <v>26</v>
      </c>
      <c r="G417" s="12" t="s">
        <v>8031</v>
      </c>
      <c r="H417" s="12" t="s">
        <v>8024</v>
      </c>
      <c r="I417" s="12" t="s">
        <v>787</v>
      </c>
      <c r="J417" s="13">
        <v>45544</v>
      </c>
      <c r="K417" s="14">
        <v>0.38097222222222221</v>
      </c>
      <c r="L417" s="12">
        <v>454.48</v>
      </c>
      <c r="M417" s="12">
        <v>3335.45</v>
      </c>
      <c r="N417" s="12">
        <v>3789.93</v>
      </c>
      <c r="O417" s="12">
        <v>3347.85</v>
      </c>
      <c r="P417" s="49">
        <v>45826</v>
      </c>
      <c r="Q417" s="12" t="str">
        <f>TEXT(Table1[[#This Row],[Billing_Date]],"YYYY")</f>
        <v>2025</v>
      </c>
      <c r="R417" s="49">
        <v>45874</v>
      </c>
      <c r="S417" s="12" t="s">
        <v>49</v>
      </c>
      <c r="T417" s="12">
        <f>IF(Table1[[#This Row],[Payment_Status]]="Paid",1,0)</f>
        <v>0</v>
      </c>
      <c r="U417" s="12">
        <f>IF(Table1[[#This Row],[Payment_Status]]="Unpaid",1,0)</f>
        <v>1</v>
      </c>
      <c r="V417" s="12">
        <f>IF(Table1[[#This Row],[Payment_Status]]="Pending",1,0)</f>
        <v>0</v>
      </c>
      <c r="W417" s="12" t="s">
        <v>29</v>
      </c>
      <c r="X417" s="12" t="s">
        <v>39</v>
      </c>
      <c r="Y417" s="12" t="s">
        <v>45</v>
      </c>
      <c r="Z417" s="12">
        <v>243.38</v>
      </c>
      <c r="AA417" s="12">
        <v>211.1</v>
      </c>
      <c r="AB417" s="12" t="s">
        <v>46</v>
      </c>
      <c r="AC417" s="13">
        <v>44951</v>
      </c>
      <c r="AD417" s="12">
        <v>67</v>
      </c>
      <c r="AE417" s="15" t="s">
        <v>64</v>
      </c>
    </row>
    <row r="418" spans="3:31" ht="18" x14ac:dyDescent="0.35">
      <c r="C418" s="11" t="s">
        <v>788</v>
      </c>
      <c r="D418" s="12" t="s">
        <v>4390</v>
      </c>
      <c r="E418" s="12" t="s">
        <v>6392</v>
      </c>
      <c r="F418" s="12" t="s">
        <v>35</v>
      </c>
      <c r="G418" s="12" t="s">
        <v>8027</v>
      </c>
      <c r="H418" s="12" t="s">
        <v>8022</v>
      </c>
      <c r="I418" s="12" t="s">
        <v>789</v>
      </c>
      <c r="J418" s="13">
        <v>45501</v>
      </c>
      <c r="K418" s="14">
        <v>0.85670138888888892</v>
      </c>
      <c r="L418" s="12">
        <v>227.85</v>
      </c>
      <c r="M418" s="12">
        <v>3561.96</v>
      </c>
      <c r="N418" s="12">
        <v>3789.81</v>
      </c>
      <c r="O418" s="12">
        <v>1287.95</v>
      </c>
      <c r="P418" s="49">
        <v>45665</v>
      </c>
      <c r="Q418" s="12" t="str">
        <f>TEXT(Table1[[#This Row],[Billing_Date]],"YYYY")</f>
        <v>2025</v>
      </c>
      <c r="R418" s="49">
        <v>45857</v>
      </c>
      <c r="S418" s="12" t="s">
        <v>49</v>
      </c>
      <c r="T418" s="12">
        <f>IF(Table1[[#This Row],[Payment_Status]]="Paid",1,0)</f>
        <v>0</v>
      </c>
      <c r="U418" s="12">
        <f>IF(Table1[[#This Row],[Payment_Status]]="Unpaid",1,0)</f>
        <v>1</v>
      </c>
      <c r="V418" s="12">
        <f>IF(Table1[[#This Row],[Payment_Status]]="Pending",1,0)</f>
        <v>0</v>
      </c>
      <c r="W418" s="12" t="s">
        <v>43</v>
      </c>
      <c r="X418" s="12" t="s">
        <v>39</v>
      </c>
      <c r="Y418" s="12" t="s">
        <v>45</v>
      </c>
      <c r="Z418" s="12">
        <v>134.29</v>
      </c>
      <c r="AA418" s="12">
        <v>93.56</v>
      </c>
      <c r="AB418" s="12" t="s">
        <v>46</v>
      </c>
      <c r="AC418" s="13">
        <v>42345</v>
      </c>
      <c r="AD418" s="12">
        <v>44</v>
      </c>
      <c r="AE418" s="15" t="s">
        <v>33</v>
      </c>
    </row>
    <row r="419" spans="3:31" ht="18" x14ac:dyDescent="0.35">
      <c r="C419" s="11" t="s">
        <v>1771</v>
      </c>
      <c r="D419" s="12" t="s">
        <v>4391</v>
      </c>
      <c r="E419" s="12" t="s">
        <v>6393</v>
      </c>
      <c r="F419" s="12" t="s">
        <v>35</v>
      </c>
      <c r="G419" s="12" t="s">
        <v>8030</v>
      </c>
      <c r="H419" s="12" t="s">
        <v>8023</v>
      </c>
      <c r="I419" s="12" t="s">
        <v>1772</v>
      </c>
      <c r="J419" s="13">
        <v>45560</v>
      </c>
      <c r="K419" s="14">
        <v>0.37528935185185186</v>
      </c>
      <c r="L419" s="12">
        <v>229.96</v>
      </c>
      <c r="M419" s="12">
        <v>1535.45</v>
      </c>
      <c r="N419" s="12">
        <v>1765.41</v>
      </c>
      <c r="O419" s="12">
        <v>1273.22</v>
      </c>
      <c r="P419" s="49">
        <v>45652</v>
      </c>
      <c r="Q419" s="12" t="str">
        <f>TEXT(Table1[[#This Row],[Billing_Date]],"YYYY")</f>
        <v>2024</v>
      </c>
      <c r="R419" s="49">
        <v>45859</v>
      </c>
      <c r="S419" s="12" t="s">
        <v>37</v>
      </c>
      <c r="T419" s="12">
        <f>IF(Table1[[#This Row],[Payment_Status]]="Paid",1,0)</f>
        <v>0</v>
      </c>
      <c r="U419" s="12">
        <f>IF(Table1[[#This Row],[Payment_Status]]="Unpaid",1,0)</f>
        <v>0</v>
      </c>
      <c r="V419" s="12">
        <f>IF(Table1[[#This Row],[Payment_Status]]="Pending",1,0)</f>
        <v>1</v>
      </c>
      <c r="W419" s="12" t="s">
        <v>58</v>
      </c>
      <c r="X419" s="12" t="s">
        <v>30</v>
      </c>
      <c r="Y419" s="12" t="s">
        <v>85</v>
      </c>
      <c r="Z419" s="12">
        <v>145.76</v>
      </c>
      <c r="AA419" s="12">
        <v>84.2</v>
      </c>
      <c r="AB419" s="12" t="s">
        <v>46</v>
      </c>
      <c r="AC419" s="13">
        <v>43457</v>
      </c>
      <c r="AD419" s="12">
        <v>33</v>
      </c>
      <c r="AE419" s="15" t="s">
        <v>64</v>
      </c>
    </row>
    <row r="420" spans="3:31" ht="18" x14ac:dyDescent="0.35">
      <c r="C420" s="11" t="s">
        <v>792</v>
      </c>
      <c r="D420" s="12" t="s">
        <v>4392</v>
      </c>
      <c r="E420" s="12" t="s">
        <v>6394</v>
      </c>
      <c r="F420" s="12" t="s">
        <v>30</v>
      </c>
      <c r="G420" s="12" t="s">
        <v>8031</v>
      </c>
      <c r="H420" s="12" t="s">
        <v>8024</v>
      </c>
      <c r="I420" s="12" t="s">
        <v>793</v>
      </c>
      <c r="J420" s="13">
        <v>45729</v>
      </c>
      <c r="K420" s="14">
        <v>0.17962962962962964</v>
      </c>
      <c r="L420" s="12">
        <v>281.55</v>
      </c>
      <c r="M420" s="12">
        <v>1743.26</v>
      </c>
      <c r="N420" s="12">
        <v>2024.81</v>
      </c>
      <c r="O420" s="12">
        <v>1788.24</v>
      </c>
      <c r="P420" s="49">
        <v>45777</v>
      </c>
      <c r="Q420" s="12" t="str">
        <f>TEXT(Table1[[#This Row],[Billing_Date]],"YYYY")</f>
        <v>2025</v>
      </c>
      <c r="R420" s="49">
        <v>45873</v>
      </c>
      <c r="S420" s="12" t="s">
        <v>28</v>
      </c>
      <c r="T420" s="12">
        <f>IF(Table1[[#This Row],[Payment_Status]]="Paid",1,0)</f>
        <v>1</v>
      </c>
      <c r="U420" s="12">
        <f>IF(Table1[[#This Row],[Payment_Status]]="Unpaid",1,0)</f>
        <v>0</v>
      </c>
      <c r="V420" s="12">
        <f>IF(Table1[[#This Row],[Payment_Status]]="Pending",1,0)</f>
        <v>0</v>
      </c>
      <c r="W420" s="12" t="s">
        <v>43</v>
      </c>
      <c r="X420" s="12" t="s">
        <v>44</v>
      </c>
      <c r="Y420" s="12" t="s">
        <v>51</v>
      </c>
      <c r="Z420" s="12">
        <v>142.58000000000001</v>
      </c>
      <c r="AA420" s="12">
        <v>138.97</v>
      </c>
      <c r="AB420" s="12" t="s">
        <v>32</v>
      </c>
      <c r="AC420" s="13">
        <v>42248</v>
      </c>
      <c r="AD420" s="12">
        <v>64</v>
      </c>
      <c r="AE420" s="15" t="s">
        <v>40</v>
      </c>
    </row>
    <row r="421" spans="3:31" ht="18" x14ac:dyDescent="0.35">
      <c r="C421" s="11" t="s">
        <v>794</v>
      </c>
      <c r="D421" s="12" t="s">
        <v>4393</v>
      </c>
      <c r="E421" s="12" t="s">
        <v>6395</v>
      </c>
      <c r="F421" s="12" t="s">
        <v>30</v>
      </c>
      <c r="G421" s="12" t="s">
        <v>8029</v>
      </c>
      <c r="H421" s="12" t="s">
        <v>8020</v>
      </c>
      <c r="I421" s="12" t="s">
        <v>795</v>
      </c>
      <c r="J421" s="13">
        <v>45731</v>
      </c>
      <c r="K421" s="14">
        <v>0.82868055555555553</v>
      </c>
      <c r="L421" s="12">
        <v>35.11</v>
      </c>
      <c r="M421" s="12">
        <v>1128.79</v>
      </c>
      <c r="N421" s="12">
        <v>1163.8999999999901</v>
      </c>
      <c r="O421" s="12">
        <v>225.05</v>
      </c>
      <c r="P421" s="49">
        <v>45735</v>
      </c>
      <c r="Q421" s="12" t="str">
        <f>TEXT(Table1[[#This Row],[Billing_Date]],"YYYY")</f>
        <v>2025</v>
      </c>
      <c r="R421" s="49">
        <v>45867</v>
      </c>
      <c r="S421" s="12" t="s">
        <v>49</v>
      </c>
      <c r="T421" s="12">
        <f>IF(Table1[[#This Row],[Payment_Status]]="Paid",1,0)</f>
        <v>0</v>
      </c>
      <c r="U421" s="12">
        <f>IF(Table1[[#This Row],[Payment_Status]]="Unpaid",1,0)</f>
        <v>1</v>
      </c>
      <c r="V421" s="12">
        <f>IF(Table1[[#This Row],[Payment_Status]]="Pending",1,0)</f>
        <v>0</v>
      </c>
      <c r="W421" s="12" t="s">
        <v>38</v>
      </c>
      <c r="X421" s="12" t="s">
        <v>44</v>
      </c>
      <c r="Y421" s="12" t="s">
        <v>31</v>
      </c>
      <c r="Z421" s="12">
        <v>19.11</v>
      </c>
      <c r="AA421" s="12">
        <v>16</v>
      </c>
      <c r="AB421" s="12" t="s">
        <v>32</v>
      </c>
      <c r="AC421" s="13">
        <v>43300</v>
      </c>
      <c r="AD421" s="12">
        <v>47</v>
      </c>
      <c r="AE421" s="15" t="s">
        <v>33</v>
      </c>
    </row>
    <row r="422" spans="3:31" ht="18" x14ac:dyDescent="0.35">
      <c r="C422" s="11" t="s">
        <v>796</v>
      </c>
      <c r="D422" s="12" t="s">
        <v>4394</v>
      </c>
      <c r="E422" s="12" t="s">
        <v>6396</v>
      </c>
      <c r="F422" s="12" t="s">
        <v>26</v>
      </c>
      <c r="G422" s="12" t="s">
        <v>8029</v>
      </c>
      <c r="H422" s="12" t="s">
        <v>8020</v>
      </c>
      <c r="I422" s="12" t="s">
        <v>797</v>
      </c>
      <c r="J422" s="13">
        <v>45589</v>
      </c>
      <c r="K422" s="14">
        <v>0.88884259259259257</v>
      </c>
      <c r="L422" s="12">
        <v>307.26</v>
      </c>
      <c r="M422" s="12">
        <v>2659.53</v>
      </c>
      <c r="N422" s="12">
        <v>2966.79</v>
      </c>
      <c r="O422" s="12">
        <v>1822.33</v>
      </c>
      <c r="P422" s="49">
        <v>45596</v>
      </c>
      <c r="Q422" s="12" t="str">
        <f>TEXT(Table1[[#This Row],[Billing_Date]],"YYYY")</f>
        <v>2024</v>
      </c>
      <c r="R422" s="49">
        <v>45885</v>
      </c>
      <c r="S422" s="12" t="s">
        <v>28</v>
      </c>
      <c r="T422" s="12">
        <f>IF(Table1[[#This Row],[Payment_Status]]="Paid",1,0)</f>
        <v>1</v>
      </c>
      <c r="U422" s="12">
        <f>IF(Table1[[#This Row],[Payment_Status]]="Unpaid",1,0)</f>
        <v>0</v>
      </c>
      <c r="V422" s="12">
        <f>IF(Table1[[#This Row],[Payment_Status]]="Pending",1,0)</f>
        <v>0</v>
      </c>
      <c r="W422" s="12" t="s">
        <v>50</v>
      </c>
      <c r="X422" s="12" t="s">
        <v>44</v>
      </c>
      <c r="Y422" s="12" t="s">
        <v>85</v>
      </c>
      <c r="Z422" s="12">
        <v>177.85</v>
      </c>
      <c r="AA422" s="12">
        <v>129.41</v>
      </c>
      <c r="AB422" s="12" t="s">
        <v>32</v>
      </c>
      <c r="AC422" s="13">
        <v>43401</v>
      </c>
      <c r="AD422" s="12">
        <v>27</v>
      </c>
      <c r="AE422" s="15" t="s">
        <v>64</v>
      </c>
    </row>
    <row r="423" spans="3:31" ht="18" x14ac:dyDescent="0.35">
      <c r="C423" s="11" t="s">
        <v>798</v>
      </c>
      <c r="D423" s="12" t="s">
        <v>4395</v>
      </c>
      <c r="E423" s="12" t="s">
        <v>6397</v>
      </c>
      <c r="F423" s="12" t="s">
        <v>35</v>
      </c>
      <c r="G423" s="12" t="s">
        <v>8026</v>
      </c>
      <c r="H423" s="12" t="s">
        <v>8021</v>
      </c>
      <c r="I423" s="12" t="s">
        <v>799</v>
      </c>
      <c r="J423" s="13">
        <v>45586</v>
      </c>
      <c r="K423" s="14">
        <v>9.3275462962962963E-2</v>
      </c>
      <c r="L423" s="12">
        <v>286.39</v>
      </c>
      <c r="M423" s="12">
        <v>2580.9699999999998</v>
      </c>
      <c r="N423" s="12">
        <v>2867.3599999999901</v>
      </c>
      <c r="O423" s="12">
        <v>1789.8</v>
      </c>
      <c r="P423" s="49">
        <v>45646</v>
      </c>
      <c r="Q423" s="12" t="str">
        <f>TEXT(Table1[[#This Row],[Billing_Date]],"YYYY")</f>
        <v>2024</v>
      </c>
      <c r="R423" s="49">
        <v>45858</v>
      </c>
      <c r="S423" s="12" t="s">
        <v>49</v>
      </c>
      <c r="T423" s="12">
        <f>IF(Table1[[#This Row],[Payment_Status]]="Paid",1,0)</f>
        <v>0</v>
      </c>
      <c r="U423" s="12">
        <f>IF(Table1[[#This Row],[Payment_Status]]="Unpaid",1,0)</f>
        <v>1</v>
      </c>
      <c r="V423" s="12">
        <f>IF(Table1[[#This Row],[Payment_Status]]="Pending",1,0)</f>
        <v>0</v>
      </c>
      <c r="W423" s="12" t="s">
        <v>50</v>
      </c>
      <c r="X423" s="12" t="s">
        <v>44</v>
      </c>
      <c r="Y423" s="12" t="s">
        <v>85</v>
      </c>
      <c r="Z423" s="12">
        <v>185.89</v>
      </c>
      <c r="AA423" s="12">
        <v>100.5</v>
      </c>
      <c r="AB423" s="12" t="s">
        <v>32</v>
      </c>
      <c r="AC423" s="13">
        <v>43735</v>
      </c>
      <c r="AD423" s="12">
        <v>46</v>
      </c>
      <c r="AE423" s="15" t="s">
        <v>64</v>
      </c>
    </row>
    <row r="424" spans="3:31" ht="18" x14ac:dyDescent="0.35">
      <c r="C424" s="11" t="s">
        <v>800</v>
      </c>
      <c r="D424" s="12" t="s">
        <v>4396</v>
      </c>
      <c r="E424" s="12" t="s">
        <v>6398</v>
      </c>
      <c r="F424" s="12" t="s">
        <v>35</v>
      </c>
      <c r="G424" s="12" t="s">
        <v>8027</v>
      </c>
      <c r="H424" s="12" t="s">
        <v>8022</v>
      </c>
      <c r="I424" s="12" t="s">
        <v>801</v>
      </c>
      <c r="J424" s="13">
        <v>45626</v>
      </c>
      <c r="K424" s="14">
        <v>0.65983796296296293</v>
      </c>
      <c r="L424" s="12">
        <v>153.72</v>
      </c>
      <c r="M424" s="12">
        <v>1247.42</v>
      </c>
      <c r="N424" s="12">
        <v>1401.14</v>
      </c>
      <c r="O424" s="12">
        <v>986.71</v>
      </c>
      <c r="P424" s="49">
        <v>45711</v>
      </c>
      <c r="Q424" s="12" t="str">
        <f>TEXT(Table1[[#This Row],[Billing_Date]],"YYYY")</f>
        <v>2025</v>
      </c>
      <c r="R424" s="49">
        <v>45871</v>
      </c>
      <c r="S424" s="12" t="s">
        <v>28</v>
      </c>
      <c r="T424" s="12">
        <f>IF(Table1[[#This Row],[Payment_Status]]="Paid",1,0)</f>
        <v>1</v>
      </c>
      <c r="U424" s="12">
        <f>IF(Table1[[#This Row],[Payment_Status]]="Unpaid",1,0)</f>
        <v>0</v>
      </c>
      <c r="V424" s="12">
        <f>IF(Table1[[#This Row],[Payment_Status]]="Pending",1,0)</f>
        <v>0</v>
      </c>
      <c r="W424" s="12" t="s">
        <v>29</v>
      </c>
      <c r="X424" s="12" t="s">
        <v>44</v>
      </c>
      <c r="Y424" s="12" t="s">
        <v>63</v>
      </c>
      <c r="Z424" s="12">
        <v>76.989999999999995</v>
      </c>
      <c r="AA424" s="12">
        <v>76.73</v>
      </c>
      <c r="AB424" s="12" t="s">
        <v>32</v>
      </c>
      <c r="AC424" s="13">
        <v>44167</v>
      </c>
      <c r="AD424" s="12">
        <v>19</v>
      </c>
      <c r="AE424" s="15" t="s">
        <v>33</v>
      </c>
    </row>
    <row r="425" spans="3:31" ht="18" x14ac:dyDescent="0.35">
      <c r="C425" s="11" t="s">
        <v>802</v>
      </c>
      <c r="D425" s="12" t="s">
        <v>4397</v>
      </c>
      <c r="E425" s="12" t="s">
        <v>6399</v>
      </c>
      <c r="F425" s="12" t="s">
        <v>30</v>
      </c>
      <c r="G425" s="12" t="s">
        <v>8029</v>
      </c>
      <c r="H425" s="12" t="s">
        <v>8020</v>
      </c>
      <c r="I425" s="12" t="s">
        <v>803</v>
      </c>
      <c r="J425" s="13">
        <v>45564</v>
      </c>
      <c r="K425" s="14">
        <v>0.64881944444444439</v>
      </c>
      <c r="L425" s="12">
        <v>92.45</v>
      </c>
      <c r="M425" s="12">
        <v>3923</v>
      </c>
      <c r="N425" s="12">
        <v>4015.45</v>
      </c>
      <c r="O425" s="12">
        <v>496.18</v>
      </c>
      <c r="P425" s="49">
        <v>45788</v>
      </c>
      <c r="Q425" s="12" t="str">
        <f>TEXT(Table1[[#This Row],[Billing_Date]],"YYYY")</f>
        <v>2025</v>
      </c>
      <c r="R425" s="49">
        <v>45873</v>
      </c>
      <c r="S425" s="12" t="s">
        <v>37</v>
      </c>
      <c r="T425" s="12">
        <f>IF(Table1[[#This Row],[Payment_Status]]="Paid",1,0)</f>
        <v>0</v>
      </c>
      <c r="U425" s="12">
        <f>IF(Table1[[#This Row],[Payment_Status]]="Unpaid",1,0)</f>
        <v>0</v>
      </c>
      <c r="V425" s="12">
        <f>IF(Table1[[#This Row],[Payment_Status]]="Pending",1,0)</f>
        <v>1</v>
      </c>
      <c r="W425" s="12" t="s">
        <v>38</v>
      </c>
      <c r="X425" s="12" t="s">
        <v>39</v>
      </c>
      <c r="Y425" s="12" t="s">
        <v>85</v>
      </c>
      <c r="Z425" s="12">
        <v>54.53</v>
      </c>
      <c r="AA425" s="12">
        <v>37.92</v>
      </c>
      <c r="AB425" s="12" t="s">
        <v>32</v>
      </c>
      <c r="AC425" s="13">
        <v>42592</v>
      </c>
      <c r="AD425" s="12">
        <v>72</v>
      </c>
      <c r="AE425" s="15" t="s">
        <v>33</v>
      </c>
    </row>
    <row r="426" spans="3:31" ht="18" x14ac:dyDescent="0.35">
      <c r="C426" s="11" t="s">
        <v>804</v>
      </c>
      <c r="D426" s="12" t="s">
        <v>4398</v>
      </c>
      <c r="E426" s="12" t="s">
        <v>6400</v>
      </c>
      <c r="F426" s="12" t="s">
        <v>30</v>
      </c>
      <c r="G426" s="12" t="s">
        <v>8027</v>
      </c>
      <c r="H426" s="12" t="s">
        <v>8022</v>
      </c>
      <c r="I426" s="12" t="s">
        <v>805</v>
      </c>
      <c r="J426" s="13">
        <v>45766</v>
      </c>
      <c r="K426" s="14">
        <v>2.6122685185185186E-2</v>
      </c>
      <c r="L426" s="12">
        <v>234.02</v>
      </c>
      <c r="M426" s="12">
        <v>2460.39</v>
      </c>
      <c r="N426" s="12">
        <v>2694.41</v>
      </c>
      <c r="O426" s="12">
        <v>1080</v>
      </c>
      <c r="P426" s="49">
        <v>45767</v>
      </c>
      <c r="Q426" s="12" t="str">
        <f>TEXT(Table1[[#This Row],[Billing_Date]],"YYYY")</f>
        <v>2025</v>
      </c>
      <c r="R426" s="49">
        <v>45868</v>
      </c>
      <c r="S426" s="12" t="s">
        <v>49</v>
      </c>
      <c r="T426" s="12">
        <f>IF(Table1[[#This Row],[Payment_Status]]="Paid",1,0)</f>
        <v>0</v>
      </c>
      <c r="U426" s="12">
        <f>IF(Table1[[#This Row],[Payment_Status]]="Unpaid",1,0)</f>
        <v>1</v>
      </c>
      <c r="V426" s="12">
        <f>IF(Table1[[#This Row],[Payment_Status]]="Pending",1,0)</f>
        <v>0</v>
      </c>
      <c r="W426" s="12" t="s">
        <v>29</v>
      </c>
      <c r="X426" s="12" t="s">
        <v>30</v>
      </c>
      <c r="Y426" s="12" t="s">
        <v>63</v>
      </c>
      <c r="Z426" s="12">
        <v>145.26</v>
      </c>
      <c r="AA426" s="12">
        <v>88.76</v>
      </c>
      <c r="AB426" s="12" t="s">
        <v>32</v>
      </c>
      <c r="AC426" s="13">
        <v>44502</v>
      </c>
      <c r="AD426" s="12">
        <v>56</v>
      </c>
      <c r="AE426" s="15" t="s">
        <v>40</v>
      </c>
    </row>
    <row r="427" spans="3:31" ht="18" x14ac:dyDescent="0.35">
      <c r="C427" s="11" t="s">
        <v>806</v>
      </c>
      <c r="D427" s="12" t="s">
        <v>4399</v>
      </c>
      <c r="E427" s="12" t="s">
        <v>6401</v>
      </c>
      <c r="F427" s="12" t="s">
        <v>30</v>
      </c>
      <c r="G427" s="12" t="s">
        <v>8029</v>
      </c>
      <c r="H427" s="12" t="s">
        <v>8020</v>
      </c>
      <c r="I427" s="12" t="s">
        <v>807</v>
      </c>
      <c r="J427" s="13">
        <v>45524</v>
      </c>
      <c r="K427" s="14">
        <v>0.8774305555555556</v>
      </c>
      <c r="L427" s="12">
        <v>304.48</v>
      </c>
      <c r="M427" s="12">
        <v>4939.93</v>
      </c>
      <c r="N427" s="12">
        <v>5244.41</v>
      </c>
      <c r="O427" s="12">
        <v>1670.11</v>
      </c>
      <c r="P427" s="49">
        <v>45829</v>
      </c>
      <c r="Q427" s="12" t="str">
        <f>TEXT(Table1[[#This Row],[Billing_Date]],"YYYY")</f>
        <v>2025</v>
      </c>
      <c r="R427" s="49">
        <v>45880</v>
      </c>
      <c r="S427" s="12" t="s">
        <v>37</v>
      </c>
      <c r="T427" s="12">
        <f>IF(Table1[[#This Row],[Payment_Status]]="Paid",1,0)</f>
        <v>0</v>
      </c>
      <c r="U427" s="12">
        <f>IF(Table1[[#This Row],[Payment_Status]]="Unpaid",1,0)</f>
        <v>0</v>
      </c>
      <c r="V427" s="12">
        <f>IF(Table1[[#This Row],[Payment_Status]]="Pending",1,0)</f>
        <v>1</v>
      </c>
      <c r="W427" s="12" t="s">
        <v>29</v>
      </c>
      <c r="X427" s="12" t="s">
        <v>30</v>
      </c>
      <c r="Y427" s="12" t="s">
        <v>31</v>
      </c>
      <c r="Z427" s="12">
        <v>170.49</v>
      </c>
      <c r="AA427" s="12">
        <v>133.99</v>
      </c>
      <c r="AB427" s="12" t="s">
        <v>32</v>
      </c>
      <c r="AC427" s="13">
        <v>44137</v>
      </c>
      <c r="AD427" s="12">
        <v>44</v>
      </c>
      <c r="AE427" s="15" t="s">
        <v>33</v>
      </c>
    </row>
    <row r="428" spans="3:31" ht="18" x14ac:dyDescent="0.35">
      <c r="C428" s="11" t="s">
        <v>808</v>
      </c>
      <c r="D428" s="12" t="s">
        <v>4400</v>
      </c>
      <c r="E428" s="12" t="s">
        <v>6402</v>
      </c>
      <c r="F428" s="12" t="s">
        <v>30</v>
      </c>
      <c r="G428" s="12" t="s">
        <v>8026</v>
      </c>
      <c r="H428" s="12" t="s">
        <v>8021</v>
      </c>
      <c r="I428" s="12" t="s">
        <v>809</v>
      </c>
      <c r="J428" s="13">
        <v>45740</v>
      </c>
      <c r="K428" s="14">
        <v>0.29530092592592594</v>
      </c>
      <c r="L428" s="12">
        <v>200.8</v>
      </c>
      <c r="M428" s="12">
        <v>1299.23</v>
      </c>
      <c r="N428" s="12">
        <v>1500.03</v>
      </c>
      <c r="O428" s="12">
        <v>986.35</v>
      </c>
      <c r="P428" s="49">
        <v>45849</v>
      </c>
      <c r="Q428" s="12" t="str">
        <f>TEXT(Table1[[#This Row],[Billing_Date]],"YYYY")</f>
        <v>2025</v>
      </c>
      <c r="R428" s="49">
        <v>45868</v>
      </c>
      <c r="S428" s="12" t="s">
        <v>28</v>
      </c>
      <c r="T428" s="12">
        <f>IF(Table1[[#This Row],[Payment_Status]]="Paid",1,0)</f>
        <v>1</v>
      </c>
      <c r="U428" s="12">
        <f>IF(Table1[[#This Row],[Payment_Status]]="Unpaid",1,0)</f>
        <v>0</v>
      </c>
      <c r="V428" s="12">
        <f>IF(Table1[[#This Row],[Payment_Status]]="Pending",1,0)</f>
        <v>0</v>
      </c>
      <c r="W428" s="12" t="s">
        <v>38</v>
      </c>
      <c r="X428" s="12" t="s">
        <v>39</v>
      </c>
      <c r="Y428" s="12" t="s">
        <v>85</v>
      </c>
      <c r="Z428" s="12">
        <v>110.28</v>
      </c>
      <c r="AA428" s="12">
        <v>90.52</v>
      </c>
      <c r="AB428" s="12" t="s">
        <v>46</v>
      </c>
      <c r="AC428" s="13">
        <v>43646</v>
      </c>
      <c r="AD428" s="12">
        <v>61</v>
      </c>
      <c r="AE428" s="15" t="s">
        <v>40</v>
      </c>
    </row>
    <row r="429" spans="3:31" ht="18" x14ac:dyDescent="0.35">
      <c r="C429" s="11" t="s">
        <v>810</v>
      </c>
      <c r="D429" s="12" t="s">
        <v>4401</v>
      </c>
      <c r="E429" s="12" t="s">
        <v>6403</v>
      </c>
      <c r="F429" s="12" t="s">
        <v>30</v>
      </c>
      <c r="G429" s="12" t="s">
        <v>8030</v>
      </c>
      <c r="H429" s="12" t="s">
        <v>8023</v>
      </c>
      <c r="I429" s="12" t="s">
        <v>811</v>
      </c>
      <c r="J429" s="13">
        <v>45689</v>
      </c>
      <c r="K429" s="14">
        <v>0.8266782407407407</v>
      </c>
      <c r="L429" s="12">
        <v>435.16</v>
      </c>
      <c r="M429" s="12">
        <v>1288.42</v>
      </c>
      <c r="N429" s="12">
        <v>1723.58</v>
      </c>
      <c r="O429" s="12">
        <v>3021.45</v>
      </c>
      <c r="P429" s="49">
        <v>45693</v>
      </c>
      <c r="Q429" s="12" t="str">
        <f>TEXT(Table1[[#This Row],[Billing_Date]],"YYYY")</f>
        <v>2025</v>
      </c>
      <c r="R429" s="49">
        <v>45886</v>
      </c>
      <c r="S429" s="12" t="s">
        <v>37</v>
      </c>
      <c r="T429" s="12">
        <f>IF(Table1[[#This Row],[Payment_Status]]="Paid",1,0)</f>
        <v>0</v>
      </c>
      <c r="U429" s="12">
        <f>IF(Table1[[#This Row],[Payment_Status]]="Unpaid",1,0)</f>
        <v>0</v>
      </c>
      <c r="V429" s="12">
        <f>IF(Table1[[#This Row],[Payment_Status]]="Pending",1,0)</f>
        <v>1</v>
      </c>
      <c r="W429" s="12" t="s">
        <v>58</v>
      </c>
      <c r="X429" s="12" t="s">
        <v>39</v>
      </c>
      <c r="Y429" s="12" t="s">
        <v>51</v>
      </c>
      <c r="Z429" s="12">
        <v>195.1</v>
      </c>
      <c r="AA429" s="12">
        <v>240.06</v>
      </c>
      <c r="AB429" s="12" t="s">
        <v>46</v>
      </c>
      <c r="AC429" s="13">
        <v>44758</v>
      </c>
      <c r="AD429" s="12">
        <v>63</v>
      </c>
      <c r="AE429" s="15" t="s">
        <v>40</v>
      </c>
    </row>
    <row r="430" spans="3:31" ht="18" x14ac:dyDescent="0.35">
      <c r="C430" s="11" t="s">
        <v>812</v>
      </c>
      <c r="D430" s="12" t="s">
        <v>4402</v>
      </c>
      <c r="E430" s="12" t="s">
        <v>6404</v>
      </c>
      <c r="F430" s="12" t="s">
        <v>26</v>
      </c>
      <c r="G430" s="12" t="s">
        <v>8026</v>
      </c>
      <c r="H430" s="12" t="s">
        <v>8021</v>
      </c>
      <c r="I430" s="12" t="s">
        <v>813</v>
      </c>
      <c r="J430" s="13">
        <v>45565</v>
      </c>
      <c r="K430" s="14">
        <v>0.28039351851851851</v>
      </c>
      <c r="L430" s="12">
        <v>93.64</v>
      </c>
      <c r="M430" s="12">
        <v>4255.26</v>
      </c>
      <c r="N430" s="12">
        <v>4348.8999999999996</v>
      </c>
      <c r="O430" s="12">
        <v>633.80999999999995</v>
      </c>
      <c r="P430" s="49">
        <v>45726</v>
      </c>
      <c r="Q430" s="12" t="str">
        <f>TEXT(Table1[[#This Row],[Billing_Date]],"YYYY")</f>
        <v>2025</v>
      </c>
      <c r="R430" s="49">
        <v>45874</v>
      </c>
      <c r="S430" s="12" t="s">
        <v>49</v>
      </c>
      <c r="T430" s="12">
        <f>IF(Table1[[#This Row],[Payment_Status]]="Paid",1,0)</f>
        <v>0</v>
      </c>
      <c r="U430" s="12">
        <f>IF(Table1[[#This Row],[Payment_Status]]="Unpaid",1,0)</f>
        <v>1</v>
      </c>
      <c r="V430" s="12">
        <f>IF(Table1[[#This Row],[Payment_Status]]="Pending",1,0)</f>
        <v>0</v>
      </c>
      <c r="W430" s="12" t="s">
        <v>43</v>
      </c>
      <c r="X430" s="12" t="s">
        <v>30</v>
      </c>
      <c r="Y430" s="12" t="s">
        <v>51</v>
      </c>
      <c r="Z430" s="12">
        <v>40.950000000000003</v>
      </c>
      <c r="AA430" s="12">
        <v>52.69</v>
      </c>
      <c r="AB430" s="12" t="s">
        <v>46</v>
      </c>
      <c r="AC430" s="13">
        <v>44523</v>
      </c>
      <c r="AD430" s="12">
        <v>29</v>
      </c>
      <c r="AE430" s="15" t="s">
        <v>40</v>
      </c>
    </row>
    <row r="431" spans="3:31" ht="18" x14ac:dyDescent="0.35">
      <c r="C431" s="11" t="s">
        <v>3116</v>
      </c>
      <c r="D431" s="12" t="s">
        <v>4403</v>
      </c>
      <c r="E431" s="12" t="s">
        <v>6405</v>
      </c>
      <c r="F431" s="12" t="s">
        <v>26</v>
      </c>
      <c r="G431" s="12" t="s">
        <v>8031</v>
      </c>
      <c r="H431" s="12" t="s">
        <v>8024</v>
      </c>
      <c r="I431" s="12" t="s">
        <v>3117</v>
      </c>
      <c r="J431" s="13">
        <v>45564</v>
      </c>
      <c r="K431" s="14">
        <v>0.43164351851851851</v>
      </c>
      <c r="L431" s="12">
        <v>24.1</v>
      </c>
      <c r="M431" s="12">
        <v>3203.08</v>
      </c>
      <c r="N431" s="12">
        <v>3227.18</v>
      </c>
      <c r="O431" s="12">
        <v>131.79</v>
      </c>
      <c r="P431" s="49">
        <v>45569</v>
      </c>
      <c r="Q431" s="12" t="str">
        <f>TEXT(Table1[[#This Row],[Billing_Date]],"YYYY")</f>
        <v>2024</v>
      </c>
      <c r="R431" s="49">
        <v>45881</v>
      </c>
      <c r="S431" s="12" t="s">
        <v>49</v>
      </c>
      <c r="T431" s="12">
        <f>IF(Table1[[#This Row],[Payment_Status]]="Paid",1,0)</f>
        <v>0</v>
      </c>
      <c r="U431" s="12">
        <f>IF(Table1[[#This Row],[Payment_Status]]="Unpaid",1,0)</f>
        <v>1</v>
      </c>
      <c r="V431" s="12">
        <f>IF(Table1[[#This Row],[Payment_Status]]="Pending",1,0)</f>
        <v>0</v>
      </c>
      <c r="W431" s="12" t="s">
        <v>29</v>
      </c>
      <c r="X431" s="12" t="s">
        <v>44</v>
      </c>
      <c r="Y431" s="12" t="s">
        <v>51</v>
      </c>
      <c r="Z431" s="12">
        <v>15.67</v>
      </c>
      <c r="AA431" s="12">
        <v>8.43</v>
      </c>
      <c r="AB431" s="12" t="s">
        <v>32</v>
      </c>
      <c r="AC431" s="13">
        <v>44133</v>
      </c>
      <c r="AD431" s="12">
        <v>49</v>
      </c>
      <c r="AE431" s="15" t="s">
        <v>33</v>
      </c>
    </row>
    <row r="432" spans="3:31" ht="18" x14ac:dyDescent="0.35">
      <c r="C432" s="11" t="s">
        <v>816</v>
      </c>
      <c r="D432" s="12" t="s">
        <v>4404</v>
      </c>
      <c r="E432" s="12" t="s">
        <v>6406</v>
      </c>
      <c r="F432" s="12" t="s">
        <v>35</v>
      </c>
      <c r="G432" s="12" t="s">
        <v>8029</v>
      </c>
      <c r="H432" s="12" t="s">
        <v>8020</v>
      </c>
      <c r="I432" s="12" t="s">
        <v>817</v>
      </c>
      <c r="J432" s="13">
        <v>45639</v>
      </c>
      <c r="K432" s="14">
        <v>0.13234953703703703</v>
      </c>
      <c r="L432" s="12">
        <v>245.26</v>
      </c>
      <c r="M432" s="12">
        <v>4777.3500000000004</v>
      </c>
      <c r="N432" s="12">
        <v>5022.6099999999997</v>
      </c>
      <c r="O432" s="12">
        <v>1512.24</v>
      </c>
      <c r="P432" s="49">
        <v>45640</v>
      </c>
      <c r="Q432" s="12" t="str">
        <f>TEXT(Table1[[#This Row],[Billing_Date]],"YYYY")</f>
        <v>2024</v>
      </c>
      <c r="R432" s="49">
        <v>45870</v>
      </c>
      <c r="S432" s="12" t="s">
        <v>49</v>
      </c>
      <c r="T432" s="12">
        <f>IF(Table1[[#This Row],[Payment_Status]]="Paid",1,0)</f>
        <v>0</v>
      </c>
      <c r="U432" s="12">
        <f>IF(Table1[[#This Row],[Payment_Status]]="Unpaid",1,0)</f>
        <v>1</v>
      </c>
      <c r="V432" s="12">
        <f>IF(Table1[[#This Row],[Payment_Status]]="Pending",1,0)</f>
        <v>0</v>
      </c>
      <c r="W432" s="12" t="s">
        <v>50</v>
      </c>
      <c r="X432" s="12" t="s">
        <v>44</v>
      </c>
      <c r="Y432" s="12" t="s">
        <v>63</v>
      </c>
      <c r="Z432" s="12">
        <v>113.02</v>
      </c>
      <c r="AA432" s="12">
        <v>132.24</v>
      </c>
      <c r="AB432" s="12" t="s">
        <v>32</v>
      </c>
      <c r="AC432" s="13">
        <v>44678</v>
      </c>
      <c r="AD432" s="12">
        <v>69</v>
      </c>
      <c r="AE432" s="15" t="s">
        <v>33</v>
      </c>
    </row>
    <row r="433" spans="3:31" ht="18" x14ac:dyDescent="0.35">
      <c r="C433" s="11" t="s">
        <v>818</v>
      </c>
      <c r="D433" s="12" t="s">
        <v>4405</v>
      </c>
      <c r="E433" s="12" t="s">
        <v>6407</v>
      </c>
      <c r="F433" s="12" t="s">
        <v>35</v>
      </c>
      <c r="G433" s="12" t="s">
        <v>8031</v>
      </c>
      <c r="H433" s="12" t="s">
        <v>8024</v>
      </c>
      <c r="I433" s="12" t="s">
        <v>819</v>
      </c>
      <c r="J433" s="13">
        <v>45776</v>
      </c>
      <c r="K433" s="14">
        <v>0.62114583333333329</v>
      </c>
      <c r="L433" s="12">
        <v>85.72</v>
      </c>
      <c r="M433" s="12">
        <v>3082.55</v>
      </c>
      <c r="N433" s="12">
        <v>3168.27</v>
      </c>
      <c r="O433" s="12">
        <v>561.25</v>
      </c>
      <c r="P433" s="49">
        <v>45779</v>
      </c>
      <c r="Q433" s="12" t="str">
        <f>TEXT(Table1[[#This Row],[Billing_Date]],"YYYY")</f>
        <v>2025</v>
      </c>
      <c r="R433" s="49">
        <v>45860</v>
      </c>
      <c r="S433" s="12" t="s">
        <v>28</v>
      </c>
      <c r="T433" s="12">
        <f>IF(Table1[[#This Row],[Payment_Status]]="Paid",1,0)</f>
        <v>1</v>
      </c>
      <c r="U433" s="12">
        <f>IF(Table1[[#This Row],[Payment_Status]]="Unpaid",1,0)</f>
        <v>0</v>
      </c>
      <c r="V433" s="12">
        <f>IF(Table1[[#This Row],[Payment_Status]]="Pending",1,0)</f>
        <v>0</v>
      </c>
      <c r="W433" s="12" t="s">
        <v>43</v>
      </c>
      <c r="X433" s="12" t="s">
        <v>30</v>
      </c>
      <c r="Y433" s="12" t="s">
        <v>31</v>
      </c>
      <c r="Z433" s="12">
        <v>57.71</v>
      </c>
      <c r="AA433" s="12">
        <v>28.01</v>
      </c>
      <c r="AB433" s="12" t="s">
        <v>46</v>
      </c>
      <c r="AC433" s="13">
        <v>43841</v>
      </c>
      <c r="AD433" s="12">
        <v>44</v>
      </c>
      <c r="AE433" s="15" t="s">
        <v>40</v>
      </c>
    </row>
    <row r="434" spans="3:31" ht="18" x14ac:dyDescent="0.35">
      <c r="C434" s="11" t="s">
        <v>820</v>
      </c>
      <c r="D434" s="12" t="s">
        <v>4406</v>
      </c>
      <c r="E434" s="12" t="s">
        <v>6408</v>
      </c>
      <c r="F434" s="12" t="s">
        <v>35</v>
      </c>
      <c r="G434" s="12" t="s">
        <v>8031</v>
      </c>
      <c r="H434" s="12" t="s">
        <v>8024</v>
      </c>
      <c r="I434" s="12" t="s">
        <v>821</v>
      </c>
      <c r="J434" s="13">
        <v>45771</v>
      </c>
      <c r="K434" s="14">
        <v>0.52621527777777777</v>
      </c>
      <c r="L434" s="12">
        <v>116.23</v>
      </c>
      <c r="M434" s="12">
        <v>3997.64</v>
      </c>
      <c r="N434" s="12">
        <v>4113.87</v>
      </c>
      <c r="O434" s="12">
        <v>721.67</v>
      </c>
      <c r="P434" s="49">
        <v>45804</v>
      </c>
      <c r="Q434" s="12" t="str">
        <f>TEXT(Table1[[#This Row],[Billing_Date]],"YYYY")</f>
        <v>2025</v>
      </c>
      <c r="R434" s="49">
        <v>45881</v>
      </c>
      <c r="S434" s="12" t="s">
        <v>37</v>
      </c>
      <c r="T434" s="12">
        <f>IF(Table1[[#This Row],[Payment_Status]]="Paid",1,0)</f>
        <v>0</v>
      </c>
      <c r="U434" s="12">
        <f>IF(Table1[[#This Row],[Payment_Status]]="Unpaid",1,0)</f>
        <v>0</v>
      </c>
      <c r="V434" s="12">
        <f>IF(Table1[[#This Row],[Payment_Status]]="Pending",1,0)</f>
        <v>1</v>
      </c>
      <c r="W434" s="12" t="s">
        <v>50</v>
      </c>
      <c r="X434" s="12" t="s">
        <v>44</v>
      </c>
      <c r="Y434" s="12" t="s">
        <v>31</v>
      </c>
      <c r="Z434" s="12">
        <v>51.47</v>
      </c>
      <c r="AA434" s="12">
        <v>64.760000000000005</v>
      </c>
      <c r="AB434" s="12" t="s">
        <v>32</v>
      </c>
      <c r="AC434" s="13">
        <v>43694</v>
      </c>
      <c r="AD434" s="12">
        <v>38</v>
      </c>
      <c r="AE434" s="15" t="s">
        <v>33</v>
      </c>
    </row>
    <row r="435" spans="3:31" ht="18" x14ac:dyDescent="0.35">
      <c r="C435" s="11" t="s">
        <v>822</v>
      </c>
      <c r="D435" s="12" t="s">
        <v>4407</v>
      </c>
      <c r="E435" s="12" t="s">
        <v>6409</v>
      </c>
      <c r="F435" s="12" t="s">
        <v>35</v>
      </c>
      <c r="G435" s="12" t="s">
        <v>8028</v>
      </c>
      <c r="H435" s="12" t="s">
        <v>8022</v>
      </c>
      <c r="I435" s="12" t="s">
        <v>823</v>
      </c>
      <c r="J435" s="13">
        <v>45512</v>
      </c>
      <c r="K435" s="14">
        <v>0.66887731481481483</v>
      </c>
      <c r="L435" s="12">
        <v>204.34</v>
      </c>
      <c r="M435" s="12">
        <v>2876.7</v>
      </c>
      <c r="N435" s="12">
        <v>3081.04</v>
      </c>
      <c r="O435" s="12">
        <v>1360.14</v>
      </c>
      <c r="P435" s="49">
        <v>45515</v>
      </c>
      <c r="Q435" s="12" t="str">
        <f>TEXT(Table1[[#This Row],[Billing_Date]],"YYYY")</f>
        <v>2024</v>
      </c>
      <c r="R435" s="49">
        <v>45860</v>
      </c>
      <c r="S435" s="12" t="s">
        <v>28</v>
      </c>
      <c r="T435" s="12">
        <f>IF(Table1[[#This Row],[Payment_Status]]="Paid",1,0)</f>
        <v>1</v>
      </c>
      <c r="U435" s="12">
        <f>IF(Table1[[#This Row],[Payment_Status]]="Unpaid",1,0)</f>
        <v>0</v>
      </c>
      <c r="V435" s="12">
        <f>IF(Table1[[#This Row],[Payment_Status]]="Pending",1,0)</f>
        <v>0</v>
      </c>
      <c r="W435" s="12" t="s">
        <v>29</v>
      </c>
      <c r="X435" s="12" t="s">
        <v>39</v>
      </c>
      <c r="Y435" s="12" t="s">
        <v>45</v>
      </c>
      <c r="Z435" s="12">
        <v>105.17</v>
      </c>
      <c r="AA435" s="12">
        <v>99.17</v>
      </c>
      <c r="AB435" s="12" t="s">
        <v>32</v>
      </c>
      <c r="AC435" s="13">
        <v>44636</v>
      </c>
      <c r="AD435" s="12">
        <v>68</v>
      </c>
      <c r="AE435" s="15" t="s">
        <v>40</v>
      </c>
    </row>
    <row r="436" spans="3:31" ht="18" x14ac:dyDescent="0.35">
      <c r="C436" s="11" t="s">
        <v>824</v>
      </c>
      <c r="D436" s="12" t="s">
        <v>4408</v>
      </c>
      <c r="E436" s="12" t="s">
        <v>6410</v>
      </c>
      <c r="F436" s="12" t="s">
        <v>30</v>
      </c>
      <c r="G436" s="12" t="s">
        <v>8029</v>
      </c>
      <c r="H436" s="12" t="s">
        <v>8020</v>
      </c>
      <c r="I436" s="12" t="s">
        <v>825</v>
      </c>
      <c r="J436" s="13">
        <v>45827</v>
      </c>
      <c r="K436" s="14">
        <v>0.40585648148148146</v>
      </c>
      <c r="L436" s="12">
        <v>215.34</v>
      </c>
      <c r="M436" s="12">
        <v>4422.66</v>
      </c>
      <c r="N436" s="12">
        <v>4638</v>
      </c>
      <c r="O436" s="12">
        <v>973.91</v>
      </c>
      <c r="P436" s="49">
        <v>45830</v>
      </c>
      <c r="Q436" s="12" t="str">
        <f>TEXT(Table1[[#This Row],[Billing_Date]],"YYYY")</f>
        <v>2025</v>
      </c>
      <c r="R436" s="49">
        <v>45875</v>
      </c>
      <c r="S436" s="12" t="s">
        <v>37</v>
      </c>
      <c r="T436" s="12">
        <f>IF(Table1[[#This Row],[Payment_Status]]="Paid",1,0)</f>
        <v>0</v>
      </c>
      <c r="U436" s="12">
        <f>IF(Table1[[#This Row],[Payment_Status]]="Unpaid",1,0)</f>
        <v>0</v>
      </c>
      <c r="V436" s="12">
        <f>IF(Table1[[#This Row],[Payment_Status]]="Pending",1,0)</f>
        <v>1</v>
      </c>
      <c r="W436" s="12" t="s">
        <v>50</v>
      </c>
      <c r="X436" s="12" t="s">
        <v>39</v>
      </c>
      <c r="Y436" s="12" t="s">
        <v>85</v>
      </c>
      <c r="Z436" s="12">
        <v>95.26</v>
      </c>
      <c r="AA436" s="12">
        <v>120.08</v>
      </c>
      <c r="AB436" s="12" t="s">
        <v>46</v>
      </c>
      <c r="AC436" s="13">
        <v>45432</v>
      </c>
      <c r="AD436" s="12">
        <v>46</v>
      </c>
      <c r="AE436" s="15" t="s">
        <v>40</v>
      </c>
    </row>
    <row r="437" spans="3:31" ht="18" x14ac:dyDescent="0.35">
      <c r="C437" s="11" t="s">
        <v>826</v>
      </c>
      <c r="D437" s="12" t="s">
        <v>4409</v>
      </c>
      <c r="E437" s="12" t="s">
        <v>6411</v>
      </c>
      <c r="F437" s="12" t="s">
        <v>35</v>
      </c>
      <c r="G437" s="12" t="s">
        <v>8031</v>
      </c>
      <c r="H437" s="12" t="s">
        <v>8024</v>
      </c>
      <c r="I437" s="12" t="s">
        <v>827</v>
      </c>
      <c r="J437" s="13">
        <v>45592</v>
      </c>
      <c r="K437" s="14">
        <v>0.99195601851851856</v>
      </c>
      <c r="L437" s="12">
        <v>159.11000000000001</v>
      </c>
      <c r="M437" s="12">
        <v>2056.85</v>
      </c>
      <c r="N437" s="12">
        <v>2215.96</v>
      </c>
      <c r="O437" s="12">
        <v>1188.1400000000001</v>
      </c>
      <c r="P437" s="49">
        <v>45593</v>
      </c>
      <c r="Q437" s="12" t="str">
        <f>TEXT(Table1[[#This Row],[Billing_Date]],"YYYY")</f>
        <v>2024</v>
      </c>
      <c r="R437" s="49">
        <v>45861</v>
      </c>
      <c r="S437" s="12" t="s">
        <v>37</v>
      </c>
      <c r="T437" s="12">
        <f>IF(Table1[[#This Row],[Payment_Status]]="Paid",1,0)</f>
        <v>0</v>
      </c>
      <c r="U437" s="12">
        <f>IF(Table1[[#This Row],[Payment_Status]]="Unpaid",1,0)</f>
        <v>0</v>
      </c>
      <c r="V437" s="12">
        <f>IF(Table1[[#This Row],[Payment_Status]]="Pending",1,0)</f>
        <v>1</v>
      </c>
      <c r="W437" s="12" t="s">
        <v>29</v>
      </c>
      <c r="X437" s="12" t="s">
        <v>39</v>
      </c>
      <c r="Y437" s="12" t="s">
        <v>63</v>
      </c>
      <c r="Z437" s="12">
        <v>70.5</v>
      </c>
      <c r="AA437" s="12">
        <v>88.61</v>
      </c>
      <c r="AB437" s="12" t="s">
        <v>46</v>
      </c>
      <c r="AC437" s="13">
        <v>45225</v>
      </c>
      <c r="AD437" s="12">
        <v>54</v>
      </c>
      <c r="AE437" s="15" t="s">
        <v>64</v>
      </c>
    </row>
    <row r="438" spans="3:31" ht="18" x14ac:dyDescent="0.35">
      <c r="C438" s="11" t="s">
        <v>828</v>
      </c>
      <c r="D438" s="12" t="s">
        <v>4410</v>
      </c>
      <c r="E438" s="12" t="s">
        <v>6412</v>
      </c>
      <c r="F438" s="12" t="s">
        <v>30</v>
      </c>
      <c r="G438" s="12" t="s">
        <v>8030</v>
      </c>
      <c r="H438" s="12" t="s">
        <v>8023</v>
      </c>
      <c r="I438" s="12" t="s">
        <v>829</v>
      </c>
      <c r="J438" s="13">
        <v>45691</v>
      </c>
      <c r="K438" s="14">
        <v>0.49223379629629632</v>
      </c>
      <c r="L438" s="12">
        <v>267.83</v>
      </c>
      <c r="M438" s="12">
        <v>1755.86</v>
      </c>
      <c r="N438" s="12">
        <v>2023.6899999999901</v>
      </c>
      <c r="O438" s="12">
        <v>1611.14</v>
      </c>
      <c r="P438" s="49">
        <v>45723</v>
      </c>
      <c r="Q438" s="12" t="str">
        <f>TEXT(Table1[[#This Row],[Billing_Date]],"YYYY")</f>
        <v>2025</v>
      </c>
      <c r="R438" s="49">
        <v>45886</v>
      </c>
      <c r="S438" s="12" t="s">
        <v>28</v>
      </c>
      <c r="T438" s="12">
        <f>IF(Table1[[#This Row],[Payment_Status]]="Paid",1,0)</f>
        <v>1</v>
      </c>
      <c r="U438" s="12">
        <f>IF(Table1[[#This Row],[Payment_Status]]="Unpaid",1,0)</f>
        <v>0</v>
      </c>
      <c r="V438" s="12">
        <f>IF(Table1[[#This Row],[Payment_Status]]="Pending",1,0)</f>
        <v>0</v>
      </c>
      <c r="W438" s="12" t="s">
        <v>58</v>
      </c>
      <c r="X438" s="12" t="s">
        <v>44</v>
      </c>
      <c r="Y438" s="12" t="s">
        <v>31</v>
      </c>
      <c r="Z438" s="12">
        <v>155.12</v>
      </c>
      <c r="AA438" s="12">
        <v>112.71</v>
      </c>
      <c r="AB438" s="12" t="s">
        <v>32</v>
      </c>
      <c r="AC438" s="13">
        <v>43204</v>
      </c>
      <c r="AD438" s="12">
        <v>60</v>
      </c>
      <c r="AE438" s="15" t="s">
        <v>33</v>
      </c>
    </row>
    <row r="439" spans="3:31" ht="18" x14ac:dyDescent="0.35">
      <c r="C439" s="11" t="s">
        <v>830</v>
      </c>
      <c r="D439" s="12" t="s">
        <v>4411</v>
      </c>
      <c r="E439" s="12" t="s">
        <v>6413</v>
      </c>
      <c r="F439" s="12" t="s">
        <v>26</v>
      </c>
      <c r="G439" s="12" t="s">
        <v>8031</v>
      </c>
      <c r="H439" s="12" t="s">
        <v>8024</v>
      </c>
      <c r="I439" s="12" t="s">
        <v>831</v>
      </c>
      <c r="J439" s="13">
        <v>45778</v>
      </c>
      <c r="K439" s="14">
        <v>0.10083333333333333</v>
      </c>
      <c r="L439" s="12">
        <v>189.13</v>
      </c>
      <c r="M439" s="12">
        <v>2376.2399999999998</v>
      </c>
      <c r="N439" s="12">
        <v>2565.37</v>
      </c>
      <c r="O439" s="12">
        <v>1081.6600000000001</v>
      </c>
      <c r="P439" s="49">
        <v>45781</v>
      </c>
      <c r="Q439" s="12" t="str">
        <f>TEXT(Table1[[#This Row],[Billing_Date]],"YYYY")</f>
        <v>2025</v>
      </c>
      <c r="R439" s="49">
        <v>45867</v>
      </c>
      <c r="S439" s="12" t="s">
        <v>49</v>
      </c>
      <c r="T439" s="12">
        <f>IF(Table1[[#This Row],[Payment_Status]]="Paid",1,0)</f>
        <v>0</v>
      </c>
      <c r="U439" s="12">
        <f>IF(Table1[[#This Row],[Payment_Status]]="Unpaid",1,0)</f>
        <v>1</v>
      </c>
      <c r="V439" s="12">
        <f>IF(Table1[[#This Row],[Payment_Status]]="Pending",1,0)</f>
        <v>0</v>
      </c>
      <c r="W439" s="12" t="s">
        <v>58</v>
      </c>
      <c r="X439" s="12" t="s">
        <v>30</v>
      </c>
      <c r="Y439" s="12" t="s">
        <v>51</v>
      </c>
      <c r="Z439" s="12">
        <v>129.83000000000001</v>
      </c>
      <c r="AA439" s="12">
        <v>59.3</v>
      </c>
      <c r="AB439" s="12" t="s">
        <v>32</v>
      </c>
      <c r="AC439" s="13">
        <v>43396</v>
      </c>
      <c r="AD439" s="12">
        <v>21</v>
      </c>
      <c r="AE439" s="15" t="s">
        <v>64</v>
      </c>
    </row>
    <row r="440" spans="3:31" ht="18" x14ac:dyDescent="0.35">
      <c r="C440" s="11" t="s">
        <v>832</v>
      </c>
      <c r="D440" s="12" t="s">
        <v>4412</v>
      </c>
      <c r="E440" s="12" t="s">
        <v>6414</v>
      </c>
      <c r="F440" s="12" t="s">
        <v>30</v>
      </c>
      <c r="G440" s="12" t="s">
        <v>8030</v>
      </c>
      <c r="H440" s="12" t="s">
        <v>8023</v>
      </c>
      <c r="I440" s="12" t="s">
        <v>833</v>
      </c>
      <c r="J440" s="13">
        <v>45545</v>
      </c>
      <c r="K440" s="14">
        <v>4.3333333333333335E-2</v>
      </c>
      <c r="L440" s="12">
        <v>81.34</v>
      </c>
      <c r="M440" s="12">
        <v>3559.11</v>
      </c>
      <c r="N440" s="12">
        <v>3640.45</v>
      </c>
      <c r="O440" s="12">
        <v>557.62</v>
      </c>
      <c r="P440" s="49">
        <v>45822</v>
      </c>
      <c r="Q440" s="12" t="str">
        <f>TEXT(Table1[[#This Row],[Billing_Date]],"YYYY")</f>
        <v>2025</v>
      </c>
      <c r="R440" s="49">
        <v>45861</v>
      </c>
      <c r="S440" s="12" t="s">
        <v>28</v>
      </c>
      <c r="T440" s="12">
        <f>IF(Table1[[#This Row],[Payment_Status]]="Paid",1,0)</f>
        <v>1</v>
      </c>
      <c r="U440" s="12">
        <f>IF(Table1[[#This Row],[Payment_Status]]="Unpaid",1,0)</f>
        <v>0</v>
      </c>
      <c r="V440" s="12">
        <f>IF(Table1[[#This Row],[Payment_Status]]="Pending",1,0)</f>
        <v>0</v>
      </c>
      <c r="W440" s="12" t="s">
        <v>58</v>
      </c>
      <c r="X440" s="12" t="s">
        <v>30</v>
      </c>
      <c r="Y440" s="12" t="s">
        <v>51</v>
      </c>
      <c r="Z440" s="12">
        <v>32.619999999999997</v>
      </c>
      <c r="AA440" s="12">
        <v>48.72</v>
      </c>
      <c r="AB440" s="12" t="s">
        <v>32</v>
      </c>
      <c r="AC440" s="13">
        <v>42419</v>
      </c>
      <c r="AD440" s="12">
        <v>38</v>
      </c>
      <c r="AE440" s="15" t="s">
        <v>64</v>
      </c>
    </row>
    <row r="441" spans="3:31" ht="18" x14ac:dyDescent="0.35">
      <c r="C441" s="11" t="s">
        <v>2816</v>
      </c>
      <c r="D441" s="12" t="s">
        <v>4413</v>
      </c>
      <c r="E441" s="12" t="s">
        <v>6415</v>
      </c>
      <c r="F441" s="12" t="s">
        <v>35</v>
      </c>
      <c r="G441" s="12" t="s">
        <v>8028</v>
      </c>
      <c r="H441" s="12" t="s">
        <v>8022</v>
      </c>
      <c r="I441" s="12" t="s">
        <v>2817</v>
      </c>
      <c r="J441" s="13">
        <v>45765</v>
      </c>
      <c r="K441" s="14">
        <v>0.97856481481481483</v>
      </c>
      <c r="L441" s="12">
        <v>489.98</v>
      </c>
      <c r="M441" s="12">
        <v>3197.44</v>
      </c>
      <c r="N441" s="12">
        <v>3687.42</v>
      </c>
      <c r="O441" s="12">
        <v>3352.49</v>
      </c>
      <c r="P441" s="49">
        <v>45768</v>
      </c>
      <c r="Q441" s="12" t="str">
        <f>TEXT(Table1[[#This Row],[Billing_Date]],"YYYY")</f>
        <v>2025</v>
      </c>
      <c r="R441" s="49">
        <v>45869</v>
      </c>
      <c r="S441" s="12" t="s">
        <v>49</v>
      </c>
      <c r="T441" s="12">
        <f>IF(Table1[[#This Row],[Payment_Status]]="Paid",1,0)</f>
        <v>0</v>
      </c>
      <c r="U441" s="12">
        <f>IF(Table1[[#This Row],[Payment_Status]]="Unpaid",1,0)</f>
        <v>1</v>
      </c>
      <c r="V441" s="12">
        <f>IF(Table1[[#This Row],[Payment_Status]]="Pending",1,0)</f>
        <v>0</v>
      </c>
      <c r="W441" s="12" t="s">
        <v>43</v>
      </c>
      <c r="X441" s="12" t="s">
        <v>39</v>
      </c>
      <c r="Y441" s="12" t="s">
        <v>63</v>
      </c>
      <c r="Z441" s="12">
        <v>281.55</v>
      </c>
      <c r="AA441" s="12">
        <v>208.43</v>
      </c>
      <c r="AB441" s="12" t="s">
        <v>46</v>
      </c>
      <c r="AC441" s="13">
        <v>43958</v>
      </c>
      <c r="AD441" s="12">
        <v>62</v>
      </c>
      <c r="AE441" s="15" t="s">
        <v>64</v>
      </c>
    </row>
    <row r="442" spans="3:31" ht="18" x14ac:dyDescent="0.35">
      <c r="C442" s="11" t="s">
        <v>836</v>
      </c>
      <c r="D442" s="12" t="s">
        <v>4414</v>
      </c>
      <c r="E442" s="12" t="s">
        <v>6416</v>
      </c>
      <c r="F442" s="12" t="s">
        <v>30</v>
      </c>
      <c r="G442" s="12" t="s">
        <v>8031</v>
      </c>
      <c r="H442" s="12" t="s">
        <v>8024</v>
      </c>
      <c r="I442" s="12" t="s">
        <v>837</v>
      </c>
      <c r="J442" s="13">
        <v>45678</v>
      </c>
      <c r="K442" s="14">
        <v>0.50381944444444449</v>
      </c>
      <c r="L442" s="12">
        <v>155.43</v>
      </c>
      <c r="M442" s="12">
        <v>1487.32</v>
      </c>
      <c r="N442" s="12">
        <v>1642.75</v>
      </c>
      <c r="O442" s="12">
        <v>718.17</v>
      </c>
      <c r="P442" s="49">
        <v>45683</v>
      </c>
      <c r="Q442" s="12" t="str">
        <f>TEXT(Table1[[#This Row],[Billing_Date]],"YYYY")</f>
        <v>2025</v>
      </c>
      <c r="R442" s="49">
        <v>45865</v>
      </c>
      <c r="S442" s="12" t="s">
        <v>37</v>
      </c>
      <c r="T442" s="12">
        <f>IF(Table1[[#This Row],[Payment_Status]]="Paid",1,0)</f>
        <v>0</v>
      </c>
      <c r="U442" s="12">
        <f>IF(Table1[[#This Row],[Payment_Status]]="Unpaid",1,0)</f>
        <v>0</v>
      </c>
      <c r="V442" s="12">
        <f>IF(Table1[[#This Row],[Payment_Status]]="Pending",1,0)</f>
        <v>1</v>
      </c>
      <c r="W442" s="12" t="s">
        <v>38</v>
      </c>
      <c r="X442" s="12" t="s">
        <v>30</v>
      </c>
      <c r="Y442" s="12" t="s">
        <v>31</v>
      </c>
      <c r="Z442" s="12">
        <v>99.19</v>
      </c>
      <c r="AA442" s="12">
        <v>56.24</v>
      </c>
      <c r="AB442" s="12" t="s">
        <v>46</v>
      </c>
      <c r="AC442" s="13">
        <v>42285</v>
      </c>
      <c r="AD442" s="12">
        <v>30</v>
      </c>
      <c r="AE442" s="15" t="s">
        <v>33</v>
      </c>
    </row>
    <row r="443" spans="3:31" ht="18" x14ac:dyDescent="0.35">
      <c r="C443" s="11" t="s">
        <v>838</v>
      </c>
      <c r="D443" s="12" t="s">
        <v>4415</v>
      </c>
      <c r="E443" s="12" t="s">
        <v>6417</v>
      </c>
      <c r="F443" s="12" t="s">
        <v>35</v>
      </c>
      <c r="G443" s="12" t="s">
        <v>8026</v>
      </c>
      <c r="H443" s="12" t="s">
        <v>8021</v>
      </c>
      <c r="I443" s="12" t="s">
        <v>839</v>
      </c>
      <c r="J443" s="13">
        <v>45763</v>
      </c>
      <c r="K443" s="14">
        <v>0.1575</v>
      </c>
      <c r="L443" s="12">
        <v>296.08999999999997</v>
      </c>
      <c r="M443" s="12">
        <v>2124.3200000000002</v>
      </c>
      <c r="N443" s="12">
        <v>2420.41</v>
      </c>
      <c r="O443" s="12">
        <v>1862.29</v>
      </c>
      <c r="P443" s="49">
        <v>45767</v>
      </c>
      <c r="Q443" s="12" t="str">
        <f>TEXT(Table1[[#This Row],[Billing_Date]],"YYYY")</f>
        <v>2025</v>
      </c>
      <c r="R443" s="49">
        <v>45875</v>
      </c>
      <c r="S443" s="12" t="s">
        <v>37</v>
      </c>
      <c r="T443" s="12">
        <f>IF(Table1[[#This Row],[Payment_Status]]="Paid",1,0)</f>
        <v>0</v>
      </c>
      <c r="U443" s="12">
        <f>IF(Table1[[#This Row],[Payment_Status]]="Unpaid",1,0)</f>
        <v>0</v>
      </c>
      <c r="V443" s="12">
        <f>IF(Table1[[#This Row],[Payment_Status]]="Pending",1,0)</f>
        <v>1</v>
      </c>
      <c r="W443" s="12" t="s">
        <v>29</v>
      </c>
      <c r="X443" s="12" t="s">
        <v>44</v>
      </c>
      <c r="Y443" s="12" t="s">
        <v>45</v>
      </c>
      <c r="Z443" s="12">
        <v>200.77</v>
      </c>
      <c r="AA443" s="12">
        <v>95.32</v>
      </c>
      <c r="AB443" s="12" t="s">
        <v>32</v>
      </c>
      <c r="AC443" s="13">
        <v>44119</v>
      </c>
      <c r="AD443" s="12">
        <v>34</v>
      </c>
      <c r="AE443" s="15" t="s">
        <v>40</v>
      </c>
    </row>
    <row r="444" spans="3:31" ht="18" x14ac:dyDescent="0.35">
      <c r="C444" s="11" t="s">
        <v>840</v>
      </c>
      <c r="D444" s="12" t="s">
        <v>4416</v>
      </c>
      <c r="E444" s="12" t="s">
        <v>6418</v>
      </c>
      <c r="F444" s="12" t="s">
        <v>26</v>
      </c>
      <c r="G444" s="12" t="s">
        <v>8028</v>
      </c>
      <c r="H444" s="12" t="s">
        <v>8022</v>
      </c>
      <c r="I444" s="12" t="s">
        <v>841</v>
      </c>
      <c r="J444" s="13">
        <v>45597</v>
      </c>
      <c r="K444" s="14">
        <v>0.96667824074074071</v>
      </c>
      <c r="L444" s="12">
        <v>428.11</v>
      </c>
      <c r="M444" s="12">
        <v>3090.96</v>
      </c>
      <c r="N444" s="12">
        <v>3519.07</v>
      </c>
      <c r="O444" s="12">
        <v>2136.36</v>
      </c>
      <c r="P444" s="49">
        <v>45729</v>
      </c>
      <c r="Q444" s="12" t="str">
        <f>TEXT(Table1[[#This Row],[Billing_Date]],"YYYY")</f>
        <v>2025</v>
      </c>
      <c r="R444" s="49">
        <v>45863</v>
      </c>
      <c r="S444" s="12" t="s">
        <v>28</v>
      </c>
      <c r="T444" s="12">
        <f>IF(Table1[[#This Row],[Payment_Status]]="Paid",1,0)</f>
        <v>1</v>
      </c>
      <c r="U444" s="12">
        <f>IF(Table1[[#This Row],[Payment_Status]]="Unpaid",1,0)</f>
        <v>0</v>
      </c>
      <c r="V444" s="12">
        <f>IF(Table1[[#This Row],[Payment_Status]]="Pending",1,0)</f>
        <v>0</v>
      </c>
      <c r="W444" s="12" t="s">
        <v>38</v>
      </c>
      <c r="X444" s="12" t="s">
        <v>30</v>
      </c>
      <c r="Y444" s="12" t="s">
        <v>85</v>
      </c>
      <c r="Z444" s="12">
        <v>294.83999999999997</v>
      </c>
      <c r="AA444" s="12">
        <v>133.27000000000001</v>
      </c>
      <c r="AB444" s="12" t="s">
        <v>46</v>
      </c>
      <c r="AC444" s="13">
        <v>44716</v>
      </c>
      <c r="AD444" s="12">
        <v>68</v>
      </c>
      <c r="AE444" s="15" t="s">
        <v>40</v>
      </c>
    </row>
    <row r="445" spans="3:31" ht="18" x14ac:dyDescent="0.35">
      <c r="C445" s="11" t="s">
        <v>842</v>
      </c>
      <c r="D445" s="12" t="s">
        <v>4417</v>
      </c>
      <c r="E445" s="12" t="s">
        <v>6419</v>
      </c>
      <c r="F445" s="12" t="s">
        <v>30</v>
      </c>
      <c r="G445" s="12" t="s">
        <v>8030</v>
      </c>
      <c r="H445" s="12" t="s">
        <v>8023</v>
      </c>
      <c r="I445" s="12" t="s">
        <v>843</v>
      </c>
      <c r="J445" s="13">
        <v>45736</v>
      </c>
      <c r="K445" s="14">
        <v>0.63196759259259261</v>
      </c>
      <c r="L445" s="12">
        <v>352.3</v>
      </c>
      <c r="M445" s="12">
        <v>4629.87</v>
      </c>
      <c r="N445" s="12">
        <v>4982.17</v>
      </c>
      <c r="O445" s="12">
        <v>2201.54</v>
      </c>
      <c r="P445" s="49">
        <v>45796</v>
      </c>
      <c r="Q445" s="12" t="str">
        <f>TEXT(Table1[[#This Row],[Billing_Date]],"YYYY")</f>
        <v>2025</v>
      </c>
      <c r="R445" s="49">
        <v>45877</v>
      </c>
      <c r="S445" s="12" t="s">
        <v>49</v>
      </c>
      <c r="T445" s="12">
        <f>IF(Table1[[#This Row],[Payment_Status]]="Paid",1,0)</f>
        <v>0</v>
      </c>
      <c r="U445" s="12">
        <f>IF(Table1[[#This Row],[Payment_Status]]="Unpaid",1,0)</f>
        <v>1</v>
      </c>
      <c r="V445" s="12">
        <f>IF(Table1[[#This Row],[Payment_Status]]="Pending",1,0)</f>
        <v>0</v>
      </c>
      <c r="W445" s="12" t="s">
        <v>43</v>
      </c>
      <c r="X445" s="12" t="s">
        <v>44</v>
      </c>
      <c r="Y445" s="12" t="s">
        <v>45</v>
      </c>
      <c r="Z445" s="12">
        <v>141.66</v>
      </c>
      <c r="AA445" s="12">
        <v>210.64</v>
      </c>
      <c r="AB445" s="12" t="s">
        <v>46</v>
      </c>
      <c r="AC445" s="13">
        <v>44259</v>
      </c>
      <c r="AD445" s="12">
        <v>68</v>
      </c>
      <c r="AE445" s="15" t="s">
        <v>33</v>
      </c>
    </row>
    <row r="446" spans="3:31" ht="18" x14ac:dyDescent="0.35">
      <c r="C446" s="11" t="s">
        <v>844</v>
      </c>
      <c r="D446" s="12" t="s">
        <v>4418</v>
      </c>
      <c r="E446" s="12" t="s">
        <v>6420</v>
      </c>
      <c r="F446" s="12" t="s">
        <v>30</v>
      </c>
      <c r="G446" s="12" t="s">
        <v>8027</v>
      </c>
      <c r="H446" s="12" t="s">
        <v>8022</v>
      </c>
      <c r="I446" s="12" t="s">
        <v>845</v>
      </c>
      <c r="J446" s="13">
        <v>45640</v>
      </c>
      <c r="K446" s="14">
        <v>0.18839120370370371</v>
      </c>
      <c r="L446" s="12">
        <v>442.31</v>
      </c>
      <c r="M446" s="12">
        <v>2699.47</v>
      </c>
      <c r="N446" s="12">
        <v>3141.7799999999902</v>
      </c>
      <c r="O446" s="12">
        <v>2382.9499999999998</v>
      </c>
      <c r="P446" s="49">
        <v>45762</v>
      </c>
      <c r="Q446" s="12" t="str">
        <f>TEXT(Table1[[#This Row],[Billing_Date]],"YYYY")</f>
        <v>2025</v>
      </c>
      <c r="R446" s="49">
        <v>45875</v>
      </c>
      <c r="S446" s="12" t="s">
        <v>28</v>
      </c>
      <c r="T446" s="12">
        <f>IF(Table1[[#This Row],[Payment_Status]]="Paid",1,0)</f>
        <v>1</v>
      </c>
      <c r="U446" s="12">
        <f>IF(Table1[[#This Row],[Payment_Status]]="Unpaid",1,0)</f>
        <v>0</v>
      </c>
      <c r="V446" s="12">
        <f>IF(Table1[[#This Row],[Payment_Status]]="Pending",1,0)</f>
        <v>0</v>
      </c>
      <c r="W446" s="12" t="s">
        <v>50</v>
      </c>
      <c r="X446" s="12" t="s">
        <v>39</v>
      </c>
      <c r="Y446" s="12" t="s">
        <v>31</v>
      </c>
      <c r="Z446" s="12">
        <v>237.82</v>
      </c>
      <c r="AA446" s="12">
        <v>204.49</v>
      </c>
      <c r="AB446" s="12" t="s">
        <v>32</v>
      </c>
      <c r="AC446" s="13">
        <v>45169</v>
      </c>
      <c r="AD446" s="12">
        <v>19</v>
      </c>
      <c r="AE446" s="15" t="s">
        <v>33</v>
      </c>
    </row>
    <row r="447" spans="3:31" ht="18" x14ac:dyDescent="0.35">
      <c r="C447" s="11" t="s">
        <v>2925</v>
      </c>
      <c r="D447" s="12" t="s">
        <v>4419</v>
      </c>
      <c r="E447" s="12" t="s">
        <v>6421</v>
      </c>
      <c r="F447" s="12" t="s">
        <v>35</v>
      </c>
      <c r="G447" s="12" t="s">
        <v>8031</v>
      </c>
      <c r="H447" s="12" t="s">
        <v>8024</v>
      </c>
      <c r="I447" s="12" t="s">
        <v>2926</v>
      </c>
      <c r="J447" s="13">
        <v>45605</v>
      </c>
      <c r="K447" s="14">
        <v>0.71179398148148143</v>
      </c>
      <c r="L447" s="12">
        <v>153.28</v>
      </c>
      <c r="M447" s="12">
        <v>3850.82</v>
      </c>
      <c r="N447" s="12">
        <v>4004.1</v>
      </c>
      <c r="O447" s="12">
        <v>1094.31</v>
      </c>
      <c r="P447" s="49">
        <v>45607</v>
      </c>
      <c r="Q447" s="12" t="str">
        <f>TEXT(Table1[[#This Row],[Billing_Date]],"YYYY")</f>
        <v>2024</v>
      </c>
      <c r="R447" s="49">
        <v>45865</v>
      </c>
      <c r="S447" s="12" t="s">
        <v>37</v>
      </c>
      <c r="T447" s="12">
        <f>IF(Table1[[#This Row],[Payment_Status]]="Paid",1,0)</f>
        <v>0</v>
      </c>
      <c r="U447" s="12">
        <f>IF(Table1[[#This Row],[Payment_Status]]="Unpaid",1,0)</f>
        <v>0</v>
      </c>
      <c r="V447" s="12">
        <f>IF(Table1[[#This Row],[Payment_Status]]="Pending",1,0)</f>
        <v>1</v>
      </c>
      <c r="W447" s="12" t="s">
        <v>38</v>
      </c>
      <c r="X447" s="12" t="s">
        <v>30</v>
      </c>
      <c r="Y447" s="12" t="s">
        <v>45</v>
      </c>
      <c r="Z447" s="12">
        <v>68.12</v>
      </c>
      <c r="AA447" s="12">
        <v>85.16</v>
      </c>
      <c r="AB447" s="12" t="s">
        <v>46</v>
      </c>
      <c r="AC447" s="13">
        <v>43017</v>
      </c>
      <c r="AD447" s="12">
        <v>65</v>
      </c>
      <c r="AE447" s="15" t="s">
        <v>64</v>
      </c>
    </row>
    <row r="448" spans="3:31" ht="18" x14ac:dyDescent="0.35">
      <c r="C448" s="11" t="s">
        <v>848</v>
      </c>
      <c r="D448" s="12" t="s">
        <v>4420</v>
      </c>
      <c r="E448" s="12" t="s">
        <v>6422</v>
      </c>
      <c r="F448" s="12" t="s">
        <v>26</v>
      </c>
      <c r="G448" s="12" t="s">
        <v>8029</v>
      </c>
      <c r="H448" s="12" t="s">
        <v>8020</v>
      </c>
      <c r="I448" s="12" t="s">
        <v>849</v>
      </c>
      <c r="J448" s="13">
        <v>45591</v>
      </c>
      <c r="K448" s="14">
        <v>4.5717592592592594E-2</v>
      </c>
      <c r="L448" s="12">
        <v>378.6</v>
      </c>
      <c r="M448" s="12">
        <v>1379.19</v>
      </c>
      <c r="N448" s="12">
        <v>1757.79</v>
      </c>
      <c r="O448" s="12">
        <v>2267.7800000000002</v>
      </c>
      <c r="P448" s="49">
        <v>45781</v>
      </c>
      <c r="Q448" s="12" t="str">
        <f>TEXT(Table1[[#This Row],[Billing_Date]],"YYYY")</f>
        <v>2025</v>
      </c>
      <c r="R448" s="49">
        <v>45862</v>
      </c>
      <c r="S448" s="12" t="s">
        <v>49</v>
      </c>
      <c r="T448" s="12">
        <f>IF(Table1[[#This Row],[Payment_Status]]="Paid",1,0)</f>
        <v>0</v>
      </c>
      <c r="U448" s="12">
        <f>IF(Table1[[#This Row],[Payment_Status]]="Unpaid",1,0)</f>
        <v>1</v>
      </c>
      <c r="V448" s="12">
        <f>IF(Table1[[#This Row],[Payment_Status]]="Pending",1,0)</f>
        <v>0</v>
      </c>
      <c r="W448" s="12" t="s">
        <v>50</v>
      </c>
      <c r="X448" s="12" t="s">
        <v>44</v>
      </c>
      <c r="Y448" s="12" t="s">
        <v>51</v>
      </c>
      <c r="Z448" s="12">
        <v>213.38</v>
      </c>
      <c r="AA448" s="12">
        <v>165.22</v>
      </c>
      <c r="AB448" s="12" t="s">
        <v>32</v>
      </c>
      <c r="AC448" s="13">
        <v>42423</v>
      </c>
      <c r="AD448" s="12">
        <v>43</v>
      </c>
      <c r="AE448" s="15" t="s">
        <v>33</v>
      </c>
    </row>
    <row r="449" spans="3:31" ht="18" x14ac:dyDescent="0.35">
      <c r="C449" s="11" t="s">
        <v>2648</v>
      </c>
      <c r="D449" s="12" t="s">
        <v>4421</v>
      </c>
      <c r="E449" s="12" t="s">
        <v>6423</v>
      </c>
      <c r="F449" s="12" t="s">
        <v>26</v>
      </c>
      <c r="G449" s="12" t="s">
        <v>8029</v>
      </c>
      <c r="H449" s="12" t="s">
        <v>8020</v>
      </c>
      <c r="I449" s="12" t="s">
        <v>2649</v>
      </c>
      <c r="J449" s="13">
        <v>45820</v>
      </c>
      <c r="K449" s="14">
        <v>0.4163310185185185</v>
      </c>
      <c r="L449" s="12">
        <v>491.8</v>
      </c>
      <c r="M449" s="12">
        <v>1862.43</v>
      </c>
      <c r="N449" s="12">
        <v>2354.23</v>
      </c>
      <c r="O449" s="12">
        <v>3586.77</v>
      </c>
      <c r="P449" s="49">
        <v>45824</v>
      </c>
      <c r="Q449" s="12" t="str">
        <f>TEXT(Table1[[#This Row],[Billing_Date]],"YYYY")</f>
        <v>2025</v>
      </c>
      <c r="R449" s="49">
        <v>45875</v>
      </c>
      <c r="S449" s="12" t="s">
        <v>37</v>
      </c>
      <c r="T449" s="12">
        <f>IF(Table1[[#This Row],[Payment_Status]]="Paid",1,0)</f>
        <v>0</v>
      </c>
      <c r="U449" s="12">
        <f>IF(Table1[[#This Row],[Payment_Status]]="Unpaid",1,0)</f>
        <v>0</v>
      </c>
      <c r="V449" s="12">
        <f>IF(Table1[[#This Row],[Payment_Status]]="Pending",1,0)</f>
        <v>1</v>
      </c>
      <c r="W449" s="12" t="s">
        <v>38</v>
      </c>
      <c r="X449" s="12" t="s">
        <v>39</v>
      </c>
      <c r="Y449" s="12" t="s">
        <v>63</v>
      </c>
      <c r="Z449" s="12">
        <v>295.25</v>
      </c>
      <c r="AA449" s="12">
        <v>196.55</v>
      </c>
      <c r="AB449" s="12" t="s">
        <v>32</v>
      </c>
      <c r="AC449" s="13">
        <v>45075</v>
      </c>
      <c r="AD449" s="12">
        <v>53</v>
      </c>
      <c r="AE449" s="15" t="s">
        <v>33</v>
      </c>
    </row>
    <row r="450" spans="3:31" ht="18" x14ac:dyDescent="0.35">
      <c r="C450" s="11" t="s">
        <v>852</v>
      </c>
      <c r="D450" s="12" t="s">
        <v>4422</v>
      </c>
      <c r="E450" s="12" t="s">
        <v>6424</v>
      </c>
      <c r="F450" s="12" t="s">
        <v>30</v>
      </c>
      <c r="G450" s="12" t="s">
        <v>8030</v>
      </c>
      <c r="H450" s="12" t="s">
        <v>8023</v>
      </c>
      <c r="I450" s="12" t="s">
        <v>853</v>
      </c>
      <c r="J450" s="13">
        <v>45787</v>
      </c>
      <c r="K450" s="14">
        <v>0.2495138888888889</v>
      </c>
      <c r="L450" s="12">
        <v>107.04</v>
      </c>
      <c r="M450" s="12">
        <v>3041.21</v>
      </c>
      <c r="N450" s="12">
        <v>3148.25</v>
      </c>
      <c r="O450" s="12">
        <v>693.94</v>
      </c>
      <c r="P450" s="49">
        <v>45853</v>
      </c>
      <c r="Q450" s="12" t="str">
        <f>TEXT(Table1[[#This Row],[Billing_Date]],"YYYY")</f>
        <v>2025</v>
      </c>
      <c r="R450" s="49">
        <v>45858</v>
      </c>
      <c r="S450" s="12" t="s">
        <v>49</v>
      </c>
      <c r="T450" s="12">
        <f>IF(Table1[[#This Row],[Payment_Status]]="Paid",1,0)</f>
        <v>0</v>
      </c>
      <c r="U450" s="12">
        <f>IF(Table1[[#This Row],[Payment_Status]]="Unpaid",1,0)</f>
        <v>1</v>
      </c>
      <c r="V450" s="12">
        <f>IF(Table1[[#This Row],[Payment_Status]]="Pending",1,0)</f>
        <v>0</v>
      </c>
      <c r="W450" s="12" t="s">
        <v>58</v>
      </c>
      <c r="X450" s="12" t="s">
        <v>44</v>
      </c>
      <c r="Y450" s="12" t="s">
        <v>45</v>
      </c>
      <c r="Z450" s="12">
        <v>58.34</v>
      </c>
      <c r="AA450" s="12">
        <v>48.7</v>
      </c>
      <c r="AB450" s="12" t="s">
        <v>46</v>
      </c>
      <c r="AC450" s="13">
        <v>44538</v>
      </c>
      <c r="AD450" s="12">
        <v>69</v>
      </c>
      <c r="AE450" s="15" t="s">
        <v>64</v>
      </c>
    </row>
    <row r="451" spans="3:31" ht="18" x14ac:dyDescent="0.35">
      <c r="C451" s="11" t="s">
        <v>854</v>
      </c>
      <c r="D451" s="12" t="s">
        <v>4423</v>
      </c>
      <c r="E451" s="12" t="s">
        <v>6425</v>
      </c>
      <c r="F451" s="12" t="s">
        <v>35</v>
      </c>
      <c r="G451" s="12" t="s">
        <v>8030</v>
      </c>
      <c r="H451" s="12" t="s">
        <v>8023</v>
      </c>
      <c r="I451" s="12" t="s">
        <v>855</v>
      </c>
      <c r="J451" s="13">
        <v>45510</v>
      </c>
      <c r="K451" s="14">
        <v>0.22576388888888888</v>
      </c>
      <c r="L451" s="12">
        <v>378.86</v>
      </c>
      <c r="M451" s="12">
        <v>1444.39</v>
      </c>
      <c r="N451" s="12">
        <v>1823.25</v>
      </c>
      <c r="O451" s="12">
        <v>2084.29</v>
      </c>
      <c r="P451" s="49">
        <v>45781</v>
      </c>
      <c r="Q451" s="12" t="str">
        <f>TEXT(Table1[[#This Row],[Billing_Date]],"YYYY")</f>
        <v>2025</v>
      </c>
      <c r="R451" s="49">
        <v>45872</v>
      </c>
      <c r="S451" s="12" t="s">
        <v>28</v>
      </c>
      <c r="T451" s="12">
        <f>IF(Table1[[#This Row],[Payment_Status]]="Paid",1,0)</f>
        <v>1</v>
      </c>
      <c r="U451" s="12">
        <f>IF(Table1[[#This Row],[Payment_Status]]="Unpaid",1,0)</f>
        <v>0</v>
      </c>
      <c r="V451" s="12">
        <f>IF(Table1[[#This Row],[Payment_Status]]="Pending",1,0)</f>
        <v>0</v>
      </c>
      <c r="W451" s="12" t="s">
        <v>58</v>
      </c>
      <c r="X451" s="12" t="s">
        <v>39</v>
      </c>
      <c r="Y451" s="12" t="s">
        <v>63</v>
      </c>
      <c r="Z451" s="12">
        <v>242.66</v>
      </c>
      <c r="AA451" s="12">
        <v>136.19999999999999</v>
      </c>
      <c r="AB451" s="12" t="s">
        <v>46</v>
      </c>
      <c r="AC451" s="13">
        <v>43219</v>
      </c>
      <c r="AD451" s="12">
        <v>39</v>
      </c>
      <c r="AE451" s="15" t="s">
        <v>40</v>
      </c>
    </row>
    <row r="452" spans="3:31" ht="18" x14ac:dyDescent="0.35">
      <c r="C452" s="11" t="s">
        <v>3289</v>
      </c>
      <c r="D452" s="12" t="s">
        <v>4424</v>
      </c>
      <c r="E452" s="12" t="s">
        <v>6426</v>
      </c>
      <c r="F452" s="12" t="s">
        <v>26</v>
      </c>
      <c r="G452" s="12" t="s">
        <v>8025</v>
      </c>
      <c r="H452" s="12" t="s">
        <v>8020</v>
      </c>
      <c r="I452" s="12" t="s">
        <v>3290</v>
      </c>
      <c r="J452" s="13">
        <v>45544</v>
      </c>
      <c r="K452" s="14">
        <v>0.45185185185185184</v>
      </c>
      <c r="L452" s="12">
        <v>65.760000000000005</v>
      </c>
      <c r="M452" s="12">
        <v>1378.78</v>
      </c>
      <c r="N452" s="12">
        <v>1444.54</v>
      </c>
      <c r="O452" s="12">
        <v>415.43</v>
      </c>
      <c r="P452" s="49">
        <v>45547</v>
      </c>
      <c r="Q452" s="12" t="str">
        <f>TEXT(Table1[[#This Row],[Billing_Date]],"YYYY")</f>
        <v>2024</v>
      </c>
      <c r="R452" s="49">
        <v>45869</v>
      </c>
      <c r="S452" s="12" t="s">
        <v>49</v>
      </c>
      <c r="T452" s="12">
        <f>IF(Table1[[#This Row],[Payment_Status]]="Paid",1,0)</f>
        <v>0</v>
      </c>
      <c r="U452" s="12">
        <f>IF(Table1[[#This Row],[Payment_Status]]="Unpaid",1,0)</f>
        <v>1</v>
      </c>
      <c r="V452" s="12">
        <f>IF(Table1[[#This Row],[Payment_Status]]="Pending",1,0)</f>
        <v>0</v>
      </c>
      <c r="W452" s="12" t="s">
        <v>58</v>
      </c>
      <c r="X452" s="12" t="s">
        <v>30</v>
      </c>
      <c r="Y452" s="12" t="s">
        <v>63</v>
      </c>
      <c r="Z452" s="12">
        <v>44.25</v>
      </c>
      <c r="AA452" s="12">
        <v>21.51</v>
      </c>
      <c r="AB452" s="12" t="s">
        <v>32</v>
      </c>
      <c r="AC452" s="13">
        <v>42673</v>
      </c>
      <c r="AD452" s="12">
        <v>21</v>
      </c>
      <c r="AE452" s="15" t="s">
        <v>64</v>
      </c>
    </row>
    <row r="453" spans="3:31" ht="18" x14ac:dyDescent="0.35">
      <c r="C453" s="11" t="s">
        <v>858</v>
      </c>
      <c r="D453" s="12" t="s">
        <v>4425</v>
      </c>
      <c r="E453" s="12" t="s">
        <v>6427</v>
      </c>
      <c r="F453" s="12" t="s">
        <v>35</v>
      </c>
      <c r="G453" s="12" t="s">
        <v>8030</v>
      </c>
      <c r="H453" s="12" t="s">
        <v>8023</v>
      </c>
      <c r="I453" s="12" t="s">
        <v>859</v>
      </c>
      <c r="J453" s="13">
        <v>45639</v>
      </c>
      <c r="K453" s="14">
        <v>0.89263888888888887</v>
      </c>
      <c r="L453" s="12">
        <v>118.18</v>
      </c>
      <c r="M453" s="12">
        <v>2617.4699999999998</v>
      </c>
      <c r="N453" s="12">
        <v>2735.6499999999901</v>
      </c>
      <c r="O453" s="12">
        <v>633.04999999999995</v>
      </c>
      <c r="P453" s="49">
        <v>45719</v>
      </c>
      <c r="Q453" s="12" t="str">
        <f>TEXT(Table1[[#This Row],[Billing_Date]],"YYYY")</f>
        <v>2025</v>
      </c>
      <c r="R453" s="49">
        <v>45866</v>
      </c>
      <c r="S453" s="12" t="s">
        <v>37</v>
      </c>
      <c r="T453" s="12">
        <f>IF(Table1[[#This Row],[Payment_Status]]="Paid",1,0)</f>
        <v>0</v>
      </c>
      <c r="U453" s="12">
        <f>IF(Table1[[#This Row],[Payment_Status]]="Unpaid",1,0)</f>
        <v>0</v>
      </c>
      <c r="V453" s="12">
        <f>IF(Table1[[#This Row],[Payment_Status]]="Pending",1,0)</f>
        <v>1</v>
      </c>
      <c r="W453" s="12" t="s">
        <v>50</v>
      </c>
      <c r="X453" s="12" t="s">
        <v>44</v>
      </c>
      <c r="Y453" s="12" t="s">
        <v>63</v>
      </c>
      <c r="Z453" s="12">
        <v>55.09</v>
      </c>
      <c r="AA453" s="12">
        <v>63.09</v>
      </c>
      <c r="AB453" s="12" t="s">
        <v>32</v>
      </c>
      <c r="AC453" s="13">
        <v>44315</v>
      </c>
      <c r="AD453" s="12">
        <v>51</v>
      </c>
      <c r="AE453" s="15" t="s">
        <v>33</v>
      </c>
    </row>
    <row r="454" spans="3:31" ht="18" x14ac:dyDescent="0.35">
      <c r="C454" s="11" t="s">
        <v>860</v>
      </c>
      <c r="D454" s="12" t="s">
        <v>4426</v>
      </c>
      <c r="E454" s="12" t="s">
        <v>6428</v>
      </c>
      <c r="F454" s="12" t="s">
        <v>26</v>
      </c>
      <c r="G454" s="12" t="s">
        <v>8027</v>
      </c>
      <c r="H454" s="12" t="s">
        <v>8022</v>
      </c>
      <c r="I454" s="12" t="s">
        <v>861</v>
      </c>
      <c r="J454" s="13">
        <v>45558</v>
      </c>
      <c r="K454" s="14">
        <v>0.34541666666666665</v>
      </c>
      <c r="L454" s="12">
        <v>482.52</v>
      </c>
      <c r="M454" s="12">
        <v>2851.92</v>
      </c>
      <c r="N454" s="12">
        <v>3334.44</v>
      </c>
      <c r="O454" s="12">
        <v>2427.89</v>
      </c>
      <c r="P454" s="49">
        <v>45585</v>
      </c>
      <c r="Q454" s="12" t="str">
        <f>TEXT(Table1[[#This Row],[Billing_Date]],"YYYY")</f>
        <v>2024</v>
      </c>
      <c r="R454" s="49">
        <v>45875</v>
      </c>
      <c r="S454" s="12" t="s">
        <v>49</v>
      </c>
      <c r="T454" s="12">
        <f>IF(Table1[[#This Row],[Payment_Status]]="Paid",1,0)</f>
        <v>0</v>
      </c>
      <c r="U454" s="12">
        <f>IF(Table1[[#This Row],[Payment_Status]]="Unpaid",1,0)</f>
        <v>1</v>
      </c>
      <c r="V454" s="12">
        <f>IF(Table1[[#This Row],[Payment_Status]]="Pending",1,0)</f>
        <v>0</v>
      </c>
      <c r="W454" s="12" t="s">
        <v>43</v>
      </c>
      <c r="X454" s="12" t="s">
        <v>44</v>
      </c>
      <c r="Y454" s="12" t="s">
        <v>85</v>
      </c>
      <c r="Z454" s="12">
        <v>195.19</v>
      </c>
      <c r="AA454" s="12">
        <v>287.33</v>
      </c>
      <c r="AB454" s="12" t="s">
        <v>46</v>
      </c>
      <c r="AC454" s="13">
        <v>45315</v>
      </c>
      <c r="AD454" s="12">
        <v>31</v>
      </c>
      <c r="AE454" s="15" t="s">
        <v>40</v>
      </c>
    </row>
    <row r="455" spans="3:31" ht="18" x14ac:dyDescent="0.35">
      <c r="C455" s="11" t="s">
        <v>862</v>
      </c>
      <c r="D455" s="12" t="s">
        <v>4427</v>
      </c>
      <c r="E455" s="12" t="s">
        <v>6429</v>
      </c>
      <c r="F455" s="12" t="s">
        <v>26</v>
      </c>
      <c r="G455" s="12" t="s">
        <v>8026</v>
      </c>
      <c r="H455" s="12" t="s">
        <v>8021</v>
      </c>
      <c r="I455" s="12" t="s">
        <v>863</v>
      </c>
      <c r="J455" s="13">
        <v>45501</v>
      </c>
      <c r="K455" s="14">
        <v>0.81769675925925922</v>
      </c>
      <c r="L455" s="12">
        <v>438.04</v>
      </c>
      <c r="M455" s="12">
        <v>4170.41</v>
      </c>
      <c r="N455" s="12">
        <v>4608.45</v>
      </c>
      <c r="O455" s="12">
        <v>2213.8000000000002</v>
      </c>
      <c r="P455" s="49">
        <v>45791</v>
      </c>
      <c r="Q455" s="12" t="str">
        <f>TEXT(Table1[[#This Row],[Billing_Date]],"YYYY")</f>
        <v>2025</v>
      </c>
      <c r="R455" s="49">
        <v>45872</v>
      </c>
      <c r="S455" s="12" t="s">
        <v>37</v>
      </c>
      <c r="T455" s="12">
        <f>IF(Table1[[#This Row],[Payment_Status]]="Paid",1,0)</f>
        <v>0</v>
      </c>
      <c r="U455" s="12">
        <f>IF(Table1[[#This Row],[Payment_Status]]="Unpaid",1,0)</f>
        <v>0</v>
      </c>
      <c r="V455" s="12">
        <f>IF(Table1[[#This Row],[Payment_Status]]="Pending",1,0)</f>
        <v>1</v>
      </c>
      <c r="W455" s="12" t="s">
        <v>58</v>
      </c>
      <c r="X455" s="12" t="s">
        <v>44</v>
      </c>
      <c r="Y455" s="12" t="s">
        <v>31</v>
      </c>
      <c r="Z455" s="12">
        <v>274.25</v>
      </c>
      <c r="AA455" s="12">
        <v>163.79</v>
      </c>
      <c r="AB455" s="12" t="s">
        <v>46</v>
      </c>
      <c r="AC455" s="13">
        <v>44385</v>
      </c>
      <c r="AD455" s="12">
        <v>45</v>
      </c>
      <c r="AE455" s="15" t="s">
        <v>40</v>
      </c>
    </row>
    <row r="456" spans="3:31" ht="18" x14ac:dyDescent="0.35">
      <c r="C456" s="11" t="s">
        <v>864</v>
      </c>
      <c r="D456" s="12" t="s">
        <v>4428</v>
      </c>
      <c r="E456" s="12" t="s">
        <v>6430</v>
      </c>
      <c r="F456" s="12" t="s">
        <v>26</v>
      </c>
      <c r="G456" s="12" t="s">
        <v>8026</v>
      </c>
      <c r="H456" s="12" t="s">
        <v>8021</v>
      </c>
      <c r="I456" s="12" t="s">
        <v>865</v>
      </c>
      <c r="J456" s="13">
        <v>45538</v>
      </c>
      <c r="K456" s="14">
        <v>0.50916666666666666</v>
      </c>
      <c r="L456" s="12">
        <v>10.26</v>
      </c>
      <c r="M456" s="12">
        <v>3683.75</v>
      </c>
      <c r="N456" s="12">
        <v>3694.01</v>
      </c>
      <c r="O456" s="12">
        <v>53.32</v>
      </c>
      <c r="P456" s="49">
        <v>45828</v>
      </c>
      <c r="Q456" s="12" t="str">
        <f>TEXT(Table1[[#This Row],[Billing_Date]],"YYYY")</f>
        <v>2025</v>
      </c>
      <c r="R456" s="49">
        <v>45882</v>
      </c>
      <c r="S456" s="12" t="s">
        <v>49</v>
      </c>
      <c r="T456" s="12">
        <f>IF(Table1[[#This Row],[Payment_Status]]="Paid",1,0)</f>
        <v>0</v>
      </c>
      <c r="U456" s="12">
        <f>IF(Table1[[#This Row],[Payment_Status]]="Unpaid",1,0)</f>
        <v>1</v>
      </c>
      <c r="V456" s="12">
        <f>IF(Table1[[#This Row],[Payment_Status]]="Pending",1,0)</f>
        <v>0</v>
      </c>
      <c r="W456" s="12" t="s">
        <v>58</v>
      </c>
      <c r="X456" s="12" t="s">
        <v>30</v>
      </c>
      <c r="Y456" s="12" t="s">
        <v>85</v>
      </c>
      <c r="Z456" s="12">
        <v>4.4000000000000004</v>
      </c>
      <c r="AA456" s="12">
        <v>5.86</v>
      </c>
      <c r="AB456" s="12" t="s">
        <v>46</v>
      </c>
      <c r="AC456" s="13">
        <v>44539</v>
      </c>
      <c r="AD456" s="12">
        <v>55</v>
      </c>
      <c r="AE456" s="15" t="s">
        <v>40</v>
      </c>
    </row>
    <row r="457" spans="3:31" ht="18" x14ac:dyDescent="0.35">
      <c r="C457" s="11" t="s">
        <v>866</v>
      </c>
      <c r="D457" s="12" t="s">
        <v>4429</v>
      </c>
      <c r="E457" s="12" t="s">
        <v>6431</v>
      </c>
      <c r="F457" s="12" t="s">
        <v>35</v>
      </c>
      <c r="G457" s="12" t="s">
        <v>8027</v>
      </c>
      <c r="H457" s="12" t="s">
        <v>8022</v>
      </c>
      <c r="I457" s="12" t="s">
        <v>867</v>
      </c>
      <c r="J457" s="13">
        <v>45605</v>
      </c>
      <c r="K457" s="14">
        <v>0.20673611111111112</v>
      </c>
      <c r="L457" s="12">
        <v>295.45</v>
      </c>
      <c r="M457" s="12">
        <v>3084.7</v>
      </c>
      <c r="N457" s="12">
        <v>3380.1499999999901</v>
      </c>
      <c r="O457" s="12">
        <v>2004.85</v>
      </c>
      <c r="P457" s="49">
        <v>45826</v>
      </c>
      <c r="Q457" s="12" t="str">
        <f>TEXT(Table1[[#This Row],[Billing_Date]],"YYYY")</f>
        <v>2025</v>
      </c>
      <c r="R457" s="49">
        <v>45865</v>
      </c>
      <c r="S457" s="12" t="s">
        <v>28</v>
      </c>
      <c r="T457" s="12">
        <f>IF(Table1[[#This Row],[Payment_Status]]="Paid",1,0)</f>
        <v>1</v>
      </c>
      <c r="U457" s="12">
        <f>IF(Table1[[#This Row],[Payment_Status]]="Unpaid",1,0)</f>
        <v>0</v>
      </c>
      <c r="V457" s="12">
        <f>IF(Table1[[#This Row],[Payment_Status]]="Pending",1,0)</f>
        <v>0</v>
      </c>
      <c r="W457" s="12" t="s">
        <v>58</v>
      </c>
      <c r="X457" s="12" t="s">
        <v>30</v>
      </c>
      <c r="Y457" s="12" t="s">
        <v>45</v>
      </c>
      <c r="Z457" s="12">
        <v>135.57</v>
      </c>
      <c r="AA457" s="12">
        <v>159.88</v>
      </c>
      <c r="AB457" s="12" t="s">
        <v>32</v>
      </c>
      <c r="AC457" s="13">
        <v>44490</v>
      </c>
      <c r="AD457" s="12">
        <v>49</v>
      </c>
      <c r="AE457" s="15" t="s">
        <v>40</v>
      </c>
    </row>
    <row r="458" spans="3:31" ht="18" x14ac:dyDescent="0.35">
      <c r="C458" s="11" t="s">
        <v>868</v>
      </c>
      <c r="D458" s="12" t="s">
        <v>4430</v>
      </c>
      <c r="E458" s="12" t="s">
        <v>6432</v>
      </c>
      <c r="F458" s="12" t="s">
        <v>35</v>
      </c>
      <c r="G458" s="12" t="s">
        <v>8026</v>
      </c>
      <c r="H458" s="12" t="s">
        <v>8021</v>
      </c>
      <c r="I458" s="12" t="s">
        <v>869</v>
      </c>
      <c r="J458" s="13">
        <v>45568</v>
      </c>
      <c r="K458" s="14">
        <v>0.41224537037037035</v>
      </c>
      <c r="L458" s="12">
        <v>72.75</v>
      </c>
      <c r="M458" s="12">
        <v>1670.57</v>
      </c>
      <c r="N458" s="12">
        <v>1743.32</v>
      </c>
      <c r="O458" s="12">
        <v>524.04</v>
      </c>
      <c r="P458" s="49">
        <v>45768</v>
      </c>
      <c r="Q458" s="12" t="str">
        <f>TEXT(Table1[[#This Row],[Billing_Date]],"YYYY")</f>
        <v>2025</v>
      </c>
      <c r="R458" s="49">
        <v>45860</v>
      </c>
      <c r="S458" s="12" t="s">
        <v>28</v>
      </c>
      <c r="T458" s="12">
        <f>IF(Table1[[#This Row],[Payment_Status]]="Paid",1,0)</f>
        <v>1</v>
      </c>
      <c r="U458" s="12">
        <f>IF(Table1[[#This Row],[Payment_Status]]="Unpaid",1,0)</f>
        <v>0</v>
      </c>
      <c r="V458" s="12">
        <f>IF(Table1[[#This Row],[Payment_Status]]="Pending",1,0)</f>
        <v>0</v>
      </c>
      <c r="W458" s="12" t="s">
        <v>29</v>
      </c>
      <c r="X458" s="12" t="s">
        <v>39</v>
      </c>
      <c r="Y458" s="12" t="s">
        <v>63</v>
      </c>
      <c r="Z458" s="12">
        <v>42.74</v>
      </c>
      <c r="AA458" s="12">
        <v>30.01</v>
      </c>
      <c r="AB458" s="12" t="s">
        <v>46</v>
      </c>
      <c r="AC458" s="13">
        <v>43385</v>
      </c>
      <c r="AD458" s="12">
        <v>71</v>
      </c>
      <c r="AE458" s="15" t="s">
        <v>64</v>
      </c>
    </row>
    <row r="459" spans="3:31" ht="18" x14ac:dyDescent="0.35">
      <c r="C459" s="11" t="s">
        <v>870</v>
      </c>
      <c r="D459" s="12" t="s">
        <v>4431</v>
      </c>
      <c r="E459" s="12" t="s">
        <v>6433</v>
      </c>
      <c r="F459" s="12" t="s">
        <v>26</v>
      </c>
      <c r="G459" s="12" t="s">
        <v>8031</v>
      </c>
      <c r="H459" s="12" t="s">
        <v>8024</v>
      </c>
      <c r="I459" s="12" t="s">
        <v>871</v>
      </c>
      <c r="J459" s="13">
        <v>45811</v>
      </c>
      <c r="K459" s="14">
        <v>0.28581018518518519</v>
      </c>
      <c r="L459" s="12">
        <v>110.33</v>
      </c>
      <c r="M459" s="12">
        <v>2973.53</v>
      </c>
      <c r="N459" s="12">
        <v>3083.86</v>
      </c>
      <c r="O459" s="12">
        <v>631.24</v>
      </c>
      <c r="P459" s="49">
        <v>45816</v>
      </c>
      <c r="Q459" s="12" t="str">
        <f>TEXT(Table1[[#This Row],[Billing_Date]],"YYYY")</f>
        <v>2025</v>
      </c>
      <c r="R459" s="49">
        <v>45880</v>
      </c>
      <c r="S459" s="12" t="s">
        <v>49</v>
      </c>
      <c r="T459" s="12">
        <f>IF(Table1[[#This Row],[Payment_Status]]="Paid",1,0)</f>
        <v>0</v>
      </c>
      <c r="U459" s="12">
        <f>IF(Table1[[#This Row],[Payment_Status]]="Unpaid",1,0)</f>
        <v>1</v>
      </c>
      <c r="V459" s="12">
        <f>IF(Table1[[#This Row],[Payment_Status]]="Pending",1,0)</f>
        <v>0</v>
      </c>
      <c r="W459" s="12" t="s">
        <v>43</v>
      </c>
      <c r="X459" s="12" t="s">
        <v>39</v>
      </c>
      <c r="Y459" s="12" t="s">
        <v>31</v>
      </c>
      <c r="Z459" s="12">
        <v>76.12</v>
      </c>
      <c r="AA459" s="12">
        <v>34.21</v>
      </c>
      <c r="AB459" s="12" t="s">
        <v>32</v>
      </c>
      <c r="AC459" s="13">
        <v>44783</v>
      </c>
      <c r="AD459" s="12">
        <v>32</v>
      </c>
      <c r="AE459" s="15" t="s">
        <v>64</v>
      </c>
    </row>
    <row r="460" spans="3:31" ht="18" x14ac:dyDescent="0.35">
      <c r="C460" s="11" t="s">
        <v>872</v>
      </c>
      <c r="D460" s="12" t="s">
        <v>4432</v>
      </c>
      <c r="E460" s="12" t="s">
        <v>6434</v>
      </c>
      <c r="F460" s="12" t="s">
        <v>30</v>
      </c>
      <c r="G460" s="12" t="s">
        <v>8028</v>
      </c>
      <c r="H460" s="12" t="s">
        <v>8022</v>
      </c>
      <c r="I460" s="12" t="s">
        <v>873</v>
      </c>
      <c r="J460" s="13">
        <v>45727</v>
      </c>
      <c r="K460" s="14">
        <v>0.7756481481481482</v>
      </c>
      <c r="L460" s="12">
        <v>177.9</v>
      </c>
      <c r="M460" s="12">
        <v>1192.1600000000001</v>
      </c>
      <c r="N460" s="12">
        <v>1370.06</v>
      </c>
      <c r="O460" s="12">
        <v>1117.83</v>
      </c>
      <c r="P460" s="49">
        <v>45803</v>
      </c>
      <c r="Q460" s="12" t="str">
        <f>TEXT(Table1[[#This Row],[Billing_Date]],"YYYY")</f>
        <v>2025</v>
      </c>
      <c r="R460" s="49">
        <v>45872</v>
      </c>
      <c r="S460" s="12" t="s">
        <v>28</v>
      </c>
      <c r="T460" s="12">
        <f>IF(Table1[[#This Row],[Payment_Status]]="Paid",1,0)</f>
        <v>1</v>
      </c>
      <c r="U460" s="12">
        <f>IF(Table1[[#This Row],[Payment_Status]]="Unpaid",1,0)</f>
        <v>0</v>
      </c>
      <c r="V460" s="12">
        <f>IF(Table1[[#This Row],[Payment_Status]]="Pending",1,0)</f>
        <v>0</v>
      </c>
      <c r="W460" s="12" t="s">
        <v>29</v>
      </c>
      <c r="X460" s="12" t="s">
        <v>39</v>
      </c>
      <c r="Y460" s="12" t="s">
        <v>85</v>
      </c>
      <c r="Z460" s="12">
        <v>92.62</v>
      </c>
      <c r="AA460" s="12">
        <v>85.28</v>
      </c>
      <c r="AB460" s="12" t="s">
        <v>46</v>
      </c>
      <c r="AC460" s="13">
        <v>43496</v>
      </c>
      <c r="AD460" s="12">
        <v>26</v>
      </c>
      <c r="AE460" s="15" t="s">
        <v>64</v>
      </c>
    </row>
    <row r="461" spans="3:31" ht="18" x14ac:dyDescent="0.35">
      <c r="C461" s="11" t="s">
        <v>874</v>
      </c>
      <c r="D461" s="12" t="s">
        <v>4433</v>
      </c>
      <c r="E461" s="12" t="s">
        <v>6435</v>
      </c>
      <c r="F461" s="12" t="s">
        <v>26</v>
      </c>
      <c r="G461" s="12" t="s">
        <v>8030</v>
      </c>
      <c r="H461" s="12" t="s">
        <v>8023</v>
      </c>
      <c r="I461" s="12" t="s">
        <v>875</v>
      </c>
      <c r="J461" s="13">
        <v>45611</v>
      </c>
      <c r="K461" s="14">
        <v>0.3114351851851852</v>
      </c>
      <c r="L461" s="12">
        <v>346.77</v>
      </c>
      <c r="M461" s="12">
        <v>1294.97</v>
      </c>
      <c r="N461" s="12">
        <v>1641.74</v>
      </c>
      <c r="O461" s="12">
        <v>2020.83</v>
      </c>
      <c r="P461" s="49">
        <v>45770</v>
      </c>
      <c r="Q461" s="12" t="str">
        <f>TEXT(Table1[[#This Row],[Billing_Date]],"YYYY")</f>
        <v>2025</v>
      </c>
      <c r="R461" s="49">
        <v>45884</v>
      </c>
      <c r="S461" s="12" t="s">
        <v>49</v>
      </c>
      <c r="T461" s="12">
        <f>IF(Table1[[#This Row],[Payment_Status]]="Paid",1,0)</f>
        <v>0</v>
      </c>
      <c r="U461" s="12">
        <f>IF(Table1[[#This Row],[Payment_Status]]="Unpaid",1,0)</f>
        <v>1</v>
      </c>
      <c r="V461" s="12">
        <f>IF(Table1[[#This Row],[Payment_Status]]="Pending",1,0)</f>
        <v>0</v>
      </c>
      <c r="W461" s="12" t="s">
        <v>50</v>
      </c>
      <c r="X461" s="12" t="s">
        <v>30</v>
      </c>
      <c r="Y461" s="12" t="s">
        <v>45</v>
      </c>
      <c r="Z461" s="12">
        <v>166.9</v>
      </c>
      <c r="AA461" s="12">
        <v>179.87</v>
      </c>
      <c r="AB461" s="12" t="s">
        <v>46</v>
      </c>
      <c r="AC461" s="13">
        <v>44745</v>
      </c>
      <c r="AD461" s="12">
        <v>24</v>
      </c>
      <c r="AE461" s="15" t="s">
        <v>33</v>
      </c>
    </row>
    <row r="462" spans="3:31" ht="18" x14ac:dyDescent="0.35">
      <c r="C462" s="11" t="s">
        <v>1427</v>
      </c>
      <c r="D462" s="12" t="s">
        <v>4434</v>
      </c>
      <c r="E462" s="12" t="s">
        <v>6436</v>
      </c>
      <c r="F462" s="12" t="s">
        <v>30</v>
      </c>
      <c r="G462" s="12" t="s">
        <v>8027</v>
      </c>
      <c r="H462" s="12" t="s">
        <v>8022</v>
      </c>
      <c r="I462" s="12" t="s">
        <v>1428</v>
      </c>
      <c r="J462" s="13">
        <v>45855</v>
      </c>
      <c r="K462" s="14">
        <v>0.36409722222222224</v>
      </c>
      <c r="L462" s="12">
        <v>403.32</v>
      </c>
      <c r="M462" s="12">
        <v>2760.13</v>
      </c>
      <c r="N462" s="12">
        <v>3163.45</v>
      </c>
      <c r="O462" s="12">
        <v>2121.66</v>
      </c>
      <c r="P462" s="49">
        <v>45860</v>
      </c>
      <c r="Q462" s="12" t="str">
        <f>TEXT(Table1[[#This Row],[Billing_Date]],"YYYY")</f>
        <v>2025</v>
      </c>
      <c r="R462" s="49">
        <v>45860</v>
      </c>
      <c r="S462" s="12" t="s">
        <v>37</v>
      </c>
      <c r="T462" s="12">
        <f>IF(Table1[[#This Row],[Payment_Status]]="Paid",1,0)</f>
        <v>0</v>
      </c>
      <c r="U462" s="12">
        <f>IF(Table1[[#This Row],[Payment_Status]]="Unpaid",1,0)</f>
        <v>0</v>
      </c>
      <c r="V462" s="12">
        <f>IF(Table1[[#This Row],[Payment_Status]]="Pending",1,0)</f>
        <v>1</v>
      </c>
      <c r="W462" s="12" t="s">
        <v>58</v>
      </c>
      <c r="X462" s="12" t="s">
        <v>39</v>
      </c>
      <c r="Y462" s="12" t="s">
        <v>85</v>
      </c>
      <c r="Z462" s="12">
        <v>261.89</v>
      </c>
      <c r="AA462" s="12">
        <v>141.43</v>
      </c>
      <c r="AB462" s="12" t="s">
        <v>32</v>
      </c>
      <c r="AC462" s="13">
        <v>43319</v>
      </c>
      <c r="AD462" s="12">
        <v>66</v>
      </c>
      <c r="AE462" s="15" t="s">
        <v>33</v>
      </c>
    </row>
    <row r="463" spans="3:31" ht="18" x14ac:dyDescent="0.35">
      <c r="C463" s="11" t="s">
        <v>878</v>
      </c>
      <c r="D463" s="12" t="s">
        <v>4435</v>
      </c>
      <c r="E463" s="12" t="s">
        <v>6437</v>
      </c>
      <c r="F463" s="12" t="s">
        <v>30</v>
      </c>
      <c r="G463" s="12" t="s">
        <v>8025</v>
      </c>
      <c r="H463" s="12" t="s">
        <v>8020</v>
      </c>
      <c r="I463" s="12" t="s">
        <v>879</v>
      </c>
      <c r="J463" s="13">
        <v>45839</v>
      </c>
      <c r="K463" s="14">
        <v>0.33251157407407406</v>
      </c>
      <c r="L463" s="12">
        <v>88.36</v>
      </c>
      <c r="M463" s="12">
        <v>4815.13</v>
      </c>
      <c r="N463" s="12">
        <v>4903.49</v>
      </c>
      <c r="O463" s="12">
        <v>583.48</v>
      </c>
      <c r="P463" s="49">
        <v>45840</v>
      </c>
      <c r="Q463" s="12" t="str">
        <f>TEXT(Table1[[#This Row],[Billing_Date]],"YYYY")</f>
        <v>2025</v>
      </c>
      <c r="R463" s="49">
        <v>45876</v>
      </c>
      <c r="S463" s="12" t="s">
        <v>49</v>
      </c>
      <c r="T463" s="12">
        <f>IF(Table1[[#This Row],[Payment_Status]]="Paid",1,0)</f>
        <v>0</v>
      </c>
      <c r="U463" s="12">
        <f>IF(Table1[[#This Row],[Payment_Status]]="Unpaid",1,0)</f>
        <v>1</v>
      </c>
      <c r="V463" s="12">
        <f>IF(Table1[[#This Row],[Payment_Status]]="Pending",1,0)</f>
        <v>0</v>
      </c>
      <c r="W463" s="12" t="s">
        <v>38</v>
      </c>
      <c r="X463" s="12" t="s">
        <v>44</v>
      </c>
      <c r="Y463" s="12" t="s">
        <v>63</v>
      </c>
      <c r="Z463" s="12">
        <v>53.89</v>
      </c>
      <c r="AA463" s="12">
        <v>34.47</v>
      </c>
      <c r="AB463" s="12" t="s">
        <v>46</v>
      </c>
      <c r="AC463" s="13">
        <v>44427</v>
      </c>
      <c r="AD463" s="12">
        <v>49</v>
      </c>
      <c r="AE463" s="15" t="s">
        <v>40</v>
      </c>
    </row>
    <row r="464" spans="3:31" ht="18" x14ac:dyDescent="0.35">
      <c r="C464" s="11" t="s">
        <v>880</v>
      </c>
      <c r="D464" s="12" t="s">
        <v>4436</v>
      </c>
      <c r="E464" s="12" t="s">
        <v>6438</v>
      </c>
      <c r="F464" s="12" t="s">
        <v>30</v>
      </c>
      <c r="G464" s="12" t="s">
        <v>8030</v>
      </c>
      <c r="H464" s="12" t="s">
        <v>8023</v>
      </c>
      <c r="I464" s="12" t="s">
        <v>881</v>
      </c>
      <c r="J464" s="13">
        <v>45527</v>
      </c>
      <c r="K464" s="14">
        <v>0.52229166666666671</v>
      </c>
      <c r="L464" s="12">
        <v>106.39</v>
      </c>
      <c r="M464" s="12">
        <v>4042.82</v>
      </c>
      <c r="N464" s="12">
        <v>4149.21</v>
      </c>
      <c r="O464" s="12">
        <v>795.07</v>
      </c>
      <c r="P464" s="49">
        <v>45534</v>
      </c>
      <c r="Q464" s="12" t="str">
        <f>TEXT(Table1[[#This Row],[Billing_Date]],"YYYY")</f>
        <v>2024</v>
      </c>
      <c r="R464" s="49">
        <v>45878</v>
      </c>
      <c r="S464" s="12" t="s">
        <v>49</v>
      </c>
      <c r="T464" s="12">
        <f>IF(Table1[[#This Row],[Payment_Status]]="Paid",1,0)</f>
        <v>0</v>
      </c>
      <c r="U464" s="12">
        <f>IF(Table1[[#This Row],[Payment_Status]]="Unpaid",1,0)</f>
        <v>1</v>
      </c>
      <c r="V464" s="12">
        <f>IF(Table1[[#This Row],[Payment_Status]]="Pending",1,0)</f>
        <v>0</v>
      </c>
      <c r="W464" s="12" t="s">
        <v>50</v>
      </c>
      <c r="X464" s="12" t="s">
        <v>44</v>
      </c>
      <c r="Y464" s="12" t="s">
        <v>85</v>
      </c>
      <c r="Z464" s="12">
        <v>71.11</v>
      </c>
      <c r="AA464" s="12">
        <v>35.28</v>
      </c>
      <c r="AB464" s="12" t="s">
        <v>32</v>
      </c>
      <c r="AC464" s="13">
        <v>42540</v>
      </c>
      <c r="AD464" s="12">
        <v>68</v>
      </c>
      <c r="AE464" s="15" t="s">
        <v>33</v>
      </c>
    </row>
    <row r="465" spans="3:31" ht="18" x14ac:dyDescent="0.35">
      <c r="C465" s="11" t="s">
        <v>882</v>
      </c>
      <c r="D465" s="12" t="s">
        <v>4437</v>
      </c>
      <c r="E465" s="12" t="s">
        <v>6439</v>
      </c>
      <c r="F465" s="12" t="s">
        <v>35</v>
      </c>
      <c r="G465" s="12" t="s">
        <v>8025</v>
      </c>
      <c r="H465" s="12" t="s">
        <v>8020</v>
      </c>
      <c r="I465" s="12" t="s">
        <v>883</v>
      </c>
      <c r="J465" s="13">
        <v>45658</v>
      </c>
      <c r="K465" s="14">
        <v>0.48245370370370372</v>
      </c>
      <c r="L465" s="12">
        <v>444.88</v>
      </c>
      <c r="M465" s="12">
        <v>2342.5700000000002</v>
      </c>
      <c r="N465" s="12">
        <v>2787.45</v>
      </c>
      <c r="O465" s="12">
        <v>3243.87</v>
      </c>
      <c r="P465" s="49">
        <v>45777</v>
      </c>
      <c r="Q465" s="12" t="str">
        <f>TEXT(Table1[[#This Row],[Billing_Date]],"YYYY")</f>
        <v>2025</v>
      </c>
      <c r="R465" s="49">
        <v>45880</v>
      </c>
      <c r="S465" s="12" t="s">
        <v>37</v>
      </c>
      <c r="T465" s="12">
        <f>IF(Table1[[#This Row],[Payment_Status]]="Paid",1,0)</f>
        <v>0</v>
      </c>
      <c r="U465" s="12">
        <f>IF(Table1[[#This Row],[Payment_Status]]="Unpaid",1,0)</f>
        <v>0</v>
      </c>
      <c r="V465" s="12">
        <f>IF(Table1[[#This Row],[Payment_Status]]="Pending",1,0)</f>
        <v>1</v>
      </c>
      <c r="W465" s="12" t="s">
        <v>58</v>
      </c>
      <c r="X465" s="12" t="s">
        <v>30</v>
      </c>
      <c r="Y465" s="12" t="s">
        <v>31</v>
      </c>
      <c r="Z465" s="12">
        <v>200.31</v>
      </c>
      <c r="AA465" s="12">
        <v>244.57</v>
      </c>
      <c r="AB465" s="12" t="s">
        <v>32</v>
      </c>
      <c r="AC465" s="13">
        <v>44729</v>
      </c>
      <c r="AD465" s="12">
        <v>35</v>
      </c>
      <c r="AE465" s="15" t="s">
        <v>40</v>
      </c>
    </row>
    <row r="466" spans="3:31" ht="18" x14ac:dyDescent="0.35">
      <c r="C466" s="11" t="s">
        <v>884</v>
      </c>
      <c r="D466" s="12" t="s">
        <v>4438</v>
      </c>
      <c r="E466" s="12" t="s">
        <v>6440</v>
      </c>
      <c r="F466" s="12" t="s">
        <v>35</v>
      </c>
      <c r="G466" s="12" t="s">
        <v>8030</v>
      </c>
      <c r="H466" s="12" t="s">
        <v>8023</v>
      </c>
      <c r="I466" s="12" t="s">
        <v>885</v>
      </c>
      <c r="J466" s="13">
        <v>45618</v>
      </c>
      <c r="K466" s="14">
        <v>0.65738425925925925</v>
      </c>
      <c r="L466" s="12">
        <v>113.44</v>
      </c>
      <c r="M466" s="12">
        <v>1546.03</v>
      </c>
      <c r="N466" s="12">
        <v>1659.47</v>
      </c>
      <c r="O466" s="12">
        <v>600.72</v>
      </c>
      <c r="P466" s="49">
        <v>45618</v>
      </c>
      <c r="Q466" s="12" t="str">
        <f>TEXT(Table1[[#This Row],[Billing_Date]],"YYYY")</f>
        <v>2024</v>
      </c>
      <c r="R466" s="49">
        <v>45882</v>
      </c>
      <c r="S466" s="12" t="s">
        <v>37</v>
      </c>
      <c r="T466" s="12">
        <f>IF(Table1[[#This Row],[Payment_Status]]="Paid",1,0)</f>
        <v>0</v>
      </c>
      <c r="U466" s="12">
        <f>IF(Table1[[#This Row],[Payment_Status]]="Unpaid",1,0)</f>
        <v>0</v>
      </c>
      <c r="V466" s="12">
        <f>IF(Table1[[#This Row],[Payment_Status]]="Pending",1,0)</f>
        <v>1</v>
      </c>
      <c r="W466" s="12" t="s">
        <v>38</v>
      </c>
      <c r="X466" s="12" t="s">
        <v>30</v>
      </c>
      <c r="Y466" s="12" t="s">
        <v>85</v>
      </c>
      <c r="Z466" s="12">
        <v>74.599999999999994</v>
      </c>
      <c r="AA466" s="12">
        <v>38.840000000000003</v>
      </c>
      <c r="AB466" s="12" t="s">
        <v>46</v>
      </c>
      <c r="AC466" s="13">
        <v>42818</v>
      </c>
      <c r="AD466" s="12">
        <v>31</v>
      </c>
      <c r="AE466" s="15" t="s">
        <v>33</v>
      </c>
    </row>
    <row r="467" spans="3:31" ht="18" x14ac:dyDescent="0.35">
      <c r="C467" s="11" t="s">
        <v>886</v>
      </c>
      <c r="D467" s="12" t="s">
        <v>6007</v>
      </c>
      <c r="E467" s="12" t="s">
        <v>6441</v>
      </c>
      <c r="F467" s="12" t="s">
        <v>30</v>
      </c>
      <c r="G467" s="12" t="s">
        <v>8026</v>
      </c>
      <c r="H467" s="12" t="s">
        <v>8021</v>
      </c>
      <c r="I467" s="12" t="s">
        <v>887</v>
      </c>
      <c r="J467" s="13">
        <v>45611</v>
      </c>
      <c r="K467" s="14">
        <v>0.40174768518518517</v>
      </c>
      <c r="L467" s="12">
        <v>203.02</v>
      </c>
      <c r="M467" s="12">
        <v>4246.6400000000003</v>
      </c>
      <c r="N467" s="12">
        <v>4449.66</v>
      </c>
      <c r="O467" s="12">
        <v>1375.22</v>
      </c>
      <c r="P467" s="49">
        <v>45796</v>
      </c>
      <c r="Q467" s="12" t="str">
        <f>TEXT(Table1[[#This Row],[Billing_Date]],"YYYY")</f>
        <v>2025</v>
      </c>
      <c r="R467" s="49">
        <v>45875</v>
      </c>
      <c r="S467" s="12" t="s">
        <v>37</v>
      </c>
      <c r="T467" s="12">
        <f>IF(Table1[[#This Row],[Payment_Status]]="Paid",1,0)</f>
        <v>0</v>
      </c>
      <c r="U467" s="12">
        <f>IF(Table1[[#This Row],[Payment_Status]]="Unpaid",1,0)</f>
        <v>0</v>
      </c>
      <c r="V467" s="12">
        <f>IF(Table1[[#This Row],[Payment_Status]]="Pending",1,0)</f>
        <v>1</v>
      </c>
      <c r="W467" s="12" t="s">
        <v>29</v>
      </c>
      <c r="X467" s="12" t="s">
        <v>30</v>
      </c>
      <c r="Y467" s="12" t="s">
        <v>45</v>
      </c>
      <c r="Z467" s="12">
        <v>134.85</v>
      </c>
      <c r="AA467" s="12">
        <v>68.17</v>
      </c>
      <c r="AB467" s="12" t="s">
        <v>32</v>
      </c>
      <c r="AC467" s="13">
        <v>43096</v>
      </c>
      <c r="AD467" s="12">
        <v>74</v>
      </c>
      <c r="AE467" s="15" t="s">
        <v>33</v>
      </c>
    </row>
    <row r="468" spans="3:31" ht="18" x14ac:dyDescent="0.35">
      <c r="C468" s="11" t="s">
        <v>888</v>
      </c>
      <c r="D468" s="12" t="s">
        <v>4440</v>
      </c>
      <c r="E468" s="12" t="s">
        <v>6442</v>
      </c>
      <c r="F468" s="12" t="s">
        <v>26</v>
      </c>
      <c r="G468" s="12" t="s">
        <v>8028</v>
      </c>
      <c r="H468" s="12" t="s">
        <v>8022</v>
      </c>
      <c r="I468" s="12" t="s">
        <v>889</v>
      </c>
      <c r="J468" s="13">
        <v>45695</v>
      </c>
      <c r="K468" s="14">
        <v>0.28802083333333334</v>
      </c>
      <c r="L468" s="12">
        <v>396.54</v>
      </c>
      <c r="M468" s="12">
        <v>4723.78</v>
      </c>
      <c r="N468" s="12">
        <v>5120.32</v>
      </c>
      <c r="O468" s="12">
        <v>2316.84</v>
      </c>
      <c r="P468" s="49">
        <v>45698</v>
      </c>
      <c r="Q468" s="12" t="str">
        <f>TEXT(Table1[[#This Row],[Billing_Date]],"YYYY")</f>
        <v>2025</v>
      </c>
      <c r="R468" s="49">
        <v>45875</v>
      </c>
      <c r="S468" s="12" t="s">
        <v>28</v>
      </c>
      <c r="T468" s="12">
        <f>IF(Table1[[#This Row],[Payment_Status]]="Paid",1,0)</f>
        <v>1</v>
      </c>
      <c r="U468" s="12">
        <f>IF(Table1[[#This Row],[Payment_Status]]="Unpaid",1,0)</f>
        <v>0</v>
      </c>
      <c r="V468" s="12">
        <f>IF(Table1[[#This Row],[Payment_Status]]="Pending",1,0)</f>
        <v>0</v>
      </c>
      <c r="W468" s="12" t="s">
        <v>29</v>
      </c>
      <c r="X468" s="12" t="s">
        <v>39</v>
      </c>
      <c r="Y468" s="12" t="s">
        <v>45</v>
      </c>
      <c r="Z468" s="12">
        <v>190.98</v>
      </c>
      <c r="AA468" s="12">
        <v>205.56</v>
      </c>
      <c r="AB468" s="12" t="s">
        <v>32</v>
      </c>
      <c r="AC468" s="13">
        <v>43765</v>
      </c>
      <c r="AD468" s="12">
        <v>62</v>
      </c>
      <c r="AE468" s="15" t="s">
        <v>64</v>
      </c>
    </row>
    <row r="469" spans="3:31" ht="18" x14ac:dyDescent="0.35">
      <c r="C469" s="11" t="s">
        <v>3446</v>
      </c>
      <c r="D469" s="12" t="s">
        <v>4441</v>
      </c>
      <c r="E469" s="12" t="s">
        <v>6443</v>
      </c>
      <c r="F469" s="12" t="s">
        <v>26</v>
      </c>
      <c r="G469" s="12" t="s">
        <v>8031</v>
      </c>
      <c r="H469" s="12" t="s">
        <v>8024</v>
      </c>
      <c r="I469" s="12" t="s">
        <v>3447</v>
      </c>
      <c r="J469" s="13">
        <v>45618</v>
      </c>
      <c r="K469" s="14">
        <v>0.72682870370370367</v>
      </c>
      <c r="L469" s="12">
        <v>125.32</v>
      </c>
      <c r="M469" s="12">
        <v>1778.66</v>
      </c>
      <c r="N469" s="12">
        <v>1903.98</v>
      </c>
      <c r="O469" s="12">
        <v>704.1</v>
      </c>
      <c r="P469" s="49">
        <v>45824</v>
      </c>
      <c r="Q469" s="12" t="str">
        <f>TEXT(Table1[[#This Row],[Billing_Date]],"YYYY")</f>
        <v>2025</v>
      </c>
      <c r="R469" s="49">
        <v>45862</v>
      </c>
      <c r="S469" s="12" t="s">
        <v>37</v>
      </c>
      <c r="T469" s="12">
        <f>IF(Table1[[#This Row],[Payment_Status]]="Paid",1,0)</f>
        <v>0</v>
      </c>
      <c r="U469" s="12">
        <f>IF(Table1[[#This Row],[Payment_Status]]="Unpaid",1,0)</f>
        <v>0</v>
      </c>
      <c r="V469" s="12">
        <f>IF(Table1[[#This Row],[Payment_Status]]="Pending",1,0)</f>
        <v>1</v>
      </c>
      <c r="W469" s="12" t="s">
        <v>50</v>
      </c>
      <c r="X469" s="12" t="s">
        <v>39</v>
      </c>
      <c r="Y469" s="12" t="s">
        <v>51</v>
      </c>
      <c r="Z469" s="12">
        <v>63.15</v>
      </c>
      <c r="AA469" s="12">
        <v>62.17</v>
      </c>
      <c r="AB469" s="12" t="s">
        <v>46</v>
      </c>
      <c r="AC469" s="13">
        <v>43874</v>
      </c>
      <c r="AD469" s="12">
        <v>36</v>
      </c>
      <c r="AE469" s="15" t="s">
        <v>33</v>
      </c>
    </row>
    <row r="470" spans="3:31" ht="18" x14ac:dyDescent="0.35">
      <c r="C470" s="11" t="s">
        <v>892</v>
      </c>
      <c r="D470" s="12" t="s">
        <v>4442</v>
      </c>
      <c r="E470" s="12" t="s">
        <v>6444</v>
      </c>
      <c r="F470" s="12" t="s">
        <v>26</v>
      </c>
      <c r="G470" s="12" t="s">
        <v>8030</v>
      </c>
      <c r="H470" s="12" t="s">
        <v>8023</v>
      </c>
      <c r="I470" s="12" t="s">
        <v>893</v>
      </c>
      <c r="J470" s="13">
        <v>45777</v>
      </c>
      <c r="K470" s="14">
        <v>0.21202546296296296</v>
      </c>
      <c r="L470" s="12">
        <v>180.24</v>
      </c>
      <c r="M470" s="12">
        <v>3845.07</v>
      </c>
      <c r="N470" s="12">
        <v>4025.31</v>
      </c>
      <c r="O470" s="12">
        <v>1243.6300000000001</v>
      </c>
      <c r="P470" s="49">
        <v>45778</v>
      </c>
      <c r="Q470" s="12" t="str">
        <f>TEXT(Table1[[#This Row],[Billing_Date]],"YYYY")</f>
        <v>2025</v>
      </c>
      <c r="R470" s="49">
        <v>45879</v>
      </c>
      <c r="S470" s="12" t="s">
        <v>49</v>
      </c>
      <c r="T470" s="12">
        <f>IF(Table1[[#This Row],[Payment_Status]]="Paid",1,0)</f>
        <v>0</v>
      </c>
      <c r="U470" s="12">
        <f>IF(Table1[[#This Row],[Payment_Status]]="Unpaid",1,0)</f>
        <v>1</v>
      </c>
      <c r="V470" s="12">
        <f>IF(Table1[[#This Row],[Payment_Status]]="Pending",1,0)</f>
        <v>0</v>
      </c>
      <c r="W470" s="12" t="s">
        <v>58</v>
      </c>
      <c r="X470" s="12" t="s">
        <v>39</v>
      </c>
      <c r="Y470" s="12" t="s">
        <v>31</v>
      </c>
      <c r="Z470" s="12">
        <v>124.77</v>
      </c>
      <c r="AA470" s="12">
        <v>55.47</v>
      </c>
      <c r="AB470" s="12" t="s">
        <v>46</v>
      </c>
      <c r="AC470" s="13">
        <v>42843</v>
      </c>
      <c r="AD470" s="12">
        <v>40</v>
      </c>
      <c r="AE470" s="15" t="s">
        <v>40</v>
      </c>
    </row>
    <row r="471" spans="3:31" ht="18" x14ac:dyDescent="0.35">
      <c r="C471" s="11" t="s">
        <v>894</v>
      </c>
      <c r="D471" s="12" t="s">
        <v>4443</v>
      </c>
      <c r="E471" s="12" t="s">
        <v>6445</v>
      </c>
      <c r="F471" s="12" t="s">
        <v>35</v>
      </c>
      <c r="G471" s="12" t="s">
        <v>8030</v>
      </c>
      <c r="H471" s="12" t="s">
        <v>8023</v>
      </c>
      <c r="I471" s="12" t="s">
        <v>895</v>
      </c>
      <c r="J471" s="13">
        <v>45589</v>
      </c>
      <c r="K471" s="14">
        <v>0.30232638888888891</v>
      </c>
      <c r="L471" s="12">
        <v>145.78</v>
      </c>
      <c r="M471" s="12">
        <v>3138.32</v>
      </c>
      <c r="N471" s="12">
        <v>3284.1</v>
      </c>
      <c r="O471" s="12">
        <v>840.8</v>
      </c>
      <c r="P471" s="49">
        <v>45667</v>
      </c>
      <c r="Q471" s="12" t="str">
        <f>TEXT(Table1[[#This Row],[Billing_Date]],"YYYY")</f>
        <v>2025</v>
      </c>
      <c r="R471" s="49">
        <v>45861</v>
      </c>
      <c r="S471" s="12" t="s">
        <v>37</v>
      </c>
      <c r="T471" s="12">
        <f>IF(Table1[[#This Row],[Payment_Status]]="Paid",1,0)</f>
        <v>0</v>
      </c>
      <c r="U471" s="12">
        <f>IF(Table1[[#This Row],[Payment_Status]]="Unpaid",1,0)</f>
        <v>0</v>
      </c>
      <c r="V471" s="12">
        <f>IF(Table1[[#This Row],[Payment_Status]]="Pending",1,0)</f>
        <v>1</v>
      </c>
      <c r="W471" s="12" t="s">
        <v>29</v>
      </c>
      <c r="X471" s="12" t="s">
        <v>39</v>
      </c>
      <c r="Y471" s="12" t="s">
        <v>45</v>
      </c>
      <c r="Z471" s="12">
        <v>92.29</v>
      </c>
      <c r="AA471" s="12">
        <v>53.49</v>
      </c>
      <c r="AB471" s="12" t="s">
        <v>46</v>
      </c>
      <c r="AC471" s="13">
        <v>44085</v>
      </c>
      <c r="AD471" s="12">
        <v>57</v>
      </c>
      <c r="AE471" s="15" t="s">
        <v>64</v>
      </c>
    </row>
    <row r="472" spans="3:31" ht="18" x14ac:dyDescent="0.35">
      <c r="C472" s="11" t="s">
        <v>896</v>
      </c>
      <c r="D472" s="12" t="s">
        <v>4444</v>
      </c>
      <c r="E472" s="12" t="s">
        <v>6446</v>
      </c>
      <c r="F472" s="12" t="s">
        <v>26</v>
      </c>
      <c r="G472" s="12" t="s">
        <v>8025</v>
      </c>
      <c r="H472" s="12" t="s">
        <v>8020</v>
      </c>
      <c r="I472" s="12" t="s">
        <v>897</v>
      </c>
      <c r="J472" s="13">
        <v>45579</v>
      </c>
      <c r="K472" s="14">
        <v>0.11373842592592592</v>
      </c>
      <c r="L472" s="12">
        <v>226.65</v>
      </c>
      <c r="M472" s="12">
        <v>3708.07</v>
      </c>
      <c r="N472" s="12">
        <v>3934.72</v>
      </c>
      <c r="O472" s="12">
        <v>1356.91</v>
      </c>
      <c r="P472" s="49">
        <v>45636</v>
      </c>
      <c r="Q472" s="12" t="str">
        <f>TEXT(Table1[[#This Row],[Billing_Date]],"YYYY")</f>
        <v>2024</v>
      </c>
      <c r="R472" s="49">
        <v>45874</v>
      </c>
      <c r="S472" s="12" t="s">
        <v>37</v>
      </c>
      <c r="T472" s="12">
        <f>IF(Table1[[#This Row],[Payment_Status]]="Paid",1,0)</f>
        <v>0</v>
      </c>
      <c r="U472" s="12">
        <f>IF(Table1[[#This Row],[Payment_Status]]="Unpaid",1,0)</f>
        <v>0</v>
      </c>
      <c r="V472" s="12">
        <f>IF(Table1[[#This Row],[Payment_Status]]="Pending",1,0)</f>
        <v>1</v>
      </c>
      <c r="W472" s="12" t="s">
        <v>29</v>
      </c>
      <c r="X472" s="12" t="s">
        <v>39</v>
      </c>
      <c r="Y472" s="12" t="s">
        <v>31</v>
      </c>
      <c r="Z472" s="12">
        <v>130.05000000000001</v>
      </c>
      <c r="AA472" s="12">
        <v>96.6</v>
      </c>
      <c r="AB472" s="12" t="s">
        <v>46</v>
      </c>
      <c r="AC472" s="13">
        <v>43097</v>
      </c>
      <c r="AD472" s="12">
        <v>54</v>
      </c>
      <c r="AE472" s="15" t="s">
        <v>33</v>
      </c>
    </row>
    <row r="473" spans="3:31" ht="18" x14ac:dyDescent="0.35">
      <c r="C473" s="11" t="s">
        <v>898</v>
      </c>
      <c r="D473" s="12" t="s">
        <v>4445</v>
      </c>
      <c r="E473" s="12" t="s">
        <v>6447</v>
      </c>
      <c r="F473" s="12" t="s">
        <v>26</v>
      </c>
      <c r="G473" s="12" t="s">
        <v>8026</v>
      </c>
      <c r="H473" s="12" t="s">
        <v>8021</v>
      </c>
      <c r="I473" s="12" t="s">
        <v>899</v>
      </c>
      <c r="J473" s="13">
        <v>45585</v>
      </c>
      <c r="K473" s="14">
        <v>0.34858796296296296</v>
      </c>
      <c r="L473" s="12">
        <v>44.81</v>
      </c>
      <c r="M473" s="12">
        <v>2885.56</v>
      </c>
      <c r="N473" s="12">
        <v>2930.37</v>
      </c>
      <c r="O473" s="12">
        <v>303.29000000000002</v>
      </c>
      <c r="P473" s="49">
        <v>45588</v>
      </c>
      <c r="Q473" s="12" t="str">
        <f>TEXT(Table1[[#This Row],[Billing_Date]],"YYYY")</f>
        <v>2024</v>
      </c>
      <c r="R473" s="49">
        <v>45873</v>
      </c>
      <c r="S473" s="12" t="s">
        <v>28</v>
      </c>
      <c r="T473" s="12">
        <f>IF(Table1[[#This Row],[Payment_Status]]="Paid",1,0)</f>
        <v>1</v>
      </c>
      <c r="U473" s="12">
        <f>IF(Table1[[#This Row],[Payment_Status]]="Unpaid",1,0)</f>
        <v>0</v>
      </c>
      <c r="V473" s="12">
        <f>IF(Table1[[#This Row],[Payment_Status]]="Pending",1,0)</f>
        <v>0</v>
      </c>
      <c r="W473" s="12" t="s">
        <v>43</v>
      </c>
      <c r="X473" s="12" t="s">
        <v>30</v>
      </c>
      <c r="Y473" s="12" t="s">
        <v>63</v>
      </c>
      <c r="Z473" s="12">
        <v>20.51</v>
      </c>
      <c r="AA473" s="12">
        <v>24.3</v>
      </c>
      <c r="AB473" s="12" t="s">
        <v>46</v>
      </c>
      <c r="AC473" s="13">
        <v>42597</v>
      </c>
      <c r="AD473" s="12">
        <v>59</v>
      </c>
      <c r="AE473" s="15" t="s">
        <v>40</v>
      </c>
    </row>
    <row r="474" spans="3:31" ht="18" x14ac:dyDescent="0.35">
      <c r="C474" s="11" t="s">
        <v>902</v>
      </c>
      <c r="D474" s="12" t="s">
        <v>4447</v>
      </c>
      <c r="E474" s="12" t="s">
        <v>6449</v>
      </c>
      <c r="F474" s="12" t="s">
        <v>30</v>
      </c>
      <c r="G474" s="12" t="s">
        <v>8025</v>
      </c>
      <c r="H474" s="12" t="s">
        <v>8020</v>
      </c>
      <c r="I474" s="12" t="s">
        <v>903</v>
      </c>
      <c r="J474" s="13">
        <v>45665</v>
      </c>
      <c r="K474" s="14">
        <v>0.27560185185185188</v>
      </c>
      <c r="L474" s="12">
        <v>90.79</v>
      </c>
      <c r="M474" s="12">
        <v>1763.92</v>
      </c>
      <c r="N474" s="12">
        <v>1854.71</v>
      </c>
      <c r="O474" s="12">
        <v>646.03</v>
      </c>
      <c r="P474" s="49">
        <v>45671</v>
      </c>
      <c r="Q474" s="12" t="str">
        <f>TEXT(Table1[[#This Row],[Billing_Date]],"YYYY")</f>
        <v>2025</v>
      </c>
      <c r="R474" s="49">
        <v>45877</v>
      </c>
      <c r="S474" s="12" t="s">
        <v>37</v>
      </c>
      <c r="T474" s="12">
        <f>IF(Table1[[#This Row],[Payment_Status]]="Paid",1,0)</f>
        <v>0</v>
      </c>
      <c r="U474" s="12">
        <f>IF(Table1[[#This Row],[Payment_Status]]="Unpaid",1,0)</f>
        <v>0</v>
      </c>
      <c r="V474" s="12">
        <f>IF(Table1[[#This Row],[Payment_Status]]="Pending",1,0)</f>
        <v>1</v>
      </c>
      <c r="W474" s="12" t="s">
        <v>58</v>
      </c>
      <c r="X474" s="12" t="s">
        <v>30</v>
      </c>
      <c r="Y474" s="12" t="s">
        <v>63</v>
      </c>
      <c r="Z474" s="12">
        <v>46.47</v>
      </c>
      <c r="AA474" s="12">
        <v>44.32</v>
      </c>
      <c r="AB474" s="12" t="s">
        <v>46</v>
      </c>
      <c r="AC474" s="13">
        <v>42266</v>
      </c>
      <c r="AD474" s="12">
        <v>49</v>
      </c>
      <c r="AE474" s="15" t="s">
        <v>33</v>
      </c>
    </row>
    <row r="475" spans="3:31" ht="18" x14ac:dyDescent="0.35">
      <c r="C475" s="11" t="s">
        <v>1280</v>
      </c>
      <c r="D475" s="12" t="s">
        <v>4448</v>
      </c>
      <c r="E475" s="12" t="s">
        <v>6450</v>
      </c>
      <c r="F475" s="12" t="s">
        <v>35</v>
      </c>
      <c r="G475" s="12" t="s">
        <v>8026</v>
      </c>
      <c r="H475" s="12" t="s">
        <v>8021</v>
      </c>
      <c r="I475" s="12" t="s">
        <v>1281</v>
      </c>
      <c r="J475" s="13">
        <v>45740</v>
      </c>
      <c r="K475" s="14">
        <v>0.39924768518518516</v>
      </c>
      <c r="L475" s="12">
        <v>385.84</v>
      </c>
      <c r="M475" s="12">
        <v>3858.37</v>
      </c>
      <c r="N475" s="12">
        <v>4244.21</v>
      </c>
      <c r="O475" s="12">
        <v>1821.17</v>
      </c>
      <c r="P475" s="49">
        <v>45742</v>
      </c>
      <c r="Q475" s="12" t="str">
        <f>TEXT(Table1[[#This Row],[Billing_Date]],"YYYY")</f>
        <v>2025</v>
      </c>
      <c r="R475" s="49">
        <v>45863</v>
      </c>
      <c r="S475" s="12" t="s">
        <v>28</v>
      </c>
      <c r="T475" s="12">
        <f>IF(Table1[[#This Row],[Payment_Status]]="Paid",1,0)</f>
        <v>1</v>
      </c>
      <c r="U475" s="12">
        <f>IF(Table1[[#This Row],[Payment_Status]]="Unpaid",1,0)</f>
        <v>0</v>
      </c>
      <c r="V475" s="12">
        <f>IF(Table1[[#This Row],[Payment_Status]]="Pending",1,0)</f>
        <v>0</v>
      </c>
      <c r="W475" s="12" t="s">
        <v>29</v>
      </c>
      <c r="X475" s="12" t="s">
        <v>44</v>
      </c>
      <c r="Y475" s="12" t="s">
        <v>85</v>
      </c>
      <c r="Z475" s="12">
        <v>181.34</v>
      </c>
      <c r="AA475" s="12">
        <v>204.5</v>
      </c>
      <c r="AB475" s="12" t="s">
        <v>46</v>
      </c>
      <c r="AC475" s="13">
        <v>43099</v>
      </c>
      <c r="AD475" s="12">
        <v>71</v>
      </c>
      <c r="AE475" s="15" t="s">
        <v>40</v>
      </c>
    </row>
    <row r="476" spans="3:31" ht="18" x14ac:dyDescent="0.35">
      <c r="C476" s="11" t="s">
        <v>906</v>
      </c>
      <c r="D476" s="12" t="s">
        <v>4449</v>
      </c>
      <c r="E476" s="12" t="s">
        <v>6451</v>
      </c>
      <c r="F476" s="12" t="s">
        <v>26</v>
      </c>
      <c r="G476" s="12" t="s">
        <v>8031</v>
      </c>
      <c r="H476" s="12" t="s">
        <v>8024</v>
      </c>
      <c r="I476" s="12" t="s">
        <v>907</v>
      </c>
      <c r="J476" s="13">
        <v>45708</v>
      </c>
      <c r="K476" s="14">
        <v>0.95325231481481476</v>
      </c>
      <c r="L476" s="12">
        <v>153.12</v>
      </c>
      <c r="M476" s="12">
        <v>2408.42</v>
      </c>
      <c r="N476" s="12">
        <v>2561.54</v>
      </c>
      <c r="O476" s="12">
        <v>810.83</v>
      </c>
      <c r="P476" s="49">
        <v>45851</v>
      </c>
      <c r="Q476" s="12" t="str">
        <f>TEXT(Table1[[#This Row],[Billing_Date]],"YYYY")</f>
        <v>2025</v>
      </c>
      <c r="R476" s="49">
        <v>45866</v>
      </c>
      <c r="S476" s="12" t="s">
        <v>37</v>
      </c>
      <c r="T476" s="12">
        <f>IF(Table1[[#This Row],[Payment_Status]]="Paid",1,0)</f>
        <v>0</v>
      </c>
      <c r="U476" s="12">
        <f>IF(Table1[[#This Row],[Payment_Status]]="Unpaid",1,0)</f>
        <v>0</v>
      </c>
      <c r="V476" s="12">
        <f>IF(Table1[[#This Row],[Payment_Status]]="Pending",1,0)</f>
        <v>1</v>
      </c>
      <c r="W476" s="12" t="s">
        <v>58</v>
      </c>
      <c r="X476" s="12" t="s">
        <v>44</v>
      </c>
      <c r="Y476" s="12" t="s">
        <v>51</v>
      </c>
      <c r="Z476" s="12">
        <v>95.11</v>
      </c>
      <c r="AA476" s="12">
        <v>58.01</v>
      </c>
      <c r="AB476" s="12" t="s">
        <v>32</v>
      </c>
      <c r="AC476" s="13">
        <v>43818</v>
      </c>
      <c r="AD476" s="12">
        <v>61</v>
      </c>
      <c r="AE476" s="15" t="s">
        <v>40</v>
      </c>
    </row>
    <row r="477" spans="3:31" ht="18" x14ac:dyDescent="0.35">
      <c r="C477" s="11" t="s">
        <v>908</v>
      </c>
      <c r="D477" s="12" t="s">
        <v>6008</v>
      </c>
      <c r="E477" s="12" t="s">
        <v>6452</v>
      </c>
      <c r="F477" s="12" t="s">
        <v>26</v>
      </c>
      <c r="G477" s="12" t="s">
        <v>8025</v>
      </c>
      <c r="H477" s="12" t="s">
        <v>8020</v>
      </c>
      <c r="I477" s="12" t="s">
        <v>909</v>
      </c>
      <c r="J477" s="13">
        <v>45502</v>
      </c>
      <c r="K477" s="14">
        <v>3.4039351851851848E-2</v>
      </c>
      <c r="L477" s="12">
        <v>42.03</v>
      </c>
      <c r="M477" s="12">
        <v>2605.2800000000002</v>
      </c>
      <c r="N477" s="12">
        <v>2647.31</v>
      </c>
      <c r="O477" s="12">
        <v>205.11</v>
      </c>
      <c r="P477" s="49">
        <v>45774</v>
      </c>
      <c r="Q477" s="12" t="str">
        <f>TEXT(Table1[[#This Row],[Billing_Date]],"YYYY")</f>
        <v>2025</v>
      </c>
      <c r="R477" s="49">
        <v>45865</v>
      </c>
      <c r="S477" s="12" t="s">
        <v>37</v>
      </c>
      <c r="T477" s="12">
        <f>IF(Table1[[#This Row],[Payment_Status]]="Paid",1,0)</f>
        <v>0</v>
      </c>
      <c r="U477" s="12">
        <f>IF(Table1[[#This Row],[Payment_Status]]="Unpaid",1,0)</f>
        <v>0</v>
      </c>
      <c r="V477" s="12">
        <f>IF(Table1[[#This Row],[Payment_Status]]="Pending",1,0)</f>
        <v>1</v>
      </c>
      <c r="W477" s="12" t="s">
        <v>38</v>
      </c>
      <c r="X477" s="12" t="s">
        <v>30</v>
      </c>
      <c r="Y477" s="12" t="s">
        <v>63</v>
      </c>
      <c r="Z477" s="12">
        <v>26.32</v>
      </c>
      <c r="AA477" s="12">
        <v>15.71</v>
      </c>
      <c r="AB477" s="12" t="s">
        <v>32</v>
      </c>
      <c r="AC477" s="13">
        <v>44940</v>
      </c>
      <c r="AD477" s="12">
        <v>54</v>
      </c>
      <c r="AE477" s="15" t="s">
        <v>33</v>
      </c>
    </row>
    <row r="478" spans="3:31" ht="18" x14ac:dyDescent="0.35">
      <c r="C478" s="11" t="s">
        <v>1437</v>
      </c>
      <c r="D478" s="12" t="s">
        <v>4451</v>
      </c>
      <c r="E478" s="12" t="s">
        <v>6453</v>
      </c>
      <c r="F478" s="12" t="s">
        <v>30</v>
      </c>
      <c r="G478" s="12" t="s">
        <v>8029</v>
      </c>
      <c r="H478" s="12" t="s">
        <v>8020</v>
      </c>
      <c r="I478" s="12" t="s">
        <v>1438</v>
      </c>
      <c r="J478" s="13">
        <v>45610</v>
      </c>
      <c r="K478" s="14">
        <v>0.6001967592592593</v>
      </c>
      <c r="L478" s="12">
        <v>272.66000000000003</v>
      </c>
      <c r="M478" s="12">
        <v>2169.3000000000002</v>
      </c>
      <c r="N478" s="12">
        <v>2441.96</v>
      </c>
      <c r="O478" s="12">
        <v>1290.82</v>
      </c>
      <c r="P478" s="49">
        <v>45612</v>
      </c>
      <c r="Q478" s="12" t="str">
        <f>TEXT(Table1[[#This Row],[Billing_Date]],"YYYY")</f>
        <v>2024</v>
      </c>
      <c r="R478" s="49">
        <v>45870</v>
      </c>
      <c r="S478" s="12" t="s">
        <v>28</v>
      </c>
      <c r="T478" s="12">
        <f>IF(Table1[[#This Row],[Payment_Status]]="Paid",1,0)</f>
        <v>1</v>
      </c>
      <c r="U478" s="12">
        <f>IF(Table1[[#This Row],[Payment_Status]]="Unpaid",1,0)</f>
        <v>0</v>
      </c>
      <c r="V478" s="12">
        <f>IF(Table1[[#This Row],[Payment_Status]]="Pending",1,0)</f>
        <v>0</v>
      </c>
      <c r="W478" s="12" t="s">
        <v>50</v>
      </c>
      <c r="X478" s="12" t="s">
        <v>30</v>
      </c>
      <c r="Y478" s="12" t="s">
        <v>31</v>
      </c>
      <c r="Z478" s="12">
        <v>122.81</v>
      </c>
      <c r="AA478" s="12">
        <v>149.85</v>
      </c>
      <c r="AB478" s="12" t="s">
        <v>32</v>
      </c>
      <c r="AC478" s="13">
        <v>45384</v>
      </c>
      <c r="AD478" s="12">
        <v>48</v>
      </c>
      <c r="AE478" s="15" t="s">
        <v>33</v>
      </c>
    </row>
    <row r="479" spans="3:31" ht="18" x14ac:dyDescent="0.35">
      <c r="C479" s="11" t="s">
        <v>1190</v>
      </c>
      <c r="D479" s="12" t="s">
        <v>4452</v>
      </c>
      <c r="E479" s="12" t="s">
        <v>6454</v>
      </c>
      <c r="F479" s="12" t="s">
        <v>35</v>
      </c>
      <c r="G479" s="12" t="s">
        <v>8030</v>
      </c>
      <c r="H479" s="12" t="s">
        <v>8023</v>
      </c>
      <c r="I479" s="12" t="s">
        <v>1191</v>
      </c>
      <c r="J479" s="13">
        <v>45626</v>
      </c>
      <c r="K479" s="14">
        <v>0.81770833333333337</v>
      </c>
      <c r="L479" s="12">
        <v>170.15</v>
      </c>
      <c r="M479" s="12">
        <v>1497.77</v>
      </c>
      <c r="N479" s="12">
        <v>1667.92</v>
      </c>
      <c r="O479" s="12">
        <v>1040.96</v>
      </c>
      <c r="P479" s="49">
        <v>45703</v>
      </c>
      <c r="Q479" s="12" t="str">
        <f>TEXT(Table1[[#This Row],[Billing_Date]],"YYYY")</f>
        <v>2025</v>
      </c>
      <c r="R479" s="49">
        <v>45886</v>
      </c>
      <c r="S479" s="12" t="s">
        <v>37</v>
      </c>
      <c r="T479" s="12">
        <f>IF(Table1[[#This Row],[Payment_Status]]="Paid",1,0)</f>
        <v>0</v>
      </c>
      <c r="U479" s="12">
        <f>IF(Table1[[#This Row],[Payment_Status]]="Unpaid",1,0)</f>
        <v>0</v>
      </c>
      <c r="V479" s="12">
        <f>IF(Table1[[#This Row],[Payment_Status]]="Pending",1,0)</f>
        <v>1</v>
      </c>
      <c r="W479" s="12" t="s">
        <v>29</v>
      </c>
      <c r="X479" s="12" t="s">
        <v>39</v>
      </c>
      <c r="Y479" s="12" t="s">
        <v>31</v>
      </c>
      <c r="Z479" s="12">
        <v>86.72</v>
      </c>
      <c r="AA479" s="12">
        <v>83.43</v>
      </c>
      <c r="AB479" s="12" t="s">
        <v>32</v>
      </c>
      <c r="AC479" s="13">
        <v>44371</v>
      </c>
      <c r="AD479" s="12">
        <v>44</v>
      </c>
      <c r="AE479" s="15" t="s">
        <v>33</v>
      </c>
    </row>
    <row r="480" spans="3:31" ht="18" x14ac:dyDescent="0.35">
      <c r="C480" s="11" t="s">
        <v>914</v>
      </c>
      <c r="D480" s="12" t="s">
        <v>4453</v>
      </c>
      <c r="E480" s="12" t="s">
        <v>6455</v>
      </c>
      <c r="F480" s="12" t="s">
        <v>30</v>
      </c>
      <c r="G480" s="12" t="s">
        <v>8026</v>
      </c>
      <c r="H480" s="12" t="s">
        <v>8021</v>
      </c>
      <c r="I480" s="12" t="s">
        <v>915</v>
      </c>
      <c r="J480" s="13">
        <v>45612</v>
      </c>
      <c r="K480" s="14">
        <v>0.14805555555555555</v>
      </c>
      <c r="L480" s="12">
        <v>261.52</v>
      </c>
      <c r="M480" s="12">
        <v>2634.74</v>
      </c>
      <c r="N480" s="12">
        <v>2896.2599999999902</v>
      </c>
      <c r="O480" s="12">
        <v>1227.0899999999999</v>
      </c>
      <c r="P480" s="49">
        <v>45614</v>
      </c>
      <c r="Q480" s="12" t="str">
        <f>TEXT(Table1[[#This Row],[Billing_Date]],"YYYY")</f>
        <v>2024</v>
      </c>
      <c r="R480" s="49">
        <v>45873</v>
      </c>
      <c r="S480" s="12" t="s">
        <v>37</v>
      </c>
      <c r="T480" s="12">
        <f>IF(Table1[[#This Row],[Payment_Status]]="Paid",1,0)</f>
        <v>0</v>
      </c>
      <c r="U480" s="12">
        <f>IF(Table1[[#This Row],[Payment_Status]]="Unpaid",1,0)</f>
        <v>0</v>
      </c>
      <c r="V480" s="12">
        <f>IF(Table1[[#This Row],[Payment_Status]]="Pending",1,0)</f>
        <v>1</v>
      </c>
      <c r="W480" s="12" t="s">
        <v>38</v>
      </c>
      <c r="X480" s="12" t="s">
        <v>44</v>
      </c>
      <c r="Y480" s="12" t="s">
        <v>85</v>
      </c>
      <c r="Z480" s="12">
        <v>132.85</v>
      </c>
      <c r="AA480" s="12">
        <v>128.66999999999999</v>
      </c>
      <c r="AB480" s="12" t="s">
        <v>32</v>
      </c>
      <c r="AC480" s="13">
        <v>43159</v>
      </c>
      <c r="AD480" s="12">
        <v>69</v>
      </c>
      <c r="AE480" s="15" t="s">
        <v>64</v>
      </c>
    </row>
    <row r="481" spans="3:31" ht="18" x14ac:dyDescent="0.35">
      <c r="C481" s="11" t="s">
        <v>916</v>
      </c>
      <c r="D481" s="12" t="s">
        <v>4454</v>
      </c>
      <c r="E481" s="12" t="s">
        <v>6456</v>
      </c>
      <c r="F481" s="12" t="s">
        <v>26</v>
      </c>
      <c r="G481" s="12" t="s">
        <v>8027</v>
      </c>
      <c r="H481" s="12" t="s">
        <v>8022</v>
      </c>
      <c r="I481" s="12" t="s">
        <v>917</v>
      </c>
      <c r="J481" s="13">
        <v>45521</v>
      </c>
      <c r="K481" s="14">
        <v>0.69688657407407406</v>
      </c>
      <c r="L481" s="12">
        <v>371.15</v>
      </c>
      <c r="M481" s="12">
        <v>4154.5600000000004</v>
      </c>
      <c r="N481" s="12">
        <v>4525.71</v>
      </c>
      <c r="O481" s="12">
        <v>2049.09</v>
      </c>
      <c r="P481" s="49">
        <v>45544</v>
      </c>
      <c r="Q481" s="12" t="str">
        <f>TEXT(Table1[[#This Row],[Billing_Date]],"YYYY")</f>
        <v>2024</v>
      </c>
      <c r="R481" s="49">
        <v>45874</v>
      </c>
      <c r="S481" s="12" t="s">
        <v>28</v>
      </c>
      <c r="T481" s="12">
        <f>IF(Table1[[#This Row],[Payment_Status]]="Paid",1,0)</f>
        <v>1</v>
      </c>
      <c r="U481" s="12">
        <f>IF(Table1[[#This Row],[Payment_Status]]="Unpaid",1,0)</f>
        <v>0</v>
      </c>
      <c r="V481" s="12">
        <f>IF(Table1[[#This Row],[Payment_Status]]="Pending",1,0)</f>
        <v>0</v>
      </c>
      <c r="W481" s="12" t="s">
        <v>43</v>
      </c>
      <c r="X481" s="12" t="s">
        <v>44</v>
      </c>
      <c r="Y481" s="12" t="s">
        <v>85</v>
      </c>
      <c r="Z481" s="12">
        <v>214.96</v>
      </c>
      <c r="AA481" s="12">
        <v>156.19</v>
      </c>
      <c r="AB481" s="12" t="s">
        <v>32</v>
      </c>
      <c r="AC481" s="13">
        <v>44395</v>
      </c>
      <c r="AD481" s="12">
        <v>54</v>
      </c>
      <c r="AE481" s="15" t="s">
        <v>40</v>
      </c>
    </row>
    <row r="482" spans="3:31" ht="18" x14ac:dyDescent="0.35">
      <c r="C482" s="11" t="s">
        <v>918</v>
      </c>
      <c r="D482" s="12" t="s">
        <v>4455</v>
      </c>
      <c r="E482" s="12" t="s">
        <v>6457</v>
      </c>
      <c r="F482" s="12" t="s">
        <v>26</v>
      </c>
      <c r="G482" s="12" t="s">
        <v>8031</v>
      </c>
      <c r="H482" s="12" t="s">
        <v>8024</v>
      </c>
      <c r="I482" s="12" t="s">
        <v>919</v>
      </c>
      <c r="J482" s="13">
        <v>45758</v>
      </c>
      <c r="K482" s="14">
        <v>0.70347222222222228</v>
      </c>
      <c r="L482" s="12">
        <v>174.02</v>
      </c>
      <c r="M482" s="12">
        <v>4703.63</v>
      </c>
      <c r="N482" s="12">
        <v>4877.6499999999996</v>
      </c>
      <c r="O482" s="12">
        <v>903.56</v>
      </c>
      <c r="P482" s="49">
        <v>45805</v>
      </c>
      <c r="Q482" s="12" t="str">
        <f>TEXT(Table1[[#This Row],[Billing_Date]],"YYYY")</f>
        <v>2025</v>
      </c>
      <c r="R482" s="49">
        <v>45857</v>
      </c>
      <c r="S482" s="12" t="s">
        <v>49</v>
      </c>
      <c r="T482" s="12">
        <f>IF(Table1[[#This Row],[Payment_Status]]="Paid",1,0)</f>
        <v>0</v>
      </c>
      <c r="U482" s="12">
        <f>IF(Table1[[#This Row],[Payment_Status]]="Unpaid",1,0)</f>
        <v>1</v>
      </c>
      <c r="V482" s="12">
        <f>IF(Table1[[#This Row],[Payment_Status]]="Pending",1,0)</f>
        <v>0</v>
      </c>
      <c r="W482" s="12" t="s">
        <v>50</v>
      </c>
      <c r="X482" s="12" t="s">
        <v>44</v>
      </c>
      <c r="Y482" s="12" t="s">
        <v>63</v>
      </c>
      <c r="Z482" s="12">
        <v>79.680000000000007</v>
      </c>
      <c r="AA482" s="12">
        <v>94.34</v>
      </c>
      <c r="AB482" s="12" t="s">
        <v>32</v>
      </c>
      <c r="AC482" s="13">
        <v>44252</v>
      </c>
      <c r="AD482" s="12">
        <v>29</v>
      </c>
      <c r="AE482" s="15" t="s">
        <v>33</v>
      </c>
    </row>
    <row r="483" spans="3:31" ht="18" x14ac:dyDescent="0.35">
      <c r="C483" s="11" t="s">
        <v>920</v>
      </c>
      <c r="D483" s="12" t="s">
        <v>4456</v>
      </c>
      <c r="E483" s="12" t="s">
        <v>6458</v>
      </c>
      <c r="F483" s="12" t="s">
        <v>35</v>
      </c>
      <c r="G483" s="12" t="s">
        <v>8031</v>
      </c>
      <c r="H483" s="12" t="s">
        <v>8024</v>
      </c>
      <c r="I483" s="12" t="s">
        <v>921</v>
      </c>
      <c r="J483" s="13">
        <v>45704</v>
      </c>
      <c r="K483" s="14">
        <v>0.83901620370370367</v>
      </c>
      <c r="L483" s="12">
        <v>345.6</v>
      </c>
      <c r="M483" s="12">
        <v>4727.1000000000004</v>
      </c>
      <c r="N483" s="12">
        <v>5072.7</v>
      </c>
      <c r="O483" s="12">
        <v>1815.05</v>
      </c>
      <c r="P483" s="49">
        <v>45707</v>
      </c>
      <c r="Q483" s="12" t="str">
        <f>TEXT(Table1[[#This Row],[Billing_Date]],"YYYY")</f>
        <v>2025</v>
      </c>
      <c r="R483" s="49">
        <v>45859</v>
      </c>
      <c r="S483" s="12" t="s">
        <v>28</v>
      </c>
      <c r="T483" s="12">
        <f>IF(Table1[[#This Row],[Payment_Status]]="Paid",1,0)</f>
        <v>1</v>
      </c>
      <c r="U483" s="12">
        <f>IF(Table1[[#This Row],[Payment_Status]]="Unpaid",1,0)</f>
        <v>0</v>
      </c>
      <c r="V483" s="12">
        <f>IF(Table1[[#This Row],[Payment_Status]]="Pending",1,0)</f>
        <v>0</v>
      </c>
      <c r="W483" s="12" t="s">
        <v>29</v>
      </c>
      <c r="X483" s="12" t="s">
        <v>44</v>
      </c>
      <c r="Y483" s="12" t="s">
        <v>51</v>
      </c>
      <c r="Z483" s="12">
        <v>238.31</v>
      </c>
      <c r="AA483" s="12">
        <v>107.29</v>
      </c>
      <c r="AB483" s="12" t="s">
        <v>32</v>
      </c>
      <c r="AC483" s="13">
        <v>42878</v>
      </c>
      <c r="AD483" s="12">
        <v>19</v>
      </c>
      <c r="AE483" s="15" t="s">
        <v>40</v>
      </c>
    </row>
    <row r="484" spans="3:31" ht="18" x14ac:dyDescent="0.35">
      <c r="C484" s="11" t="s">
        <v>922</v>
      </c>
      <c r="D484" s="12" t="s">
        <v>4457</v>
      </c>
      <c r="E484" s="12" t="s">
        <v>6459</v>
      </c>
      <c r="F484" s="12" t="s">
        <v>35</v>
      </c>
      <c r="G484" s="12" t="s">
        <v>8026</v>
      </c>
      <c r="H484" s="12" t="s">
        <v>8021</v>
      </c>
      <c r="I484" s="12" t="s">
        <v>923</v>
      </c>
      <c r="J484" s="13">
        <v>45797</v>
      </c>
      <c r="K484" s="14">
        <v>0.10996527777777777</v>
      </c>
      <c r="L484" s="12">
        <v>46.08</v>
      </c>
      <c r="M484" s="12">
        <v>3083.14</v>
      </c>
      <c r="N484" s="12">
        <v>3129.22</v>
      </c>
      <c r="O484" s="12">
        <v>264.49</v>
      </c>
      <c r="P484" s="49">
        <v>45798</v>
      </c>
      <c r="Q484" s="12" t="str">
        <f>TEXT(Table1[[#This Row],[Billing_Date]],"YYYY")</f>
        <v>2025</v>
      </c>
      <c r="R484" s="49">
        <v>45868</v>
      </c>
      <c r="S484" s="12" t="s">
        <v>37</v>
      </c>
      <c r="T484" s="12">
        <f>IF(Table1[[#This Row],[Payment_Status]]="Paid",1,0)</f>
        <v>0</v>
      </c>
      <c r="U484" s="12">
        <f>IF(Table1[[#This Row],[Payment_Status]]="Unpaid",1,0)</f>
        <v>0</v>
      </c>
      <c r="V484" s="12">
        <f>IF(Table1[[#This Row],[Payment_Status]]="Pending",1,0)</f>
        <v>1</v>
      </c>
      <c r="W484" s="12" t="s">
        <v>58</v>
      </c>
      <c r="X484" s="12" t="s">
        <v>30</v>
      </c>
      <c r="Y484" s="12" t="s">
        <v>51</v>
      </c>
      <c r="Z484" s="12">
        <v>23.05</v>
      </c>
      <c r="AA484" s="12">
        <v>23.03</v>
      </c>
      <c r="AB484" s="12" t="s">
        <v>46</v>
      </c>
      <c r="AC484" s="13">
        <v>45467</v>
      </c>
      <c r="AD484" s="12">
        <v>47</v>
      </c>
      <c r="AE484" s="15" t="s">
        <v>33</v>
      </c>
    </row>
    <row r="485" spans="3:31" ht="18" x14ac:dyDescent="0.35">
      <c r="C485" s="11" t="s">
        <v>924</v>
      </c>
      <c r="D485" s="12" t="s">
        <v>4458</v>
      </c>
      <c r="E485" s="12" t="s">
        <v>6460</v>
      </c>
      <c r="F485" s="12" t="s">
        <v>30</v>
      </c>
      <c r="G485" s="12" t="s">
        <v>8030</v>
      </c>
      <c r="H485" s="12" t="s">
        <v>8023</v>
      </c>
      <c r="I485" s="12" t="s">
        <v>925</v>
      </c>
      <c r="J485" s="13">
        <v>45811</v>
      </c>
      <c r="K485" s="14">
        <v>9.7858796296296291E-2</v>
      </c>
      <c r="L485" s="12">
        <v>336.46</v>
      </c>
      <c r="M485" s="12">
        <v>1979.72</v>
      </c>
      <c r="N485" s="12">
        <v>2316.1799999999998</v>
      </c>
      <c r="O485" s="12">
        <v>2354.27</v>
      </c>
      <c r="P485" s="49">
        <v>45813</v>
      </c>
      <c r="Q485" s="12" t="str">
        <f>TEXT(Table1[[#This Row],[Billing_Date]],"YYYY")</f>
        <v>2025</v>
      </c>
      <c r="R485" s="49">
        <v>45882</v>
      </c>
      <c r="S485" s="12" t="s">
        <v>37</v>
      </c>
      <c r="T485" s="12">
        <f>IF(Table1[[#This Row],[Payment_Status]]="Paid",1,0)</f>
        <v>0</v>
      </c>
      <c r="U485" s="12">
        <f>IF(Table1[[#This Row],[Payment_Status]]="Unpaid",1,0)</f>
        <v>0</v>
      </c>
      <c r="V485" s="12">
        <f>IF(Table1[[#This Row],[Payment_Status]]="Pending",1,0)</f>
        <v>1</v>
      </c>
      <c r="W485" s="12" t="s">
        <v>50</v>
      </c>
      <c r="X485" s="12" t="s">
        <v>30</v>
      </c>
      <c r="Y485" s="12" t="s">
        <v>85</v>
      </c>
      <c r="Z485" s="12">
        <v>177.59</v>
      </c>
      <c r="AA485" s="12">
        <v>158.87</v>
      </c>
      <c r="AB485" s="12" t="s">
        <v>46</v>
      </c>
      <c r="AC485" s="13">
        <v>45062</v>
      </c>
      <c r="AD485" s="12">
        <v>41</v>
      </c>
      <c r="AE485" s="15" t="s">
        <v>33</v>
      </c>
    </row>
    <row r="486" spans="3:31" ht="18" x14ac:dyDescent="0.35">
      <c r="C486" s="11" t="s">
        <v>926</v>
      </c>
      <c r="D486" s="12" t="s">
        <v>4459</v>
      </c>
      <c r="E486" s="12" t="s">
        <v>6461</v>
      </c>
      <c r="F486" s="12" t="s">
        <v>35</v>
      </c>
      <c r="G486" s="12" t="s">
        <v>8030</v>
      </c>
      <c r="H486" s="12" t="s">
        <v>8023</v>
      </c>
      <c r="I486" s="12" t="s">
        <v>927</v>
      </c>
      <c r="J486" s="13">
        <v>45603</v>
      </c>
      <c r="K486" s="14">
        <v>0.19642361111111112</v>
      </c>
      <c r="L486" s="12">
        <v>206.17</v>
      </c>
      <c r="M486" s="12">
        <v>2363.84</v>
      </c>
      <c r="N486" s="12">
        <v>2570.0100000000002</v>
      </c>
      <c r="O486" s="12">
        <v>1322.23</v>
      </c>
      <c r="P486" s="49">
        <v>45604</v>
      </c>
      <c r="Q486" s="12" t="str">
        <f>TEXT(Table1[[#This Row],[Billing_Date]],"YYYY")</f>
        <v>2024</v>
      </c>
      <c r="R486" s="49">
        <v>45865</v>
      </c>
      <c r="S486" s="12" t="s">
        <v>37</v>
      </c>
      <c r="T486" s="12">
        <f>IF(Table1[[#This Row],[Payment_Status]]="Paid",1,0)</f>
        <v>0</v>
      </c>
      <c r="U486" s="12">
        <f>IF(Table1[[#This Row],[Payment_Status]]="Unpaid",1,0)</f>
        <v>0</v>
      </c>
      <c r="V486" s="12">
        <f>IF(Table1[[#This Row],[Payment_Status]]="Pending",1,0)</f>
        <v>1</v>
      </c>
      <c r="W486" s="12" t="s">
        <v>38</v>
      </c>
      <c r="X486" s="12" t="s">
        <v>39</v>
      </c>
      <c r="Y486" s="12" t="s">
        <v>45</v>
      </c>
      <c r="Z486" s="12">
        <v>88.01</v>
      </c>
      <c r="AA486" s="12">
        <v>118.16</v>
      </c>
      <c r="AB486" s="12" t="s">
        <v>46</v>
      </c>
      <c r="AC486" s="13">
        <v>44715</v>
      </c>
      <c r="AD486" s="12">
        <v>22</v>
      </c>
      <c r="AE486" s="15" t="s">
        <v>33</v>
      </c>
    </row>
    <row r="487" spans="3:31" ht="18" x14ac:dyDescent="0.35">
      <c r="C487" s="11" t="s">
        <v>928</v>
      </c>
      <c r="D487" s="12" t="s">
        <v>4460</v>
      </c>
      <c r="E487" s="12" t="s">
        <v>6462</v>
      </c>
      <c r="F487" s="12" t="s">
        <v>30</v>
      </c>
      <c r="G487" s="12" t="s">
        <v>8026</v>
      </c>
      <c r="H487" s="12" t="s">
        <v>8021</v>
      </c>
      <c r="I487" s="12" t="s">
        <v>929</v>
      </c>
      <c r="J487" s="13">
        <v>45804</v>
      </c>
      <c r="K487" s="14">
        <v>0.20800925925925925</v>
      </c>
      <c r="L487" s="12">
        <v>239.81</v>
      </c>
      <c r="M487" s="12">
        <v>3320.66</v>
      </c>
      <c r="N487" s="12">
        <v>3560.47</v>
      </c>
      <c r="O487" s="12">
        <v>1297.6199999999999</v>
      </c>
      <c r="P487" s="49">
        <v>45807</v>
      </c>
      <c r="Q487" s="12" t="str">
        <f>TEXT(Table1[[#This Row],[Billing_Date]],"YYYY")</f>
        <v>2025</v>
      </c>
      <c r="R487" s="49">
        <v>45882</v>
      </c>
      <c r="S487" s="12" t="s">
        <v>28</v>
      </c>
      <c r="T487" s="12">
        <f>IF(Table1[[#This Row],[Payment_Status]]="Paid",1,0)</f>
        <v>1</v>
      </c>
      <c r="U487" s="12">
        <f>IF(Table1[[#This Row],[Payment_Status]]="Unpaid",1,0)</f>
        <v>0</v>
      </c>
      <c r="V487" s="12">
        <f>IF(Table1[[#This Row],[Payment_Status]]="Pending",1,0)</f>
        <v>0</v>
      </c>
      <c r="W487" s="12" t="s">
        <v>29</v>
      </c>
      <c r="X487" s="12" t="s">
        <v>30</v>
      </c>
      <c r="Y487" s="12" t="s">
        <v>31</v>
      </c>
      <c r="Z487" s="12">
        <v>144.81</v>
      </c>
      <c r="AA487" s="12">
        <v>95</v>
      </c>
      <c r="AB487" s="12" t="s">
        <v>32</v>
      </c>
      <c r="AC487" s="13">
        <v>43608</v>
      </c>
      <c r="AD487" s="12">
        <v>61</v>
      </c>
      <c r="AE487" s="15" t="s">
        <v>40</v>
      </c>
    </row>
    <row r="488" spans="3:31" ht="18" x14ac:dyDescent="0.35">
      <c r="C488" s="11" t="s">
        <v>930</v>
      </c>
      <c r="D488" s="12" t="s">
        <v>4461</v>
      </c>
      <c r="E488" s="12" t="s">
        <v>6463</v>
      </c>
      <c r="F488" s="12" t="s">
        <v>35</v>
      </c>
      <c r="G488" s="12" t="s">
        <v>8030</v>
      </c>
      <c r="H488" s="12" t="s">
        <v>8023</v>
      </c>
      <c r="I488" s="12" t="s">
        <v>931</v>
      </c>
      <c r="J488" s="13">
        <v>45778</v>
      </c>
      <c r="K488" s="14">
        <v>0.37665509259259261</v>
      </c>
      <c r="L488" s="12">
        <v>137.4</v>
      </c>
      <c r="M488" s="12">
        <v>3907.63</v>
      </c>
      <c r="N488" s="12">
        <v>4045.03</v>
      </c>
      <c r="O488" s="12">
        <v>674.47</v>
      </c>
      <c r="P488" s="49">
        <v>45848</v>
      </c>
      <c r="Q488" s="12" t="str">
        <f>TEXT(Table1[[#This Row],[Billing_Date]],"YYYY")</f>
        <v>2025</v>
      </c>
      <c r="R488" s="49">
        <v>45878</v>
      </c>
      <c r="S488" s="12" t="s">
        <v>37</v>
      </c>
      <c r="T488" s="12">
        <f>IF(Table1[[#This Row],[Payment_Status]]="Paid",1,0)</f>
        <v>0</v>
      </c>
      <c r="U488" s="12">
        <f>IF(Table1[[#This Row],[Payment_Status]]="Unpaid",1,0)</f>
        <v>0</v>
      </c>
      <c r="V488" s="12">
        <f>IF(Table1[[#This Row],[Payment_Status]]="Pending",1,0)</f>
        <v>1</v>
      </c>
      <c r="W488" s="12" t="s">
        <v>29</v>
      </c>
      <c r="X488" s="12" t="s">
        <v>44</v>
      </c>
      <c r="Y488" s="12" t="s">
        <v>63</v>
      </c>
      <c r="Z488" s="12">
        <v>88.3</v>
      </c>
      <c r="AA488" s="12">
        <v>49.1</v>
      </c>
      <c r="AB488" s="12" t="s">
        <v>32</v>
      </c>
      <c r="AC488" s="13">
        <v>45133</v>
      </c>
      <c r="AD488" s="12">
        <v>67</v>
      </c>
      <c r="AE488" s="15" t="s">
        <v>40</v>
      </c>
    </row>
    <row r="489" spans="3:31" ht="18" x14ac:dyDescent="0.35">
      <c r="C489" s="11" t="s">
        <v>932</v>
      </c>
      <c r="D489" s="12" t="s">
        <v>4462</v>
      </c>
      <c r="E489" s="12" t="s">
        <v>6464</v>
      </c>
      <c r="F489" s="12" t="s">
        <v>35</v>
      </c>
      <c r="G489" s="12" t="s">
        <v>8031</v>
      </c>
      <c r="H489" s="12" t="s">
        <v>8024</v>
      </c>
      <c r="I489" s="12" t="s">
        <v>933</v>
      </c>
      <c r="J489" s="13">
        <v>45500</v>
      </c>
      <c r="K489" s="14">
        <v>0.74564814814814817</v>
      </c>
      <c r="L489" s="12">
        <v>371.09</v>
      </c>
      <c r="M489" s="12">
        <v>1423.16</v>
      </c>
      <c r="N489" s="12">
        <v>1794.25</v>
      </c>
      <c r="O489" s="12">
        <v>2136.69</v>
      </c>
      <c r="P489" s="49">
        <v>45808</v>
      </c>
      <c r="Q489" s="12" t="str">
        <f>TEXT(Table1[[#This Row],[Billing_Date]],"YYYY")</f>
        <v>2025</v>
      </c>
      <c r="R489" s="49">
        <v>45872</v>
      </c>
      <c r="S489" s="12" t="s">
        <v>37</v>
      </c>
      <c r="T489" s="12">
        <f>IF(Table1[[#This Row],[Payment_Status]]="Paid",1,0)</f>
        <v>0</v>
      </c>
      <c r="U489" s="12">
        <f>IF(Table1[[#This Row],[Payment_Status]]="Unpaid",1,0)</f>
        <v>0</v>
      </c>
      <c r="V489" s="12">
        <f>IF(Table1[[#This Row],[Payment_Status]]="Pending",1,0)</f>
        <v>1</v>
      </c>
      <c r="W489" s="12" t="s">
        <v>38</v>
      </c>
      <c r="X489" s="12" t="s">
        <v>44</v>
      </c>
      <c r="Y489" s="12" t="s">
        <v>51</v>
      </c>
      <c r="Z489" s="12">
        <v>200.06</v>
      </c>
      <c r="AA489" s="12">
        <v>171.03</v>
      </c>
      <c r="AB489" s="12" t="s">
        <v>32</v>
      </c>
      <c r="AC489" s="13">
        <v>43901</v>
      </c>
      <c r="AD489" s="12">
        <v>57</v>
      </c>
      <c r="AE489" s="15" t="s">
        <v>40</v>
      </c>
    </row>
    <row r="490" spans="3:31" ht="18" x14ac:dyDescent="0.35">
      <c r="C490" s="11" t="s">
        <v>934</v>
      </c>
      <c r="D490" s="12" t="s">
        <v>4154</v>
      </c>
      <c r="E490" s="12" t="s">
        <v>6465</v>
      </c>
      <c r="F490" s="12" t="s">
        <v>26</v>
      </c>
      <c r="G490" s="12" t="s">
        <v>8031</v>
      </c>
      <c r="H490" s="12" t="s">
        <v>8024</v>
      </c>
      <c r="I490" s="12" t="s">
        <v>935</v>
      </c>
      <c r="J490" s="13">
        <v>45519</v>
      </c>
      <c r="K490" s="14">
        <v>0.34974537037037035</v>
      </c>
      <c r="L490" s="12">
        <v>113.42</v>
      </c>
      <c r="M490" s="12">
        <v>4310.08</v>
      </c>
      <c r="N490" s="12">
        <v>4423.5</v>
      </c>
      <c r="O490" s="12">
        <v>665.04</v>
      </c>
      <c r="P490" s="49">
        <v>45576</v>
      </c>
      <c r="Q490" s="12" t="str">
        <f>TEXT(Table1[[#This Row],[Billing_Date]],"YYYY")</f>
        <v>2024</v>
      </c>
      <c r="R490" s="49">
        <v>45863</v>
      </c>
      <c r="S490" s="12" t="s">
        <v>28</v>
      </c>
      <c r="T490" s="12">
        <f>IF(Table1[[#This Row],[Payment_Status]]="Paid",1,0)</f>
        <v>1</v>
      </c>
      <c r="U490" s="12">
        <f>IF(Table1[[#This Row],[Payment_Status]]="Unpaid",1,0)</f>
        <v>0</v>
      </c>
      <c r="V490" s="12">
        <f>IF(Table1[[#This Row],[Payment_Status]]="Pending",1,0)</f>
        <v>0</v>
      </c>
      <c r="W490" s="12" t="s">
        <v>38</v>
      </c>
      <c r="X490" s="12" t="s">
        <v>44</v>
      </c>
      <c r="Y490" s="12" t="s">
        <v>31</v>
      </c>
      <c r="Z490" s="12">
        <v>77.03</v>
      </c>
      <c r="AA490" s="12">
        <v>36.39</v>
      </c>
      <c r="AB490" s="12" t="s">
        <v>46</v>
      </c>
      <c r="AC490" s="13">
        <v>45110</v>
      </c>
      <c r="AD490" s="12">
        <v>61</v>
      </c>
      <c r="AE490" s="15" t="s">
        <v>64</v>
      </c>
    </row>
    <row r="491" spans="3:31" ht="18" x14ac:dyDescent="0.35">
      <c r="C491" s="11" t="s">
        <v>936</v>
      </c>
      <c r="D491" s="12" t="s">
        <v>4463</v>
      </c>
      <c r="E491" s="12" t="s">
        <v>6466</v>
      </c>
      <c r="F491" s="12" t="s">
        <v>30</v>
      </c>
      <c r="G491" s="12" t="s">
        <v>8027</v>
      </c>
      <c r="H491" s="12" t="s">
        <v>8022</v>
      </c>
      <c r="I491" s="12" t="s">
        <v>937</v>
      </c>
      <c r="J491" s="13">
        <v>45631</v>
      </c>
      <c r="K491" s="14">
        <v>0.23966435185185186</v>
      </c>
      <c r="L491" s="12">
        <v>413.54</v>
      </c>
      <c r="M491" s="12">
        <v>3455.66</v>
      </c>
      <c r="N491" s="12">
        <v>3869.2</v>
      </c>
      <c r="O491" s="12">
        <v>2493.9</v>
      </c>
      <c r="P491" s="49">
        <v>45636</v>
      </c>
      <c r="Q491" s="12" t="str">
        <f>TEXT(Table1[[#This Row],[Billing_Date]],"YYYY")</f>
        <v>2024</v>
      </c>
      <c r="R491" s="49">
        <v>45876</v>
      </c>
      <c r="S491" s="12" t="s">
        <v>28</v>
      </c>
      <c r="T491" s="12">
        <f>IF(Table1[[#This Row],[Payment_Status]]="Paid",1,0)</f>
        <v>1</v>
      </c>
      <c r="U491" s="12">
        <f>IF(Table1[[#This Row],[Payment_Status]]="Unpaid",1,0)</f>
        <v>0</v>
      </c>
      <c r="V491" s="12">
        <f>IF(Table1[[#This Row],[Payment_Status]]="Pending",1,0)</f>
        <v>0</v>
      </c>
      <c r="W491" s="12" t="s">
        <v>50</v>
      </c>
      <c r="X491" s="12" t="s">
        <v>39</v>
      </c>
      <c r="Y491" s="12" t="s">
        <v>63</v>
      </c>
      <c r="Z491" s="12">
        <v>234.85</v>
      </c>
      <c r="AA491" s="12">
        <v>178.69</v>
      </c>
      <c r="AB491" s="12" t="s">
        <v>46</v>
      </c>
      <c r="AC491" s="13">
        <v>44821</v>
      </c>
      <c r="AD491" s="12">
        <v>57</v>
      </c>
      <c r="AE491" s="15" t="s">
        <v>40</v>
      </c>
    </row>
    <row r="492" spans="3:31" ht="18" x14ac:dyDescent="0.35">
      <c r="C492" s="11" t="s">
        <v>938</v>
      </c>
      <c r="D492" s="12" t="s">
        <v>4464</v>
      </c>
      <c r="E492" s="12" t="s">
        <v>6467</v>
      </c>
      <c r="F492" s="12" t="s">
        <v>35</v>
      </c>
      <c r="G492" s="12" t="s">
        <v>8026</v>
      </c>
      <c r="H492" s="12" t="s">
        <v>8021</v>
      </c>
      <c r="I492" s="12" t="s">
        <v>939</v>
      </c>
      <c r="J492" s="13">
        <v>45713</v>
      </c>
      <c r="K492" s="14">
        <v>0.54597222222222219</v>
      </c>
      <c r="L492" s="12">
        <v>37.119999999999997</v>
      </c>
      <c r="M492" s="12">
        <v>4481.97</v>
      </c>
      <c r="N492" s="12">
        <v>4519.09</v>
      </c>
      <c r="O492" s="12">
        <v>185.37</v>
      </c>
      <c r="P492" s="49">
        <v>45718</v>
      </c>
      <c r="Q492" s="12" t="str">
        <f>TEXT(Table1[[#This Row],[Billing_Date]],"YYYY")</f>
        <v>2025</v>
      </c>
      <c r="R492" s="49">
        <v>45864</v>
      </c>
      <c r="S492" s="12" t="s">
        <v>28</v>
      </c>
      <c r="T492" s="12">
        <f>IF(Table1[[#This Row],[Payment_Status]]="Paid",1,0)</f>
        <v>1</v>
      </c>
      <c r="U492" s="12">
        <f>IF(Table1[[#This Row],[Payment_Status]]="Unpaid",1,0)</f>
        <v>0</v>
      </c>
      <c r="V492" s="12">
        <f>IF(Table1[[#This Row],[Payment_Status]]="Pending",1,0)</f>
        <v>0</v>
      </c>
      <c r="W492" s="12" t="s">
        <v>58</v>
      </c>
      <c r="X492" s="12" t="s">
        <v>39</v>
      </c>
      <c r="Y492" s="12" t="s">
        <v>51</v>
      </c>
      <c r="Z492" s="12">
        <v>23.8</v>
      </c>
      <c r="AA492" s="12">
        <v>13.32</v>
      </c>
      <c r="AB492" s="12" t="s">
        <v>32</v>
      </c>
      <c r="AC492" s="13">
        <v>44151</v>
      </c>
      <c r="AD492" s="12">
        <v>27</v>
      </c>
      <c r="AE492" s="15" t="s">
        <v>40</v>
      </c>
    </row>
    <row r="493" spans="3:31" ht="18" x14ac:dyDescent="0.35">
      <c r="C493" s="11" t="s">
        <v>940</v>
      </c>
      <c r="D493" s="12" t="s">
        <v>4465</v>
      </c>
      <c r="E493" s="12" t="s">
        <v>6468</v>
      </c>
      <c r="F493" s="12" t="s">
        <v>26</v>
      </c>
      <c r="G493" s="12" t="s">
        <v>8025</v>
      </c>
      <c r="H493" s="12" t="s">
        <v>8020</v>
      </c>
      <c r="I493" s="12" t="s">
        <v>941</v>
      </c>
      <c r="J493" s="13">
        <v>45516</v>
      </c>
      <c r="K493" s="14">
        <v>0.57895833333333335</v>
      </c>
      <c r="L493" s="12">
        <v>86.42</v>
      </c>
      <c r="M493" s="12">
        <v>3212.26</v>
      </c>
      <c r="N493" s="12">
        <v>3298.68</v>
      </c>
      <c r="O493" s="12">
        <v>630.03</v>
      </c>
      <c r="P493" s="49">
        <v>45848</v>
      </c>
      <c r="Q493" s="12" t="str">
        <f>TEXT(Table1[[#This Row],[Billing_Date]],"YYYY")</f>
        <v>2025</v>
      </c>
      <c r="R493" s="49">
        <v>45884</v>
      </c>
      <c r="S493" s="12" t="s">
        <v>28</v>
      </c>
      <c r="T493" s="12">
        <f>IF(Table1[[#This Row],[Payment_Status]]="Paid",1,0)</f>
        <v>1</v>
      </c>
      <c r="U493" s="12">
        <f>IF(Table1[[#This Row],[Payment_Status]]="Unpaid",1,0)</f>
        <v>0</v>
      </c>
      <c r="V493" s="12">
        <f>IF(Table1[[#This Row],[Payment_Status]]="Pending",1,0)</f>
        <v>0</v>
      </c>
      <c r="W493" s="12" t="s">
        <v>50</v>
      </c>
      <c r="X493" s="12" t="s">
        <v>44</v>
      </c>
      <c r="Y493" s="12" t="s">
        <v>85</v>
      </c>
      <c r="Z493" s="12">
        <v>58.4</v>
      </c>
      <c r="AA493" s="12">
        <v>28.02</v>
      </c>
      <c r="AB493" s="12" t="s">
        <v>32</v>
      </c>
      <c r="AC493" s="13">
        <v>44917</v>
      </c>
      <c r="AD493" s="12">
        <v>20</v>
      </c>
      <c r="AE493" s="15" t="s">
        <v>40</v>
      </c>
    </row>
    <row r="494" spans="3:31" ht="18" x14ac:dyDescent="0.35">
      <c r="C494" s="11" t="s">
        <v>942</v>
      </c>
      <c r="D494" s="12" t="s">
        <v>4466</v>
      </c>
      <c r="E494" s="12" t="s">
        <v>6469</v>
      </c>
      <c r="F494" s="12" t="s">
        <v>26</v>
      </c>
      <c r="G494" s="12" t="s">
        <v>8025</v>
      </c>
      <c r="H494" s="12" t="s">
        <v>8020</v>
      </c>
      <c r="I494" s="12" t="s">
        <v>943</v>
      </c>
      <c r="J494" s="13">
        <v>45671</v>
      </c>
      <c r="K494" s="14">
        <v>0.33228009259259261</v>
      </c>
      <c r="L494" s="12">
        <v>310.05</v>
      </c>
      <c r="M494" s="12">
        <v>2098.84</v>
      </c>
      <c r="N494" s="12">
        <v>2408.89</v>
      </c>
      <c r="O494" s="12">
        <v>1539.77</v>
      </c>
      <c r="P494" s="49">
        <v>45697</v>
      </c>
      <c r="Q494" s="12" t="str">
        <f>TEXT(Table1[[#This Row],[Billing_Date]],"YYYY")</f>
        <v>2025</v>
      </c>
      <c r="R494" s="49">
        <v>45869</v>
      </c>
      <c r="S494" s="12" t="s">
        <v>37</v>
      </c>
      <c r="T494" s="12">
        <f>IF(Table1[[#This Row],[Payment_Status]]="Paid",1,0)</f>
        <v>0</v>
      </c>
      <c r="U494" s="12">
        <f>IF(Table1[[#This Row],[Payment_Status]]="Unpaid",1,0)</f>
        <v>0</v>
      </c>
      <c r="V494" s="12">
        <f>IF(Table1[[#This Row],[Payment_Status]]="Pending",1,0)</f>
        <v>1</v>
      </c>
      <c r="W494" s="12" t="s">
        <v>38</v>
      </c>
      <c r="X494" s="12" t="s">
        <v>30</v>
      </c>
      <c r="Y494" s="12" t="s">
        <v>45</v>
      </c>
      <c r="Z494" s="12">
        <v>207.73</v>
      </c>
      <c r="AA494" s="12">
        <v>102.32</v>
      </c>
      <c r="AB494" s="12" t="s">
        <v>32</v>
      </c>
      <c r="AC494" s="13">
        <v>43530</v>
      </c>
      <c r="AD494" s="12">
        <v>49</v>
      </c>
      <c r="AE494" s="15" t="s">
        <v>64</v>
      </c>
    </row>
    <row r="495" spans="3:31" ht="18" x14ac:dyDescent="0.35">
      <c r="C495" s="11" t="s">
        <v>944</v>
      </c>
      <c r="D495" s="12" t="s">
        <v>4467</v>
      </c>
      <c r="E495" s="12" t="s">
        <v>6470</v>
      </c>
      <c r="F495" s="12" t="s">
        <v>26</v>
      </c>
      <c r="G495" s="12" t="s">
        <v>8027</v>
      </c>
      <c r="H495" s="12" t="s">
        <v>8022</v>
      </c>
      <c r="I495" s="12" t="s">
        <v>945</v>
      </c>
      <c r="J495" s="13">
        <v>45848</v>
      </c>
      <c r="K495" s="14">
        <v>0.23890046296296297</v>
      </c>
      <c r="L495" s="12">
        <v>321.67</v>
      </c>
      <c r="M495" s="12">
        <v>1408.56</v>
      </c>
      <c r="N495" s="12">
        <v>1730.23</v>
      </c>
      <c r="O495" s="12">
        <v>2147.64</v>
      </c>
      <c r="P495" s="49">
        <v>45850</v>
      </c>
      <c r="Q495" s="12" t="str">
        <f>TEXT(Table1[[#This Row],[Billing_Date]],"YYYY")</f>
        <v>2025</v>
      </c>
      <c r="R495" s="49">
        <v>45864</v>
      </c>
      <c r="S495" s="12" t="s">
        <v>49</v>
      </c>
      <c r="T495" s="12">
        <f>IF(Table1[[#This Row],[Payment_Status]]="Paid",1,0)</f>
        <v>0</v>
      </c>
      <c r="U495" s="12">
        <f>IF(Table1[[#This Row],[Payment_Status]]="Unpaid",1,0)</f>
        <v>1</v>
      </c>
      <c r="V495" s="12">
        <f>IF(Table1[[#This Row],[Payment_Status]]="Pending",1,0)</f>
        <v>0</v>
      </c>
      <c r="W495" s="12" t="s">
        <v>50</v>
      </c>
      <c r="X495" s="12" t="s">
        <v>30</v>
      </c>
      <c r="Y495" s="12" t="s">
        <v>51</v>
      </c>
      <c r="Z495" s="12">
        <v>213.07</v>
      </c>
      <c r="AA495" s="12">
        <v>108.6</v>
      </c>
      <c r="AB495" s="12" t="s">
        <v>32</v>
      </c>
      <c r="AC495" s="13">
        <v>43386</v>
      </c>
      <c r="AD495" s="12">
        <v>25</v>
      </c>
      <c r="AE495" s="15" t="s">
        <v>40</v>
      </c>
    </row>
    <row r="496" spans="3:31" ht="18" x14ac:dyDescent="0.35">
      <c r="C496" s="11" t="s">
        <v>946</v>
      </c>
      <c r="D496" s="12" t="s">
        <v>4468</v>
      </c>
      <c r="E496" s="12" t="s">
        <v>6471</v>
      </c>
      <c r="F496" s="12" t="s">
        <v>30</v>
      </c>
      <c r="G496" s="12" t="s">
        <v>8028</v>
      </c>
      <c r="H496" s="12" t="s">
        <v>8022</v>
      </c>
      <c r="I496" s="12" t="s">
        <v>947</v>
      </c>
      <c r="J496" s="13">
        <v>45707</v>
      </c>
      <c r="K496" s="14">
        <v>0.60817129629629629</v>
      </c>
      <c r="L496" s="12">
        <v>138.55000000000001</v>
      </c>
      <c r="M496" s="12">
        <v>1974.6</v>
      </c>
      <c r="N496" s="12">
        <v>2113.15</v>
      </c>
      <c r="O496" s="12">
        <v>858.97</v>
      </c>
      <c r="P496" s="49">
        <v>45764</v>
      </c>
      <c r="Q496" s="12" t="str">
        <f>TEXT(Table1[[#This Row],[Billing_Date]],"YYYY")</f>
        <v>2025</v>
      </c>
      <c r="R496" s="49">
        <v>45879</v>
      </c>
      <c r="S496" s="12" t="s">
        <v>49</v>
      </c>
      <c r="T496" s="12">
        <f>IF(Table1[[#This Row],[Payment_Status]]="Paid",1,0)</f>
        <v>0</v>
      </c>
      <c r="U496" s="12">
        <f>IF(Table1[[#This Row],[Payment_Status]]="Unpaid",1,0)</f>
        <v>1</v>
      </c>
      <c r="V496" s="12">
        <f>IF(Table1[[#This Row],[Payment_Status]]="Pending",1,0)</f>
        <v>0</v>
      </c>
      <c r="W496" s="12" t="s">
        <v>38</v>
      </c>
      <c r="X496" s="12" t="s">
        <v>30</v>
      </c>
      <c r="Y496" s="12" t="s">
        <v>31</v>
      </c>
      <c r="Z496" s="12">
        <v>57.83</v>
      </c>
      <c r="AA496" s="12">
        <v>80.72</v>
      </c>
      <c r="AB496" s="12" t="s">
        <v>32</v>
      </c>
      <c r="AC496" s="13">
        <v>45319</v>
      </c>
      <c r="AD496" s="12">
        <v>30</v>
      </c>
      <c r="AE496" s="15" t="s">
        <v>64</v>
      </c>
    </row>
    <row r="497" spans="3:31" ht="18" x14ac:dyDescent="0.35">
      <c r="C497" s="11" t="s">
        <v>948</v>
      </c>
      <c r="D497" s="12" t="s">
        <v>4469</v>
      </c>
      <c r="E497" s="12" t="s">
        <v>6472</v>
      </c>
      <c r="F497" s="12" t="s">
        <v>26</v>
      </c>
      <c r="G497" s="12" t="s">
        <v>8030</v>
      </c>
      <c r="H497" s="12" t="s">
        <v>8023</v>
      </c>
      <c r="I497" s="12" t="s">
        <v>949</v>
      </c>
      <c r="J497" s="13">
        <v>45549</v>
      </c>
      <c r="K497" s="14">
        <v>1.3969907407407407E-2</v>
      </c>
      <c r="L497" s="12">
        <v>494.96</v>
      </c>
      <c r="M497" s="12">
        <v>2280.1</v>
      </c>
      <c r="N497" s="12">
        <v>2775.06</v>
      </c>
      <c r="O497" s="12">
        <v>3087.06</v>
      </c>
      <c r="P497" s="49">
        <v>45765</v>
      </c>
      <c r="Q497" s="12" t="str">
        <f>TEXT(Table1[[#This Row],[Billing_Date]],"YYYY")</f>
        <v>2025</v>
      </c>
      <c r="R497" s="49">
        <v>45886</v>
      </c>
      <c r="S497" s="12" t="s">
        <v>28</v>
      </c>
      <c r="T497" s="12">
        <f>IF(Table1[[#This Row],[Payment_Status]]="Paid",1,0)</f>
        <v>1</v>
      </c>
      <c r="U497" s="12">
        <f>IF(Table1[[#This Row],[Payment_Status]]="Unpaid",1,0)</f>
        <v>0</v>
      </c>
      <c r="V497" s="12">
        <f>IF(Table1[[#This Row],[Payment_Status]]="Pending",1,0)</f>
        <v>0</v>
      </c>
      <c r="W497" s="12" t="s">
        <v>38</v>
      </c>
      <c r="X497" s="12" t="s">
        <v>44</v>
      </c>
      <c r="Y497" s="12" t="s">
        <v>63</v>
      </c>
      <c r="Z497" s="12">
        <v>299.11</v>
      </c>
      <c r="AA497" s="12">
        <v>195.85</v>
      </c>
      <c r="AB497" s="12" t="s">
        <v>46</v>
      </c>
      <c r="AC497" s="13">
        <v>44805</v>
      </c>
      <c r="AD497" s="12">
        <v>71</v>
      </c>
      <c r="AE497" s="15" t="s">
        <v>64</v>
      </c>
    </row>
    <row r="498" spans="3:31" ht="18" x14ac:dyDescent="0.35">
      <c r="C498" s="11" t="s">
        <v>950</v>
      </c>
      <c r="D498" s="12" t="s">
        <v>4470</v>
      </c>
      <c r="E498" s="12" t="s">
        <v>6473</v>
      </c>
      <c r="F498" s="12" t="s">
        <v>35</v>
      </c>
      <c r="G498" s="12" t="s">
        <v>8027</v>
      </c>
      <c r="H498" s="12" t="s">
        <v>8022</v>
      </c>
      <c r="I498" s="12" t="s">
        <v>951</v>
      </c>
      <c r="J498" s="13">
        <v>45617</v>
      </c>
      <c r="K498" s="14">
        <v>0.21832175925925926</v>
      </c>
      <c r="L498" s="12">
        <v>449.24</v>
      </c>
      <c r="M498" s="12">
        <v>1077.8900000000001</v>
      </c>
      <c r="N498" s="12">
        <v>1527.13</v>
      </c>
      <c r="O498" s="12">
        <v>2068.23</v>
      </c>
      <c r="P498" s="49">
        <v>45619</v>
      </c>
      <c r="Q498" s="12" t="str">
        <f>TEXT(Table1[[#This Row],[Billing_Date]],"YYYY")</f>
        <v>2024</v>
      </c>
      <c r="R498" s="49">
        <v>45866</v>
      </c>
      <c r="S498" s="12" t="s">
        <v>49</v>
      </c>
      <c r="T498" s="12">
        <f>IF(Table1[[#This Row],[Payment_Status]]="Paid",1,0)</f>
        <v>0</v>
      </c>
      <c r="U498" s="12">
        <f>IF(Table1[[#This Row],[Payment_Status]]="Unpaid",1,0)</f>
        <v>1</v>
      </c>
      <c r="V498" s="12">
        <f>IF(Table1[[#This Row],[Payment_Status]]="Pending",1,0)</f>
        <v>0</v>
      </c>
      <c r="W498" s="12" t="s">
        <v>38</v>
      </c>
      <c r="X498" s="12" t="s">
        <v>39</v>
      </c>
      <c r="Y498" s="12" t="s">
        <v>31</v>
      </c>
      <c r="Z498" s="12">
        <v>180.1</v>
      </c>
      <c r="AA498" s="12">
        <v>269.14</v>
      </c>
      <c r="AB498" s="12" t="s">
        <v>46</v>
      </c>
      <c r="AC498" s="13">
        <v>42286</v>
      </c>
      <c r="AD498" s="12">
        <v>36</v>
      </c>
      <c r="AE498" s="15" t="s">
        <v>40</v>
      </c>
    </row>
    <row r="499" spans="3:31" ht="18" x14ac:dyDescent="0.35">
      <c r="C499" s="11" t="s">
        <v>2377</v>
      </c>
      <c r="D499" s="12" t="s">
        <v>4471</v>
      </c>
      <c r="E499" s="12" t="s">
        <v>6474</v>
      </c>
      <c r="F499" s="12" t="s">
        <v>26</v>
      </c>
      <c r="G499" s="12" t="s">
        <v>8028</v>
      </c>
      <c r="H499" s="12" t="s">
        <v>8022</v>
      </c>
      <c r="I499" s="12" t="s">
        <v>2378</v>
      </c>
      <c r="J499" s="13">
        <v>45503</v>
      </c>
      <c r="K499" s="14">
        <v>0.15616898148148148</v>
      </c>
      <c r="L499" s="12">
        <v>476.53</v>
      </c>
      <c r="M499" s="12">
        <v>2291.69</v>
      </c>
      <c r="N499" s="12">
        <v>2768.22</v>
      </c>
      <c r="O499" s="12">
        <v>2594.63</v>
      </c>
      <c r="P499" s="49">
        <v>45702</v>
      </c>
      <c r="Q499" s="12" t="str">
        <f>TEXT(Table1[[#This Row],[Billing_Date]],"YYYY")</f>
        <v>2025</v>
      </c>
      <c r="R499" s="49">
        <v>45860</v>
      </c>
      <c r="S499" s="12" t="s">
        <v>49</v>
      </c>
      <c r="T499" s="12">
        <f>IF(Table1[[#This Row],[Payment_Status]]="Paid",1,0)</f>
        <v>0</v>
      </c>
      <c r="U499" s="12">
        <f>IF(Table1[[#This Row],[Payment_Status]]="Unpaid",1,0)</f>
        <v>1</v>
      </c>
      <c r="V499" s="12">
        <f>IF(Table1[[#This Row],[Payment_Status]]="Pending",1,0)</f>
        <v>0</v>
      </c>
      <c r="W499" s="12" t="s">
        <v>38</v>
      </c>
      <c r="X499" s="12" t="s">
        <v>30</v>
      </c>
      <c r="Y499" s="12" t="s">
        <v>45</v>
      </c>
      <c r="Z499" s="12">
        <v>272.85000000000002</v>
      </c>
      <c r="AA499" s="12">
        <v>203.68</v>
      </c>
      <c r="AB499" s="12" t="s">
        <v>32</v>
      </c>
      <c r="AC499" s="13">
        <v>42661</v>
      </c>
      <c r="AD499" s="12">
        <v>69</v>
      </c>
      <c r="AE499" s="15" t="s">
        <v>40</v>
      </c>
    </row>
    <row r="500" spans="3:31" ht="18" x14ac:dyDescent="0.35">
      <c r="C500" s="11" t="s">
        <v>954</v>
      </c>
      <c r="D500" s="12" t="s">
        <v>4472</v>
      </c>
      <c r="E500" s="12" t="s">
        <v>6475</v>
      </c>
      <c r="F500" s="12" t="s">
        <v>35</v>
      </c>
      <c r="G500" s="12" t="s">
        <v>8029</v>
      </c>
      <c r="H500" s="12" t="s">
        <v>8020</v>
      </c>
      <c r="I500" s="12" t="s">
        <v>955</v>
      </c>
      <c r="J500" s="13">
        <v>45516</v>
      </c>
      <c r="K500" s="14">
        <v>0.3767476851851852</v>
      </c>
      <c r="L500" s="12">
        <v>133.53</v>
      </c>
      <c r="M500" s="12">
        <v>4947.28</v>
      </c>
      <c r="N500" s="12">
        <v>5080.8099999999904</v>
      </c>
      <c r="O500" s="12">
        <v>709.54</v>
      </c>
      <c r="P500" s="49">
        <v>45710</v>
      </c>
      <c r="Q500" s="12" t="str">
        <f>TEXT(Table1[[#This Row],[Billing_Date]],"YYYY")</f>
        <v>2025</v>
      </c>
      <c r="R500" s="49">
        <v>45865</v>
      </c>
      <c r="S500" s="12" t="s">
        <v>49</v>
      </c>
      <c r="T500" s="12">
        <f>IF(Table1[[#This Row],[Payment_Status]]="Paid",1,0)</f>
        <v>0</v>
      </c>
      <c r="U500" s="12">
        <f>IF(Table1[[#This Row],[Payment_Status]]="Unpaid",1,0)</f>
        <v>1</v>
      </c>
      <c r="V500" s="12">
        <f>IF(Table1[[#This Row],[Payment_Status]]="Pending",1,0)</f>
        <v>0</v>
      </c>
      <c r="W500" s="12" t="s">
        <v>58</v>
      </c>
      <c r="X500" s="12" t="s">
        <v>39</v>
      </c>
      <c r="Y500" s="12" t="s">
        <v>45</v>
      </c>
      <c r="Z500" s="12">
        <v>73.459999999999994</v>
      </c>
      <c r="AA500" s="12">
        <v>60.07</v>
      </c>
      <c r="AB500" s="12" t="s">
        <v>46</v>
      </c>
      <c r="AC500" s="13">
        <v>42786</v>
      </c>
      <c r="AD500" s="12">
        <v>51</v>
      </c>
      <c r="AE500" s="15" t="s">
        <v>33</v>
      </c>
    </row>
    <row r="501" spans="3:31" ht="18" x14ac:dyDescent="0.35">
      <c r="C501" s="11" t="s">
        <v>890</v>
      </c>
      <c r="D501" s="12" t="s">
        <v>4473</v>
      </c>
      <c r="E501" s="12" t="s">
        <v>6476</v>
      </c>
      <c r="F501" s="12" t="s">
        <v>35</v>
      </c>
      <c r="G501" s="12" t="s">
        <v>8030</v>
      </c>
      <c r="H501" s="12" t="s">
        <v>8023</v>
      </c>
      <c r="I501" s="12" t="s">
        <v>891</v>
      </c>
      <c r="J501" s="13">
        <v>45829</v>
      </c>
      <c r="K501" s="14">
        <v>0.51023148148148145</v>
      </c>
      <c r="L501" s="12">
        <v>147.21</v>
      </c>
      <c r="M501" s="12">
        <v>1256.77</v>
      </c>
      <c r="N501" s="12">
        <v>1403.98</v>
      </c>
      <c r="O501" s="12">
        <v>1014.27</v>
      </c>
      <c r="P501" s="49">
        <v>45832</v>
      </c>
      <c r="Q501" s="12" t="str">
        <f>TEXT(Table1[[#This Row],[Billing_Date]],"YYYY")</f>
        <v>2025</v>
      </c>
      <c r="R501" s="49">
        <v>45873</v>
      </c>
      <c r="S501" s="12" t="s">
        <v>28</v>
      </c>
      <c r="T501" s="12">
        <f>IF(Table1[[#This Row],[Payment_Status]]="Paid",1,0)</f>
        <v>1</v>
      </c>
      <c r="U501" s="12">
        <f>IF(Table1[[#This Row],[Payment_Status]]="Unpaid",1,0)</f>
        <v>0</v>
      </c>
      <c r="V501" s="12">
        <f>IF(Table1[[#This Row],[Payment_Status]]="Pending",1,0)</f>
        <v>0</v>
      </c>
      <c r="W501" s="12" t="s">
        <v>58</v>
      </c>
      <c r="X501" s="12" t="s">
        <v>39</v>
      </c>
      <c r="Y501" s="12" t="s">
        <v>51</v>
      </c>
      <c r="Z501" s="12">
        <v>83.55</v>
      </c>
      <c r="AA501" s="12">
        <v>63.66</v>
      </c>
      <c r="AB501" s="12" t="s">
        <v>46</v>
      </c>
      <c r="AC501" s="13">
        <v>44875</v>
      </c>
      <c r="AD501" s="12">
        <v>32</v>
      </c>
      <c r="AE501" s="15" t="s">
        <v>64</v>
      </c>
    </row>
    <row r="502" spans="3:31" ht="18" x14ac:dyDescent="0.35">
      <c r="C502" s="11" t="s">
        <v>958</v>
      </c>
      <c r="D502" s="12" t="s">
        <v>4474</v>
      </c>
      <c r="E502" s="12" t="s">
        <v>6477</v>
      </c>
      <c r="F502" s="12" t="s">
        <v>35</v>
      </c>
      <c r="G502" s="12" t="s">
        <v>8027</v>
      </c>
      <c r="H502" s="12" t="s">
        <v>8022</v>
      </c>
      <c r="I502" s="12" t="s">
        <v>959</v>
      </c>
      <c r="J502" s="13">
        <v>45853</v>
      </c>
      <c r="K502" s="14">
        <v>0.15690972222222221</v>
      </c>
      <c r="L502" s="12">
        <v>41.05</v>
      </c>
      <c r="M502" s="12">
        <v>3287.88</v>
      </c>
      <c r="N502" s="12">
        <v>3328.93</v>
      </c>
      <c r="O502" s="12">
        <v>247.52</v>
      </c>
      <c r="P502" s="49">
        <v>45854</v>
      </c>
      <c r="Q502" s="12" t="str">
        <f>TEXT(Table1[[#This Row],[Billing_Date]],"YYYY")</f>
        <v>2025</v>
      </c>
      <c r="R502" s="49">
        <v>45877</v>
      </c>
      <c r="S502" s="12" t="s">
        <v>37</v>
      </c>
      <c r="T502" s="12">
        <f>IF(Table1[[#This Row],[Payment_Status]]="Paid",1,0)</f>
        <v>0</v>
      </c>
      <c r="U502" s="12">
        <f>IF(Table1[[#This Row],[Payment_Status]]="Unpaid",1,0)</f>
        <v>0</v>
      </c>
      <c r="V502" s="12">
        <f>IF(Table1[[#This Row],[Payment_Status]]="Pending",1,0)</f>
        <v>1</v>
      </c>
      <c r="W502" s="12" t="s">
        <v>43</v>
      </c>
      <c r="X502" s="12" t="s">
        <v>44</v>
      </c>
      <c r="Y502" s="12" t="s">
        <v>85</v>
      </c>
      <c r="Z502" s="12">
        <v>25.34</v>
      </c>
      <c r="AA502" s="12">
        <v>15.71</v>
      </c>
      <c r="AB502" s="12" t="s">
        <v>32</v>
      </c>
      <c r="AC502" s="13">
        <v>43463</v>
      </c>
      <c r="AD502" s="12">
        <v>45</v>
      </c>
      <c r="AE502" s="15" t="s">
        <v>33</v>
      </c>
    </row>
    <row r="503" spans="3:31" ht="18" x14ac:dyDescent="0.35">
      <c r="C503" s="11" t="s">
        <v>960</v>
      </c>
      <c r="D503" s="12" t="s">
        <v>4475</v>
      </c>
      <c r="E503" s="12" t="s">
        <v>6478</v>
      </c>
      <c r="F503" s="12" t="s">
        <v>26</v>
      </c>
      <c r="G503" s="12" t="s">
        <v>8028</v>
      </c>
      <c r="H503" s="12" t="s">
        <v>8022</v>
      </c>
      <c r="I503" s="12" t="s">
        <v>961</v>
      </c>
      <c r="J503" s="13">
        <v>45564</v>
      </c>
      <c r="K503" s="14">
        <v>0.28314814814814815</v>
      </c>
      <c r="L503" s="12">
        <v>418.14</v>
      </c>
      <c r="M503" s="12">
        <v>3343.16</v>
      </c>
      <c r="N503" s="12">
        <v>3761.2999999999902</v>
      </c>
      <c r="O503" s="12">
        <v>2965.95</v>
      </c>
      <c r="P503" s="49">
        <v>45735</v>
      </c>
      <c r="Q503" s="12" t="str">
        <f>TEXT(Table1[[#This Row],[Billing_Date]],"YYYY")</f>
        <v>2025</v>
      </c>
      <c r="R503" s="49">
        <v>45867</v>
      </c>
      <c r="S503" s="12" t="s">
        <v>28</v>
      </c>
      <c r="T503" s="12">
        <f>IF(Table1[[#This Row],[Payment_Status]]="Paid",1,0)</f>
        <v>1</v>
      </c>
      <c r="U503" s="12">
        <f>IF(Table1[[#This Row],[Payment_Status]]="Unpaid",1,0)</f>
        <v>0</v>
      </c>
      <c r="V503" s="12">
        <f>IF(Table1[[#This Row],[Payment_Status]]="Pending",1,0)</f>
        <v>0</v>
      </c>
      <c r="W503" s="12" t="s">
        <v>58</v>
      </c>
      <c r="X503" s="12" t="s">
        <v>30</v>
      </c>
      <c r="Y503" s="12" t="s">
        <v>85</v>
      </c>
      <c r="Z503" s="12">
        <v>184.15</v>
      </c>
      <c r="AA503" s="12">
        <v>233.99</v>
      </c>
      <c r="AB503" s="12" t="s">
        <v>46</v>
      </c>
      <c r="AC503" s="13">
        <v>43552</v>
      </c>
      <c r="AD503" s="12">
        <v>65</v>
      </c>
      <c r="AE503" s="15" t="s">
        <v>40</v>
      </c>
    </row>
    <row r="504" spans="3:31" ht="18" x14ac:dyDescent="0.35">
      <c r="C504" s="11" t="s">
        <v>962</v>
      </c>
      <c r="D504" s="12" t="s">
        <v>4476</v>
      </c>
      <c r="E504" s="12" t="s">
        <v>6479</v>
      </c>
      <c r="F504" s="12" t="s">
        <v>30</v>
      </c>
      <c r="G504" s="12" t="s">
        <v>8030</v>
      </c>
      <c r="H504" s="12" t="s">
        <v>8023</v>
      </c>
      <c r="I504" s="12" t="s">
        <v>963</v>
      </c>
      <c r="J504" s="13">
        <v>45702</v>
      </c>
      <c r="K504" s="14">
        <v>0.18399305555555556</v>
      </c>
      <c r="L504" s="12">
        <v>67.09</v>
      </c>
      <c r="M504" s="12">
        <v>4990.45</v>
      </c>
      <c r="N504" s="12">
        <v>5057.54</v>
      </c>
      <c r="O504" s="12">
        <v>379.89</v>
      </c>
      <c r="P504" s="49">
        <v>45704</v>
      </c>
      <c r="Q504" s="12" t="str">
        <f>TEXT(Table1[[#This Row],[Billing_Date]],"YYYY")</f>
        <v>2025</v>
      </c>
      <c r="R504" s="49">
        <v>45876</v>
      </c>
      <c r="S504" s="12" t="s">
        <v>28</v>
      </c>
      <c r="T504" s="12">
        <f>IF(Table1[[#This Row],[Payment_Status]]="Paid",1,0)</f>
        <v>1</v>
      </c>
      <c r="U504" s="12">
        <f>IF(Table1[[#This Row],[Payment_Status]]="Unpaid",1,0)</f>
        <v>0</v>
      </c>
      <c r="V504" s="12">
        <f>IF(Table1[[#This Row],[Payment_Status]]="Pending",1,0)</f>
        <v>0</v>
      </c>
      <c r="W504" s="12" t="s">
        <v>38</v>
      </c>
      <c r="X504" s="12" t="s">
        <v>39</v>
      </c>
      <c r="Y504" s="12" t="s">
        <v>31</v>
      </c>
      <c r="Z504" s="12">
        <v>41.4</v>
      </c>
      <c r="AA504" s="12">
        <v>25.69</v>
      </c>
      <c r="AB504" s="12" t="s">
        <v>32</v>
      </c>
      <c r="AC504" s="13">
        <v>43228</v>
      </c>
      <c r="AD504" s="12">
        <v>62</v>
      </c>
      <c r="AE504" s="15" t="s">
        <v>64</v>
      </c>
    </row>
    <row r="505" spans="3:31" ht="18" x14ac:dyDescent="0.35">
      <c r="C505" s="11" t="s">
        <v>964</v>
      </c>
      <c r="D505" s="12" t="s">
        <v>4477</v>
      </c>
      <c r="E505" s="12" t="s">
        <v>6480</v>
      </c>
      <c r="F505" s="12" t="s">
        <v>26</v>
      </c>
      <c r="G505" s="12" t="s">
        <v>8026</v>
      </c>
      <c r="H505" s="12" t="s">
        <v>8021</v>
      </c>
      <c r="I505" s="12" t="s">
        <v>965</v>
      </c>
      <c r="J505" s="13">
        <v>45614</v>
      </c>
      <c r="K505" s="14">
        <v>7.9282407407407409E-3</v>
      </c>
      <c r="L505" s="12">
        <v>450.4</v>
      </c>
      <c r="M505" s="12">
        <v>4706.08</v>
      </c>
      <c r="N505" s="12">
        <v>5156.4799999999996</v>
      </c>
      <c r="O505" s="12">
        <v>2059.46</v>
      </c>
      <c r="P505" s="49">
        <v>45781</v>
      </c>
      <c r="Q505" s="12" t="str">
        <f>TEXT(Table1[[#This Row],[Billing_Date]],"YYYY")</f>
        <v>2025</v>
      </c>
      <c r="R505" s="49">
        <v>45883</v>
      </c>
      <c r="S505" s="12" t="s">
        <v>28</v>
      </c>
      <c r="T505" s="12">
        <f>IF(Table1[[#This Row],[Payment_Status]]="Paid",1,0)</f>
        <v>1</v>
      </c>
      <c r="U505" s="12">
        <f>IF(Table1[[#This Row],[Payment_Status]]="Unpaid",1,0)</f>
        <v>0</v>
      </c>
      <c r="V505" s="12">
        <f>IF(Table1[[#This Row],[Payment_Status]]="Pending",1,0)</f>
        <v>0</v>
      </c>
      <c r="W505" s="12" t="s">
        <v>58</v>
      </c>
      <c r="X505" s="12" t="s">
        <v>39</v>
      </c>
      <c r="Y505" s="12" t="s">
        <v>63</v>
      </c>
      <c r="Z505" s="12">
        <v>254.89</v>
      </c>
      <c r="AA505" s="12">
        <v>195.51</v>
      </c>
      <c r="AB505" s="12" t="s">
        <v>32</v>
      </c>
      <c r="AC505" s="13">
        <v>42362</v>
      </c>
      <c r="AD505" s="12">
        <v>51</v>
      </c>
      <c r="AE505" s="15" t="s">
        <v>33</v>
      </c>
    </row>
    <row r="506" spans="3:31" ht="18" x14ac:dyDescent="0.35">
      <c r="C506" s="11" t="s">
        <v>966</v>
      </c>
      <c r="D506" s="12" t="s">
        <v>4478</v>
      </c>
      <c r="E506" s="12" t="s">
        <v>6481</v>
      </c>
      <c r="F506" s="12" t="s">
        <v>26</v>
      </c>
      <c r="G506" s="12" t="s">
        <v>8030</v>
      </c>
      <c r="H506" s="12" t="s">
        <v>8023</v>
      </c>
      <c r="I506" s="12" t="s">
        <v>967</v>
      </c>
      <c r="J506" s="13">
        <v>45737</v>
      </c>
      <c r="K506" s="14">
        <v>0.65187499999999998</v>
      </c>
      <c r="L506" s="12">
        <v>335.12</v>
      </c>
      <c r="M506" s="12">
        <v>3104.42</v>
      </c>
      <c r="N506" s="12">
        <v>3439.54</v>
      </c>
      <c r="O506" s="12">
        <v>1875.48</v>
      </c>
      <c r="P506" s="49">
        <v>45739</v>
      </c>
      <c r="Q506" s="12" t="str">
        <f>TEXT(Table1[[#This Row],[Billing_Date]],"YYYY")</f>
        <v>2025</v>
      </c>
      <c r="R506" s="49">
        <v>45867</v>
      </c>
      <c r="S506" s="12" t="s">
        <v>28</v>
      </c>
      <c r="T506" s="12">
        <f>IF(Table1[[#This Row],[Payment_Status]]="Paid",1,0)</f>
        <v>1</v>
      </c>
      <c r="U506" s="12">
        <f>IF(Table1[[#This Row],[Payment_Status]]="Unpaid",1,0)</f>
        <v>0</v>
      </c>
      <c r="V506" s="12">
        <f>IF(Table1[[#This Row],[Payment_Status]]="Pending",1,0)</f>
        <v>0</v>
      </c>
      <c r="W506" s="12" t="s">
        <v>50</v>
      </c>
      <c r="X506" s="12" t="s">
        <v>44</v>
      </c>
      <c r="Y506" s="12" t="s">
        <v>51</v>
      </c>
      <c r="Z506" s="12">
        <v>183.68</v>
      </c>
      <c r="AA506" s="12">
        <v>151.44</v>
      </c>
      <c r="AB506" s="12" t="s">
        <v>46</v>
      </c>
      <c r="AC506" s="13">
        <v>44485</v>
      </c>
      <c r="AD506" s="12">
        <v>22</v>
      </c>
      <c r="AE506" s="15" t="s">
        <v>64</v>
      </c>
    </row>
    <row r="507" spans="3:31" ht="18" x14ac:dyDescent="0.35">
      <c r="C507" s="11" t="s">
        <v>968</v>
      </c>
      <c r="D507" s="12" t="s">
        <v>4479</v>
      </c>
      <c r="E507" s="12" t="s">
        <v>6482</v>
      </c>
      <c r="F507" s="12" t="s">
        <v>35</v>
      </c>
      <c r="G507" s="12" t="s">
        <v>8025</v>
      </c>
      <c r="H507" s="12" t="s">
        <v>8020</v>
      </c>
      <c r="I507" s="12" t="s">
        <v>969</v>
      </c>
      <c r="J507" s="13">
        <v>45721</v>
      </c>
      <c r="K507" s="14">
        <v>5.4641203703703706E-2</v>
      </c>
      <c r="L507" s="12">
        <v>362.87</v>
      </c>
      <c r="M507" s="12">
        <v>2534.23</v>
      </c>
      <c r="N507" s="12">
        <v>2897.1</v>
      </c>
      <c r="O507" s="12">
        <v>1662.13</v>
      </c>
      <c r="P507" s="49">
        <v>45814</v>
      </c>
      <c r="Q507" s="12" t="str">
        <f>TEXT(Table1[[#This Row],[Billing_Date]],"YYYY")</f>
        <v>2025</v>
      </c>
      <c r="R507" s="49">
        <v>45870</v>
      </c>
      <c r="S507" s="12" t="s">
        <v>37</v>
      </c>
      <c r="T507" s="12">
        <f>IF(Table1[[#This Row],[Payment_Status]]="Paid",1,0)</f>
        <v>0</v>
      </c>
      <c r="U507" s="12">
        <f>IF(Table1[[#This Row],[Payment_Status]]="Unpaid",1,0)</f>
        <v>0</v>
      </c>
      <c r="V507" s="12">
        <f>IF(Table1[[#This Row],[Payment_Status]]="Pending",1,0)</f>
        <v>1</v>
      </c>
      <c r="W507" s="12" t="s">
        <v>50</v>
      </c>
      <c r="X507" s="12" t="s">
        <v>44</v>
      </c>
      <c r="Y507" s="12" t="s">
        <v>31</v>
      </c>
      <c r="Z507" s="12">
        <v>164.41</v>
      </c>
      <c r="AA507" s="12">
        <v>198.46</v>
      </c>
      <c r="AB507" s="12" t="s">
        <v>46</v>
      </c>
      <c r="AC507" s="13">
        <v>45121</v>
      </c>
      <c r="AD507" s="12">
        <v>20</v>
      </c>
      <c r="AE507" s="15" t="s">
        <v>40</v>
      </c>
    </row>
    <row r="508" spans="3:31" ht="18" x14ac:dyDescent="0.35">
      <c r="C508" s="11" t="s">
        <v>970</v>
      </c>
      <c r="D508" s="12" t="s">
        <v>4480</v>
      </c>
      <c r="E508" s="12" t="s">
        <v>6483</v>
      </c>
      <c r="F508" s="12" t="s">
        <v>35</v>
      </c>
      <c r="G508" s="12" t="s">
        <v>8026</v>
      </c>
      <c r="H508" s="12" t="s">
        <v>8021</v>
      </c>
      <c r="I508" s="12" t="s">
        <v>971</v>
      </c>
      <c r="J508" s="13">
        <v>45657</v>
      </c>
      <c r="K508" s="14">
        <v>0.905787037037037</v>
      </c>
      <c r="L508" s="12">
        <v>296.27999999999997</v>
      </c>
      <c r="M508" s="12">
        <v>3044.87</v>
      </c>
      <c r="N508" s="12">
        <v>3341.1499999999901</v>
      </c>
      <c r="O508" s="12">
        <v>1975.17</v>
      </c>
      <c r="P508" s="49">
        <v>45659</v>
      </c>
      <c r="Q508" s="12" t="str">
        <f>TEXT(Table1[[#This Row],[Billing_Date]],"YYYY")</f>
        <v>2025</v>
      </c>
      <c r="R508" s="49">
        <v>45881</v>
      </c>
      <c r="S508" s="12" t="s">
        <v>37</v>
      </c>
      <c r="T508" s="12">
        <f>IF(Table1[[#This Row],[Payment_Status]]="Paid",1,0)</f>
        <v>0</v>
      </c>
      <c r="U508" s="12">
        <f>IF(Table1[[#This Row],[Payment_Status]]="Unpaid",1,0)</f>
        <v>0</v>
      </c>
      <c r="V508" s="12">
        <f>IF(Table1[[#This Row],[Payment_Status]]="Pending",1,0)</f>
        <v>1</v>
      </c>
      <c r="W508" s="12" t="s">
        <v>29</v>
      </c>
      <c r="X508" s="12" t="s">
        <v>39</v>
      </c>
      <c r="Y508" s="12" t="s">
        <v>51</v>
      </c>
      <c r="Z508" s="12">
        <v>155.72</v>
      </c>
      <c r="AA508" s="12">
        <v>140.56</v>
      </c>
      <c r="AB508" s="12" t="s">
        <v>32</v>
      </c>
      <c r="AC508" s="13">
        <v>45409</v>
      </c>
      <c r="AD508" s="12">
        <v>55</v>
      </c>
      <c r="AE508" s="15" t="s">
        <v>33</v>
      </c>
    </row>
    <row r="509" spans="3:31" ht="18" x14ac:dyDescent="0.35">
      <c r="C509" s="11" t="s">
        <v>972</v>
      </c>
      <c r="D509" s="12" t="s">
        <v>4481</v>
      </c>
      <c r="E509" s="12" t="s">
        <v>6484</v>
      </c>
      <c r="F509" s="12" t="s">
        <v>26</v>
      </c>
      <c r="G509" s="12" t="s">
        <v>8031</v>
      </c>
      <c r="H509" s="12" t="s">
        <v>8024</v>
      </c>
      <c r="I509" s="12" t="s">
        <v>973</v>
      </c>
      <c r="J509" s="13">
        <v>45520</v>
      </c>
      <c r="K509" s="14">
        <v>0.26451388888888888</v>
      </c>
      <c r="L509" s="12">
        <v>255.17</v>
      </c>
      <c r="M509" s="12">
        <v>2632.6</v>
      </c>
      <c r="N509" s="12">
        <v>2887.77</v>
      </c>
      <c r="O509" s="12">
        <v>1252.46</v>
      </c>
      <c r="P509" s="49">
        <v>45521</v>
      </c>
      <c r="Q509" s="12" t="str">
        <f>TEXT(Table1[[#This Row],[Billing_Date]],"YYYY")</f>
        <v>2024</v>
      </c>
      <c r="R509" s="49">
        <v>45885</v>
      </c>
      <c r="S509" s="12" t="s">
        <v>28</v>
      </c>
      <c r="T509" s="12">
        <f>IF(Table1[[#This Row],[Payment_Status]]="Paid",1,0)</f>
        <v>1</v>
      </c>
      <c r="U509" s="12">
        <f>IF(Table1[[#This Row],[Payment_Status]]="Unpaid",1,0)</f>
        <v>0</v>
      </c>
      <c r="V509" s="12">
        <f>IF(Table1[[#This Row],[Payment_Status]]="Pending",1,0)</f>
        <v>0</v>
      </c>
      <c r="W509" s="12" t="s">
        <v>58</v>
      </c>
      <c r="X509" s="12" t="s">
        <v>30</v>
      </c>
      <c r="Y509" s="12" t="s">
        <v>45</v>
      </c>
      <c r="Z509" s="12">
        <v>126.87</v>
      </c>
      <c r="AA509" s="12">
        <v>128.30000000000001</v>
      </c>
      <c r="AB509" s="12" t="s">
        <v>32</v>
      </c>
      <c r="AC509" s="13">
        <v>43943</v>
      </c>
      <c r="AD509" s="12">
        <v>53</v>
      </c>
      <c r="AE509" s="15" t="s">
        <v>33</v>
      </c>
    </row>
    <row r="510" spans="3:31" ht="18" x14ac:dyDescent="0.35">
      <c r="C510" s="11" t="s">
        <v>974</v>
      </c>
      <c r="D510" s="12" t="s">
        <v>4482</v>
      </c>
      <c r="E510" s="12" t="s">
        <v>6485</v>
      </c>
      <c r="F510" s="12" t="s">
        <v>26</v>
      </c>
      <c r="G510" s="12" t="s">
        <v>8030</v>
      </c>
      <c r="H510" s="12" t="s">
        <v>8023</v>
      </c>
      <c r="I510" s="12" t="s">
        <v>975</v>
      </c>
      <c r="J510" s="13">
        <v>45731</v>
      </c>
      <c r="K510" s="14">
        <v>8.5752314814814809E-2</v>
      </c>
      <c r="L510" s="12">
        <v>39.270000000000003</v>
      </c>
      <c r="M510" s="12">
        <v>2150.16</v>
      </c>
      <c r="N510" s="12">
        <v>2189.4299999999998</v>
      </c>
      <c r="O510" s="12">
        <v>267.83999999999997</v>
      </c>
      <c r="P510" s="49">
        <v>45735</v>
      </c>
      <c r="Q510" s="12" t="str">
        <f>TEXT(Table1[[#This Row],[Billing_Date]],"YYYY")</f>
        <v>2025</v>
      </c>
      <c r="R510" s="49">
        <v>45861</v>
      </c>
      <c r="S510" s="12" t="s">
        <v>49</v>
      </c>
      <c r="T510" s="12">
        <f>IF(Table1[[#This Row],[Payment_Status]]="Paid",1,0)</f>
        <v>0</v>
      </c>
      <c r="U510" s="12">
        <f>IF(Table1[[#This Row],[Payment_Status]]="Unpaid",1,0)</f>
        <v>1</v>
      </c>
      <c r="V510" s="12">
        <f>IF(Table1[[#This Row],[Payment_Status]]="Pending",1,0)</f>
        <v>0</v>
      </c>
      <c r="W510" s="12" t="s">
        <v>38</v>
      </c>
      <c r="X510" s="12" t="s">
        <v>39</v>
      </c>
      <c r="Y510" s="12" t="s">
        <v>45</v>
      </c>
      <c r="Z510" s="12">
        <v>24.22</v>
      </c>
      <c r="AA510" s="12">
        <v>15.05</v>
      </c>
      <c r="AB510" s="12" t="s">
        <v>32</v>
      </c>
      <c r="AC510" s="13">
        <v>44438</v>
      </c>
      <c r="AD510" s="12">
        <v>21</v>
      </c>
      <c r="AE510" s="15" t="s">
        <v>64</v>
      </c>
    </row>
    <row r="511" spans="3:31" ht="18" x14ac:dyDescent="0.35">
      <c r="C511" s="11" t="s">
        <v>910</v>
      </c>
      <c r="D511" s="12" t="s">
        <v>4483</v>
      </c>
      <c r="E511" s="12" t="s">
        <v>6486</v>
      </c>
      <c r="F511" s="12" t="s">
        <v>30</v>
      </c>
      <c r="G511" s="12" t="s">
        <v>8029</v>
      </c>
      <c r="H511" s="12" t="s">
        <v>8020</v>
      </c>
      <c r="I511" s="12" t="s">
        <v>911</v>
      </c>
      <c r="J511" s="13">
        <v>45516</v>
      </c>
      <c r="K511" s="14">
        <v>6.8726851851851858E-2</v>
      </c>
      <c r="L511" s="12">
        <v>162</v>
      </c>
      <c r="M511" s="12">
        <v>1102.77</v>
      </c>
      <c r="N511" s="12">
        <v>1264.77</v>
      </c>
      <c r="O511" s="12">
        <v>758.38</v>
      </c>
      <c r="P511" s="49">
        <v>45669</v>
      </c>
      <c r="Q511" s="12" t="str">
        <f>TEXT(Table1[[#This Row],[Billing_Date]],"YYYY")</f>
        <v>2025</v>
      </c>
      <c r="R511" s="49">
        <v>45860</v>
      </c>
      <c r="S511" s="12" t="s">
        <v>49</v>
      </c>
      <c r="T511" s="12">
        <f>IF(Table1[[#This Row],[Payment_Status]]="Paid",1,0)</f>
        <v>0</v>
      </c>
      <c r="U511" s="12">
        <f>IF(Table1[[#This Row],[Payment_Status]]="Unpaid",1,0)</f>
        <v>1</v>
      </c>
      <c r="V511" s="12">
        <f>IF(Table1[[#This Row],[Payment_Status]]="Pending",1,0)</f>
        <v>0</v>
      </c>
      <c r="W511" s="12" t="s">
        <v>29</v>
      </c>
      <c r="X511" s="12" t="s">
        <v>30</v>
      </c>
      <c r="Y511" s="12" t="s">
        <v>45</v>
      </c>
      <c r="Z511" s="12">
        <v>83.95</v>
      </c>
      <c r="AA511" s="12">
        <v>78.05</v>
      </c>
      <c r="AB511" s="12" t="s">
        <v>32</v>
      </c>
      <c r="AC511" s="13">
        <v>42422</v>
      </c>
      <c r="AD511" s="12">
        <v>20</v>
      </c>
      <c r="AE511" s="15" t="s">
        <v>64</v>
      </c>
    </row>
    <row r="512" spans="3:31" ht="18" x14ac:dyDescent="0.35">
      <c r="C512" s="11" t="s">
        <v>978</v>
      </c>
      <c r="D512" s="12" t="s">
        <v>4484</v>
      </c>
      <c r="E512" s="12" t="s">
        <v>6487</v>
      </c>
      <c r="F512" s="12" t="s">
        <v>35</v>
      </c>
      <c r="G512" s="12" t="s">
        <v>8026</v>
      </c>
      <c r="H512" s="12" t="s">
        <v>8021</v>
      </c>
      <c r="I512" s="12" t="s">
        <v>979</v>
      </c>
      <c r="J512" s="13">
        <v>45615</v>
      </c>
      <c r="K512" s="14">
        <v>0.69068287037037035</v>
      </c>
      <c r="L512" s="12">
        <v>420.3</v>
      </c>
      <c r="M512" s="12">
        <v>4714.72</v>
      </c>
      <c r="N512" s="12">
        <v>5135.0200000000004</v>
      </c>
      <c r="O512" s="12">
        <v>3067.37</v>
      </c>
      <c r="P512" s="49">
        <v>45644</v>
      </c>
      <c r="Q512" s="12" t="str">
        <f>TEXT(Table1[[#This Row],[Billing_Date]],"YYYY")</f>
        <v>2024</v>
      </c>
      <c r="R512" s="49">
        <v>45879</v>
      </c>
      <c r="S512" s="12" t="s">
        <v>28</v>
      </c>
      <c r="T512" s="12">
        <f>IF(Table1[[#This Row],[Payment_Status]]="Paid",1,0)</f>
        <v>1</v>
      </c>
      <c r="U512" s="12">
        <f>IF(Table1[[#This Row],[Payment_Status]]="Unpaid",1,0)</f>
        <v>0</v>
      </c>
      <c r="V512" s="12">
        <f>IF(Table1[[#This Row],[Payment_Status]]="Pending",1,0)</f>
        <v>0</v>
      </c>
      <c r="W512" s="12" t="s">
        <v>29</v>
      </c>
      <c r="X512" s="12" t="s">
        <v>39</v>
      </c>
      <c r="Y512" s="12" t="s">
        <v>51</v>
      </c>
      <c r="Z512" s="12">
        <v>267.02999999999997</v>
      </c>
      <c r="AA512" s="12">
        <v>153.27000000000001</v>
      </c>
      <c r="AB512" s="12" t="s">
        <v>32</v>
      </c>
      <c r="AC512" s="13">
        <v>44667</v>
      </c>
      <c r="AD512" s="12">
        <v>38</v>
      </c>
      <c r="AE512" s="15" t="s">
        <v>33</v>
      </c>
    </row>
    <row r="513" spans="3:31" ht="18" x14ac:dyDescent="0.35">
      <c r="C513" s="11" t="s">
        <v>980</v>
      </c>
      <c r="D513" s="12" t="s">
        <v>4485</v>
      </c>
      <c r="E513" s="12" t="s">
        <v>6488</v>
      </c>
      <c r="F513" s="12" t="s">
        <v>26</v>
      </c>
      <c r="G513" s="12" t="s">
        <v>8030</v>
      </c>
      <c r="H513" s="12" t="s">
        <v>8023</v>
      </c>
      <c r="I513" s="12" t="s">
        <v>981</v>
      </c>
      <c r="J513" s="13">
        <v>45758</v>
      </c>
      <c r="K513" s="14">
        <v>0.17002314814814815</v>
      </c>
      <c r="L513" s="12">
        <v>440.05</v>
      </c>
      <c r="M513" s="12">
        <v>4316.38</v>
      </c>
      <c r="N513" s="12">
        <v>4756.43</v>
      </c>
      <c r="O513" s="12">
        <v>3106.59</v>
      </c>
      <c r="P513" s="49">
        <v>45761</v>
      </c>
      <c r="Q513" s="12" t="str">
        <f>TEXT(Table1[[#This Row],[Billing_Date]],"YYYY")</f>
        <v>2025</v>
      </c>
      <c r="R513" s="49">
        <v>45860</v>
      </c>
      <c r="S513" s="12" t="s">
        <v>28</v>
      </c>
      <c r="T513" s="12">
        <f>IF(Table1[[#This Row],[Payment_Status]]="Paid",1,0)</f>
        <v>1</v>
      </c>
      <c r="U513" s="12">
        <f>IF(Table1[[#This Row],[Payment_Status]]="Unpaid",1,0)</f>
        <v>0</v>
      </c>
      <c r="V513" s="12">
        <f>IF(Table1[[#This Row],[Payment_Status]]="Pending",1,0)</f>
        <v>0</v>
      </c>
      <c r="W513" s="12" t="s">
        <v>43</v>
      </c>
      <c r="X513" s="12" t="s">
        <v>39</v>
      </c>
      <c r="Y513" s="12" t="s">
        <v>51</v>
      </c>
      <c r="Z513" s="12">
        <v>268.18</v>
      </c>
      <c r="AA513" s="12">
        <v>171.87</v>
      </c>
      <c r="AB513" s="12" t="s">
        <v>46</v>
      </c>
      <c r="AC513" s="13">
        <v>44865</v>
      </c>
      <c r="AD513" s="12">
        <v>67</v>
      </c>
      <c r="AE513" s="15" t="s">
        <v>40</v>
      </c>
    </row>
    <row r="514" spans="3:31" ht="18" x14ac:dyDescent="0.35">
      <c r="C514" s="11" t="s">
        <v>982</v>
      </c>
      <c r="D514" s="12" t="s">
        <v>6009</v>
      </c>
      <c r="E514" s="12" t="s">
        <v>6489</v>
      </c>
      <c r="F514" s="12" t="s">
        <v>30</v>
      </c>
      <c r="G514" s="12" t="s">
        <v>8027</v>
      </c>
      <c r="H514" s="12" t="s">
        <v>8022</v>
      </c>
      <c r="I514" s="12" t="s">
        <v>983</v>
      </c>
      <c r="J514" s="13">
        <v>45611</v>
      </c>
      <c r="K514" s="14">
        <v>0.31489583333333332</v>
      </c>
      <c r="L514" s="12">
        <v>239.46</v>
      </c>
      <c r="M514" s="12">
        <v>4764.38</v>
      </c>
      <c r="N514" s="12">
        <v>5003.84</v>
      </c>
      <c r="O514" s="12">
        <v>1163.43</v>
      </c>
      <c r="P514" s="49">
        <v>45757</v>
      </c>
      <c r="Q514" s="12" t="str">
        <f>TEXT(Table1[[#This Row],[Billing_Date]],"YYYY")</f>
        <v>2025</v>
      </c>
      <c r="R514" s="49">
        <v>45883</v>
      </c>
      <c r="S514" s="12" t="s">
        <v>37</v>
      </c>
      <c r="T514" s="12">
        <f>IF(Table1[[#This Row],[Payment_Status]]="Paid",1,0)</f>
        <v>0</v>
      </c>
      <c r="U514" s="12">
        <f>IF(Table1[[#This Row],[Payment_Status]]="Unpaid",1,0)</f>
        <v>0</v>
      </c>
      <c r="V514" s="12">
        <f>IF(Table1[[#This Row],[Payment_Status]]="Pending",1,0)</f>
        <v>1</v>
      </c>
      <c r="W514" s="12" t="s">
        <v>29</v>
      </c>
      <c r="X514" s="12" t="s">
        <v>30</v>
      </c>
      <c r="Y514" s="12" t="s">
        <v>63</v>
      </c>
      <c r="Z514" s="12">
        <v>108.68</v>
      </c>
      <c r="AA514" s="12">
        <v>130.78</v>
      </c>
      <c r="AB514" s="12" t="s">
        <v>32</v>
      </c>
      <c r="AC514" s="13">
        <v>44125</v>
      </c>
      <c r="AD514" s="12">
        <v>72</v>
      </c>
      <c r="AE514" s="15" t="s">
        <v>40</v>
      </c>
    </row>
    <row r="515" spans="3:31" ht="18" x14ac:dyDescent="0.35">
      <c r="C515" s="11" t="s">
        <v>984</v>
      </c>
      <c r="D515" s="12" t="s">
        <v>4487</v>
      </c>
      <c r="E515" s="12" t="s">
        <v>6490</v>
      </c>
      <c r="F515" s="12" t="s">
        <v>30</v>
      </c>
      <c r="G515" s="12" t="s">
        <v>8030</v>
      </c>
      <c r="H515" s="12" t="s">
        <v>8023</v>
      </c>
      <c r="I515" s="12" t="s">
        <v>985</v>
      </c>
      <c r="J515" s="13">
        <v>45538</v>
      </c>
      <c r="K515" s="14">
        <v>0.92163194444444441</v>
      </c>
      <c r="L515" s="12">
        <v>188.06</v>
      </c>
      <c r="M515" s="12">
        <v>3234.95</v>
      </c>
      <c r="N515" s="12">
        <v>3423.0099999999902</v>
      </c>
      <c r="O515" s="12">
        <v>1032.03</v>
      </c>
      <c r="P515" s="49">
        <v>45838</v>
      </c>
      <c r="Q515" s="12" t="str">
        <f>TEXT(Table1[[#This Row],[Billing_Date]],"YYYY")</f>
        <v>2025</v>
      </c>
      <c r="R515" s="49">
        <v>45863</v>
      </c>
      <c r="S515" s="12" t="s">
        <v>28</v>
      </c>
      <c r="T515" s="12">
        <f>IF(Table1[[#This Row],[Payment_Status]]="Paid",1,0)</f>
        <v>1</v>
      </c>
      <c r="U515" s="12">
        <f>IF(Table1[[#This Row],[Payment_Status]]="Unpaid",1,0)</f>
        <v>0</v>
      </c>
      <c r="V515" s="12">
        <f>IF(Table1[[#This Row],[Payment_Status]]="Pending",1,0)</f>
        <v>0</v>
      </c>
      <c r="W515" s="12" t="s">
        <v>29</v>
      </c>
      <c r="X515" s="12" t="s">
        <v>44</v>
      </c>
      <c r="Y515" s="12" t="s">
        <v>51</v>
      </c>
      <c r="Z515" s="12">
        <v>118.26</v>
      </c>
      <c r="AA515" s="12">
        <v>69.8</v>
      </c>
      <c r="AB515" s="12" t="s">
        <v>46</v>
      </c>
      <c r="AC515" s="13">
        <v>43394</v>
      </c>
      <c r="AD515" s="12">
        <v>48</v>
      </c>
      <c r="AE515" s="15" t="s">
        <v>64</v>
      </c>
    </row>
    <row r="516" spans="3:31" ht="18" x14ac:dyDescent="0.35">
      <c r="C516" s="11" t="s">
        <v>986</v>
      </c>
      <c r="D516" s="12" t="s">
        <v>4488</v>
      </c>
      <c r="E516" s="12" t="s">
        <v>6491</v>
      </c>
      <c r="F516" s="12" t="s">
        <v>26</v>
      </c>
      <c r="G516" s="12" t="s">
        <v>8031</v>
      </c>
      <c r="H516" s="12" t="s">
        <v>8024</v>
      </c>
      <c r="I516" s="12" t="s">
        <v>987</v>
      </c>
      <c r="J516" s="13">
        <v>45766</v>
      </c>
      <c r="K516" s="14">
        <v>0.85706018518518523</v>
      </c>
      <c r="L516" s="12">
        <v>108.53</v>
      </c>
      <c r="M516" s="12">
        <v>3663.6</v>
      </c>
      <c r="N516" s="12">
        <v>3772.13</v>
      </c>
      <c r="O516" s="12">
        <v>761.9</v>
      </c>
      <c r="P516" s="49">
        <v>45816</v>
      </c>
      <c r="Q516" s="12" t="str">
        <f>TEXT(Table1[[#This Row],[Billing_Date]],"YYYY")</f>
        <v>2025</v>
      </c>
      <c r="R516" s="49">
        <v>45879</v>
      </c>
      <c r="S516" s="12" t="s">
        <v>28</v>
      </c>
      <c r="T516" s="12">
        <f>IF(Table1[[#This Row],[Payment_Status]]="Paid",1,0)</f>
        <v>1</v>
      </c>
      <c r="U516" s="12">
        <f>IF(Table1[[#This Row],[Payment_Status]]="Unpaid",1,0)</f>
        <v>0</v>
      </c>
      <c r="V516" s="12">
        <f>IF(Table1[[#This Row],[Payment_Status]]="Pending",1,0)</f>
        <v>0</v>
      </c>
      <c r="W516" s="12" t="s">
        <v>38</v>
      </c>
      <c r="X516" s="12" t="s">
        <v>44</v>
      </c>
      <c r="Y516" s="12" t="s">
        <v>45</v>
      </c>
      <c r="Z516" s="12">
        <v>47.81</v>
      </c>
      <c r="AA516" s="12">
        <v>60.72</v>
      </c>
      <c r="AB516" s="12" t="s">
        <v>32</v>
      </c>
      <c r="AC516" s="13">
        <v>42941</v>
      </c>
      <c r="AD516" s="12">
        <v>67</v>
      </c>
      <c r="AE516" s="15" t="s">
        <v>64</v>
      </c>
    </row>
    <row r="517" spans="3:31" ht="18" x14ac:dyDescent="0.35">
      <c r="C517" s="11" t="s">
        <v>988</v>
      </c>
      <c r="D517" s="12" t="s">
        <v>4489</v>
      </c>
      <c r="E517" s="12" t="s">
        <v>6492</v>
      </c>
      <c r="F517" s="12" t="s">
        <v>35</v>
      </c>
      <c r="G517" s="12" t="s">
        <v>8030</v>
      </c>
      <c r="H517" s="12" t="s">
        <v>8023</v>
      </c>
      <c r="I517" s="12" t="s">
        <v>989</v>
      </c>
      <c r="J517" s="13">
        <v>45674</v>
      </c>
      <c r="K517" s="14">
        <v>0.11045138888888889</v>
      </c>
      <c r="L517" s="12">
        <v>338.59</v>
      </c>
      <c r="M517" s="12">
        <v>1102.3800000000001</v>
      </c>
      <c r="N517" s="12">
        <v>1440.97</v>
      </c>
      <c r="O517" s="12">
        <v>2110.6799999999998</v>
      </c>
      <c r="P517" s="49">
        <v>45703</v>
      </c>
      <c r="Q517" s="12" t="str">
        <f>TEXT(Table1[[#This Row],[Billing_Date]],"YYYY")</f>
        <v>2025</v>
      </c>
      <c r="R517" s="49">
        <v>45860</v>
      </c>
      <c r="S517" s="12" t="s">
        <v>28</v>
      </c>
      <c r="T517" s="12">
        <f>IF(Table1[[#This Row],[Payment_Status]]="Paid",1,0)</f>
        <v>1</v>
      </c>
      <c r="U517" s="12">
        <f>IF(Table1[[#This Row],[Payment_Status]]="Unpaid",1,0)</f>
        <v>0</v>
      </c>
      <c r="V517" s="12">
        <f>IF(Table1[[#This Row],[Payment_Status]]="Pending",1,0)</f>
        <v>0</v>
      </c>
      <c r="W517" s="12" t="s">
        <v>58</v>
      </c>
      <c r="X517" s="12" t="s">
        <v>44</v>
      </c>
      <c r="Y517" s="12" t="s">
        <v>85</v>
      </c>
      <c r="Z517" s="12">
        <v>158.52000000000001</v>
      </c>
      <c r="AA517" s="12">
        <v>180.07</v>
      </c>
      <c r="AB517" s="12" t="s">
        <v>32</v>
      </c>
      <c r="AC517" s="13">
        <v>44677</v>
      </c>
      <c r="AD517" s="12">
        <v>74</v>
      </c>
      <c r="AE517" s="15" t="s">
        <v>40</v>
      </c>
    </row>
    <row r="518" spans="3:31" ht="18" x14ac:dyDescent="0.35">
      <c r="C518" s="11" t="s">
        <v>990</v>
      </c>
      <c r="D518" s="12" t="s">
        <v>4490</v>
      </c>
      <c r="E518" s="12" t="s">
        <v>6493</v>
      </c>
      <c r="F518" s="12" t="s">
        <v>30</v>
      </c>
      <c r="G518" s="12" t="s">
        <v>8026</v>
      </c>
      <c r="H518" s="12" t="s">
        <v>8021</v>
      </c>
      <c r="I518" s="12" t="s">
        <v>991</v>
      </c>
      <c r="J518" s="13">
        <v>45500</v>
      </c>
      <c r="K518" s="14">
        <v>0.72313657407407406</v>
      </c>
      <c r="L518" s="12">
        <v>436</v>
      </c>
      <c r="M518" s="12">
        <v>3672.83</v>
      </c>
      <c r="N518" s="12">
        <v>4108.83</v>
      </c>
      <c r="O518" s="12">
        <v>3077.43</v>
      </c>
      <c r="P518" s="49">
        <v>45725</v>
      </c>
      <c r="Q518" s="12" t="str">
        <f>TEXT(Table1[[#This Row],[Billing_Date]],"YYYY")</f>
        <v>2025</v>
      </c>
      <c r="R518" s="49">
        <v>45861</v>
      </c>
      <c r="S518" s="12" t="s">
        <v>28</v>
      </c>
      <c r="T518" s="12">
        <f>IF(Table1[[#This Row],[Payment_Status]]="Paid",1,0)</f>
        <v>1</v>
      </c>
      <c r="U518" s="12">
        <f>IF(Table1[[#This Row],[Payment_Status]]="Unpaid",1,0)</f>
        <v>0</v>
      </c>
      <c r="V518" s="12">
        <f>IF(Table1[[#This Row],[Payment_Status]]="Pending",1,0)</f>
        <v>0</v>
      </c>
      <c r="W518" s="12" t="s">
        <v>29</v>
      </c>
      <c r="X518" s="12" t="s">
        <v>44</v>
      </c>
      <c r="Y518" s="12" t="s">
        <v>85</v>
      </c>
      <c r="Z518" s="12">
        <v>301.99</v>
      </c>
      <c r="AA518" s="12">
        <v>134.01</v>
      </c>
      <c r="AB518" s="12" t="s">
        <v>32</v>
      </c>
      <c r="AC518" s="13">
        <v>44476</v>
      </c>
      <c r="AD518" s="12">
        <v>52</v>
      </c>
      <c r="AE518" s="15" t="s">
        <v>64</v>
      </c>
    </row>
    <row r="519" spans="3:31" ht="18" x14ac:dyDescent="0.35">
      <c r="C519" s="11" t="s">
        <v>992</v>
      </c>
      <c r="D519" s="12" t="s">
        <v>4491</v>
      </c>
      <c r="E519" s="12" t="s">
        <v>6494</v>
      </c>
      <c r="F519" s="12" t="s">
        <v>35</v>
      </c>
      <c r="G519" s="12" t="s">
        <v>8026</v>
      </c>
      <c r="H519" s="12" t="s">
        <v>8021</v>
      </c>
      <c r="I519" s="12" t="s">
        <v>993</v>
      </c>
      <c r="J519" s="13">
        <v>45782</v>
      </c>
      <c r="K519" s="14">
        <v>0.4697453703703704</v>
      </c>
      <c r="L519" s="12">
        <v>84.31</v>
      </c>
      <c r="M519" s="12">
        <v>2837.61</v>
      </c>
      <c r="N519" s="12">
        <v>2921.92</v>
      </c>
      <c r="O519" s="12">
        <v>627.77</v>
      </c>
      <c r="P519" s="49">
        <v>45784</v>
      </c>
      <c r="Q519" s="12" t="str">
        <f>TEXT(Table1[[#This Row],[Billing_Date]],"YYYY")</f>
        <v>2025</v>
      </c>
      <c r="R519" s="49">
        <v>45885</v>
      </c>
      <c r="S519" s="12" t="s">
        <v>49</v>
      </c>
      <c r="T519" s="12">
        <f>IF(Table1[[#This Row],[Payment_Status]]="Paid",1,0)</f>
        <v>0</v>
      </c>
      <c r="U519" s="12">
        <f>IF(Table1[[#This Row],[Payment_Status]]="Unpaid",1,0)</f>
        <v>1</v>
      </c>
      <c r="V519" s="12">
        <f>IF(Table1[[#This Row],[Payment_Status]]="Pending",1,0)</f>
        <v>0</v>
      </c>
      <c r="W519" s="12" t="s">
        <v>50</v>
      </c>
      <c r="X519" s="12" t="s">
        <v>44</v>
      </c>
      <c r="Y519" s="12" t="s">
        <v>51</v>
      </c>
      <c r="Z519" s="12">
        <v>36.950000000000003</v>
      </c>
      <c r="AA519" s="12">
        <v>47.36</v>
      </c>
      <c r="AB519" s="12" t="s">
        <v>46</v>
      </c>
      <c r="AC519" s="13">
        <v>45401</v>
      </c>
      <c r="AD519" s="12">
        <v>32</v>
      </c>
      <c r="AE519" s="15" t="s">
        <v>40</v>
      </c>
    </row>
    <row r="520" spans="3:31" ht="18" x14ac:dyDescent="0.35">
      <c r="C520" s="11" t="s">
        <v>994</v>
      </c>
      <c r="D520" s="12" t="s">
        <v>4492</v>
      </c>
      <c r="E520" s="12" t="s">
        <v>6495</v>
      </c>
      <c r="F520" s="12" t="s">
        <v>30</v>
      </c>
      <c r="G520" s="12" t="s">
        <v>8030</v>
      </c>
      <c r="H520" s="12" t="s">
        <v>8023</v>
      </c>
      <c r="I520" s="12" t="s">
        <v>995</v>
      </c>
      <c r="J520" s="13">
        <v>45548</v>
      </c>
      <c r="K520" s="14">
        <v>0.16988425925925926</v>
      </c>
      <c r="L520" s="12">
        <v>87.79</v>
      </c>
      <c r="M520" s="12">
        <v>4727.21</v>
      </c>
      <c r="N520" s="12">
        <v>4815</v>
      </c>
      <c r="O520" s="12">
        <v>561.91999999999996</v>
      </c>
      <c r="P520" s="49">
        <v>45736</v>
      </c>
      <c r="Q520" s="12" t="str">
        <f>TEXT(Table1[[#This Row],[Billing_Date]],"YYYY")</f>
        <v>2025</v>
      </c>
      <c r="R520" s="49">
        <v>45857</v>
      </c>
      <c r="S520" s="12" t="s">
        <v>37</v>
      </c>
      <c r="T520" s="12">
        <f>IF(Table1[[#This Row],[Payment_Status]]="Paid",1,0)</f>
        <v>0</v>
      </c>
      <c r="U520" s="12">
        <f>IF(Table1[[#This Row],[Payment_Status]]="Unpaid",1,0)</f>
        <v>0</v>
      </c>
      <c r="V520" s="12">
        <f>IF(Table1[[#This Row],[Payment_Status]]="Pending",1,0)</f>
        <v>1</v>
      </c>
      <c r="W520" s="12" t="s">
        <v>58</v>
      </c>
      <c r="X520" s="12" t="s">
        <v>30</v>
      </c>
      <c r="Y520" s="12" t="s">
        <v>51</v>
      </c>
      <c r="Z520" s="12">
        <v>55.12</v>
      </c>
      <c r="AA520" s="12">
        <v>32.67</v>
      </c>
      <c r="AB520" s="12" t="s">
        <v>46</v>
      </c>
      <c r="AC520" s="13">
        <v>44089</v>
      </c>
      <c r="AD520" s="12">
        <v>27</v>
      </c>
      <c r="AE520" s="15" t="s">
        <v>33</v>
      </c>
    </row>
    <row r="521" spans="3:31" ht="18" x14ac:dyDescent="0.35">
      <c r="C521" s="11" t="s">
        <v>996</v>
      </c>
      <c r="D521" s="12" t="s">
        <v>4493</v>
      </c>
      <c r="E521" s="12" t="s">
        <v>6496</v>
      </c>
      <c r="F521" s="12" t="s">
        <v>35</v>
      </c>
      <c r="G521" s="12" t="s">
        <v>8026</v>
      </c>
      <c r="H521" s="12" t="s">
        <v>8021</v>
      </c>
      <c r="I521" s="12" t="s">
        <v>997</v>
      </c>
      <c r="J521" s="13">
        <v>45618</v>
      </c>
      <c r="K521" s="14">
        <v>0.99809027777777781</v>
      </c>
      <c r="L521" s="12">
        <v>32.42</v>
      </c>
      <c r="M521" s="12">
        <v>1592.9</v>
      </c>
      <c r="N521" s="12">
        <v>1625.32</v>
      </c>
      <c r="O521" s="12">
        <v>161.38999999999999</v>
      </c>
      <c r="P521" s="49">
        <v>45757</v>
      </c>
      <c r="Q521" s="12" t="str">
        <f>TEXT(Table1[[#This Row],[Billing_Date]],"YYYY")</f>
        <v>2025</v>
      </c>
      <c r="R521" s="49">
        <v>45867</v>
      </c>
      <c r="S521" s="12" t="s">
        <v>37</v>
      </c>
      <c r="T521" s="12">
        <f>IF(Table1[[#This Row],[Payment_Status]]="Paid",1,0)</f>
        <v>0</v>
      </c>
      <c r="U521" s="12">
        <f>IF(Table1[[#This Row],[Payment_Status]]="Unpaid",1,0)</f>
        <v>0</v>
      </c>
      <c r="V521" s="12">
        <f>IF(Table1[[#This Row],[Payment_Status]]="Pending",1,0)</f>
        <v>1</v>
      </c>
      <c r="W521" s="12" t="s">
        <v>58</v>
      </c>
      <c r="X521" s="12" t="s">
        <v>44</v>
      </c>
      <c r="Y521" s="12" t="s">
        <v>45</v>
      </c>
      <c r="Z521" s="12">
        <v>19.670000000000002</v>
      </c>
      <c r="AA521" s="12">
        <v>12.75</v>
      </c>
      <c r="AB521" s="12" t="s">
        <v>46</v>
      </c>
      <c r="AC521" s="13">
        <v>43089</v>
      </c>
      <c r="AD521" s="12">
        <v>20</v>
      </c>
      <c r="AE521" s="15" t="s">
        <v>33</v>
      </c>
    </row>
    <row r="522" spans="3:31" ht="18" x14ac:dyDescent="0.35">
      <c r="C522" s="11" t="s">
        <v>496</v>
      </c>
      <c r="D522" s="12" t="s">
        <v>4494</v>
      </c>
      <c r="E522" s="12" t="s">
        <v>6497</v>
      </c>
      <c r="F522" s="12" t="s">
        <v>35</v>
      </c>
      <c r="G522" s="12" t="s">
        <v>8027</v>
      </c>
      <c r="H522" s="12" t="s">
        <v>8022</v>
      </c>
      <c r="I522" s="12" t="s">
        <v>497</v>
      </c>
      <c r="J522" s="13">
        <v>45500</v>
      </c>
      <c r="K522" s="14">
        <v>2.3356481481481482E-2</v>
      </c>
      <c r="L522" s="12">
        <v>217.18</v>
      </c>
      <c r="M522" s="12">
        <v>2894.1</v>
      </c>
      <c r="N522" s="12">
        <v>3111.2799999999902</v>
      </c>
      <c r="O522" s="12">
        <v>1085.1600000000001</v>
      </c>
      <c r="P522" s="49">
        <v>45611</v>
      </c>
      <c r="Q522" s="12" t="str">
        <f>TEXT(Table1[[#This Row],[Billing_Date]],"YYYY")</f>
        <v>2024</v>
      </c>
      <c r="R522" s="49">
        <v>45867</v>
      </c>
      <c r="S522" s="12" t="s">
        <v>37</v>
      </c>
      <c r="T522" s="12">
        <f>IF(Table1[[#This Row],[Payment_Status]]="Paid",1,0)</f>
        <v>0</v>
      </c>
      <c r="U522" s="12">
        <f>IF(Table1[[#This Row],[Payment_Status]]="Unpaid",1,0)</f>
        <v>0</v>
      </c>
      <c r="V522" s="12">
        <f>IF(Table1[[#This Row],[Payment_Status]]="Pending",1,0)</f>
        <v>1</v>
      </c>
      <c r="W522" s="12" t="s">
        <v>38</v>
      </c>
      <c r="X522" s="12" t="s">
        <v>30</v>
      </c>
      <c r="Y522" s="12" t="s">
        <v>45</v>
      </c>
      <c r="Z522" s="12">
        <v>117.67</v>
      </c>
      <c r="AA522" s="12">
        <v>99.51</v>
      </c>
      <c r="AB522" s="12" t="s">
        <v>32</v>
      </c>
      <c r="AC522" s="13">
        <v>42678</v>
      </c>
      <c r="AD522" s="12">
        <v>63</v>
      </c>
      <c r="AE522" s="15" t="s">
        <v>33</v>
      </c>
    </row>
    <row r="523" spans="3:31" ht="18" x14ac:dyDescent="0.35">
      <c r="C523" s="11" t="s">
        <v>1000</v>
      </c>
      <c r="D523" s="12" t="s">
        <v>4495</v>
      </c>
      <c r="E523" s="12" t="s">
        <v>6498</v>
      </c>
      <c r="F523" s="12" t="s">
        <v>35</v>
      </c>
      <c r="G523" s="12" t="s">
        <v>8030</v>
      </c>
      <c r="H523" s="12" t="s">
        <v>8023</v>
      </c>
      <c r="I523" s="12" t="s">
        <v>1001</v>
      </c>
      <c r="J523" s="13">
        <v>45772</v>
      </c>
      <c r="K523" s="14">
        <v>0.78167824074074077</v>
      </c>
      <c r="L523" s="12">
        <v>451.8</v>
      </c>
      <c r="M523" s="12">
        <v>1772</v>
      </c>
      <c r="N523" s="12">
        <v>2223.8000000000002</v>
      </c>
      <c r="O523" s="12">
        <v>2795.21</v>
      </c>
      <c r="P523" s="49">
        <v>45795</v>
      </c>
      <c r="Q523" s="12" t="str">
        <f>TEXT(Table1[[#This Row],[Billing_Date]],"YYYY")</f>
        <v>2025</v>
      </c>
      <c r="R523" s="49">
        <v>45860</v>
      </c>
      <c r="S523" s="12" t="s">
        <v>28</v>
      </c>
      <c r="T523" s="12">
        <f>IF(Table1[[#This Row],[Payment_Status]]="Paid",1,0)</f>
        <v>1</v>
      </c>
      <c r="U523" s="12">
        <f>IF(Table1[[#This Row],[Payment_Status]]="Unpaid",1,0)</f>
        <v>0</v>
      </c>
      <c r="V523" s="12">
        <f>IF(Table1[[#This Row],[Payment_Status]]="Pending",1,0)</f>
        <v>0</v>
      </c>
      <c r="W523" s="12" t="s">
        <v>43</v>
      </c>
      <c r="X523" s="12" t="s">
        <v>44</v>
      </c>
      <c r="Y523" s="12" t="s">
        <v>51</v>
      </c>
      <c r="Z523" s="12">
        <v>244.62</v>
      </c>
      <c r="AA523" s="12">
        <v>207.18</v>
      </c>
      <c r="AB523" s="12" t="s">
        <v>32</v>
      </c>
      <c r="AC523" s="13">
        <v>44629</v>
      </c>
      <c r="AD523" s="12">
        <v>21</v>
      </c>
      <c r="AE523" s="15" t="s">
        <v>40</v>
      </c>
    </row>
    <row r="524" spans="3:31" ht="18" x14ac:dyDescent="0.35">
      <c r="C524" s="11" t="s">
        <v>1002</v>
      </c>
      <c r="D524" s="12" t="s">
        <v>4496</v>
      </c>
      <c r="E524" s="12" t="s">
        <v>6499</v>
      </c>
      <c r="F524" s="12" t="s">
        <v>35</v>
      </c>
      <c r="G524" s="12" t="s">
        <v>8027</v>
      </c>
      <c r="H524" s="12" t="s">
        <v>8022</v>
      </c>
      <c r="I524" s="12" t="s">
        <v>1003</v>
      </c>
      <c r="J524" s="13">
        <v>45592</v>
      </c>
      <c r="K524" s="14">
        <v>0.97076388888888887</v>
      </c>
      <c r="L524" s="12">
        <v>235.68</v>
      </c>
      <c r="M524" s="12">
        <v>3176.57</v>
      </c>
      <c r="N524" s="12">
        <v>3412.25</v>
      </c>
      <c r="O524" s="12">
        <v>1551.9</v>
      </c>
      <c r="P524" s="49">
        <v>45634</v>
      </c>
      <c r="Q524" s="12" t="str">
        <f>TEXT(Table1[[#This Row],[Billing_Date]],"YYYY")</f>
        <v>2024</v>
      </c>
      <c r="R524" s="49">
        <v>45862</v>
      </c>
      <c r="S524" s="12" t="s">
        <v>37</v>
      </c>
      <c r="T524" s="12">
        <f>IF(Table1[[#This Row],[Payment_Status]]="Paid",1,0)</f>
        <v>0</v>
      </c>
      <c r="U524" s="12">
        <f>IF(Table1[[#This Row],[Payment_Status]]="Unpaid",1,0)</f>
        <v>0</v>
      </c>
      <c r="V524" s="12">
        <f>IF(Table1[[#This Row],[Payment_Status]]="Pending",1,0)</f>
        <v>1</v>
      </c>
      <c r="W524" s="12" t="s">
        <v>58</v>
      </c>
      <c r="X524" s="12" t="s">
        <v>44</v>
      </c>
      <c r="Y524" s="12" t="s">
        <v>51</v>
      </c>
      <c r="Z524" s="12">
        <v>104.46</v>
      </c>
      <c r="AA524" s="12">
        <v>131.22</v>
      </c>
      <c r="AB524" s="12" t="s">
        <v>46</v>
      </c>
      <c r="AC524" s="13">
        <v>43023</v>
      </c>
      <c r="AD524" s="12">
        <v>51</v>
      </c>
      <c r="AE524" s="15" t="s">
        <v>40</v>
      </c>
    </row>
    <row r="525" spans="3:31" ht="18" x14ac:dyDescent="0.35">
      <c r="C525" s="11" t="s">
        <v>1004</v>
      </c>
      <c r="D525" s="12" t="s">
        <v>4497</v>
      </c>
      <c r="E525" s="12" t="s">
        <v>6500</v>
      </c>
      <c r="F525" s="12" t="s">
        <v>30</v>
      </c>
      <c r="G525" s="12" t="s">
        <v>8027</v>
      </c>
      <c r="H525" s="12" t="s">
        <v>8022</v>
      </c>
      <c r="I525" s="12" t="s">
        <v>1005</v>
      </c>
      <c r="J525" s="13">
        <v>45728</v>
      </c>
      <c r="K525" s="14">
        <v>0.84736111111111112</v>
      </c>
      <c r="L525" s="12">
        <v>353.77</v>
      </c>
      <c r="M525" s="12">
        <v>1539.72</v>
      </c>
      <c r="N525" s="12">
        <v>1893.49</v>
      </c>
      <c r="O525" s="12">
        <v>2561.77</v>
      </c>
      <c r="P525" s="49">
        <v>45729</v>
      </c>
      <c r="Q525" s="12" t="str">
        <f>TEXT(Table1[[#This Row],[Billing_Date]],"YYYY")</f>
        <v>2025</v>
      </c>
      <c r="R525" s="49">
        <v>45874</v>
      </c>
      <c r="S525" s="12" t="s">
        <v>49</v>
      </c>
      <c r="T525" s="12">
        <f>IF(Table1[[#This Row],[Payment_Status]]="Paid",1,0)</f>
        <v>0</v>
      </c>
      <c r="U525" s="12">
        <f>IF(Table1[[#This Row],[Payment_Status]]="Unpaid",1,0)</f>
        <v>1</v>
      </c>
      <c r="V525" s="12">
        <f>IF(Table1[[#This Row],[Payment_Status]]="Pending",1,0)</f>
        <v>0</v>
      </c>
      <c r="W525" s="12" t="s">
        <v>29</v>
      </c>
      <c r="X525" s="12" t="s">
        <v>39</v>
      </c>
      <c r="Y525" s="12" t="s">
        <v>51</v>
      </c>
      <c r="Z525" s="12">
        <v>149.97999999999999</v>
      </c>
      <c r="AA525" s="12">
        <v>203.79</v>
      </c>
      <c r="AB525" s="12" t="s">
        <v>46</v>
      </c>
      <c r="AC525" s="13">
        <v>42257</v>
      </c>
      <c r="AD525" s="12">
        <v>22</v>
      </c>
      <c r="AE525" s="15" t="s">
        <v>40</v>
      </c>
    </row>
    <row r="526" spans="3:31" ht="18" x14ac:dyDescent="0.35">
      <c r="C526" s="11" t="s">
        <v>1006</v>
      </c>
      <c r="D526" s="12" t="s">
        <v>4498</v>
      </c>
      <c r="E526" s="12" t="s">
        <v>6501</v>
      </c>
      <c r="F526" s="12" t="s">
        <v>30</v>
      </c>
      <c r="G526" s="12" t="s">
        <v>8025</v>
      </c>
      <c r="H526" s="12" t="s">
        <v>8020</v>
      </c>
      <c r="I526" s="12" t="s">
        <v>1007</v>
      </c>
      <c r="J526" s="13">
        <v>45763</v>
      </c>
      <c r="K526" s="14">
        <v>6.8576388888888895E-2</v>
      </c>
      <c r="L526" s="12">
        <v>226.31</v>
      </c>
      <c r="M526" s="12">
        <v>3317.16</v>
      </c>
      <c r="N526" s="12">
        <v>3543.47</v>
      </c>
      <c r="O526" s="12">
        <v>1083.57</v>
      </c>
      <c r="P526" s="49">
        <v>45814</v>
      </c>
      <c r="Q526" s="12" t="str">
        <f>TEXT(Table1[[#This Row],[Billing_Date]],"YYYY")</f>
        <v>2025</v>
      </c>
      <c r="R526" s="49">
        <v>45861</v>
      </c>
      <c r="S526" s="12" t="s">
        <v>49</v>
      </c>
      <c r="T526" s="12">
        <f>IF(Table1[[#This Row],[Payment_Status]]="Paid",1,0)</f>
        <v>0</v>
      </c>
      <c r="U526" s="12">
        <f>IF(Table1[[#This Row],[Payment_Status]]="Unpaid",1,0)</f>
        <v>1</v>
      </c>
      <c r="V526" s="12">
        <f>IF(Table1[[#This Row],[Payment_Status]]="Pending",1,0)</f>
        <v>0</v>
      </c>
      <c r="W526" s="12" t="s">
        <v>38</v>
      </c>
      <c r="X526" s="12" t="s">
        <v>39</v>
      </c>
      <c r="Y526" s="12" t="s">
        <v>45</v>
      </c>
      <c r="Z526" s="12">
        <v>144.19</v>
      </c>
      <c r="AA526" s="12">
        <v>82.12</v>
      </c>
      <c r="AB526" s="12" t="s">
        <v>46</v>
      </c>
      <c r="AC526" s="13">
        <v>42500</v>
      </c>
      <c r="AD526" s="12">
        <v>59</v>
      </c>
      <c r="AE526" s="15" t="s">
        <v>64</v>
      </c>
    </row>
    <row r="527" spans="3:31" ht="18" x14ac:dyDescent="0.35">
      <c r="C527" s="11" t="s">
        <v>1008</v>
      </c>
      <c r="D527" s="12" t="s">
        <v>4499</v>
      </c>
      <c r="E527" s="12" t="s">
        <v>6502</v>
      </c>
      <c r="F527" s="12" t="s">
        <v>26</v>
      </c>
      <c r="G527" s="12" t="s">
        <v>8030</v>
      </c>
      <c r="H527" s="12" t="s">
        <v>8023</v>
      </c>
      <c r="I527" s="12" t="s">
        <v>1009</v>
      </c>
      <c r="J527" s="13">
        <v>45553</v>
      </c>
      <c r="K527" s="14">
        <v>0.78240740740740744</v>
      </c>
      <c r="L527" s="12">
        <v>365.56</v>
      </c>
      <c r="M527" s="12">
        <v>2740.18</v>
      </c>
      <c r="N527" s="12">
        <v>3105.74</v>
      </c>
      <c r="O527" s="12">
        <v>1937.44</v>
      </c>
      <c r="P527" s="49">
        <v>45595</v>
      </c>
      <c r="Q527" s="12" t="str">
        <f>TEXT(Table1[[#This Row],[Billing_Date]],"YYYY")</f>
        <v>2024</v>
      </c>
      <c r="R527" s="49">
        <v>45861</v>
      </c>
      <c r="S527" s="12" t="s">
        <v>28</v>
      </c>
      <c r="T527" s="12">
        <f>IF(Table1[[#This Row],[Payment_Status]]="Paid",1,0)</f>
        <v>1</v>
      </c>
      <c r="U527" s="12">
        <f>IF(Table1[[#This Row],[Payment_Status]]="Unpaid",1,0)</f>
        <v>0</v>
      </c>
      <c r="V527" s="12">
        <f>IF(Table1[[#This Row],[Payment_Status]]="Pending",1,0)</f>
        <v>0</v>
      </c>
      <c r="W527" s="12" t="s">
        <v>29</v>
      </c>
      <c r="X527" s="12" t="s">
        <v>30</v>
      </c>
      <c r="Y527" s="12" t="s">
        <v>51</v>
      </c>
      <c r="Z527" s="12">
        <v>181.22</v>
      </c>
      <c r="AA527" s="12">
        <v>184.34</v>
      </c>
      <c r="AB527" s="12" t="s">
        <v>46</v>
      </c>
      <c r="AC527" s="13">
        <v>44434</v>
      </c>
      <c r="AD527" s="12">
        <v>75</v>
      </c>
      <c r="AE527" s="15" t="s">
        <v>33</v>
      </c>
    </row>
    <row r="528" spans="3:31" ht="18" x14ac:dyDescent="0.35">
      <c r="C528" s="11" t="s">
        <v>1010</v>
      </c>
      <c r="D528" s="12" t="s">
        <v>4500</v>
      </c>
      <c r="E528" s="12" t="s">
        <v>6503</v>
      </c>
      <c r="F528" s="12" t="s">
        <v>35</v>
      </c>
      <c r="G528" s="12" t="s">
        <v>8026</v>
      </c>
      <c r="H528" s="12" t="s">
        <v>8021</v>
      </c>
      <c r="I528" s="12" t="s">
        <v>1011</v>
      </c>
      <c r="J528" s="13">
        <v>45583</v>
      </c>
      <c r="K528" s="14">
        <v>0.21425925925925926</v>
      </c>
      <c r="L528" s="12">
        <v>121.62</v>
      </c>
      <c r="M528" s="12">
        <v>4068.52</v>
      </c>
      <c r="N528" s="12">
        <v>4190.1400000000003</v>
      </c>
      <c r="O528" s="12">
        <v>691.8</v>
      </c>
      <c r="P528" s="49">
        <v>45587</v>
      </c>
      <c r="Q528" s="12" t="str">
        <f>TEXT(Table1[[#This Row],[Billing_Date]],"YYYY")</f>
        <v>2024</v>
      </c>
      <c r="R528" s="49">
        <v>45880</v>
      </c>
      <c r="S528" s="12" t="s">
        <v>37</v>
      </c>
      <c r="T528" s="12">
        <f>IF(Table1[[#This Row],[Payment_Status]]="Paid",1,0)</f>
        <v>0</v>
      </c>
      <c r="U528" s="12">
        <f>IF(Table1[[#This Row],[Payment_Status]]="Unpaid",1,0)</f>
        <v>0</v>
      </c>
      <c r="V528" s="12">
        <f>IF(Table1[[#This Row],[Payment_Status]]="Pending",1,0)</f>
        <v>1</v>
      </c>
      <c r="W528" s="12" t="s">
        <v>43</v>
      </c>
      <c r="X528" s="12" t="s">
        <v>44</v>
      </c>
      <c r="Y528" s="12" t="s">
        <v>85</v>
      </c>
      <c r="Z528" s="12">
        <v>80.05</v>
      </c>
      <c r="AA528" s="12">
        <v>41.57</v>
      </c>
      <c r="AB528" s="12" t="s">
        <v>46</v>
      </c>
      <c r="AC528" s="13">
        <v>45349</v>
      </c>
      <c r="AD528" s="12">
        <v>20</v>
      </c>
      <c r="AE528" s="15" t="s">
        <v>64</v>
      </c>
    </row>
    <row r="529" spans="3:31" ht="18" x14ac:dyDescent="0.35">
      <c r="C529" s="11" t="s">
        <v>904</v>
      </c>
      <c r="D529" s="12" t="s">
        <v>4501</v>
      </c>
      <c r="E529" s="12" t="s">
        <v>6504</v>
      </c>
      <c r="F529" s="12" t="s">
        <v>26</v>
      </c>
      <c r="G529" s="12" t="s">
        <v>8027</v>
      </c>
      <c r="H529" s="12" t="s">
        <v>8022</v>
      </c>
      <c r="I529" s="12" t="s">
        <v>905</v>
      </c>
      <c r="J529" s="13">
        <v>45547</v>
      </c>
      <c r="K529" s="14">
        <v>0.31939814814814815</v>
      </c>
      <c r="L529" s="12">
        <v>176.87</v>
      </c>
      <c r="M529" s="12">
        <v>4167.3</v>
      </c>
      <c r="N529" s="12">
        <v>4344.17</v>
      </c>
      <c r="O529" s="12">
        <v>882.13</v>
      </c>
      <c r="P529" s="49">
        <v>45648</v>
      </c>
      <c r="Q529" s="12" t="str">
        <f>TEXT(Table1[[#This Row],[Billing_Date]],"YYYY")</f>
        <v>2024</v>
      </c>
      <c r="R529" s="49">
        <v>45867</v>
      </c>
      <c r="S529" s="12" t="s">
        <v>28</v>
      </c>
      <c r="T529" s="12">
        <f>IF(Table1[[#This Row],[Payment_Status]]="Paid",1,0)</f>
        <v>1</v>
      </c>
      <c r="U529" s="12">
        <f>IF(Table1[[#This Row],[Payment_Status]]="Unpaid",1,0)</f>
        <v>0</v>
      </c>
      <c r="V529" s="12">
        <f>IF(Table1[[#This Row],[Payment_Status]]="Pending",1,0)</f>
        <v>0</v>
      </c>
      <c r="W529" s="12" t="s">
        <v>43</v>
      </c>
      <c r="X529" s="12" t="s">
        <v>44</v>
      </c>
      <c r="Y529" s="12" t="s">
        <v>51</v>
      </c>
      <c r="Z529" s="12">
        <v>112.57</v>
      </c>
      <c r="AA529" s="12">
        <v>64.3</v>
      </c>
      <c r="AB529" s="12" t="s">
        <v>32</v>
      </c>
      <c r="AC529" s="13">
        <v>43136</v>
      </c>
      <c r="AD529" s="12">
        <v>32</v>
      </c>
      <c r="AE529" s="15" t="s">
        <v>33</v>
      </c>
    </row>
    <row r="530" spans="3:31" ht="18" x14ac:dyDescent="0.35">
      <c r="C530" s="11" t="s">
        <v>1014</v>
      </c>
      <c r="D530" s="12" t="s">
        <v>6010</v>
      </c>
      <c r="E530" s="12" t="s">
        <v>6505</v>
      </c>
      <c r="F530" s="12" t="s">
        <v>35</v>
      </c>
      <c r="G530" s="12" t="s">
        <v>8025</v>
      </c>
      <c r="H530" s="12" t="s">
        <v>8020</v>
      </c>
      <c r="I530" s="12" t="s">
        <v>1015</v>
      </c>
      <c r="J530" s="13">
        <v>45528</v>
      </c>
      <c r="K530" s="14">
        <v>0.73129629629629633</v>
      </c>
      <c r="L530" s="12">
        <v>289.85000000000002</v>
      </c>
      <c r="M530" s="12">
        <v>3525.9</v>
      </c>
      <c r="N530" s="12">
        <v>3815.75</v>
      </c>
      <c r="O530" s="12">
        <v>2067.42</v>
      </c>
      <c r="P530" s="49">
        <v>45572</v>
      </c>
      <c r="Q530" s="12" t="str">
        <f>TEXT(Table1[[#This Row],[Billing_Date]],"YYYY")</f>
        <v>2024</v>
      </c>
      <c r="R530" s="49">
        <v>45870</v>
      </c>
      <c r="S530" s="12" t="s">
        <v>49</v>
      </c>
      <c r="T530" s="12">
        <f>IF(Table1[[#This Row],[Payment_Status]]="Paid",1,0)</f>
        <v>0</v>
      </c>
      <c r="U530" s="12">
        <f>IF(Table1[[#This Row],[Payment_Status]]="Unpaid",1,0)</f>
        <v>1</v>
      </c>
      <c r="V530" s="12">
        <f>IF(Table1[[#This Row],[Payment_Status]]="Pending",1,0)</f>
        <v>0</v>
      </c>
      <c r="W530" s="12" t="s">
        <v>43</v>
      </c>
      <c r="X530" s="12" t="s">
        <v>30</v>
      </c>
      <c r="Y530" s="12" t="s">
        <v>31</v>
      </c>
      <c r="Z530" s="12">
        <v>141.37</v>
      </c>
      <c r="AA530" s="12">
        <v>148.47999999999999</v>
      </c>
      <c r="AB530" s="12" t="s">
        <v>32</v>
      </c>
      <c r="AC530" s="13">
        <v>44740</v>
      </c>
      <c r="AD530" s="12">
        <v>40</v>
      </c>
      <c r="AE530" s="15" t="s">
        <v>40</v>
      </c>
    </row>
    <row r="531" spans="3:31" ht="18" x14ac:dyDescent="0.35">
      <c r="C531" s="11" t="s">
        <v>1016</v>
      </c>
      <c r="D531" s="12" t="s">
        <v>4503</v>
      </c>
      <c r="E531" s="12" t="s">
        <v>6506</v>
      </c>
      <c r="F531" s="12" t="s">
        <v>26</v>
      </c>
      <c r="G531" s="12" t="s">
        <v>8030</v>
      </c>
      <c r="H531" s="12" t="s">
        <v>8023</v>
      </c>
      <c r="I531" s="12" t="s">
        <v>1017</v>
      </c>
      <c r="J531" s="13">
        <v>45769</v>
      </c>
      <c r="K531" s="14">
        <v>0.93645833333333328</v>
      </c>
      <c r="L531" s="12">
        <v>321.08</v>
      </c>
      <c r="M531" s="12">
        <v>2122.06</v>
      </c>
      <c r="N531" s="12">
        <v>2443.14</v>
      </c>
      <c r="O531" s="12">
        <v>1450.05</v>
      </c>
      <c r="P531" s="49">
        <v>45770</v>
      </c>
      <c r="Q531" s="12" t="str">
        <f>TEXT(Table1[[#This Row],[Billing_Date]],"YYYY")</f>
        <v>2025</v>
      </c>
      <c r="R531" s="49">
        <v>45873</v>
      </c>
      <c r="S531" s="12" t="s">
        <v>37</v>
      </c>
      <c r="T531" s="12">
        <f>IF(Table1[[#This Row],[Payment_Status]]="Paid",1,0)</f>
        <v>0</v>
      </c>
      <c r="U531" s="12">
        <f>IF(Table1[[#This Row],[Payment_Status]]="Unpaid",1,0)</f>
        <v>0</v>
      </c>
      <c r="V531" s="12">
        <f>IF(Table1[[#This Row],[Payment_Status]]="Pending",1,0)</f>
        <v>1</v>
      </c>
      <c r="W531" s="12" t="s">
        <v>29</v>
      </c>
      <c r="X531" s="12" t="s">
        <v>30</v>
      </c>
      <c r="Y531" s="12" t="s">
        <v>51</v>
      </c>
      <c r="Z531" s="12">
        <v>176.51</v>
      </c>
      <c r="AA531" s="12">
        <v>144.57</v>
      </c>
      <c r="AB531" s="12" t="s">
        <v>46</v>
      </c>
      <c r="AC531" s="13">
        <v>43803</v>
      </c>
      <c r="AD531" s="12">
        <v>48</v>
      </c>
      <c r="AE531" s="15" t="s">
        <v>40</v>
      </c>
    </row>
    <row r="532" spans="3:31" ht="18" x14ac:dyDescent="0.35">
      <c r="C532" s="11" t="s">
        <v>1018</v>
      </c>
      <c r="D532" s="12" t="s">
        <v>4504</v>
      </c>
      <c r="E532" s="12" t="s">
        <v>6507</v>
      </c>
      <c r="F532" s="12" t="s">
        <v>35</v>
      </c>
      <c r="G532" s="12" t="s">
        <v>8030</v>
      </c>
      <c r="H532" s="12" t="s">
        <v>8023</v>
      </c>
      <c r="I532" s="12" t="s">
        <v>1019</v>
      </c>
      <c r="J532" s="13">
        <v>45825</v>
      </c>
      <c r="K532" s="14">
        <v>8.0567129629629627E-2</v>
      </c>
      <c r="L532" s="12">
        <v>94.44</v>
      </c>
      <c r="M532" s="12">
        <v>3314.82</v>
      </c>
      <c r="N532" s="12">
        <v>3409.26</v>
      </c>
      <c r="O532" s="12">
        <v>666.25</v>
      </c>
      <c r="P532" s="49">
        <v>45845</v>
      </c>
      <c r="Q532" s="12" t="str">
        <f>TEXT(Table1[[#This Row],[Billing_Date]],"YYYY")</f>
        <v>2025</v>
      </c>
      <c r="R532" s="49">
        <v>45877</v>
      </c>
      <c r="S532" s="12" t="s">
        <v>37</v>
      </c>
      <c r="T532" s="12">
        <f>IF(Table1[[#This Row],[Payment_Status]]="Paid",1,0)</f>
        <v>0</v>
      </c>
      <c r="U532" s="12">
        <f>IF(Table1[[#This Row],[Payment_Status]]="Unpaid",1,0)</f>
        <v>0</v>
      </c>
      <c r="V532" s="12">
        <f>IF(Table1[[#This Row],[Payment_Status]]="Pending",1,0)</f>
        <v>1</v>
      </c>
      <c r="W532" s="12" t="s">
        <v>50</v>
      </c>
      <c r="X532" s="12" t="s">
        <v>39</v>
      </c>
      <c r="Y532" s="12" t="s">
        <v>31</v>
      </c>
      <c r="Z532" s="12">
        <v>53.86</v>
      </c>
      <c r="AA532" s="12">
        <v>40.58</v>
      </c>
      <c r="AB532" s="12" t="s">
        <v>32</v>
      </c>
      <c r="AC532" s="13">
        <v>45086</v>
      </c>
      <c r="AD532" s="12">
        <v>73</v>
      </c>
      <c r="AE532" s="15" t="s">
        <v>33</v>
      </c>
    </row>
    <row r="533" spans="3:31" ht="18" x14ac:dyDescent="0.35">
      <c r="C533" s="11" t="s">
        <v>1020</v>
      </c>
      <c r="D533" s="12" t="s">
        <v>4505</v>
      </c>
      <c r="E533" s="12" t="s">
        <v>6508</v>
      </c>
      <c r="F533" s="12" t="s">
        <v>35</v>
      </c>
      <c r="G533" s="12" t="s">
        <v>8031</v>
      </c>
      <c r="H533" s="12" t="s">
        <v>8024</v>
      </c>
      <c r="I533" s="12" t="s">
        <v>1021</v>
      </c>
      <c r="J533" s="13">
        <v>45744</v>
      </c>
      <c r="K533" s="14">
        <v>0.17986111111111111</v>
      </c>
      <c r="L533" s="12">
        <v>399.36</v>
      </c>
      <c r="M533" s="12">
        <v>2593.7199999999998</v>
      </c>
      <c r="N533" s="12">
        <v>2993.08</v>
      </c>
      <c r="O533" s="12">
        <v>2065.2600000000002</v>
      </c>
      <c r="P533" s="49">
        <v>45745</v>
      </c>
      <c r="Q533" s="12" t="str">
        <f>TEXT(Table1[[#This Row],[Billing_Date]],"YYYY")</f>
        <v>2025</v>
      </c>
      <c r="R533" s="49">
        <v>45886</v>
      </c>
      <c r="S533" s="12" t="s">
        <v>28</v>
      </c>
      <c r="T533" s="12">
        <f>IF(Table1[[#This Row],[Payment_Status]]="Paid",1,0)</f>
        <v>1</v>
      </c>
      <c r="U533" s="12">
        <f>IF(Table1[[#This Row],[Payment_Status]]="Unpaid",1,0)</f>
        <v>0</v>
      </c>
      <c r="V533" s="12">
        <f>IF(Table1[[#This Row],[Payment_Status]]="Pending",1,0)</f>
        <v>0</v>
      </c>
      <c r="W533" s="12" t="s">
        <v>43</v>
      </c>
      <c r="X533" s="12" t="s">
        <v>44</v>
      </c>
      <c r="Y533" s="12" t="s">
        <v>63</v>
      </c>
      <c r="Z533" s="12">
        <v>263.44</v>
      </c>
      <c r="AA533" s="12">
        <v>135.91999999999999</v>
      </c>
      <c r="AB533" s="12" t="s">
        <v>46</v>
      </c>
      <c r="AC533" s="13">
        <v>43160</v>
      </c>
      <c r="AD533" s="12">
        <v>73</v>
      </c>
      <c r="AE533" s="15" t="s">
        <v>40</v>
      </c>
    </row>
    <row r="534" spans="3:31" ht="18" x14ac:dyDescent="0.35">
      <c r="C534" s="11" t="s">
        <v>1022</v>
      </c>
      <c r="D534" s="12" t="s">
        <v>4506</v>
      </c>
      <c r="E534" s="12" t="s">
        <v>6509</v>
      </c>
      <c r="F534" s="12" t="s">
        <v>26</v>
      </c>
      <c r="G534" s="12" t="s">
        <v>8031</v>
      </c>
      <c r="H534" s="12" t="s">
        <v>8024</v>
      </c>
      <c r="I534" s="12" t="s">
        <v>1023</v>
      </c>
      <c r="J534" s="13">
        <v>45501</v>
      </c>
      <c r="K534" s="14">
        <v>0.50763888888888886</v>
      </c>
      <c r="L534" s="12">
        <v>487.83</v>
      </c>
      <c r="M534" s="12">
        <v>3606.35</v>
      </c>
      <c r="N534" s="12">
        <v>4094.18</v>
      </c>
      <c r="O534" s="12">
        <v>3019.49</v>
      </c>
      <c r="P534" s="49">
        <v>45749</v>
      </c>
      <c r="Q534" s="12" t="str">
        <f>TEXT(Table1[[#This Row],[Billing_Date]],"YYYY")</f>
        <v>2025</v>
      </c>
      <c r="R534" s="49">
        <v>45868</v>
      </c>
      <c r="S534" s="12" t="s">
        <v>49</v>
      </c>
      <c r="T534" s="12">
        <f>IF(Table1[[#This Row],[Payment_Status]]="Paid",1,0)</f>
        <v>0</v>
      </c>
      <c r="U534" s="12">
        <f>IF(Table1[[#This Row],[Payment_Status]]="Unpaid",1,0)</f>
        <v>1</v>
      </c>
      <c r="V534" s="12">
        <f>IF(Table1[[#This Row],[Payment_Status]]="Pending",1,0)</f>
        <v>0</v>
      </c>
      <c r="W534" s="12" t="s">
        <v>29</v>
      </c>
      <c r="X534" s="12" t="s">
        <v>39</v>
      </c>
      <c r="Y534" s="12" t="s">
        <v>51</v>
      </c>
      <c r="Z534" s="12">
        <v>298.49</v>
      </c>
      <c r="AA534" s="12">
        <v>189.34</v>
      </c>
      <c r="AB534" s="12" t="s">
        <v>46</v>
      </c>
      <c r="AC534" s="13">
        <v>44466</v>
      </c>
      <c r="AD534" s="12">
        <v>48</v>
      </c>
      <c r="AE534" s="15" t="s">
        <v>33</v>
      </c>
    </row>
    <row r="535" spans="3:31" ht="18" x14ac:dyDescent="0.35">
      <c r="C535" s="11" t="s">
        <v>306</v>
      </c>
      <c r="D535" s="12" t="s">
        <v>4507</v>
      </c>
      <c r="E535" s="12" t="s">
        <v>6510</v>
      </c>
      <c r="F535" s="12" t="s">
        <v>26</v>
      </c>
      <c r="G535" s="12" t="s">
        <v>8028</v>
      </c>
      <c r="H535" s="12" t="s">
        <v>8022</v>
      </c>
      <c r="I535" s="12" t="s">
        <v>307</v>
      </c>
      <c r="J535" s="13">
        <v>45501</v>
      </c>
      <c r="K535" s="14">
        <v>0.92312499999999997</v>
      </c>
      <c r="L535" s="12">
        <v>342.2</v>
      </c>
      <c r="M535" s="12">
        <v>3415.51</v>
      </c>
      <c r="N535" s="12">
        <v>3757.71</v>
      </c>
      <c r="O535" s="12">
        <v>2136.94</v>
      </c>
      <c r="P535" s="49">
        <v>45575</v>
      </c>
      <c r="Q535" s="12" t="str">
        <f>TEXT(Table1[[#This Row],[Billing_Date]],"YYYY")</f>
        <v>2024</v>
      </c>
      <c r="R535" s="49">
        <v>45886</v>
      </c>
      <c r="S535" s="12" t="s">
        <v>28</v>
      </c>
      <c r="T535" s="12">
        <f>IF(Table1[[#This Row],[Payment_Status]]="Paid",1,0)</f>
        <v>1</v>
      </c>
      <c r="U535" s="12">
        <f>IF(Table1[[#This Row],[Payment_Status]]="Unpaid",1,0)</f>
        <v>0</v>
      </c>
      <c r="V535" s="12">
        <f>IF(Table1[[#This Row],[Payment_Status]]="Pending",1,0)</f>
        <v>0</v>
      </c>
      <c r="W535" s="12" t="s">
        <v>29</v>
      </c>
      <c r="X535" s="12" t="s">
        <v>39</v>
      </c>
      <c r="Y535" s="12" t="s">
        <v>31</v>
      </c>
      <c r="Z535" s="12">
        <v>206.93</v>
      </c>
      <c r="AA535" s="12">
        <v>135.27000000000001</v>
      </c>
      <c r="AB535" s="12" t="s">
        <v>32</v>
      </c>
      <c r="AC535" s="13">
        <v>43968</v>
      </c>
      <c r="AD535" s="12">
        <v>58</v>
      </c>
      <c r="AE535" s="15" t="s">
        <v>64</v>
      </c>
    </row>
    <row r="536" spans="3:31" ht="18" x14ac:dyDescent="0.35">
      <c r="C536" s="11" t="s">
        <v>1026</v>
      </c>
      <c r="D536" s="12" t="s">
        <v>4508</v>
      </c>
      <c r="E536" s="12" t="s">
        <v>6511</v>
      </c>
      <c r="F536" s="12" t="s">
        <v>30</v>
      </c>
      <c r="G536" s="12" t="s">
        <v>8031</v>
      </c>
      <c r="H536" s="12" t="s">
        <v>8024</v>
      </c>
      <c r="I536" s="12" t="s">
        <v>1027</v>
      </c>
      <c r="J536" s="13">
        <v>45525</v>
      </c>
      <c r="K536" s="14">
        <v>0.82347222222222227</v>
      </c>
      <c r="L536" s="12">
        <v>429.57</v>
      </c>
      <c r="M536" s="12">
        <v>1577.77</v>
      </c>
      <c r="N536" s="12">
        <v>2007.34</v>
      </c>
      <c r="O536" s="12">
        <v>2017.68</v>
      </c>
      <c r="P536" s="49">
        <v>45690</v>
      </c>
      <c r="Q536" s="12" t="str">
        <f>TEXT(Table1[[#This Row],[Billing_Date]],"YYYY")</f>
        <v>2025</v>
      </c>
      <c r="R536" s="49">
        <v>45860</v>
      </c>
      <c r="S536" s="12" t="s">
        <v>28</v>
      </c>
      <c r="T536" s="12">
        <f>IF(Table1[[#This Row],[Payment_Status]]="Paid",1,0)</f>
        <v>1</v>
      </c>
      <c r="U536" s="12">
        <f>IF(Table1[[#This Row],[Payment_Status]]="Unpaid",1,0)</f>
        <v>0</v>
      </c>
      <c r="V536" s="12">
        <f>IF(Table1[[#This Row],[Payment_Status]]="Pending",1,0)</f>
        <v>0</v>
      </c>
      <c r="W536" s="12" t="s">
        <v>43</v>
      </c>
      <c r="X536" s="12" t="s">
        <v>30</v>
      </c>
      <c r="Y536" s="12" t="s">
        <v>45</v>
      </c>
      <c r="Z536" s="12">
        <v>222.64</v>
      </c>
      <c r="AA536" s="12">
        <v>206.93</v>
      </c>
      <c r="AB536" s="12" t="s">
        <v>46</v>
      </c>
      <c r="AC536" s="13">
        <v>44066</v>
      </c>
      <c r="AD536" s="12">
        <v>55</v>
      </c>
      <c r="AE536" s="15" t="s">
        <v>33</v>
      </c>
    </row>
    <row r="537" spans="3:31" ht="18" x14ac:dyDescent="0.35">
      <c r="C537" s="11" t="s">
        <v>1028</v>
      </c>
      <c r="D537" s="12" t="s">
        <v>4509</v>
      </c>
      <c r="E537" s="12" t="s">
        <v>6512</v>
      </c>
      <c r="F537" s="12" t="s">
        <v>35</v>
      </c>
      <c r="G537" s="12" t="s">
        <v>8027</v>
      </c>
      <c r="H537" s="12" t="s">
        <v>8022</v>
      </c>
      <c r="I537" s="12" t="s">
        <v>1029</v>
      </c>
      <c r="J537" s="13">
        <v>45618</v>
      </c>
      <c r="K537" s="14">
        <v>0.53150462962962963</v>
      </c>
      <c r="L537" s="12">
        <v>219.56</v>
      </c>
      <c r="M537" s="12">
        <v>3944.56</v>
      </c>
      <c r="N537" s="12">
        <v>4164.12</v>
      </c>
      <c r="O537" s="12">
        <v>1324.2</v>
      </c>
      <c r="P537" s="49">
        <v>45799</v>
      </c>
      <c r="Q537" s="12" t="str">
        <f>TEXT(Table1[[#This Row],[Billing_Date]],"YYYY")</f>
        <v>2025</v>
      </c>
      <c r="R537" s="49">
        <v>45857</v>
      </c>
      <c r="S537" s="12" t="s">
        <v>28</v>
      </c>
      <c r="T537" s="12">
        <f>IF(Table1[[#This Row],[Payment_Status]]="Paid",1,0)</f>
        <v>1</v>
      </c>
      <c r="U537" s="12">
        <f>IF(Table1[[#This Row],[Payment_Status]]="Unpaid",1,0)</f>
        <v>0</v>
      </c>
      <c r="V537" s="12">
        <f>IF(Table1[[#This Row],[Payment_Status]]="Pending",1,0)</f>
        <v>0</v>
      </c>
      <c r="W537" s="12" t="s">
        <v>50</v>
      </c>
      <c r="X537" s="12" t="s">
        <v>44</v>
      </c>
      <c r="Y537" s="12" t="s">
        <v>45</v>
      </c>
      <c r="Z537" s="12">
        <v>114.68</v>
      </c>
      <c r="AA537" s="12">
        <v>104.88</v>
      </c>
      <c r="AB537" s="12" t="s">
        <v>46</v>
      </c>
      <c r="AC537" s="13">
        <v>44458</v>
      </c>
      <c r="AD537" s="12">
        <v>52</v>
      </c>
      <c r="AE537" s="15" t="s">
        <v>64</v>
      </c>
    </row>
    <row r="538" spans="3:31" ht="18" x14ac:dyDescent="0.35">
      <c r="C538" s="11" t="s">
        <v>1030</v>
      </c>
      <c r="D538" s="12" t="s">
        <v>4510</v>
      </c>
      <c r="E538" s="12" t="s">
        <v>6513</v>
      </c>
      <c r="F538" s="12" t="s">
        <v>26</v>
      </c>
      <c r="G538" s="12" t="s">
        <v>8026</v>
      </c>
      <c r="H538" s="12" t="s">
        <v>8021</v>
      </c>
      <c r="I538" s="12" t="s">
        <v>1031</v>
      </c>
      <c r="J538" s="13">
        <v>45563</v>
      </c>
      <c r="K538" s="14">
        <v>0.60827546296296298</v>
      </c>
      <c r="L538" s="12">
        <v>342.66</v>
      </c>
      <c r="M538" s="12">
        <v>3447</v>
      </c>
      <c r="N538" s="12">
        <v>3789.66</v>
      </c>
      <c r="O538" s="12">
        <v>1590.62</v>
      </c>
      <c r="P538" s="49">
        <v>45786</v>
      </c>
      <c r="Q538" s="12" t="str">
        <f>TEXT(Table1[[#This Row],[Billing_Date]],"YYYY")</f>
        <v>2025</v>
      </c>
      <c r="R538" s="49">
        <v>45880</v>
      </c>
      <c r="S538" s="12" t="s">
        <v>28</v>
      </c>
      <c r="T538" s="12">
        <f>IF(Table1[[#This Row],[Payment_Status]]="Paid",1,0)</f>
        <v>1</v>
      </c>
      <c r="U538" s="12">
        <f>IF(Table1[[#This Row],[Payment_Status]]="Unpaid",1,0)</f>
        <v>0</v>
      </c>
      <c r="V538" s="12">
        <f>IF(Table1[[#This Row],[Payment_Status]]="Pending",1,0)</f>
        <v>0</v>
      </c>
      <c r="W538" s="12" t="s">
        <v>38</v>
      </c>
      <c r="X538" s="12" t="s">
        <v>39</v>
      </c>
      <c r="Y538" s="12" t="s">
        <v>45</v>
      </c>
      <c r="Z538" s="12">
        <v>205.13</v>
      </c>
      <c r="AA538" s="12">
        <v>137.53</v>
      </c>
      <c r="AB538" s="12" t="s">
        <v>32</v>
      </c>
      <c r="AC538" s="13">
        <v>44669</v>
      </c>
      <c r="AD538" s="12">
        <v>25</v>
      </c>
      <c r="AE538" s="15" t="s">
        <v>40</v>
      </c>
    </row>
    <row r="539" spans="3:31" ht="18" x14ac:dyDescent="0.35">
      <c r="C539" s="11" t="s">
        <v>1032</v>
      </c>
      <c r="D539" s="12" t="s">
        <v>4511</v>
      </c>
      <c r="E539" s="12" t="s">
        <v>6514</v>
      </c>
      <c r="F539" s="12" t="s">
        <v>35</v>
      </c>
      <c r="G539" s="12" t="s">
        <v>8027</v>
      </c>
      <c r="H539" s="12" t="s">
        <v>8022</v>
      </c>
      <c r="I539" s="12" t="s">
        <v>1033</v>
      </c>
      <c r="J539" s="13">
        <v>45813</v>
      </c>
      <c r="K539" s="14">
        <v>0.72112268518518519</v>
      </c>
      <c r="L539" s="12">
        <v>232.78</v>
      </c>
      <c r="M539" s="12">
        <v>3399.81</v>
      </c>
      <c r="N539" s="12">
        <v>3632.59</v>
      </c>
      <c r="O539" s="12">
        <v>1246.24</v>
      </c>
      <c r="P539" s="49">
        <v>45814</v>
      </c>
      <c r="Q539" s="12" t="str">
        <f>TEXT(Table1[[#This Row],[Billing_Date]],"YYYY")</f>
        <v>2025</v>
      </c>
      <c r="R539" s="49">
        <v>45871</v>
      </c>
      <c r="S539" s="12" t="s">
        <v>49</v>
      </c>
      <c r="T539" s="12">
        <f>IF(Table1[[#This Row],[Payment_Status]]="Paid",1,0)</f>
        <v>0</v>
      </c>
      <c r="U539" s="12">
        <f>IF(Table1[[#This Row],[Payment_Status]]="Unpaid",1,0)</f>
        <v>1</v>
      </c>
      <c r="V539" s="12">
        <f>IF(Table1[[#This Row],[Payment_Status]]="Pending",1,0)</f>
        <v>0</v>
      </c>
      <c r="W539" s="12" t="s">
        <v>50</v>
      </c>
      <c r="X539" s="12" t="s">
        <v>39</v>
      </c>
      <c r="Y539" s="12" t="s">
        <v>51</v>
      </c>
      <c r="Z539" s="12">
        <v>145.82</v>
      </c>
      <c r="AA539" s="12">
        <v>86.96</v>
      </c>
      <c r="AB539" s="12" t="s">
        <v>46</v>
      </c>
      <c r="AC539" s="13">
        <v>43690</v>
      </c>
      <c r="AD539" s="12">
        <v>25</v>
      </c>
      <c r="AE539" s="15" t="s">
        <v>64</v>
      </c>
    </row>
    <row r="540" spans="3:31" ht="18" x14ac:dyDescent="0.35">
      <c r="C540" s="11" t="s">
        <v>1034</v>
      </c>
      <c r="D540" s="12" t="s">
        <v>4512</v>
      </c>
      <c r="E540" s="12" t="s">
        <v>6515</v>
      </c>
      <c r="F540" s="12" t="s">
        <v>26</v>
      </c>
      <c r="G540" s="12" t="s">
        <v>8031</v>
      </c>
      <c r="H540" s="12" t="s">
        <v>8024</v>
      </c>
      <c r="I540" s="12" t="s">
        <v>1035</v>
      </c>
      <c r="J540" s="13">
        <v>45703</v>
      </c>
      <c r="K540" s="14">
        <v>0.76732638888888893</v>
      </c>
      <c r="L540" s="12">
        <v>90.96</v>
      </c>
      <c r="M540" s="12">
        <v>2707.39</v>
      </c>
      <c r="N540" s="12">
        <v>2798.35</v>
      </c>
      <c r="O540" s="12">
        <v>609.65</v>
      </c>
      <c r="P540" s="49">
        <v>45768</v>
      </c>
      <c r="Q540" s="12" t="str">
        <f>TEXT(Table1[[#This Row],[Billing_Date]],"YYYY")</f>
        <v>2025</v>
      </c>
      <c r="R540" s="49">
        <v>45885</v>
      </c>
      <c r="S540" s="12" t="s">
        <v>28</v>
      </c>
      <c r="T540" s="12">
        <f>IF(Table1[[#This Row],[Payment_Status]]="Paid",1,0)</f>
        <v>1</v>
      </c>
      <c r="U540" s="12">
        <f>IF(Table1[[#This Row],[Payment_Status]]="Unpaid",1,0)</f>
        <v>0</v>
      </c>
      <c r="V540" s="12">
        <f>IF(Table1[[#This Row],[Payment_Status]]="Pending",1,0)</f>
        <v>0</v>
      </c>
      <c r="W540" s="12" t="s">
        <v>29</v>
      </c>
      <c r="X540" s="12" t="s">
        <v>39</v>
      </c>
      <c r="Y540" s="12" t="s">
        <v>85</v>
      </c>
      <c r="Z540" s="12">
        <v>47.08</v>
      </c>
      <c r="AA540" s="12">
        <v>43.88</v>
      </c>
      <c r="AB540" s="12" t="s">
        <v>46</v>
      </c>
      <c r="AC540" s="13">
        <v>43241</v>
      </c>
      <c r="AD540" s="12">
        <v>25</v>
      </c>
      <c r="AE540" s="15" t="s">
        <v>33</v>
      </c>
    </row>
    <row r="541" spans="3:31" ht="18" x14ac:dyDescent="0.35">
      <c r="C541" s="11" t="s">
        <v>1036</v>
      </c>
      <c r="D541" s="12" t="s">
        <v>4513</v>
      </c>
      <c r="E541" s="12" t="s">
        <v>6516</v>
      </c>
      <c r="F541" s="12" t="s">
        <v>30</v>
      </c>
      <c r="G541" s="12" t="s">
        <v>8026</v>
      </c>
      <c r="H541" s="12" t="s">
        <v>8021</v>
      </c>
      <c r="I541" s="12" t="s">
        <v>1037</v>
      </c>
      <c r="J541" s="13">
        <v>45635</v>
      </c>
      <c r="K541" s="14">
        <v>0.44141203703703702</v>
      </c>
      <c r="L541" s="12">
        <v>50.99</v>
      </c>
      <c r="M541" s="12">
        <v>1026.3599999999999</v>
      </c>
      <c r="N541" s="12">
        <v>1077.3499999999999</v>
      </c>
      <c r="O541" s="12">
        <v>255.27</v>
      </c>
      <c r="P541" s="49">
        <v>45636</v>
      </c>
      <c r="Q541" s="12" t="str">
        <f>TEXT(Table1[[#This Row],[Billing_Date]],"YYYY")</f>
        <v>2024</v>
      </c>
      <c r="R541" s="49">
        <v>45857</v>
      </c>
      <c r="S541" s="12" t="s">
        <v>37</v>
      </c>
      <c r="T541" s="12">
        <f>IF(Table1[[#This Row],[Payment_Status]]="Paid",1,0)</f>
        <v>0</v>
      </c>
      <c r="U541" s="12">
        <f>IF(Table1[[#This Row],[Payment_Status]]="Unpaid",1,0)</f>
        <v>0</v>
      </c>
      <c r="V541" s="12">
        <f>IF(Table1[[#This Row],[Payment_Status]]="Pending",1,0)</f>
        <v>1</v>
      </c>
      <c r="W541" s="12" t="s">
        <v>58</v>
      </c>
      <c r="X541" s="12" t="s">
        <v>44</v>
      </c>
      <c r="Y541" s="12" t="s">
        <v>45</v>
      </c>
      <c r="Z541" s="12">
        <v>23.01</v>
      </c>
      <c r="AA541" s="12">
        <v>27.98</v>
      </c>
      <c r="AB541" s="12" t="s">
        <v>32</v>
      </c>
      <c r="AC541" s="13">
        <v>45482</v>
      </c>
      <c r="AD541" s="12">
        <v>67</v>
      </c>
      <c r="AE541" s="15" t="s">
        <v>64</v>
      </c>
    </row>
    <row r="542" spans="3:31" ht="18" x14ac:dyDescent="0.35">
      <c r="C542" s="11" t="s">
        <v>1038</v>
      </c>
      <c r="D542" s="12" t="s">
        <v>4514</v>
      </c>
      <c r="E542" s="12" t="s">
        <v>6517</v>
      </c>
      <c r="F542" s="12" t="s">
        <v>35</v>
      </c>
      <c r="G542" s="12" t="s">
        <v>8031</v>
      </c>
      <c r="H542" s="12" t="s">
        <v>8024</v>
      </c>
      <c r="I542" s="12" t="s">
        <v>1039</v>
      </c>
      <c r="J542" s="13">
        <v>45793</v>
      </c>
      <c r="K542" s="14">
        <v>0.12181712962962964</v>
      </c>
      <c r="L542" s="12">
        <v>263.23</v>
      </c>
      <c r="M542" s="12">
        <v>1671.45</v>
      </c>
      <c r="N542" s="12">
        <v>1934.68</v>
      </c>
      <c r="O542" s="12">
        <v>1213.3599999999999</v>
      </c>
      <c r="P542" s="49">
        <v>45850</v>
      </c>
      <c r="Q542" s="12" t="str">
        <f>TEXT(Table1[[#This Row],[Billing_Date]],"YYYY")</f>
        <v>2025</v>
      </c>
      <c r="R542" s="49">
        <v>45860</v>
      </c>
      <c r="S542" s="12" t="s">
        <v>37</v>
      </c>
      <c r="T542" s="12">
        <f>IF(Table1[[#This Row],[Payment_Status]]="Paid",1,0)</f>
        <v>0</v>
      </c>
      <c r="U542" s="12">
        <f>IF(Table1[[#This Row],[Payment_Status]]="Unpaid",1,0)</f>
        <v>0</v>
      </c>
      <c r="V542" s="12">
        <f>IF(Table1[[#This Row],[Payment_Status]]="Pending",1,0)</f>
        <v>1</v>
      </c>
      <c r="W542" s="12" t="s">
        <v>29</v>
      </c>
      <c r="X542" s="12" t="s">
        <v>30</v>
      </c>
      <c r="Y542" s="12" t="s">
        <v>63</v>
      </c>
      <c r="Z542" s="12">
        <v>125.27</v>
      </c>
      <c r="AA542" s="12">
        <v>137.96</v>
      </c>
      <c r="AB542" s="12" t="s">
        <v>32</v>
      </c>
      <c r="AC542" s="13">
        <v>42665</v>
      </c>
      <c r="AD542" s="12">
        <v>50</v>
      </c>
      <c r="AE542" s="15" t="s">
        <v>64</v>
      </c>
    </row>
    <row r="543" spans="3:31" ht="18" x14ac:dyDescent="0.35">
      <c r="C543" s="11" t="s">
        <v>1040</v>
      </c>
      <c r="D543" s="12" t="s">
        <v>4515</v>
      </c>
      <c r="E543" s="12" t="s">
        <v>6518</v>
      </c>
      <c r="F543" s="12" t="s">
        <v>26</v>
      </c>
      <c r="G543" s="12" t="s">
        <v>8028</v>
      </c>
      <c r="H543" s="12" t="s">
        <v>8022</v>
      </c>
      <c r="I543" s="12" t="s">
        <v>1041</v>
      </c>
      <c r="J543" s="13">
        <v>45656</v>
      </c>
      <c r="K543" s="14">
        <v>0.8963888888888889</v>
      </c>
      <c r="L543" s="12">
        <v>113.78</v>
      </c>
      <c r="M543" s="12">
        <v>3780.21</v>
      </c>
      <c r="N543" s="12">
        <v>3893.99</v>
      </c>
      <c r="O543" s="12">
        <v>729.54</v>
      </c>
      <c r="P543" s="49">
        <v>45725</v>
      </c>
      <c r="Q543" s="12" t="str">
        <f>TEXT(Table1[[#This Row],[Billing_Date]],"YYYY")</f>
        <v>2025</v>
      </c>
      <c r="R543" s="49">
        <v>45878</v>
      </c>
      <c r="S543" s="12" t="s">
        <v>28</v>
      </c>
      <c r="T543" s="12">
        <f>IF(Table1[[#This Row],[Payment_Status]]="Paid",1,0)</f>
        <v>1</v>
      </c>
      <c r="U543" s="12">
        <f>IF(Table1[[#This Row],[Payment_Status]]="Unpaid",1,0)</f>
        <v>0</v>
      </c>
      <c r="V543" s="12">
        <f>IF(Table1[[#This Row],[Payment_Status]]="Pending",1,0)</f>
        <v>0</v>
      </c>
      <c r="W543" s="12" t="s">
        <v>58</v>
      </c>
      <c r="X543" s="12" t="s">
        <v>30</v>
      </c>
      <c r="Y543" s="12" t="s">
        <v>31</v>
      </c>
      <c r="Z543" s="12">
        <v>56.2</v>
      </c>
      <c r="AA543" s="12">
        <v>57.58</v>
      </c>
      <c r="AB543" s="12" t="s">
        <v>46</v>
      </c>
      <c r="AC543" s="13">
        <v>42402</v>
      </c>
      <c r="AD543" s="12">
        <v>63</v>
      </c>
      <c r="AE543" s="15" t="s">
        <v>64</v>
      </c>
    </row>
    <row r="544" spans="3:31" ht="18" x14ac:dyDescent="0.35">
      <c r="C544" s="11" t="s">
        <v>1042</v>
      </c>
      <c r="D544" s="12" t="s">
        <v>4516</v>
      </c>
      <c r="E544" s="12" t="s">
        <v>6519</v>
      </c>
      <c r="F544" s="12" t="s">
        <v>26</v>
      </c>
      <c r="G544" s="12" t="s">
        <v>8029</v>
      </c>
      <c r="H544" s="12" t="s">
        <v>8020</v>
      </c>
      <c r="I544" s="12" t="s">
        <v>1043</v>
      </c>
      <c r="J544" s="13">
        <v>45547</v>
      </c>
      <c r="K544" s="14">
        <v>0.13747685185185185</v>
      </c>
      <c r="L544" s="12">
        <v>87.95</v>
      </c>
      <c r="M544" s="12">
        <v>4377.9399999999996</v>
      </c>
      <c r="N544" s="12">
        <v>4465.8899999999903</v>
      </c>
      <c r="O544" s="12">
        <v>503.77</v>
      </c>
      <c r="P544" s="49">
        <v>45552</v>
      </c>
      <c r="Q544" s="12" t="str">
        <f>TEXT(Table1[[#This Row],[Billing_Date]],"YYYY")</f>
        <v>2024</v>
      </c>
      <c r="R544" s="49">
        <v>45857</v>
      </c>
      <c r="S544" s="12" t="s">
        <v>37</v>
      </c>
      <c r="T544" s="12">
        <f>IF(Table1[[#This Row],[Payment_Status]]="Paid",1,0)</f>
        <v>0</v>
      </c>
      <c r="U544" s="12">
        <f>IF(Table1[[#This Row],[Payment_Status]]="Unpaid",1,0)</f>
        <v>0</v>
      </c>
      <c r="V544" s="12">
        <f>IF(Table1[[#This Row],[Payment_Status]]="Pending",1,0)</f>
        <v>1</v>
      </c>
      <c r="W544" s="12" t="s">
        <v>29</v>
      </c>
      <c r="X544" s="12" t="s">
        <v>30</v>
      </c>
      <c r="Y544" s="12" t="s">
        <v>31</v>
      </c>
      <c r="Z544" s="12">
        <v>44.1</v>
      </c>
      <c r="AA544" s="12">
        <v>43.85</v>
      </c>
      <c r="AB544" s="12" t="s">
        <v>32</v>
      </c>
      <c r="AC544" s="13">
        <v>42487</v>
      </c>
      <c r="AD544" s="12">
        <v>33</v>
      </c>
      <c r="AE544" s="15" t="s">
        <v>64</v>
      </c>
    </row>
    <row r="545" spans="3:31" ht="18" x14ac:dyDescent="0.35">
      <c r="C545" s="11" t="s">
        <v>1044</v>
      </c>
      <c r="D545" s="12" t="s">
        <v>4517</v>
      </c>
      <c r="E545" s="12" t="s">
        <v>6520</v>
      </c>
      <c r="F545" s="12" t="s">
        <v>26</v>
      </c>
      <c r="G545" s="12" t="s">
        <v>8030</v>
      </c>
      <c r="H545" s="12" t="s">
        <v>8023</v>
      </c>
      <c r="I545" s="12" t="s">
        <v>1045</v>
      </c>
      <c r="J545" s="13">
        <v>45850</v>
      </c>
      <c r="K545" s="14">
        <v>0.42853009259259262</v>
      </c>
      <c r="L545" s="12">
        <v>61.35</v>
      </c>
      <c r="M545" s="12">
        <v>1663.74</v>
      </c>
      <c r="N545" s="12">
        <v>1725.09</v>
      </c>
      <c r="O545" s="12">
        <v>285.43</v>
      </c>
      <c r="P545" s="49">
        <v>45852</v>
      </c>
      <c r="Q545" s="12" t="str">
        <f>TEXT(Table1[[#This Row],[Billing_Date]],"YYYY")</f>
        <v>2025</v>
      </c>
      <c r="R545" s="49">
        <v>45881</v>
      </c>
      <c r="S545" s="12" t="s">
        <v>49</v>
      </c>
      <c r="T545" s="12">
        <f>IF(Table1[[#This Row],[Payment_Status]]="Paid",1,0)</f>
        <v>0</v>
      </c>
      <c r="U545" s="12">
        <f>IF(Table1[[#This Row],[Payment_Status]]="Unpaid",1,0)</f>
        <v>1</v>
      </c>
      <c r="V545" s="12">
        <f>IF(Table1[[#This Row],[Payment_Status]]="Pending",1,0)</f>
        <v>0</v>
      </c>
      <c r="W545" s="12" t="s">
        <v>50</v>
      </c>
      <c r="X545" s="12" t="s">
        <v>44</v>
      </c>
      <c r="Y545" s="12" t="s">
        <v>51</v>
      </c>
      <c r="Z545" s="12">
        <v>30.79</v>
      </c>
      <c r="AA545" s="12">
        <v>30.56</v>
      </c>
      <c r="AB545" s="12" t="s">
        <v>32</v>
      </c>
      <c r="AC545" s="13">
        <v>44630</v>
      </c>
      <c r="AD545" s="12">
        <v>74</v>
      </c>
      <c r="AE545" s="15" t="s">
        <v>33</v>
      </c>
    </row>
    <row r="546" spans="3:31" ht="18" x14ac:dyDescent="0.35">
      <c r="C546" s="11" t="s">
        <v>1046</v>
      </c>
      <c r="D546" s="12" t="s">
        <v>4518</v>
      </c>
      <c r="E546" s="12" t="s">
        <v>6521</v>
      </c>
      <c r="F546" s="12" t="s">
        <v>35</v>
      </c>
      <c r="G546" s="12" t="s">
        <v>8031</v>
      </c>
      <c r="H546" s="12" t="s">
        <v>8024</v>
      </c>
      <c r="I546" s="12" t="s">
        <v>1047</v>
      </c>
      <c r="J546" s="13">
        <v>45582</v>
      </c>
      <c r="K546" s="14">
        <v>0.9443287037037037</v>
      </c>
      <c r="L546" s="12">
        <v>299.14</v>
      </c>
      <c r="M546" s="12">
        <v>2362.3000000000002</v>
      </c>
      <c r="N546" s="12">
        <v>2661.44</v>
      </c>
      <c r="O546" s="12">
        <v>1642.92</v>
      </c>
      <c r="P546" s="49">
        <v>45648</v>
      </c>
      <c r="Q546" s="12" t="str">
        <f>TEXT(Table1[[#This Row],[Billing_Date]],"YYYY")</f>
        <v>2024</v>
      </c>
      <c r="R546" s="49">
        <v>45877</v>
      </c>
      <c r="S546" s="12" t="s">
        <v>49</v>
      </c>
      <c r="T546" s="12">
        <f>IF(Table1[[#This Row],[Payment_Status]]="Paid",1,0)</f>
        <v>0</v>
      </c>
      <c r="U546" s="12">
        <f>IF(Table1[[#This Row],[Payment_Status]]="Unpaid",1,0)</f>
        <v>1</v>
      </c>
      <c r="V546" s="12">
        <f>IF(Table1[[#This Row],[Payment_Status]]="Pending",1,0)</f>
        <v>0</v>
      </c>
      <c r="W546" s="12" t="s">
        <v>50</v>
      </c>
      <c r="X546" s="12" t="s">
        <v>44</v>
      </c>
      <c r="Y546" s="12" t="s">
        <v>31</v>
      </c>
      <c r="Z546" s="12">
        <v>188.48</v>
      </c>
      <c r="AA546" s="12">
        <v>110.66</v>
      </c>
      <c r="AB546" s="12" t="s">
        <v>32</v>
      </c>
      <c r="AC546" s="13">
        <v>43420</v>
      </c>
      <c r="AD546" s="12">
        <v>30</v>
      </c>
      <c r="AE546" s="15" t="s">
        <v>64</v>
      </c>
    </row>
    <row r="547" spans="3:31" ht="18" x14ac:dyDescent="0.35">
      <c r="C547" s="11" t="s">
        <v>1048</v>
      </c>
      <c r="D547" s="12" t="s">
        <v>4519</v>
      </c>
      <c r="E547" s="12" t="s">
        <v>6522</v>
      </c>
      <c r="F547" s="12" t="s">
        <v>35</v>
      </c>
      <c r="G547" s="12" t="s">
        <v>8027</v>
      </c>
      <c r="H547" s="12" t="s">
        <v>8022</v>
      </c>
      <c r="I547" s="12" t="s">
        <v>1049</v>
      </c>
      <c r="J547" s="13">
        <v>45690</v>
      </c>
      <c r="K547" s="14">
        <v>0.21127314814814815</v>
      </c>
      <c r="L547" s="12">
        <v>196.28</v>
      </c>
      <c r="M547" s="12">
        <v>1020.22</v>
      </c>
      <c r="N547" s="12">
        <v>1216.5</v>
      </c>
      <c r="O547" s="12">
        <v>1309.1600000000001</v>
      </c>
      <c r="P547" s="49">
        <v>45818</v>
      </c>
      <c r="Q547" s="12" t="str">
        <f>TEXT(Table1[[#This Row],[Billing_Date]],"YYYY")</f>
        <v>2025</v>
      </c>
      <c r="R547" s="49">
        <v>45885</v>
      </c>
      <c r="S547" s="12" t="s">
        <v>28</v>
      </c>
      <c r="T547" s="12">
        <f>IF(Table1[[#This Row],[Payment_Status]]="Paid",1,0)</f>
        <v>1</v>
      </c>
      <c r="U547" s="12">
        <f>IF(Table1[[#This Row],[Payment_Status]]="Unpaid",1,0)</f>
        <v>0</v>
      </c>
      <c r="V547" s="12">
        <f>IF(Table1[[#This Row],[Payment_Status]]="Pending",1,0)</f>
        <v>0</v>
      </c>
      <c r="W547" s="12" t="s">
        <v>43</v>
      </c>
      <c r="X547" s="12" t="s">
        <v>30</v>
      </c>
      <c r="Y547" s="12" t="s">
        <v>85</v>
      </c>
      <c r="Z547" s="12">
        <v>134.76</v>
      </c>
      <c r="AA547" s="12">
        <v>61.52</v>
      </c>
      <c r="AB547" s="12" t="s">
        <v>32</v>
      </c>
      <c r="AC547" s="13">
        <v>44218</v>
      </c>
      <c r="AD547" s="12">
        <v>57</v>
      </c>
      <c r="AE547" s="15" t="s">
        <v>40</v>
      </c>
    </row>
    <row r="548" spans="3:31" ht="18" x14ac:dyDescent="0.35">
      <c r="C548" s="11" t="s">
        <v>1050</v>
      </c>
      <c r="D548" s="12" t="s">
        <v>4520</v>
      </c>
      <c r="E548" s="12" t="s">
        <v>6523</v>
      </c>
      <c r="F548" s="12" t="s">
        <v>35</v>
      </c>
      <c r="G548" s="12" t="s">
        <v>8026</v>
      </c>
      <c r="H548" s="12" t="s">
        <v>8021</v>
      </c>
      <c r="I548" s="12" t="s">
        <v>1051</v>
      </c>
      <c r="J548" s="13">
        <v>45707</v>
      </c>
      <c r="K548" s="14">
        <v>0.99785879629629626</v>
      </c>
      <c r="L548" s="12">
        <v>251.83</v>
      </c>
      <c r="M548" s="12">
        <v>4242.5</v>
      </c>
      <c r="N548" s="12">
        <v>4494.33</v>
      </c>
      <c r="O548" s="12">
        <v>1263.82</v>
      </c>
      <c r="P548" s="49">
        <v>45748</v>
      </c>
      <c r="Q548" s="12" t="str">
        <f>TEXT(Table1[[#This Row],[Billing_Date]],"YYYY")</f>
        <v>2025</v>
      </c>
      <c r="R548" s="49">
        <v>45874</v>
      </c>
      <c r="S548" s="12" t="s">
        <v>37</v>
      </c>
      <c r="T548" s="12">
        <f>IF(Table1[[#This Row],[Payment_Status]]="Paid",1,0)</f>
        <v>0</v>
      </c>
      <c r="U548" s="12">
        <f>IF(Table1[[#This Row],[Payment_Status]]="Unpaid",1,0)</f>
        <v>0</v>
      </c>
      <c r="V548" s="12">
        <f>IF(Table1[[#This Row],[Payment_Status]]="Pending",1,0)</f>
        <v>1</v>
      </c>
      <c r="W548" s="12" t="s">
        <v>38</v>
      </c>
      <c r="X548" s="12" t="s">
        <v>39</v>
      </c>
      <c r="Y548" s="12" t="s">
        <v>63</v>
      </c>
      <c r="Z548" s="12">
        <v>160.72</v>
      </c>
      <c r="AA548" s="12">
        <v>91.11</v>
      </c>
      <c r="AB548" s="12" t="s">
        <v>32</v>
      </c>
      <c r="AC548" s="13">
        <v>44077</v>
      </c>
      <c r="AD548" s="12">
        <v>60</v>
      </c>
      <c r="AE548" s="15" t="s">
        <v>40</v>
      </c>
    </row>
    <row r="549" spans="3:31" ht="18" x14ac:dyDescent="0.35">
      <c r="C549" s="11" t="s">
        <v>1052</v>
      </c>
      <c r="D549" s="12" t="s">
        <v>4521</v>
      </c>
      <c r="E549" s="12" t="s">
        <v>6524</v>
      </c>
      <c r="F549" s="12" t="s">
        <v>35</v>
      </c>
      <c r="G549" s="12" t="s">
        <v>8031</v>
      </c>
      <c r="H549" s="12" t="s">
        <v>8024</v>
      </c>
      <c r="I549" s="12" t="s">
        <v>1053</v>
      </c>
      <c r="J549" s="13">
        <v>45809</v>
      </c>
      <c r="K549" s="14">
        <v>0.91495370370370366</v>
      </c>
      <c r="L549" s="12">
        <v>147.32</v>
      </c>
      <c r="M549" s="12">
        <v>2698.89</v>
      </c>
      <c r="N549" s="12">
        <v>2846.21</v>
      </c>
      <c r="O549" s="12">
        <v>775.19</v>
      </c>
      <c r="P549" s="49">
        <v>45811</v>
      </c>
      <c r="Q549" s="12" t="str">
        <f>TEXT(Table1[[#This Row],[Billing_Date]],"YYYY")</f>
        <v>2025</v>
      </c>
      <c r="R549" s="49">
        <v>45883</v>
      </c>
      <c r="S549" s="12" t="s">
        <v>49</v>
      </c>
      <c r="T549" s="12">
        <f>IF(Table1[[#This Row],[Payment_Status]]="Paid",1,0)</f>
        <v>0</v>
      </c>
      <c r="U549" s="12">
        <f>IF(Table1[[#This Row],[Payment_Status]]="Unpaid",1,0)</f>
        <v>1</v>
      </c>
      <c r="V549" s="12">
        <f>IF(Table1[[#This Row],[Payment_Status]]="Pending",1,0)</f>
        <v>0</v>
      </c>
      <c r="W549" s="12" t="s">
        <v>50</v>
      </c>
      <c r="X549" s="12" t="s">
        <v>44</v>
      </c>
      <c r="Y549" s="12" t="s">
        <v>63</v>
      </c>
      <c r="Z549" s="12">
        <v>80.290000000000006</v>
      </c>
      <c r="AA549" s="12">
        <v>67.03</v>
      </c>
      <c r="AB549" s="12" t="s">
        <v>46</v>
      </c>
      <c r="AC549" s="13">
        <v>43928</v>
      </c>
      <c r="AD549" s="12">
        <v>20</v>
      </c>
      <c r="AE549" s="15" t="s">
        <v>33</v>
      </c>
    </row>
    <row r="550" spans="3:31" ht="18" x14ac:dyDescent="0.35">
      <c r="C550" s="11" t="s">
        <v>1054</v>
      </c>
      <c r="D550" s="12" t="s">
        <v>4522</v>
      </c>
      <c r="E550" s="12" t="s">
        <v>6525</v>
      </c>
      <c r="F550" s="12" t="s">
        <v>30</v>
      </c>
      <c r="G550" s="12" t="s">
        <v>8031</v>
      </c>
      <c r="H550" s="12" t="s">
        <v>8024</v>
      </c>
      <c r="I550" s="12" t="s">
        <v>1055</v>
      </c>
      <c r="J550" s="13">
        <v>45619</v>
      </c>
      <c r="K550" s="14">
        <v>0.4659490740740741</v>
      </c>
      <c r="L550" s="12">
        <v>188.16</v>
      </c>
      <c r="M550" s="12">
        <v>3014.96</v>
      </c>
      <c r="N550" s="12">
        <v>3203.12</v>
      </c>
      <c r="O550" s="12">
        <v>900.03</v>
      </c>
      <c r="P550" s="49">
        <v>45830</v>
      </c>
      <c r="Q550" s="12" t="str">
        <f>TEXT(Table1[[#This Row],[Billing_Date]],"YYYY")</f>
        <v>2025</v>
      </c>
      <c r="R550" s="49">
        <v>45860</v>
      </c>
      <c r="S550" s="12" t="s">
        <v>49</v>
      </c>
      <c r="T550" s="12">
        <f>IF(Table1[[#This Row],[Payment_Status]]="Paid",1,0)</f>
        <v>0</v>
      </c>
      <c r="U550" s="12">
        <f>IF(Table1[[#This Row],[Payment_Status]]="Unpaid",1,0)</f>
        <v>1</v>
      </c>
      <c r="V550" s="12">
        <f>IF(Table1[[#This Row],[Payment_Status]]="Pending",1,0)</f>
        <v>0</v>
      </c>
      <c r="W550" s="12" t="s">
        <v>29</v>
      </c>
      <c r="X550" s="12" t="s">
        <v>44</v>
      </c>
      <c r="Y550" s="12" t="s">
        <v>85</v>
      </c>
      <c r="Z550" s="12">
        <v>117.05</v>
      </c>
      <c r="AA550" s="12">
        <v>71.11</v>
      </c>
      <c r="AB550" s="12" t="s">
        <v>46</v>
      </c>
      <c r="AC550" s="13">
        <v>42943</v>
      </c>
      <c r="AD550" s="12">
        <v>51</v>
      </c>
      <c r="AE550" s="15" t="s">
        <v>40</v>
      </c>
    </row>
    <row r="551" spans="3:31" ht="18" x14ac:dyDescent="0.35">
      <c r="C551" s="11" t="s">
        <v>3971</v>
      </c>
      <c r="D551" s="12" t="s">
        <v>4523</v>
      </c>
      <c r="E551" s="12" t="s">
        <v>6526</v>
      </c>
      <c r="F551" s="12" t="s">
        <v>26</v>
      </c>
      <c r="G551" s="12" t="s">
        <v>8030</v>
      </c>
      <c r="H551" s="12" t="s">
        <v>8023</v>
      </c>
      <c r="I551" s="12" t="s">
        <v>3972</v>
      </c>
      <c r="J551" s="13">
        <v>45569</v>
      </c>
      <c r="K551" s="14">
        <v>0.69685185185185183</v>
      </c>
      <c r="L551" s="12">
        <v>34.58</v>
      </c>
      <c r="M551" s="12">
        <v>1596.88</v>
      </c>
      <c r="N551" s="12">
        <v>1631.46</v>
      </c>
      <c r="O551" s="12">
        <v>226.97</v>
      </c>
      <c r="P551" s="49">
        <v>45824</v>
      </c>
      <c r="Q551" s="12" t="str">
        <f>TEXT(Table1[[#This Row],[Billing_Date]],"YYYY")</f>
        <v>2025</v>
      </c>
      <c r="R551" s="49">
        <v>45860</v>
      </c>
      <c r="S551" s="12" t="s">
        <v>28</v>
      </c>
      <c r="T551" s="12">
        <f>IF(Table1[[#This Row],[Payment_Status]]="Paid",1,0)</f>
        <v>1</v>
      </c>
      <c r="U551" s="12">
        <f>IF(Table1[[#This Row],[Payment_Status]]="Unpaid",1,0)</f>
        <v>0</v>
      </c>
      <c r="V551" s="12">
        <f>IF(Table1[[#This Row],[Payment_Status]]="Pending",1,0)</f>
        <v>0</v>
      </c>
      <c r="W551" s="12" t="s">
        <v>50</v>
      </c>
      <c r="X551" s="12" t="s">
        <v>44</v>
      </c>
      <c r="Y551" s="12" t="s">
        <v>45</v>
      </c>
      <c r="Z551" s="12">
        <v>21.81</v>
      </c>
      <c r="AA551" s="12">
        <v>12.77</v>
      </c>
      <c r="AB551" s="12" t="s">
        <v>32</v>
      </c>
      <c r="AC551" s="13">
        <v>45294</v>
      </c>
      <c r="AD551" s="12">
        <v>38</v>
      </c>
      <c r="AE551" s="15" t="s">
        <v>33</v>
      </c>
    </row>
    <row r="552" spans="3:31" ht="18" x14ac:dyDescent="0.35">
      <c r="C552" s="11" t="s">
        <v>1058</v>
      </c>
      <c r="D552" s="12" t="s">
        <v>4524</v>
      </c>
      <c r="E552" s="12" t="s">
        <v>6527</v>
      </c>
      <c r="F552" s="12" t="s">
        <v>35</v>
      </c>
      <c r="G552" s="12" t="s">
        <v>8027</v>
      </c>
      <c r="H552" s="12" t="s">
        <v>8022</v>
      </c>
      <c r="I552" s="12" t="s">
        <v>1059</v>
      </c>
      <c r="J552" s="13">
        <v>45562</v>
      </c>
      <c r="K552" s="14">
        <v>0.87192129629629633</v>
      </c>
      <c r="L552" s="12">
        <v>371.41</v>
      </c>
      <c r="M552" s="12">
        <v>1778.63</v>
      </c>
      <c r="N552" s="12">
        <v>2150.04</v>
      </c>
      <c r="O552" s="12">
        <v>2331.04</v>
      </c>
      <c r="P552" s="49">
        <v>45661</v>
      </c>
      <c r="Q552" s="12" t="str">
        <f>TEXT(Table1[[#This Row],[Billing_Date]],"YYYY")</f>
        <v>2025</v>
      </c>
      <c r="R552" s="49">
        <v>45883</v>
      </c>
      <c r="S552" s="12" t="s">
        <v>37</v>
      </c>
      <c r="T552" s="12">
        <f>IF(Table1[[#This Row],[Payment_Status]]="Paid",1,0)</f>
        <v>0</v>
      </c>
      <c r="U552" s="12">
        <f>IF(Table1[[#This Row],[Payment_Status]]="Unpaid",1,0)</f>
        <v>0</v>
      </c>
      <c r="V552" s="12">
        <f>IF(Table1[[#This Row],[Payment_Status]]="Pending",1,0)</f>
        <v>1</v>
      </c>
      <c r="W552" s="12" t="s">
        <v>38</v>
      </c>
      <c r="X552" s="12" t="s">
        <v>44</v>
      </c>
      <c r="Y552" s="12" t="s">
        <v>63</v>
      </c>
      <c r="Z552" s="12">
        <v>164.04</v>
      </c>
      <c r="AA552" s="12">
        <v>207.37</v>
      </c>
      <c r="AB552" s="12" t="s">
        <v>46</v>
      </c>
      <c r="AC552" s="13">
        <v>44745</v>
      </c>
      <c r="AD552" s="12">
        <v>65</v>
      </c>
      <c r="AE552" s="15" t="s">
        <v>33</v>
      </c>
    </row>
    <row r="553" spans="3:31" ht="18" x14ac:dyDescent="0.35">
      <c r="C553" s="11" t="s">
        <v>1264</v>
      </c>
      <c r="D553" s="12" t="s">
        <v>4525</v>
      </c>
      <c r="E553" s="12" t="s">
        <v>6528</v>
      </c>
      <c r="F553" s="12" t="s">
        <v>35</v>
      </c>
      <c r="G553" s="12" t="s">
        <v>8025</v>
      </c>
      <c r="H553" s="12" t="s">
        <v>8020</v>
      </c>
      <c r="I553" s="12" t="s">
        <v>1265</v>
      </c>
      <c r="J553" s="13">
        <v>45518</v>
      </c>
      <c r="K553" s="14">
        <v>0.51288194444444446</v>
      </c>
      <c r="L553" s="12">
        <v>314.55</v>
      </c>
      <c r="M553" s="12">
        <v>2681.27</v>
      </c>
      <c r="N553" s="12">
        <v>2995.82</v>
      </c>
      <c r="O553" s="12">
        <v>1768.11</v>
      </c>
      <c r="P553" s="49">
        <v>45533</v>
      </c>
      <c r="Q553" s="12" t="str">
        <f>TEXT(Table1[[#This Row],[Billing_Date]],"YYYY")</f>
        <v>2024</v>
      </c>
      <c r="R553" s="49">
        <v>45876</v>
      </c>
      <c r="S553" s="12" t="s">
        <v>37</v>
      </c>
      <c r="T553" s="12">
        <f>IF(Table1[[#This Row],[Payment_Status]]="Paid",1,0)</f>
        <v>0</v>
      </c>
      <c r="U553" s="12">
        <f>IF(Table1[[#This Row],[Payment_Status]]="Unpaid",1,0)</f>
        <v>0</v>
      </c>
      <c r="V553" s="12">
        <f>IF(Table1[[#This Row],[Payment_Status]]="Pending",1,0)</f>
        <v>1</v>
      </c>
      <c r="W553" s="12" t="s">
        <v>50</v>
      </c>
      <c r="X553" s="12" t="s">
        <v>44</v>
      </c>
      <c r="Y553" s="12" t="s">
        <v>85</v>
      </c>
      <c r="Z553" s="12">
        <v>206.88</v>
      </c>
      <c r="AA553" s="12">
        <v>107.67</v>
      </c>
      <c r="AB553" s="12" t="s">
        <v>46</v>
      </c>
      <c r="AC553" s="13">
        <v>45451</v>
      </c>
      <c r="AD553" s="12">
        <v>21</v>
      </c>
      <c r="AE553" s="15" t="s">
        <v>33</v>
      </c>
    </row>
    <row r="554" spans="3:31" ht="18" x14ac:dyDescent="0.35">
      <c r="C554" s="11" t="s">
        <v>1677</v>
      </c>
      <c r="D554" s="12" t="s">
        <v>4526</v>
      </c>
      <c r="E554" s="12" t="s">
        <v>6529</v>
      </c>
      <c r="F554" s="12" t="s">
        <v>30</v>
      </c>
      <c r="G554" s="12" t="s">
        <v>8026</v>
      </c>
      <c r="H554" s="12" t="s">
        <v>8021</v>
      </c>
      <c r="I554" s="12" t="s">
        <v>1678</v>
      </c>
      <c r="J554" s="13">
        <v>45493</v>
      </c>
      <c r="K554" s="14">
        <v>0.8913078703703704</v>
      </c>
      <c r="L554" s="12">
        <v>488.36</v>
      </c>
      <c r="M554" s="12">
        <v>4159.0600000000004</v>
      </c>
      <c r="N554" s="12">
        <v>4647.42</v>
      </c>
      <c r="O554" s="12">
        <v>2636.41</v>
      </c>
      <c r="P554" s="49">
        <v>45771</v>
      </c>
      <c r="Q554" s="12" t="str">
        <f>TEXT(Table1[[#This Row],[Billing_Date]],"YYYY")</f>
        <v>2025</v>
      </c>
      <c r="R554" s="49">
        <v>45866</v>
      </c>
      <c r="S554" s="12" t="s">
        <v>28</v>
      </c>
      <c r="T554" s="12">
        <f>IF(Table1[[#This Row],[Payment_Status]]="Paid",1,0)</f>
        <v>1</v>
      </c>
      <c r="U554" s="12">
        <f>IF(Table1[[#This Row],[Payment_Status]]="Unpaid",1,0)</f>
        <v>0</v>
      </c>
      <c r="V554" s="12">
        <f>IF(Table1[[#This Row],[Payment_Status]]="Pending",1,0)</f>
        <v>0</v>
      </c>
      <c r="W554" s="12" t="s">
        <v>43</v>
      </c>
      <c r="X554" s="12" t="s">
        <v>39</v>
      </c>
      <c r="Y554" s="12" t="s">
        <v>85</v>
      </c>
      <c r="Z554" s="12">
        <v>325.3</v>
      </c>
      <c r="AA554" s="12">
        <v>163.06</v>
      </c>
      <c r="AB554" s="12" t="s">
        <v>32</v>
      </c>
      <c r="AC554" s="13">
        <v>45284</v>
      </c>
      <c r="AD554" s="12">
        <v>42</v>
      </c>
      <c r="AE554" s="15" t="s">
        <v>40</v>
      </c>
    </row>
    <row r="555" spans="3:31" ht="18" x14ac:dyDescent="0.35">
      <c r="C555" s="11" t="s">
        <v>1064</v>
      </c>
      <c r="D555" s="12" t="s">
        <v>4527</v>
      </c>
      <c r="E555" s="12" t="s">
        <v>6530</v>
      </c>
      <c r="F555" s="12" t="s">
        <v>30</v>
      </c>
      <c r="G555" s="12" t="s">
        <v>8027</v>
      </c>
      <c r="H555" s="12" t="s">
        <v>8022</v>
      </c>
      <c r="I555" s="12" t="s">
        <v>1065</v>
      </c>
      <c r="J555" s="13">
        <v>45667</v>
      </c>
      <c r="K555" s="14">
        <v>0.40612268518518518</v>
      </c>
      <c r="L555" s="12">
        <v>287.86</v>
      </c>
      <c r="M555" s="12">
        <v>4882.84</v>
      </c>
      <c r="N555" s="12">
        <v>5170.7</v>
      </c>
      <c r="O555" s="12">
        <v>1702.95</v>
      </c>
      <c r="P555" s="49">
        <v>45767</v>
      </c>
      <c r="Q555" s="12" t="str">
        <f>TEXT(Table1[[#This Row],[Billing_Date]],"YYYY")</f>
        <v>2025</v>
      </c>
      <c r="R555" s="49">
        <v>45885</v>
      </c>
      <c r="S555" s="12" t="s">
        <v>37</v>
      </c>
      <c r="T555" s="12">
        <f>IF(Table1[[#This Row],[Payment_Status]]="Paid",1,0)</f>
        <v>0</v>
      </c>
      <c r="U555" s="12">
        <f>IF(Table1[[#This Row],[Payment_Status]]="Unpaid",1,0)</f>
        <v>0</v>
      </c>
      <c r="V555" s="12">
        <f>IF(Table1[[#This Row],[Payment_Status]]="Pending",1,0)</f>
        <v>1</v>
      </c>
      <c r="W555" s="12" t="s">
        <v>43</v>
      </c>
      <c r="X555" s="12" t="s">
        <v>44</v>
      </c>
      <c r="Y555" s="12" t="s">
        <v>31</v>
      </c>
      <c r="Z555" s="12">
        <v>197</v>
      </c>
      <c r="AA555" s="12">
        <v>90.86</v>
      </c>
      <c r="AB555" s="12" t="s">
        <v>46</v>
      </c>
      <c r="AC555" s="13">
        <v>43026</v>
      </c>
      <c r="AD555" s="12">
        <v>37</v>
      </c>
      <c r="AE555" s="15" t="s">
        <v>33</v>
      </c>
    </row>
    <row r="556" spans="3:31" ht="18" x14ac:dyDescent="0.35">
      <c r="C556" s="11" t="s">
        <v>1066</v>
      </c>
      <c r="D556" s="12" t="s">
        <v>4528</v>
      </c>
      <c r="E556" s="12" t="s">
        <v>6531</v>
      </c>
      <c r="F556" s="12" t="s">
        <v>30</v>
      </c>
      <c r="G556" s="12" t="s">
        <v>8026</v>
      </c>
      <c r="H556" s="12" t="s">
        <v>8021</v>
      </c>
      <c r="I556" s="12" t="s">
        <v>1067</v>
      </c>
      <c r="J556" s="13">
        <v>45552</v>
      </c>
      <c r="K556" s="14">
        <v>0.35877314814814815</v>
      </c>
      <c r="L556" s="12">
        <v>349.42</v>
      </c>
      <c r="M556" s="12">
        <v>4163.1499999999996</v>
      </c>
      <c r="N556" s="12">
        <v>4512.57</v>
      </c>
      <c r="O556" s="12">
        <v>1838.6</v>
      </c>
      <c r="P556" s="49">
        <v>45856</v>
      </c>
      <c r="Q556" s="12" t="str">
        <f>TEXT(Table1[[#This Row],[Billing_Date]],"YYYY")</f>
        <v>2025</v>
      </c>
      <c r="R556" s="49">
        <v>45875</v>
      </c>
      <c r="S556" s="12" t="s">
        <v>37</v>
      </c>
      <c r="T556" s="12">
        <f>IF(Table1[[#This Row],[Payment_Status]]="Paid",1,0)</f>
        <v>0</v>
      </c>
      <c r="U556" s="12">
        <f>IF(Table1[[#This Row],[Payment_Status]]="Unpaid",1,0)</f>
        <v>0</v>
      </c>
      <c r="V556" s="12">
        <f>IF(Table1[[#This Row],[Payment_Status]]="Pending",1,0)</f>
        <v>1</v>
      </c>
      <c r="W556" s="12" t="s">
        <v>29</v>
      </c>
      <c r="X556" s="12" t="s">
        <v>44</v>
      </c>
      <c r="Y556" s="12" t="s">
        <v>63</v>
      </c>
      <c r="Z556" s="12">
        <v>140.12</v>
      </c>
      <c r="AA556" s="12">
        <v>209.3</v>
      </c>
      <c r="AB556" s="12" t="s">
        <v>46</v>
      </c>
      <c r="AC556" s="13">
        <v>42327</v>
      </c>
      <c r="AD556" s="12">
        <v>45</v>
      </c>
      <c r="AE556" s="15" t="s">
        <v>40</v>
      </c>
    </row>
    <row r="557" spans="3:31" ht="18" x14ac:dyDescent="0.35">
      <c r="C557" s="11" t="s">
        <v>1068</v>
      </c>
      <c r="D557" s="12" t="s">
        <v>4529</v>
      </c>
      <c r="E557" s="12" t="s">
        <v>6532</v>
      </c>
      <c r="F557" s="12" t="s">
        <v>30</v>
      </c>
      <c r="G557" s="12" t="s">
        <v>8031</v>
      </c>
      <c r="H557" s="12" t="s">
        <v>8024</v>
      </c>
      <c r="I557" s="12" t="s">
        <v>1069</v>
      </c>
      <c r="J557" s="13">
        <v>45719</v>
      </c>
      <c r="K557" s="14">
        <v>0.2401851851851852</v>
      </c>
      <c r="L557" s="12">
        <v>341.54</v>
      </c>
      <c r="M557" s="12">
        <v>3189.4</v>
      </c>
      <c r="N557" s="12">
        <v>3530.94</v>
      </c>
      <c r="O557" s="12">
        <v>1541.94</v>
      </c>
      <c r="P557" s="49">
        <v>45724</v>
      </c>
      <c r="Q557" s="12" t="str">
        <f>TEXT(Table1[[#This Row],[Billing_Date]],"YYYY")</f>
        <v>2025</v>
      </c>
      <c r="R557" s="49">
        <v>45878</v>
      </c>
      <c r="S557" s="12" t="s">
        <v>28</v>
      </c>
      <c r="T557" s="12">
        <f>IF(Table1[[#This Row],[Payment_Status]]="Paid",1,0)</f>
        <v>1</v>
      </c>
      <c r="U557" s="12">
        <f>IF(Table1[[#This Row],[Payment_Status]]="Unpaid",1,0)</f>
        <v>0</v>
      </c>
      <c r="V557" s="12">
        <f>IF(Table1[[#This Row],[Payment_Status]]="Pending",1,0)</f>
        <v>0</v>
      </c>
      <c r="W557" s="12" t="s">
        <v>50</v>
      </c>
      <c r="X557" s="12" t="s">
        <v>39</v>
      </c>
      <c r="Y557" s="12" t="s">
        <v>63</v>
      </c>
      <c r="Z557" s="12">
        <v>231.17</v>
      </c>
      <c r="AA557" s="12">
        <v>110.37</v>
      </c>
      <c r="AB557" s="12" t="s">
        <v>46</v>
      </c>
      <c r="AC557" s="13">
        <v>45455</v>
      </c>
      <c r="AD557" s="12">
        <v>56</v>
      </c>
      <c r="AE557" s="15" t="s">
        <v>64</v>
      </c>
    </row>
    <row r="558" spans="3:31" ht="18" x14ac:dyDescent="0.35">
      <c r="C558" s="11" t="s">
        <v>1070</v>
      </c>
      <c r="D558" s="12" t="s">
        <v>4530</v>
      </c>
      <c r="E558" s="12" t="s">
        <v>6533</v>
      </c>
      <c r="F558" s="12" t="s">
        <v>35</v>
      </c>
      <c r="G558" s="12" t="s">
        <v>8030</v>
      </c>
      <c r="H558" s="12" t="s">
        <v>8023</v>
      </c>
      <c r="I558" s="12" t="s">
        <v>1071</v>
      </c>
      <c r="J558" s="13">
        <v>45721</v>
      </c>
      <c r="K558" s="14">
        <v>0.70225694444444442</v>
      </c>
      <c r="L558" s="12">
        <v>151.94999999999999</v>
      </c>
      <c r="M558" s="12">
        <v>3614.15</v>
      </c>
      <c r="N558" s="12">
        <v>3766.1</v>
      </c>
      <c r="O558" s="12">
        <v>819.89</v>
      </c>
      <c r="P558" s="49">
        <v>45770</v>
      </c>
      <c r="Q558" s="12" t="str">
        <f>TEXT(Table1[[#This Row],[Billing_Date]],"YYYY")</f>
        <v>2025</v>
      </c>
      <c r="R558" s="49">
        <v>45884</v>
      </c>
      <c r="S558" s="12" t="s">
        <v>28</v>
      </c>
      <c r="T558" s="12">
        <f>IF(Table1[[#This Row],[Payment_Status]]="Paid",1,0)</f>
        <v>1</v>
      </c>
      <c r="U558" s="12">
        <f>IF(Table1[[#This Row],[Payment_Status]]="Unpaid",1,0)</f>
        <v>0</v>
      </c>
      <c r="V558" s="12">
        <f>IF(Table1[[#This Row],[Payment_Status]]="Pending",1,0)</f>
        <v>0</v>
      </c>
      <c r="W558" s="12" t="s">
        <v>29</v>
      </c>
      <c r="X558" s="12" t="s">
        <v>30</v>
      </c>
      <c r="Y558" s="12" t="s">
        <v>51</v>
      </c>
      <c r="Z558" s="12">
        <v>84.19</v>
      </c>
      <c r="AA558" s="12">
        <v>67.760000000000005</v>
      </c>
      <c r="AB558" s="12" t="s">
        <v>32</v>
      </c>
      <c r="AC558" s="13">
        <v>42284</v>
      </c>
      <c r="AD558" s="12">
        <v>43</v>
      </c>
      <c r="AE558" s="15" t="s">
        <v>40</v>
      </c>
    </row>
    <row r="559" spans="3:31" ht="18" x14ac:dyDescent="0.35">
      <c r="C559" s="11" t="s">
        <v>1499</v>
      </c>
      <c r="D559" s="12" t="s">
        <v>4531</v>
      </c>
      <c r="E559" s="12" t="s">
        <v>6534</v>
      </c>
      <c r="F559" s="12" t="s">
        <v>30</v>
      </c>
      <c r="G559" s="12" t="s">
        <v>8030</v>
      </c>
      <c r="H559" s="12" t="s">
        <v>8023</v>
      </c>
      <c r="I559" s="12" t="s">
        <v>1500</v>
      </c>
      <c r="J559" s="13">
        <v>45613</v>
      </c>
      <c r="K559" s="14">
        <v>1.8877314814814816E-2</v>
      </c>
      <c r="L559" s="12">
        <v>55.5</v>
      </c>
      <c r="M559" s="12">
        <v>4758.55</v>
      </c>
      <c r="N559" s="12">
        <v>4814.05</v>
      </c>
      <c r="O559" s="12">
        <v>288.39999999999998</v>
      </c>
      <c r="P559" s="49">
        <v>45787</v>
      </c>
      <c r="Q559" s="12" t="str">
        <f>TEXT(Table1[[#This Row],[Billing_Date]],"YYYY")</f>
        <v>2025</v>
      </c>
      <c r="R559" s="49">
        <v>45875</v>
      </c>
      <c r="S559" s="12" t="s">
        <v>37</v>
      </c>
      <c r="T559" s="12">
        <f>IF(Table1[[#This Row],[Payment_Status]]="Paid",1,0)</f>
        <v>0</v>
      </c>
      <c r="U559" s="12">
        <f>IF(Table1[[#This Row],[Payment_Status]]="Unpaid",1,0)</f>
        <v>0</v>
      </c>
      <c r="V559" s="12">
        <f>IF(Table1[[#This Row],[Payment_Status]]="Pending",1,0)</f>
        <v>1</v>
      </c>
      <c r="W559" s="12" t="s">
        <v>50</v>
      </c>
      <c r="X559" s="12" t="s">
        <v>30</v>
      </c>
      <c r="Y559" s="12" t="s">
        <v>31</v>
      </c>
      <c r="Z559" s="12">
        <v>37.25</v>
      </c>
      <c r="AA559" s="12">
        <v>18.25</v>
      </c>
      <c r="AB559" s="12" t="s">
        <v>46</v>
      </c>
      <c r="AC559" s="13">
        <v>43272</v>
      </c>
      <c r="AD559" s="12">
        <v>48</v>
      </c>
      <c r="AE559" s="15" t="s">
        <v>33</v>
      </c>
    </row>
    <row r="560" spans="3:31" ht="18" x14ac:dyDescent="0.35">
      <c r="C560" s="11" t="s">
        <v>1074</v>
      </c>
      <c r="D560" s="12" t="s">
        <v>4532</v>
      </c>
      <c r="E560" s="12" t="s">
        <v>6535</v>
      </c>
      <c r="F560" s="12" t="s">
        <v>30</v>
      </c>
      <c r="G560" s="12" t="s">
        <v>8029</v>
      </c>
      <c r="H560" s="12" t="s">
        <v>8020</v>
      </c>
      <c r="I560" s="12" t="s">
        <v>1075</v>
      </c>
      <c r="J560" s="13">
        <v>45765</v>
      </c>
      <c r="K560" s="14">
        <v>0.90222222222222226</v>
      </c>
      <c r="L560" s="12">
        <v>462.1</v>
      </c>
      <c r="M560" s="12">
        <v>4762.3500000000004</v>
      </c>
      <c r="N560" s="12">
        <v>5224.45</v>
      </c>
      <c r="O560" s="12">
        <v>3313.42</v>
      </c>
      <c r="P560" s="49">
        <v>45768</v>
      </c>
      <c r="Q560" s="12" t="str">
        <f>TEXT(Table1[[#This Row],[Billing_Date]],"YYYY")</f>
        <v>2025</v>
      </c>
      <c r="R560" s="49">
        <v>45861</v>
      </c>
      <c r="S560" s="12" t="s">
        <v>49</v>
      </c>
      <c r="T560" s="12">
        <f>IF(Table1[[#This Row],[Payment_Status]]="Paid",1,0)</f>
        <v>0</v>
      </c>
      <c r="U560" s="12">
        <f>IF(Table1[[#This Row],[Payment_Status]]="Unpaid",1,0)</f>
        <v>1</v>
      </c>
      <c r="V560" s="12">
        <f>IF(Table1[[#This Row],[Payment_Status]]="Pending",1,0)</f>
        <v>0</v>
      </c>
      <c r="W560" s="12" t="s">
        <v>58</v>
      </c>
      <c r="X560" s="12" t="s">
        <v>44</v>
      </c>
      <c r="Y560" s="12" t="s">
        <v>85</v>
      </c>
      <c r="Z560" s="12">
        <v>273.22000000000003</v>
      </c>
      <c r="AA560" s="12">
        <v>188.88</v>
      </c>
      <c r="AB560" s="12" t="s">
        <v>46</v>
      </c>
      <c r="AC560" s="13">
        <v>44817</v>
      </c>
      <c r="AD560" s="12">
        <v>73</v>
      </c>
      <c r="AE560" s="15" t="s">
        <v>40</v>
      </c>
    </row>
    <row r="561" spans="3:31" ht="18" x14ac:dyDescent="0.35">
      <c r="C561" s="11" t="s">
        <v>1076</v>
      </c>
      <c r="D561" s="12" t="s">
        <v>4533</v>
      </c>
      <c r="E561" s="12" t="s">
        <v>6536</v>
      </c>
      <c r="F561" s="12" t="s">
        <v>26</v>
      </c>
      <c r="G561" s="12" t="s">
        <v>8030</v>
      </c>
      <c r="H561" s="12" t="s">
        <v>8023</v>
      </c>
      <c r="I561" s="12" t="s">
        <v>1077</v>
      </c>
      <c r="J561" s="13">
        <v>45776</v>
      </c>
      <c r="K561" s="14">
        <v>3.3703703703703701E-2</v>
      </c>
      <c r="L561" s="12">
        <v>387.26</v>
      </c>
      <c r="M561" s="12">
        <v>3682.42</v>
      </c>
      <c r="N561" s="12">
        <v>4069.68</v>
      </c>
      <c r="O561" s="12">
        <v>2125.4</v>
      </c>
      <c r="P561" s="49">
        <v>45777</v>
      </c>
      <c r="Q561" s="12" t="str">
        <f>TEXT(Table1[[#This Row],[Billing_Date]],"YYYY")</f>
        <v>2025</v>
      </c>
      <c r="R561" s="49">
        <v>45868</v>
      </c>
      <c r="S561" s="12" t="s">
        <v>28</v>
      </c>
      <c r="T561" s="12">
        <f>IF(Table1[[#This Row],[Payment_Status]]="Paid",1,0)</f>
        <v>1</v>
      </c>
      <c r="U561" s="12">
        <f>IF(Table1[[#This Row],[Payment_Status]]="Unpaid",1,0)</f>
        <v>0</v>
      </c>
      <c r="V561" s="12">
        <f>IF(Table1[[#This Row],[Payment_Status]]="Pending",1,0)</f>
        <v>0</v>
      </c>
      <c r="W561" s="12" t="s">
        <v>38</v>
      </c>
      <c r="X561" s="12" t="s">
        <v>30</v>
      </c>
      <c r="Y561" s="12" t="s">
        <v>31</v>
      </c>
      <c r="Z561" s="12">
        <v>161.4</v>
      </c>
      <c r="AA561" s="12">
        <v>225.86</v>
      </c>
      <c r="AB561" s="12" t="s">
        <v>32</v>
      </c>
      <c r="AC561" s="13">
        <v>42619</v>
      </c>
      <c r="AD561" s="12">
        <v>37</v>
      </c>
      <c r="AE561" s="15" t="s">
        <v>33</v>
      </c>
    </row>
    <row r="562" spans="3:31" ht="18" x14ac:dyDescent="0.35">
      <c r="C562" s="11" t="s">
        <v>1078</v>
      </c>
      <c r="D562" s="12" t="s">
        <v>4534</v>
      </c>
      <c r="E562" s="12" t="s">
        <v>6537</v>
      </c>
      <c r="F562" s="12" t="s">
        <v>26</v>
      </c>
      <c r="G562" s="12" t="s">
        <v>8031</v>
      </c>
      <c r="H562" s="12" t="s">
        <v>8024</v>
      </c>
      <c r="I562" s="12" t="s">
        <v>1079</v>
      </c>
      <c r="J562" s="13">
        <v>45657</v>
      </c>
      <c r="K562" s="14">
        <v>0.50790509259259264</v>
      </c>
      <c r="L562" s="12">
        <v>205.43</v>
      </c>
      <c r="M562" s="12">
        <v>1814.43</v>
      </c>
      <c r="N562" s="12">
        <v>2019.86</v>
      </c>
      <c r="O562" s="12">
        <v>1079.79</v>
      </c>
      <c r="P562" s="49">
        <v>45840</v>
      </c>
      <c r="Q562" s="12" t="str">
        <f>TEXT(Table1[[#This Row],[Billing_Date]],"YYYY")</f>
        <v>2025</v>
      </c>
      <c r="R562" s="49">
        <v>45868</v>
      </c>
      <c r="S562" s="12" t="s">
        <v>28</v>
      </c>
      <c r="T562" s="12">
        <f>IF(Table1[[#This Row],[Payment_Status]]="Paid",1,0)</f>
        <v>1</v>
      </c>
      <c r="U562" s="12">
        <f>IF(Table1[[#This Row],[Payment_Status]]="Unpaid",1,0)</f>
        <v>0</v>
      </c>
      <c r="V562" s="12">
        <f>IF(Table1[[#This Row],[Payment_Status]]="Pending",1,0)</f>
        <v>0</v>
      </c>
      <c r="W562" s="12" t="s">
        <v>29</v>
      </c>
      <c r="X562" s="12" t="s">
        <v>30</v>
      </c>
      <c r="Y562" s="12" t="s">
        <v>31</v>
      </c>
      <c r="Z562" s="12">
        <v>133.85</v>
      </c>
      <c r="AA562" s="12">
        <v>71.58</v>
      </c>
      <c r="AB562" s="12" t="s">
        <v>46</v>
      </c>
      <c r="AC562" s="13">
        <v>42965</v>
      </c>
      <c r="AD562" s="12">
        <v>30</v>
      </c>
      <c r="AE562" s="15" t="s">
        <v>40</v>
      </c>
    </row>
    <row r="563" spans="3:31" ht="18" x14ac:dyDescent="0.35">
      <c r="C563" s="11" t="s">
        <v>3824</v>
      </c>
      <c r="D563" s="12" t="s">
        <v>4535</v>
      </c>
      <c r="E563" s="12" t="s">
        <v>6538</v>
      </c>
      <c r="F563" s="12" t="s">
        <v>26</v>
      </c>
      <c r="G563" s="12" t="s">
        <v>8025</v>
      </c>
      <c r="H563" s="12" t="s">
        <v>8020</v>
      </c>
      <c r="I563" s="12" t="s">
        <v>3825</v>
      </c>
      <c r="J563" s="13">
        <v>45792</v>
      </c>
      <c r="K563" s="14">
        <v>0.27991898148148148</v>
      </c>
      <c r="L563" s="12">
        <v>55.18</v>
      </c>
      <c r="M563" s="12">
        <v>2109.2600000000002</v>
      </c>
      <c r="N563" s="12">
        <v>2164.44</v>
      </c>
      <c r="O563" s="12">
        <v>260.57</v>
      </c>
      <c r="P563" s="49">
        <v>45794</v>
      </c>
      <c r="Q563" s="12" t="str">
        <f>TEXT(Table1[[#This Row],[Billing_Date]],"YYYY")</f>
        <v>2025</v>
      </c>
      <c r="R563" s="49">
        <v>45857</v>
      </c>
      <c r="S563" s="12" t="s">
        <v>37</v>
      </c>
      <c r="T563" s="12">
        <f>IF(Table1[[#This Row],[Payment_Status]]="Paid",1,0)</f>
        <v>0</v>
      </c>
      <c r="U563" s="12">
        <f>IF(Table1[[#This Row],[Payment_Status]]="Unpaid",1,0)</f>
        <v>0</v>
      </c>
      <c r="V563" s="12">
        <f>IF(Table1[[#This Row],[Payment_Status]]="Pending",1,0)</f>
        <v>1</v>
      </c>
      <c r="W563" s="12" t="s">
        <v>58</v>
      </c>
      <c r="X563" s="12" t="s">
        <v>39</v>
      </c>
      <c r="Y563" s="12" t="s">
        <v>63</v>
      </c>
      <c r="Z563" s="12">
        <v>25.67</v>
      </c>
      <c r="AA563" s="12">
        <v>29.51</v>
      </c>
      <c r="AB563" s="12" t="s">
        <v>32</v>
      </c>
      <c r="AC563" s="13">
        <v>42731</v>
      </c>
      <c r="AD563" s="12">
        <v>19</v>
      </c>
      <c r="AE563" s="15" t="s">
        <v>33</v>
      </c>
    </row>
    <row r="564" spans="3:31" ht="18" x14ac:dyDescent="0.35">
      <c r="C564" s="11" t="s">
        <v>394</v>
      </c>
      <c r="D564" s="12" t="s">
        <v>4536</v>
      </c>
      <c r="E564" s="12" t="s">
        <v>6539</v>
      </c>
      <c r="F564" s="12" t="s">
        <v>30</v>
      </c>
      <c r="G564" s="12" t="s">
        <v>8027</v>
      </c>
      <c r="H564" s="12" t="s">
        <v>8022</v>
      </c>
      <c r="I564" s="12" t="s">
        <v>395</v>
      </c>
      <c r="J564" s="13">
        <v>45600</v>
      </c>
      <c r="K564" s="14">
        <v>0.62173611111111116</v>
      </c>
      <c r="L564" s="12">
        <v>490.96</v>
      </c>
      <c r="M564" s="12">
        <v>4709.24</v>
      </c>
      <c r="N564" s="12">
        <v>5200.2</v>
      </c>
      <c r="O564" s="12">
        <v>2210.12</v>
      </c>
      <c r="P564" s="49">
        <v>45784</v>
      </c>
      <c r="Q564" s="12" t="str">
        <f>TEXT(Table1[[#This Row],[Billing_Date]],"YYYY")</f>
        <v>2025</v>
      </c>
      <c r="R564" s="49">
        <v>45864</v>
      </c>
      <c r="S564" s="12" t="s">
        <v>28</v>
      </c>
      <c r="T564" s="12">
        <f>IF(Table1[[#This Row],[Payment_Status]]="Paid",1,0)</f>
        <v>1</v>
      </c>
      <c r="U564" s="12">
        <f>IF(Table1[[#This Row],[Payment_Status]]="Unpaid",1,0)</f>
        <v>0</v>
      </c>
      <c r="V564" s="12">
        <f>IF(Table1[[#This Row],[Payment_Status]]="Pending",1,0)</f>
        <v>0</v>
      </c>
      <c r="W564" s="12" t="s">
        <v>58</v>
      </c>
      <c r="X564" s="12" t="s">
        <v>44</v>
      </c>
      <c r="Y564" s="12" t="s">
        <v>31</v>
      </c>
      <c r="Z564" s="12">
        <v>297.82</v>
      </c>
      <c r="AA564" s="12">
        <v>193.14</v>
      </c>
      <c r="AB564" s="12" t="s">
        <v>46</v>
      </c>
      <c r="AC564" s="13">
        <v>43949</v>
      </c>
      <c r="AD564" s="12">
        <v>54</v>
      </c>
      <c r="AE564" s="15" t="s">
        <v>64</v>
      </c>
    </row>
    <row r="565" spans="3:31" ht="18" x14ac:dyDescent="0.35">
      <c r="C565" s="11" t="s">
        <v>1084</v>
      </c>
      <c r="D565" s="12" t="s">
        <v>4537</v>
      </c>
      <c r="E565" s="12" t="s">
        <v>6540</v>
      </c>
      <c r="F565" s="12" t="s">
        <v>35</v>
      </c>
      <c r="G565" s="12" t="s">
        <v>8030</v>
      </c>
      <c r="H565" s="12" t="s">
        <v>8023</v>
      </c>
      <c r="I565" s="12" t="s">
        <v>1085</v>
      </c>
      <c r="J565" s="13">
        <v>45835</v>
      </c>
      <c r="K565" s="14">
        <v>0.53598379629629633</v>
      </c>
      <c r="L565" s="12">
        <v>433.53</v>
      </c>
      <c r="M565" s="12">
        <v>2958.75</v>
      </c>
      <c r="N565" s="12">
        <v>3392.2799999999902</v>
      </c>
      <c r="O565" s="12">
        <v>2093.65</v>
      </c>
      <c r="P565" s="49">
        <v>45840</v>
      </c>
      <c r="Q565" s="12" t="str">
        <f>TEXT(Table1[[#This Row],[Billing_Date]],"YYYY")</f>
        <v>2025</v>
      </c>
      <c r="R565" s="49">
        <v>45869</v>
      </c>
      <c r="S565" s="12" t="s">
        <v>28</v>
      </c>
      <c r="T565" s="12">
        <f>IF(Table1[[#This Row],[Payment_Status]]="Paid",1,0)</f>
        <v>1</v>
      </c>
      <c r="U565" s="12">
        <f>IF(Table1[[#This Row],[Payment_Status]]="Unpaid",1,0)</f>
        <v>0</v>
      </c>
      <c r="V565" s="12">
        <f>IF(Table1[[#This Row],[Payment_Status]]="Pending",1,0)</f>
        <v>0</v>
      </c>
      <c r="W565" s="12" t="s">
        <v>43</v>
      </c>
      <c r="X565" s="12" t="s">
        <v>39</v>
      </c>
      <c r="Y565" s="12" t="s">
        <v>45</v>
      </c>
      <c r="Z565" s="12">
        <v>184.71</v>
      </c>
      <c r="AA565" s="12">
        <v>248.82</v>
      </c>
      <c r="AB565" s="12" t="s">
        <v>32</v>
      </c>
      <c r="AC565" s="13">
        <v>42940</v>
      </c>
      <c r="AD565" s="12">
        <v>47</v>
      </c>
      <c r="AE565" s="15" t="s">
        <v>64</v>
      </c>
    </row>
    <row r="566" spans="3:31" ht="18" x14ac:dyDescent="0.35">
      <c r="C566" s="11" t="s">
        <v>1086</v>
      </c>
      <c r="D566" s="12" t="s">
        <v>4538</v>
      </c>
      <c r="E566" s="12" t="s">
        <v>6541</v>
      </c>
      <c r="F566" s="12" t="s">
        <v>30</v>
      </c>
      <c r="G566" s="12" t="s">
        <v>8025</v>
      </c>
      <c r="H566" s="12" t="s">
        <v>8020</v>
      </c>
      <c r="I566" s="12" t="s">
        <v>1087</v>
      </c>
      <c r="J566" s="13">
        <v>45783</v>
      </c>
      <c r="K566" s="14">
        <v>0.70207175925925924</v>
      </c>
      <c r="L566" s="12">
        <v>383.52</v>
      </c>
      <c r="M566" s="12">
        <v>1773.24</v>
      </c>
      <c r="N566" s="12">
        <v>2156.7600000000002</v>
      </c>
      <c r="O566" s="12">
        <v>2414.09</v>
      </c>
      <c r="P566" s="49">
        <v>45785</v>
      </c>
      <c r="Q566" s="12" t="str">
        <f>TEXT(Table1[[#This Row],[Billing_Date]],"YYYY")</f>
        <v>2025</v>
      </c>
      <c r="R566" s="49">
        <v>45870</v>
      </c>
      <c r="S566" s="12" t="s">
        <v>49</v>
      </c>
      <c r="T566" s="12">
        <f>IF(Table1[[#This Row],[Payment_Status]]="Paid",1,0)</f>
        <v>0</v>
      </c>
      <c r="U566" s="12">
        <f>IF(Table1[[#This Row],[Payment_Status]]="Unpaid",1,0)</f>
        <v>1</v>
      </c>
      <c r="V566" s="12">
        <f>IF(Table1[[#This Row],[Payment_Status]]="Pending",1,0)</f>
        <v>0</v>
      </c>
      <c r="W566" s="12" t="s">
        <v>38</v>
      </c>
      <c r="X566" s="12" t="s">
        <v>44</v>
      </c>
      <c r="Y566" s="12" t="s">
        <v>63</v>
      </c>
      <c r="Z566" s="12">
        <v>232.48</v>
      </c>
      <c r="AA566" s="12">
        <v>151.04</v>
      </c>
      <c r="AB566" s="12" t="s">
        <v>46</v>
      </c>
      <c r="AC566" s="13">
        <v>42894</v>
      </c>
      <c r="AD566" s="12">
        <v>60</v>
      </c>
      <c r="AE566" s="15" t="s">
        <v>33</v>
      </c>
    </row>
    <row r="567" spans="3:31" ht="18" x14ac:dyDescent="0.35">
      <c r="C567" s="11" t="s">
        <v>1088</v>
      </c>
      <c r="D567" s="12" t="s">
        <v>4539</v>
      </c>
      <c r="E567" s="12" t="s">
        <v>6542</v>
      </c>
      <c r="F567" s="12" t="s">
        <v>35</v>
      </c>
      <c r="G567" s="12" t="s">
        <v>8031</v>
      </c>
      <c r="H567" s="12" t="s">
        <v>8024</v>
      </c>
      <c r="I567" s="12" t="s">
        <v>1089</v>
      </c>
      <c r="J567" s="13">
        <v>45642</v>
      </c>
      <c r="K567" s="14">
        <v>0.38128472222222221</v>
      </c>
      <c r="L567" s="12">
        <v>349.76</v>
      </c>
      <c r="M567" s="12">
        <v>1154.74</v>
      </c>
      <c r="N567" s="12">
        <v>1504.5</v>
      </c>
      <c r="O567" s="12">
        <v>2504.5700000000002</v>
      </c>
      <c r="P567" s="49">
        <v>45821</v>
      </c>
      <c r="Q567" s="12" t="str">
        <f>TEXT(Table1[[#This Row],[Billing_Date]],"YYYY")</f>
        <v>2025</v>
      </c>
      <c r="R567" s="49">
        <v>45886</v>
      </c>
      <c r="S567" s="12" t="s">
        <v>28</v>
      </c>
      <c r="T567" s="12">
        <f>IF(Table1[[#This Row],[Payment_Status]]="Paid",1,0)</f>
        <v>1</v>
      </c>
      <c r="U567" s="12">
        <f>IF(Table1[[#This Row],[Payment_Status]]="Unpaid",1,0)</f>
        <v>0</v>
      </c>
      <c r="V567" s="12">
        <f>IF(Table1[[#This Row],[Payment_Status]]="Pending",1,0)</f>
        <v>0</v>
      </c>
      <c r="W567" s="12" t="s">
        <v>29</v>
      </c>
      <c r="X567" s="12" t="s">
        <v>44</v>
      </c>
      <c r="Y567" s="12" t="s">
        <v>85</v>
      </c>
      <c r="Z567" s="12">
        <v>191.22</v>
      </c>
      <c r="AA567" s="12">
        <v>158.54</v>
      </c>
      <c r="AB567" s="12" t="s">
        <v>32</v>
      </c>
      <c r="AC567" s="13">
        <v>44625</v>
      </c>
      <c r="AD567" s="12">
        <v>61</v>
      </c>
      <c r="AE567" s="15" t="s">
        <v>40</v>
      </c>
    </row>
    <row r="568" spans="3:31" ht="18" x14ac:dyDescent="0.35">
      <c r="C568" s="11" t="s">
        <v>1090</v>
      </c>
      <c r="D568" s="12" t="s">
        <v>4540</v>
      </c>
      <c r="E568" s="12" t="s">
        <v>6543</v>
      </c>
      <c r="F568" s="12" t="s">
        <v>30</v>
      </c>
      <c r="G568" s="12" t="s">
        <v>8026</v>
      </c>
      <c r="H568" s="12" t="s">
        <v>8021</v>
      </c>
      <c r="I568" s="12" t="s">
        <v>1091</v>
      </c>
      <c r="J568" s="13">
        <v>45550</v>
      </c>
      <c r="K568" s="14">
        <v>0.93001157407407409</v>
      </c>
      <c r="L568" s="12">
        <v>128.94</v>
      </c>
      <c r="M568" s="12">
        <v>1458.09</v>
      </c>
      <c r="N568" s="12">
        <v>1587.03</v>
      </c>
      <c r="O568" s="12">
        <v>813.58</v>
      </c>
      <c r="P568" s="49">
        <v>45555</v>
      </c>
      <c r="Q568" s="12" t="str">
        <f>TEXT(Table1[[#This Row],[Billing_Date]],"YYYY")</f>
        <v>2024</v>
      </c>
      <c r="R568" s="49">
        <v>45866</v>
      </c>
      <c r="S568" s="12" t="s">
        <v>49</v>
      </c>
      <c r="T568" s="12">
        <f>IF(Table1[[#This Row],[Payment_Status]]="Paid",1,0)</f>
        <v>0</v>
      </c>
      <c r="U568" s="12">
        <f>IF(Table1[[#This Row],[Payment_Status]]="Unpaid",1,0)</f>
        <v>1</v>
      </c>
      <c r="V568" s="12">
        <f>IF(Table1[[#This Row],[Payment_Status]]="Pending",1,0)</f>
        <v>0</v>
      </c>
      <c r="W568" s="12" t="s">
        <v>29</v>
      </c>
      <c r="X568" s="12" t="s">
        <v>39</v>
      </c>
      <c r="Y568" s="12" t="s">
        <v>45</v>
      </c>
      <c r="Z568" s="12">
        <v>75.14</v>
      </c>
      <c r="AA568" s="12">
        <v>53.8</v>
      </c>
      <c r="AB568" s="12" t="s">
        <v>46</v>
      </c>
      <c r="AC568" s="13">
        <v>42929</v>
      </c>
      <c r="AD568" s="12">
        <v>62</v>
      </c>
      <c r="AE568" s="15" t="s">
        <v>64</v>
      </c>
    </row>
    <row r="569" spans="3:31" ht="18" x14ac:dyDescent="0.35">
      <c r="C569" s="11" t="s">
        <v>1092</v>
      </c>
      <c r="D569" s="12" t="s">
        <v>4541</v>
      </c>
      <c r="E569" s="12" t="s">
        <v>6544</v>
      </c>
      <c r="F569" s="12" t="s">
        <v>26</v>
      </c>
      <c r="G569" s="12" t="s">
        <v>8026</v>
      </c>
      <c r="H569" s="12" t="s">
        <v>8021</v>
      </c>
      <c r="I569" s="12" t="s">
        <v>1093</v>
      </c>
      <c r="J569" s="13">
        <v>45631</v>
      </c>
      <c r="K569" s="14">
        <v>1.2407407407407407E-2</v>
      </c>
      <c r="L569" s="12">
        <v>18.809999999999999</v>
      </c>
      <c r="M569" s="12">
        <v>1609.9</v>
      </c>
      <c r="N569" s="12">
        <v>1628.71</v>
      </c>
      <c r="O569" s="12">
        <v>85.71</v>
      </c>
      <c r="P569" s="49">
        <v>45635</v>
      </c>
      <c r="Q569" s="12" t="str">
        <f>TEXT(Table1[[#This Row],[Billing_Date]],"YYYY")</f>
        <v>2024</v>
      </c>
      <c r="R569" s="49">
        <v>45884</v>
      </c>
      <c r="S569" s="12" t="s">
        <v>28</v>
      </c>
      <c r="T569" s="12">
        <f>IF(Table1[[#This Row],[Payment_Status]]="Paid",1,0)</f>
        <v>1</v>
      </c>
      <c r="U569" s="12">
        <f>IF(Table1[[#This Row],[Payment_Status]]="Unpaid",1,0)</f>
        <v>0</v>
      </c>
      <c r="V569" s="12">
        <f>IF(Table1[[#This Row],[Payment_Status]]="Pending",1,0)</f>
        <v>0</v>
      </c>
      <c r="W569" s="12" t="s">
        <v>29</v>
      </c>
      <c r="X569" s="12" t="s">
        <v>44</v>
      </c>
      <c r="Y569" s="12" t="s">
        <v>63</v>
      </c>
      <c r="Z569" s="12">
        <v>10.69</v>
      </c>
      <c r="AA569" s="12">
        <v>8.1199999999999992</v>
      </c>
      <c r="AB569" s="12" t="s">
        <v>46</v>
      </c>
      <c r="AC569" s="13">
        <v>44043</v>
      </c>
      <c r="AD569" s="12">
        <v>70</v>
      </c>
      <c r="AE569" s="15" t="s">
        <v>64</v>
      </c>
    </row>
    <row r="570" spans="3:31" ht="18" x14ac:dyDescent="0.35">
      <c r="C570" s="11" t="s">
        <v>1094</v>
      </c>
      <c r="D570" s="12" t="s">
        <v>4542</v>
      </c>
      <c r="E570" s="12" t="s">
        <v>6545</v>
      </c>
      <c r="F570" s="12" t="s">
        <v>35</v>
      </c>
      <c r="G570" s="12" t="s">
        <v>8031</v>
      </c>
      <c r="H570" s="12" t="s">
        <v>8024</v>
      </c>
      <c r="I570" s="12" t="s">
        <v>1095</v>
      </c>
      <c r="J570" s="13">
        <v>45583</v>
      </c>
      <c r="K570" s="14">
        <v>0.71578703703703705</v>
      </c>
      <c r="L570" s="12">
        <v>228.19</v>
      </c>
      <c r="M570" s="12">
        <v>4141.3900000000003</v>
      </c>
      <c r="N570" s="12">
        <v>4369.58</v>
      </c>
      <c r="O570" s="12">
        <v>1171.3599999999999</v>
      </c>
      <c r="P570" s="49">
        <v>45638</v>
      </c>
      <c r="Q570" s="12" t="str">
        <f>TEXT(Table1[[#This Row],[Billing_Date]],"YYYY")</f>
        <v>2024</v>
      </c>
      <c r="R570" s="49">
        <v>45885</v>
      </c>
      <c r="S570" s="12" t="s">
        <v>28</v>
      </c>
      <c r="T570" s="12">
        <f>IF(Table1[[#This Row],[Payment_Status]]="Paid",1,0)</f>
        <v>1</v>
      </c>
      <c r="U570" s="12">
        <f>IF(Table1[[#This Row],[Payment_Status]]="Unpaid",1,0)</f>
        <v>0</v>
      </c>
      <c r="V570" s="12">
        <f>IF(Table1[[#This Row],[Payment_Status]]="Pending",1,0)</f>
        <v>0</v>
      </c>
      <c r="W570" s="12" t="s">
        <v>58</v>
      </c>
      <c r="X570" s="12" t="s">
        <v>39</v>
      </c>
      <c r="Y570" s="12" t="s">
        <v>63</v>
      </c>
      <c r="Z570" s="12">
        <v>155.44</v>
      </c>
      <c r="AA570" s="12">
        <v>72.75</v>
      </c>
      <c r="AB570" s="12" t="s">
        <v>32</v>
      </c>
      <c r="AC570" s="13">
        <v>43574</v>
      </c>
      <c r="AD570" s="12">
        <v>73</v>
      </c>
      <c r="AE570" s="15" t="s">
        <v>33</v>
      </c>
    </row>
    <row r="571" spans="3:31" ht="18" x14ac:dyDescent="0.35">
      <c r="C571" s="11" t="s">
        <v>1096</v>
      </c>
      <c r="D571" s="12" t="s">
        <v>4543</v>
      </c>
      <c r="E571" s="12" t="s">
        <v>6546</v>
      </c>
      <c r="F571" s="12" t="s">
        <v>35</v>
      </c>
      <c r="G571" s="12" t="s">
        <v>8031</v>
      </c>
      <c r="H571" s="12" t="s">
        <v>8024</v>
      </c>
      <c r="I571" s="12" t="s">
        <v>1097</v>
      </c>
      <c r="J571" s="13">
        <v>45539</v>
      </c>
      <c r="K571" s="14">
        <v>0.77467592592592593</v>
      </c>
      <c r="L571" s="12">
        <v>68.900000000000006</v>
      </c>
      <c r="M571" s="12">
        <v>2537.85</v>
      </c>
      <c r="N571" s="12">
        <v>2606.75</v>
      </c>
      <c r="O571" s="12">
        <v>384.55</v>
      </c>
      <c r="P571" s="49">
        <v>45612</v>
      </c>
      <c r="Q571" s="12" t="str">
        <f>TEXT(Table1[[#This Row],[Billing_Date]],"YYYY")</f>
        <v>2024</v>
      </c>
      <c r="R571" s="49">
        <v>45870</v>
      </c>
      <c r="S571" s="12" t="s">
        <v>28</v>
      </c>
      <c r="T571" s="12">
        <f>IF(Table1[[#This Row],[Payment_Status]]="Paid",1,0)</f>
        <v>1</v>
      </c>
      <c r="U571" s="12">
        <f>IF(Table1[[#This Row],[Payment_Status]]="Unpaid",1,0)</f>
        <v>0</v>
      </c>
      <c r="V571" s="12">
        <f>IF(Table1[[#This Row],[Payment_Status]]="Pending",1,0)</f>
        <v>0</v>
      </c>
      <c r="W571" s="12" t="s">
        <v>29</v>
      </c>
      <c r="X571" s="12" t="s">
        <v>39</v>
      </c>
      <c r="Y571" s="12" t="s">
        <v>45</v>
      </c>
      <c r="Z571" s="12">
        <v>40.21</v>
      </c>
      <c r="AA571" s="12">
        <v>28.69</v>
      </c>
      <c r="AB571" s="12" t="s">
        <v>46</v>
      </c>
      <c r="AC571" s="13">
        <v>43690</v>
      </c>
      <c r="AD571" s="12">
        <v>53</v>
      </c>
      <c r="AE571" s="15" t="s">
        <v>33</v>
      </c>
    </row>
    <row r="572" spans="3:31" ht="18" x14ac:dyDescent="0.35">
      <c r="C572" s="11" t="s">
        <v>1098</v>
      </c>
      <c r="D572" s="12" t="s">
        <v>4544</v>
      </c>
      <c r="E572" s="12" t="s">
        <v>6547</v>
      </c>
      <c r="F572" s="12" t="s">
        <v>35</v>
      </c>
      <c r="G572" s="12" t="s">
        <v>8026</v>
      </c>
      <c r="H572" s="12" t="s">
        <v>8021</v>
      </c>
      <c r="I572" s="12" t="s">
        <v>1099</v>
      </c>
      <c r="J572" s="13">
        <v>45759</v>
      </c>
      <c r="K572" s="14">
        <v>0.46167824074074076</v>
      </c>
      <c r="L572" s="12">
        <v>362.3</v>
      </c>
      <c r="M572" s="12">
        <v>3105.73</v>
      </c>
      <c r="N572" s="12">
        <v>3468.03</v>
      </c>
      <c r="O572" s="12">
        <v>1774.75</v>
      </c>
      <c r="P572" s="49">
        <v>45770</v>
      </c>
      <c r="Q572" s="12" t="str">
        <f>TEXT(Table1[[#This Row],[Billing_Date]],"YYYY")</f>
        <v>2025</v>
      </c>
      <c r="R572" s="49">
        <v>45874</v>
      </c>
      <c r="S572" s="12" t="s">
        <v>28</v>
      </c>
      <c r="T572" s="12">
        <f>IF(Table1[[#This Row],[Payment_Status]]="Paid",1,0)</f>
        <v>1</v>
      </c>
      <c r="U572" s="12">
        <f>IF(Table1[[#This Row],[Payment_Status]]="Unpaid",1,0)</f>
        <v>0</v>
      </c>
      <c r="V572" s="12">
        <f>IF(Table1[[#This Row],[Payment_Status]]="Pending",1,0)</f>
        <v>0</v>
      </c>
      <c r="W572" s="12" t="s">
        <v>29</v>
      </c>
      <c r="X572" s="12" t="s">
        <v>30</v>
      </c>
      <c r="Y572" s="12" t="s">
        <v>85</v>
      </c>
      <c r="Z572" s="12">
        <v>242.85</v>
      </c>
      <c r="AA572" s="12">
        <v>119.45</v>
      </c>
      <c r="AB572" s="12" t="s">
        <v>46</v>
      </c>
      <c r="AC572" s="13">
        <v>44621</v>
      </c>
      <c r="AD572" s="12">
        <v>38</v>
      </c>
      <c r="AE572" s="15" t="s">
        <v>40</v>
      </c>
    </row>
    <row r="573" spans="3:31" ht="18" x14ac:dyDescent="0.35">
      <c r="C573" s="11" t="s">
        <v>1100</v>
      </c>
      <c r="D573" s="12" t="s">
        <v>4545</v>
      </c>
      <c r="E573" s="12" t="s">
        <v>6548</v>
      </c>
      <c r="F573" s="12" t="s">
        <v>26</v>
      </c>
      <c r="G573" s="12" t="s">
        <v>8029</v>
      </c>
      <c r="H573" s="12" t="s">
        <v>8020</v>
      </c>
      <c r="I573" s="12" t="s">
        <v>1101</v>
      </c>
      <c r="J573" s="13">
        <v>45774</v>
      </c>
      <c r="K573" s="14">
        <v>0.66002314814814811</v>
      </c>
      <c r="L573" s="12">
        <v>65.069999999999993</v>
      </c>
      <c r="M573" s="12">
        <v>3937.53</v>
      </c>
      <c r="N573" s="12">
        <v>4002.6</v>
      </c>
      <c r="O573" s="12">
        <v>340.37</v>
      </c>
      <c r="P573" s="49">
        <v>45775</v>
      </c>
      <c r="Q573" s="12" t="str">
        <f>TEXT(Table1[[#This Row],[Billing_Date]],"YYYY")</f>
        <v>2025</v>
      </c>
      <c r="R573" s="49">
        <v>45874</v>
      </c>
      <c r="S573" s="12" t="s">
        <v>37</v>
      </c>
      <c r="T573" s="12">
        <f>IF(Table1[[#This Row],[Payment_Status]]="Paid",1,0)</f>
        <v>0</v>
      </c>
      <c r="U573" s="12">
        <f>IF(Table1[[#This Row],[Payment_Status]]="Unpaid",1,0)</f>
        <v>0</v>
      </c>
      <c r="V573" s="12">
        <f>IF(Table1[[#This Row],[Payment_Status]]="Pending",1,0)</f>
        <v>1</v>
      </c>
      <c r="W573" s="12" t="s">
        <v>29</v>
      </c>
      <c r="X573" s="12" t="s">
        <v>44</v>
      </c>
      <c r="Y573" s="12" t="s">
        <v>63</v>
      </c>
      <c r="Z573" s="12">
        <v>36.299999999999997</v>
      </c>
      <c r="AA573" s="12">
        <v>28.77</v>
      </c>
      <c r="AB573" s="12" t="s">
        <v>32</v>
      </c>
      <c r="AC573" s="13">
        <v>44965</v>
      </c>
      <c r="AD573" s="12">
        <v>27</v>
      </c>
      <c r="AE573" s="15" t="s">
        <v>64</v>
      </c>
    </row>
    <row r="574" spans="3:31" ht="18" x14ac:dyDescent="0.35">
      <c r="C574" s="11" t="s">
        <v>1102</v>
      </c>
      <c r="D574" s="12" t="s">
        <v>4546</v>
      </c>
      <c r="E574" s="12" t="s">
        <v>6549</v>
      </c>
      <c r="F574" s="12" t="s">
        <v>30</v>
      </c>
      <c r="G574" s="12" t="s">
        <v>8026</v>
      </c>
      <c r="H574" s="12" t="s">
        <v>8021</v>
      </c>
      <c r="I574" s="12" t="s">
        <v>1103</v>
      </c>
      <c r="J574" s="13">
        <v>45724</v>
      </c>
      <c r="K574" s="14">
        <v>5.679398148148148E-2</v>
      </c>
      <c r="L574" s="12">
        <v>355.95</v>
      </c>
      <c r="M574" s="12">
        <v>2898.44</v>
      </c>
      <c r="N574" s="12">
        <v>3254.39</v>
      </c>
      <c r="O574" s="12">
        <v>2439.6</v>
      </c>
      <c r="P574" s="49">
        <v>45788</v>
      </c>
      <c r="Q574" s="12" t="str">
        <f>TEXT(Table1[[#This Row],[Billing_Date]],"YYYY")</f>
        <v>2025</v>
      </c>
      <c r="R574" s="49">
        <v>45872</v>
      </c>
      <c r="S574" s="12" t="s">
        <v>49</v>
      </c>
      <c r="T574" s="12">
        <f>IF(Table1[[#This Row],[Payment_Status]]="Paid",1,0)</f>
        <v>0</v>
      </c>
      <c r="U574" s="12">
        <f>IF(Table1[[#This Row],[Payment_Status]]="Unpaid",1,0)</f>
        <v>1</v>
      </c>
      <c r="V574" s="12">
        <f>IF(Table1[[#This Row],[Payment_Status]]="Pending",1,0)</f>
        <v>0</v>
      </c>
      <c r="W574" s="12" t="s">
        <v>38</v>
      </c>
      <c r="X574" s="12" t="s">
        <v>44</v>
      </c>
      <c r="Y574" s="12" t="s">
        <v>63</v>
      </c>
      <c r="Z574" s="12">
        <v>179.67</v>
      </c>
      <c r="AA574" s="12">
        <v>176.28</v>
      </c>
      <c r="AB574" s="12" t="s">
        <v>46</v>
      </c>
      <c r="AC574" s="13">
        <v>42969</v>
      </c>
      <c r="AD574" s="12">
        <v>51</v>
      </c>
      <c r="AE574" s="15" t="s">
        <v>33</v>
      </c>
    </row>
    <row r="575" spans="3:31" ht="18" x14ac:dyDescent="0.35">
      <c r="C575" s="11" t="s">
        <v>1775</v>
      </c>
      <c r="D575" s="12" t="s">
        <v>4547</v>
      </c>
      <c r="E575" s="12" t="s">
        <v>6550</v>
      </c>
      <c r="F575" s="12" t="s">
        <v>35</v>
      </c>
      <c r="G575" s="12" t="s">
        <v>8031</v>
      </c>
      <c r="H575" s="12" t="s">
        <v>8024</v>
      </c>
      <c r="I575" s="12" t="s">
        <v>1776</v>
      </c>
      <c r="J575" s="13">
        <v>45726</v>
      </c>
      <c r="K575" s="14">
        <v>0.17583333333333334</v>
      </c>
      <c r="L575" s="12">
        <v>420.85</v>
      </c>
      <c r="M575" s="12">
        <v>2599.86</v>
      </c>
      <c r="N575" s="12">
        <v>3020.71</v>
      </c>
      <c r="O575" s="12">
        <v>2318</v>
      </c>
      <c r="P575" s="49">
        <v>45835</v>
      </c>
      <c r="Q575" s="12" t="str">
        <f>TEXT(Table1[[#This Row],[Billing_Date]],"YYYY")</f>
        <v>2025</v>
      </c>
      <c r="R575" s="49">
        <v>45875</v>
      </c>
      <c r="S575" s="12" t="s">
        <v>28</v>
      </c>
      <c r="T575" s="12">
        <f>IF(Table1[[#This Row],[Payment_Status]]="Paid",1,0)</f>
        <v>1</v>
      </c>
      <c r="U575" s="12">
        <f>IF(Table1[[#This Row],[Payment_Status]]="Unpaid",1,0)</f>
        <v>0</v>
      </c>
      <c r="V575" s="12">
        <f>IF(Table1[[#This Row],[Payment_Status]]="Pending",1,0)</f>
        <v>0</v>
      </c>
      <c r="W575" s="12" t="s">
        <v>50</v>
      </c>
      <c r="X575" s="12" t="s">
        <v>44</v>
      </c>
      <c r="Y575" s="12" t="s">
        <v>45</v>
      </c>
      <c r="Z575" s="12">
        <v>221.33</v>
      </c>
      <c r="AA575" s="12">
        <v>199.52</v>
      </c>
      <c r="AB575" s="12" t="s">
        <v>32</v>
      </c>
      <c r="AC575" s="13">
        <v>43421</v>
      </c>
      <c r="AD575" s="12">
        <v>49</v>
      </c>
      <c r="AE575" s="15" t="s">
        <v>33</v>
      </c>
    </row>
    <row r="576" spans="3:31" ht="18" x14ac:dyDescent="0.35">
      <c r="C576" s="11" t="s">
        <v>1106</v>
      </c>
      <c r="D576" s="12" t="s">
        <v>4548</v>
      </c>
      <c r="E576" s="12" t="s">
        <v>6551</v>
      </c>
      <c r="F576" s="12" t="s">
        <v>35</v>
      </c>
      <c r="G576" s="12" t="s">
        <v>8030</v>
      </c>
      <c r="H576" s="12" t="s">
        <v>8023</v>
      </c>
      <c r="I576" s="12" t="s">
        <v>1107</v>
      </c>
      <c r="J576" s="13">
        <v>45842</v>
      </c>
      <c r="K576" s="14">
        <v>0.99061342592592594</v>
      </c>
      <c r="L576" s="12">
        <v>272.68</v>
      </c>
      <c r="M576" s="12">
        <v>1890.84</v>
      </c>
      <c r="N576" s="12">
        <v>2163.52</v>
      </c>
      <c r="O576" s="12">
        <v>1618.64</v>
      </c>
      <c r="P576" s="49">
        <v>45846</v>
      </c>
      <c r="Q576" s="12" t="str">
        <f>TEXT(Table1[[#This Row],[Billing_Date]],"YYYY")</f>
        <v>2025</v>
      </c>
      <c r="R576" s="49">
        <v>45881</v>
      </c>
      <c r="S576" s="12" t="s">
        <v>49</v>
      </c>
      <c r="T576" s="12">
        <f>IF(Table1[[#This Row],[Payment_Status]]="Paid",1,0)</f>
        <v>0</v>
      </c>
      <c r="U576" s="12">
        <f>IF(Table1[[#This Row],[Payment_Status]]="Unpaid",1,0)</f>
        <v>1</v>
      </c>
      <c r="V576" s="12">
        <f>IF(Table1[[#This Row],[Payment_Status]]="Pending",1,0)</f>
        <v>0</v>
      </c>
      <c r="W576" s="12" t="s">
        <v>29</v>
      </c>
      <c r="X576" s="12" t="s">
        <v>44</v>
      </c>
      <c r="Y576" s="12" t="s">
        <v>51</v>
      </c>
      <c r="Z576" s="12">
        <v>125.09</v>
      </c>
      <c r="AA576" s="12">
        <v>147.59</v>
      </c>
      <c r="AB576" s="12" t="s">
        <v>46</v>
      </c>
      <c r="AC576" s="13">
        <v>44315</v>
      </c>
      <c r="AD576" s="12">
        <v>68</v>
      </c>
      <c r="AE576" s="15" t="s">
        <v>40</v>
      </c>
    </row>
    <row r="577" spans="3:31" ht="18" x14ac:dyDescent="0.35">
      <c r="C577" s="11" t="s">
        <v>1108</v>
      </c>
      <c r="D577" s="12" t="s">
        <v>4549</v>
      </c>
      <c r="E577" s="12" t="s">
        <v>6552</v>
      </c>
      <c r="F577" s="12" t="s">
        <v>30</v>
      </c>
      <c r="G577" s="12" t="s">
        <v>8027</v>
      </c>
      <c r="H577" s="12" t="s">
        <v>8022</v>
      </c>
      <c r="I577" s="12" t="s">
        <v>1109</v>
      </c>
      <c r="J577" s="13">
        <v>45775</v>
      </c>
      <c r="K577" s="14">
        <v>0.55305555555555552</v>
      </c>
      <c r="L577" s="12">
        <v>239.49</v>
      </c>
      <c r="M577" s="12">
        <v>1538.25</v>
      </c>
      <c r="N577" s="12">
        <v>1777.74</v>
      </c>
      <c r="O577" s="12">
        <v>1376</v>
      </c>
      <c r="P577" s="49">
        <v>45779</v>
      </c>
      <c r="Q577" s="12" t="str">
        <f>TEXT(Table1[[#This Row],[Billing_Date]],"YYYY")</f>
        <v>2025</v>
      </c>
      <c r="R577" s="49">
        <v>45868</v>
      </c>
      <c r="S577" s="12" t="s">
        <v>28</v>
      </c>
      <c r="T577" s="12">
        <f>IF(Table1[[#This Row],[Payment_Status]]="Paid",1,0)</f>
        <v>1</v>
      </c>
      <c r="U577" s="12">
        <f>IF(Table1[[#This Row],[Payment_Status]]="Unpaid",1,0)</f>
        <v>0</v>
      </c>
      <c r="V577" s="12">
        <f>IF(Table1[[#This Row],[Payment_Status]]="Pending",1,0)</f>
        <v>0</v>
      </c>
      <c r="W577" s="12" t="s">
        <v>38</v>
      </c>
      <c r="X577" s="12" t="s">
        <v>39</v>
      </c>
      <c r="Y577" s="12" t="s">
        <v>51</v>
      </c>
      <c r="Z577" s="12">
        <v>115.28</v>
      </c>
      <c r="AA577" s="12">
        <v>124.21</v>
      </c>
      <c r="AB577" s="12" t="s">
        <v>32</v>
      </c>
      <c r="AC577" s="13">
        <v>43324</v>
      </c>
      <c r="AD577" s="12">
        <v>53</v>
      </c>
      <c r="AE577" s="15" t="s">
        <v>64</v>
      </c>
    </row>
    <row r="578" spans="3:31" ht="18" x14ac:dyDescent="0.35">
      <c r="C578" s="11" t="s">
        <v>2009</v>
      </c>
      <c r="D578" s="12" t="s">
        <v>4550</v>
      </c>
      <c r="E578" s="12" t="s">
        <v>6553</v>
      </c>
      <c r="F578" s="12" t="s">
        <v>35</v>
      </c>
      <c r="G578" s="12" t="s">
        <v>8030</v>
      </c>
      <c r="H578" s="12" t="s">
        <v>8023</v>
      </c>
      <c r="I578" s="12" t="s">
        <v>2010</v>
      </c>
      <c r="J578" s="13">
        <v>45783</v>
      </c>
      <c r="K578" s="14">
        <v>2.4305555555555555E-4</v>
      </c>
      <c r="L578" s="12">
        <v>166.51</v>
      </c>
      <c r="M578" s="12">
        <v>1683.88</v>
      </c>
      <c r="N578" s="12">
        <v>1850.39</v>
      </c>
      <c r="O578" s="12">
        <v>866.25</v>
      </c>
      <c r="P578" s="49">
        <v>45788</v>
      </c>
      <c r="Q578" s="12" t="str">
        <f>TEXT(Table1[[#This Row],[Billing_Date]],"YYYY")</f>
        <v>2025</v>
      </c>
      <c r="R578" s="49">
        <v>45882</v>
      </c>
      <c r="S578" s="12" t="s">
        <v>37</v>
      </c>
      <c r="T578" s="12">
        <f>IF(Table1[[#This Row],[Payment_Status]]="Paid",1,0)</f>
        <v>0</v>
      </c>
      <c r="U578" s="12">
        <f>IF(Table1[[#This Row],[Payment_Status]]="Unpaid",1,0)</f>
        <v>0</v>
      </c>
      <c r="V578" s="12">
        <f>IF(Table1[[#This Row],[Payment_Status]]="Pending",1,0)</f>
        <v>1</v>
      </c>
      <c r="W578" s="12" t="s">
        <v>29</v>
      </c>
      <c r="X578" s="12" t="s">
        <v>30</v>
      </c>
      <c r="Y578" s="12" t="s">
        <v>31</v>
      </c>
      <c r="Z578" s="12">
        <v>68.87</v>
      </c>
      <c r="AA578" s="12">
        <v>97.64</v>
      </c>
      <c r="AB578" s="12" t="s">
        <v>32</v>
      </c>
      <c r="AC578" s="13">
        <v>42465</v>
      </c>
      <c r="AD578" s="12">
        <v>54</v>
      </c>
      <c r="AE578" s="15" t="s">
        <v>33</v>
      </c>
    </row>
    <row r="579" spans="3:31" ht="18" x14ac:dyDescent="0.35">
      <c r="C579" s="11" t="s">
        <v>1112</v>
      </c>
      <c r="D579" s="12" t="s">
        <v>4551</v>
      </c>
      <c r="E579" s="12" t="s">
        <v>6554</v>
      </c>
      <c r="F579" s="12" t="s">
        <v>35</v>
      </c>
      <c r="G579" s="12" t="s">
        <v>8030</v>
      </c>
      <c r="H579" s="12" t="s">
        <v>8023</v>
      </c>
      <c r="I579" s="12" t="s">
        <v>1113</v>
      </c>
      <c r="J579" s="13">
        <v>45724</v>
      </c>
      <c r="K579" s="14">
        <v>0.60230324074074071</v>
      </c>
      <c r="L579" s="12">
        <v>373.72</v>
      </c>
      <c r="M579" s="12">
        <v>4230.97</v>
      </c>
      <c r="N579" s="12">
        <v>4604.6899999999996</v>
      </c>
      <c r="O579" s="12">
        <v>2037.48</v>
      </c>
      <c r="P579" s="49">
        <v>45796</v>
      </c>
      <c r="Q579" s="12" t="str">
        <f>TEXT(Table1[[#This Row],[Billing_Date]],"YYYY")</f>
        <v>2025</v>
      </c>
      <c r="R579" s="49">
        <v>45859</v>
      </c>
      <c r="S579" s="12" t="s">
        <v>28</v>
      </c>
      <c r="T579" s="12">
        <f>IF(Table1[[#This Row],[Payment_Status]]="Paid",1,0)</f>
        <v>1</v>
      </c>
      <c r="U579" s="12">
        <f>IF(Table1[[#This Row],[Payment_Status]]="Unpaid",1,0)</f>
        <v>0</v>
      </c>
      <c r="V579" s="12">
        <f>IF(Table1[[#This Row],[Payment_Status]]="Pending",1,0)</f>
        <v>0</v>
      </c>
      <c r="W579" s="12" t="s">
        <v>50</v>
      </c>
      <c r="X579" s="12" t="s">
        <v>44</v>
      </c>
      <c r="Y579" s="12" t="s">
        <v>85</v>
      </c>
      <c r="Z579" s="12">
        <v>259.11</v>
      </c>
      <c r="AA579" s="12">
        <v>114.61</v>
      </c>
      <c r="AB579" s="12" t="s">
        <v>46</v>
      </c>
      <c r="AC579" s="13">
        <v>45330</v>
      </c>
      <c r="AD579" s="12">
        <v>56</v>
      </c>
      <c r="AE579" s="15" t="s">
        <v>33</v>
      </c>
    </row>
    <row r="580" spans="3:31" ht="18" x14ac:dyDescent="0.35">
      <c r="C580" s="11" t="s">
        <v>2179</v>
      </c>
      <c r="D580" s="12" t="s">
        <v>4552</v>
      </c>
      <c r="E580" s="12" t="s">
        <v>6555</v>
      </c>
      <c r="F580" s="12" t="s">
        <v>26</v>
      </c>
      <c r="G580" s="12" t="s">
        <v>8031</v>
      </c>
      <c r="H580" s="12" t="s">
        <v>8024</v>
      </c>
      <c r="I580" s="12" t="s">
        <v>2180</v>
      </c>
      <c r="J580" s="13">
        <v>45723</v>
      </c>
      <c r="K580" s="14">
        <v>4.4999999999999998E-2</v>
      </c>
      <c r="L580" s="12">
        <v>50.55</v>
      </c>
      <c r="M580" s="12">
        <v>3018.8</v>
      </c>
      <c r="N580" s="12">
        <v>3069.35</v>
      </c>
      <c r="O580" s="12">
        <v>353.66</v>
      </c>
      <c r="P580" s="49">
        <v>45835</v>
      </c>
      <c r="Q580" s="12" t="str">
        <f>TEXT(Table1[[#This Row],[Billing_Date]],"YYYY")</f>
        <v>2025</v>
      </c>
      <c r="R580" s="49">
        <v>45864</v>
      </c>
      <c r="S580" s="12" t="s">
        <v>49</v>
      </c>
      <c r="T580" s="12">
        <f>IF(Table1[[#This Row],[Payment_Status]]="Paid",1,0)</f>
        <v>0</v>
      </c>
      <c r="U580" s="12">
        <f>IF(Table1[[#This Row],[Payment_Status]]="Unpaid",1,0)</f>
        <v>1</v>
      </c>
      <c r="V580" s="12">
        <f>IF(Table1[[#This Row],[Payment_Status]]="Pending",1,0)</f>
        <v>0</v>
      </c>
      <c r="W580" s="12" t="s">
        <v>50</v>
      </c>
      <c r="X580" s="12" t="s">
        <v>39</v>
      </c>
      <c r="Y580" s="12" t="s">
        <v>63</v>
      </c>
      <c r="Z580" s="12">
        <v>28.18</v>
      </c>
      <c r="AA580" s="12">
        <v>22.37</v>
      </c>
      <c r="AB580" s="12" t="s">
        <v>32</v>
      </c>
      <c r="AC580" s="13">
        <v>43026</v>
      </c>
      <c r="AD580" s="12">
        <v>56</v>
      </c>
      <c r="AE580" s="15" t="s">
        <v>40</v>
      </c>
    </row>
    <row r="581" spans="3:31" ht="18" x14ac:dyDescent="0.35">
      <c r="C581" s="11" t="s">
        <v>1116</v>
      </c>
      <c r="D581" s="12" t="s">
        <v>4553</v>
      </c>
      <c r="E581" s="12" t="s">
        <v>6556</v>
      </c>
      <c r="F581" s="12" t="s">
        <v>30</v>
      </c>
      <c r="G581" s="12" t="s">
        <v>8026</v>
      </c>
      <c r="H581" s="12" t="s">
        <v>8021</v>
      </c>
      <c r="I581" s="12" t="s">
        <v>1117</v>
      </c>
      <c r="J581" s="13">
        <v>45804</v>
      </c>
      <c r="K581" s="14">
        <v>0.45275462962962965</v>
      </c>
      <c r="L581" s="12">
        <v>378.07</v>
      </c>
      <c r="M581" s="12">
        <v>3664.99</v>
      </c>
      <c r="N581" s="12">
        <v>4043.06</v>
      </c>
      <c r="O581" s="12">
        <v>1822.4</v>
      </c>
      <c r="P581" s="49">
        <v>45808</v>
      </c>
      <c r="Q581" s="12" t="str">
        <f>TEXT(Table1[[#This Row],[Billing_Date]],"YYYY")</f>
        <v>2025</v>
      </c>
      <c r="R581" s="49">
        <v>45857</v>
      </c>
      <c r="S581" s="12" t="s">
        <v>37</v>
      </c>
      <c r="T581" s="12">
        <f>IF(Table1[[#This Row],[Payment_Status]]="Paid",1,0)</f>
        <v>0</v>
      </c>
      <c r="U581" s="12">
        <f>IF(Table1[[#This Row],[Payment_Status]]="Unpaid",1,0)</f>
        <v>0</v>
      </c>
      <c r="V581" s="12">
        <f>IF(Table1[[#This Row],[Payment_Status]]="Pending",1,0)</f>
        <v>1</v>
      </c>
      <c r="W581" s="12" t="s">
        <v>38</v>
      </c>
      <c r="X581" s="12" t="s">
        <v>44</v>
      </c>
      <c r="Y581" s="12" t="s">
        <v>45</v>
      </c>
      <c r="Z581" s="12">
        <v>157.37</v>
      </c>
      <c r="AA581" s="12">
        <v>220.7</v>
      </c>
      <c r="AB581" s="12" t="s">
        <v>46</v>
      </c>
      <c r="AC581" s="13">
        <v>42465</v>
      </c>
      <c r="AD581" s="12">
        <v>74</v>
      </c>
      <c r="AE581" s="15" t="s">
        <v>40</v>
      </c>
    </row>
    <row r="582" spans="3:31" ht="18" x14ac:dyDescent="0.35">
      <c r="C582" s="11" t="s">
        <v>1118</v>
      </c>
      <c r="D582" s="12" t="s">
        <v>4554</v>
      </c>
      <c r="E582" s="12" t="s">
        <v>6557</v>
      </c>
      <c r="F582" s="12" t="s">
        <v>35</v>
      </c>
      <c r="G582" s="12" t="s">
        <v>8025</v>
      </c>
      <c r="H582" s="12" t="s">
        <v>8020</v>
      </c>
      <c r="I582" s="12" t="s">
        <v>1119</v>
      </c>
      <c r="J582" s="13">
        <v>45654</v>
      </c>
      <c r="K582" s="14">
        <v>0.85447916666666668</v>
      </c>
      <c r="L582" s="12">
        <v>443.33</v>
      </c>
      <c r="M582" s="12">
        <v>4194.88</v>
      </c>
      <c r="N582" s="12">
        <v>4638.21</v>
      </c>
      <c r="O582" s="12">
        <v>2525.21</v>
      </c>
      <c r="P582" s="49">
        <v>45656</v>
      </c>
      <c r="Q582" s="12" t="str">
        <f>TEXT(Table1[[#This Row],[Billing_Date]],"YYYY")</f>
        <v>2024</v>
      </c>
      <c r="R582" s="49">
        <v>45857</v>
      </c>
      <c r="S582" s="12" t="s">
        <v>37</v>
      </c>
      <c r="T582" s="12">
        <f>IF(Table1[[#This Row],[Payment_Status]]="Paid",1,0)</f>
        <v>0</v>
      </c>
      <c r="U582" s="12">
        <f>IF(Table1[[#This Row],[Payment_Status]]="Unpaid",1,0)</f>
        <v>0</v>
      </c>
      <c r="V582" s="12">
        <f>IF(Table1[[#This Row],[Payment_Status]]="Pending",1,0)</f>
        <v>1</v>
      </c>
      <c r="W582" s="12" t="s">
        <v>38</v>
      </c>
      <c r="X582" s="12" t="s">
        <v>44</v>
      </c>
      <c r="Y582" s="12" t="s">
        <v>85</v>
      </c>
      <c r="Z582" s="12">
        <v>259.10000000000002</v>
      </c>
      <c r="AA582" s="12">
        <v>184.23</v>
      </c>
      <c r="AB582" s="12" t="s">
        <v>46</v>
      </c>
      <c r="AC582" s="13">
        <v>44257</v>
      </c>
      <c r="AD582" s="12">
        <v>73</v>
      </c>
      <c r="AE582" s="15" t="s">
        <v>33</v>
      </c>
    </row>
    <row r="583" spans="3:31" ht="18" x14ac:dyDescent="0.35">
      <c r="C583" s="11" t="s">
        <v>1120</v>
      </c>
      <c r="D583" s="12" t="s">
        <v>4555</v>
      </c>
      <c r="E583" s="12" t="s">
        <v>6558</v>
      </c>
      <c r="F583" s="12" t="s">
        <v>30</v>
      </c>
      <c r="G583" s="12" t="s">
        <v>8030</v>
      </c>
      <c r="H583" s="12" t="s">
        <v>8023</v>
      </c>
      <c r="I583" s="12" t="s">
        <v>1121</v>
      </c>
      <c r="J583" s="13">
        <v>45648</v>
      </c>
      <c r="K583" s="14">
        <v>0.81076388888888884</v>
      </c>
      <c r="L583" s="12">
        <v>227.32</v>
      </c>
      <c r="M583" s="12">
        <v>1180.8</v>
      </c>
      <c r="N583" s="12">
        <v>1408.12</v>
      </c>
      <c r="O583" s="12">
        <v>1412.88</v>
      </c>
      <c r="P583" s="49">
        <v>45697</v>
      </c>
      <c r="Q583" s="12" t="str">
        <f>TEXT(Table1[[#This Row],[Billing_Date]],"YYYY")</f>
        <v>2025</v>
      </c>
      <c r="R583" s="49">
        <v>45862</v>
      </c>
      <c r="S583" s="12" t="s">
        <v>37</v>
      </c>
      <c r="T583" s="12">
        <f>IF(Table1[[#This Row],[Payment_Status]]="Paid",1,0)</f>
        <v>0</v>
      </c>
      <c r="U583" s="12">
        <f>IF(Table1[[#This Row],[Payment_Status]]="Unpaid",1,0)</f>
        <v>0</v>
      </c>
      <c r="V583" s="12">
        <f>IF(Table1[[#This Row],[Payment_Status]]="Pending",1,0)</f>
        <v>1</v>
      </c>
      <c r="W583" s="12" t="s">
        <v>38</v>
      </c>
      <c r="X583" s="12" t="s">
        <v>39</v>
      </c>
      <c r="Y583" s="12" t="s">
        <v>51</v>
      </c>
      <c r="Z583" s="12">
        <v>93.54</v>
      </c>
      <c r="AA583" s="12">
        <v>133.78</v>
      </c>
      <c r="AB583" s="12" t="s">
        <v>32</v>
      </c>
      <c r="AC583" s="13">
        <v>44348</v>
      </c>
      <c r="AD583" s="12">
        <v>72</v>
      </c>
      <c r="AE583" s="15" t="s">
        <v>64</v>
      </c>
    </row>
    <row r="584" spans="3:31" ht="18" x14ac:dyDescent="0.35">
      <c r="C584" s="11" t="s">
        <v>1122</v>
      </c>
      <c r="D584" s="12" t="s">
        <v>4556</v>
      </c>
      <c r="E584" s="12" t="s">
        <v>6559</v>
      </c>
      <c r="F584" s="12" t="s">
        <v>30</v>
      </c>
      <c r="G584" s="12" t="s">
        <v>8026</v>
      </c>
      <c r="H584" s="12" t="s">
        <v>8021</v>
      </c>
      <c r="I584" s="12" t="s">
        <v>1123</v>
      </c>
      <c r="J584" s="13">
        <v>45584</v>
      </c>
      <c r="K584" s="14">
        <v>9.7152777777777782E-2</v>
      </c>
      <c r="L584" s="12">
        <v>223</v>
      </c>
      <c r="M584" s="12">
        <v>3177.53</v>
      </c>
      <c r="N584" s="12">
        <v>3400.53</v>
      </c>
      <c r="O584" s="12">
        <v>1218.93</v>
      </c>
      <c r="P584" s="49">
        <v>45672</v>
      </c>
      <c r="Q584" s="12" t="str">
        <f>TEXT(Table1[[#This Row],[Billing_Date]],"YYYY")</f>
        <v>2025</v>
      </c>
      <c r="R584" s="49">
        <v>45858</v>
      </c>
      <c r="S584" s="12" t="s">
        <v>49</v>
      </c>
      <c r="T584" s="12">
        <f>IF(Table1[[#This Row],[Payment_Status]]="Paid",1,0)</f>
        <v>0</v>
      </c>
      <c r="U584" s="12">
        <f>IF(Table1[[#This Row],[Payment_Status]]="Unpaid",1,0)</f>
        <v>1</v>
      </c>
      <c r="V584" s="12">
        <f>IF(Table1[[#This Row],[Payment_Status]]="Pending",1,0)</f>
        <v>0</v>
      </c>
      <c r="W584" s="12" t="s">
        <v>29</v>
      </c>
      <c r="X584" s="12" t="s">
        <v>39</v>
      </c>
      <c r="Y584" s="12" t="s">
        <v>85</v>
      </c>
      <c r="Z584" s="12">
        <v>119.99</v>
      </c>
      <c r="AA584" s="12">
        <v>103.01</v>
      </c>
      <c r="AB584" s="12" t="s">
        <v>32</v>
      </c>
      <c r="AC584" s="13">
        <v>45317</v>
      </c>
      <c r="AD584" s="12">
        <v>34</v>
      </c>
      <c r="AE584" s="15" t="s">
        <v>64</v>
      </c>
    </row>
    <row r="585" spans="3:31" ht="18" x14ac:dyDescent="0.35">
      <c r="C585" s="11" t="s">
        <v>1124</v>
      </c>
      <c r="D585" s="12" t="s">
        <v>4557</v>
      </c>
      <c r="E585" s="12" t="s">
        <v>6560</v>
      </c>
      <c r="F585" s="12" t="s">
        <v>35</v>
      </c>
      <c r="G585" s="12" t="s">
        <v>8025</v>
      </c>
      <c r="H585" s="12" t="s">
        <v>8020</v>
      </c>
      <c r="I585" s="12" t="s">
        <v>1125</v>
      </c>
      <c r="J585" s="13">
        <v>45847</v>
      </c>
      <c r="K585" s="14">
        <v>6.6481481481481475E-2</v>
      </c>
      <c r="L585" s="12">
        <v>187.54</v>
      </c>
      <c r="M585" s="12">
        <v>3077.3</v>
      </c>
      <c r="N585" s="12">
        <v>3264.84</v>
      </c>
      <c r="O585" s="12">
        <v>1328.75</v>
      </c>
      <c r="P585" s="49">
        <v>45847</v>
      </c>
      <c r="Q585" s="12" t="str">
        <f>TEXT(Table1[[#This Row],[Billing_Date]],"YYYY")</f>
        <v>2025</v>
      </c>
      <c r="R585" s="49">
        <v>45870</v>
      </c>
      <c r="S585" s="12" t="s">
        <v>49</v>
      </c>
      <c r="T585" s="12">
        <f>IF(Table1[[#This Row],[Payment_Status]]="Paid",1,0)</f>
        <v>0</v>
      </c>
      <c r="U585" s="12">
        <f>IF(Table1[[#This Row],[Payment_Status]]="Unpaid",1,0)</f>
        <v>1</v>
      </c>
      <c r="V585" s="12">
        <f>IF(Table1[[#This Row],[Payment_Status]]="Pending",1,0)</f>
        <v>0</v>
      </c>
      <c r="W585" s="12" t="s">
        <v>58</v>
      </c>
      <c r="X585" s="12" t="s">
        <v>39</v>
      </c>
      <c r="Y585" s="12" t="s">
        <v>51</v>
      </c>
      <c r="Z585" s="12">
        <v>127.67</v>
      </c>
      <c r="AA585" s="12">
        <v>59.87</v>
      </c>
      <c r="AB585" s="12" t="s">
        <v>46</v>
      </c>
      <c r="AC585" s="13">
        <v>44294</v>
      </c>
      <c r="AD585" s="12">
        <v>18</v>
      </c>
      <c r="AE585" s="15" t="s">
        <v>33</v>
      </c>
    </row>
    <row r="586" spans="3:31" ht="18" x14ac:dyDescent="0.35">
      <c r="C586" s="11" t="s">
        <v>1126</v>
      </c>
      <c r="D586" s="12" t="s">
        <v>4558</v>
      </c>
      <c r="E586" s="12" t="s">
        <v>6561</v>
      </c>
      <c r="F586" s="12" t="s">
        <v>35</v>
      </c>
      <c r="G586" s="12" t="s">
        <v>8030</v>
      </c>
      <c r="H586" s="12" t="s">
        <v>8023</v>
      </c>
      <c r="I586" s="12" t="s">
        <v>1127</v>
      </c>
      <c r="J586" s="13">
        <v>45499</v>
      </c>
      <c r="K586" s="14">
        <v>0.2905787037037037</v>
      </c>
      <c r="L586" s="12">
        <v>323.87</v>
      </c>
      <c r="M586" s="12">
        <v>3106.99</v>
      </c>
      <c r="N586" s="12">
        <v>3430.8599999999901</v>
      </c>
      <c r="O586" s="12">
        <v>2188.4499999999998</v>
      </c>
      <c r="P586" s="49">
        <v>45848</v>
      </c>
      <c r="Q586" s="12" t="str">
        <f>TEXT(Table1[[#This Row],[Billing_Date]],"YYYY")</f>
        <v>2025</v>
      </c>
      <c r="R586" s="49">
        <v>45876</v>
      </c>
      <c r="S586" s="12" t="s">
        <v>49</v>
      </c>
      <c r="T586" s="12">
        <f>IF(Table1[[#This Row],[Payment_Status]]="Paid",1,0)</f>
        <v>0</v>
      </c>
      <c r="U586" s="12">
        <f>IF(Table1[[#This Row],[Payment_Status]]="Unpaid",1,0)</f>
        <v>1</v>
      </c>
      <c r="V586" s="12">
        <f>IF(Table1[[#This Row],[Payment_Status]]="Pending",1,0)</f>
        <v>0</v>
      </c>
      <c r="W586" s="12" t="s">
        <v>58</v>
      </c>
      <c r="X586" s="12" t="s">
        <v>39</v>
      </c>
      <c r="Y586" s="12" t="s">
        <v>63</v>
      </c>
      <c r="Z586" s="12">
        <v>145.19999999999999</v>
      </c>
      <c r="AA586" s="12">
        <v>178.67</v>
      </c>
      <c r="AB586" s="12" t="s">
        <v>32</v>
      </c>
      <c r="AC586" s="13">
        <v>44392</v>
      </c>
      <c r="AD586" s="12">
        <v>63</v>
      </c>
      <c r="AE586" s="15" t="s">
        <v>40</v>
      </c>
    </row>
    <row r="587" spans="3:31" ht="18" x14ac:dyDescent="0.35">
      <c r="C587" s="11" t="s">
        <v>1128</v>
      </c>
      <c r="D587" s="12" t="s">
        <v>4559</v>
      </c>
      <c r="E587" s="12" t="s">
        <v>6562</v>
      </c>
      <c r="F587" s="12" t="s">
        <v>35</v>
      </c>
      <c r="G587" s="12" t="s">
        <v>8029</v>
      </c>
      <c r="H587" s="12" t="s">
        <v>8020</v>
      </c>
      <c r="I587" s="12" t="s">
        <v>1129</v>
      </c>
      <c r="J587" s="13">
        <v>45530</v>
      </c>
      <c r="K587" s="14">
        <v>0.98570601851851847</v>
      </c>
      <c r="L587" s="12">
        <v>299.14999999999998</v>
      </c>
      <c r="M587" s="12">
        <v>1818.15</v>
      </c>
      <c r="N587" s="12">
        <v>2117.3000000000002</v>
      </c>
      <c r="O587" s="12">
        <v>1831.65</v>
      </c>
      <c r="P587" s="49">
        <v>45553</v>
      </c>
      <c r="Q587" s="12" t="str">
        <f>TEXT(Table1[[#This Row],[Billing_Date]],"YYYY")</f>
        <v>2024</v>
      </c>
      <c r="R587" s="49">
        <v>45874</v>
      </c>
      <c r="S587" s="12" t="s">
        <v>49</v>
      </c>
      <c r="T587" s="12">
        <f>IF(Table1[[#This Row],[Payment_Status]]="Paid",1,0)</f>
        <v>0</v>
      </c>
      <c r="U587" s="12">
        <f>IF(Table1[[#This Row],[Payment_Status]]="Unpaid",1,0)</f>
        <v>1</v>
      </c>
      <c r="V587" s="12">
        <f>IF(Table1[[#This Row],[Payment_Status]]="Pending",1,0)</f>
        <v>0</v>
      </c>
      <c r="W587" s="12" t="s">
        <v>38</v>
      </c>
      <c r="X587" s="12" t="s">
        <v>44</v>
      </c>
      <c r="Y587" s="12" t="s">
        <v>63</v>
      </c>
      <c r="Z587" s="12">
        <v>135.16999999999999</v>
      </c>
      <c r="AA587" s="12">
        <v>163.98</v>
      </c>
      <c r="AB587" s="12" t="s">
        <v>32</v>
      </c>
      <c r="AC587" s="13">
        <v>43453</v>
      </c>
      <c r="AD587" s="12">
        <v>39</v>
      </c>
      <c r="AE587" s="15" t="s">
        <v>33</v>
      </c>
    </row>
    <row r="588" spans="3:31" ht="18" x14ac:dyDescent="0.35">
      <c r="C588" s="11" t="s">
        <v>1130</v>
      </c>
      <c r="D588" s="12" t="s">
        <v>4560</v>
      </c>
      <c r="E588" s="12" t="s">
        <v>6563</v>
      </c>
      <c r="F588" s="12" t="s">
        <v>26</v>
      </c>
      <c r="G588" s="12" t="s">
        <v>8026</v>
      </c>
      <c r="H588" s="12" t="s">
        <v>8021</v>
      </c>
      <c r="I588" s="12" t="s">
        <v>1131</v>
      </c>
      <c r="J588" s="13">
        <v>45658</v>
      </c>
      <c r="K588" s="14">
        <v>0.78785879629629629</v>
      </c>
      <c r="L588" s="12">
        <v>23.27</v>
      </c>
      <c r="M588" s="12">
        <v>4731.21</v>
      </c>
      <c r="N588" s="12">
        <v>4754.4799999999996</v>
      </c>
      <c r="O588" s="12">
        <v>160.27000000000001</v>
      </c>
      <c r="P588" s="49">
        <v>45746</v>
      </c>
      <c r="Q588" s="12" t="str">
        <f>TEXT(Table1[[#This Row],[Billing_Date]],"YYYY")</f>
        <v>2025</v>
      </c>
      <c r="R588" s="49">
        <v>45866</v>
      </c>
      <c r="S588" s="12" t="s">
        <v>28</v>
      </c>
      <c r="T588" s="12">
        <f>IF(Table1[[#This Row],[Payment_Status]]="Paid",1,0)</f>
        <v>1</v>
      </c>
      <c r="U588" s="12">
        <f>IF(Table1[[#This Row],[Payment_Status]]="Unpaid",1,0)</f>
        <v>0</v>
      </c>
      <c r="V588" s="12">
        <f>IF(Table1[[#This Row],[Payment_Status]]="Pending",1,0)</f>
        <v>0</v>
      </c>
      <c r="W588" s="12" t="s">
        <v>43</v>
      </c>
      <c r="X588" s="12" t="s">
        <v>44</v>
      </c>
      <c r="Y588" s="12" t="s">
        <v>51</v>
      </c>
      <c r="Z588" s="12">
        <v>13.64</v>
      </c>
      <c r="AA588" s="12">
        <v>9.6300000000000008</v>
      </c>
      <c r="AB588" s="12" t="s">
        <v>32</v>
      </c>
      <c r="AC588" s="13">
        <v>42733</v>
      </c>
      <c r="AD588" s="12">
        <v>39</v>
      </c>
      <c r="AE588" s="15" t="s">
        <v>64</v>
      </c>
    </row>
    <row r="589" spans="3:31" ht="18" x14ac:dyDescent="0.35">
      <c r="C589" s="11" t="s">
        <v>2276</v>
      </c>
      <c r="D589" s="12" t="s">
        <v>4561</v>
      </c>
      <c r="E589" s="12" t="s">
        <v>6564</v>
      </c>
      <c r="F589" s="12" t="s">
        <v>30</v>
      </c>
      <c r="G589" s="12" t="s">
        <v>8027</v>
      </c>
      <c r="H589" s="12" t="s">
        <v>8022</v>
      </c>
      <c r="I589" s="12" t="s">
        <v>2277</v>
      </c>
      <c r="J589" s="13">
        <v>45492</v>
      </c>
      <c r="K589" s="14">
        <v>0.58278935185185188</v>
      </c>
      <c r="L589" s="12">
        <v>409.71</v>
      </c>
      <c r="M589" s="12">
        <v>3651.05</v>
      </c>
      <c r="N589" s="12">
        <v>4060.76</v>
      </c>
      <c r="O589" s="12">
        <v>1958.19</v>
      </c>
      <c r="P589" s="49">
        <v>45661</v>
      </c>
      <c r="Q589" s="12" t="str">
        <f>TEXT(Table1[[#This Row],[Billing_Date]],"YYYY")</f>
        <v>2025</v>
      </c>
      <c r="R589" s="49">
        <v>45880</v>
      </c>
      <c r="S589" s="12" t="s">
        <v>49</v>
      </c>
      <c r="T589" s="12">
        <f>IF(Table1[[#This Row],[Payment_Status]]="Paid",1,0)</f>
        <v>0</v>
      </c>
      <c r="U589" s="12">
        <f>IF(Table1[[#This Row],[Payment_Status]]="Unpaid",1,0)</f>
        <v>1</v>
      </c>
      <c r="V589" s="12">
        <f>IF(Table1[[#This Row],[Payment_Status]]="Pending",1,0)</f>
        <v>0</v>
      </c>
      <c r="W589" s="12" t="s">
        <v>50</v>
      </c>
      <c r="X589" s="12" t="s">
        <v>30</v>
      </c>
      <c r="Y589" s="12" t="s">
        <v>51</v>
      </c>
      <c r="Z589" s="12">
        <v>278.11</v>
      </c>
      <c r="AA589" s="12">
        <v>131.6</v>
      </c>
      <c r="AB589" s="12" t="s">
        <v>32</v>
      </c>
      <c r="AC589" s="13">
        <v>44289</v>
      </c>
      <c r="AD589" s="12">
        <v>63</v>
      </c>
      <c r="AE589" s="15" t="s">
        <v>33</v>
      </c>
    </row>
    <row r="590" spans="3:31" ht="18" x14ac:dyDescent="0.35">
      <c r="C590" s="11" t="s">
        <v>1134</v>
      </c>
      <c r="D590" s="12" t="s">
        <v>4562</v>
      </c>
      <c r="E590" s="12" t="s">
        <v>6565</v>
      </c>
      <c r="F590" s="12" t="s">
        <v>26</v>
      </c>
      <c r="G590" s="12" t="s">
        <v>8026</v>
      </c>
      <c r="H590" s="12" t="s">
        <v>8021</v>
      </c>
      <c r="I590" s="12" t="s">
        <v>1135</v>
      </c>
      <c r="J590" s="13">
        <v>45528</v>
      </c>
      <c r="K590" s="14">
        <v>0.2315625</v>
      </c>
      <c r="L590" s="12">
        <v>88.62</v>
      </c>
      <c r="M590" s="12">
        <v>2401.5300000000002</v>
      </c>
      <c r="N590" s="12">
        <v>2490.15</v>
      </c>
      <c r="O590" s="12">
        <v>434.37</v>
      </c>
      <c r="P590" s="49">
        <v>45804</v>
      </c>
      <c r="Q590" s="12" t="str">
        <f>TEXT(Table1[[#This Row],[Billing_Date]],"YYYY")</f>
        <v>2025</v>
      </c>
      <c r="R590" s="49">
        <v>45866</v>
      </c>
      <c r="S590" s="12" t="s">
        <v>37</v>
      </c>
      <c r="T590" s="12">
        <f>IF(Table1[[#This Row],[Payment_Status]]="Paid",1,0)</f>
        <v>0</v>
      </c>
      <c r="U590" s="12">
        <f>IF(Table1[[#This Row],[Payment_Status]]="Unpaid",1,0)</f>
        <v>0</v>
      </c>
      <c r="V590" s="12">
        <f>IF(Table1[[#This Row],[Payment_Status]]="Pending",1,0)</f>
        <v>1</v>
      </c>
      <c r="W590" s="12" t="s">
        <v>29</v>
      </c>
      <c r="X590" s="12" t="s">
        <v>44</v>
      </c>
      <c r="Y590" s="12" t="s">
        <v>63</v>
      </c>
      <c r="Z590" s="12">
        <v>58.63</v>
      </c>
      <c r="AA590" s="12">
        <v>29.99</v>
      </c>
      <c r="AB590" s="12" t="s">
        <v>32</v>
      </c>
      <c r="AC590" s="13">
        <v>45231</v>
      </c>
      <c r="AD590" s="12">
        <v>40</v>
      </c>
      <c r="AE590" s="15" t="s">
        <v>64</v>
      </c>
    </row>
    <row r="591" spans="3:31" ht="18" x14ac:dyDescent="0.35">
      <c r="C591" s="11" t="s">
        <v>1136</v>
      </c>
      <c r="D591" s="12" t="s">
        <v>4563</v>
      </c>
      <c r="E591" s="12" t="s">
        <v>6566</v>
      </c>
      <c r="F591" s="12" t="s">
        <v>26</v>
      </c>
      <c r="G591" s="12" t="s">
        <v>8031</v>
      </c>
      <c r="H591" s="12" t="s">
        <v>8024</v>
      </c>
      <c r="I591" s="12" t="s">
        <v>1137</v>
      </c>
      <c r="J591" s="13">
        <v>45545</v>
      </c>
      <c r="K591" s="14">
        <v>0.40061342592592591</v>
      </c>
      <c r="L591" s="12">
        <v>270.89999999999998</v>
      </c>
      <c r="M591" s="12">
        <v>3534.13</v>
      </c>
      <c r="N591" s="12">
        <v>3805.03</v>
      </c>
      <c r="O591" s="12">
        <v>1855.17</v>
      </c>
      <c r="P591" s="49">
        <v>45738</v>
      </c>
      <c r="Q591" s="12" t="str">
        <f>TEXT(Table1[[#This Row],[Billing_Date]],"YYYY")</f>
        <v>2025</v>
      </c>
      <c r="R591" s="49">
        <v>45873</v>
      </c>
      <c r="S591" s="12" t="s">
        <v>49</v>
      </c>
      <c r="T591" s="12">
        <f>IF(Table1[[#This Row],[Payment_Status]]="Paid",1,0)</f>
        <v>0</v>
      </c>
      <c r="U591" s="12">
        <f>IF(Table1[[#This Row],[Payment_Status]]="Unpaid",1,0)</f>
        <v>1</v>
      </c>
      <c r="V591" s="12">
        <f>IF(Table1[[#This Row],[Payment_Status]]="Pending",1,0)</f>
        <v>0</v>
      </c>
      <c r="W591" s="12" t="s">
        <v>50</v>
      </c>
      <c r="X591" s="12" t="s">
        <v>39</v>
      </c>
      <c r="Y591" s="12" t="s">
        <v>45</v>
      </c>
      <c r="Z591" s="12">
        <v>137.11000000000001</v>
      </c>
      <c r="AA591" s="12">
        <v>133.79</v>
      </c>
      <c r="AB591" s="12" t="s">
        <v>32</v>
      </c>
      <c r="AC591" s="13">
        <v>44835</v>
      </c>
      <c r="AD591" s="12">
        <v>74</v>
      </c>
      <c r="AE591" s="15" t="s">
        <v>33</v>
      </c>
    </row>
    <row r="592" spans="3:31" ht="18" x14ac:dyDescent="0.35">
      <c r="C592" s="11" t="s">
        <v>1138</v>
      </c>
      <c r="D592" s="12" t="s">
        <v>4564</v>
      </c>
      <c r="E592" s="12" t="s">
        <v>6567</v>
      </c>
      <c r="F592" s="12" t="s">
        <v>26</v>
      </c>
      <c r="G592" s="12" t="s">
        <v>8025</v>
      </c>
      <c r="H592" s="12" t="s">
        <v>8020</v>
      </c>
      <c r="I592" s="12" t="s">
        <v>1139</v>
      </c>
      <c r="J592" s="13">
        <v>45593</v>
      </c>
      <c r="K592" s="14">
        <v>0.54712962962962963</v>
      </c>
      <c r="L592" s="12">
        <v>463.31</v>
      </c>
      <c r="M592" s="12">
        <v>3551.05</v>
      </c>
      <c r="N592" s="12">
        <v>4014.36</v>
      </c>
      <c r="O592" s="12">
        <v>2263.94</v>
      </c>
      <c r="P592" s="49">
        <v>45596</v>
      </c>
      <c r="Q592" s="12" t="str">
        <f>TEXT(Table1[[#This Row],[Billing_Date]],"YYYY")</f>
        <v>2024</v>
      </c>
      <c r="R592" s="49">
        <v>45858</v>
      </c>
      <c r="S592" s="12" t="s">
        <v>37</v>
      </c>
      <c r="T592" s="12">
        <f>IF(Table1[[#This Row],[Payment_Status]]="Paid",1,0)</f>
        <v>0</v>
      </c>
      <c r="U592" s="12">
        <f>IF(Table1[[#This Row],[Payment_Status]]="Unpaid",1,0)</f>
        <v>0</v>
      </c>
      <c r="V592" s="12">
        <f>IF(Table1[[#This Row],[Payment_Status]]="Pending",1,0)</f>
        <v>1</v>
      </c>
      <c r="W592" s="12" t="s">
        <v>50</v>
      </c>
      <c r="X592" s="12" t="s">
        <v>30</v>
      </c>
      <c r="Y592" s="12" t="s">
        <v>45</v>
      </c>
      <c r="Z592" s="12">
        <v>196.29</v>
      </c>
      <c r="AA592" s="12">
        <v>267.02</v>
      </c>
      <c r="AB592" s="12" t="s">
        <v>46</v>
      </c>
      <c r="AC592" s="13">
        <v>45364</v>
      </c>
      <c r="AD592" s="12">
        <v>67</v>
      </c>
      <c r="AE592" s="15" t="s">
        <v>33</v>
      </c>
    </row>
    <row r="593" spans="3:31" ht="18" x14ac:dyDescent="0.35">
      <c r="C593" s="11" t="s">
        <v>3735</v>
      </c>
      <c r="D593" s="12" t="s">
        <v>4565</v>
      </c>
      <c r="E593" s="12" t="s">
        <v>6568</v>
      </c>
      <c r="F593" s="12" t="s">
        <v>26</v>
      </c>
      <c r="G593" s="12" t="s">
        <v>8027</v>
      </c>
      <c r="H593" s="12" t="s">
        <v>8022</v>
      </c>
      <c r="I593" s="12" t="s">
        <v>3736</v>
      </c>
      <c r="J593" s="13">
        <v>45763</v>
      </c>
      <c r="K593" s="14">
        <v>0.15552083333333333</v>
      </c>
      <c r="L593" s="12">
        <v>479.89</v>
      </c>
      <c r="M593" s="12">
        <v>4374.7299999999996</v>
      </c>
      <c r="N593" s="12">
        <v>4854.62</v>
      </c>
      <c r="O593" s="12">
        <v>2187.69</v>
      </c>
      <c r="P593" s="49">
        <v>45767</v>
      </c>
      <c r="Q593" s="12" t="str">
        <f>TEXT(Table1[[#This Row],[Billing_Date]],"YYYY")</f>
        <v>2025</v>
      </c>
      <c r="R593" s="49">
        <v>45857</v>
      </c>
      <c r="S593" s="12" t="s">
        <v>49</v>
      </c>
      <c r="T593" s="12">
        <f>IF(Table1[[#This Row],[Payment_Status]]="Paid",1,0)</f>
        <v>0</v>
      </c>
      <c r="U593" s="12">
        <f>IF(Table1[[#This Row],[Payment_Status]]="Unpaid",1,0)</f>
        <v>1</v>
      </c>
      <c r="V593" s="12">
        <f>IF(Table1[[#This Row],[Payment_Status]]="Pending",1,0)</f>
        <v>0</v>
      </c>
      <c r="W593" s="12" t="s">
        <v>38</v>
      </c>
      <c r="X593" s="12" t="s">
        <v>39</v>
      </c>
      <c r="Y593" s="12" t="s">
        <v>45</v>
      </c>
      <c r="Z593" s="12">
        <v>330.43</v>
      </c>
      <c r="AA593" s="12">
        <v>149.46</v>
      </c>
      <c r="AB593" s="12" t="s">
        <v>46</v>
      </c>
      <c r="AC593" s="13">
        <v>45025</v>
      </c>
      <c r="AD593" s="12">
        <v>40</v>
      </c>
      <c r="AE593" s="15" t="s">
        <v>64</v>
      </c>
    </row>
    <row r="594" spans="3:31" ht="18" x14ac:dyDescent="0.35">
      <c r="C594" s="11" t="s">
        <v>1142</v>
      </c>
      <c r="D594" s="12" t="s">
        <v>6011</v>
      </c>
      <c r="E594" s="12" t="s">
        <v>6569</v>
      </c>
      <c r="F594" s="12" t="s">
        <v>30</v>
      </c>
      <c r="G594" s="12" t="s">
        <v>8029</v>
      </c>
      <c r="H594" s="12" t="s">
        <v>8020</v>
      </c>
      <c r="I594" s="12" t="s">
        <v>1143</v>
      </c>
      <c r="J594" s="13">
        <v>45664</v>
      </c>
      <c r="K594" s="14">
        <v>0.31824074074074077</v>
      </c>
      <c r="L594" s="12">
        <v>273.52</v>
      </c>
      <c r="M594" s="12">
        <v>2732.61</v>
      </c>
      <c r="N594" s="12">
        <v>3006.13</v>
      </c>
      <c r="O594" s="12">
        <v>1766.77</v>
      </c>
      <c r="P594" s="49">
        <v>45816</v>
      </c>
      <c r="Q594" s="12" t="str">
        <f>TEXT(Table1[[#This Row],[Billing_Date]],"YYYY")</f>
        <v>2025</v>
      </c>
      <c r="R594" s="49">
        <v>45867</v>
      </c>
      <c r="S594" s="12" t="s">
        <v>28</v>
      </c>
      <c r="T594" s="12">
        <f>IF(Table1[[#This Row],[Payment_Status]]="Paid",1,0)</f>
        <v>1</v>
      </c>
      <c r="U594" s="12">
        <f>IF(Table1[[#This Row],[Payment_Status]]="Unpaid",1,0)</f>
        <v>0</v>
      </c>
      <c r="V594" s="12">
        <f>IF(Table1[[#This Row],[Payment_Status]]="Pending",1,0)</f>
        <v>0</v>
      </c>
      <c r="W594" s="12" t="s">
        <v>43</v>
      </c>
      <c r="X594" s="12" t="s">
        <v>39</v>
      </c>
      <c r="Y594" s="12" t="s">
        <v>31</v>
      </c>
      <c r="Z594" s="12">
        <v>127.9</v>
      </c>
      <c r="AA594" s="12">
        <v>145.62</v>
      </c>
      <c r="AB594" s="12" t="s">
        <v>32</v>
      </c>
      <c r="AC594" s="13">
        <v>42745</v>
      </c>
      <c r="AD594" s="12">
        <v>65</v>
      </c>
      <c r="AE594" s="15" t="s">
        <v>64</v>
      </c>
    </row>
    <row r="595" spans="3:31" ht="18" x14ac:dyDescent="0.35">
      <c r="C595" s="11" t="s">
        <v>1144</v>
      </c>
      <c r="D595" s="12" t="s">
        <v>4567</v>
      </c>
      <c r="E595" s="12" t="s">
        <v>6570</v>
      </c>
      <c r="F595" s="12" t="s">
        <v>26</v>
      </c>
      <c r="G595" s="12" t="s">
        <v>8029</v>
      </c>
      <c r="H595" s="12" t="s">
        <v>8020</v>
      </c>
      <c r="I595" s="12" t="s">
        <v>1145</v>
      </c>
      <c r="J595" s="13">
        <v>45636</v>
      </c>
      <c r="K595" s="14">
        <v>0.18031249999999999</v>
      </c>
      <c r="L595" s="12">
        <v>68.28</v>
      </c>
      <c r="M595" s="12">
        <v>4097.87</v>
      </c>
      <c r="N595" s="12">
        <v>4166.1499999999996</v>
      </c>
      <c r="O595" s="12">
        <v>376.9</v>
      </c>
      <c r="P595" s="49">
        <v>45637</v>
      </c>
      <c r="Q595" s="12" t="str">
        <f>TEXT(Table1[[#This Row],[Billing_Date]],"YYYY")</f>
        <v>2024</v>
      </c>
      <c r="R595" s="49">
        <v>45865</v>
      </c>
      <c r="S595" s="12" t="s">
        <v>28</v>
      </c>
      <c r="T595" s="12">
        <f>IF(Table1[[#This Row],[Payment_Status]]="Paid",1,0)</f>
        <v>1</v>
      </c>
      <c r="U595" s="12">
        <f>IF(Table1[[#This Row],[Payment_Status]]="Unpaid",1,0)</f>
        <v>0</v>
      </c>
      <c r="V595" s="12">
        <f>IF(Table1[[#This Row],[Payment_Status]]="Pending",1,0)</f>
        <v>0</v>
      </c>
      <c r="W595" s="12" t="s">
        <v>38</v>
      </c>
      <c r="X595" s="12" t="s">
        <v>39</v>
      </c>
      <c r="Y595" s="12" t="s">
        <v>45</v>
      </c>
      <c r="Z595" s="12">
        <v>30.31</v>
      </c>
      <c r="AA595" s="12">
        <v>37.97</v>
      </c>
      <c r="AB595" s="12" t="s">
        <v>32</v>
      </c>
      <c r="AC595" s="13">
        <v>44375</v>
      </c>
      <c r="AD595" s="12">
        <v>33</v>
      </c>
      <c r="AE595" s="15" t="s">
        <v>33</v>
      </c>
    </row>
    <row r="596" spans="3:31" ht="18" x14ac:dyDescent="0.35">
      <c r="C596" s="11" t="s">
        <v>1146</v>
      </c>
      <c r="D596" s="12" t="s">
        <v>4568</v>
      </c>
      <c r="E596" s="12" t="s">
        <v>6571</v>
      </c>
      <c r="F596" s="12" t="s">
        <v>35</v>
      </c>
      <c r="G596" s="12" t="s">
        <v>8030</v>
      </c>
      <c r="H596" s="12" t="s">
        <v>8023</v>
      </c>
      <c r="I596" s="12" t="s">
        <v>1147</v>
      </c>
      <c r="J596" s="13">
        <v>45662</v>
      </c>
      <c r="K596" s="14">
        <v>0.16251157407407407</v>
      </c>
      <c r="L596" s="12">
        <v>249.1</v>
      </c>
      <c r="M596" s="12">
        <v>3439.09</v>
      </c>
      <c r="N596" s="12">
        <v>3688.19</v>
      </c>
      <c r="O596" s="12">
        <v>1538.72</v>
      </c>
      <c r="P596" s="49">
        <v>45792</v>
      </c>
      <c r="Q596" s="12" t="str">
        <f>TEXT(Table1[[#This Row],[Billing_Date]],"YYYY")</f>
        <v>2025</v>
      </c>
      <c r="R596" s="49">
        <v>45861</v>
      </c>
      <c r="S596" s="12" t="s">
        <v>28</v>
      </c>
      <c r="T596" s="12">
        <f>IF(Table1[[#This Row],[Payment_Status]]="Paid",1,0)</f>
        <v>1</v>
      </c>
      <c r="U596" s="12">
        <f>IF(Table1[[#This Row],[Payment_Status]]="Unpaid",1,0)</f>
        <v>0</v>
      </c>
      <c r="V596" s="12">
        <f>IF(Table1[[#This Row],[Payment_Status]]="Pending",1,0)</f>
        <v>0</v>
      </c>
      <c r="W596" s="12" t="s">
        <v>38</v>
      </c>
      <c r="X596" s="12" t="s">
        <v>30</v>
      </c>
      <c r="Y596" s="12" t="s">
        <v>45</v>
      </c>
      <c r="Z596" s="12">
        <v>138.62</v>
      </c>
      <c r="AA596" s="12">
        <v>110.48</v>
      </c>
      <c r="AB596" s="12" t="s">
        <v>32</v>
      </c>
      <c r="AC596" s="13">
        <v>45240</v>
      </c>
      <c r="AD596" s="12">
        <v>46</v>
      </c>
      <c r="AE596" s="15" t="s">
        <v>40</v>
      </c>
    </row>
    <row r="597" spans="3:31" ht="18" x14ac:dyDescent="0.35">
      <c r="C597" s="11" t="s">
        <v>1148</v>
      </c>
      <c r="D597" s="12" t="s">
        <v>4569</v>
      </c>
      <c r="E597" s="12" t="s">
        <v>6572</v>
      </c>
      <c r="F597" s="12" t="s">
        <v>26</v>
      </c>
      <c r="G597" s="12" t="s">
        <v>8031</v>
      </c>
      <c r="H597" s="12" t="s">
        <v>8024</v>
      </c>
      <c r="I597" s="12" t="s">
        <v>1149</v>
      </c>
      <c r="J597" s="13">
        <v>45523</v>
      </c>
      <c r="K597" s="14">
        <v>0.31346064814814817</v>
      </c>
      <c r="L597" s="12">
        <v>61.86</v>
      </c>
      <c r="M597" s="12">
        <v>3237.65</v>
      </c>
      <c r="N597" s="12">
        <v>3299.51</v>
      </c>
      <c r="O597" s="12">
        <v>431.52</v>
      </c>
      <c r="P597" s="49">
        <v>45738</v>
      </c>
      <c r="Q597" s="12" t="str">
        <f>TEXT(Table1[[#This Row],[Billing_Date]],"YYYY")</f>
        <v>2025</v>
      </c>
      <c r="R597" s="49">
        <v>45873</v>
      </c>
      <c r="S597" s="12" t="s">
        <v>28</v>
      </c>
      <c r="T597" s="12">
        <f>IF(Table1[[#This Row],[Payment_Status]]="Paid",1,0)</f>
        <v>1</v>
      </c>
      <c r="U597" s="12">
        <f>IF(Table1[[#This Row],[Payment_Status]]="Unpaid",1,0)</f>
        <v>0</v>
      </c>
      <c r="V597" s="12">
        <f>IF(Table1[[#This Row],[Payment_Status]]="Pending",1,0)</f>
        <v>0</v>
      </c>
      <c r="W597" s="12" t="s">
        <v>50</v>
      </c>
      <c r="X597" s="12" t="s">
        <v>44</v>
      </c>
      <c r="Y597" s="12" t="s">
        <v>45</v>
      </c>
      <c r="Z597" s="12">
        <v>31.96</v>
      </c>
      <c r="AA597" s="12">
        <v>29.9</v>
      </c>
      <c r="AB597" s="12" t="s">
        <v>32</v>
      </c>
      <c r="AC597" s="13">
        <v>42964</v>
      </c>
      <c r="AD597" s="12">
        <v>25</v>
      </c>
      <c r="AE597" s="15" t="s">
        <v>33</v>
      </c>
    </row>
    <row r="598" spans="3:31" ht="18" x14ac:dyDescent="0.35">
      <c r="C598" s="11" t="s">
        <v>1150</v>
      </c>
      <c r="D598" s="12" t="s">
        <v>4570</v>
      </c>
      <c r="E598" s="12" t="s">
        <v>6573</v>
      </c>
      <c r="F598" s="12" t="s">
        <v>30</v>
      </c>
      <c r="G598" s="12" t="s">
        <v>8025</v>
      </c>
      <c r="H598" s="12" t="s">
        <v>8020</v>
      </c>
      <c r="I598" s="12" t="s">
        <v>1151</v>
      </c>
      <c r="J598" s="13">
        <v>45699</v>
      </c>
      <c r="K598" s="14">
        <v>0.86802083333333335</v>
      </c>
      <c r="L598" s="12">
        <v>102.51</v>
      </c>
      <c r="M598" s="12">
        <v>3706.04</v>
      </c>
      <c r="N598" s="12">
        <v>3808.55</v>
      </c>
      <c r="O598" s="12">
        <v>723.4</v>
      </c>
      <c r="P598" s="49">
        <v>45701</v>
      </c>
      <c r="Q598" s="12" t="str">
        <f>TEXT(Table1[[#This Row],[Billing_Date]],"YYYY")</f>
        <v>2025</v>
      </c>
      <c r="R598" s="49">
        <v>45884</v>
      </c>
      <c r="S598" s="12" t="s">
        <v>49</v>
      </c>
      <c r="T598" s="12">
        <f>IF(Table1[[#This Row],[Payment_Status]]="Paid",1,0)</f>
        <v>0</v>
      </c>
      <c r="U598" s="12">
        <f>IF(Table1[[#This Row],[Payment_Status]]="Unpaid",1,0)</f>
        <v>1</v>
      </c>
      <c r="V598" s="12">
        <f>IF(Table1[[#This Row],[Payment_Status]]="Pending",1,0)</f>
        <v>0</v>
      </c>
      <c r="W598" s="12" t="s">
        <v>58</v>
      </c>
      <c r="X598" s="12" t="s">
        <v>44</v>
      </c>
      <c r="Y598" s="12" t="s">
        <v>85</v>
      </c>
      <c r="Z598" s="12">
        <v>48.43</v>
      </c>
      <c r="AA598" s="12">
        <v>54.08</v>
      </c>
      <c r="AB598" s="12" t="s">
        <v>32</v>
      </c>
      <c r="AC598" s="13">
        <v>45418</v>
      </c>
      <c r="AD598" s="12">
        <v>39</v>
      </c>
      <c r="AE598" s="15" t="s">
        <v>40</v>
      </c>
    </row>
    <row r="599" spans="3:31" ht="18" x14ac:dyDescent="0.35">
      <c r="C599" s="11" t="s">
        <v>1152</v>
      </c>
      <c r="D599" s="12" t="s">
        <v>4571</v>
      </c>
      <c r="E599" s="12" t="s">
        <v>6574</v>
      </c>
      <c r="F599" s="12" t="s">
        <v>30</v>
      </c>
      <c r="G599" s="12" t="s">
        <v>8026</v>
      </c>
      <c r="H599" s="12" t="s">
        <v>8021</v>
      </c>
      <c r="I599" s="12" t="s">
        <v>1153</v>
      </c>
      <c r="J599" s="13">
        <v>45784</v>
      </c>
      <c r="K599" s="14">
        <v>0.90280092592592598</v>
      </c>
      <c r="L599" s="12">
        <v>96.69</v>
      </c>
      <c r="M599" s="12">
        <v>3695.34</v>
      </c>
      <c r="N599" s="12">
        <v>3792.03</v>
      </c>
      <c r="O599" s="12">
        <v>635.26</v>
      </c>
      <c r="P599" s="49">
        <v>45787</v>
      </c>
      <c r="Q599" s="12" t="str">
        <f>TEXT(Table1[[#This Row],[Billing_Date]],"YYYY")</f>
        <v>2025</v>
      </c>
      <c r="R599" s="49">
        <v>45862</v>
      </c>
      <c r="S599" s="12" t="s">
        <v>28</v>
      </c>
      <c r="T599" s="12">
        <f>IF(Table1[[#This Row],[Payment_Status]]="Paid",1,0)</f>
        <v>1</v>
      </c>
      <c r="U599" s="12">
        <f>IF(Table1[[#This Row],[Payment_Status]]="Unpaid",1,0)</f>
        <v>0</v>
      </c>
      <c r="V599" s="12">
        <f>IF(Table1[[#This Row],[Payment_Status]]="Pending",1,0)</f>
        <v>0</v>
      </c>
      <c r="W599" s="12" t="s">
        <v>38</v>
      </c>
      <c r="X599" s="12" t="s">
        <v>30</v>
      </c>
      <c r="Y599" s="12" t="s">
        <v>51</v>
      </c>
      <c r="Z599" s="12">
        <v>58.45</v>
      </c>
      <c r="AA599" s="12">
        <v>38.24</v>
      </c>
      <c r="AB599" s="12" t="s">
        <v>32</v>
      </c>
      <c r="AC599" s="13">
        <v>43439</v>
      </c>
      <c r="AD599" s="12">
        <v>59</v>
      </c>
      <c r="AE599" s="15" t="s">
        <v>40</v>
      </c>
    </row>
    <row r="600" spans="3:31" ht="18" x14ac:dyDescent="0.35">
      <c r="C600" s="11" t="s">
        <v>1154</v>
      </c>
      <c r="D600" s="12" t="s">
        <v>4572</v>
      </c>
      <c r="E600" s="12" t="s">
        <v>6575</v>
      </c>
      <c r="F600" s="12" t="s">
        <v>30</v>
      </c>
      <c r="G600" s="12" t="s">
        <v>8026</v>
      </c>
      <c r="H600" s="12" t="s">
        <v>8021</v>
      </c>
      <c r="I600" s="12" t="s">
        <v>1155</v>
      </c>
      <c r="J600" s="13">
        <v>45771</v>
      </c>
      <c r="K600" s="14">
        <v>0.34938657407407409</v>
      </c>
      <c r="L600" s="12">
        <v>75.61</v>
      </c>
      <c r="M600" s="12">
        <v>4096.6000000000004</v>
      </c>
      <c r="N600" s="12">
        <v>4172.21</v>
      </c>
      <c r="O600" s="12">
        <v>503.74</v>
      </c>
      <c r="P600" s="49">
        <v>45775</v>
      </c>
      <c r="Q600" s="12" t="str">
        <f>TEXT(Table1[[#This Row],[Billing_Date]],"YYYY")</f>
        <v>2025</v>
      </c>
      <c r="R600" s="49">
        <v>45866</v>
      </c>
      <c r="S600" s="12" t="s">
        <v>37</v>
      </c>
      <c r="T600" s="12">
        <f>IF(Table1[[#This Row],[Payment_Status]]="Paid",1,0)</f>
        <v>0</v>
      </c>
      <c r="U600" s="12">
        <f>IF(Table1[[#This Row],[Payment_Status]]="Unpaid",1,0)</f>
        <v>0</v>
      </c>
      <c r="V600" s="12">
        <f>IF(Table1[[#This Row],[Payment_Status]]="Pending",1,0)</f>
        <v>1</v>
      </c>
      <c r="W600" s="12" t="s">
        <v>43</v>
      </c>
      <c r="X600" s="12" t="s">
        <v>44</v>
      </c>
      <c r="Y600" s="12" t="s">
        <v>51</v>
      </c>
      <c r="Z600" s="12">
        <v>44.88</v>
      </c>
      <c r="AA600" s="12">
        <v>30.73</v>
      </c>
      <c r="AB600" s="12" t="s">
        <v>46</v>
      </c>
      <c r="AC600" s="13">
        <v>43548</v>
      </c>
      <c r="AD600" s="12">
        <v>51</v>
      </c>
      <c r="AE600" s="15" t="s">
        <v>33</v>
      </c>
    </row>
    <row r="601" spans="3:31" ht="18" x14ac:dyDescent="0.35">
      <c r="C601" s="11" t="s">
        <v>1156</v>
      </c>
      <c r="D601" s="12" t="s">
        <v>4573</v>
      </c>
      <c r="E601" s="12" t="s">
        <v>6576</v>
      </c>
      <c r="F601" s="12" t="s">
        <v>30</v>
      </c>
      <c r="G601" s="12" t="s">
        <v>8030</v>
      </c>
      <c r="H601" s="12" t="s">
        <v>8023</v>
      </c>
      <c r="I601" s="12" t="s">
        <v>1157</v>
      </c>
      <c r="J601" s="13">
        <v>45596</v>
      </c>
      <c r="K601" s="14">
        <v>0.48123842592592592</v>
      </c>
      <c r="L601" s="12">
        <v>176.61</v>
      </c>
      <c r="M601" s="12">
        <v>1080.3599999999999</v>
      </c>
      <c r="N601" s="12">
        <v>1256.96999999999</v>
      </c>
      <c r="O601" s="12">
        <v>1006.21</v>
      </c>
      <c r="P601" s="49">
        <v>45745</v>
      </c>
      <c r="Q601" s="12" t="str">
        <f>TEXT(Table1[[#This Row],[Billing_Date]],"YYYY")</f>
        <v>2025</v>
      </c>
      <c r="R601" s="49">
        <v>45870</v>
      </c>
      <c r="S601" s="12" t="s">
        <v>49</v>
      </c>
      <c r="T601" s="12">
        <f>IF(Table1[[#This Row],[Payment_Status]]="Paid",1,0)</f>
        <v>0</v>
      </c>
      <c r="U601" s="12">
        <f>IF(Table1[[#This Row],[Payment_Status]]="Unpaid",1,0)</f>
        <v>1</v>
      </c>
      <c r="V601" s="12">
        <f>IF(Table1[[#This Row],[Payment_Status]]="Pending",1,0)</f>
        <v>0</v>
      </c>
      <c r="W601" s="12" t="s">
        <v>38</v>
      </c>
      <c r="X601" s="12" t="s">
        <v>30</v>
      </c>
      <c r="Y601" s="12" t="s">
        <v>63</v>
      </c>
      <c r="Z601" s="12">
        <v>72.489999999999995</v>
      </c>
      <c r="AA601" s="12">
        <v>104.12</v>
      </c>
      <c r="AB601" s="12" t="s">
        <v>32</v>
      </c>
      <c r="AC601" s="13">
        <v>44205</v>
      </c>
      <c r="AD601" s="12">
        <v>43</v>
      </c>
      <c r="AE601" s="15" t="s">
        <v>64</v>
      </c>
    </row>
    <row r="602" spans="3:31" ht="18" x14ac:dyDescent="0.35">
      <c r="C602" s="11" t="s">
        <v>1158</v>
      </c>
      <c r="D602" s="12" t="s">
        <v>4574</v>
      </c>
      <c r="E602" s="12" t="s">
        <v>6577</v>
      </c>
      <c r="F602" s="12" t="s">
        <v>30</v>
      </c>
      <c r="G602" s="12" t="s">
        <v>8031</v>
      </c>
      <c r="H602" s="12" t="s">
        <v>8024</v>
      </c>
      <c r="I602" s="12" t="s">
        <v>1159</v>
      </c>
      <c r="J602" s="13">
        <v>45837</v>
      </c>
      <c r="K602" s="14">
        <v>0.53400462962962958</v>
      </c>
      <c r="L602" s="12">
        <v>153.75</v>
      </c>
      <c r="M602" s="12">
        <v>4087.19</v>
      </c>
      <c r="N602" s="12">
        <v>4240.9399999999996</v>
      </c>
      <c r="O602" s="12">
        <v>717.54</v>
      </c>
      <c r="P602" s="49">
        <v>45842</v>
      </c>
      <c r="Q602" s="12" t="str">
        <f>TEXT(Table1[[#This Row],[Billing_Date]],"YYYY")</f>
        <v>2025</v>
      </c>
      <c r="R602" s="49">
        <v>45880</v>
      </c>
      <c r="S602" s="12" t="s">
        <v>28</v>
      </c>
      <c r="T602" s="12">
        <f>IF(Table1[[#This Row],[Payment_Status]]="Paid",1,0)</f>
        <v>1</v>
      </c>
      <c r="U602" s="12">
        <f>IF(Table1[[#This Row],[Payment_Status]]="Unpaid",1,0)</f>
        <v>0</v>
      </c>
      <c r="V602" s="12">
        <f>IF(Table1[[#This Row],[Payment_Status]]="Pending",1,0)</f>
        <v>0</v>
      </c>
      <c r="W602" s="12" t="s">
        <v>43</v>
      </c>
      <c r="X602" s="12" t="s">
        <v>44</v>
      </c>
      <c r="Y602" s="12" t="s">
        <v>31</v>
      </c>
      <c r="Z602" s="12">
        <v>83.9</v>
      </c>
      <c r="AA602" s="12">
        <v>69.849999999999994</v>
      </c>
      <c r="AB602" s="12" t="s">
        <v>46</v>
      </c>
      <c r="AC602" s="13">
        <v>44112</v>
      </c>
      <c r="AD602" s="12">
        <v>28</v>
      </c>
      <c r="AE602" s="15" t="s">
        <v>33</v>
      </c>
    </row>
    <row r="603" spans="3:31" ht="18" x14ac:dyDescent="0.35">
      <c r="C603" s="11" t="s">
        <v>1160</v>
      </c>
      <c r="D603" s="12" t="s">
        <v>4575</v>
      </c>
      <c r="E603" s="12" t="s">
        <v>6578</v>
      </c>
      <c r="F603" s="12" t="s">
        <v>30</v>
      </c>
      <c r="G603" s="12" t="s">
        <v>8031</v>
      </c>
      <c r="H603" s="12" t="s">
        <v>8024</v>
      </c>
      <c r="I603" s="12" t="s">
        <v>1161</v>
      </c>
      <c r="J603" s="13">
        <v>45585</v>
      </c>
      <c r="K603" s="14">
        <v>0.37804398148148149</v>
      </c>
      <c r="L603" s="12">
        <v>245.1</v>
      </c>
      <c r="M603" s="12">
        <v>2301.94</v>
      </c>
      <c r="N603" s="12">
        <v>2547.04</v>
      </c>
      <c r="O603" s="12">
        <v>1423.02</v>
      </c>
      <c r="P603" s="49">
        <v>45586</v>
      </c>
      <c r="Q603" s="12" t="str">
        <f>TEXT(Table1[[#This Row],[Billing_Date]],"YYYY")</f>
        <v>2024</v>
      </c>
      <c r="R603" s="49">
        <v>45883</v>
      </c>
      <c r="S603" s="12" t="s">
        <v>28</v>
      </c>
      <c r="T603" s="12">
        <f>IF(Table1[[#This Row],[Payment_Status]]="Paid",1,0)</f>
        <v>1</v>
      </c>
      <c r="U603" s="12">
        <f>IF(Table1[[#This Row],[Payment_Status]]="Unpaid",1,0)</f>
        <v>0</v>
      </c>
      <c r="V603" s="12">
        <f>IF(Table1[[#This Row],[Payment_Status]]="Pending",1,0)</f>
        <v>0</v>
      </c>
      <c r="W603" s="12" t="s">
        <v>50</v>
      </c>
      <c r="X603" s="12" t="s">
        <v>30</v>
      </c>
      <c r="Y603" s="12" t="s">
        <v>31</v>
      </c>
      <c r="Z603" s="12">
        <v>141.25</v>
      </c>
      <c r="AA603" s="12">
        <v>103.85</v>
      </c>
      <c r="AB603" s="12" t="s">
        <v>32</v>
      </c>
      <c r="AC603" s="13">
        <v>44136</v>
      </c>
      <c r="AD603" s="12">
        <v>47</v>
      </c>
      <c r="AE603" s="15" t="s">
        <v>64</v>
      </c>
    </row>
    <row r="604" spans="3:31" ht="18" x14ac:dyDescent="0.35">
      <c r="C604" s="11" t="s">
        <v>1162</v>
      </c>
      <c r="D604" s="12" t="s">
        <v>4576</v>
      </c>
      <c r="E604" s="12" t="s">
        <v>6579</v>
      </c>
      <c r="F604" s="12" t="s">
        <v>26</v>
      </c>
      <c r="G604" s="12" t="s">
        <v>8026</v>
      </c>
      <c r="H604" s="12" t="s">
        <v>8021</v>
      </c>
      <c r="I604" s="12" t="s">
        <v>1163</v>
      </c>
      <c r="J604" s="13">
        <v>45495</v>
      </c>
      <c r="K604" s="14">
        <v>0.33055555555555555</v>
      </c>
      <c r="L604" s="12">
        <v>81.17</v>
      </c>
      <c r="M604" s="12">
        <v>4651.91</v>
      </c>
      <c r="N604" s="12">
        <v>4733.08</v>
      </c>
      <c r="O604" s="12">
        <v>522.41</v>
      </c>
      <c r="P604" s="49">
        <v>45622</v>
      </c>
      <c r="Q604" s="12" t="str">
        <f>TEXT(Table1[[#This Row],[Billing_Date]],"YYYY")</f>
        <v>2024</v>
      </c>
      <c r="R604" s="49">
        <v>45883</v>
      </c>
      <c r="S604" s="12" t="s">
        <v>28</v>
      </c>
      <c r="T604" s="12">
        <f>IF(Table1[[#This Row],[Payment_Status]]="Paid",1,0)</f>
        <v>1</v>
      </c>
      <c r="U604" s="12">
        <f>IF(Table1[[#This Row],[Payment_Status]]="Unpaid",1,0)</f>
        <v>0</v>
      </c>
      <c r="V604" s="12">
        <f>IF(Table1[[#This Row],[Payment_Status]]="Pending",1,0)</f>
        <v>0</v>
      </c>
      <c r="W604" s="12" t="s">
        <v>38</v>
      </c>
      <c r="X604" s="12" t="s">
        <v>30</v>
      </c>
      <c r="Y604" s="12" t="s">
        <v>45</v>
      </c>
      <c r="Z604" s="12">
        <v>33.22</v>
      </c>
      <c r="AA604" s="12">
        <v>47.95</v>
      </c>
      <c r="AB604" s="12" t="s">
        <v>46</v>
      </c>
      <c r="AC604" s="13">
        <v>42690</v>
      </c>
      <c r="AD604" s="12">
        <v>72</v>
      </c>
      <c r="AE604" s="15" t="s">
        <v>64</v>
      </c>
    </row>
    <row r="605" spans="3:31" ht="18" x14ac:dyDescent="0.35">
      <c r="C605" s="11" t="s">
        <v>1166</v>
      </c>
      <c r="D605" s="12" t="s">
        <v>4578</v>
      </c>
      <c r="E605" s="12" t="s">
        <v>6581</v>
      </c>
      <c r="F605" s="12" t="s">
        <v>30</v>
      </c>
      <c r="G605" s="12" t="s">
        <v>8030</v>
      </c>
      <c r="H605" s="12" t="s">
        <v>8023</v>
      </c>
      <c r="I605" s="12" t="s">
        <v>1167</v>
      </c>
      <c r="J605" s="13">
        <v>45744</v>
      </c>
      <c r="K605" s="14">
        <v>0.43010416666666668</v>
      </c>
      <c r="L605" s="12">
        <v>411.33</v>
      </c>
      <c r="M605" s="12">
        <v>1688.77</v>
      </c>
      <c r="N605" s="12">
        <v>2100.1</v>
      </c>
      <c r="O605" s="12">
        <v>2644.34</v>
      </c>
      <c r="P605" s="49">
        <v>45745</v>
      </c>
      <c r="Q605" s="12" t="str">
        <f>TEXT(Table1[[#This Row],[Billing_Date]],"YYYY")</f>
        <v>2025</v>
      </c>
      <c r="R605" s="49">
        <v>45858</v>
      </c>
      <c r="S605" s="12" t="s">
        <v>28</v>
      </c>
      <c r="T605" s="12">
        <f>IF(Table1[[#This Row],[Payment_Status]]="Paid",1,0)</f>
        <v>1</v>
      </c>
      <c r="U605" s="12">
        <f>IF(Table1[[#This Row],[Payment_Status]]="Unpaid",1,0)</f>
        <v>0</v>
      </c>
      <c r="V605" s="12">
        <f>IF(Table1[[#This Row],[Payment_Status]]="Pending",1,0)</f>
        <v>0</v>
      </c>
      <c r="W605" s="12" t="s">
        <v>50</v>
      </c>
      <c r="X605" s="12" t="s">
        <v>39</v>
      </c>
      <c r="Y605" s="12" t="s">
        <v>31</v>
      </c>
      <c r="Z605" s="12">
        <v>217.46</v>
      </c>
      <c r="AA605" s="12">
        <v>193.87</v>
      </c>
      <c r="AB605" s="12" t="s">
        <v>32</v>
      </c>
      <c r="AC605" s="13">
        <v>42565</v>
      </c>
      <c r="AD605" s="12">
        <v>27</v>
      </c>
      <c r="AE605" s="15" t="s">
        <v>33</v>
      </c>
    </row>
    <row r="606" spans="3:31" ht="18" x14ac:dyDescent="0.35">
      <c r="C606" s="11" t="s">
        <v>1168</v>
      </c>
      <c r="D606" s="12" t="s">
        <v>4579</v>
      </c>
      <c r="E606" s="12" t="s">
        <v>6582</v>
      </c>
      <c r="F606" s="12" t="s">
        <v>30</v>
      </c>
      <c r="G606" s="12" t="s">
        <v>8030</v>
      </c>
      <c r="H606" s="12" t="s">
        <v>8023</v>
      </c>
      <c r="I606" s="12" t="s">
        <v>1169</v>
      </c>
      <c r="J606" s="13">
        <v>45521</v>
      </c>
      <c r="K606" s="14">
        <v>0.67476851851851849</v>
      </c>
      <c r="L606" s="12">
        <v>491.63</v>
      </c>
      <c r="M606" s="12">
        <v>1731.15</v>
      </c>
      <c r="N606" s="12">
        <v>2222.7800000000002</v>
      </c>
      <c r="O606" s="12">
        <v>3180.5</v>
      </c>
      <c r="P606" s="49">
        <v>45795</v>
      </c>
      <c r="Q606" s="12" t="str">
        <f>TEXT(Table1[[#This Row],[Billing_Date]],"YYYY")</f>
        <v>2025</v>
      </c>
      <c r="R606" s="49">
        <v>45858</v>
      </c>
      <c r="S606" s="12" t="s">
        <v>49</v>
      </c>
      <c r="T606" s="12">
        <f>IF(Table1[[#This Row],[Payment_Status]]="Paid",1,0)</f>
        <v>0</v>
      </c>
      <c r="U606" s="12">
        <f>IF(Table1[[#This Row],[Payment_Status]]="Unpaid",1,0)</f>
        <v>1</v>
      </c>
      <c r="V606" s="12">
        <f>IF(Table1[[#This Row],[Payment_Status]]="Pending",1,0)</f>
        <v>0</v>
      </c>
      <c r="W606" s="12" t="s">
        <v>43</v>
      </c>
      <c r="X606" s="12" t="s">
        <v>39</v>
      </c>
      <c r="Y606" s="12" t="s">
        <v>63</v>
      </c>
      <c r="Z606" s="12">
        <v>332.63</v>
      </c>
      <c r="AA606" s="12">
        <v>159</v>
      </c>
      <c r="AB606" s="12" t="s">
        <v>46</v>
      </c>
      <c r="AC606" s="13">
        <v>43418</v>
      </c>
      <c r="AD606" s="12">
        <v>65</v>
      </c>
      <c r="AE606" s="15" t="s">
        <v>40</v>
      </c>
    </row>
    <row r="607" spans="3:31" ht="18" x14ac:dyDescent="0.35">
      <c r="C607" s="11" t="s">
        <v>1941</v>
      </c>
      <c r="D607" s="12" t="s">
        <v>4580</v>
      </c>
      <c r="E607" s="12" t="s">
        <v>6583</v>
      </c>
      <c r="F607" s="12" t="s">
        <v>26</v>
      </c>
      <c r="G607" s="12" t="s">
        <v>8026</v>
      </c>
      <c r="H607" s="12" t="s">
        <v>8021</v>
      </c>
      <c r="I607" s="12" t="s">
        <v>1942</v>
      </c>
      <c r="J607" s="13">
        <v>45668</v>
      </c>
      <c r="K607" s="14">
        <v>0.41373842592592591</v>
      </c>
      <c r="L607" s="12">
        <v>226.63</v>
      </c>
      <c r="M607" s="12">
        <v>2199.5700000000002</v>
      </c>
      <c r="N607" s="12">
        <v>2426.1999999999998</v>
      </c>
      <c r="O607" s="12">
        <v>1420.38</v>
      </c>
      <c r="P607" s="49">
        <v>45805</v>
      </c>
      <c r="Q607" s="12" t="str">
        <f>TEXT(Table1[[#This Row],[Billing_Date]],"YYYY")</f>
        <v>2025</v>
      </c>
      <c r="R607" s="49">
        <v>45865</v>
      </c>
      <c r="S607" s="12" t="s">
        <v>28</v>
      </c>
      <c r="T607" s="12">
        <f>IF(Table1[[#This Row],[Payment_Status]]="Paid",1,0)</f>
        <v>1</v>
      </c>
      <c r="U607" s="12">
        <f>IF(Table1[[#This Row],[Payment_Status]]="Unpaid",1,0)</f>
        <v>0</v>
      </c>
      <c r="V607" s="12">
        <f>IF(Table1[[#This Row],[Payment_Status]]="Pending",1,0)</f>
        <v>0</v>
      </c>
      <c r="W607" s="12" t="s">
        <v>50</v>
      </c>
      <c r="X607" s="12" t="s">
        <v>30</v>
      </c>
      <c r="Y607" s="12" t="s">
        <v>45</v>
      </c>
      <c r="Z607" s="12">
        <v>100.53</v>
      </c>
      <c r="AA607" s="12">
        <v>126.1</v>
      </c>
      <c r="AB607" s="12" t="s">
        <v>32</v>
      </c>
      <c r="AC607" s="13">
        <v>44823</v>
      </c>
      <c r="AD607" s="12">
        <v>33</v>
      </c>
      <c r="AE607" s="15" t="s">
        <v>33</v>
      </c>
    </row>
    <row r="608" spans="3:31" ht="18" x14ac:dyDescent="0.35">
      <c r="C608" s="11" t="s">
        <v>2340</v>
      </c>
      <c r="D608" s="12" t="s">
        <v>4581</v>
      </c>
      <c r="E608" s="12" t="s">
        <v>6584</v>
      </c>
      <c r="F608" s="12" t="s">
        <v>35</v>
      </c>
      <c r="G608" s="12" t="s">
        <v>8026</v>
      </c>
      <c r="H608" s="12" t="s">
        <v>8021</v>
      </c>
      <c r="I608" s="12" t="s">
        <v>2341</v>
      </c>
      <c r="J608" s="13">
        <v>45526</v>
      </c>
      <c r="K608" s="14">
        <v>7.5914351851851858E-2</v>
      </c>
      <c r="L608" s="12">
        <v>332.15</v>
      </c>
      <c r="M608" s="12">
        <v>4587.24</v>
      </c>
      <c r="N608" s="12">
        <v>4919.3899999999903</v>
      </c>
      <c r="O608" s="12">
        <v>2027.57</v>
      </c>
      <c r="P608" s="49">
        <v>45543</v>
      </c>
      <c r="Q608" s="12" t="str">
        <f>TEXT(Table1[[#This Row],[Billing_Date]],"YYYY")</f>
        <v>2024</v>
      </c>
      <c r="R608" s="49">
        <v>45857</v>
      </c>
      <c r="S608" s="12" t="s">
        <v>28</v>
      </c>
      <c r="T608" s="12">
        <f>IF(Table1[[#This Row],[Payment_Status]]="Paid",1,0)</f>
        <v>1</v>
      </c>
      <c r="U608" s="12">
        <f>IF(Table1[[#This Row],[Payment_Status]]="Unpaid",1,0)</f>
        <v>0</v>
      </c>
      <c r="V608" s="12">
        <f>IF(Table1[[#This Row],[Payment_Status]]="Pending",1,0)</f>
        <v>0</v>
      </c>
      <c r="W608" s="12" t="s">
        <v>29</v>
      </c>
      <c r="X608" s="12" t="s">
        <v>44</v>
      </c>
      <c r="Y608" s="12" t="s">
        <v>45</v>
      </c>
      <c r="Z608" s="12">
        <v>136.91999999999999</v>
      </c>
      <c r="AA608" s="12">
        <v>195.23</v>
      </c>
      <c r="AB608" s="12" t="s">
        <v>32</v>
      </c>
      <c r="AC608" s="13">
        <v>43616</v>
      </c>
      <c r="AD608" s="12">
        <v>39</v>
      </c>
      <c r="AE608" s="15" t="s">
        <v>33</v>
      </c>
    </row>
    <row r="609" spans="3:31" ht="18" x14ac:dyDescent="0.35">
      <c r="C609" s="11" t="s">
        <v>1174</v>
      </c>
      <c r="D609" s="12" t="s">
        <v>4582</v>
      </c>
      <c r="E609" s="12" t="s">
        <v>6585</v>
      </c>
      <c r="F609" s="12" t="s">
        <v>35</v>
      </c>
      <c r="G609" s="12" t="s">
        <v>8028</v>
      </c>
      <c r="H609" s="12" t="s">
        <v>8022</v>
      </c>
      <c r="I609" s="12" t="s">
        <v>1175</v>
      </c>
      <c r="J609" s="13">
        <v>45597</v>
      </c>
      <c r="K609" s="14">
        <v>0.11400462962962964</v>
      </c>
      <c r="L609" s="12">
        <v>252.24</v>
      </c>
      <c r="M609" s="12">
        <v>1545.09</v>
      </c>
      <c r="N609" s="12">
        <v>1797.33</v>
      </c>
      <c r="O609" s="12">
        <v>1698.13</v>
      </c>
      <c r="P609" s="49">
        <v>45608</v>
      </c>
      <c r="Q609" s="12" t="str">
        <f>TEXT(Table1[[#This Row],[Billing_Date]],"YYYY")</f>
        <v>2024</v>
      </c>
      <c r="R609" s="49">
        <v>45866</v>
      </c>
      <c r="S609" s="12" t="s">
        <v>49</v>
      </c>
      <c r="T609" s="12">
        <f>IF(Table1[[#This Row],[Payment_Status]]="Paid",1,0)</f>
        <v>0</v>
      </c>
      <c r="U609" s="12">
        <f>IF(Table1[[#This Row],[Payment_Status]]="Unpaid",1,0)</f>
        <v>1</v>
      </c>
      <c r="V609" s="12">
        <f>IF(Table1[[#This Row],[Payment_Status]]="Pending",1,0)</f>
        <v>0</v>
      </c>
      <c r="W609" s="12" t="s">
        <v>29</v>
      </c>
      <c r="X609" s="12" t="s">
        <v>44</v>
      </c>
      <c r="Y609" s="12" t="s">
        <v>63</v>
      </c>
      <c r="Z609" s="12">
        <v>130.16999999999999</v>
      </c>
      <c r="AA609" s="12">
        <v>122.07</v>
      </c>
      <c r="AB609" s="12" t="s">
        <v>46</v>
      </c>
      <c r="AC609" s="13">
        <v>45023</v>
      </c>
      <c r="AD609" s="12">
        <v>43</v>
      </c>
      <c r="AE609" s="15" t="s">
        <v>64</v>
      </c>
    </row>
    <row r="610" spans="3:31" ht="18" x14ac:dyDescent="0.35">
      <c r="C610" s="11" t="s">
        <v>1176</v>
      </c>
      <c r="D610" s="12" t="s">
        <v>4583</v>
      </c>
      <c r="E610" s="12" t="s">
        <v>6586</v>
      </c>
      <c r="F610" s="12" t="s">
        <v>30</v>
      </c>
      <c r="G610" s="12" t="s">
        <v>8027</v>
      </c>
      <c r="H610" s="12" t="s">
        <v>8022</v>
      </c>
      <c r="I610" s="12" t="s">
        <v>1177</v>
      </c>
      <c r="J610" s="13">
        <v>45697</v>
      </c>
      <c r="K610" s="14">
        <v>0.44671296296296298</v>
      </c>
      <c r="L610" s="12">
        <v>42.99</v>
      </c>
      <c r="M610" s="12">
        <v>1604.49</v>
      </c>
      <c r="N610" s="12">
        <v>1647.48</v>
      </c>
      <c r="O610" s="12">
        <v>220.5</v>
      </c>
      <c r="P610" s="49">
        <v>45785</v>
      </c>
      <c r="Q610" s="12" t="str">
        <f>TEXT(Table1[[#This Row],[Billing_Date]],"YYYY")</f>
        <v>2025</v>
      </c>
      <c r="R610" s="49">
        <v>45876</v>
      </c>
      <c r="S610" s="12" t="s">
        <v>28</v>
      </c>
      <c r="T610" s="12">
        <f>IF(Table1[[#This Row],[Payment_Status]]="Paid",1,0)</f>
        <v>1</v>
      </c>
      <c r="U610" s="12">
        <f>IF(Table1[[#This Row],[Payment_Status]]="Unpaid",1,0)</f>
        <v>0</v>
      </c>
      <c r="V610" s="12">
        <f>IF(Table1[[#This Row],[Payment_Status]]="Pending",1,0)</f>
        <v>0</v>
      </c>
      <c r="W610" s="12" t="s">
        <v>58</v>
      </c>
      <c r="X610" s="12" t="s">
        <v>44</v>
      </c>
      <c r="Y610" s="12" t="s">
        <v>45</v>
      </c>
      <c r="Z610" s="12">
        <v>24.65</v>
      </c>
      <c r="AA610" s="12">
        <v>18.34</v>
      </c>
      <c r="AB610" s="12" t="s">
        <v>32</v>
      </c>
      <c r="AC610" s="13">
        <v>43465</v>
      </c>
      <c r="AD610" s="12">
        <v>58</v>
      </c>
      <c r="AE610" s="15" t="s">
        <v>64</v>
      </c>
    </row>
    <row r="611" spans="3:31" ht="18" x14ac:dyDescent="0.35">
      <c r="C611" s="11" t="s">
        <v>1178</v>
      </c>
      <c r="D611" s="12" t="s">
        <v>4584</v>
      </c>
      <c r="E611" s="12" t="s">
        <v>6587</v>
      </c>
      <c r="F611" s="12" t="s">
        <v>35</v>
      </c>
      <c r="G611" s="12" t="s">
        <v>8031</v>
      </c>
      <c r="H611" s="12" t="s">
        <v>8024</v>
      </c>
      <c r="I611" s="12" t="s">
        <v>1179</v>
      </c>
      <c r="J611" s="13">
        <v>45813</v>
      </c>
      <c r="K611" s="14">
        <v>0.25694444444444442</v>
      </c>
      <c r="L611" s="12">
        <v>37.020000000000003</v>
      </c>
      <c r="M611" s="12">
        <v>2244.25</v>
      </c>
      <c r="N611" s="12">
        <v>2281.27</v>
      </c>
      <c r="O611" s="12">
        <v>169.85</v>
      </c>
      <c r="P611" s="49">
        <v>45817</v>
      </c>
      <c r="Q611" s="12" t="str">
        <f>TEXT(Table1[[#This Row],[Billing_Date]],"YYYY")</f>
        <v>2025</v>
      </c>
      <c r="R611" s="49">
        <v>45863</v>
      </c>
      <c r="S611" s="12" t="s">
        <v>37</v>
      </c>
      <c r="T611" s="12">
        <f>IF(Table1[[#This Row],[Payment_Status]]="Paid",1,0)</f>
        <v>0</v>
      </c>
      <c r="U611" s="12">
        <f>IF(Table1[[#This Row],[Payment_Status]]="Unpaid",1,0)</f>
        <v>0</v>
      </c>
      <c r="V611" s="12">
        <f>IF(Table1[[#This Row],[Payment_Status]]="Pending",1,0)</f>
        <v>1</v>
      </c>
      <c r="W611" s="12" t="s">
        <v>58</v>
      </c>
      <c r="X611" s="12" t="s">
        <v>30</v>
      </c>
      <c r="Y611" s="12" t="s">
        <v>45</v>
      </c>
      <c r="Z611" s="12">
        <v>19.41</v>
      </c>
      <c r="AA611" s="12">
        <v>17.61</v>
      </c>
      <c r="AB611" s="12" t="s">
        <v>32</v>
      </c>
      <c r="AC611" s="13">
        <v>44144</v>
      </c>
      <c r="AD611" s="12">
        <v>60</v>
      </c>
      <c r="AE611" s="15" t="s">
        <v>40</v>
      </c>
    </row>
    <row r="612" spans="3:31" ht="18" x14ac:dyDescent="0.35">
      <c r="C612" s="11" t="s">
        <v>1615</v>
      </c>
      <c r="D612" s="12" t="s">
        <v>4585</v>
      </c>
      <c r="E612" s="12" t="s">
        <v>6588</v>
      </c>
      <c r="F612" s="12" t="s">
        <v>30</v>
      </c>
      <c r="G612" s="12" t="s">
        <v>8030</v>
      </c>
      <c r="H612" s="12" t="s">
        <v>8023</v>
      </c>
      <c r="I612" s="12" t="s">
        <v>1616</v>
      </c>
      <c r="J612" s="13">
        <v>45677</v>
      </c>
      <c r="K612" s="14">
        <v>0.59423611111111108</v>
      </c>
      <c r="L612" s="12">
        <v>304.61</v>
      </c>
      <c r="M612" s="12">
        <v>4256.9799999999996</v>
      </c>
      <c r="N612" s="12">
        <v>4561.5899999999901</v>
      </c>
      <c r="O612" s="12">
        <v>1464.33</v>
      </c>
      <c r="P612" s="49">
        <v>45680</v>
      </c>
      <c r="Q612" s="12" t="str">
        <f>TEXT(Table1[[#This Row],[Billing_Date]],"YYYY")</f>
        <v>2025</v>
      </c>
      <c r="R612" s="49">
        <v>45861</v>
      </c>
      <c r="S612" s="12" t="s">
        <v>37</v>
      </c>
      <c r="T612" s="12">
        <f>IF(Table1[[#This Row],[Payment_Status]]="Paid",1,0)</f>
        <v>0</v>
      </c>
      <c r="U612" s="12">
        <f>IF(Table1[[#This Row],[Payment_Status]]="Unpaid",1,0)</f>
        <v>0</v>
      </c>
      <c r="V612" s="12">
        <f>IF(Table1[[#This Row],[Payment_Status]]="Pending",1,0)</f>
        <v>1</v>
      </c>
      <c r="W612" s="12" t="s">
        <v>29</v>
      </c>
      <c r="X612" s="12" t="s">
        <v>30</v>
      </c>
      <c r="Y612" s="12" t="s">
        <v>45</v>
      </c>
      <c r="Z612" s="12">
        <v>167.24</v>
      </c>
      <c r="AA612" s="12">
        <v>137.37</v>
      </c>
      <c r="AB612" s="12" t="s">
        <v>32</v>
      </c>
      <c r="AC612" s="13">
        <v>44720</v>
      </c>
      <c r="AD612" s="12">
        <v>75</v>
      </c>
      <c r="AE612" s="15" t="s">
        <v>33</v>
      </c>
    </row>
    <row r="613" spans="3:31" ht="18" x14ac:dyDescent="0.35">
      <c r="C613" s="11" t="s">
        <v>1182</v>
      </c>
      <c r="D613" s="12" t="s">
        <v>4586</v>
      </c>
      <c r="E613" s="12" t="s">
        <v>6589</v>
      </c>
      <c r="F613" s="12" t="s">
        <v>35</v>
      </c>
      <c r="G613" s="12" t="s">
        <v>8030</v>
      </c>
      <c r="H613" s="12" t="s">
        <v>8023</v>
      </c>
      <c r="I613" s="12" t="s">
        <v>1183</v>
      </c>
      <c r="J613" s="13">
        <v>45624</v>
      </c>
      <c r="K613" s="14">
        <v>0.22836805555555556</v>
      </c>
      <c r="L613" s="12">
        <v>262.70999999999998</v>
      </c>
      <c r="M613" s="12">
        <v>1161.71</v>
      </c>
      <c r="N613" s="12">
        <v>1424.42</v>
      </c>
      <c r="O613" s="12">
        <v>1774.46</v>
      </c>
      <c r="P613" s="49">
        <v>45628</v>
      </c>
      <c r="Q613" s="12" t="str">
        <f>TEXT(Table1[[#This Row],[Billing_Date]],"YYYY")</f>
        <v>2024</v>
      </c>
      <c r="R613" s="49">
        <v>45869</v>
      </c>
      <c r="S613" s="12" t="s">
        <v>37</v>
      </c>
      <c r="T613" s="12">
        <f>IF(Table1[[#This Row],[Payment_Status]]="Paid",1,0)</f>
        <v>0</v>
      </c>
      <c r="U613" s="12">
        <f>IF(Table1[[#This Row],[Payment_Status]]="Unpaid",1,0)</f>
        <v>0</v>
      </c>
      <c r="V613" s="12">
        <f>IF(Table1[[#This Row],[Payment_Status]]="Pending",1,0)</f>
        <v>1</v>
      </c>
      <c r="W613" s="12" t="s">
        <v>43</v>
      </c>
      <c r="X613" s="12" t="s">
        <v>44</v>
      </c>
      <c r="Y613" s="12" t="s">
        <v>45</v>
      </c>
      <c r="Z613" s="12">
        <v>112.74</v>
      </c>
      <c r="AA613" s="12">
        <v>149.97</v>
      </c>
      <c r="AB613" s="12" t="s">
        <v>46</v>
      </c>
      <c r="AC613" s="13">
        <v>45035</v>
      </c>
      <c r="AD613" s="12">
        <v>36</v>
      </c>
      <c r="AE613" s="15" t="s">
        <v>40</v>
      </c>
    </row>
    <row r="614" spans="3:31" ht="18" x14ac:dyDescent="0.35">
      <c r="C614" s="11" t="s">
        <v>1184</v>
      </c>
      <c r="D614" s="12" t="s">
        <v>4182</v>
      </c>
      <c r="E614" s="12" t="s">
        <v>6590</v>
      </c>
      <c r="F614" s="12" t="s">
        <v>30</v>
      </c>
      <c r="G614" s="12" t="s">
        <v>8026</v>
      </c>
      <c r="H614" s="12" t="s">
        <v>8021</v>
      </c>
      <c r="I614" s="12" t="s">
        <v>1185</v>
      </c>
      <c r="J614" s="13">
        <v>45698</v>
      </c>
      <c r="K614" s="14">
        <v>0.96027777777777779</v>
      </c>
      <c r="L614" s="12">
        <v>269.07</v>
      </c>
      <c r="M614" s="12">
        <v>2781.74</v>
      </c>
      <c r="N614" s="12">
        <v>3050.81</v>
      </c>
      <c r="O614" s="12">
        <v>1524.23</v>
      </c>
      <c r="P614" s="49">
        <v>45705</v>
      </c>
      <c r="Q614" s="12" t="str">
        <f>TEXT(Table1[[#This Row],[Billing_Date]],"YYYY")</f>
        <v>2025</v>
      </c>
      <c r="R614" s="49">
        <v>45878</v>
      </c>
      <c r="S614" s="12" t="s">
        <v>49</v>
      </c>
      <c r="T614" s="12">
        <f>IF(Table1[[#This Row],[Payment_Status]]="Paid",1,0)</f>
        <v>0</v>
      </c>
      <c r="U614" s="12">
        <f>IF(Table1[[#This Row],[Payment_Status]]="Unpaid",1,0)</f>
        <v>1</v>
      </c>
      <c r="V614" s="12">
        <f>IF(Table1[[#This Row],[Payment_Status]]="Pending",1,0)</f>
        <v>0</v>
      </c>
      <c r="W614" s="12" t="s">
        <v>38</v>
      </c>
      <c r="X614" s="12" t="s">
        <v>39</v>
      </c>
      <c r="Y614" s="12" t="s">
        <v>51</v>
      </c>
      <c r="Z614" s="12">
        <v>139.49</v>
      </c>
      <c r="AA614" s="12">
        <v>129.58000000000001</v>
      </c>
      <c r="AB614" s="12" t="s">
        <v>32</v>
      </c>
      <c r="AC614" s="13">
        <v>45262</v>
      </c>
      <c r="AD614" s="12">
        <v>23</v>
      </c>
      <c r="AE614" s="15" t="s">
        <v>40</v>
      </c>
    </row>
    <row r="615" spans="3:31" ht="18" x14ac:dyDescent="0.35">
      <c r="C615" s="11" t="s">
        <v>1186</v>
      </c>
      <c r="D615" s="12" t="s">
        <v>4587</v>
      </c>
      <c r="E615" s="12" t="s">
        <v>6591</v>
      </c>
      <c r="F615" s="12" t="s">
        <v>26</v>
      </c>
      <c r="G615" s="12" t="s">
        <v>8031</v>
      </c>
      <c r="H615" s="12" t="s">
        <v>8024</v>
      </c>
      <c r="I615" s="12" t="s">
        <v>1187</v>
      </c>
      <c r="J615" s="13">
        <v>45827</v>
      </c>
      <c r="K615" s="14">
        <v>0.43895833333333334</v>
      </c>
      <c r="L615" s="12">
        <v>274.94</v>
      </c>
      <c r="M615" s="12">
        <v>3712.54</v>
      </c>
      <c r="N615" s="12">
        <v>3987.48</v>
      </c>
      <c r="O615" s="12">
        <v>2014.05</v>
      </c>
      <c r="P615" s="49">
        <v>45833</v>
      </c>
      <c r="Q615" s="12" t="str">
        <f>TEXT(Table1[[#This Row],[Billing_Date]],"YYYY")</f>
        <v>2025</v>
      </c>
      <c r="R615" s="49">
        <v>45885</v>
      </c>
      <c r="S615" s="12" t="s">
        <v>37</v>
      </c>
      <c r="T615" s="12">
        <f>IF(Table1[[#This Row],[Payment_Status]]="Paid",1,0)</f>
        <v>0</v>
      </c>
      <c r="U615" s="12">
        <f>IF(Table1[[#This Row],[Payment_Status]]="Unpaid",1,0)</f>
        <v>0</v>
      </c>
      <c r="V615" s="12">
        <f>IF(Table1[[#This Row],[Payment_Status]]="Pending",1,0)</f>
        <v>1</v>
      </c>
      <c r="W615" s="12" t="s">
        <v>29</v>
      </c>
      <c r="X615" s="12" t="s">
        <v>44</v>
      </c>
      <c r="Y615" s="12" t="s">
        <v>31</v>
      </c>
      <c r="Z615" s="12">
        <v>172.63</v>
      </c>
      <c r="AA615" s="12">
        <v>102.31</v>
      </c>
      <c r="AB615" s="12" t="s">
        <v>32</v>
      </c>
      <c r="AC615" s="13">
        <v>43481</v>
      </c>
      <c r="AD615" s="12">
        <v>20</v>
      </c>
      <c r="AE615" s="15" t="s">
        <v>33</v>
      </c>
    </row>
    <row r="616" spans="3:31" ht="18" x14ac:dyDescent="0.35">
      <c r="C616" s="11" t="s">
        <v>1188</v>
      </c>
      <c r="D616" s="12" t="s">
        <v>4588</v>
      </c>
      <c r="E616" s="12" t="s">
        <v>6592</v>
      </c>
      <c r="F616" s="12" t="s">
        <v>30</v>
      </c>
      <c r="G616" s="12" t="s">
        <v>8030</v>
      </c>
      <c r="H616" s="12" t="s">
        <v>8023</v>
      </c>
      <c r="I616" s="12" t="s">
        <v>1189</v>
      </c>
      <c r="J616" s="13">
        <v>45495</v>
      </c>
      <c r="K616" s="14">
        <v>0.85707175925925927</v>
      </c>
      <c r="L616" s="12">
        <v>96.74</v>
      </c>
      <c r="M616" s="12">
        <v>4727.6499999999996</v>
      </c>
      <c r="N616" s="12">
        <v>4824.3899999999903</v>
      </c>
      <c r="O616" s="12">
        <v>621.51</v>
      </c>
      <c r="P616" s="49">
        <v>45847</v>
      </c>
      <c r="Q616" s="12" t="str">
        <f>TEXT(Table1[[#This Row],[Billing_Date]],"YYYY")</f>
        <v>2025</v>
      </c>
      <c r="R616" s="49">
        <v>45876</v>
      </c>
      <c r="S616" s="12" t="s">
        <v>49</v>
      </c>
      <c r="T616" s="12">
        <f>IF(Table1[[#This Row],[Payment_Status]]="Paid",1,0)</f>
        <v>0</v>
      </c>
      <c r="U616" s="12">
        <f>IF(Table1[[#This Row],[Payment_Status]]="Unpaid",1,0)</f>
        <v>1</v>
      </c>
      <c r="V616" s="12">
        <f>IF(Table1[[#This Row],[Payment_Status]]="Pending",1,0)</f>
        <v>0</v>
      </c>
      <c r="W616" s="12" t="s">
        <v>43</v>
      </c>
      <c r="X616" s="12" t="s">
        <v>44</v>
      </c>
      <c r="Y616" s="12" t="s">
        <v>31</v>
      </c>
      <c r="Z616" s="12">
        <v>63.65</v>
      </c>
      <c r="AA616" s="12">
        <v>33.090000000000003</v>
      </c>
      <c r="AB616" s="12" t="s">
        <v>46</v>
      </c>
      <c r="AC616" s="13">
        <v>44790</v>
      </c>
      <c r="AD616" s="12">
        <v>46</v>
      </c>
      <c r="AE616" s="15" t="s">
        <v>40</v>
      </c>
    </row>
    <row r="617" spans="3:31" ht="18" x14ac:dyDescent="0.35">
      <c r="C617" s="11" t="s">
        <v>2756</v>
      </c>
      <c r="D617" s="12" t="s">
        <v>4589</v>
      </c>
      <c r="E617" s="12" t="s">
        <v>6593</v>
      </c>
      <c r="F617" s="12" t="s">
        <v>30</v>
      </c>
      <c r="G617" s="12" t="s">
        <v>8031</v>
      </c>
      <c r="H617" s="12" t="s">
        <v>8024</v>
      </c>
      <c r="I617" s="12" t="s">
        <v>2757</v>
      </c>
      <c r="J617" s="13">
        <v>45811</v>
      </c>
      <c r="K617" s="14">
        <v>0.65402777777777776</v>
      </c>
      <c r="L617" s="12">
        <v>82.76</v>
      </c>
      <c r="M617" s="12">
        <v>4069.43</v>
      </c>
      <c r="N617" s="12">
        <v>4152.1899999999996</v>
      </c>
      <c r="O617" s="12">
        <v>381.85</v>
      </c>
      <c r="P617" s="49">
        <v>45816</v>
      </c>
      <c r="Q617" s="12" t="str">
        <f>TEXT(Table1[[#This Row],[Billing_Date]],"YYYY")</f>
        <v>2025</v>
      </c>
      <c r="R617" s="49">
        <v>45883</v>
      </c>
      <c r="S617" s="12" t="s">
        <v>49</v>
      </c>
      <c r="T617" s="12">
        <f>IF(Table1[[#This Row],[Payment_Status]]="Paid",1,0)</f>
        <v>0</v>
      </c>
      <c r="U617" s="12">
        <f>IF(Table1[[#This Row],[Payment_Status]]="Unpaid",1,0)</f>
        <v>1</v>
      </c>
      <c r="V617" s="12">
        <f>IF(Table1[[#This Row],[Payment_Status]]="Pending",1,0)</f>
        <v>0</v>
      </c>
      <c r="W617" s="12" t="s">
        <v>29</v>
      </c>
      <c r="X617" s="12" t="s">
        <v>30</v>
      </c>
      <c r="Y617" s="12" t="s">
        <v>63</v>
      </c>
      <c r="Z617" s="12">
        <v>48.19</v>
      </c>
      <c r="AA617" s="12">
        <v>34.57</v>
      </c>
      <c r="AB617" s="12" t="s">
        <v>32</v>
      </c>
      <c r="AC617" s="13">
        <v>45033</v>
      </c>
      <c r="AD617" s="12">
        <v>62</v>
      </c>
      <c r="AE617" s="15" t="s">
        <v>64</v>
      </c>
    </row>
    <row r="618" spans="3:31" ht="18" x14ac:dyDescent="0.35">
      <c r="C618" s="11" t="s">
        <v>1192</v>
      </c>
      <c r="D618" s="12" t="s">
        <v>4590</v>
      </c>
      <c r="E618" s="12" t="s">
        <v>6594</v>
      </c>
      <c r="F618" s="12" t="s">
        <v>35</v>
      </c>
      <c r="G618" s="12" t="s">
        <v>8031</v>
      </c>
      <c r="H618" s="12" t="s">
        <v>8024</v>
      </c>
      <c r="I618" s="12" t="s">
        <v>1193</v>
      </c>
      <c r="J618" s="13">
        <v>45671</v>
      </c>
      <c r="K618" s="14">
        <v>0.97243055555555558</v>
      </c>
      <c r="L618" s="12">
        <v>310.14999999999998</v>
      </c>
      <c r="M618" s="12">
        <v>1108</v>
      </c>
      <c r="N618" s="12">
        <v>1418.15</v>
      </c>
      <c r="O618" s="12">
        <v>2015.56</v>
      </c>
      <c r="P618" s="49">
        <v>45675</v>
      </c>
      <c r="Q618" s="12" t="str">
        <f>TEXT(Table1[[#This Row],[Billing_Date]],"YYYY")</f>
        <v>2025</v>
      </c>
      <c r="R618" s="49">
        <v>45858</v>
      </c>
      <c r="S618" s="12" t="s">
        <v>49</v>
      </c>
      <c r="T618" s="12">
        <f>IF(Table1[[#This Row],[Payment_Status]]="Paid",1,0)</f>
        <v>0</v>
      </c>
      <c r="U618" s="12">
        <f>IF(Table1[[#This Row],[Payment_Status]]="Unpaid",1,0)</f>
        <v>1</v>
      </c>
      <c r="V618" s="12">
        <f>IF(Table1[[#This Row],[Payment_Status]]="Pending",1,0)</f>
        <v>0</v>
      </c>
      <c r="W618" s="12" t="s">
        <v>38</v>
      </c>
      <c r="X618" s="12" t="s">
        <v>44</v>
      </c>
      <c r="Y618" s="12" t="s">
        <v>31</v>
      </c>
      <c r="Z618" s="12">
        <v>191.76</v>
      </c>
      <c r="AA618" s="12">
        <v>118.39</v>
      </c>
      <c r="AB618" s="12" t="s">
        <v>32</v>
      </c>
      <c r="AC618" s="13">
        <v>43299</v>
      </c>
      <c r="AD618" s="12">
        <v>70</v>
      </c>
      <c r="AE618" s="15" t="s">
        <v>40</v>
      </c>
    </row>
    <row r="619" spans="3:31" ht="18" x14ac:dyDescent="0.35">
      <c r="C619" s="11" t="s">
        <v>2085</v>
      </c>
      <c r="D619" s="12" t="s">
        <v>4591</v>
      </c>
      <c r="E619" s="12" t="s">
        <v>6595</v>
      </c>
      <c r="F619" s="12" t="s">
        <v>30</v>
      </c>
      <c r="G619" s="12" t="s">
        <v>8026</v>
      </c>
      <c r="H619" s="12" t="s">
        <v>8021</v>
      </c>
      <c r="I619" s="12" t="s">
        <v>2086</v>
      </c>
      <c r="J619" s="13">
        <v>45698</v>
      </c>
      <c r="K619" s="14">
        <v>0.58569444444444441</v>
      </c>
      <c r="L619" s="12">
        <v>332.05</v>
      </c>
      <c r="M619" s="12">
        <v>2086.27</v>
      </c>
      <c r="N619" s="12">
        <v>2418.3200000000002</v>
      </c>
      <c r="O619" s="12">
        <v>2452.37</v>
      </c>
      <c r="P619" s="49">
        <v>45700</v>
      </c>
      <c r="Q619" s="12" t="str">
        <f>TEXT(Table1[[#This Row],[Billing_Date]],"YYYY")</f>
        <v>2025</v>
      </c>
      <c r="R619" s="49">
        <v>45881</v>
      </c>
      <c r="S619" s="12" t="s">
        <v>28</v>
      </c>
      <c r="T619" s="12">
        <f>IF(Table1[[#This Row],[Payment_Status]]="Paid",1,0)</f>
        <v>1</v>
      </c>
      <c r="U619" s="12">
        <f>IF(Table1[[#This Row],[Payment_Status]]="Unpaid",1,0)</f>
        <v>0</v>
      </c>
      <c r="V619" s="12">
        <f>IF(Table1[[#This Row],[Payment_Status]]="Pending",1,0)</f>
        <v>0</v>
      </c>
      <c r="W619" s="12" t="s">
        <v>43</v>
      </c>
      <c r="X619" s="12" t="s">
        <v>30</v>
      </c>
      <c r="Y619" s="12" t="s">
        <v>63</v>
      </c>
      <c r="Z619" s="12">
        <v>193.64</v>
      </c>
      <c r="AA619" s="12">
        <v>138.41</v>
      </c>
      <c r="AB619" s="12" t="s">
        <v>32</v>
      </c>
      <c r="AC619" s="13">
        <v>44368</v>
      </c>
      <c r="AD619" s="12">
        <v>57</v>
      </c>
      <c r="AE619" s="15" t="s">
        <v>40</v>
      </c>
    </row>
    <row r="620" spans="3:31" ht="18" x14ac:dyDescent="0.35">
      <c r="C620" s="11" t="s">
        <v>1196</v>
      </c>
      <c r="D620" s="12" t="s">
        <v>4592</v>
      </c>
      <c r="E620" s="12" t="s">
        <v>6596</v>
      </c>
      <c r="F620" s="12" t="s">
        <v>35</v>
      </c>
      <c r="G620" s="12" t="s">
        <v>8031</v>
      </c>
      <c r="H620" s="12" t="s">
        <v>8024</v>
      </c>
      <c r="I620" s="12" t="s">
        <v>1197</v>
      </c>
      <c r="J620" s="13">
        <v>45552</v>
      </c>
      <c r="K620" s="14">
        <v>0.9725462962962963</v>
      </c>
      <c r="L620" s="12">
        <v>451.63</v>
      </c>
      <c r="M620" s="12">
        <v>3225.93</v>
      </c>
      <c r="N620" s="12">
        <v>3677.56</v>
      </c>
      <c r="O620" s="12">
        <v>2764.99</v>
      </c>
      <c r="P620" s="49">
        <v>45569</v>
      </c>
      <c r="Q620" s="12" t="str">
        <f>TEXT(Table1[[#This Row],[Billing_Date]],"YYYY")</f>
        <v>2024</v>
      </c>
      <c r="R620" s="49">
        <v>45886</v>
      </c>
      <c r="S620" s="12" t="s">
        <v>37</v>
      </c>
      <c r="T620" s="12">
        <f>IF(Table1[[#This Row],[Payment_Status]]="Paid",1,0)</f>
        <v>0</v>
      </c>
      <c r="U620" s="12">
        <f>IF(Table1[[#This Row],[Payment_Status]]="Unpaid",1,0)</f>
        <v>0</v>
      </c>
      <c r="V620" s="12">
        <f>IF(Table1[[#This Row],[Payment_Status]]="Pending",1,0)</f>
        <v>1</v>
      </c>
      <c r="W620" s="12" t="s">
        <v>38</v>
      </c>
      <c r="X620" s="12" t="s">
        <v>44</v>
      </c>
      <c r="Y620" s="12" t="s">
        <v>63</v>
      </c>
      <c r="Z620" s="12">
        <v>248.58</v>
      </c>
      <c r="AA620" s="12">
        <v>203.05</v>
      </c>
      <c r="AB620" s="12" t="s">
        <v>32</v>
      </c>
      <c r="AC620" s="13">
        <v>43051</v>
      </c>
      <c r="AD620" s="12">
        <v>31</v>
      </c>
      <c r="AE620" s="15" t="s">
        <v>33</v>
      </c>
    </row>
    <row r="621" spans="3:31" ht="18" x14ac:dyDescent="0.35">
      <c r="C621" s="11" t="s">
        <v>1198</v>
      </c>
      <c r="D621" s="12" t="s">
        <v>4593</v>
      </c>
      <c r="E621" s="12" t="s">
        <v>6597</v>
      </c>
      <c r="F621" s="12" t="s">
        <v>26</v>
      </c>
      <c r="G621" s="12" t="s">
        <v>8027</v>
      </c>
      <c r="H621" s="12" t="s">
        <v>8022</v>
      </c>
      <c r="I621" s="12" t="s">
        <v>1199</v>
      </c>
      <c r="J621" s="13">
        <v>45731</v>
      </c>
      <c r="K621" s="14">
        <v>0.74767361111111108</v>
      </c>
      <c r="L621" s="12">
        <v>132.29</v>
      </c>
      <c r="M621" s="12">
        <v>3052.38</v>
      </c>
      <c r="N621" s="12">
        <v>3184.67</v>
      </c>
      <c r="O621" s="12">
        <v>832.13</v>
      </c>
      <c r="P621" s="49">
        <v>45787</v>
      </c>
      <c r="Q621" s="12" t="str">
        <f>TEXT(Table1[[#This Row],[Billing_Date]],"YYYY")</f>
        <v>2025</v>
      </c>
      <c r="R621" s="49">
        <v>45858</v>
      </c>
      <c r="S621" s="12" t="s">
        <v>49</v>
      </c>
      <c r="T621" s="12">
        <f>IF(Table1[[#This Row],[Payment_Status]]="Paid",1,0)</f>
        <v>0</v>
      </c>
      <c r="U621" s="12">
        <f>IF(Table1[[#This Row],[Payment_Status]]="Unpaid",1,0)</f>
        <v>1</v>
      </c>
      <c r="V621" s="12">
        <f>IF(Table1[[#This Row],[Payment_Status]]="Pending",1,0)</f>
        <v>0</v>
      </c>
      <c r="W621" s="12" t="s">
        <v>38</v>
      </c>
      <c r="X621" s="12" t="s">
        <v>44</v>
      </c>
      <c r="Y621" s="12" t="s">
        <v>31</v>
      </c>
      <c r="Z621" s="12">
        <v>83.3</v>
      </c>
      <c r="AA621" s="12">
        <v>48.99</v>
      </c>
      <c r="AB621" s="12" t="s">
        <v>46</v>
      </c>
      <c r="AC621" s="13">
        <v>44272</v>
      </c>
      <c r="AD621" s="12">
        <v>56</v>
      </c>
      <c r="AE621" s="15" t="s">
        <v>40</v>
      </c>
    </row>
    <row r="622" spans="3:31" ht="18" x14ac:dyDescent="0.35">
      <c r="C622" s="11" t="s">
        <v>1200</v>
      </c>
      <c r="D622" s="12" t="s">
        <v>4594</v>
      </c>
      <c r="E622" s="12" t="s">
        <v>6598</v>
      </c>
      <c r="F622" s="12" t="s">
        <v>35</v>
      </c>
      <c r="G622" s="12" t="s">
        <v>8028</v>
      </c>
      <c r="H622" s="12" t="s">
        <v>8022</v>
      </c>
      <c r="I622" s="12" t="s">
        <v>1201</v>
      </c>
      <c r="J622" s="13">
        <v>45641</v>
      </c>
      <c r="K622" s="14">
        <v>6.8125000000000005E-2</v>
      </c>
      <c r="L622" s="12">
        <v>298.58</v>
      </c>
      <c r="M622" s="12">
        <v>1048.6199999999999</v>
      </c>
      <c r="N622" s="12">
        <v>1347.19999999999</v>
      </c>
      <c r="O622" s="12">
        <v>2160.33</v>
      </c>
      <c r="P622" s="49">
        <v>45779</v>
      </c>
      <c r="Q622" s="12" t="str">
        <f>TEXT(Table1[[#This Row],[Billing_Date]],"YYYY")</f>
        <v>2025</v>
      </c>
      <c r="R622" s="49">
        <v>45876</v>
      </c>
      <c r="S622" s="12" t="s">
        <v>49</v>
      </c>
      <c r="T622" s="12">
        <f>IF(Table1[[#This Row],[Payment_Status]]="Paid",1,0)</f>
        <v>0</v>
      </c>
      <c r="U622" s="12">
        <f>IF(Table1[[#This Row],[Payment_Status]]="Unpaid",1,0)</f>
        <v>1</v>
      </c>
      <c r="V622" s="12">
        <f>IF(Table1[[#This Row],[Payment_Status]]="Pending",1,0)</f>
        <v>0</v>
      </c>
      <c r="W622" s="12" t="s">
        <v>43</v>
      </c>
      <c r="X622" s="12" t="s">
        <v>39</v>
      </c>
      <c r="Y622" s="12" t="s">
        <v>85</v>
      </c>
      <c r="Z622" s="12">
        <v>140.43</v>
      </c>
      <c r="AA622" s="12">
        <v>158.15</v>
      </c>
      <c r="AB622" s="12" t="s">
        <v>46</v>
      </c>
      <c r="AC622" s="13">
        <v>43253</v>
      </c>
      <c r="AD622" s="12">
        <v>57</v>
      </c>
      <c r="AE622" s="15" t="s">
        <v>40</v>
      </c>
    </row>
    <row r="623" spans="3:31" ht="18" x14ac:dyDescent="0.35">
      <c r="C623" s="11" t="s">
        <v>3565</v>
      </c>
      <c r="D623" s="12" t="s">
        <v>4595</v>
      </c>
      <c r="E623" s="12" t="s">
        <v>6599</v>
      </c>
      <c r="F623" s="12" t="s">
        <v>35</v>
      </c>
      <c r="G623" s="12" t="s">
        <v>8025</v>
      </c>
      <c r="H623" s="12" t="s">
        <v>8020</v>
      </c>
      <c r="I623" s="12" t="s">
        <v>3566</v>
      </c>
      <c r="J623" s="13">
        <v>45619</v>
      </c>
      <c r="K623" s="14">
        <v>0.92122685185185182</v>
      </c>
      <c r="L623" s="12">
        <v>228.56</v>
      </c>
      <c r="M623" s="12">
        <v>3927.49</v>
      </c>
      <c r="N623" s="12">
        <v>4156.05</v>
      </c>
      <c r="O623" s="12">
        <v>1246.95</v>
      </c>
      <c r="P623" s="49">
        <v>45622</v>
      </c>
      <c r="Q623" s="12" t="str">
        <f>TEXT(Table1[[#This Row],[Billing_Date]],"YYYY")</f>
        <v>2024</v>
      </c>
      <c r="R623" s="49">
        <v>45878</v>
      </c>
      <c r="S623" s="12" t="s">
        <v>28</v>
      </c>
      <c r="T623" s="12">
        <f>IF(Table1[[#This Row],[Payment_Status]]="Paid",1,0)</f>
        <v>1</v>
      </c>
      <c r="U623" s="12">
        <f>IF(Table1[[#This Row],[Payment_Status]]="Unpaid",1,0)</f>
        <v>0</v>
      </c>
      <c r="V623" s="12">
        <f>IF(Table1[[#This Row],[Payment_Status]]="Pending",1,0)</f>
        <v>0</v>
      </c>
      <c r="W623" s="12" t="s">
        <v>38</v>
      </c>
      <c r="X623" s="12" t="s">
        <v>39</v>
      </c>
      <c r="Y623" s="12" t="s">
        <v>51</v>
      </c>
      <c r="Z623" s="12">
        <v>101.2</v>
      </c>
      <c r="AA623" s="12">
        <v>127.36</v>
      </c>
      <c r="AB623" s="12" t="s">
        <v>32</v>
      </c>
      <c r="AC623" s="13">
        <v>44542</v>
      </c>
      <c r="AD623" s="12">
        <v>43</v>
      </c>
      <c r="AE623" s="15" t="s">
        <v>33</v>
      </c>
    </row>
    <row r="624" spans="3:31" ht="18" x14ac:dyDescent="0.35">
      <c r="C624" s="11" t="s">
        <v>834</v>
      </c>
      <c r="D624" s="12" t="s">
        <v>4596</v>
      </c>
      <c r="E624" s="12" t="s">
        <v>6600</v>
      </c>
      <c r="F624" s="12" t="s">
        <v>35</v>
      </c>
      <c r="G624" s="12" t="s">
        <v>8026</v>
      </c>
      <c r="H624" s="12" t="s">
        <v>8021</v>
      </c>
      <c r="I624" s="12" t="s">
        <v>835</v>
      </c>
      <c r="J624" s="13">
        <v>45798</v>
      </c>
      <c r="K624" s="14">
        <v>0.90615740740740736</v>
      </c>
      <c r="L624" s="12">
        <v>466.79</v>
      </c>
      <c r="M624" s="12">
        <v>2188.56</v>
      </c>
      <c r="N624" s="12">
        <v>2655.35</v>
      </c>
      <c r="O624" s="12">
        <v>2855.63</v>
      </c>
      <c r="P624" s="49">
        <v>45799</v>
      </c>
      <c r="Q624" s="12" t="str">
        <f>TEXT(Table1[[#This Row],[Billing_Date]],"YYYY")</f>
        <v>2025</v>
      </c>
      <c r="R624" s="49">
        <v>45883</v>
      </c>
      <c r="S624" s="12" t="s">
        <v>49</v>
      </c>
      <c r="T624" s="12">
        <f>IF(Table1[[#This Row],[Payment_Status]]="Paid",1,0)</f>
        <v>0</v>
      </c>
      <c r="U624" s="12">
        <f>IF(Table1[[#This Row],[Payment_Status]]="Unpaid",1,0)</f>
        <v>1</v>
      </c>
      <c r="V624" s="12">
        <f>IF(Table1[[#This Row],[Payment_Status]]="Pending",1,0)</f>
        <v>0</v>
      </c>
      <c r="W624" s="12" t="s">
        <v>58</v>
      </c>
      <c r="X624" s="12" t="s">
        <v>44</v>
      </c>
      <c r="Y624" s="12" t="s">
        <v>85</v>
      </c>
      <c r="Z624" s="12">
        <v>305.83</v>
      </c>
      <c r="AA624" s="12">
        <v>160.96</v>
      </c>
      <c r="AB624" s="12" t="s">
        <v>32</v>
      </c>
      <c r="AC624" s="13">
        <v>44166</v>
      </c>
      <c r="AD624" s="12">
        <v>47</v>
      </c>
      <c r="AE624" s="15" t="s">
        <v>40</v>
      </c>
    </row>
    <row r="625" spans="3:31" ht="18" x14ac:dyDescent="0.35">
      <c r="C625" s="11" t="s">
        <v>1206</v>
      </c>
      <c r="D625" s="12" t="s">
        <v>4597</v>
      </c>
      <c r="E625" s="12" t="s">
        <v>6601</v>
      </c>
      <c r="F625" s="12" t="s">
        <v>30</v>
      </c>
      <c r="G625" s="12" t="s">
        <v>8029</v>
      </c>
      <c r="H625" s="12" t="s">
        <v>8020</v>
      </c>
      <c r="I625" s="12" t="s">
        <v>1207</v>
      </c>
      <c r="J625" s="13">
        <v>45750</v>
      </c>
      <c r="K625" s="14">
        <v>0.53730324074074076</v>
      </c>
      <c r="L625" s="12">
        <v>309.13</v>
      </c>
      <c r="M625" s="12">
        <v>3254.18</v>
      </c>
      <c r="N625" s="12">
        <v>3563.31</v>
      </c>
      <c r="O625" s="12">
        <v>1487.32</v>
      </c>
      <c r="P625" s="49">
        <v>45754</v>
      </c>
      <c r="Q625" s="12" t="str">
        <f>TEXT(Table1[[#This Row],[Billing_Date]],"YYYY")</f>
        <v>2025</v>
      </c>
      <c r="R625" s="49">
        <v>45862</v>
      </c>
      <c r="S625" s="12" t="s">
        <v>28</v>
      </c>
      <c r="T625" s="12">
        <f>IF(Table1[[#This Row],[Payment_Status]]="Paid",1,0)</f>
        <v>1</v>
      </c>
      <c r="U625" s="12">
        <f>IF(Table1[[#This Row],[Payment_Status]]="Unpaid",1,0)</f>
        <v>0</v>
      </c>
      <c r="V625" s="12">
        <f>IF(Table1[[#This Row],[Payment_Status]]="Pending",1,0)</f>
        <v>0</v>
      </c>
      <c r="W625" s="12" t="s">
        <v>43</v>
      </c>
      <c r="X625" s="12" t="s">
        <v>39</v>
      </c>
      <c r="Y625" s="12" t="s">
        <v>51</v>
      </c>
      <c r="Z625" s="12">
        <v>139.47</v>
      </c>
      <c r="AA625" s="12">
        <v>169.66</v>
      </c>
      <c r="AB625" s="12" t="s">
        <v>46</v>
      </c>
      <c r="AC625" s="13">
        <v>42909</v>
      </c>
      <c r="AD625" s="12">
        <v>49</v>
      </c>
      <c r="AE625" s="15" t="s">
        <v>64</v>
      </c>
    </row>
    <row r="626" spans="3:31" ht="18" x14ac:dyDescent="0.35">
      <c r="C626" s="11" t="s">
        <v>1208</v>
      </c>
      <c r="D626" s="12" t="s">
        <v>4598</v>
      </c>
      <c r="E626" s="12" t="s">
        <v>6602</v>
      </c>
      <c r="F626" s="12" t="s">
        <v>30</v>
      </c>
      <c r="G626" s="12" t="s">
        <v>8028</v>
      </c>
      <c r="H626" s="12" t="s">
        <v>8022</v>
      </c>
      <c r="I626" s="12" t="s">
        <v>1209</v>
      </c>
      <c r="J626" s="13">
        <v>45732</v>
      </c>
      <c r="K626" s="14">
        <v>0.82429398148148147</v>
      </c>
      <c r="L626" s="12">
        <v>418.81</v>
      </c>
      <c r="M626" s="12">
        <v>4727.91</v>
      </c>
      <c r="N626" s="12">
        <v>5146.72</v>
      </c>
      <c r="O626" s="12">
        <v>3020.42</v>
      </c>
      <c r="P626" s="49">
        <v>45776</v>
      </c>
      <c r="Q626" s="12" t="str">
        <f>TEXT(Table1[[#This Row],[Billing_Date]],"YYYY")</f>
        <v>2025</v>
      </c>
      <c r="R626" s="49">
        <v>45885</v>
      </c>
      <c r="S626" s="12" t="s">
        <v>28</v>
      </c>
      <c r="T626" s="12">
        <f>IF(Table1[[#This Row],[Payment_Status]]="Paid",1,0)</f>
        <v>1</v>
      </c>
      <c r="U626" s="12">
        <f>IF(Table1[[#This Row],[Payment_Status]]="Unpaid",1,0)</f>
        <v>0</v>
      </c>
      <c r="V626" s="12">
        <f>IF(Table1[[#This Row],[Payment_Status]]="Pending",1,0)</f>
        <v>0</v>
      </c>
      <c r="W626" s="12" t="s">
        <v>43</v>
      </c>
      <c r="X626" s="12" t="s">
        <v>44</v>
      </c>
      <c r="Y626" s="12" t="s">
        <v>45</v>
      </c>
      <c r="Z626" s="12">
        <v>184.5</v>
      </c>
      <c r="AA626" s="12">
        <v>234.31</v>
      </c>
      <c r="AB626" s="12" t="s">
        <v>46</v>
      </c>
      <c r="AC626" s="13">
        <v>42648</v>
      </c>
      <c r="AD626" s="12">
        <v>69</v>
      </c>
      <c r="AE626" s="15" t="s">
        <v>40</v>
      </c>
    </row>
    <row r="627" spans="3:31" ht="18" x14ac:dyDescent="0.35">
      <c r="C627" s="11" t="s">
        <v>1210</v>
      </c>
      <c r="D627" s="12" t="s">
        <v>4599</v>
      </c>
      <c r="E627" s="12" t="s">
        <v>6603</v>
      </c>
      <c r="F627" s="12" t="s">
        <v>30</v>
      </c>
      <c r="G627" s="12" t="s">
        <v>8025</v>
      </c>
      <c r="H627" s="12" t="s">
        <v>8020</v>
      </c>
      <c r="I627" s="12" t="s">
        <v>1211</v>
      </c>
      <c r="J627" s="13">
        <v>45674</v>
      </c>
      <c r="K627" s="14">
        <v>0.43984953703703705</v>
      </c>
      <c r="L627" s="12">
        <v>112.3</v>
      </c>
      <c r="M627" s="12">
        <v>2770.48</v>
      </c>
      <c r="N627" s="12">
        <v>2882.78</v>
      </c>
      <c r="O627" s="12">
        <v>524.52</v>
      </c>
      <c r="P627" s="49">
        <v>45784</v>
      </c>
      <c r="Q627" s="12" t="str">
        <f>TEXT(Table1[[#This Row],[Billing_Date]],"YYYY")</f>
        <v>2025</v>
      </c>
      <c r="R627" s="49">
        <v>45884</v>
      </c>
      <c r="S627" s="12" t="s">
        <v>37</v>
      </c>
      <c r="T627" s="12">
        <f>IF(Table1[[#This Row],[Payment_Status]]="Paid",1,0)</f>
        <v>0</v>
      </c>
      <c r="U627" s="12">
        <f>IF(Table1[[#This Row],[Payment_Status]]="Unpaid",1,0)</f>
        <v>0</v>
      </c>
      <c r="V627" s="12">
        <f>IF(Table1[[#This Row],[Payment_Status]]="Pending",1,0)</f>
        <v>1</v>
      </c>
      <c r="W627" s="12" t="s">
        <v>38</v>
      </c>
      <c r="X627" s="12" t="s">
        <v>44</v>
      </c>
      <c r="Y627" s="12" t="s">
        <v>63</v>
      </c>
      <c r="Z627" s="12">
        <v>55.44</v>
      </c>
      <c r="AA627" s="12">
        <v>56.86</v>
      </c>
      <c r="AB627" s="12" t="s">
        <v>46</v>
      </c>
      <c r="AC627" s="13">
        <v>44821</v>
      </c>
      <c r="AD627" s="12">
        <v>65</v>
      </c>
      <c r="AE627" s="15" t="s">
        <v>64</v>
      </c>
    </row>
    <row r="628" spans="3:31" ht="18" x14ac:dyDescent="0.35">
      <c r="C628" s="11" t="s">
        <v>1212</v>
      </c>
      <c r="D628" s="12" t="s">
        <v>4600</v>
      </c>
      <c r="E628" s="12" t="s">
        <v>6604</v>
      </c>
      <c r="F628" s="12" t="s">
        <v>30</v>
      </c>
      <c r="G628" s="12" t="s">
        <v>8026</v>
      </c>
      <c r="H628" s="12" t="s">
        <v>8021</v>
      </c>
      <c r="I628" s="12" t="s">
        <v>1213</v>
      </c>
      <c r="J628" s="13">
        <v>45547</v>
      </c>
      <c r="K628" s="14">
        <v>1.8657407407407407E-2</v>
      </c>
      <c r="L628" s="12">
        <v>28.65</v>
      </c>
      <c r="M628" s="12">
        <v>4833.9399999999996</v>
      </c>
      <c r="N628" s="12">
        <v>4862.5899999999901</v>
      </c>
      <c r="O628" s="12">
        <v>188.86</v>
      </c>
      <c r="P628" s="49">
        <v>45797</v>
      </c>
      <c r="Q628" s="12" t="str">
        <f>TEXT(Table1[[#This Row],[Billing_Date]],"YYYY")</f>
        <v>2025</v>
      </c>
      <c r="R628" s="49">
        <v>45882</v>
      </c>
      <c r="S628" s="12" t="s">
        <v>37</v>
      </c>
      <c r="T628" s="12">
        <f>IF(Table1[[#This Row],[Payment_Status]]="Paid",1,0)</f>
        <v>0</v>
      </c>
      <c r="U628" s="12">
        <f>IF(Table1[[#This Row],[Payment_Status]]="Unpaid",1,0)</f>
        <v>0</v>
      </c>
      <c r="V628" s="12">
        <f>IF(Table1[[#This Row],[Payment_Status]]="Pending",1,0)</f>
        <v>1</v>
      </c>
      <c r="W628" s="12" t="s">
        <v>43</v>
      </c>
      <c r="X628" s="12" t="s">
        <v>30</v>
      </c>
      <c r="Y628" s="12" t="s">
        <v>31</v>
      </c>
      <c r="Z628" s="12">
        <v>16.55</v>
      </c>
      <c r="AA628" s="12">
        <v>12.1</v>
      </c>
      <c r="AB628" s="12" t="s">
        <v>32</v>
      </c>
      <c r="AC628" s="13">
        <v>44928</v>
      </c>
      <c r="AD628" s="12">
        <v>40</v>
      </c>
      <c r="AE628" s="15" t="s">
        <v>64</v>
      </c>
    </row>
    <row r="629" spans="3:31" ht="18" x14ac:dyDescent="0.35">
      <c r="C629" s="11" t="s">
        <v>1214</v>
      </c>
      <c r="D629" s="12" t="s">
        <v>4601</v>
      </c>
      <c r="E629" s="12" t="s">
        <v>6605</v>
      </c>
      <c r="F629" s="12" t="s">
        <v>30</v>
      </c>
      <c r="G629" s="12" t="s">
        <v>8026</v>
      </c>
      <c r="H629" s="12" t="s">
        <v>8021</v>
      </c>
      <c r="I629" s="12" t="s">
        <v>1215</v>
      </c>
      <c r="J629" s="13">
        <v>45718</v>
      </c>
      <c r="K629" s="14">
        <v>0.50322916666666662</v>
      </c>
      <c r="L629" s="12">
        <v>439.03</v>
      </c>
      <c r="M629" s="12">
        <v>2992.66</v>
      </c>
      <c r="N629" s="12">
        <v>3431.6899999999901</v>
      </c>
      <c r="O629" s="12">
        <v>2313.77</v>
      </c>
      <c r="P629" s="49">
        <v>45722</v>
      </c>
      <c r="Q629" s="12" t="str">
        <f>TEXT(Table1[[#This Row],[Billing_Date]],"YYYY")</f>
        <v>2025</v>
      </c>
      <c r="R629" s="49">
        <v>45879</v>
      </c>
      <c r="S629" s="12" t="s">
        <v>49</v>
      </c>
      <c r="T629" s="12">
        <f>IF(Table1[[#This Row],[Payment_Status]]="Paid",1,0)</f>
        <v>0</v>
      </c>
      <c r="U629" s="12">
        <f>IF(Table1[[#This Row],[Payment_Status]]="Unpaid",1,0)</f>
        <v>1</v>
      </c>
      <c r="V629" s="12">
        <f>IF(Table1[[#This Row],[Payment_Status]]="Pending",1,0)</f>
        <v>0</v>
      </c>
      <c r="W629" s="12" t="s">
        <v>43</v>
      </c>
      <c r="X629" s="12" t="s">
        <v>44</v>
      </c>
      <c r="Y629" s="12" t="s">
        <v>45</v>
      </c>
      <c r="Z629" s="12">
        <v>260.83</v>
      </c>
      <c r="AA629" s="12">
        <v>178.2</v>
      </c>
      <c r="AB629" s="12" t="s">
        <v>32</v>
      </c>
      <c r="AC629" s="13">
        <v>44261</v>
      </c>
      <c r="AD629" s="12">
        <v>29</v>
      </c>
      <c r="AE629" s="15" t="s">
        <v>33</v>
      </c>
    </row>
    <row r="630" spans="3:31" ht="18" x14ac:dyDescent="0.35">
      <c r="C630" s="11" t="s">
        <v>1216</v>
      </c>
      <c r="D630" s="12" t="s">
        <v>4602</v>
      </c>
      <c r="E630" s="12" t="s">
        <v>6606</v>
      </c>
      <c r="F630" s="12" t="s">
        <v>26</v>
      </c>
      <c r="G630" s="12" t="s">
        <v>8031</v>
      </c>
      <c r="H630" s="12" t="s">
        <v>8024</v>
      </c>
      <c r="I630" s="12" t="s">
        <v>1217</v>
      </c>
      <c r="J630" s="13">
        <v>45589</v>
      </c>
      <c r="K630" s="14">
        <v>0.71496527777777774</v>
      </c>
      <c r="L630" s="12">
        <v>343.58</v>
      </c>
      <c r="M630" s="12">
        <v>1177.3</v>
      </c>
      <c r="N630" s="12">
        <v>1520.8799999999901</v>
      </c>
      <c r="O630" s="12">
        <v>1681.6</v>
      </c>
      <c r="P630" s="49">
        <v>45656</v>
      </c>
      <c r="Q630" s="12" t="str">
        <f>TEXT(Table1[[#This Row],[Billing_Date]],"YYYY")</f>
        <v>2024</v>
      </c>
      <c r="R630" s="49">
        <v>45867</v>
      </c>
      <c r="S630" s="12" t="s">
        <v>49</v>
      </c>
      <c r="T630" s="12">
        <f>IF(Table1[[#This Row],[Payment_Status]]="Paid",1,0)</f>
        <v>0</v>
      </c>
      <c r="U630" s="12">
        <f>IF(Table1[[#This Row],[Payment_Status]]="Unpaid",1,0)</f>
        <v>1</v>
      </c>
      <c r="V630" s="12">
        <f>IF(Table1[[#This Row],[Payment_Status]]="Pending",1,0)</f>
        <v>0</v>
      </c>
      <c r="W630" s="12" t="s">
        <v>43</v>
      </c>
      <c r="X630" s="12" t="s">
        <v>44</v>
      </c>
      <c r="Y630" s="12" t="s">
        <v>45</v>
      </c>
      <c r="Z630" s="12">
        <v>200.57</v>
      </c>
      <c r="AA630" s="12">
        <v>143.01</v>
      </c>
      <c r="AB630" s="12" t="s">
        <v>32</v>
      </c>
      <c r="AC630" s="13">
        <v>43472</v>
      </c>
      <c r="AD630" s="12">
        <v>26</v>
      </c>
      <c r="AE630" s="15" t="s">
        <v>64</v>
      </c>
    </row>
    <row r="631" spans="3:31" ht="18" x14ac:dyDescent="0.35">
      <c r="C631" s="11" t="s">
        <v>1218</v>
      </c>
      <c r="D631" s="12" t="s">
        <v>4603</v>
      </c>
      <c r="E631" s="12" t="s">
        <v>6607</v>
      </c>
      <c r="F631" s="12" t="s">
        <v>35</v>
      </c>
      <c r="G631" s="12" t="s">
        <v>8030</v>
      </c>
      <c r="H631" s="12" t="s">
        <v>8023</v>
      </c>
      <c r="I631" s="12" t="s">
        <v>1219</v>
      </c>
      <c r="J631" s="13">
        <v>45799</v>
      </c>
      <c r="K631" s="14">
        <v>0.56487268518518519</v>
      </c>
      <c r="L631" s="12">
        <v>63.26</v>
      </c>
      <c r="M631" s="12">
        <v>1117.73</v>
      </c>
      <c r="N631" s="12">
        <v>1180.99</v>
      </c>
      <c r="O631" s="12">
        <v>347.06</v>
      </c>
      <c r="P631" s="49">
        <v>45803</v>
      </c>
      <c r="Q631" s="12" t="str">
        <f>TEXT(Table1[[#This Row],[Billing_Date]],"YYYY")</f>
        <v>2025</v>
      </c>
      <c r="R631" s="49">
        <v>45864</v>
      </c>
      <c r="S631" s="12" t="s">
        <v>49</v>
      </c>
      <c r="T631" s="12">
        <f>IF(Table1[[#This Row],[Payment_Status]]="Paid",1,0)</f>
        <v>0</v>
      </c>
      <c r="U631" s="12">
        <f>IF(Table1[[#This Row],[Payment_Status]]="Unpaid",1,0)</f>
        <v>1</v>
      </c>
      <c r="V631" s="12">
        <f>IF(Table1[[#This Row],[Payment_Status]]="Pending",1,0)</f>
        <v>0</v>
      </c>
      <c r="W631" s="12" t="s">
        <v>58</v>
      </c>
      <c r="X631" s="12" t="s">
        <v>39</v>
      </c>
      <c r="Y631" s="12" t="s">
        <v>85</v>
      </c>
      <c r="Z631" s="12">
        <v>36.79</v>
      </c>
      <c r="AA631" s="12">
        <v>26.47</v>
      </c>
      <c r="AB631" s="12" t="s">
        <v>46</v>
      </c>
      <c r="AC631" s="13">
        <v>43324</v>
      </c>
      <c r="AD631" s="12">
        <v>42</v>
      </c>
      <c r="AE631" s="15" t="s">
        <v>64</v>
      </c>
    </row>
    <row r="632" spans="3:31" ht="18" x14ac:dyDescent="0.35">
      <c r="C632" s="11" t="s">
        <v>1220</v>
      </c>
      <c r="D632" s="12" t="s">
        <v>4604</v>
      </c>
      <c r="E632" s="12" t="s">
        <v>6608</v>
      </c>
      <c r="F632" s="12" t="s">
        <v>30</v>
      </c>
      <c r="G632" s="12" t="s">
        <v>8031</v>
      </c>
      <c r="H632" s="12" t="s">
        <v>8024</v>
      </c>
      <c r="I632" s="12" t="s">
        <v>1221</v>
      </c>
      <c r="J632" s="13">
        <v>45845</v>
      </c>
      <c r="K632" s="14">
        <v>0.98185185185185186</v>
      </c>
      <c r="L632" s="12">
        <v>159.37</v>
      </c>
      <c r="M632" s="12">
        <v>1610.42</v>
      </c>
      <c r="N632" s="12">
        <v>1769.79</v>
      </c>
      <c r="O632" s="12">
        <v>834.77</v>
      </c>
      <c r="P632" s="49">
        <v>45847</v>
      </c>
      <c r="Q632" s="12" t="str">
        <f>TEXT(Table1[[#This Row],[Billing_Date]],"YYYY")</f>
        <v>2025</v>
      </c>
      <c r="R632" s="49">
        <v>45881</v>
      </c>
      <c r="S632" s="12" t="s">
        <v>37</v>
      </c>
      <c r="T632" s="12">
        <f>IF(Table1[[#This Row],[Payment_Status]]="Paid",1,0)</f>
        <v>0</v>
      </c>
      <c r="U632" s="12">
        <f>IF(Table1[[#This Row],[Payment_Status]]="Unpaid",1,0)</f>
        <v>0</v>
      </c>
      <c r="V632" s="12">
        <f>IF(Table1[[#This Row],[Payment_Status]]="Pending",1,0)</f>
        <v>1</v>
      </c>
      <c r="W632" s="12" t="s">
        <v>43</v>
      </c>
      <c r="X632" s="12" t="s">
        <v>30</v>
      </c>
      <c r="Y632" s="12" t="s">
        <v>85</v>
      </c>
      <c r="Z632" s="12">
        <v>98.03</v>
      </c>
      <c r="AA632" s="12">
        <v>61.34</v>
      </c>
      <c r="AB632" s="12" t="s">
        <v>46</v>
      </c>
      <c r="AC632" s="13">
        <v>43060</v>
      </c>
      <c r="AD632" s="12">
        <v>48</v>
      </c>
      <c r="AE632" s="15" t="s">
        <v>33</v>
      </c>
    </row>
    <row r="633" spans="3:31" ht="18" x14ac:dyDescent="0.35">
      <c r="C633" s="11" t="s">
        <v>1222</v>
      </c>
      <c r="D633" s="12" t="s">
        <v>4605</v>
      </c>
      <c r="E633" s="12" t="s">
        <v>6609</v>
      </c>
      <c r="F633" s="12" t="s">
        <v>26</v>
      </c>
      <c r="G633" s="12" t="s">
        <v>8026</v>
      </c>
      <c r="H633" s="12" t="s">
        <v>8021</v>
      </c>
      <c r="I633" s="12" t="s">
        <v>1223</v>
      </c>
      <c r="J633" s="13">
        <v>45581</v>
      </c>
      <c r="K633" s="14">
        <v>0.4773263888888889</v>
      </c>
      <c r="L633" s="12">
        <v>456.82</v>
      </c>
      <c r="M633" s="12">
        <v>4987.24</v>
      </c>
      <c r="N633" s="12">
        <v>5444.0599999999904</v>
      </c>
      <c r="O633" s="12">
        <v>2480.62</v>
      </c>
      <c r="P633" s="49">
        <v>45701</v>
      </c>
      <c r="Q633" s="12" t="str">
        <f>TEXT(Table1[[#This Row],[Billing_Date]],"YYYY")</f>
        <v>2025</v>
      </c>
      <c r="R633" s="49">
        <v>45879</v>
      </c>
      <c r="S633" s="12" t="s">
        <v>49</v>
      </c>
      <c r="T633" s="12">
        <f>IF(Table1[[#This Row],[Payment_Status]]="Paid",1,0)</f>
        <v>0</v>
      </c>
      <c r="U633" s="12">
        <f>IF(Table1[[#This Row],[Payment_Status]]="Unpaid",1,0)</f>
        <v>1</v>
      </c>
      <c r="V633" s="12">
        <f>IF(Table1[[#This Row],[Payment_Status]]="Pending",1,0)</f>
        <v>0</v>
      </c>
      <c r="W633" s="12" t="s">
        <v>38</v>
      </c>
      <c r="X633" s="12" t="s">
        <v>30</v>
      </c>
      <c r="Y633" s="12" t="s">
        <v>45</v>
      </c>
      <c r="Z633" s="12">
        <v>232.38</v>
      </c>
      <c r="AA633" s="12">
        <v>224.44</v>
      </c>
      <c r="AB633" s="12" t="s">
        <v>46</v>
      </c>
      <c r="AC633" s="13">
        <v>42927</v>
      </c>
      <c r="AD633" s="12">
        <v>24</v>
      </c>
      <c r="AE633" s="15" t="s">
        <v>64</v>
      </c>
    </row>
    <row r="634" spans="3:31" ht="18" x14ac:dyDescent="0.35">
      <c r="C634" s="11" t="s">
        <v>1224</v>
      </c>
      <c r="D634" s="12" t="s">
        <v>4606</v>
      </c>
      <c r="E634" s="12" t="s">
        <v>6610</v>
      </c>
      <c r="F634" s="12" t="s">
        <v>35</v>
      </c>
      <c r="G634" s="12" t="s">
        <v>8028</v>
      </c>
      <c r="H634" s="12" t="s">
        <v>8022</v>
      </c>
      <c r="I634" s="12" t="s">
        <v>1225</v>
      </c>
      <c r="J634" s="13">
        <v>45599</v>
      </c>
      <c r="K634" s="14">
        <v>0.95092592592592595</v>
      </c>
      <c r="L634" s="12">
        <v>259.73</v>
      </c>
      <c r="M634" s="12">
        <v>2623.65</v>
      </c>
      <c r="N634" s="12">
        <v>2883.38</v>
      </c>
      <c r="O634" s="12">
        <v>1225.73</v>
      </c>
      <c r="P634" s="49">
        <v>45713</v>
      </c>
      <c r="Q634" s="12" t="str">
        <f>TEXT(Table1[[#This Row],[Billing_Date]],"YYYY")</f>
        <v>2025</v>
      </c>
      <c r="R634" s="49">
        <v>45873</v>
      </c>
      <c r="S634" s="12" t="s">
        <v>28</v>
      </c>
      <c r="T634" s="12">
        <f>IF(Table1[[#This Row],[Payment_Status]]="Paid",1,0)</f>
        <v>1</v>
      </c>
      <c r="U634" s="12">
        <f>IF(Table1[[#This Row],[Payment_Status]]="Unpaid",1,0)</f>
        <v>0</v>
      </c>
      <c r="V634" s="12">
        <f>IF(Table1[[#This Row],[Payment_Status]]="Pending",1,0)</f>
        <v>0</v>
      </c>
      <c r="W634" s="12" t="s">
        <v>38</v>
      </c>
      <c r="X634" s="12" t="s">
        <v>39</v>
      </c>
      <c r="Y634" s="12" t="s">
        <v>63</v>
      </c>
      <c r="Z634" s="12">
        <v>112.43</v>
      </c>
      <c r="AA634" s="12">
        <v>147.30000000000001</v>
      </c>
      <c r="AB634" s="12" t="s">
        <v>46</v>
      </c>
      <c r="AC634" s="13">
        <v>43201</v>
      </c>
      <c r="AD634" s="12">
        <v>24</v>
      </c>
      <c r="AE634" s="15" t="s">
        <v>40</v>
      </c>
    </row>
    <row r="635" spans="3:31" ht="18" x14ac:dyDescent="0.35">
      <c r="C635" s="11" t="s">
        <v>1226</v>
      </c>
      <c r="D635" s="12" t="s">
        <v>4607</v>
      </c>
      <c r="E635" s="12" t="s">
        <v>6611</v>
      </c>
      <c r="F635" s="12" t="s">
        <v>26</v>
      </c>
      <c r="G635" s="12" t="s">
        <v>8028</v>
      </c>
      <c r="H635" s="12" t="s">
        <v>8022</v>
      </c>
      <c r="I635" s="12" t="s">
        <v>1227</v>
      </c>
      <c r="J635" s="13">
        <v>45534</v>
      </c>
      <c r="K635" s="14">
        <v>0.54502314814814812</v>
      </c>
      <c r="L635" s="12">
        <v>32.71</v>
      </c>
      <c r="M635" s="12">
        <v>1299.82</v>
      </c>
      <c r="N635" s="12">
        <v>1332.53</v>
      </c>
      <c r="O635" s="12">
        <v>164.6</v>
      </c>
      <c r="P635" s="49">
        <v>45684</v>
      </c>
      <c r="Q635" s="12" t="str">
        <f>TEXT(Table1[[#This Row],[Billing_Date]],"YYYY")</f>
        <v>2025</v>
      </c>
      <c r="R635" s="49">
        <v>45861</v>
      </c>
      <c r="S635" s="12" t="s">
        <v>49</v>
      </c>
      <c r="T635" s="12">
        <f>IF(Table1[[#This Row],[Payment_Status]]="Paid",1,0)</f>
        <v>0</v>
      </c>
      <c r="U635" s="12">
        <f>IF(Table1[[#This Row],[Payment_Status]]="Unpaid",1,0)</f>
        <v>1</v>
      </c>
      <c r="V635" s="12">
        <f>IF(Table1[[#This Row],[Payment_Status]]="Pending",1,0)</f>
        <v>0</v>
      </c>
      <c r="W635" s="12" t="s">
        <v>43</v>
      </c>
      <c r="X635" s="12" t="s">
        <v>30</v>
      </c>
      <c r="Y635" s="12" t="s">
        <v>85</v>
      </c>
      <c r="Z635" s="12">
        <v>14.56</v>
      </c>
      <c r="AA635" s="12">
        <v>18.149999999999999</v>
      </c>
      <c r="AB635" s="12" t="s">
        <v>46</v>
      </c>
      <c r="AC635" s="13">
        <v>43001</v>
      </c>
      <c r="AD635" s="12">
        <v>25</v>
      </c>
      <c r="AE635" s="15" t="s">
        <v>33</v>
      </c>
    </row>
    <row r="636" spans="3:31" ht="18" x14ac:dyDescent="0.35">
      <c r="C636" s="11" t="s">
        <v>2732</v>
      </c>
      <c r="D636" s="12" t="s">
        <v>4608</v>
      </c>
      <c r="E636" s="12" t="s">
        <v>6612</v>
      </c>
      <c r="F636" s="12" t="s">
        <v>35</v>
      </c>
      <c r="G636" s="12" t="s">
        <v>8031</v>
      </c>
      <c r="H636" s="12" t="s">
        <v>8024</v>
      </c>
      <c r="I636" s="12" t="s">
        <v>2733</v>
      </c>
      <c r="J636" s="13">
        <v>45512</v>
      </c>
      <c r="K636" s="14">
        <v>0.85965277777777782</v>
      </c>
      <c r="L636" s="12">
        <v>151.72999999999999</v>
      </c>
      <c r="M636" s="12">
        <v>4165.68</v>
      </c>
      <c r="N636" s="12">
        <v>4317.41</v>
      </c>
      <c r="O636" s="12">
        <v>1006.44</v>
      </c>
      <c r="P636" s="49">
        <v>45757</v>
      </c>
      <c r="Q636" s="12" t="str">
        <f>TEXT(Table1[[#This Row],[Billing_Date]],"YYYY")</f>
        <v>2025</v>
      </c>
      <c r="R636" s="49">
        <v>45878</v>
      </c>
      <c r="S636" s="12" t="s">
        <v>37</v>
      </c>
      <c r="T636" s="12">
        <f>IF(Table1[[#This Row],[Payment_Status]]="Paid",1,0)</f>
        <v>0</v>
      </c>
      <c r="U636" s="12">
        <f>IF(Table1[[#This Row],[Payment_Status]]="Unpaid",1,0)</f>
        <v>0</v>
      </c>
      <c r="V636" s="12">
        <f>IF(Table1[[#This Row],[Payment_Status]]="Pending",1,0)</f>
        <v>1</v>
      </c>
      <c r="W636" s="12" t="s">
        <v>43</v>
      </c>
      <c r="X636" s="12" t="s">
        <v>39</v>
      </c>
      <c r="Y636" s="12" t="s">
        <v>63</v>
      </c>
      <c r="Z636" s="12">
        <v>104.2</v>
      </c>
      <c r="AA636" s="12">
        <v>47.53</v>
      </c>
      <c r="AB636" s="12" t="s">
        <v>46</v>
      </c>
      <c r="AC636" s="13">
        <v>44142</v>
      </c>
      <c r="AD636" s="12">
        <v>24</v>
      </c>
      <c r="AE636" s="15" t="s">
        <v>64</v>
      </c>
    </row>
    <row r="637" spans="3:31" ht="18" x14ac:dyDescent="0.35">
      <c r="C637" s="11" t="s">
        <v>1232</v>
      </c>
      <c r="D637" s="12" t="s">
        <v>4610</v>
      </c>
      <c r="E637" s="12" t="s">
        <v>6614</v>
      </c>
      <c r="F637" s="12" t="s">
        <v>35</v>
      </c>
      <c r="G637" s="12" t="s">
        <v>8028</v>
      </c>
      <c r="H637" s="12" t="s">
        <v>8022</v>
      </c>
      <c r="I637" s="12" t="s">
        <v>1233</v>
      </c>
      <c r="J637" s="13">
        <v>45802</v>
      </c>
      <c r="K637" s="14">
        <v>0.3369212962962963</v>
      </c>
      <c r="L637" s="12">
        <v>55.03</v>
      </c>
      <c r="M637" s="12">
        <v>4970.8999999999996</v>
      </c>
      <c r="N637" s="12">
        <v>5025.9299999999903</v>
      </c>
      <c r="O637" s="12">
        <v>368.33</v>
      </c>
      <c r="P637" s="49">
        <v>45804</v>
      </c>
      <c r="Q637" s="12" t="str">
        <f>TEXT(Table1[[#This Row],[Billing_Date]],"YYYY")</f>
        <v>2025</v>
      </c>
      <c r="R637" s="49">
        <v>45857</v>
      </c>
      <c r="S637" s="12" t="s">
        <v>28</v>
      </c>
      <c r="T637" s="12">
        <f>IF(Table1[[#This Row],[Payment_Status]]="Paid",1,0)</f>
        <v>1</v>
      </c>
      <c r="U637" s="12">
        <f>IF(Table1[[#This Row],[Payment_Status]]="Unpaid",1,0)</f>
        <v>0</v>
      </c>
      <c r="V637" s="12">
        <f>IF(Table1[[#This Row],[Payment_Status]]="Pending",1,0)</f>
        <v>0</v>
      </c>
      <c r="W637" s="12" t="s">
        <v>29</v>
      </c>
      <c r="X637" s="12" t="s">
        <v>30</v>
      </c>
      <c r="Y637" s="12" t="s">
        <v>85</v>
      </c>
      <c r="Z637" s="12">
        <v>32.11</v>
      </c>
      <c r="AA637" s="12">
        <v>22.92</v>
      </c>
      <c r="AB637" s="12" t="s">
        <v>32</v>
      </c>
      <c r="AC637" s="13">
        <v>44210</v>
      </c>
      <c r="AD637" s="12">
        <v>24</v>
      </c>
      <c r="AE637" s="15" t="s">
        <v>40</v>
      </c>
    </row>
    <row r="638" spans="3:31" ht="18" x14ac:dyDescent="0.35">
      <c r="C638" s="11" t="s">
        <v>1234</v>
      </c>
      <c r="D638" s="12" t="s">
        <v>4611</v>
      </c>
      <c r="E638" s="12" t="s">
        <v>6615</v>
      </c>
      <c r="F638" s="12" t="s">
        <v>35</v>
      </c>
      <c r="G638" s="12" t="s">
        <v>8026</v>
      </c>
      <c r="H638" s="12" t="s">
        <v>8021</v>
      </c>
      <c r="I638" s="12" t="s">
        <v>1235</v>
      </c>
      <c r="J638" s="13">
        <v>45755</v>
      </c>
      <c r="K638" s="14">
        <v>0.25718750000000001</v>
      </c>
      <c r="L638" s="12">
        <v>447.88</v>
      </c>
      <c r="M638" s="12">
        <v>4734.18</v>
      </c>
      <c r="N638" s="12">
        <v>5182.0600000000004</v>
      </c>
      <c r="O638" s="12">
        <v>3168.61</v>
      </c>
      <c r="P638" s="49">
        <v>45757</v>
      </c>
      <c r="Q638" s="12" t="str">
        <f>TEXT(Table1[[#This Row],[Billing_Date]],"YYYY")</f>
        <v>2025</v>
      </c>
      <c r="R638" s="49">
        <v>45876</v>
      </c>
      <c r="S638" s="12" t="s">
        <v>28</v>
      </c>
      <c r="T638" s="12">
        <f>IF(Table1[[#This Row],[Payment_Status]]="Paid",1,0)</f>
        <v>1</v>
      </c>
      <c r="U638" s="12">
        <f>IF(Table1[[#This Row],[Payment_Status]]="Unpaid",1,0)</f>
        <v>0</v>
      </c>
      <c r="V638" s="12">
        <f>IF(Table1[[#This Row],[Payment_Status]]="Pending",1,0)</f>
        <v>0</v>
      </c>
      <c r="W638" s="12" t="s">
        <v>50</v>
      </c>
      <c r="X638" s="12" t="s">
        <v>39</v>
      </c>
      <c r="Y638" s="12" t="s">
        <v>85</v>
      </c>
      <c r="Z638" s="12">
        <v>190.61</v>
      </c>
      <c r="AA638" s="12">
        <v>257.27</v>
      </c>
      <c r="AB638" s="12" t="s">
        <v>46</v>
      </c>
      <c r="AC638" s="13">
        <v>43771</v>
      </c>
      <c r="AD638" s="12">
        <v>43</v>
      </c>
      <c r="AE638" s="15" t="s">
        <v>33</v>
      </c>
    </row>
    <row r="639" spans="3:31" ht="18" x14ac:dyDescent="0.35">
      <c r="C639" s="11" t="s">
        <v>1236</v>
      </c>
      <c r="D639" s="12" t="s">
        <v>4612</v>
      </c>
      <c r="E639" s="12" t="s">
        <v>6616</v>
      </c>
      <c r="F639" s="12" t="s">
        <v>35</v>
      </c>
      <c r="G639" s="12" t="s">
        <v>8027</v>
      </c>
      <c r="H639" s="12" t="s">
        <v>8022</v>
      </c>
      <c r="I639" s="12" t="s">
        <v>1237</v>
      </c>
      <c r="J639" s="13">
        <v>45656</v>
      </c>
      <c r="K639" s="14">
        <v>2.2256944444444444E-2</v>
      </c>
      <c r="L639" s="12">
        <v>497.89</v>
      </c>
      <c r="M639" s="12">
        <v>4601.22</v>
      </c>
      <c r="N639" s="12">
        <v>5099.1099999999997</v>
      </c>
      <c r="O639" s="12">
        <v>2360.85</v>
      </c>
      <c r="P639" s="49">
        <v>45852</v>
      </c>
      <c r="Q639" s="12" t="str">
        <f>TEXT(Table1[[#This Row],[Billing_Date]],"YYYY")</f>
        <v>2025</v>
      </c>
      <c r="R639" s="49">
        <v>45872</v>
      </c>
      <c r="S639" s="12" t="s">
        <v>37</v>
      </c>
      <c r="T639" s="12">
        <f>IF(Table1[[#This Row],[Payment_Status]]="Paid",1,0)</f>
        <v>0</v>
      </c>
      <c r="U639" s="12">
        <f>IF(Table1[[#This Row],[Payment_Status]]="Unpaid",1,0)</f>
        <v>0</v>
      </c>
      <c r="V639" s="12">
        <f>IF(Table1[[#This Row],[Payment_Status]]="Pending",1,0)</f>
        <v>1</v>
      </c>
      <c r="W639" s="12" t="s">
        <v>43</v>
      </c>
      <c r="X639" s="12" t="s">
        <v>44</v>
      </c>
      <c r="Y639" s="12" t="s">
        <v>31</v>
      </c>
      <c r="Z639" s="12">
        <v>328.29</v>
      </c>
      <c r="AA639" s="12">
        <v>169.6</v>
      </c>
      <c r="AB639" s="12" t="s">
        <v>32</v>
      </c>
      <c r="AC639" s="13">
        <v>44957</v>
      </c>
      <c r="AD639" s="12">
        <v>34</v>
      </c>
      <c r="AE639" s="15" t="s">
        <v>40</v>
      </c>
    </row>
    <row r="640" spans="3:31" ht="18" x14ac:dyDescent="0.35">
      <c r="C640" s="11" t="s">
        <v>1238</v>
      </c>
      <c r="D640" s="12" t="s">
        <v>4613</v>
      </c>
      <c r="E640" s="12" t="s">
        <v>6617</v>
      </c>
      <c r="F640" s="12" t="s">
        <v>26</v>
      </c>
      <c r="G640" s="12" t="s">
        <v>8026</v>
      </c>
      <c r="H640" s="12" t="s">
        <v>8021</v>
      </c>
      <c r="I640" s="12" t="s">
        <v>1239</v>
      </c>
      <c r="J640" s="13">
        <v>45748</v>
      </c>
      <c r="K640" s="14">
        <v>0.55424768518518519</v>
      </c>
      <c r="L640" s="12">
        <v>283.91000000000003</v>
      </c>
      <c r="M640" s="12">
        <v>1448.75</v>
      </c>
      <c r="N640" s="12">
        <v>1732.66</v>
      </c>
      <c r="O640" s="12">
        <v>1443.48</v>
      </c>
      <c r="P640" s="49">
        <v>45748</v>
      </c>
      <c r="Q640" s="12" t="str">
        <f>TEXT(Table1[[#This Row],[Billing_Date]],"YYYY")</f>
        <v>2025</v>
      </c>
      <c r="R640" s="49">
        <v>45868</v>
      </c>
      <c r="S640" s="12" t="s">
        <v>49</v>
      </c>
      <c r="T640" s="12">
        <f>IF(Table1[[#This Row],[Payment_Status]]="Paid",1,0)</f>
        <v>0</v>
      </c>
      <c r="U640" s="12">
        <f>IF(Table1[[#This Row],[Payment_Status]]="Unpaid",1,0)</f>
        <v>1</v>
      </c>
      <c r="V640" s="12">
        <f>IF(Table1[[#This Row],[Payment_Status]]="Pending",1,0)</f>
        <v>0</v>
      </c>
      <c r="W640" s="12" t="s">
        <v>43</v>
      </c>
      <c r="X640" s="12" t="s">
        <v>44</v>
      </c>
      <c r="Y640" s="12" t="s">
        <v>51</v>
      </c>
      <c r="Z640" s="12">
        <v>155.02000000000001</v>
      </c>
      <c r="AA640" s="12">
        <v>128.88999999999999</v>
      </c>
      <c r="AB640" s="12" t="s">
        <v>46</v>
      </c>
      <c r="AC640" s="13">
        <v>44119</v>
      </c>
      <c r="AD640" s="12">
        <v>43</v>
      </c>
      <c r="AE640" s="15" t="s">
        <v>40</v>
      </c>
    </row>
    <row r="641" spans="3:31" ht="18" x14ac:dyDescent="0.35">
      <c r="C641" s="11" t="s">
        <v>1240</v>
      </c>
      <c r="D641" s="12" t="s">
        <v>4614</v>
      </c>
      <c r="E641" s="12" t="s">
        <v>6618</v>
      </c>
      <c r="F641" s="12" t="s">
        <v>35</v>
      </c>
      <c r="G641" s="12" t="s">
        <v>8029</v>
      </c>
      <c r="H641" s="12" t="s">
        <v>8020</v>
      </c>
      <c r="I641" s="12" t="s">
        <v>1241</v>
      </c>
      <c r="J641" s="13">
        <v>45737</v>
      </c>
      <c r="K641" s="14">
        <v>0.20771990740740739</v>
      </c>
      <c r="L641" s="12">
        <v>464.54</v>
      </c>
      <c r="M641" s="12">
        <v>3530.43</v>
      </c>
      <c r="N641" s="12">
        <v>3994.97</v>
      </c>
      <c r="O641" s="12">
        <v>3230.79</v>
      </c>
      <c r="P641" s="49">
        <v>45742</v>
      </c>
      <c r="Q641" s="12" t="str">
        <f>TEXT(Table1[[#This Row],[Billing_Date]],"YYYY")</f>
        <v>2025</v>
      </c>
      <c r="R641" s="49">
        <v>45884</v>
      </c>
      <c r="S641" s="12" t="s">
        <v>28</v>
      </c>
      <c r="T641" s="12">
        <f>IF(Table1[[#This Row],[Payment_Status]]="Paid",1,0)</f>
        <v>1</v>
      </c>
      <c r="U641" s="12">
        <f>IF(Table1[[#This Row],[Payment_Status]]="Unpaid",1,0)</f>
        <v>0</v>
      </c>
      <c r="V641" s="12">
        <f>IF(Table1[[#This Row],[Payment_Status]]="Pending",1,0)</f>
        <v>0</v>
      </c>
      <c r="W641" s="12" t="s">
        <v>43</v>
      </c>
      <c r="X641" s="12" t="s">
        <v>44</v>
      </c>
      <c r="Y641" s="12" t="s">
        <v>45</v>
      </c>
      <c r="Z641" s="12">
        <v>297.07</v>
      </c>
      <c r="AA641" s="12">
        <v>167.47</v>
      </c>
      <c r="AB641" s="12" t="s">
        <v>32</v>
      </c>
      <c r="AC641" s="13">
        <v>43050</v>
      </c>
      <c r="AD641" s="12">
        <v>51</v>
      </c>
      <c r="AE641" s="15" t="s">
        <v>40</v>
      </c>
    </row>
    <row r="642" spans="3:31" ht="18" x14ac:dyDescent="0.35">
      <c r="C642" s="11" t="s">
        <v>1242</v>
      </c>
      <c r="D642" s="12" t="s">
        <v>4615</v>
      </c>
      <c r="E642" s="12" t="s">
        <v>6619</v>
      </c>
      <c r="F642" s="12" t="s">
        <v>35</v>
      </c>
      <c r="G642" s="12" t="s">
        <v>8026</v>
      </c>
      <c r="H642" s="12" t="s">
        <v>8021</v>
      </c>
      <c r="I642" s="12" t="s">
        <v>1243</v>
      </c>
      <c r="J642" s="13">
        <v>45595</v>
      </c>
      <c r="K642" s="14">
        <v>0.5773611111111111</v>
      </c>
      <c r="L642" s="12">
        <v>315.72000000000003</v>
      </c>
      <c r="M642" s="12">
        <v>4956.7299999999996</v>
      </c>
      <c r="N642" s="12">
        <v>5272.45</v>
      </c>
      <c r="O642" s="12">
        <v>2243.81</v>
      </c>
      <c r="P642" s="49">
        <v>45626</v>
      </c>
      <c r="Q642" s="12" t="str">
        <f>TEXT(Table1[[#This Row],[Billing_Date]],"YYYY")</f>
        <v>2024</v>
      </c>
      <c r="R642" s="49">
        <v>45857</v>
      </c>
      <c r="S642" s="12" t="s">
        <v>37</v>
      </c>
      <c r="T642" s="12">
        <f>IF(Table1[[#This Row],[Payment_Status]]="Paid",1,0)</f>
        <v>0</v>
      </c>
      <c r="U642" s="12">
        <f>IF(Table1[[#This Row],[Payment_Status]]="Unpaid",1,0)</f>
        <v>0</v>
      </c>
      <c r="V642" s="12">
        <f>IF(Table1[[#This Row],[Payment_Status]]="Pending",1,0)</f>
        <v>1</v>
      </c>
      <c r="W642" s="12" t="s">
        <v>50</v>
      </c>
      <c r="X642" s="12" t="s">
        <v>44</v>
      </c>
      <c r="Y642" s="12" t="s">
        <v>51</v>
      </c>
      <c r="Z642" s="12">
        <v>219.69</v>
      </c>
      <c r="AA642" s="12">
        <v>96.03</v>
      </c>
      <c r="AB642" s="12" t="s">
        <v>46</v>
      </c>
      <c r="AC642" s="13">
        <v>44286</v>
      </c>
      <c r="AD642" s="12">
        <v>66</v>
      </c>
      <c r="AE642" s="15" t="s">
        <v>40</v>
      </c>
    </row>
    <row r="643" spans="3:31" ht="18" x14ac:dyDescent="0.35">
      <c r="C643" s="11" t="s">
        <v>1244</v>
      </c>
      <c r="D643" s="12" t="s">
        <v>4616</v>
      </c>
      <c r="E643" s="12" t="s">
        <v>6620</v>
      </c>
      <c r="F643" s="12" t="s">
        <v>26</v>
      </c>
      <c r="G643" s="12" t="s">
        <v>8026</v>
      </c>
      <c r="H643" s="12" t="s">
        <v>8021</v>
      </c>
      <c r="I643" s="12" t="s">
        <v>1245</v>
      </c>
      <c r="J643" s="13">
        <v>45766</v>
      </c>
      <c r="K643" s="14">
        <v>7.2071759259259266E-2</v>
      </c>
      <c r="L643" s="12">
        <v>341.16</v>
      </c>
      <c r="M643" s="12">
        <v>1753.49</v>
      </c>
      <c r="N643" s="12">
        <v>2094.65</v>
      </c>
      <c r="O643" s="12">
        <v>2112.91</v>
      </c>
      <c r="P643" s="49">
        <v>45769</v>
      </c>
      <c r="Q643" s="12" t="str">
        <f>TEXT(Table1[[#This Row],[Billing_Date]],"YYYY")</f>
        <v>2025</v>
      </c>
      <c r="R643" s="49">
        <v>45866</v>
      </c>
      <c r="S643" s="12" t="s">
        <v>49</v>
      </c>
      <c r="T643" s="12">
        <f>IF(Table1[[#This Row],[Payment_Status]]="Paid",1,0)</f>
        <v>0</v>
      </c>
      <c r="U643" s="12">
        <f>IF(Table1[[#This Row],[Payment_Status]]="Unpaid",1,0)</f>
        <v>1</v>
      </c>
      <c r="V643" s="12">
        <f>IF(Table1[[#This Row],[Payment_Status]]="Pending",1,0)</f>
        <v>0</v>
      </c>
      <c r="W643" s="12" t="s">
        <v>58</v>
      </c>
      <c r="X643" s="12" t="s">
        <v>44</v>
      </c>
      <c r="Y643" s="12" t="s">
        <v>85</v>
      </c>
      <c r="Z643" s="12">
        <v>156.03</v>
      </c>
      <c r="AA643" s="12">
        <v>185.13</v>
      </c>
      <c r="AB643" s="12" t="s">
        <v>46</v>
      </c>
      <c r="AC643" s="13">
        <v>45055</v>
      </c>
      <c r="AD643" s="12">
        <v>45</v>
      </c>
      <c r="AE643" s="15" t="s">
        <v>40</v>
      </c>
    </row>
    <row r="644" spans="3:31" ht="18" x14ac:dyDescent="0.35">
      <c r="C644" s="11" t="s">
        <v>2730</v>
      </c>
      <c r="D644" s="12" t="s">
        <v>4617</v>
      </c>
      <c r="E644" s="12" t="s">
        <v>6621</v>
      </c>
      <c r="F644" s="12" t="s">
        <v>35</v>
      </c>
      <c r="G644" s="12" t="s">
        <v>8031</v>
      </c>
      <c r="H644" s="12" t="s">
        <v>8024</v>
      </c>
      <c r="I644" s="12" t="s">
        <v>2731</v>
      </c>
      <c r="J644" s="13">
        <v>45506</v>
      </c>
      <c r="K644" s="14">
        <v>0.48349537037037038</v>
      </c>
      <c r="L644" s="12">
        <v>397.57</v>
      </c>
      <c r="M644" s="12">
        <v>4562.87</v>
      </c>
      <c r="N644" s="12">
        <v>4960.4399999999996</v>
      </c>
      <c r="O644" s="12">
        <v>2395.92</v>
      </c>
      <c r="P644" s="49">
        <v>45642</v>
      </c>
      <c r="Q644" s="12" t="str">
        <f>TEXT(Table1[[#This Row],[Billing_Date]],"YYYY")</f>
        <v>2024</v>
      </c>
      <c r="R644" s="49">
        <v>45884</v>
      </c>
      <c r="S644" s="12" t="s">
        <v>37</v>
      </c>
      <c r="T644" s="12">
        <f>IF(Table1[[#This Row],[Payment_Status]]="Paid",1,0)</f>
        <v>0</v>
      </c>
      <c r="U644" s="12">
        <f>IF(Table1[[#This Row],[Payment_Status]]="Unpaid",1,0)</f>
        <v>0</v>
      </c>
      <c r="V644" s="12">
        <f>IF(Table1[[#This Row],[Payment_Status]]="Pending",1,0)</f>
        <v>1</v>
      </c>
      <c r="W644" s="12" t="s">
        <v>58</v>
      </c>
      <c r="X644" s="12" t="s">
        <v>44</v>
      </c>
      <c r="Y644" s="12" t="s">
        <v>51</v>
      </c>
      <c r="Z644" s="12">
        <v>263.33</v>
      </c>
      <c r="AA644" s="12">
        <v>134.24</v>
      </c>
      <c r="AB644" s="12" t="s">
        <v>32</v>
      </c>
      <c r="AC644" s="13">
        <v>45370</v>
      </c>
      <c r="AD644" s="12">
        <v>22</v>
      </c>
      <c r="AE644" s="15" t="s">
        <v>33</v>
      </c>
    </row>
    <row r="645" spans="3:31" ht="18" x14ac:dyDescent="0.35">
      <c r="C645" s="11" t="s">
        <v>1248</v>
      </c>
      <c r="D645" s="12" t="s">
        <v>4618</v>
      </c>
      <c r="E645" s="12" t="s">
        <v>6622</v>
      </c>
      <c r="F645" s="12" t="s">
        <v>26</v>
      </c>
      <c r="G645" s="12" t="s">
        <v>8025</v>
      </c>
      <c r="H645" s="12" t="s">
        <v>8020</v>
      </c>
      <c r="I645" s="12" t="s">
        <v>1249</v>
      </c>
      <c r="J645" s="13">
        <v>45668</v>
      </c>
      <c r="K645" s="14">
        <v>4.8611111111111112E-2</v>
      </c>
      <c r="L645" s="12">
        <v>102.26</v>
      </c>
      <c r="M645" s="12">
        <v>2750.37</v>
      </c>
      <c r="N645" s="12">
        <v>2852.63</v>
      </c>
      <c r="O645" s="12">
        <v>650.89</v>
      </c>
      <c r="P645" s="49">
        <v>45804</v>
      </c>
      <c r="Q645" s="12" t="str">
        <f>TEXT(Table1[[#This Row],[Billing_Date]],"YYYY")</f>
        <v>2025</v>
      </c>
      <c r="R645" s="49">
        <v>45872</v>
      </c>
      <c r="S645" s="12" t="s">
        <v>28</v>
      </c>
      <c r="T645" s="12">
        <f>IF(Table1[[#This Row],[Payment_Status]]="Paid",1,0)</f>
        <v>1</v>
      </c>
      <c r="U645" s="12">
        <f>IF(Table1[[#This Row],[Payment_Status]]="Unpaid",1,0)</f>
        <v>0</v>
      </c>
      <c r="V645" s="12">
        <f>IF(Table1[[#This Row],[Payment_Status]]="Pending",1,0)</f>
        <v>0</v>
      </c>
      <c r="W645" s="12" t="s">
        <v>38</v>
      </c>
      <c r="X645" s="12" t="s">
        <v>30</v>
      </c>
      <c r="Y645" s="12" t="s">
        <v>85</v>
      </c>
      <c r="Z645" s="12">
        <v>59.42</v>
      </c>
      <c r="AA645" s="12">
        <v>42.84</v>
      </c>
      <c r="AB645" s="12" t="s">
        <v>32</v>
      </c>
      <c r="AC645" s="13">
        <v>42225</v>
      </c>
      <c r="AD645" s="12">
        <v>54</v>
      </c>
      <c r="AE645" s="15" t="s">
        <v>64</v>
      </c>
    </row>
    <row r="646" spans="3:31" ht="18" x14ac:dyDescent="0.35">
      <c r="C646" s="11" t="s">
        <v>2067</v>
      </c>
      <c r="D646" s="12" t="s">
        <v>4619</v>
      </c>
      <c r="E646" s="12" t="s">
        <v>6623</v>
      </c>
      <c r="F646" s="12" t="s">
        <v>35</v>
      </c>
      <c r="G646" s="12" t="s">
        <v>8030</v>
      </c>
      <c r="H646" s="12" t="s">
        <v>8023</v>
      </c>
      <c r="I646" s="12" t="s">
        <v>2068</v>
      </c>
      <c r="J646" s="13">
        <v>45643</v>
      </c>
      <c r="K646" s="14">
        <v>0.14788194444444444</v>
      </c>
      <c r="L646" s="12">
        <v>314.29000000000002</v>
      </c>
      <c r="M646" s="12">
        <v>1380.8</v>
      </c>
      <c r="N646" s="12">
        <v>1695.09</v>
      </c>
      <c r="O646" s="12">
        <v>1992.26</v>
      </c>
      <c r="P646" s="49">
        <v>45781</v>
      </c>
      <c r="Q646" s="12" t="str">
        <f>TEXT(Table1[[#This Row],[Billing_Date]],"YYYY")</f>
        <v>2025</v>
      </c>
      <c r="R646" s="49">
        <v>45877</v>
      </c>
      <c r="S646" s="12" t="s">
        <v>37</v>
      </c>
      <c r="T646" s="12">
        <f>IF(Table1[[#This Row],[Payment_Status]]="Paid",1,0)</f>
        <v>0</v>
      </c>
      <c r="U646" s="12">
        <f>IF(Table1[[#This Row],[Payment_Status]]="Unpaid",1,0)</f>
        <v>0</v>
      </c>
      <c r="V646" s="12">
        <f>IF(Table1[[#This Row],[Payment_Status]]="Pending",1,0)</f>
        <v>1</v>
      </c>
      <c r="W646" s="12" t="s">
        <v>50</v>
      </c>
      <c r="X646" s="12" t="s">
        <v>39</v>
      </c>
      <c r="Y646" s="12" t="s">
        <v>85</v>
      </c>
      <c r="Z646" s="12">
        <v>185.36</v>
      </c>
      <c r="AA646" s="12">
        <v>128.93</v>
      </c>
      <c r="AB646" s="12" t="s">
        <v>32</v>
      </c>
      <c r="AC646" s="13">
        <v>44893</v>
      </c>
      <c r="AD646" s="12">
        <v>35</v>
      </c>
      <c r="AE646" s="15" t="s">
        <v>64</v>
      </c>
    </row>
    <row r="647" spans="3:31" ht="18" x14ac:dyDescent="0.35">
      <c r="C647" s="11" t="s">
        <v>3022</v>
      </c>
      <c r="D647" s="12" t="s">
        <v>4620</v>
      </c>
      <c r="E647" s="12" t="s">
        <v>6624</v>
      </c>
      <c r="F647" s="12" t="s">
        <v>26</v>
      </c>
      <c r="G647" s="12" t="s">
        <v>8031</v>
      </c>
      <c r="H647" s="12" t="s">
        <v>8024</v>
      </c>
      <c r="I647" s="12" t="s">
        <v>3023</v>
      </c>
      <c r="J647" s="13">
        <v>45852</v>
      </c>
      <c r="K647" s="14">
        <v>0.23848379629629629</v>
      </c>
      <c r="L647" s="12">
        <v>274.48</v>
      </c>
      <c r="M647" s="12">
        <v>2143.85</v>
      </c>
      <c r="N647" s="12">
        <v>2418.33</v>
      </c>
      <c r="O647" s="12">
        <v>1385.48</v>
      </c>
      <c r="P647" s="49">
        <v>45854</v>
      </c>
      <c r="Q647" s="12" t="str">
        <f>TEXT(Table1[[#This Row],[Billing_Date]],"YYYY")</f>
        <v>2025</v>
      </c>
      <c r="R647" s="49">
        <v>45880</v>
      </c>
      <c r="S647" s="12" t="s">
        <v>49</v>
      </c>
      <c r="T647" s="12">
        <f>IF(Table1[[#This Row],[Payment_Status]]="Paid",1,0)</f>
        <v>0</v>
      </c>
      <c r="U647" s="12">
        <f>IF(Table1[[#This Row],[Payment_Status]]="Unpaid",1,0)</f>
        <v>1</v>
      </c>
      <c r="V647" s="12">
        <f>IF(Table1[[#This Row],[Payment_Status]]="Pending",1,0)</f>
        <v>0</v>
      </c>
      <c r="W647" s="12" t="s">
        <v>29</v>
      </c>
      <c r="X647" s="12" t="s">
        <v>30</v>
      </c>
      <c r="Y647" s="12" t="s">
        <v>63</v>
      </c>
      <c r="Z647" s="12">
        <v>188.71</v>
      </c>
      <c r="AA647" s="12">
        <v>85.77</v>
      </c>
      <c r="AB647" s="12" t="s">
        <v>46</v>
      </c>
      <c r="AC647" s="13">
        <v>44243</v>
      </c>
      <c r="AD647" s="12">
        <v>61</v>
      </c>
      <c r="AE647" s="15" t="s">
        <v>64</v>
      </c>
    </row>
    <row r="648" spans="3:31" ht="18" x14ac:dyDescent="0.35">
      <c r="C648" s="11" t="s">
        <v>1254</v>
      </c>
      <c r="D648" s="12" t="s">
        <v>4621</v>
      </c>
      <c r="E648" s="12" t="s">
        <v>6625</v>
      </c>
      <c r="F648" s="12" t="s">
        <v>26</v>
      </c>
      <c r="G648" s="12" t="s">
        <v>8030</v>
      </c>
      <c r="H648" s="12" t="s">
        <v>8023</v>
      </c>
      <c r="I648" s="12" t="s">
        <v>1255</v>
      </c>
      <c r="J648" s="13">
        <v>45719</v>
      </c>
      <c r="K648" s="14">
        <v>0.70165509259259262</v>
      </c>
      <c r="L648" s="12">
        <v>116.34</v>
      </c>
      <c r="M648" s="12">
        <v>2175.04</v>
      </c>
      <c r="N648" s="12">
        <v>2291.38</v>
      </c>
      <c r="O648" s="12">
        <v>716.65</v>
      </c>
      <c r="P648" s="49">
        <v>45722</v>
      </c>
      <c r="Q648" s="12" t="str">
        <f>TEXT(Table1[[#This Row],[Billing_Date]],"YYYY")</f>
        <v>2025</v>
      </c>
      <c r="R648" s="49">
        <v>45857</v>
      </c>
      <c r="S648" s="12" t="s">
        <v>49</v>
      </c>
      <c r="T648" s="12">
        <f>IF(Table1[[#This Row],[Payment_Status]]="Paid",1,0)</f>
        <v>0</v>
      </c>
      <c r="U648" s="12">
        <f>IF(Table1[[#This Row],[Payment_Status]]="Unpaid",1,0)</f>
        <v>1</v>
      </c>
      <c r="V648" s="12">
        <f>IF(Table1[[#This Row],[Payment_Status]]="Pending",1,0)</f>
        <v>0</v>
      </c>
      <c r="W648" s="12" t="s">
        <v>43</v>
      </c>
      <c r="X648" s="12" t="s">
        <v>30</v>
      </c>
      <c r="Y648" s="12" t="s">
        <v>85</v>
      </c>
      <c r="Z648" s="12">
        <v>49.7</v>
      </c>
      <c r="AA648" s="12">
        <v>66.64</v>
      </c>
      <c r="AB648" s="12" t="s">
        <v>32</v>
      </c>
      <c r="AC648" s="13">
        <v>45131</v>
      </c>
      <c r="AD648" s="12">
        <v>48</v>
      </c>
      <c r="AE648" s="15" t="s">
        <v>64</v>
      </c>
    </row>
    <row r="649" spans="3:31" ht="18" x14ac:dyDescent="0.35">
      <c r="C649" s="11" t="s">
        <v>1256</v>
      </c>
      <c r="D649" s="12" t="s">
        <v>4622</v>
      </c>
      <c r="E649" s="12" t="s">
        <v>6626</v>
      </c>
      <c r="F649" s="12" t="s">
        <v>35</v>
      </c>
      <c r="G649" s="12" t="s">
        <v>8027</v>
      </c>
      <c r="H649" s="12" t="s">
        <v>8022</v>
      </c>
      <c r="I649" s="12" t="s">
        <v>1257</v>
      </c>
      <c r="J649" s="13">
        <v>45752</v>
      </c>
      <c r="K649" s="14">
        <v>0.8960069444444444</v>
      </c>
      <c r="L649" s="12">
        <v>314.58</v>
      </c>
      <c r="M649" s="12">
        <v>1738.93</v>
      </c>
      <c r="N649" s="12">
        <v>2053.5100000000002</v>
      </c>
      <c r="O649" s="12">
        <v>1698.65</v>
      </c>
      <c r="P649" s="49">
        <v>45829</v>
      </c>
      <c r="Q649" s="12" t="str">
        <f>TEXT(Table1[[#This Row],[Billing_Date]],"YYYY")</f>
        <v>2025</v>
      </c>
      <c r="R649" s="49">
        <v>45859</v>
      </c>
      <c r="S649" s="12" t="s">
        <v>37</v>
      </c>
      <c r="T649" s="12">
        <f>IF(Table1[[#This Row],[Payment_Status]]="Paid",1,0)</f>
        <v>0</v>
      </c>
      <c r="U649" s="12">
        <f>IF(Table1[[#This Row],[Payment_Status]]="Unpaid",1,0)</f>
        <v>0</v>
      </c>
      <c r="V649" s="12">
        <f>IF(Table1[[#This Row],[Payment_Status]]="Pending",1,0)</f>
        <v>1</v>
      </c>
      <c r="W649" s="12" t="s">
        <v>43</v>
      </c>
      <c r="X649" s="12" t="s">
        <v>39</v>
      </c>
      <c r="Y649" s="12" t="s">
        <v>85</v>
      </c>
      <c r="Z649" s="12">
        <v>142.83000000000001</v>
      </c>
      <c r="AA649" s="12">
        <v>171.75</v>
      </c>
      <c r="AB649" s="12" t="s">
        <v>46</v>
      </c>
      <c r="AC649" s="13">
        <v>44281</v>
      </c>
      <c r="AD649" s="12">
        <v>51</v>
      </c>
      <c r="AE649" s="15" t="s">
        <v>64</v>
      </c>
    </row>
    <row r="650" spans="3:31" ht="18" x14ac:dyDescent="0.35">
      <c r="C650" s="11" t="s">
        <v>492</v>
      </c>
      <c r="D650" s="12" t="s">
        <v>4623</v>
      </c>
      <c r="E650" s="12" t="s">
        <v>6627</v>
      </c>
      <c r="F650" s="12" t="s">
        <v>26</v>
      </c>
      <c r="G650" s="12" t="s">
        <v>8030</v>
      </c>
      <c r="H650" s="12" t="s">
        <v>8023</v>
      </c>
      <c r="I650" s="12" t="s">
        <v>493</v>
      </c>
      <c r="J650" s="13">
        <v>45715</v>
      </c>
      <c r="K650" s="14">
        <v>0.51817129629629632</v>
      </c>
      <c r="L650" s="12">
        <v>227.18</v>
      </c>
      <c r="M650" s="12">
        <v>1651.35</v>
      </c>
      <c r="N650" s="12">
        <v>1878.53</v>
      </c>
      <c r="O650" s="12">
        <v>1120.2</v>
      </c>
      <c r="P650" s="49">
        <v>45719</v>
      </c>
      <c r="Q650" s="12" t="str">
        <f>TEXT(Table1[[#This Row],[Billing_Date]],"YYYY")</f>
        <v>2025</v>
      </c>
      <c r="R650" s="49">
        <v>45871</v>
      </c>
      <c r="S650" s="12" t="s">
        <v>49</v>
      </c>
      <c r="T650" s="12">
        <f>IF(Table1[[#This Row],[Payment_Status]]="Paid",1,0)</f>
        <v>0</v>
      </c>
      <c r="U650" s="12">
        <f>IF(Table1[[#This Row],[Payment_Status]]="Unpaid",1,0)</f>
        <v>1</v>
      </c>
      <c r="V650" s="12">
        <f>IF(Table1[[#This Row],[Payment_Status]]="Pending",1,0)</f>
        <v>0</v>
      </c>
      <c r="W650" s="12" t="s">
        <v>43</v>
      </c>
      <c r="X650" s="12" t="s">
        <v>44</v>
      </c>
      <c r="Y650" s="12" t="s">
        <v>51</v>
      </c>
      <c r="Z650" s="12">
        <v>141.56</v>
      </c>
      <c r="AA650" s="12">
        <v>85.62</v>
      </c>
      <c r="AB650" s="12" t="s">
        <v>46</v>
      </c>
      <c r="AC650" s="13">
        <v>44776</v>
      </c>
      <c r="AD650" s="12">
        <v>35</v>
      </c>
      <c r="AE650" s="15" t="s">
        <v>64</v>
      </c>
    </row>
    <row r="651" spans="3:31" ht="18" x14ac:dyDescent="0.35">
      <c r="C651" s="11" t="s">
        <v>1260</v>
      </c>
      <c r="D651" s="12" t="s">
        <v>4624</v>
      </c>
      <c r="E651" s="12" t="s">
        <v>6628</v>
      </c>
      <c r="F651" s="12" t="s">
        <v>35</v>
      </c>
      <c r="G651" s="12" t="s">
        <v>8026</v>
      </c>
      <c r="H651" s="12" t="s">
        <v>8021</v>
      </c>
      <c r="I651" s="12" t="s">
        <v>1261</v>
      </c>
      <c r="J651" s="13">
        <v>45776</v>
      </c>
      <c r="K651" s="14">
        <v>0.90574074074074074</v>
      </c>
      <c r="L651" s="12">
        <v>491.77</v>
      </c>
      <c r="M651" s="12">
        <v>2136.85</v>
      </c>
      <c r="N651" s="12">
        <v>2628.62</v>
      </c>
      <c r="O651" s="12">
        <v>2826.06</v>
      </c>
      <c r="P651" s="49">
        <v>45778</v>
      </c>
      <c r="Q651" s="12" t="str">
        <f>TEXT(Table1[[#This Row],[Billing_Date]],"YYYY")</f>
        <v>2025</v>
      </c>
      <c r="R651" s="49">
        <v>45864</v>
      </c>
      <c r="S651" s="12" t="s">
        <v>49</v>
      </c>
      <c r="T651" s="12">
        <f>IF(Table1[[#This Row],[Payment_Status]]="Paid",1,0)</f>
        <v>0</v>
      </c>
      <c r="U651" s="12">
        <f>IF(Table1[[#This Row],[Payment_Status]]="Unpaid",1,0)</f>
        <v>1</v>
      </c>
      <c r="V651" s="12">
        <f>IF(Table1[[#This Row],[Payment_Status]]="Pending",1,0)</f>
        <v>0</v>
      </c>
      <c r="W651" s="12" t="s">
        <v>50</v>
      </c>
      <c r="X651" s="12" t="s">
        <v>44</v>
      </c>
      <c r="Y651" s="12" t="s">
        <v>51</v>
      </c>
      <c r="Z651" s="12">
        <v>279.52</v>
      </c>
      <c r="AA651" s="12">
        <v>212.25</v>
      </c>
      <c r="AB651" s="12" t="s">
        <v>32</v>
      </c>
      <c r="AC651" s="13">
        <v>43314</v>
      </c>
      <c r="AD651" s="12">
        <v>65</v>
      </c>
      <c r="AE651" s="15" t="s">
        <v>33</v>
      </c>
    </row>
    <row r="652" spans="3:31" ht="18" x14ac:dyDescent="0.35">
      <c r="C652" s="11" t="s">
        <v>1262</v>
      </c>
      <c r="D652" s="12" t="s">
        <v>4625</v>
      </c>
      <c r="E652" s="12" t="s">
        <v>6629</v>
      </c>
      <c r="F652" s="12" t="s">
        <v>30</v>
      </c>
      <c r="G652" s="12" t="s">
        <v>8030</v>
      </c>
      <c r="H652" s="12" t="s">
        <v>8023</v>
      </c>
      <c r="I652" s="12" t="s">
        <v>1263</v>
      </c>
      <c r="J652" s="13">
        <v>45638</v>
      </c>
      <c r="K652" s="14">
        <v>0.72409722222222217</v>
      </c>
      <c r="L652" s="12">
        <v>127.7</v>
      </c>
      <c r="M652" s="12">
        <v>4973.75</v>
      </c>
      <c r="N652" s="12">
        <v>5101.45</v>
      </c>
      <c r="O652" s="12">
        <v>758.56</v>
      </c>
      <c r="P652" s="49">
        <v>45723</v>
      </c>
      <c r="Q652" s="12" t="str">
        <f>TEXT(Table1[[#This Row],[Billing_Date]],"YYYY")</f>
        <v>2025</v>
      </c>
      <c r="R652" s="49">
        <v>45874</v>
      </c>
      <c r="S652" s="12" t="s">
        <v>49</v>
      </c>
      <c r="T652" s="12">
        <f>IF(Table1[[#This Row],[Payment_Status]]="Paid",1,0)</f>
        <v>0</v>
      </c>
      <c r="U652" s="12">
        <f>IF(Table1[[#This Row],[Payment_Status]]="Unpaid",1,0)</f>
        <v>1</v>
      </c>
      <c r="V652" s="12">
        <f>IF(Table1[[#This Row],[Payment_Status]]="Pending",1,0)</f>
        <v>0</v>
      </c>
      <c r="W652" s="12" t="s">
        <v>38</v>
      </c>
      <c r="X652" s="12" t="s">
        <v>39</v>
      </c>
      <c r="Y652" s="12" t="s">
        <v>63</v>
      </c>
      <c r="Z652" s="12">
        <v>83.92</v>
      </c>
      <c r="AA652" s="12">
        <v>43.78</v>
      </c>
      <c r="AB652" s="12" t="s">
        <v>32</v>
      </c>
      <c r="AC652" s="13">
        <v>45083</v>
      </c>
      <c r="AD652" s="12">
        <v>26</v>
      </c>
      <c r="AE652" s="15" t="s">
        <v>40</v>
      </c>
    </row>
    <row r="653" spans="3:31" ht="18" x14ac:dyDescent="0.35">
      <c r="C653" s="11" t="s">
        <v>3677</v>
      </c>
      <c r="D653" s="12" t="s">
        <v>4626</v>
      </c>
      <c r="E653" s="12" t="s">
        <v>6630</v>
      </c>
      <c r="F653" s="12" t="s">
        <v>35</v>
      </c>
      <c r="G653" s="12" t="s">
        <v>8031</v>
      </c>
      <c r="H653" s="12" t="s">
        <v>8024</v>
      </c>
      <c r="I653" s="12" t="s">
        <v>3678</v>
      </c>
      <c r="J653" s="13">
        <v>45727</v>
      </c>
      <c r="K653" s="14">
        <v>0.1849537037037037</v>
      </c>
      <c r="L653" s="12">
        <v>413.17</v>
      </c>
      <c r="M653" s="12">
        <v>3573.66</v>
      </c>
      <c r="N653" s="12">
        <v>3986.83</v>
      </c>
      <c r="O653" s="12">
        <v>2744.18</v>
      </c>
      <c r="P653" s="49">
        <v>45732</v>
      </c>
      <c r="Q653" s="12" t="str">
        <f>TEXT(Table1[[#This Row],[Billing_Date]],"YYYY")</f>
        <v>2025</v>
      </c>
      <c r="R653" s="49">
        <v>45884</v>
      </c>
      <c r="S653" s="12" t="s">
        <v>37</v>
      </c>
      <c r="T653" s="12">
        <f>IF(Table1[[#This Row],[Payment_Status]]="Paid",1,0)</f>
        <v>0</v>
      </c>
      <c r="U653" s="12">
        <f>IF(Table1[[#This Row],[Payment_Status]]="Unpaid",1,0)</f>
        <v>0</v>
      </c>
      <c r="V653" s="12">
        <f>IF(Table1[[#This Row],[Payment_Status]]="Pending",1,0)</f>
        <v>1</v>
      </c>
      <c r="W653" s="12" t="s">
        <v>43</v>
      </c>
      <c r="X653" s="12" t="s">
        <v>30</v>
      </c>
      <c r="Y653" s="12" t="s">
        <v>45</v>
      </c>
      <c r="Z653" s="12">
        <v>183.7</v>
      </c>
      <c r="AA653" s="12">
        <v>229.47</v>
      </c>
      <c r="AB653" s="12" t="s">
        <v>32</v>
      </c>
      <c r="AC653" s="13">
        <v>45122</v>
      </c>
      <c r="AD653" s="12">
        <v>51</v>
      </c>
      <c r="AE653" s="15" t="s">
        <v>64</v>
      </c>
    </row>
    <row r="654" spans="3:31" ht="18" x14ac:dyDescent="0.35">
      <c r="C654" s="11" t="s">
        <v>1266</v>
      </c>
      <c r="D654" s="12" t="s">
        <v>4627</v>
      </c>
      <c r="E654" s="12" t="s">
        <v>6631</v>
      </c>
      <c r="F654" s="12" t="s">
        <v>26</v>
      </c>
      <c r="G654" s="12" t="s">
        <v>8031</v>
      </c>
      <c r="H654" s="12" t="s">
        <v>8024</v>
      </c>
      <c r="I654" s="12" t="s">
        <v>1267</v>
      </c>
      <c r="J654" s="13">
        <v>45700</v>
      </c>
      <c r="K654" s="14">
        <v>0.17278935185185185</v>
      </c>
      <c r="L654" s="12">
        <v>393.39</v>
      </c>
      <c r="M654" s="12">
        <v>4535.22</v>
      </c>
      <c r="N654" s="12">
        <v>4928.6099999999997</v>
      </c>
      <c r="O654" s="12">
        <v>2284.31</v>
      </c>
      <c r="P654" s="49">
        <v>45706</v>
      </c>
      <c r="Q654" s="12" t="str">
        <f>TEXT(Table1[[#This Row],[Billing_Date]],"YYYY")</f>
        <v>2025</v>
      </c>
      <c r="R654" s="49">
        <v>45882</v>
      </c>
      <c r="S654" s="12" t="s">
        <v>37</v>
      </c>
      <c r="T654" s="12">
        <f>IF(Table1[[#This Row],[Payment_Status]]="Paid",1,0)</f>
        <v>0</v>
      </c>
      <c r="U654" s="12">
        <f>IF(Table1[[#This Row],[Payment_Status]]="Unpaid",1,0)</f>
        <v>0</v>
      </c>
      <c r="V654" s="12">
        <f>IF(Table1[[#This Row],[Payment_Status]]="Pending",1,0)</f>
        <v>1</v>
      </c>
      <c r="W654" s="12" t="s">
        <v>43</v>
      </c>
      <c r="X654" s="12" t="s">
        <v>39</v>
      </c>
      <c r="Y654" s="12" t="s">
        <v>51</v>
      </c>
      <c r="Z654" s="12">
        <v>211.23</v>
      </c>
      <c r="AA654" s="12">
        <v>182.16</v>
      </c>
      <c r="AB654" s="12" t="s">
        <v>32</v>
      </c>
      <c r="AC654" s="13">
        <v>42988</v>
      </c>
      <c r="AD654" s="12">
        <v>47</v>
      </c>
      <c r="AE654" s="15" t="s">
        <v>40</v>
      </c>
    </row>
    <row r="655" spans="3:31" ht="18" x14ac:dyDescent="0.35">
      <c r="C655" s="11" t="s">
        <v>1270</v>
      </c>
      <c r="D655" s="12" t="s">
        <v>4629</v>
      </c>
      <c r="E655" s="12" t="s">
        <v>6633</v>
      </c>
      <c r="F655" s="12" t="s">
        <v>26</v>
      </c>
      <c r="G655" s="12" t="s">
        <v>8031</v>
      </c>
      <c r="H655" s="12" t="s">
        <v>8024</v>
      </c>
      <c r="I655" s="12" t="s">
        <v>1271</v>
      </c>
      <c r="J655" s="13">
        <v>45540</v>
      </c>
      <c r="K655" s="14">
        <v>0.21</v>
      </c>
      <c r="L655" s="12">
        <v>195.14</v>
      </c>
      <c r="M655" s="12">
        <v>1936.02</v>
      </c>
      <c r="N655" s="12">
        <v>2131.16</v>
      </c>
      <c r="O655" s="12">
        <v>1339.39</v>
      </c>
      <c r="P655" s="49">
        <v>45559</v>
      </c>
      <c r="Q655" s="12" t="str">
        <f>TEXT(Table1[[#This Row],[Billing_Date]],"YYYY")</f>
        <v>2024</v>
      </c>
      <c r="R655" s="49">
        <v>45859</v>
      </c>
      <c r="S655" s="12" t="s">
        <v>37</v>
      </c>
      <c r="T655" s="12">
        <f>IF(Table1[[#This Row],[Payment_Status]]="Paid",1,0)</f>
        <v>0</v>
      </c>
      <c r="U655" s="12">
        <f>IF(Table1[[#This Row],[Payment_Status]]="Unpaid",1,0)</f>
        <v>0</v>
      </c>
      <c r="V655" s="12">
        <f>IF(Table1[[#This Row],[Payment_Status]]="Pending",1,0)</f>
        <v>1</v>
      </c>
      <c r="W655" s="12" t="s">
        <v>50</v>
      </c>
      <c r="X655" s="12" t="s">
        <v>44</v>
      </c>
      <c r="Y655" s="12" t="s">
        <v>51</v>
      </c>
      <c r="Z655" s="12">
        <v>96.12</v>
      </c>
      <c r="AA655" s="12">
        <v>99.02</v>
      </c>
      <c r="AB655" s="12" t="s">
        <v>46</v>
      </c>
      <c r="AC655" s="13">
        <v>45415</v>
      </c>
      <c r="AD655" s="12">
        <v>45</v>
      </c>
      <c r="AE655" s="15" t="s">
        <v>64</v>
      </c>
    </row>
    <row r="656" spans="3:31" ht="18" x14ac:dyDescent="0.35">
      <c r="C656" s="11" t="s">
        <v>1272</v>
      </c>
      <c r="D656" s="12" t="s">
        <v>4630</v>
      </c>
      <c r="E656" s="12" t="s">
        <v>6634</v>
      </c>
      <c r="F656" s="12" t="s">
        <v>30</v>
      </c>
      <c r="G656" s="12" t="s">
        <v>8031</v>
      </c>
      <c r="H656" s="12" t="s">
        <v>8024</v>
      </c>
      <c r="I656" s="12" t="s">
        <v>1273</v>
      </c>
      <c r="J656" s="13">
        <v>45819</v>
      </c>
      <c r="K656" s="14">
        <v>0.93118055555555557</v>
      </c>
      <c r="L656" s="12">
        <v>443.36</v>
      </c>
      <c r="M656" s="12">
        <v>3549.63</v>
      </c>
      <c r="N656" s="12">
        <v>3992.99</v>
      </c>
      <c r="O656" s="12">
        <v>2671.21</v>
      </c>
      <c r="P656" s="49">
        <v>45821</v>
      </c>
      <c r="Q656" s="12" t="str">
        <f>TEXT(Table1[[#This Row],[Billing_Date]],"YYYY")</f>
        <v>2025</v>
      </c>
      <c r="R656" s="49">
        <v>45862</v>
      </c>
      <c r="S656" s="12" t="s">
        <v>28</v>
      </c>
      <c r="T656" s="12">
        <f>IF(Table1[[#This Row],[Payment_Status]]="Paid",1,0)</f>
        <v>1</v>
      </c>
      <c r="U656" s="12">
        <f>IF(Table1[[#This Row],[Payment_Status]]="Unpaid",1,0)</f>
        <v>0</v>
      </c>
      <c r="V656" s="12">
        <f>IF(Table1[[#This Row],[Payment_Status]]="Pending",1,0)</f>
        <v>0</v>
      </c>
      <c r="W656" s="12" t="s">
        <v>43</v>
      </c>
      <c r="X656" s="12" t="s">
        <v>39</v>
      </c>
      <c r="Y656" s="12" t="s">
        <v>45</v>
      </c>
      <c r="Z656" s="12">
        <v>297.72000000000003</v>
      </c>
      <c r="AA656" s="12">
        <v>145.63999999999999</v>
      </c>
      <c r="AB656" s="12" t="s">
        <v>46</v>
      </c>
      <c r="AC656" s="13">
        <v>45060</v>
      </c>
      <c r="AD656" s="12">
        <v>50</v>
      </c>
      <c r="AE656" s="15" t="s">
        <v>33</v>
      </c>
    </row>
    <row r="657" spans="3:31" ht="18" x14ac:dyDescent="0.35">
      <c r="C657" s="11" t="s">
        <v>3518</v>
      </c>
      <c r="D657" s="12" t="s">
        <v>4631</v>
      </c>
      <c r="E657" s="12" t="s">
        <v>6635</v>
      </c>
      <c r="F657" s="12" t="s">
        <v>30</v>
      </c>
      <c r="G657" s="12" t="s">
        <v>8030</v>
      </c>
      <c r="H657" s="12" t="s">
        <v>8023</v>
      </c>
      <c r="I657" s="12" t="s">
        <v>3519</v>
      </c>
      <c r="J657" s="13">
        <v>45562</v>
      </c>
      <c r="K657" s="14">
        <v>0.21137731481481481</v>
      </c>
      <c r="L657" s="12">
        <v>194.26</v>
      </c>
      <c r="M657" s="12">
        <v>4902.72</v>
      </c>
      <c r="N657" s="12">
        <v>5096.9799999999996</v>
      </c>
      <c r="O657" s="12">
        <v>960.32</v>
      </c>
      <c r="P657" s="49">
        <v>45855</v>
      </c>
      <c r="Q657" s="12" t="str">
        <f>TEXT(Table1[[#This Row],[Billing_Date]],"YYYY")</f>
        <v>2025</v>
      </c>
      <c r="R657" s="49">
        <v>45878</v>
      </c>
      <c r="S657" s="12" t="s">
        <v>49</v>
      </c>
      <c r="T657" s="12">
        <f>IF(Table1[[#This Row],[Payment_Status]]="Paid",1,0)</f>
        <v>0</v>
      </c>
      <c r="U657" s="12">
        <f>IF(Table1[[#This Row],[Payment_Status]]="Unpaid",1,0)</f>
        <v>1</v>
      </c>
      <c r="V657" s="12">
        <f>IF(Table1[[#This Row],[Payment_Status]]="Pending",1,0)</f>
        <v>0</v>
      </c>
      <c r="W657" s="12" t="s">
        <v>29</v>
      </c>
      <c r="X657" s="12" t="s">
        <v>44</v>
      </c>
      <c r="Y657" s="12" t="s">
        <v>45</v>
      </c>
      <c r="Z657" s="12">
        <v>109.41</v>
      </c>
      <c r="AA657" s="12">
        <v>84.85</v>
      </c>
      <c r="AB657" s="12" t="s">
        <v>32</v>
      </c>
      <c r="AC657" s="13">
        <v>43673</v>
      </c>
      <c r="AD657" s="12">
        <v>22</v>
      </c>
      <c r="AE657" s="15" t="s">
        <v>64</v>
      </c>
    </row>
    <row r="658" spans="3:31" ht="18" x14ac:dyDescent="0.35">
      <c r="C658" s="11" t="s">
        <v>3589</v>
      </c>
      <c r="D658" s="12" t="s">
        <v>4632</v>
      </c>
      <c r="E658" s="12" t="s">
        <v>6636</v>
      </c>
      <c r="F658" s="12" t="s">
        <v>30</v>
      </c>
      <c r="G658" s="12" t="s">
        <v>8029</v>
      </c>
      <c r="H658" s="12" t="s">
        <v>8020</v>
      </c>
      <c r="I658" s="12" t="s">
        <v>3590</v>
      </c>
      <c r="J658" s="13">
        <v>45676</v>
      </c>
      <c r="K658" s="14">
        <v>0.25246527777777777</v>
      </c>
      <c r="L658" s="12">
        <v>310.18</v>
      </c>
      <c r="M658" s="12">
        <v>3612.14</v>
      </c>
      <c r="N658" s="12">
        <v>3922.3199999999902</v>
      </c>
      <c r="O658" s="12">
        <v>2089.5700000000002</v>
      </c>
      <c r="P658" s="49">
        <v>45677</v>
      </c>
      <c r="Q658" s="12" t="str">
        <f>TEXT(Table1[[#This Row],[Billing_Date]],"YYYY")</f>
        <v>2025</v>
      </c>
      <c r="R658" s="49">
        <v>45858</v>
      </c>
      <c r="S658" s="12" t="s">
        <v>28</v>
      </c>
      <c r="T658" s="12">
        <f>IF(Table1[[#This Row],[Payment_Status]]="Paid",1,0)</f>
        <v>1</v>
      </c>
      <c r="U658" s="12">
        <f>IF(Table1[[#This Row],[Payment_Status]]="Unpaid",1,0)</f>
        <v>0</v>
      </c>
      <c r="V658" s="12">
        <f>IF(Table1[[#This Row],[Payment_Status]]="Pending",1,0)</f>
        <v>0</v>
      </c>
      <c r="W658" s="12" t="s">
        <v>38</v>
      </c>
      <c r="X658" s="12" t="s">
        <v>39</v>
      </c>
      <c r="Y658" s="12" t="s">
        <v>63</v>
      </c>
      <c r="Z658" s="12">
        <v>162.03</v>
      </c>
      <c r="AA658" s="12">
        <v>148.15</v>
      </c>
      <c r="AB658" s="12" t="s">
        <v>46</v>
      </c>
      <c r="AC658" s="13">
        <v>45277</v>
      </c>
      <c r="AD658" s="12">
        <v>22</v>
      </c>
      <c r="AE658" s="15" t="s">
        <v>33</v>
      </c>
    </row>
    <row r="659" spans="3:31" ht="18" x14ac:dyDescent="0.35">
      <c r="C659" s="11" t="s">
        <v>1278</v>
      </c>
      <c r="D659" s="12" t="s">
        <v>4633</v>
      </c>
      <c r="E659" s="12" t="s">
        <v>6637</v>
      </c>
      <c r="F659" s="12" t="s">
        <v>35</v>
      </c>
      <c r="G659" s="12" t="s">
        <v>8029</v>
      </c>
      <c r="H659" s="12" t="s">
        <v>8020</v>
      </c>
      <c r="I659" s="12" t="s">
        <v>1279</v>
      </c>
      <c r="J659" s="13">
        <v>45745</v>
      </c>
      <c r="K659" s="14">
        <v>0.51168981481481479</v>
      </c>
      <c r="L659" s="12">
        <v>41.79</v>
      </c>
      <c r="M659" s="12">
        <v>1531.39</v>
      </c>
      <c r="N659" s="12">
        <v>1573.18</v>
      </c>
      <c r="O659" s="12">
        <v>289.14999999999998</v>
      </c>
      <c r="P659" s="49">
        <v>45749</v>
      </c>
      <c r="Q659" s="12" t="str">
        <f>TEXT(Table1[[#This Row],[Billing_Date]],"YYYY")</f>
        <v>2025</v>
      </c>
      <c r="R659" s="49">
        <v>45857</v>
      </c>
      <c r="S659" s="12" t="s">
        <v>37</v>
      </c>
      <c r="T659" s="12">
        <f>IF(Table1[[#This Row],[Payment_Status]]="Paid",1,0)</f>
        <v>0</v>
      </c>
      <c r="U659" s="12">
        <f>IF(Table1[[#This Row],[Payment_Status]]="Unpaid",1,0)</f>
        <v>0</v>
      </c>
      <c r="V659" s="12">
        <f>IF(Table1[[#This Row],[Payment_Status]]="Pending",1,0)</f>
        <v>1</v>
      </c>
      <c r="W659" s="12" t="s">
        <v>29</v>
      </c>
      <c r="X659" s="12" t="s">
        <v>44</v>
      </c>
      <c r="Y659" s="12" t="s">
        <v>45</v>
      </c>
      <c r="Z659" s="12">
        <v>17.73</v>
      </c>
      <c r="AA659" s="12">
        <v>24.06</v>
      </c>
      <c r="AB659" s="12" t="s">
        <v>32</v>
      </c>
      <c r="AC659" s="13">
        <v>44832</v>
      </c>
      <c r="AD659" s="12">
        <v>50</v>
      </c>
      <c r="AE659" s="15" t="s">
        <v>33</v>
      </c>
    </row>
    <row r="660" spans="3:31" ht="18" x14ac:dyDescent="0.35">
      <c r="C660" s="11" t="s">
        <v>2298</v>
      </c>
      <c r="D660" s="12" t="s">
        <v>4634</v>
      </c>
      <c r="E660" s="12" t="s">
        <v>6638</v>
      </c>
      <c r="F660" s="12" t="s">
        <v>26</v>
      </c>
      <c r="G660" s="12" t="s">
        <v>8027</v>
      </c>
      <c r="H660" s="12" t="s">
        <v>8022</v>
      </c>
      <c r="I660" s="12" t="s">
        <v>2299</v>
      </c>
      <c r="J660" s="13">
        <v>45730</v>
      </c>
      <c r="K660" s="14">
        <v>0.12193287037037037</v>
      </c>
      <c r="L660" s="12">
        <v>269.75</v>
      </c>
      <c r="M660" s="12">
        <v>1643.24</v>
      </c>
      <c r="N660" s="12">
        <v>1912.99</v>
      </c>
      <c r="O660" s="12">
        <v>1429.33</v>
      </c>
      <c r="P660" s="49">
        <v>45737</v>
      </c>
      <c r="Q660" s="12" t="str">
        <f>TEXT(Table1[[#This Row],[Billing_Date]],"YYYY")</f>
        <v>2025</v>
      </c>
      <c r="R660" s="49">
        <v>45863</v>
      </c>
      <c r="S660" s="12" t="s">
        <v>37</v>
      </c>
      <c r="T660" s="12">
        <f>IF(Table1[[#This Row],[Payment_Status]]="Paid",1,0)</f>
        <v>0</v>
      </c>
      <c r="U660" s="12">
        <f>IF(Table1[[#This Row],[Payment_Status]]="Unpaid",1,0)</f>
        <v>0</v>
      </c>
      <c r="V660" s="12">
        <f>IF(Table1[[#This Row],[Payment_Status]]="Pending",1,0)</f>
        <v>1</v>
      </c>
      <c r="W660" s="12" t="s">
        <v>58</v>
      </c>
      <c r="X660" s="12" t="s">
        <v>39</v>
      </c>
      <c r="Y660" s="12" t="s">
        <v>51</v>
      </c>
      <c r="Z660" s="12">
        <v>117.26</v>
      </c>
      <c r="AA660" s="12">
        <v>152.49</v>
      </c>
      <c r="AB660" s="12" t="s">
        <v>46</v>
      </c>
      <c r="AC660" s="13">
        <v>42376</v>
      </c>
      <c r="AD660" s="12">
        <v>73</v>
      </c>
      <c r="AE660" s="15" t="s">
        <v>40</v>
      </c>
    </row>
    <row r="661" spans="3:31" ht="18" x14ac:dyDescent="0.35">
      <c r="C661" s="11" t="s">
        <v>1282</v>
      </c>
      <c r="D661" s="12" t="s">
        <v>4635</v>
      </c>
      <c r="E661" s="12" t="s">
        <v>6639</v>
      </c>
      <c r="F661" s="12" t="s">
        <v>26</v>
      </c>
      <c r="G661" s="12" t="s">
        <v>8031</v>
      </c>
      <c r="H661" s="12" t="s">
        <v>8024</v>
      </c>
      <c r="I661" s="12" t="s">
        <v>1283</v>
      </c>
      <c r="J661" s="13">
        <v>45668</v>
      </c>
      <c r="K661" s="14">
        <v>0.81562500000000004</v>
      </c>
      <c r="L661" s="12">
        <v>345.81</v>
      </c>
      <c r="M661" s="12">
        <v>2652.94</v>
      </c>
      <c r="N661" s="12">
        <v>2998.75</v>
      </c>
      <c r="O661" s="12">
        <v>2360.39</v>
      </c>
      <c r="P661" s="49">
        <v>45669</v>
      </c>
      <c r="Q661" s="12" t="str">
        <f>TEXT(Table1[[#This Row],[Billing_Date]],"YYYY")</f>
        <v>2025</v>
      </c>
      <c r="R661" s="49">
        <v>45860</v>
      </c>
      <c r="S661" s="12" t="s">
        <v>37</v>
      </c>
      <c r="T661" s="12">
        <f>IF(Table1[[#This Row],[Payment_Status]]="Paid",1,0)</f>
        <v>0</v>
      </c>
      <c r="U661" s="12">
        <f>IF(Table1[[#This Row],[Payment_Status]]="Unpaid",1,0)</f>
        <v>0</v>
      </c>
      <c r="V661" s="12">
        <f>IF(Table1[[#This Row],[Payment_Status]]="Pending",1,0)</f>
        <v>1</v>
      </c>
      <c r="W661" s="12" t="s">
        <v>29</v>
      </c>
      <c r="X661" s="12" t="s">
        <v>39</v>
      </c>
      <c r="Y661" s="12" t="s">
        <v>85</v>
      </c>
      <c r="Z661" s="12">
        <v>207.54</v>
      </c>
      <c r="AA661" s="12">
        <v>138.27000000000001</v>
      </c>
      <c r="AB661" s="12" t="s">
        <v>32</v>
      </c>
      <c r="AC661" s="13">
        <v>43033</v>
      </c>
      <c r="AD661" s="12">
        <v>37</v>
      </c>
      <c r="AE661" s="15" t="s">
        <v>33</v>
      </c>
    </row>
    <row r="662" spans="3:31" ht="18" x14ac:dyDescent="0.35">
      <c r="C662" s="11" t="s">
        <v>1284</v>
      </c>
      <c r="D662" s="12" t="s">
        <v>4636</v>
      </c>
      <c r="E662" s="12" t="s">
        <v>6640</v>
      </c>
      <c r="F662" s="12" t="s">
        <v>26</v>
      </c>
      <c r="G662" s="12" t="s">
        <v>8030</v>
      </c>
      <c r="H662" s="12" t="s">
        <v>8023</v>
      </c>
      <c r="I662" s="12" t="s">
        <v>1285</v>
      </c>
      <c r="J662" s="13">
        <v>45554</v>
      </c>
      <c r="K662" s="14">
        <v>0.48275462962962962</v>
      </c>
      <c r="L662" s="12">
        <v>269.89999999999998</v>
      </c>
      <c r="M662" s="12">
        <v>2958.94</v>
      </c>
      <c r="N662" s="12">
        <v>3228.84</v>
      </c>
      <c r="O662" s="12">
        <v>1717.99</v>
      </c>
      <c r="P662" s="49">
        <v>45558</v>
      </c>
      <c r="Q662" s="12" t="str">
        <f>TEXT(Table1[[#This Row],[Billing_Date]],"YYYY")</f>
        <v>2024</v>
      </c>
      <c r="R662" s="49">
        <v>45861</v>
      </c>
      <c r="S662" s="12" t="s">
        <v>37</v>
      </c>
      <c r="T662" s="12">
        <f>IF(Table1[[#This Row],[Payment_Status]]="Paid",1,0)</f>
        <v>0</v>
      </c>
      <c r="U662" s="12">
        <f>IF(Table1[[#This Row],[Payment_Status]]="Unpaid",1,0)</f>
        <v>0</v>
      </c>
      <c r="V662" s="12">
        <f>IF(Table1[[#This Row],[Payment_Status]]="Pending",1,0)</f>
        <v>1</v>
      </c>
      <c r="W662" s="12" t="s">
        <v>38</v>
      </c>
      <c r="X662" s="12" t="s">
        <v>30</v>
      </c>
      <c r="Y662" s="12" t="s">
        <v>63</v>
      </c>
      <c r="Z662" s="12">
        <v>179.92</v>
      </c>
      <c r="AA662" s="12">
        <v>89.98</v>
      </c>
      <c r="AB662" s="12" t="s">
        <v>32</v>
      </c>
      <c r="AC662" s="13">
        <v>45485</v>
      </c>
      <c r="AD662" s="12">
        <v>47</v>
      </c>
      <c r="AE662" s="15" t="s">
        <v>64</v>
      </c>
    </row>
    <row r="663" spans="3:31" ht="18" x14ac:dyDescent="0.35">
      <c r="C663" s="11" t="s">
        <v>1286</v>
      </c>
      <c r="D663" s="12" t="s">
        <v>4637</v>
      </c>
      <c r="E663" s="12" t="s">
        <v>6641</v>
      </c>
      <c r="F663" s="12" t="s">
        <v>35</v>
      </c>
      <c r="G663" s="12" t="s">
        <v>8031</v>
      </c>
      <c r="H663" s="12" t="s">
        <v>8024</v>
      </c>
      <c r="I663" s="12" t="s">
        <v>1287</v>
      </c>
      <c r="J663" s="13">
        <v>45713</v>
      </c>
      <c r="K663" s="14">
        <v>0.13528935185185184</v>
      </c>
      <c r="L663" s="12">
        <v>179.83</v>
      </c>
      <c r="M663" s="12">
        <v>3505.28</v>
      </c>
      <c r="N663" s="12">
        <v>3685.11</v>
      </c>
      <c r="O663" s="12">
        <v>1202.42</v>
      </c>
      <c r="P663" s="49">
        <v>45782</v>
      </c>
      <c r="Q663" s="12" t="str">
        <f>TEXT(Table1[[#This Row],[Billing_Date]],"YYYY")</f>
        <v>2025</v>
      </c>
      <c r="R663" s="49">
        <v>45879</v>
      </c>
      <c r="S663" s="12" t="s">
        <v>49</v>
      </c>
      <c r="T663" s="12">
        <f>IF(Table1[[#This Row],[Payment_Status]]="Paid",1,0)</f>
        <v>0</v>
      </c>
      <c r="U663" s="12">
        <f>IF(Table1[[#This Row],[Payment_Status]]="Unpaid",1,0)</f>
        <v>1</v>
      </c>
      <c r="V663" s="12">
        <f>IF(Table1[[#This Row],[Payment_Status]]="Pending",1,0)</f>
        <v>0</v>
      </c>
      <c r="W663" s="12" t="s">
        <v>29</v>
      </c>
      <c r="X663" s="12" t="s">
        <v>39</v>
      </c>
      <c r="Y663" s="12" t="s">
        <v>45</v>
      </c>
      <c r="Z663" s="12">
        <v>120.16</v>
      </c>
      <c r="AA663" s="12">
        <v>59.67</v>
      </c>
      <c r="AB663" s="12" t="s">
        <v>46</v>
      </c>
      <c r="AC663" s="13">
        <v>42600</v>
      </c>
      <c r="AD663" s="12">
        <v>65</v>
      </c>
      <c r="AE663" s="15" t="s">
        <v>64</v>
      </c>
    </row>
    <row r="664" spans="3:31" ht="18" x14ac:dyDescent="0.35">
      <c r="C664" s="11" t="s">
        <v>3977</v>
      </c>
      <c r="D664" s="12" t="s">
        <v>4638</v>
      </c>
      <c r="E664" s="12" t="s">
        <v>6642</v>
      </c>
      <c r="F664" s="12" t="s">
        <v>26</v>
      </c>
      <c r="G664" s="12" t="s">
        <v>8026</v>
      </c>
      <c r="H664" s="12" t="s">
        <v>8021</v>
      </c>
      <c r="I664" s="12" t="s">
        <v>3978</v>
      </c>
      <c r="J664" s="13">
        <v>45808</v>
      </c>
      <c r="K664" s="14">
        <v>0.62643518518518515</v>
      </c>
      <c r="L664" s="12">
        <v>45.21</v>
      </c>
      <c r="M664" s="12">
        <v>3507.57</v>
      </c>
      <c r="N664" s="12">
        <v>3552.78</v>
      </c>
      <c r="O664" s="12">
        <v>319.61</v>
      </c>
      <c r="P664" s="49">
        <v>45809</v>
      </c>
      <c r="Q664" s="12" t="str">
        <f>TEXT(Table1[[#This Row],[Billing_Date]],"YYYY")</f>
        <v>2025</v>
      </c>
      <c r="R664" s="49">
        <v>45857</v>
      </c>
      <c r="S664" s="12" t="s">
        <v>37</v>
      </c>
      <c r="T664" s="12">
        <f>IF(Table1[[#This Row],[Payment_Status]]="Paid",1,0)</f>
        <v>0</v>
      </c>
      <c r="U664" s="12">
        <f>IF(Table1[[#This Row],[Payment_Status]]="Unpaid",1,0)</f>
        <v>0</v>
      </c>
      <c r="V664" s="12">
        <f>IF(Table1[[#This Row],[Payment_Status]]="Pending",1,0)</f>
        <v>1</v>
      </c>
      <c r="W664" s="12" t="s">
        <v>58</v>
      </c>
      <c r="X664" s="12" t="s">
        <v>39</v>
      </c>
      <c r="Y664" s="12" t="s">
        <v>85</v>
      </c>
      <c r="Z664" s="12">
        <v>22.73</v>
      </c>
      <c r="AA664" s="12">
        <v>22.48</v>
      </c>
      <c r="AB664" s="12" t="s">
        <v>46</v>
      </c>
      <c r="AC664" s="13">
        <v>43451</v>
      </c>
      <c r="AD664" s="12">
        <v>21</v>
      </c>
      <c r="AE664" s="15" t="s">
        <v>33</v>
      </c>
    </row>
    <row r="665" spans="3:31" ht="18" x14ac:dyDescent="0.35">
      <c r="C665" s="11" t="s">
        <v>2302</v>
      </c>
      <c r="D665" s="12" t="s">
        <v>4639</v>
      </c>
      <c r="E665" s="12" t="s">
        <v>6643</v>
      </c>
      <c r="F665" s="12" t="s">
        <v>26</v>
      </c>
      <c r="G665" s="12" t="s">
        <v>8031</v>
      </c>
      <c r="H665" s="12" t="s">
        <v>8024</v>
      </c>
      <c r="I665" s="12" t="s">
        <v>2303</v>
      </c>
      <c r="J665" s="13">
        <v>45718</v>
      </c>
      <c r="K665" s="14">
        <v>0.47283564814814816</v>
      </c>
      <c r="L665" s="12">
        <v>493.15</v>
      </c>
      <c r="M665" s="12">
        <v>3962.53</v>
      </c>
      <c r="N665" s="12">
        <v>4455.68</v>
      </c>
      <c r="O665" s="12">
        <v>3532.12</v>
      </c>
      <c r="P665" s="49">
        <v>45723</v>
      </c>
      <c r="Q665" s="12" t="str">
        <f>TEXT(Table1[[#This Row],[Billing_Date]],"YYYY")</f>
        <v>2025</v>
      </c>
      <c r="R665" s="49">
        <v>45873</v>
      </c>
      <c r="S665" s="12" t="s">
        <v>37</v>
      </c>
      <c r="T665" s="12">
        <f>IF(Table1[[#This Row],[Payment_Status]]="Paid",1,0)</f>
        <v>0</v>
      </c>
      <c r="U665" s="12">
        <f>IF(Table1[[#This Row],[Payment_Status]]="Unpaid",1,0)</f>
        <v>0</v>
      </c>
      <c r="V665" s="12">
        <f>IF(Table1[[#This Row],[Payment_Status]]="Pending",1,0)</f>
        <v>1</v>
      </c>
      <c r="W665" s="12" t="s">
        <v>58</v>
      </c>
      <c r="X665" s="12" t="s">
        <v>39</v>
      </c>
      <c r="Y665" s="12" t="s">
        <v>63</v>
      </c>
      <c r="Z665" s="12">
        <v>288.51</v>
      </c>
      <c r="AA665" s="12">
        <v>204.64</v>
      </c>
      <c r="AB665" s="12" t="s">
        <v>46</v>
      </c>
      <c r="AC665" s="13">
        <v>44525</v>
      </c>
      <c r="AD665" s="12">
        <v>19</v>
      </c>
      <c r="AE665" s="15" t="s">
        <v>64</v>
      </c>
    </row>
    <row r="666" spans="3:31" ht="18" x14ac:dyDescent="0.35">
      <c r="C666" s="11" t="s">
        <v>1292</v>
      </c>
      <c r="D666" s="12" t="s">
        <v>4640</v>
      </c>
      <c r="E666" s="12" t="s">
        <v>6644</v>
      </c>
      <c r="F666" s="12" t="s">
        <v>30</v>
      </c>
      <c r="G666" s="12" t="s">
        <v>8031</v>
      </c>
      <c r="H666" s="12" t="s">
        <v>8024</v>
      </c>
      <c r="I666" s="12" t="s">
        <v>1293</v>
      </c>
      <c r="J666" s="13">
        <v>45744</v>
      </c>
      <c r="K666" s="14">
        <v>0.17275462962962962</v>
      </c>
      <c r="L666" s="12">
        <v>350.11</v>
      </c>
      <c r="M666" s="12">
        <v>3995.45</v>
      </c>
      <c r="N666" s="12">
        <v>4345.5599999999904</v>
      </c>
      <c r="O666" s="12">
        <v>2023.75</v>
      </c>
      <c r="P666" s="49">
        <v>45809</v>
      </c>
      <c r="Q666" s="12" t="str">
        <f>TEXT(Table1[[#This Row],[Billing_Date]],"YYYY")</f>
        <v>2025</v>
      </c>
      <c r="R666" s="49">
        <v>45863</v>
      </c>
      <c r="S666" s="12" t="s">
        <v>49</v>
      </c>
      <c r="T666" s="12">
        <f>IF(Table1[[#This Row],[Payment_Status]]="Paid",1,0)</f>
        <v>0</v>
      </c>
      <c r="U666" s="12">
        <f>IF(Table1[[#This Row],[Payment_Status]]="Unpaid",1,0)</f>
        <v>1</v>
      </c>
      <c r="V666" s="12">
        <f>IF(Table1[[#This Row],[Payment_Status]]="Pending",1,0)</f>
        <v>0</v>
      </c>
      <c r="W666" s="12" t="s">
        <v>58</v>
      </c>
      <c r="X666" s="12" t="s">
        <v>39</v>
      </c>
      <c r="Y666" s="12" t="s">
        <v>63</v>
      </c>
      <c r="Z666" s="12">
        <v>209.76</v>
      </c>
      <c r="AA666" s="12">
        <v>140.35</v>
      </c>
      <c r="AB666" s="12" t="s">
        <v>46</v>
      </c>
      <c r="AC666" s="13">
        <v>44103</v>
      </c>
      <c r="AD666" s="12">
        <v>38</v>
      </c>
      <c r="AE666" s="15" t="s">
        <v>33</v>
      </c>
    </row>
    <row r="667" spans="3:31" ht="18" x14ac:dyDescent="0.35">
      <c r="C667" s="11" t="s">
        <v>1294</v>
      </c>
      <c r="D667" s="12" t="s">
        <v>4641</v>
      </c>
      <c r="E667" s="12" t="s">
        <v>6645</v>
      </c>
      <c r="F667" s="12" t="s">
        <v>35</v>
      </c>
      <c r="G667" s="12" t="s">
        <v>8029</v>
      </c>
      <c r="H667" s="12" t="s">
        <v>8020</v>
      </c>
      <c r="I667" s="12" t="s">
        <v>1295</v>
      </c>
      <c r="J667" s="13">
        <v>45787</v>
      </c>
      <c r="K667" s="14">
        <v>2.4247685185185185E-2</v>
      </c>
      <c r="L667" s="12">
        <v>302.2</v>
      </c>
      <c r="M667" s="12">
        <v>4469.0600000000004</v>
      </c>
      <c r="N667" s="12">
        <v>4771.26</v>
      </c>
      <c r="O667" s="12">
        <v>2073.46</v>
      </c>
      <c r="P667" s="49">
        <v>45793</v>
      </c>
      <c r="Q667" s="12" t="str">
        <f>TEXT(Table1[[#This Row],[Billing_Date]],"YYYY")</f>
        <v>2025</v>
      </c>
      <c r="R667" s="49">
        <v>45871</v>
      </c>
      <c r="S667" s="12" t="s">
        <v>28</v>
      </c>
      <c r="T667" s="12">
        <f>IF(Table1[[#This Row],[Payment_Status]]="Paid",1,0)</f>
        <v>1</v>
      </c>
      <c r="U667" s="12">
        <f>IF(Table1[[#This Row],[Payment_Status]]="Unpaid",1,0)</f>
        <v>0</v>
      </c>
      <c r="V667" s="12">
        <f>IF(Table1[[#This Row],[Payment_Status]]="Pending",1,0)</f>
        <v>0</v>
      </c>
      <c r="W667" s="12" t="s">
        <v>58</v>
      </c>
      <c r="X667" s="12" t="s">
        <v>39</v>
      </c>
      <c r="Y667" s="12" t="s">
        <v>31</v>
      </c>
      <c r="Z667" s="12">
        <v>190.25</v>
      </c>
      <c r="AA667" s="12">
        <v>111.95</v>
      </c>
      <c r="AB667" s="12" t="s">
        <v>46</v>
      </c>
      <c r="AC667" s="13">
        <v>44262</v>
      </c>
      <c r="AD667" s="12">
        <v>64</v>
      </c>
      <c r="AE667" s="15" t="s">
        <v>33</v>
      </c>
    </row>
    <row r="668" spans="3:31" ht="18" x14ac:dyDescent="0.35">
      <c r="C668" s="11" t="s">
        <v>1296</v>
      </c>
      <c r="D668" s="12" t="s">
        <v>4642</v>
      </c>
      <c r="E668" s="12" t="s">
        <v>6646</v>
      </c>
      <c r="F668" s="12" t="s">
        <v>26</v>
      </c>
      <c r="G668" s="12" t="s">
        <v>8030</v>
      </c>
      <c r="H668" s="12" t="s">
        <v>8023</v>
      </c>
      <c r="I668" s="12" t="s">
        <v>1297</v>
      </c>
      <c r="J668" s="13">
        <v>45603</v>
      </c>
      <c r="K668" s="14">
        <v>0.8152314814814815</v>
      </c>
      <c r="L668" s="12">
        <v>193.79</v>
      </c>
      <c r="M668" s="12">
        <v>1326.79</v>
      </c>
      <c r="N668" s="12">
        <v>1520.58</v>
      </c>
      <c r="O668" s="12">
        <v>973.4</v>
      </c>
      <c r="P668" s="49">
        <v>45756</v>
      </c>
      <c r="Q668" s="12" t="str">
        <f>TEXT(Table1[[#This Row],[Billing_Date]],"YYYY")</f>
        <v>2025</v>
      </c>
      <c r="R668" s="49">
        <v>45858</v>
      </c>
      <c r="S668" s="12" t="s">
        <v>28</v>
      </c>
      <c r="T668" s="12">
        <f>IF(Table1[[#This Row],[Payment_Status]]="Paid",1,0)</f>
        <v>1</v>
      </c>
      <c r="U668" s="12">
        <f>IF(Table1[[#This Row],[Payment_Status]]="Unpaid",1,0)</f>
        <v>0</v>
      </c>
      <c r="V668" s="12">
        <f>IF(Table1[[#This Row],[Payment_Status]]="Pending",1,0)</f>
        <v>0</v>
      </c>
      <c r="W668" s="12" t="s">
        <v>58</v>
      </c>
      <c r="X668" s="12" t="s">
        <v>30</v>
      </c>
      <c r="Y668" s="12" t="s">
        <v>63</v>
      </c>
      <c r="Z668" s="12">
        <v>116.17</v>
      </c>
      <c r="AA668" s="12">
        <v>77.62</v>
      </c>
      <c r="AB668" s="12" t="s">
        <v>46</v>
      </c>
      <c r="AC668" s="13">
        <v>45462</v>
      </c>
      <c r="AD668" s="12">
        <v>75</v>
      </c>
      <c r="AE668" s="15" t="s">
        <v>40</v>
      </c>
    </row>
    <row r="669" spans="3:31" ht="18" x14ac:dyDescent="0.35">
      <c r="C669" s="11" t="s">
        <v>1298</v>
      </c>
      <c r="D669" s="12" t="s">
        <v>4643</v>
      </c>
      <c r="E669" s="12" t="s">
        <v>6647</v>
      </c>
      <c r="F669" s="12" t="s">
        <v>26</v>
      </c>
      <c r="G669" s="12" t="s">
        <v>8031</v>
      </c>
      <c r="H669" s="12" t="s">
        <v>8024</v>
      </c>
      <c r="I669" s="12" t="s">
        <v>1299</v>
      </c>
      <c r="J669" s="13">
        <v>45570</v>
      </c>
      <c r="K669" s="14">
        <v>0.55636574074074074</v>
      </c>
      <c r="L669" s="12">
        <v>134.97999999999999</v>
      </c>
      <c r="M669" s="12">
        <v>3265.4</v>
      </c>
      <c r="N669" s="12">
        <v>3400.38</v>
      </c>
      <c r="O669" s="12">
        <v>671.94</v>
      </c>
      <c r="P669" s="49">
        <v>45571</v>
      </c>
      <c r="Q669" s="12" t="str">
        <f>TEXT(Table1[[#This Row],[Billing_Date]],"YYYY")</f>
        <v>2024</v>
      </c>
      <c r="R669" s="49">
        <v>45883</v>
      </c>
      <c r="S669" s="12" t="s">
        <v>37</v>
      </c>
      <c r="T669" s="12">
        <f>IF(Table1[[#This Row],[Payment_Status]]="Paid",1,0)</f>
        <v>0</v>
      </c>
      <c r="U669" s="12">
        <f>IF(Table1[[#This Row],[Payment_Status]]="Unpaid",1,0)</f>
        <v>0</v>
      </c>
      <c r="V669" s="12">
        <f>IF(Table1[[#This Row],[Payment_Status]]="Pending",1,0)</f>
        <v>1</v>
      </c>
      <c r="W669" s="12" t="s">
        <v>38</v>
      </c>
      <c r="X669" s="12" t="s">
        <v>44</v>
      </c>
      <c r="Y669" s="12" t="s">
        <v>85</v>
      </c>
      <c r="Z669" s="12">
        <v>58.35</v>
      </c>
      <c r="AA669" s="12">
        <v>76.63</v>
      </c>
      <c r="AB669" s="12" t="s">
        <v>32</v>
      </c>
      <c r="AC669" s="13">
        <v>44289</v>
      </c>
      <c r="AD669" s="12">
        <v>73</v>
      </c>
      <c r="AE669" s="15" t="s">
        <v>64</v>
      </c>
    </row>
    <row r="670" spans="3:31" ht="18" x14ac:dyDescent="0.35">
      <c r="C670" s="11" t="s">
        <v>1300</v>
      </c>
      <c r="D670" s="12" t="s">
        <v>4644</v>
      </c>
      <c r="E670" s="12" t="s">
        <v>6648</v>
      </c>
      <c r="F670" s="12" t="s">
        <v>30</v>
      </c>
      <c r="G670" s="12" t="s">
        <v>8029</v>
      </c>
      <c r="H670" s="12" t="s">
        <v>8020</v>
      </c>
      <c r="I670" s="12" t="s">
        <v>1301</v>
      </c>
      <c r="J670" s="13">
        <v>45548</v>
      </c>
      <c r="K670" s="14">
        <v>0.79386574074074079</v>
      </c>
      <c r="L670" s="12">
        <v>338.15</v>
      </c>
      <c r="M670" s="12">
        <v>2726.34</v>
      </c>
      <c r="N670" s="12">
        <v>3064.49</v>
      </c>
      <c r="O670" s="12">
        <v>1607.1</v>
      </c>
      <c r="P670" s="49">
        <v>45633</v>
      </c>
      <c r="Q670" s="12" t="str">
        <f>TEXT(Table1[[#This Row],[Billing_Date]],"YYYY")</f>
        <v>2024</v>
      </c>
      <c r="R670" s="49">
        <v>45859</v>
      </c>
      <c r="S670" s="12" t="s">
        <v>37</v>
      </c>
      <c r="T670" s="12">
        <f>IF(Table1[[#This Row],[Payment_Status]]="Paid",1,0)</f>
        <v>0</v>
      </c>
      <c r="U670" s="12">
        <f>IF(Table1[[#This Row],[Payment_Status]]="Unpaid",1,0)</f>
        <v>0</v>
      </c>
      <c r="V670" s="12">
        <f>IF(Table1[[#This Row],[Payment_Status]]="Pending",1,0)</f>
        <v>1</v>
      </c>
      <c r="W670" s="12" t="s">
        <v>29</v>
      </c>
      <c r="X670" s="12" t="s">
        <v>39</v>
      </c>
      <c r="Y670" s="12" t="s">
        <v>85</v>
      </c>
      <c r="Z670" s="12">
        <v>222.2</v>
      </c>
      <c r="AA670" s="12">
        <v>115.95</v>
      </c>
      <c r="AB670" s="12" t="s">
        <v>46</v>
      </c>
      <c r="AC670" s="13">
        <v>44868</v>
      </c>
      <c r="AD670" s="12">
        <v>41</v>
      </c>
      <c r="AE670" s="15" t="s">
        <v>40</v>
      </c>
    </row>
    <row r="671" spans="3:31" ht="18" x14ac:dyDescent="0.35">
      <c r="C671" s="11" t="s">
        <v>1302</v>
      </c>
      <c r="D671" s="12" t="s">
        <v>4645</v>
      </c>
      <c r="E671" s="12" t="s">
        <v>6649</v>
      </c>
      <c r="F671" s="12" t="s">
        <v>35</v>
      </c>
      <c r="G671" s="12" t="s">
        <v>8028</v>
      </c>
      <c r="H671" s="12" t="s">
        <v>8022</v>
      </c>
      <c r="I671" s="12" t="s">
        <v>1303</v>
      </c>
      <c r="J671" s="13">
        <v>45747</v>
      </c>
      <c r="K671" s="14">
        <v>0.76807870370370368</v>
      </c>
      <c r="L671" s="12">
        <v>163.85</v>
      </c>
      <c r="M671" s="12">
        <v>2220.4</v>
      </c>
      <c r="N671" s="12">
        <v>2384.25</v>
      </c>
      <c r="O671" s="12">
        <v>940.56</v>
      </c>
      <c r="P671" s="49">
        <v>45814</v>
      </c>
      <c r="Q671" s="12" t="str">
        <f>TEXT(Table1[[#This Row],[Billing_Date]],"YYYY")</f>
        <v>2025</v>
      </c>
      <c r="R671" s="49">
        <v>45868</v>
      </c>
      <c r="S671" s="12" t="s">
        <v>49</v>
      </c>
      <c r="T671" s="12">
        <f>IF(Table1[[#This Row],[Payment_Status]]="Paid",1,0)</f>
        <v>0</v>
      </c>
      <c r="U671" s="12">
        <f>IF(Table1[[#This Row],[Payment_Status]]="Unpaid",1,0)</f>
        <v>1</v>
      </c>
      <c r="V671" s="12">
        <f>IF(Table1[[#This Row],[Payment_Status]]="Pending",1,0)</f>
        <v>0</v>
      </c>
      <c r="W671" s="12" t="s">
        <v>43</v>
      </c>
      <c r="X671" s="12" t="s">
        <v>39</v>
      </c>
      <c r="Y671" s="12" t="s">
        <v>51</v>
      </c>
      <c r="Z671" s="12">
        <v>77.599999999999994</v>
      </c>
      <c r="AA671" s="12">
        <v>86.25</v>
      </c>
      <c r="AB671" s="12" t="s">
        <v>46</v>
      </c>
      <c r="AC671" s="13">
        <v>44079</v>
      </c>
      <c r="AD671" s="12">
        <v>45</v>
      </c>
      <c r="AE671" s="15" t="s">
        <v>33</v>
      </c>
    </row>
    <row r="672" spans="3:31" ht="18" x14ac:dyDescent="0.35">
      <c r="C672" s="11" t="s">
        <v>1304</v>
      </c>
      <c r="D672" s="12" t="s">
        <v>4646</v>
      </c>
      <c r="E672" s="12" t="s">
        <v>6650</v>
      </c>
      <c r="F672" s="12" t="s">
        <v>30</v>
      </c>
      <c r="G672" s="12" t="s">
        <v>8025</v>
      </c>
      <c r="H672" s="12" t="s">
        <v>8020</v>
      </c>
      <c r="I672" s="12" t="s">
        <v>1305</v>
      </c>
      <c r="J672" s="13">
        <v>45750</v>
      </c>
      <c r="K672" s="14">
        <v>0.28265046296296298</v>
      </c>
      <c r="L672" s="12">
        <v>269.60000000000002</v>
      </c>
      <c r="M672" s="12">
        <v>1947.18</v>
      </c>
      <c r="N672" s="12">
        <v>2216.7800000000002</v>
      </c>
      <c r="O672" s="12">
        <v>1481.98</v>
      </c>
      <c r="P672" s="49">
        <v>45751</v>
      </c>
      <c r="Q672" s="12" t="str">
        <f>TEXT(Table1[[#This Row],[Billing_Date]],"YYYY")</f>
        <v>2025</v>
      </c>
      <c r="R672" s="49">
        <v>45876</v>
      </c>
      <c r="S672" s="12" t="s">
        <v>49</v>
      </c>
      <c r="T672" s="12">
        <f>IF(Table1[[#This Row],[Payment_Status]]="Paid",1,0)</f>
        <v>0</v>
      </c>
      <c r="U672" s="12">
        <f>IF(Table1[[#This Row],[Payment_Status]]="Unpaid",1,0)</f>
        <v>1</v>
      </c>
      <c r="V672" s="12">
        <f>IF(Table1[[#This Row],[Payment_Status]]="Pending",1,0)</f>
        <v>0</v>
      </c>
      <c r="W672" s="12" t="s">
        <v>50</v>
      </c>
      <c r="X672" s="12" t="s">
        <v>39</v>
      </c>
      <c r="Y672" s="12" t="s">
        <v>45</v>
      </c>
      <c r="Z672" s="12">
        <v>179.11</v>
      </c>
      <c r="AA672" s="12">
        <v>90.49</v>
      </c>
      <c r="AB672" s="12" t="s">
        <v>32</v>
      </c>
      <c r="AC672" s="13">
        <v>42758</v>
      </c>
      <c r="AD672" s="12">
        <v>70</v>
      </c>
      <c r="AE672" s="15" t="s">
        <v>40</v>
      </c>
    </row>
    <row r="673" spans="3:31" ht="18" x14ac:dyDescent="0.35">
      <c r="C673" s="11" t="s">
        <v>1306</v>
      </c>
      <c r="D673" s="12" t="s">
        <v>4647</v>
      </c>
      <c r="E673" s="12" t="s">
        <v>6651</v>
      </c>
      <c r="F673" s="12" t="s">
        <v>30</v>
      </c>
      <c r="G673" s="12" t="s">
        <v>8025</v>
      </c>
      <c r="H673" s="12" t="s">
        <v>8020</v>
      </c>
      <c r="I673" s="12" t="s">
        <v>1307</v>
      </c>
      <c r="J673" s="13">
        <v>45531</v>
      </c>
      <c r="K673" s="14">
        <v>0.76192129629629635</v>
      </c>
      <c r="L673" s="12">
        <v>477.61</v>
      </c>
      <c r="M673" s="12">
        <v>1201.1199999999999</v>
      </c>
      <c r="N673" s="12">
        <v>1678.73</v>
      </c>
      <c r="O673" s="12">
        <v>2288.35</v>
      </c>
      <c r="P673" s="49">
        <v>45637</v>
      </c>
      <c r="Q673" s="12" t="str">
        <f>TEXT(Table1[[#This Row],[Billing_Date]],"YYYY")</f>
        <v>2024</v>
      </c>
      <c r="R673" s="49">
        <v>45870</v>
      </c>
      <c r="S673" s="12" t="s">
        <v>37</v>
      </c>
      <c r="T673" s="12">
        <f>IF(Table1[[#This Row],[Payment_Status]]="Paid",1,0)</f>
        <v>0</v>
      </c>
      <c r="U673" s="12">
        <f>IF(Table1[[#This Row],[Payment_Status]]="Unpaid",1,0)</f>
        <v>0</v>
      </c>
      <c r="V673" s="12">
        <f>IF(Table1[[#This Row],[Payment_Status]]="Pending",1,0)</f>
        <v>1</v>
      </c>
      <c r="W673" s="12" t="s">
        <v>43</v>
      </c>
      <c r="X673" s="12" t="s">
        <v>39</v>
      </c>
      <c r="Y673" s="12" t="s">
        <v>51</v>
      </c>
      <c r="Z673" s="12">
        <v>216.36</v>
      </c>
      <c r="AA673" s="12">
        <v>261.25</v>
      </c>
      <c r="AB673" s="12" t="s">
        <v>46</v>
      </c>
      <c r="AC673" s="13">
        <v>44929</v>
      </c>
      <c r="AD673" s="12">
        <v>37</v>
      </c>
      <c r="AE673" s="15" t="s">
        <v>64</v>
      </c>
    </row>
    <row r="674" spans="3:31" ht="18" x14ac:dyDescent="0.35">
      <c r="C674" s="11" t="s">
        <v>3187</v>
      </c>
      <c r="D674" s="12" t="s">
        <v>4648</v>
      </c>
      <c r="E674" s="12" t="s">
        <v>6652</v>
      </c>
      <c r="F674" s="12" t="s">
        <v>26</v>
      </c>
      <c r="G674" s="12" t="s">
        <v>8029</v>
      </c>
      <c r="H674" s="12" t="s">
        <v>8020</v>
      </c>
      <c r="I674" s="12" t="s">
        <v>3188</v>
      </c>
      <c r="J674" s="13">
        <v>45748</v>
      </c>
      <c r="K674" s="14">
        <v>0.90175925925925926</v>
      </c>
      <c r="L674" s="12">
        <v>457.65</v>
      </c>
      <c r="M674" s="12">
        <v>3410.64</v>
      </c>
      <c r="N674" s="12">
        <v>3868.29</v>
      </c>
      <c r="O674" s="12">
        <v>2548.9499999999998</v>
      </c>
      <c r="P674" s="49">
        <v>45829</v>
      </c>
      <c r="Q674" s="12" t="str">
        <f>TEXT(Table1[[#This Row],[Billing_Date]],"YYYY")</f>
        <v>2025</v>
      </c>
      <c r="R674" s="49">
        <v>45863</v>
      </c>
      <c r="S674" s="12" t="s">
        <v>37</v>
      </c>
      <c r="T674" s="12">
        <f>IF(Table1[[#This Row],[Payment_Status]]="Paid",1,0)</f>
        <v>0</v>
      </c>
      <c r="U674" s="12">
        <f>IF(Table1[[#This Row],[Payment_Status]]="Unpaid",1,0)</f>
        <v>0</v>
      </c>
      <c r="V674" s="12">
        <f>IF(Table1[[#This Row],[Payment_Status]]="Pending",1,0)</f>
        <v>1</v>
      </c>
      <c r="W674" s="12" t="s">
        <v>50</v>
      </c>
      <c r="X674" s="12" t="s">
        <v>44</v>
      </c>
      <c r="Y674" s="12" t="s">
        <v>51</v>
      </c>
      <c r="Z674" s="12">
        <v>270.66000000000003</v>
      </c>
      <c r="AA674" s="12">
        <v>186.99</v>
      </c>
      <c r="AB674" s="12" t="s">
        <v>32</v>
      </c>
      <c r="AC674" s="13">
        <v>42224</v>
      </c>
      <c r="AD674" s="12">
        <v>49</v>
      </c>
      <c r="AE674" s="15" t="s">
        <v>40</v>
      </c>
    </row>
    <row r="675" spans="3:31" ht="18" x14ac:dyDescent="0.35">
      <c r="C675" s="11" t="s">
        <v>1311</v>
      </c>
      <c r="D675" s="12" t="s">
        <v>4650</v>
      </c>
      <c r="E675" s="12" t="s">
        <v>6654</v>
      </c>
      <c r="F675" s="12" t="s">
        <v>35</v>
      </c>
      <c r="G675" s="12" t="s">
        <v>8031</v>
      </c>
      <c r="H675" s="12" t="s">
        <v>8024</v>
      </c>
      <c r="I675" s="12" t="s">
        <v>1312</v>
      </c>
      <c r="J675" s="13">
        <v>45789</v>
      </c>
      <c r="K675" s="14">
        <v>0.44709490740740743</v>
      </c>
      <c r="L675" s="12">
        <v>51.49</v>
      </c>
      <c r="M675" s="12">
        <v>1585.52</v>
      </c>
      <c r="N675" s="12">
        <v>1637.01</v>
      </c>
      <c r="O675" s="12">
        <v>278.97000000000003</v>
      </c>
      <c r="P675" s="49">
        <v>45796</v>
      </c>
      <c r="Q675" s="12" t="str">
        <f>TEXT(Table1[[#This Row],[Billing_Date]],"YYYY")</f>
        <v>2025</v>
      </c>
      <c r="R675" s="49">
        <v>45874</v>
      </c>
      <c r="S675" s="12" t="s">
        <v>28</v>
      </c>
      <c r="T675" s="12">
        <f>IF(Table1[[#This Row],[Payment_Status]]="Paid",1,0)</f>
        <v>1</v>
      </c>
      <c r="U675" s="12">
        <f>IF(Table1[[#This Row],[Payment_Status]]="Unpaid",1,0)</f>
        <v>0</v>
      </c>
      <c r="V675" s="12">
        <f>IF(Table1[[#This Row],[Payment_Status]]="Pending",1,0)</f>
        <v>0</v>
      </c>
      <c r="W675" s="12" t="s">
        <v>29</v>
      </c>
      <c r="X675" s="12" t="s">
        <v>44</v>
      </c>
      <c r="Y675" s="12" t="s">
        <v>51</v>
      </c>
      <c r="Z675" s="12">
        <v>29.33</v>
      </c>
      <c r="AA675" s="12">
        <v>22.16</v>
      </c>
      <c r="AB675" s="12" t="s">
        <v>46</v>
      </c>
      <c r="AC675" s="13">
        <v>45003</v>
      </c>
      <c r="AD675" s="12">
        <v>66</v>
      </c>
      <c r="AE675" s="15" t="s">
        <v>64</v>
      </c>
    </row>
    <row r="676" spans="3:31" ht="18" x14ac:dyDescent="0.35">
      <c r="C676" s="11" t="s">
        <v>1313</v>
      </c>
      <c r="D676" s="12" t="s">
        <v>4651</v>
      </c>
      <c r="E676" s="12" t="s">
        <v>6655</v>
      </c>
      <c r="F676" s="12" t="s">
        <v>26</v>
      </c>
      <c r="G676" s="12" t="s">
        <v>8027</v>
      </c>
      <c r="H676" s="12" t="s">
        <v>8022</v>
      </c>
      <c r="I676" s="12" t="s">
        <v>1314</v>
      </c>
      <c r="J676" s="13">
        <v>45595</v>
      </c>
      <c r="K676" s="14">
        <v>0.9254282407407407</v>
      </c>
      <c r="L676" s="12">
        <v>403.06</v>
      </c>
      <c r="M676" s="12">
        <v>1995.43</v>
      </c>
      <c r="N676" s="12">
        <v>2398.4899999999998</v>
      </c>
      <c r="O676" s="12">
        <v>2608.12</v>
      </c>
      <c r="P676" s="49">
        <v>45684</v>
      </c>
      <c r="Q676" s="12" t="str">
        <f>TEXT(Table1[[#This Row],[Billing_Date]],"YYYY")</f>
        <v>2025</v>
      </c>
      <c r="R676" s="49">
        <v>45881</v>
      </c>
      <c r="S676" s="12" t="s">
        <v>37</v>
      </c>
      <c r="T676" s="12">
        <f>IF(Table1[[#This Row],[Payment_Status]]="Paid",1,0)</f>
        <v>0</v>
      </c>
      <c r="U676" s="12">
        <f>IF(Table1[[#This Row],[Payment_Status]]="Unpaid",1,0)</f>
        <v>0</v>
      </c>
      <c r="V676" s="12">
        <f>IF(Table1[[#This Row],[Payment_Status]]="Pending",1,0)</f>
        <v>1</v>
      </c>
      <c r="W676" s="12" t="s">
        <v>29</v>
      </c>
      <c r="X676" s="12" t="s">
        <v>44</v>
      </c>
      <c r="Y676" s="12" t="s">
        <v>31</v>
      </c>
      <c r="Z676" s="12">
        <v>218.67</v>
      </c>
      <c r="AA676" s="12">
        <v>184.39</v>
      </c>
      <c r="AB676" s="12" t="s">
        <v>46</v>
      </c>
      <c r="AC676" s="13">
        <v>44906</v>
      </c>
      <c r="AD676" s="12">
        <v>47</v>
      </c>
      <c r="AE676" s="15" t="s">
        <v>40</v>
      </c>
    </row>
    <row r="677" spans="3:31" ht="18" x14ac:dyDescent="0.35">
      <c r="C677" s="11" t="s">
        <v>350</v>
      </c>
      <c r="D677" s="12" t="s">
        <v>4652</v>
      </c>
      <c r="E677" s="12" t="s">
        <v>6656</v>
      </c>
      <c r="F677" s="12" t="s">
        <v>35</v>
      </c>
      <c r="G677" s="12" t="s">
        <v>8026</v>
      </c>
      <c r="H677" s="12" t="s">
        <v>8021</v>
      </c>
      <c r="I677" s="12" t="s">
        <v>351</v>
      </c>
      <c r="J677" s="13">
        <v>45836</v>
      </c>
      <c r="K677" s="14">
        <v>0.94997685185185188</v>
      </c>
      <c r="L677" s="12">
        <v>198.36</v>
      </c>
      <c r="M677" s="12">
        <v>1869.7</v>
      </c>
      <c r="N677" s="12">
        <v>2068.06</v>
      </c>
      <c r="O677" s="12">
        <v>1250.44</v>
      </c>
      <c r="P677" s="49">
        <v>45837</v>
      </c>
      <c r="Q677" s="12" t="str">
        <f>TEXT(Table1[[#This Row],[Billing_Date]],"YYYY")</f>
        <v>2025</v>
      </c>
      <c r="R677" s="49">
        <v>45872</v>
      </c>
      <c r="S677" s="12" t="s">
        <v>28</v>
      </c>
      <c r="T677" s="12">
        <f>IF(Table1[[#This Row],[Payment_Status]]="Paid",1,0)</f>
        <v>1</v>
      </c>
      <c r="U677" s="12">
        <f>IF(Table1[[#This Row],[Payment_Status]]="Unpaid",1,0)</f>
        <v>0</v>
      </c>
      <c r="V677" s="12">
        <f>IF(Table1[[#This Row],[Payment_Status]]="Pending",1,0)</f>
        <v>0</v>
      </c>
      <c r="W677" s="12" t="s">
        <v>38</v>
      </c>
      <c r="X677" s="12" t="s">
        <v>39</v>
      </c>
      <c r="Y677" s="12" t="s">
        <v>63</v>
      </c>
      <c r="Z677" s="12">
        <v>129.19999999999999</v>
      </c>
      <c r="AA677" s="12">
        <v>69.16</v>
      </c>
      <c r="AB677" s="12" t="s">
        <v>46</v>
      </c>
      <c r="AC677" s="13">
        <v>43785</v>
      </c>
      <c r="AD677" s="12">
        <v>46</v>
      </c>
      <c r="AE677" s="15" t="s">
        <v>33</v>
      </c>
    </row>
    <row r="678" spans="3:31" ht="18" x14ac:dyDescent="0.35">
      <c r="C678" s="11" t="s">
        <v>1317</v>
      </c>
      <c r="D678" s="12" t="s">
        <v>4653</v>
      </c>
      <c r="E678" s="12" t="s">
        <v>6657</v>
      </c>
      <c r="F678" s="12" t="s">
        <v>35</v>
      </c>
      <c r="G678" s="12" t="s">
        <v>8026</v>
      </c>
      <c r="H678" s="12" t="s">
        <v>8021</v>
      </c>
      <c r="I678" s="12" t="s">
        <v>1318</v>
      </c>
      <c r="J678" s="13">
        <v>45760</v>
      </c>
      <c r="K678" s="14">
        <v>8.5451388888888882E-2</v>
      </c>
      <c r="L678" s="12">
        <v>139.99</v>
      </c>
      <c r="M678" s="12">
        <v>3476.46</v>
      </c>
      <c r="N678" s="12">
        <v>3616.45</v>
      </c>
      <c r="O678" s="12">
        <v>653.71</v>
      </c>
      <c r="P678" s="49">
        <v>45761</v>
      </c>
      <c r="Q678" s="12" t="str">
        <f>TEXT(Table1[[#This Row],[Billing_Date]],"YYYY")</f>
        <v>2025</v>
      </c>
      <c r="R678" s="49">
        <v>45872</v>
      </c>
      <c r="S678" s="12" t="s">
        <v>28</v>
      </c>
      <c r="T678" s="12">
        <f>IF(Table1[[#This Row],[Payment_Status]]="Paid",1,0)</f>
        <v>1</v>
      </c>
      <c r="U678" s="12">
        <f>IF(Table1[[#This Row],[Payment_Status]]="Unpaid",1,0)</f>
        <v>0</v>
      </c>
      <c r="V678" s="12">
        <f>IF(Table1[[#This Row],[Payment_Status]]="Pending",1,0)</f>
        <v>0</v>
      </c>
      <c r="W678" s="12" t="s">
        <v>50</v>
      </c>
      <c r="X678" s="12" t="s">
        <v>30</v>
      </c>
      <c r="Y678" s="12" t="s">
        <v>31</v>
      </c>
      <c r="Z678" s="12">
        <v>74.760000000000005</v>
      </c>
      <c r="AA678" s="12">
        <v>65.23</v>
      </c>
      <c r="AB678" s="12" t="s">
        <v>46</v>
      </c>
      <c r="AC678" s="13">
        <v>42898</v>
      </c>
      <c r="AD678" s="12">
        <v>69</v>
      </c>
      <c r="AE678" s="15" t="s">
        <v>64</v>
      </c>
    </row>
    <row r="679" spans="3:31" ht="18" x14ac:dyDescent="0.35">
      <c r="C679" s="11" t="s">
        <v>1319</v>
      </c>
      <c r="D679" s="12" t="s">
        <v>4654</v>
      </c>
      <c r="E679" s="12" t="s">
        <v>6658</v>
      </c>
      <c r="F679" s="12" t="s">
        <v>30</v>
      </c>
      <c r="G679" s="12" t="s">
        <v>8026</v>
      </c>
      <c r="H679" s="12" t="s">
        <v>8021</v>
      </c>
      <c r="I679" s="12" t="s">
        <v>1320</v>
      </c>
      <c r="J679" s="13">
        <v>45810</v>
      </c>
      <c r="K679" s="14">
        <v>0.90155092592592589</v>
      </c>
      <c r="L679" s="12">
        <v>68.239999999999995</v>
      </c>
      <c r="M679" s="12">
        <v>2831.06</v>
      </c>
      <c r="N679" s="12">
        <v>2899.2999999999902</v>
      </c>
      <c r="O679" s="12">
        <v>348.66</v>
      </c>
      <c r="P679" s="49">
        <v>45813</v>
      </c>
      <c r="Q679" s="12" t="str">
        <f>TEXT(Table1[[#This Row],[Billing_Date]],"YYYY")</f>
        <v>2025</v>
      </c>
      <c r="R679" s="49">
        <v>45857</v>
      </c>
      <c r="S679" s="12" t="s">
        <v>49</v>
      </c>
      <c r="T679" s="12">
        <f>IF(Table1[[#This Row],[Payment_Status]]="Paid",1,0)</f>
        <v>0</v>
      </c>
      <c r="U679" s="12">
        <f>IF(Table1[[#This Row],[Payment_Status]]="Unpaid",1,0)</f>
        <v>1</v>
      </c>
      <c r="V679" s="12">
        <f>IF(Table1[[#This Row],[Payment_Status]]="Pending",1,0)</f>
        <v>0</v>
      </c>
      <c r="W679" s="12" t="s">
        <v>43</v>
      </c>
      <c r="X679" s="12" t="s">
        <v>30</v>
      </c>
      <c r="Y679" s="12" t="s">
        <v>31</v>
      </c>
      <c r="Z679" s="12">
        <v>27.92</v>
      </c>
      <c r="AA679" s="12">
        <v>40.32</v>
      </c>
      <c r="AB679" s="12" t="s">
        <v>46</v>
      </c>
      <c r="AC679" s="13">
        <v>44122</v>
      </c>
      <c r="AD679" s="12">
        <v>30</v>
      </c>
      <c r="AE679" s="15" t="s">
        <v>33</v>
      </c>
    </row>
    <row r="680" spans="3:31" ht="18" x14ac:dyDescent="0.35">
      <c r="C680" s="11" t="s">
        <v>1321</v>
      </c>
      <c r="D680" s="12" t="s">
        <v>4655</v>
      </c>
      <c r="E680" s="12" t="s">
        <v>6659</v>
      </c>
      <c r="F680" s="12" t="s">
        <v>30</v>
      </c>
      <c r="G680" s="12" t="s">
        <v>8027</v>
      </c>
      <c r="H680" s="12" t="s">
        <v>8022</v>
      </c>
      <c r="I680" s="12" t="s">
        <v>1322</v>
      </c>
      <c r="J680" s="13">
        <v>45832</v>
      </c>
      <c r="K680" s="14">
        <v>0.85968750000000005</v>
      </c>
      <c r="L680" s="12">
        <v>405.97</v>
      </c>
      <c r="M680" s="12">
        <v>3347.35</v>
      </c>
      <c r="N680" s="12">
        <v>3753.3199999999902</v>
      </c>
      <c r="O680" s="12">
        <v>2194.94</v>
      </c>
      <c r="P680" s="49">
        <v>45834</v>
      </c>
      <c r="Q680" s="12" t="str">
        <f>TEXT(Table1[[#This Row],[Billing_Date]],"YYYY")</f>
        <v>2025</v>
      </c>
      <c r="R680" s="49">
        <v>45857</v>
      </c>
      <c r="S680" s="12" t="s">
        <v>49</v>
      </c>
      <c r="T680" s="12">
        <f>IF(Table1[[#This Row],[Payment_Status]]="Paid",1,0)</f>
        <v>0</v>
      </c>
      <c r="U680" s="12">
        <f>IF(Table1[[#This Row],[Payment_Status]]="Unpaid",1,0)</f>
        <v>1</v>
      </c>
      <c r="V680" s="12">
        <f>IF(Table1[[#This Row],[Payment_Status]]="Pending",1,0)</f>
        <v>0</v>
      </c>
      <c r="W680" s="12" t="s">
        <v>43</v>
      </c>
      <c r="X680" s="12" t="s">
        <v>30</v>
      </c>
      <c r="Y680" s="12" t="s">
        <v>85</v>
      </c>
      <c r="Z680" s="12">
        <v>274.02</v>
      </c>
      <c r="AA680" s="12">
        <v>131.94999999999999</v>
      </c>
      <c r="AB680" s="12" t="s">
        <v>32</v>
      </c>
      <c r="AC680" s="13">
        <v>44589</v>
      </c>
      <c r="AD680" s="12">
        <v>38</v>
      </c>
      <c r="AE680" s="15" t="s">
        <v>33</v>
      </c>
    </row>
    <row r="681" spans="3:31" ht="18" x14ac:dyDescent="0.35">
      <c r="C681" s="11" t="s">
        <v>1323</v>
      </c>
      <c r="D681" s="12" t="s">
        <v>4656</v>
      </c>
      <c r="E681" s="12" t="s">
        <v>6660</v>
      </c>
      <c r="F681" s="12" t="s">
        <v>26</v>
      </c>
      <c r="G681" s="12" t="s">
        <v>8026</v>
      </c>
      <c r="H681" s="12" t="s">
        <v>8021</v>
      </c>
      <c r="I681" s="12" t="s">
        <v>1324</v>
      </c>
      <c r="J681" s="13">
        <v>45494</v>
      </c>
      <c r="K681" s="14">
        <v>0.14932870370370371</v>
      </c>
      <c r="L681" s="12">
        <v>433.26</v>
      </c>
      <c r="M681" s="12">
        <v>3048.03</v>
      </c>
      <c r="N681" s="12">
        <v>3481.29</v>
      </c>
      <c r="O681" s="12">
        <v>2495.48</v>
      </c>
      <c r="P681" s="49">
        <v>45767</v>
      </c>
      <c r="Q681" s="12" t="str">
        <f>TEXT(Table1[[#This Row],[Billing_Date]],"YYYY")</f>
        <v>2025</v>
      </c>
      <c r="R681" s="49">
        <v>45874</v>
      </c>
      <c r="S681" s="12" t="s">
        <v>37</v>
      </c>
      <c r="T681" s="12">
        <f>IF(Table1[[#This Row],[Payment_Status]]="Paid",1,0)</f>
        <v>0</v>
      </c>
      <c r="U681" s="12">
        <f>IF(Table1[[#This Row],[Payment_Status]]="Unpaid",1,0)</f>
        <v>0</v>
      </c>
      <c r="V681" s="12">
        <f>IF(Table1[[#This Row],[Payment_Status]]="Pending",1,0)</f>
        <v>1</v>
      </c>
      <c r="W681" s="12" t="s">
        <v>29</v>
      </c>
      <c r="X681" s="12" t="s">
        <v>30</v>
      </c>
      <c r="Y681" s="12" t="s">
        <v>51</v>
      </c>
      <c r="Z681" s="12">
        <v>272.87</v>
      </c>
      <c r="AA681" s="12">
        <v>160.38999999999999</v>
      </c>
      <c r="AB681" s="12" t="s">
        <v>32</v>
      </c>
      <c r="AC681" s="13">
        <v>44347</v>
      </c>
      <c r="AD681" s="12">
        <v>58</v>
      </c>
      <c r="AE681" s="15" t="s">
        <v>33</v>
      </c>
    </row>
    <row r="682" spans="3:31" ht="18" x14ac:dyDescent="0.35">
      <c r="C682" s="11" t="s">
        <v>1325</v>
      </c>
      <c r="D682" s="12" t="s">
        <v>4657</v>
      </c>
      <c r="E682" s="12" t="s">
        <v>6661</v>
      </c>
      <c r="F682" s="12" t="s">
        <v>30</v>
      </c>
      <c r="G682" s="12" t="s">
        <v>8026</v>
      </c>
      <c r="H682" s="12" t="s">
        <v>8021</v>
      </c>
      <c r="I682" s="12" t="s">
        <v>1326</v>
      </c>
      <c r="J682" s="13">
        <v>45818</v>
      </c>
      <c r="K682" s="14">
        <v>7.8009259259259256E-3</v>
      </c>
      <c r="L682" s="12">
        <v>424.61</v>
      </c>
      <c r="M682" s="12">
        <v>3594.42</v>
      </c>
      <c r="N682" s="12">
        <v>4019.03</v>
      </c>
      <c r="O682" s="12">
        <v>2634.98</v>
      </c>
      <c r="P682" s="49">
        <v>45822</v>
      </c>
      <c r="Q682" s="12" t="str">
        <f>TEXT(Table1[[#This Row],[Billing_Date]],"YYYY")</f>
        <v>2025</v>
      </c>
      <c r="R682" s="49">
        <v>45871</v>
      </c>
      <c r="S682" s="12" t="s">
        <v>28</v>
      </c>
      <c r="T682" s="12">
        <f>IF(Table1[[#This Row],[Payment_Status]]="Paid",1,0)</f>
        <v>1</v>
      </c>
      <c r="U682" s="12">
        <f>IF(Table1[[#This Row],[Payment_Status]]="Unpaid",1,0)</f>
        <v>0</v>
      </c>
      <c r="V682" s="12">
        <f>IF(Table1[[#This Row],[Payment_Status]]="Pending",1,0)</f>
        <v>0</v>
      </c>
      <c r="W682" s="12" t="s">
        <v>58</v>
      </c>
      <c r="X682" s="12" t="s">
        <v>44</v>
      </c>
      <c r="Y682" s="12" t="s">
        <v>85</v>
      </c>
      <c r="Z682" s="12">
        <v>202.3</v>
      </c>
      <c r="AA682" s="12">
        <v>222.31</v>
      </c>
      <c r="AB682" s="12" t="s">
        <v>32</v>
      </c>
      <c r="AC682" s="13">
        <v>44468</v>
      </c>
      <c r="AD682" s="12">
        <v>69</v>
      </c>
      <c r="AE682" s="15" t="s">
        <v>64</v>
      </c>
    </row>
    <row r="683" spans="3:31" ht="18" x14ac:dyDescent="0.35">
      <c r="C683" s="11" t="s">
        <v>1327</v>
      </c>
      <c r="D683" s="12" t="s">
        <v>4658</v>
      </c>
      <c r="E683" s="12" t="s">
        <v>6662</v>
      </c>
      <c r="F683" s="12" t="s">
        <v>26</v>
      </c>
      <c r="G683" s="12" t="s">
        <v>8029</v>
      </c>
      <c r="H683" s="12" t="s">
        <v>8020</v>
      </c>
      <c r="I683" s="12" t="s">
        <v>1328</v>
      </c>
      <c r="J683" s="13">
        <v>45532</v>
      </c>
      <c r="K683" s="14">
        <v>0.71447916666666667</v>
      </c>
      <c r="L683" s="12">
        <v>412.18</v>
      </c>
      <c r="M683" s="12">
        <v>1770.94</v>
      </c>
      <c r="N683" s="12">
        <v>2183.12</v>
      </c>
      <c r="O683" s="12">
        <v>2255.5500000000002</v>
      </c>
      <c r="P683" s="49">
        <v>45803</v>
      </c>
      <c r="Q683" s="12" t="str">
        <f>TEXT(Table1[[#This Row],[Billing_Date]],"YYYY")</f>
        <v>2025</v>
      </c>
      <c r="R683" s="49">
        <v>45864</v>
      </c>
      <c r="S683" s="12" t="s">
        <v>49</v>
      </c>
      <c r="T683" s="12">
        <f>IF(Table1[[#This Row],[Payment_Status]]="Paid",1,0)</f>
        <v>0</v>
      </c>
      <c r="U683" s="12">
        <f>IF(Table1[[#This Row],[Payment_Status]]="Unpaid",1,0)</f>
        <v>1</v>
      </c>
      <c r="V683" s="12">
        <f>IF(Table1[[#This Row],[Payment_Status]]="Pending",1,0)</f>
        <v>0</v>
      </c>
      <c r="W683" s="12" t="s">
        <v>58</v>
      </c>
      <c r="X683" s="12" t="s">
        <v>44</v>
      </c>
      <c r="Y683" s="12" t="s">
        <v>63</v>
      </c>
      <c r="Z683" s="12">
        <v>236.8</v>
      </c>
      <c r="AA683" s="12">
        <v>175.38</v>
      </c>
      <c r="AB683" s="12" t="s">
        <v>32</v>
      </c>
      <c r="AC683" s="13">
        <v>44755</v>
      </c>
      <c r="AD683" s="12">
        <v>20</v>
      </c>
      <c r="AE683" s="15" t="s">
        <v>33</v>
      </c>
    </row>
    <row r="684" spans="3:31" ht="18" x14ac:dyDescent="0.35">
      <c r="C684" s="11" t="s">
        <v>1329</v>
      </c>
      <c r="D684" s="12" t="s">
        <v>4659</v>
      </c>
      <c r="E684" s="12" t="s">
        <v>6663</v>
      </c>
      <c r="F684" s="12" t="s">
        <v>35</v>
      </c>
      <c r="G684" s="12" t="s">
        <v>8031</v>
      </c>
      <c r="H684" s="12" t="s">
        <v>8024</v>
      </c>
      <c r="I684" s="12" t="s">
        <v>1330</v>
      </c>
      <c r="J684" s="13">
        <v>45654</v>
      </c>
      <c r="K684" s="14">
        <v>3.7037037037037035E-2</v>
      </c>
      <c r="L684" s="12">
        <v>179.68</v>
      </c>
      <c r="M684" s="12">
        <v>4187.68</v>
      </c>
      <c r="N684" s="12">
        <v>4367.3599999999997</v>
      </c>
      <c r="O684" s="12">
        <v>1050.69</v>
      </c>
      <c r="P684" s="49">
        <v>45716</v>
      </c>
      <c r="Q684" s="12" t="str">
        <f>TEXT(Table1[[#This Row],[Billing_Date]],"YYYY")</f>
        <v>2025</v>
      </c>
      <c r="R684" s="49">
        <v>45872</v>
      </c>
      <c r="S684" s="12" t="s">
        <v>49</v>
      </c>
      <c r="T684" s="12">
        <f>IF(Table1[[#This Row],[Payment_Status]]="Paid",1,0)</f>
        <v>0</v>
      </c>
      <c r="U684" s="12">
        <f>IF(Table1[[#This Row],[Payment_Status]]="Unpaid",1,0)</f>
        <v>1</v>
      </c>
      <c r="V684" s="12">
        <f>IF(Table1[[#This Row],[Payment_Status]]="Pending",1,0)</f>
        <v>0</v>
      </c>
      <c r="W684" s="12" t="s">
        <v>38</v>
      </c>
      <c r="X684" s="12" t="s">
        <v>30</v>
      </c>
      <c r="Y684" s="12" t="s">
        <v>85</v>
      </c>
      <c r="Z684" s="12">
        <v>99.26</v>
      </c>
      <c r="AA684" s="12">
        <v>80.42</v>
      </c>
      <c r="AB684" s="12" t="s">
        <v>46</v>
      </c>
      <c r="AC684" s="13">
        <v>42947</v>
      </c>
      <c r="AD684" s="12">
        <v>25</v>
      </c>
      <c r="AE684" s="15" t="s">
        <v>33</v>
      </c>
    </row>
    <row r="685" spans="3:31" ht="18" x14ac:dyDescent="0.35">
      <c r="C685" s="11" t="s">
        <v>1379</v>
      </c>
      <c r="D685" s="12" t="s">
        <v>4660</v>
      </c>
      <c r="E685" s="12" t="s">
        <v>6664</v>
      </c>
      <c r="F685" s="12" t="s">
        <v>26</v>
      </c>
      <c r="G685" s="12" t="s">
        <v>8031</v>
      </c>
      <c r="H685" s="12" t="s">
        <v>8024</v>
      </c>
      <c r="I685" s="12" t="s">
        <v>1380</v>
      </c>
      <c r="J685" s="13">
        <v>45628</v>
      </c>
      <c r="K685" s="14">
        <v>0.38046296296296295</v>
      </c>
      <c r="L685" s="12">
        <v>254.64</v>
      </c>
      <c r="M685" s="12">
        <v>1602.64</v>
      </c>
      <c r="N685" s="12">
        <v>1857.28</v>
      </c>
      <c r="O685" s="12">
        <v>1824.33</v>
      </c>
      <c r="P685" s="49">
        <v>45785</v>
      </c>
      <c r="Q685" s="12" t="str">
        <f>TEXT(Table1[[#This Row],[Billing_Date]],"YYYY")</f>
        <v>2025</v>
      </c>
      <c r="R685" s="49">
        <v>45868</v>
      </c>
      <c r="S685" s="12" t="s">
        <v>37</v>
      </c>
      <c r="T685" s="12">
        <f>IF(Table1[[#This Row],[Payment_Status]]="Paid",1,0)</f>
        <v>0</v>
      </c>
      <c r="U685" s="12">
        <f>IF(Table1[[#This Row],[Payment_Status]]="Unpaid",1,0)</f>
        <v>0</v>
      </c>
      <c r="V685" s="12">
        <f>IF(Table1[[#This Row],[Payment_Status]]="Pending",1,0)</f>
        <v>1</v>
      </c>
      <c r="W685" s="12" t="s">
        <v>43</v>
      </c>
      <c r="X685" s="12" t="s">
        <v>30</v>
      </c>
      <c r="Y685" s="12" t="s">
        <v>51</v>
      </c>
      <c r="Z685" s="12">
        <v>147.85</v>
      </c>
      <c r="AA685" s="12">
        <v>106.79</v>
      </c>
      <c r="AB685" s="12" t="s">
        <v>32</v>
      </c>
      <c r="AC685" s="13">
        <v>42689</v>
      </c>
      <c r="AD685" s="12">
        <v>34</v>
      </c>
      <c r="AE685" s="15" t="s">
        <v>33</v>
      </c>
    </row>
    <row r="686" spans="3:31" ht="18" x14ac:dyDescent="0.35">
      <c r="C686" s="11" t="s">
        <v>1333</v>
      </c>
      <c r="D686" s="12" t="s">
        <v>4661</v>
      </c>
      <c r="E686" s="12" t="s">
        <v>6665</v>
      </c>
      <c r="F686" s="12" t="s">
        <v>30</v>
      </c>
      <c r="G686" s="12" t="s">
        <v>8029</v>
      </c>
      <c r="H686" s="12" t="s">
        <v>8020</v>
      </c>
      <c r="I686" s="12" t="s">
        <v>1334</v>
      </c>
      <c r="J686" s="13">
        <v>45577</v>
      </c>
      <c r="K686" s="14">
        <v>0.26884259259259258</v>
      </c>
      <c r="L686" s="12">
        <v>349.93</v>
      </c>
      <c r="M686" s="12">
        <v>4687.26</v>
      </c>
      <c r="N686" s="12">
        <v>5037.1899999999996</v>
      </c>
      <c r="O686" s="12">
        <v>1694.86</v>
      </c>
      <c r="P686" s="49">
        <v>45578</v>
      </c>
      <c r="Q686" s="12" t="str">
        <f>TEXT(Table1[[#This Row],[Billing_Date]],"YYYY")</f>
        <v>2024</v>
      </c>
      <c r="R686" s="49">
        <v>45871</v>
      </c>
      <c r="S686" s="12" t="s">
        <v>37</v>
      </c>
      <c r="T686" s="12">
        <f>IF(Table1[[#This Row],[Payment_Status]]="Paid",1,0)</f>
        <v>0</v>
      </c>
      <c r="U686" s="12">
        <f>IF(Table1[[#This Row],[Payment_Status]]="Unpaid",1,0)</f>
        <v>0</v>
      </c>
      <c r="V686" s="12">
        <f>IF(Table1[[#This Row],[Payment_Status]]="Pending",1,0)</f>
        <v>1</v>
      </c>
      <c r="W686" s="12" t="s">
        <v>43</v>
      </c>
      <c r="X686" s="12" t="s">
        <v>39</v>
      </c>
      <c r="Y686" s="12" t="s">
        <v>45</v>
      </c>
      <c r="Z686" s="12">
        <v>240.36</v>
      </c>
      <c r="AA686" s="12">
        <v>109.57</v>
      </c>
      <c r="AB686" s="12" t="s">
        <v>32</v>
      </c>
      <c r="AC686" s="13">
        <v>44768</v>
      </c>
      <c r="AD686" s="12">
        <v>39</v>
      </c>
      <c r="AE686" s="15" t="s">
        <v>33</v>
      </c>
    </row>
    <row r="687" spans="3:31" ht="18" x14ac:dyDescent="0.35">
      <c r="C687" s="11" t="s">
        <v>1335</v>
      </c>
      <c r="D687" s="12" t="s">
        <v>4662</v>
      </c>
      <c r="E687" s="12" t="s">
        <v>6666</v>
      </c>
      <c r="F687" s="12" t="s">
        <v>35</v>
      </c>
      <c r="G687" s="12" t="s">
        <v>8029</v>
      </c>
      <c r="H687" s="12" t="s">
        <v>8020</v>
      </c>
      <c r="I687" s="12" t="s">
        <v>1336</v>
      </c>
      <c r="J687" s="13">
        <v>45537</v>
      </c>
      <c r="K687" s="14">
        <v>0.7303587962962963</v>
      </c>
      <c r="L687" s="12">
        <v>278.67</v>
      </c>
      <c r="M687" s="12">
        <v>4718.3</v>
      </c>
      <c r="N687" s="12">
        <v>4996.97</v>
      </c>
      <c r="O687" s="12">
        <v>1545.09</v>
      </c>
      <c r="P687" s="49">
        <v>45723</v>
      </c>
      <c r="Q687" s="12" t="str">
        <f>TEXT(Table1[[#This Row],[Billing_Date]],"YYYY")</f>
        <v>2025</v>
      </c>
      <c r="R687" s="49">
        <v>45865</v>
      </c>
      <c r="S687" s="12" t="s">
        <v>37</v>
      </c>
      <c r="T687" s="12">
        <f>IF(Table1[[#This Row],[Payment_Status]]="Paid",1,0)</f>
        <v>0</v>
      </c>
      <c r="U687" s="12">
        <f>IF(Table1[[#This Row],[Payment_Status]]="Unpaid",1,0)</f>
        <v>0</v>
      </c>
      <c r="V687" s="12">
        <f>IF(Table1[[#This Row],[Payment_Status]]="Pending",1,0)</f>
        <v>1</v>
      </c>
      <c r="W687" s="12" t="s">
        <v>38</v>
      </c>
      <c r="X687" s="12" t="s">
        <v>44</v>
      </c>
      <c r="Y687" s="12" t="s">
        <v>85</v>
      </c>
      <c r="Z687" s="12">
        <v>119.23</v>
      </c>
      <c r="AA687" s="12">
        <v>159.44</v>
      </c>
      <c r="AB687" s="12" t="s">
        <v>32</v>
      </c>
      <c r="AC687" s="13">
        <v>43759</v>
      </c>
      <c r="AD687" s="12">
        <v>27</v>
      </c>
      <c r="AE687" s="15" t="s">
        <v>40</v>
      </c>
    </row>
    <row r="688" spans="3:31" ht="18" x14ac:dyDescent="0.35">
      <c r="C688" s="11" t="s">
        <v>1337</v>
      </c>
      <c r="D688" s="12" t="s">
        <v>6013</v>
      </c>
      <c r="E688" s="12" t="s">
        <v>6667</v>
      </c>
      <c r="F688" s="12" t="s">
        <v>30</v>
      </c>
      <c r="G688" s="12" t="s">
        <v>8029</v>
      </c>
      <c r="H688" s="12" t="s">
        <v>8020</v>
      </c>
      <c r="I688" s="12" t="s">
        <v>1338</v>
      </c>
      <c r="J688" s="13">
        <v>45799</v>
      </c>
      <c r="K688" s="14">
        <v>0.59568287037037038</v>
      </c>
      <c r="L688" s="12">
        <v>228.43</v>
      </c>
      <c r="M688" s="12">
        <v>2083.41</v>
      </c>
      <c r="N688" s="12">
        <v>2311.8399999999901</v>
      </c>
      <c r="O688" s="12">
        <v>1090.3399999999999</v>
      </c>
      <c r="P688" s="49">
        <v>45805</v>
      </c>
      <c r="Q688" s="12" t="str">
        <f>TEXT(Table1[[#This Row],[Billing_Date]],"YYYY")</f>
        <v>2025</v>
      </c>
      <c r="R688" s="49">
        <v>45863</v>
      </c>
      <c r="S688" s="12" t="s">
        <v>49</v>
      </c>
      <c r="T688" s="12">
        <f>IF(Table1[[#This Row],[Payment_Status]]="Paid",1,0)</f>
        <v>0</v>
      </c>
      <c r="U688" s="12">
        <f>IF(Table1[[#This Row],[Payment_Status]]="Unpaid",1,0)</f>
        <v>1</v>
      </c>
      <c r="V688" s="12">
        <f>IF(Table1[[#This Row],[Payment_Status]]="Pending",1,0)</f>
        <v>0</v>
      </c>
      <c r="W688" s="12" t="s">
        <v>29</v>
      </c>
      <c r="X688" s="12" t="s">
        <v>44</v>
      </c>
      <c r="Y688" s="12" t="s">
        <v>31</v>
      </c>
      <c r="Z688" s="12">
        <v>140.94</v>
      </c>
      <c r="AA688" s="12">
        <v>87.49</v>
      </c>
      <c r="AB688" s="12" t="s">
        <v>32</v>
      </c>
      <c r="AC688" s="13">
        <v>44430</v>
      </c>
      <c r="AD688" s="12">
        <v>53</v>
      </c>
      <c r="AE688" s="15" t="s">
        <v>64</v>
      </c>
    </row>
    <row r="689" spans="3:31" ht="18" x14ac:dyDescent="0.35">
      <c r="C689" s="11" t="s">
        <v>1339</v>
      </c>
      <c r="D689" s="12" t="s">
        <v>4664</v>
      </c>
      <c r="E689" s="12" t="s">
        <v>6668</v>
      </c>
      <c r="F689" s="12" t="s">
        <v>30</v>
      </c>
      <c r="G689" s="12" t="s">
        <v>8031</v>
      </c>
      <c r="H689" s="12" t="s">
        <v>8024</v>
      </c>
      <c r="I689" s="12" t="s">
        <v>1340</v>
      </c>
      <c r="J689" s="13">
        <v>45783</v>
      </c>
      <c r="K689" s="14">
        <v>0.55216435185185186</v>
      </c>
      <c r="L689" s="12">
        <v>314.95</v>
      </c>
      <c r="M689" s="12">
        <v>3901.03</v>
      </c>
      <c r="N689" s="12">
        <v>4215.9799999999996</v>
      </c>
      <c r="O689" s="12">
        <v>1429.89</v>
      </c>
      <c r="P689" s="49">
        <v>45784</v>
      </c>
      <c r="Q689" s="12" t="str">
        <f>TEXT(Table1[[#This Row],[Billing_Date]],"YYYY")</f>
        <v>2025</v>
      </c>
      <c r="R689" s="49">
        <v>45867</v>
      </c>
      <c r="S689" s="12" t="s">
        <v>28</v>
      </c>
      <c r="T689" s="12">
        <f>IF(Table1[[#This Row],[Payment_Status]]="Paid",1,0)</f>
        <v>1</v>
      </c>
      <c r="U689" s="12">
        <f>IF(Table1[[#This Row],[Payment_Status]]="Unpaid",1,0)</f>
        <v>0</v>
      </c>
      <c r="V689" s="12">
        <f>IF(Table1[[#This Row],[Payment_Status]]="Pending",1,0)</f>
        <v>0</v>
      </c>
      <c r="W689" s="12" t="s">
        <v>43</v>
      </c>
      <c r="X689" s="12" t="s">
        <v>44</v>
      </c>
      <c r="Y689" s="12" t="s">
        <v>85</v>
      </c>
      <c r="Z689" s="12">
        <v>181.92</v>
      </c>
      <c r="AA689" s="12">
        <v>133.03</v>
      </c>
      <c r="AB689" s="12" t="s">
        <v>46</v>
      </c>
      <c r="AC689" s="13">
        <v>42567</v>
      </c>
      <c r="AD689" s="12">
        <v>39</v>
      </c>
      <c r="AE689" s="15" t="s">
        <v>33</v>
      </c>
    </row>
    <row r="690" spans="3:31" ht="18" x14ac:dyDescent="0.35">
      <c r="C690" s="11" t="s">
        <v>1341</v>
      </c>
      <c r="D690" s="12" t="s">
        <v>4665</v>
      </c>
      <c r="E690" s="12" t="s">
        <v>6669</v>
      </c>
      <c r="F690" s="12" t="s">
        <v>35</v>
      </c>
      <c r="G690" s="12" t="s">
        <v>8026</v>
      </c>
      <c r="H690" s="12" t="s">
        <v>8021</v>
      </c>
      <c r="I690" s="12" t="s">
        <v>1342</v>
      </c>
      <c r="J690" s="13">
        <v>45704</v>
      </c>
      <c r="K690" s="14">
        <v>0.26951388888888889</v>
      </c>
      <c r="L690" s="12">
        <v>106.96</v>
      </c>
      <c r="M690" s="12">
        <v>4872.37</v>
      </c>
      <c r="N690" s="12">
        <v>4979.33</v>
      </c>
      <c r="O690" s="12">
        <v>591.74</v>
      </c>
      <c r="P690" s="49">
        <v>45708</v>
      </c>
      <c r="Q690" s="12" t="str">
        <f>TEXT(Table1[[#This Row],[Billing_Date]],"YYYY")</f>
        <v>2025</v>
      </c>
      <c r="R690" s="49">
        <v>45857</v>
      </c>
      <c r="S690" s="12" t="s">
        <v>49</v>
      </c>
      <c r="T690" s="12">
        <f>IF(Table1[[#This Row],[Payment_Status]]="Paid",1,0)</f>
        <v>0</v>
      </c>
      <c r="U690" s="12">
        <f>IF(Table1[[#This Row],[Payment_Status]]="Unpaid",1,0)</f>
        <v>1</v>
      </c>
      <c r="V690" s="12">
        <f>IF(Table1[[#This Row],[Payment_Status]]="Pending",1,0)</f>
        <v>0</v>
      </c>
      <c r="W690" s="12" t="s">
        <v>50</v>
      </c>
      <c r="X690" s="12" t="s">
        <v>30</v>
      </c>
      <c r="Y690" s="12" t="s">
        <v>85</v>
      </c>
      <c r="Z690" s="12">
        <v>65.13</v>
      </c>
      <c r="AA690" s="12">
        <v>41.83</v>
      </c>
      <c r="AB690" s="12" t="s">
        <v>32</v>
      </c>
      <c r="AC690" s="13">
        <v>42617</v>
      </c>
      <c r="AD690" s="12">
        <v>46</v>
      </c>
      <c r="AE690" s="15" t="s">
        <v>33</v>
      </c>
    </row>
    <row r="691" spans="3:31" ht="18" x14ac:dyDescent="0.35">
      <c r="C691" s="11" t="s">
        <v>1343</v>
      </c>
      <c r="D691" s="12" t="s">
        <v>4666</v>
      </c>
      <c r="E691" s="12" t="s">
        <v>6670</v>
      </c>
      <c r="F691" s="12" t="s">
        <v>26</v>
      </c>
      <c r="G691" s="12" t="s">
        <v>8029</v>
      </c>
      <c r="H691" s="12" t="s">
        <v>8020</v>
      </c>
      <c r="I691" s="12" t="s">
        <v>1344</v>
      </c>
      <c r="J691" s="13">
        <v>45805</v>
      </c>
      <c r="K691" s="14">
        <v>0.37971064814814814</v>
      </c>
      <c r="L691" s="12">
        <v>371.77</v>
      </c>
      <c r="M691" s="12">
        <v>1892.53</v>
      </c>
      <c r="N691" s="12">
        <v>2264.3000000000002</v>
      </c>
      <c r="O691" s="12">
        <v>1717.57</v>
      </c>
      <c r="P691" s="49">
        <v>45815</v>
      </c>
      <c r="Q691" s="12" t="str">
        <f>TEXT(Table1[[#This Row],[Billing_Date]],"YYYY")</f>
        <v>2025</v>
      </c>
      <c r="R691" s="49">
        <v>45880</v>
      </c>
      <c r="S691" s="12" t="s">
        <v>28</v>
      </c>
      <c r="T691" s="12">
        <f>IF(Table1[[#This Row],[Payment_Status]]="Paid",1,0)</f>
        <v>1</v>
      </c>
      <c r="U691" s="12">
        <f>IF(Table1[[#This Row],[Payment_Status]]="Unpaid",1,0)</f>
        <v>0</v>
      </c>
      <c r="V691" s="12">
        <f>IF(Table1[[#This Row],[Payment_Status]]="Pending",1,0)</f>
        <v>0</v>
      </c>
      <c r="W691" s="12" t="s">
        <v>38</v>
      </c>
      <c r="X691" s="12" t="s">
        <v>30</v>
      </c>
      <c r="Y691" s="12" t="s">
        <v>63</v>
      </c>
      <c r="Z691" s="12">
        <v>164.53</v>
      </c>
      <c r="AA691" s="12">
        <v>207.24</v>
      </c>
      <c r="AB691" s="12" t="s">
        <v>32</v>
      </c>
      <c r="AC691" s="13">
        <v>42418</v>
      </c>
      <c r="AD691" s="12">
        <v>56</v>
      </c>
      <c r="AE691" s="15" t="s">
        <v>33</v>
      </c>
    </row>
    <row r="692" spans="3:31" ht="18" x14ac:dyDescent="0.35">
      <c r="C692" s="11" t="s">
        <v>1345</v>
      </c>
      <c r="D692" s="12" t="s">
        <v>4667</v>
      </c>
      <c r="E692" s="12" t="s">
        <v>6671</v>
      </c>
      <c r="F692" s="12" t="s">
        <v>35</v>
      </c>
      <c r="G692" s="12" t="s">
        <v>8028</v>
      </c>
      <c r="H692" s="12" t="s">
        <v>8022</v>
      </c>
      <c r="I692" s="12" t="s">
        <v>1346</v>
      </c>
      <c r="J692" s="13">
        <v>45620</v>
      </c>
      <c r="K692" s="14">
        <v>0.54873842592592592</v>
      </c>
      <c r="L692" s="12">
        <v>170.1</v>
      </c>
      <c r="M692" s="12">
        <v>4786.07</v>
      </c>
      <c r="N692" s="12">
        <v>4956.17</v>
      </c>
      <c r="O692" s="12">
        <v>981.71</v>
      </c>
      <c r="P692" s="49">
        <v>45702</v>
      </c>
      <c r="Q692" s="12" t="str">
        <f>TEXT(Table1[[#This Row],[Billing_Date]],"YYYY")</f>
        <v>2025</v>
      </c>
      <c r="R692" s="49">
        <v>45860</v>
      </c>
      <c r="S692" s="12" t="s">
        <v>37</v>
      </c>
      <c r="T692" s="12">
        <f>IF(Table1[[#This Row],[Payment_Status]]="Paid",1,0)</f>
        <v>0</v>
      </c>
      <c r="U692" s="12">
        <f>IF(Table1[[#This Row],[Payment_Status]]="Unpaid",1,0)</f>
        <v>0</v>
      </c>
      <c r="V692" s="12">
        <f>IF(Table1[[#This Row],[Payment_Status]]="Pending",1,0)</f>
        <v>1</v>
      </c>
      <c r="W692" s="12" t="s">
        <v>29</v>
      </c>
      <c r="X692" s="12" t="s">
        <v>39</v>
      </c>
      <c r="Y692" s="12" t="s">
        <v>31</v>
      </c>
      <c r="Z692" s="12">
        <v>80.709999999999994</v>
      </c>
      <c r="AA692" s="12">
        <v>89.39</v>
      </c>
      <c r="AB692" s="12" t="s">
        <v>46</v>
      </c>
      <c r="AC692" s="13">
        <v>44892</v>
      </c>
      <c r="AD692" s="12">
        <v>29</v>
      </c>
      <c r="AE692" s="15" t="s">
        <v>33</v>
      </c>
    </row>
    <row r="693" spans="3:31" ht="18" x14ac:dyDescent="0.35">
      <c r="C693" s="11" t="s">
        <v>1347</v>
      </c>
      <c r="D693" s="12" t="s">
        <v>4668</v>
      </c>
      <c r="E693" s="12" t="s">
        <v>6672</v>
      </c>
      <c r="F693" s="12" t="s">
        <v>35</v>
      </c>
      <c r="G693" s="12" t="s">
        <v>8029</v>
      </c>
      <c r="H693" s="12" t="s">
        <v>8020</v>
      </c>
      <c r="I693" s="12" t="s">
        <v>1348</v>
      </c>
      <c r="J693" s="13">
        <v>45612</v>
      </c>
      <c r="K693" s="14">
        <v>0.42265046296296294</v>
      </c>
      <c r="L693" s="12">
        <v>43.72</v>
      </c>
      <c r="M693" s="12">
        <v>1398.33</v>
      </c>
      <c r="N693" s="12">
        <v>1442.05</v>
      </c>
      <c r="O693" s="12">
        <v>255.14</v>
      </c>
      <c r="P693" s="49">
        <v>45612</v>
      </c>
      <c r="Q693" s="12" t="str">
        <f>TEXT(Table1[[#This Row],[Billing_Date]],"YYYY")</f>
        <v>2024</v>
      </c>
      <c r="R693" s="49">
        <v>45886</v>
      </c>
      <c r="S693" s="12" t="s">
        <v>28</v>
      </c>
      <c r="T693" s="12">
        <f>IF(Table1[[#This Row],[Payment_Status]]="Paid",1,0)</f>
        <v>1</v>
      </c>
      <c r="U693" s="12">
        <f>IF(Table1[[#This Row],[Payment_Status]]="Unpaid",1,0)</f>
        <v>0</v>
      </c>
      <c r="V693" s="12">
        <f>IF(Table1[[#This Row],[Payment_Status]]="Pending",1,0)</f>
        <v>0</v>
      </c>
      <c r="W693" s="12" t="s">
        <v>38</v>
      </c>
      <c r="X693" s="12" t="s">
        <v>39</v>
      </c>
      <c r="Y693" s="12" t="s">
        <v>51</v>
      </c>
      <c r="Z693" s="12">
        <v>17.98</v>
      </c>
      <c r="AA693" s="12">
        <v>25.74</v>
      </c>
      <c r="AB693" s="12" t="s">
        <v>32</v>
      </c>
      <c r="AC693" s="13">
        <v>43734</v>
      </c>
      <c r="AD693" s="12">
        <v>38</v>
      </c>
      <c r="AE693" s="15" t="s">
        <v>33</v>
      </c>
    </row>
    <row r="694" spans="3:31" ht="18" x14ac:dyDescent="0.35">
      <c r="C694" s="11" t="s">
        <v>1349</v>
      </c>
      <c r="D694" s="12" t="s">
        <v>4669</v>
      </c>
      <c r="E694" s="12" t="s">
        <v>6673</v>
      </c>
      <c r="F694" s="12" t="s">
        <v>26</v>
      </c>
      <c r="G694" s="12" t="s">
        <v>8030</v>
      </c>
      <c r="H694" s="12" t="s">
        <v>8023</v>
      </c>
      <c r="I694" s="12" t="s">
        <v>1350</v>
      </c>
      <c r="J694" s="13">
        <v>45730</v>
      </c>
      <c r="K694" s="14">
        <v>0.44842592592592595</v>
      </c>
      <c r="L694" s="12">
        <v>90.41</v>
      </c>
      <c r="M694" s="12">
        <v>2822.83</v>
      </c>
      <c r="N694" s="12">
        <v>2913.24</v>
      </c>
      <c r="O694" s="12">
        <v>421.34</v>
      </c>
      <c r="P694" s="49">
        <v>45733</v>
      </c>
      <c r="Q694" s="12" t="str">
        <f>TEXT(Table1[[#This Row],[Billing_Date]],"YYYY")</f>
        <v>2025</v>
      </c>
      <c r="R694" s="49">
        <v>45861</v>
      </c>
      <c r="S694" s="12" t="s">
        <v>49</v>
      </c>
      <c r="T694" s="12">
        <f>IF(Table1[[#This Row],[Payment_Status]]="Paid",1,0)</f>
        <v>0</v>
      </c>
      <c r="U694" s="12">
        <f>IF(Table1[[#This Row],[Payment_Status]]="Unpaid",1,0)</f>
        <v>1</v>
      </c>
      <c r="V694" s="12">
        <f>IF(Table1[[#This Row],[Payment_Status]]="Pending",1,0)</f>
        <v>0</v>
      </c>
      <c r="W694" s="12" t="s">
        <v>58</v>
      </c>
      <c r="X694" s="12" t="s">
        <v>44</v>
      </c>
      <c r="Y694" s="12" t="s">
        <v>31</v>
      </c>
      <c r="Z694" s="12">
        <v>53.84</v>
      </c>
      <c r="AA694" s="12">
        <v>36.57</v>
      </c>
      <c r="AB694" s="12" t="s">
        <v>32</v>
      </c>
      <c r="AC694" s="13">
        <v>44884</v>
      </c>
      <c r="AD694" s="12">
        <v>71</v>
      </c>
      <c r="AE694" s="15" t="s">
        <v>33</v>
      </c>
    </row>
    <row r="695" spans="3:31" ht="18" x14ac:dyDescent="0.35">
      <c r="C695" s="11" t="s">
        <v>1351</v>
      </c>
      <c r="D695" s="12" t="s">
        <v>4670</v>
      </c>
      <c r="E695" s="12" t="s">
        <v>6674</v>
      </c>
      <c r="F695" s="12" t="s">
        <v>30</v>
      </c>
      <c r="G695" s="12" t="s">
        <v>8029</v>
      </c>
      <c r="H695" s="12" t="s">
        <v>8020</v>
      </c>
      <c r="I695" s="12" t="s">
        <v>1352</v>
      </c>
      <c r="J695" s="13">
        <v>45572</v>
      </c>
      <c r="K695" s="14">
        <v>0.21991898148148148</v>
      </c>
      <c r="L695" s="12">
        <v>105.23</v>
      </c>
      <c r="M695" s="12">
        <v>1034.31</v>
      </c>
      <c r="N695" s="12">
        <v>1139.54</v>
      </c>
      <c r="O695" s="12">
        <v>494.91</v>
      </c>
      <c r="P695" s="49">
        <v>45649</v>
      </c>
      <c r="Q695" s="12" t="str">
        <f>TEXT(Table1[[#This Row],[Billing_Date]],"YYYY")</f>
        <v>2024</v>
      </c>
      <c r="R695" s="49">
        <v>45875</v>
      </c>
      <c r="S695" s="12" t="s">
        <v>28</v>
      </c>
      <c r="T695" s="12">
        <f>IF(Table1[[#This Row],[Payment_Status]]="Paid",1,0)</f>
        <v>1</v>
      </c>
      <c r="U695" s="12">
        <f>IF(Table1[[#This Row],[Payment_Status]]="Unpaid",1,0)</f>
        <v>0</v>
      </c>
      <c r="V695" s="12">
        <f>IF(Table1[[#This Row],[Payment_Status]]="Pending",1,0)</f>
        <v>0</v>
      </c>
      <c r="W695" s="12" t="s">
        <v>50</v>
      </c>
      <c r="X695" s="12" t="s">
        <v>30</v>
      </c>
      <c r="Y695" s="12" t="s">
        <v>31</v>
      </c>
      <c r="Z695" s="12">
        <v>69.819999999999993</v>
      </c>
      <c r="AA695" s="12">
        <v>35.409999999999997</v>
      </c>
      <c r="AB695" s="12" t="s">
        <v>46</v>
      </c>
      <c r="AC695" s="13">
        <v>45194</v>
      </c>
      <c r="AD695" s="12">
        <v>20</v>
      </c>
      <c r="AE695" s="15" t="s">
        <v>40</v>
      </c>
    </row>
    <row r="696" spans="3:31" ht="18" x14ac:dyDescent="0.35">
      <c r="C696" s="11" t="s">
        <v>856</v>
      </c>
      <c r="D696" s="12" t="s">
        <v>4671</v>
      </c>
      <c r="E696" s="12" t="s">
        <v>6675</v>
      </c>
      <c r="F696" s="12" t="s">
        <v>26</v>
      </c>
      <c r="G696" s="12" t="s">
        <v>8031</v>
      </c>
      <c r="H696" s="12" t="s">
        <v>8024</v>
      </c>
      <c r="I696" s="12" t="s">
        <v>857</v>
      </c>
      <c r="J696" s="13">
        <v>45815</v>
      </c>
      <c r="K696" s="14">
        <v>0.24065972222222223</v>
      </c>
      <c r="L696" s="12">
        <v>413.51</v>
      </c>
      <c r="M696" s="12">
        <v>3698.71</v>
      </c>
      <c r="N696" s="12">
        <v>4112.22</v>
      </c>
      <c r="O696" s="12">
        <v>2254.9299999999998</v>
      </c>
      <c r="P696" s="49">
        <v>45832</v>
      </c>
      <c r="Q696" s="12" t="str">
        <f>TEXT(Table1[[#This Row],[Billing_Date]],"YYYY")</f>
        <v>2025</v>
      </c>
      <c r="R696" s="49">
        <v>45882</v>
      </c>
      <c r="S696" s="12" t="s">
        <v>28</v>
      </c>
      <c r="T696" s="12">
        <f>IF(Table1[[#This Row],[Payment_Status]]="Paid",1,0)</f>
        <v>1</v>
      </c>
      <c r="U696" s="12">
        <f>IF(Table1[[#This Row],[Payment_Status]]="Unpaid",1,0)</f>
        <v>0</v>
      </c>
      <c r="V696" s="12">
        <f>IF(Table1[[#This Row],[Payment_Status]]="Pending",1,0)</f>
        <v>0</v>
      </c>
      <c r="W696" s="12" t="s">
        <v>43</v>
      </c>
      <c r="X696" s="12" t="s">
        <v>39</v>
      </c>
      <c r="Y696" s="12" t="s">
        <v>85</v>
      </c>
      <c r="Z696" s="12">
        <v>284.14</v>
      </c>
      <c r="AA696" s="12">
        <v>129.37</v>
      </c>
      <c r="AB696" s="12" t="s">
        <v>46</v>
      </c>
      <c r="AC696" s="13">
        <v>44256</v>
      </c>
      <c r="AD696" s="12">
        <v>54</v>
      </c>
      <c r="AE696" s="15" t="s">
        <v>40</v>
      </c>
    </row>
    <row r="697" spans="3:31" ht="18" x14ac:dyDescent="0.35">
      <c r="C697" s="11" t="s">
        <v>2005</v>
      </c>
      <c r="D697" s="12" t="s">
        <v>4672</v>
      </c>
      <c r="E697" s="12" t="s">
        <v>6676</v>
      </c>
      <c r="F697" s="12" t="s">
        <v>35</v>
      </c>
      <c r="G697" s="12" t="s">
        <v>8029</v>
      </c>
      <c r="H697" s="12" t="s">
        <v>8020</v>
      </c>
      <c r="I697" s="12" t="s">
        <v>2006</v>
      </c>
      <c r="J697" s="13">
        <v>45550</v>
      </c>
      <c r="K697" s="14">
        <v>0.1197337962962963</v>
      </c>
      <c r="L697" s="12">
        <v>242.45</v>
      </c>
      <c r="M697" s="12">
        <v>4633.6099999999997</v>
      </c>
      <c r="N697" s="12">
        <v>4876.0599999999904</v>
      </c>
      <c r="O697" s="12">
        <v>1390.82</v>
      </c>
      <c r="P697" s="49">
        <v>45848</v>
      </c>
      <c r="Q697" s="12" t="str">
        <f>TEXT(Table1[[#This Row],[Billing_Date]],"YYYY")</f>
        <v>2025</v>
      </c>
      <c r="R697" s="49">
        <v>45870</v>
      </c>
      <c r="S697" s="12" t="s">
        <v>28</v>
      </c>
      <c r="T697" s="12">
        <f>IF(Table1[[#This Row],[Payment_Status]]="Paid",1,0)</f>
        <v>1</v>
      </c>
      <c r="U697" s="12">
        <f>IF(Table1[[#This Row],[Payment_Status]]="Unpaid",1,0)</f>
        <v>0</v>
      </c>
      <c r="V697" s="12">
        <f>IF(Table1[[#This Row],[Payment_Status]]="Pending",1,0)</f>
        <v>0</v>
      </c>
      <c r="W697" s="12" t="s">
        <v>43</v>
      </c>
      <c r="X697" s="12" t="s">
        <v>30</v>
      </c>
      <c r="Y697" s="12" t="s">
        <v>85</v>
      </c>
      <c r="Z697" s="12">
        <v>166.27</v>
      </c>
      <c r="AA697" s="12">
        <v>76.180000000000007</v>
      </c>
      <c r="AB697" s="12" t="s">
        <v>32</v>
      </c>
      <c r="AC697" s="13">
        <v>44838</v>
      </c>
      <c r="AD697" s="12">
        <v>49</v>
      </c>
      <c r="AE697" s="15" t="s">
        <v>40</v>
      </c>
    </row>
    <row r="698" spans="3:31" ht="18" x14ac:dyDescent="0.35">
      <c r="C698" s="11" t="s">
        <v>1357</v>
      </c>
      <c r="D698" s="12" t="s">
        <v>6012</v>
      </c>
      <c r="E698" s="12" t="s">
        <v>6677</v>
      </c>
      <c r="F698" s="12" t="s">
        <v>26</v>
      </c>
      <c r="G698" s="12" t="s">
        <v>8030</v>
      </c>
      <c r="H698" s="12" t="s">
        <v>8023</v>
      </c>
      <c r="I698" s="12" t="s">
        <v>1358</v>
      </c>
      <c r="J698" s="13">
        <v>45796</v>
      </c>
      <c r="K698" s="14">
        <v>0.18152777777777779</v>
      </c>
      <c r="L698" s="12">
        <v>168.32</v>
      </c>
      <c r="M698" s="12">
        <v>2533.0500000000002</v>
      </c>
      <c r="N698" s="12">
        <v>2701.37</v>
      </c>
      <c r="O698" s="12">
        <v>1154.42</v>
      </c>
      <c r="P698" s="49">
        <v>45796</v>
      </c>
      <c r="Q698" s="12" t="str">
        <f>TEXT(Table1[[#This Row],[Billing_Date]],"YYYY")</f>
        <v>2025</v>
      </c>
      <c r="R698" s="49">
        <v>45859</v>
      </c>
      <c r="S698" s="12" t="s">
        <v>28</v>
      </c>
      <c r="T698" s="12">
        <f>IF(Table1[[#This Row],[Payment_Status]]="Paid",1,0)</f>
        <v>1</v>
      </c>
      <c r="U698" s="12">
        <f>IF(Table1[[#This Row],[Payment_Status]]="Unpaid",1,0)</f>
        <v>0</v>
      </c>
      <c r="V698" s="12">
        <f>IF(Table1[[#This Row],[Payment_Status]]="Pending",1,0)</f>
        <v>0</v>
      </c>
      <c r="W698" s="12" t="s">
        <v>43</v>
      </c>
      <c r="X698" s="12" t="s">
        <v>39</v>
      </c>
      <c r="Y698" s="12" t="s">
        <v>63</v>
      </c>
      <c r="Z698" s="12">
        <v>108.38</v>
      </c>
      <c r="AA698" s="12">
        <v>59.94</v>
      </c>
      <c r="AB698" s="12" t="s">
        <v>32</v>
      </c>
      <c r="AC698" s="13">
        <v>45216</v>
      </c>
      <c r="AD698" s="12">
        <v>74</v>
      </c>
      <c r="AE698" s="15" t="s">
        <v>40</v>
      </c>
    </row>
    <row r="699" spans="3:31" ht="18" x14ac:dyDescent="0.35">
      <c r="C699" s="11" t="s">
        <v>1359</v>
      </c>
      <c r="D699" s="12" t="s">
        <v>4674</v>
      </c>
      <c r="E699" s="12" t="s">
        <v>6678</v>
      </c>
      <c r="F699" s="12" t="s">
        <v>35</v>
      </c>
      <c r="G699" s="12" t="s">
        <v>8027</v>
      </c>
      <c r="H699" s="12" t="s">
        <v>8022</v>
      </c>
      <c r="I699" s="12" t="s">
        <v>1360</v>
      </c>
      <c r="J699" s="13">
        <v>45568</v>
      </c>
      <c r="K699" s="14">
        <v>0.38119212962962962</v>
      </c>
      <c r="L699" s="12">
        <v>313.45999999999998</v>
      </c>
      <c r="M699" s="12">
        <v>2659.03</v>
      </c>
      <c r="N699" s="12">
        <v>2972.49</v>
      </c>
      <c r="O699" s="12">
        <v>2176.13</v>
      </c>
      <c r="P699" s="49">
        <v>45619</v>
      </c>
      <c r="Q699" s="12" t="str">
        <f>TEXT(Table1[[#This Row],[Billing_Date]],"YYYY")</f>
        <v>2024</v>
      </c>
      <c r="R699" s="49">
        <v>45886</v>
      </c>
      <c r="S699" s="12" t="s">
        <v>37</v>
      </c>
      <c r="T699" s="12">
        <f>IF(Table1[[#This Row],[Payment_Status]]="Paid",1,0)</f>
        <v>0</v>
      </c>
      <c r="U699" s="12">
        <f>IF(Table1[[#This Row],[Payment_Status]]="Unpaid",1,0)</f>
        <v>0</v>
      </c>
      <c r="V699" s="12">
        <f>IF(Table1[[#This Row],[Payment_Status]]="Pending",1,0)</f>
        <v>1</v>
      </c>
      <c r="W699" s="12" t="s">
        <v>50</v>
      </c>
      <c r="X699" s="12" t="s">
        <v>44</v>
      </c>
      <c r="Y699" s="12" t="s">
        <v>85</v>
      </c>
      <c r="Z699" s="12">
        <v>141.12</v>
      </c>
      <c r="AA699" s="12">
        <v>172.34</v>
      </c>
      <c r="AB699" s="12" t="s">
        <v>46</v>
      </c>
      <c r="AC699" s="13">
        <v>45272</v>
      </c>
      <c r="AD699" s="12">
        <v>62</v>
      </c>
      <c r="AE699" s="15" t="s">
        <v>64</v>
      </c>
    </row>
    <row r="700" spans="3:31" ht="18" x14ac:dyDescent="0.35">
      <c r="C700" s="11" t="s">
        <v>1361</v>
      </c>
      <c r="D700" s="12" t="s">
        <v>4675</v>
      </c>
      <c r="E700" s="12" t="s">
        <v>6679</v>
      </c>
      <c r="F700" s="12" t="s">
        <v>35</v>
      </c>
      <c r="G700" s="12" t="s">
        <v>8026</v>
      </c>
      <c r="H700" s="12" t="s">
        <v>8021</v>
      </c>
      <c r="I700" s="12" t="s">
        <v>1362</v>
      </c>
      <c r="J700" s="13">
        <v>45855</v>
      </c>
      <c r="K700" s="14">
        <v>0.38600694444444444</v>
      </c>
      <c r="L700" s="12">
        <v>198.47</v>
      </c>
      <c r="M700" s="12">
        <v>1878.32</v>
      </c>
      <c r="N700" s="12">
        <v>2076.79</v>
      </c>
      <c r="O700" s="12">
        <v>902.13</v>
      </c>
      <c r="P700" s="49">
        <v>45857</v>
      </c>
      <c r="Q700" s="12" t="str">
        <f>TEXT(Table1[[#This Row],[Billing_Date]],"YYYY")</f>
        <v>2025</v>
      </c>
      <c r="R700" s="49">
        <v>45864</v>
      </c>
      <c r="S700" s="12" t="s">
        <v>37</v>
      </c>
      <c r="T700" s="12">
        <f>IF(Table1[[#This Row],[Payment_Status]]="Paid",1,0)</f>
        <v>0</v>
      </c>
      <c r="U700" s="12">
        <f>IF(Table1[[#This Row],[Payment_Status]]="Unpaid",1,0)</f>
        <v>0</v>
      </c>
      <c r="V700" s="12">
        <f>IF(Table1[[#This Row],[Payment_Status]]="Pending",1,0)</f>
        <v>1</v>
      </c>
      <c r="W700" s="12" t="s">
        <v>43</v>
      </c>
      <c r="X700" s="12" t="s">
        <v>44</v>
      </c>
      <c r="Y700" s="12" t="s">
        <v>51</v>
      </c>
      <c r="Z700" s="12">
        <v>113.57</v>
      </c>
      <c r="AA700" s="12">
        <v>84.9</v>
      </c>
      <c r="AB700" s="12" t="s">
        <v>46</v>
      </c>
      <c r="AC700" s="13">
        <v>42955</v>
      </c>
      <c r="AD700" s="12">
        <v>29</v>
      </c>
      <c r="AE700" s="15" t="s">
        <v>64</v>
      </c>
    </row>
    <row r="701" spans="3:31" ht="18" x14ac:dyDescent="0.35">
      <c r="C701" s="11" t="s">
        <v>1363</v>
      </c>
      <c r="D701" s="12" t="s">
        <v>4676</v>
      </c>
      <c r="E701" s="12" t="s">
        <v>6680</v>
      </c>
      <c r="F701" s="12" t="s">
        <v>35</v>
      </c>
      <c r="G701" s="12" t="s">
        <v>8029</v>
      </c>
      <c r="H701" s="12" t="s">
        <v>8020</v>
      </c>
      <c r="I701" s="12" t="s">
        <v>1364</v>
      </c>
      <c r="J701" s="13">
        <v>45788</v>
      </c>
      <c r="K701" s="14">
        <v>0.86753472222222228</v>
      </c>
      <c r="L701" s="12">
        <v>478.64</v>
      </c>
      <c r="M701" s="12">
        <v>1708.63</v>
      </c>
      <c r="N701" s="12">
        <v>2187.27</v>
      </c>
      <c r="O701" s="12">
        <v>2520.79</v>
      </c>
      <c r="P701" s="49">
        <v>45790</v>
      </c>
      <c r="Q701" s="12" t="str">
        <f>TEXT(Table1[[#This Row],[Billing_Date]],"YYYY")</f>
        <v>2025</v>
      </c>
      <c r="R701" s="49">
        <v>45873</v>
      </c>
      <c r="S701" s="12" t="s">
        <v>37</v>
      </c>
      <c r="T701" s="12">
        <f>IF(Table1[[#This Row],[Payment_Status]]="Paid",1,0)</f>
        <v>0</v>
      </c>
      <c r="U701" s="12">
        <f>IF(Table1[[#This Row],[Payment_Status]]="Unpaid",1,0)</f>
        <v>0</v>
      </c>
      <c r="V701" s="12">
        <f>IF(Table1[[#This Row],[Payment_Status]]="Pending",1,0)</f>
        <v>1</v>
      </c>
      <c r="W701" s="12" t="s">
        <v>50</v>
      </c>
      <c r="X701" s="12" t="s">
        <v>30</v>
      </c>
      <c r="Y701" s="12" t="s">
        <v>45</v>
      </c>
      <c r="Z701" s="12">
        <v>268.14999999999998</v>
      </c>
      <c r="AA701" s="12">
        <v>210.49</v>
      </c>
      <c r="AB701" s="12" t="s">
        <v>32</v>
      </c>
      <c r="AC701" s="13">
        <v>45259</v>
      </c>
      <c r="AD701" s="12">
        <v>28</v>
      </c>
      <c r="AE701" s="15" t="s">
        <v>40</v>
      </c>
    </row>
    <row r="702" spans="3:31" ht="18" x14ac:dyDescent="0.35">
      <c r="C702" s="11" t="s">
        <v>1365</v>
      </c>
      <c r="D702" s="12" t="s">
        <v>4677</v>
      </c>
      <c r="E702" s="12" t="s">
        <v>6681</v>
      </c>
      <c r="F702" s="12" t="s">
        <v>26</v>
      </c>
      <c r="G702" s="12" t="s">
        <v>8030</v>
      </c>
      <c r="H702" s="12" t="s">
        <v>8023</v>
      </c>
      <c r="I702" s="12" t="s">
        <v>1366</v>
      </c>
      <c r="J702" s="13">
        <v>45726</v>
      </c>
      <c r="K702" s="14">
        <v>0.20722222222222222</v>
      </c>
      <c r="L702" s="12">
        <v>306.86</v>
      </c>
      <c r="M702" s="12">
        <v>1915.05</v>
      </c>
      <c r="N702" s="12">
        <v>2221.91</v>
      </c>
      <c r="O702" s="12">
        <v>1692.1</v>
      </c>
      <c r="P702" s="49">
        <v>45730</v>
      </c>
      <c r="Q702" s="12" t="str">
        <f>TEXT(Table1[[#This Row],[Billing_Date]],"YYYY")</f>
        <v>2025</v>
      </c>
      <c r="R702" s="49">
        <v>45885</v>
      </c>
      <c r="S702" s="12" t="s">
        <v>37</v>
      </c>
      <c r="T702" s="12">
        <f>IF(Table1[[#This Row],[Payment_Status]]="Paid",1,0)</f>
        <v>0</v>
      </c>
      <c r="U702" s="12">
        <f>IF(Table1[[#This Row],[Payment_Status]]="Unpaid",1,0)</f>
        <v>0</v>
      </c>
      <c r="V702" s="12">
        <f>IF(Table1[[#This Row],[Payment_Status]]="Pending",1,0)</f>
        <v>1</v>
      </c>
      <c r="W702" s="12" t="s">
        <v>58</v>
      </c>
      <c r="X702" s="12" t="s">
        <v>30</v>
      </c>
      <c r="Y702" s="12" t="s">
        <v>85</v>
      </c>
      <c r="Z702" s="12">
        <v>170.74</v>
      </c>
      <c r="AA702" s="12">
        <v>136.12</v>
      </c>
      <c r="AB702" s="12" t="s">
        <v>32</v>
      </c>
      <c r="AC702" s="13">
        <v>42361</v>
      </c>
      <c r="AD702" s="12">
        <v>26</v>
      </c>
      <c r="AE702" s="15" t="s">
        <v>33</v>
      </c>
    </row>
    <row r="703" spans="3:31" ht="18" x14ac:dyDescent="0.35">
      <c r="C703" s="11" t="s">
        <v>2906</v>
      </c>
      <c r="D703" s="12" t="s">
        <v>4678</v>
      </c>
      <c r="E703" s="12" t="s">
        <v>6682</v>
      </c>
      <c r="F703" s="12" t="s">
        <v>26</v>
      </c>
      <c r="G703" s="12" t="s">
        <v>8030</v>
      </c>
      <c r="H703" s="12" t="s">
        <v>8023</v>
      </c>
      <c r="I703" s="12" t="s">
        <v>2907</v>
      </c>
      <c r="J703" s="13">
        <v>45714</v>
      </c>
      <c r="K703" s="14">
        <v>0.27957175925925926</v>
      </c>
      <c r="L703" s="12">
        <v>147.77000000000001</v>
      </c>
      <c r="M703" s="12">
        <v>1856.81</v>
      </c>
      <c r="N703" s="12">
        <v>2004.58</v>
      </c>
      <c r="O703" s="12">
        <v>839.08</v>
      </c>
      <c r="P703" s="49">
        <v>45716</v>
      </c>
      <c r="Q703" s="12" t="str">
        <f>TEXT(Table1[[#This Row],[Billing_Date]],"YYYY")</f>
        <v>2025</v>
      </c>
      <c r="R703" s="49">
        <v>45879</v>
      </c>
      <c r="S703" s="12" t="s">
        <v>28</v>
      </c>
      <c r="T703" s="12">
        <f>IF(Table1[[#This Row],[Payment_Status]]="Paid",1,0)</f>
        <v>1</v>
      </c>
      <c r="U703" s="12">
        <f>IF(Table1[[#This Row],[Payment_Status]]="Unpaid",1,0)</f>
        <v>0</v>
      </c>
      <c r="V703" s="12">
        <f>IF(Table1[[#This Row],[Payment_Status]]="Pending",1,0)</f>
        <v>0</v>
      </c>
      <c r="W703" s="12" t="s">
        <v>58</v>
      </c>
      <c r="X703" s="12" t="s">
        <v>44</v>
      </c>
      <c r="Y703" s="12" t="s">
        <v>31</v>
      </c>
      <c r="Z703" s="12">
        <v>73.06</v>
      </c>
      <c r="AA703" s="12">
        <v>74.709999999999994</v>
      </c>
      <c r="AB703" s="12" t="s">
        <v>46</v>
      </c>
      <c r="AC703" s="13">
        <v>44188</v>
      </c>
      <c r="AD703" s="12">
        <v>65</v>
      </c>
      <c r="AE703" s="15" t="s">
        <v>33</v>
      </c>
    </row>
    <row r="704" spans="3:31" ht="18" x14ac:dyDescent="0.35">
      <c r="C704" s="11" t="s">
        <v>1369</v>
      </c>
      <c r="D704" s="12" t="s">
        <v>4679</v>
      </c>
      <c r="E704" s="12" t="s">
        <v>6683</v>
      </c>
      <c r="F704" s="12" t="s">
        <v>30</v>
      </c>
      <c r="G704" s="12" t="s">
        <v>8028</v>
      </c>
      <c r="H704" s="12" t="s">
        <v>8022</v>
      </c>
      <c r="I704" s="12" t="s">
        <v>1370</v>
      </c>
      <c r="J704" s="13">
        <v>45641</v>
      </c>
      <c r="K704" s="14">
        <v>0.35295138888888888</v>
      </c>
      <c r="L704" s="12">
        <v>205.12</v>
      </c>
      <c r="M704" s="12">
        <v>2394.5500000000002</v>
      </c>
      <c r="N704" s="12">
        <v>2599.67</v>
      </c>
      <c r="O704" s="12">
        <v>939.11</v>
      </c>
      <c r="P704" s="49">
        <v>45846</v>
      </c>
      <c r="Q704" s="12" t="str">
        <f>TEXT(Table1[[#This Row],[Billing_Date]],"YYYY")</f>
        <v>2025</v>
      </c>
      <c r="R704" s="49">
        <v>45871</v>
      </c>
      <c r="S704" s="12" t="s">
        <v>49</v>
      </c>
      <c r="T704" s="12">
        <f>IF(Table1[[#This Row],[Payment_Status]]="Paid",1,0)</f>
        <v>0</v>
      </c>
      <c r="U704" s="12">
        <f>IF(Table1[[#This Row],[Payment_Status]]="Unpaid",1,0)</f>
        <v>1</v>
      </c>
      <c r="V704" s="12">
        <f>IF(Table1[[#This Row],[Payment_Status]]="Pending",1,0)</f>
        <v>0</v>
      </c>
      <c r="W704" s="12" t="s">
        <v>58</v>
      </c>
      <c r="X704" s="12" t="s">
        <v>44</v>
      </c>
      <c r="Y704" s="12" t="s">
        <v>85</v>
      </c>
      <c r="Z704" s="12">
        <v>130.43</v>
      </c>
      <c r="AA704" s="12">
        <v>74.69</v>
      </c>
      <c r="AB704" s="12" t="s">
        <v>46</v>
      </c>
      <c r="AC704" s="13">
        <v>43814</v>
      </c>
      <c r="AD704" s="12">
        <v>27</v>
      </c>
      <c r="AE704" s="15" t="s">
        <v>64</v>
      </c>
    </row>
    <row r="705" spans="3:31" ht="18" x14ac:dyDescent="0.35">
      <c r="C705" s="11" t="s">
        <v>1371</v>
      </c>
      <c r="D705" s="12" t="s">
        <v>4680</v>
      </c>
      <c r="E705" s="12" t="s">
        <v>6684</v>
      </c>
      <c r="F705" s="12" t="s">
        <v>30</v>
      </c>
      <c r="G705" s="12" t="s">
        <v>8031</v>
      </c>
      <c r="H705" s="12" t="s">
        <v>8024</v>
      </c>
      <c r="I705" s="12" t="s">
        <v>1372</v>
      </c>
      <c r="J705" s="13">
        <v>45835</v>
      </c>
      <c r="K705" s="14">
        <v>0.59967592592592589</v>
      </c>
      <c r="L705" s="12">
        <v>285</v>
      </c>
      <c r="M705" s="12">
        <v>1685.94</v>
      </c>
      <c r="N705" s="12">
        <v>1970.94</v>
      </c>
      <c r="O705" s="12">
        <v>1306.03</v>
      </c>
      <c r="P705" s="49">
        <v>45835</v>
      </c>
      <c r="Q705" s="12" t="str">
        <f>TEXT(Table1[[#This Row],[Billing_Date]],"YYYY")</f>
        <v>2025</v>
      </c>
      <c r="R705" s="49">
        <v>45883</v>
      </c>
      <c r="S705" s="12" t="s">
        <v>28</v>
      </c>
      <c r="T705" s="12">
        <f>IF(Table1[[#This Row],[Payment_Status]]="Paid",1,0)</f>
        <v>1</v>
      </c>
      <c r="U705" s="12">
        <f>IF(Table1[[#This Row],[Payment_Status]]="Unpaid",1,0)</f>
        <v>0</v>
      </c>
      <c r="V705" s="12">
        <f>IF(Table1[[#This Row],[Payment_Status]]="Pending",1,0)</f>
        <v>0</v>
      </c>
      <c r="W705" s="12" t="s">
        <v>43</v>
      </c>
      <c r="X705" s="12" t="s">
        <v>44</v>
      </c>
      <c r="Y705" s="12" t="s">
        <v>51</v>
      </c>
      <c r="Z705" s="12">
        <v>162.11000000000001</v>
      </c>
      <c r="AA705" s="12">
        <v>122.89</v>
      </c>
      <c r="AB705" s="12" t="s">
        <v>46</v>
      </c>
      <c r="AC705" s="13">
        <v>43218</v>
      </c>
      <c r="AD705" s="12">
        <v>21</v>
      </c>
      <c r="AE705" s="15" t="s">
        <v>33</v>
      </c>
    </row>
    <row r="706" spans="3:31" ht="18" x14ac:dyDescent="0.35">
      <c r="C706" s="11" t="s">
        <v>1373</v>
      </c>
      <c r="D706" s="12" t="s">
        <v>4681</v>
      </c>
      <c r="E706" s="12" t="s">
        <v>6685</v>
      </c>
      <c r="F706" s="12" t="s">
        <v>30</v>
      </c>
      <c r="G706" s="12" t="s">
        <v>8025</v>
      </c>
      <c r="H706" s="12" t="s">
        <v>8020</v>
      </c>
      <c r="I706" s="12" t="s">
        <v>1374</v>
      </c>
      <c r="J706" s="13">
        <v>45594</v>
      </c>
      <c r="K706" s="14">
        <v>0.93337962962962961</v>
      </c>
      <c r="L706" s="12">
        <v>213.3</v>
      </c>
      <c r="M706" s="12">
        <v>1488.21</v>
      </c>
      <c r="N706" s="12">
        <v>1701.51</v>
      </c>
      <c r="O706" s="12">
        <v>1050.01</v>
      </c>
      <c r="P706" s="49">
        <v>45639</v>
      </c>
      <c r="Q706" s="12" t="str">
        <f>TEXT(Table1[[#This Row],[Billing_Date]],"YYYY")</f>
        <v>2024</v>
      </c>
      <c r="R706" s="49">
        <v>45873</v>
      </c>
      <c r="S706" s="12" t="s">
        <v>37</v>
      </c>
      <c r="T706" s="12">
        <f>IF(Table1[[#This Row],[Payment_Status]]="Paid",1,0)</f>
        <v>0</v>
      </c>
      <c r="U706" s="12">
        <f>IF(Table1[[#This Row],[Payment_Status]]="Unpaid",1,0)</f>
        <v>0</v>
      </c>
      <c r="V706" s="12">
        <f>IF(Table1[[#This Row],[Payment_Status]]="Pending",1,0)</f>
        <v>1</v>
      </c>
      <c r="W706" s="12" t="s">
        <v>58</v>
      </c>
      <c r="X706" s="12" t="s">
        <v>30</v>
      </c>
      <c r="Y706" s="12" t="s">
        <v>63</v>
      </c>
      <c r="Z706" s="12">
        <v>143.16</v>
      </c>
      <c r="AA706" s="12">
        <v>70.14</v>
      </c>
      <c r="AB706" s="12" t="s">
        <v>32</v>
      </c>
      <c r="AC706" s="13">
        <v>44404</v>
      </c>
      <c r="AD706" s="12">
        <v>42</v>
      </c>
      <c r="AE706" s="15" t="s">
        <v>64</v>
      </c>
    </row>
    <row r="707" spans="3:31" ht="18" x14ac:dyDescent="0.35">
      <c r="C707" s="11" t="s">
        <v>1375</v>
      </c>
      <c r="D707" s="12" t="s">
        <v>4682</v>
      </c>
      <c r="E707" s="12" t="s">
        <v>6686</v>
      </c>
      <c r="F707" s="12" t="s">
        <v>30</v>
      </c>
      <c r="G707" s="12" t="s">
        <v>8030</v>
      </c>
      <c r="H707" s="12" t="s">
        <v>8023</v>
      </c>
      <c r="I707" s="12" t="s">
        <v>1376</v>
      </c>
      <c r="J707" s="13">
        <v>45587</v>
      </c>
      <c r="K707" s="14">
        <v>0.19642361111111112</v>
      </c>
      <c r="L707" s="12">
        <v>33.82</v>
      </c>
      <c r="M707" s="12">
        <v>2434.41</v>
      </c>
      <c r="N707" s="12">
        <v>2468.23</v>
      </c>
      <c r="O707" s="12">
        <v>200.28</v>
      </c>
      <c r="P707" s="49">
        <v>45644</v>
      </c>
      <c r="Q707" s="12" t="str">
        <f>TEXT(Table1[[#This Row],[Billing_Date]],"YYYY")</f>
        <v>2024</v>
      </c>
      <c r="R707" s="49">
        <v>45880</v>
      </c>
      <c r="S707" s="12" t="s">
        <v>28</v>
      </c>
      <c r="T707" s="12">
        <f>IF(Table1[[#This Row],[Payment_Status]]="Paid",1,0)</f>
        <v>1</v>
      </c>
      <c r="U707" s="12">
        <f>IF(Table1[[#This Row],[Payment_Status]]="Unpaid",1,0)</f>
        <v>0</v>
      </c>
      <c r="V707" s="12">
        <f>IF(Table1[[#This Row],[Payment_Status]]="Pending",1,0)</f>
        <v>0</v>
      </c>
      <c r="W707" s="12" t="s">
        <v>29</v>
      </c>
      <c r="X707" s="12" t="s">
        <v>30</v>
      </c>
      <c r="Y707" s="12" t="s">
        <v>45</v>
      </c>
      <c r="Z707" s="12">
        <v>18.989999999999998</v>
      </c>
      <c r="AA707" s="12">
        <v>14.83</v>
      </c>
      <c r="AB707" s="12" t="s">
        <v>32</v>
      </c>
      <c r="AC707" s="13">
        <v>44091</v>
      </c>
      <c r="AD707" s="12">
        <v>28</v>
      </c>
      <c r="AE707" s="15" t="s">
        <v>40</v>
      </c>
    </row>
    <row r="708" spans="3:31" ht="18" x14ac:dyDescent="0.35">
      <c r="C708" s="11" t="s">
        <v>1377</v>
      </c>
      <c r="D708" s="12" t="s">
        <v>4683</v>
      </c>
      <c r="E708" s="12" t="s">
        <v>6687</v>
      </c>
      <c r="F708" s="12" t="s">
        <v>35</v>
      </c>
      <c r="G708" s="12" t="s">
        <v>8027</v>
      </c>
      <c r="H708" s="12" t="s">
        <v>8022</v>
      </c>
      <c r="I708" s="12" t="s">
        <v>1378</v>
      </c>
      <c r="J708" s="13">
        <v>45762</v>
      </c>
      <c r="K708" s="14">
        <v>8.9027777777777775E-2</v>
      </c>
      <c r="L708" s="12">
        <v>406.66</v>
      </c>
      <c r="M708" s="12">
        <v>3814.29</v>
      </c>
      <c r="N708" s="12">
        <v>4220.95</v>
      </c>
      <c r="O708" s="12">
        <v>1861.22</v>
      </c>
      <c r="P708" s="49">
        <v>45769</v>
      </c>
      <c r="Q708" s="12" t="str">
        <f>TEXT(Table1[[#This Row],[Billing_Date]],"YYYY")</f>
        <v>2025</v>
      </c>
      <c r="R708" s="49">
        <v>45860</v>
      </c>
      <c r="S708" s="12" t="s">
        <v>37</v>
      </c>
      <c r="T708" s="12">
        <f>IF(Table1[[#This Row],[Payment_Status]]="Paid",1,0)</f>
        <v>0</v>
      </c>
      <c r="U708" s="12">
        <f>IF(Table1[[#This Row],[Payment_Status]]="Unpaid",1,0)</f>
        <v>0</v>
      </c>
      <c r="V708" s="12">
        <f>IF(Table1[[#This Row],[Payment_Status]]="Pending",1,0)</f>
        <v>1</v>
      </c>
      <c r="W708" s="12" t="s">
        <v>29</v>
      </c>
      <c r="X708" s="12" t="s">
        <v>39</v>
      </c>
      <c r="Y708" s="12" t="s">
        <v>85</v>
      </c>
      <c r="Z708" s="12">
        <v>183.88</v>
      </c>
      <c r="AA708" s="12">
        <v>222.78</v>
      </c>
      <c r="AB708" s="12" t="s">
        <v>46</v>
      </c>
      <c r="AC708" s="13">
        <v>44744</v>
      </c>
      <c r="AD708" s="12">
        <v>25</v>
      </c>
      <c r="AE708" s="15" t="s">
        <v>40</v>
      </c>
    </row>
    <row r="709" spans="3:31" ht="18" x14ac:dyDescent="0.35">
      <c r="C709" s="11" t="s">
        <v>590</v>
      </c>
      <c r="D709" s="12" t="s">
        <v>4684</v>
      </c>
      <c r="E709" s="12" t="s">
        <v>6688</v>
      </c>
      <c r="F709" s="12" t="s">
        <v>35</v>
      </c>
      <c r="G709" s="12" t="s">
        <v>8026</v>
      </c>
      <c r="H709" s="12" t="s">
        <v>8021</v>
      </c>
      <c r="I709" s="12" t="s">
        <v>591</v>
      </c>
      <c r="J709" s="13">
        <v>45682</v>
      </c>
      <c r="K709" s="14">
        <v>0.90728009259259257</v>
      </c>
      <c r="L709" s="12">
        <v>216.86</v>
      </c>
      <c r="M709" s="12">
        <v>2522.29</v>
      </c>
      <c r="N709" s="12">
        <v>2739.15</v>
      </c>
      <c r="O709" s="12">
        <v>1137.43</v>
      </c>
      <c r="P709" s="49">
        <v>45700</v>
      </c>
      <c r="Q709" s="12" t="str">
        <f>TEXT(Table1[[#This Row],[Billing_Date]],"YYYY")</f>
        <v>2025</v>
      </c>
      <c r="R709" s="49">
        <v>45866</v>
      </c>
      <c r="S709" s="12" t="s">
        <v>49</v>
      </c>
      <c r="T709" s="12">
        <f>IF(Table1[[#This Row],[Payment_Status]]="Paid",1,0)</f>
        <v>0</v>
      </c>
      <c r="U709" s="12">
        <f>IF(Table1[[#This Row],[Payment_Status]]="Unpaid",1,0)</f>
        <v>1</v>
      </c>
      <c r="V709" s="12">
        <f>IF(Table1[[#This Row],[Payment_Status]]="Pending",1,0)</f>
        <v>0</v>
      </c>
      <c r="W709" s="12" t="s">
        <v>29</v>
      </c>
      <c r="X709" s="12" t="s">
        <v>44</v>
      </c>
      <c r="Y709" s="12" t="s">
        <v>63</v>
      </c>
      <c r="Z709" s="12">
        <v>126.18</v>
      </c>
      <c r="AA709" s="12">
        <v>90.68</v>
      </c>
      <c r="AB709" s="12" t="s">
        <v>32</v>
      </c>
      <c r="AC709" s="13">
        <v>44462</v>
      </c>
      <c r="AD709" s="12">
        <v>60</v>
      </c>
      <c r="AE709" s="15" t="s">
        <v>33</v>
      </c>
    </row>
    <row r="710" spans="3:31" ht="18" x14ac:dyDescent="0.35">
      <c r="C710" s="11" t="s">
        <v>1353</v>
      </c>
      <c r="D710" s="12" t="s">
        <v>4685</v>
      </c>
      <c r="E710" s="12" t="s">
        <v>6689</v>
      </c>
      <c r="F710" s="12" t="s">
        <v>30</v>
      </c>
      <c r="G710" s="12" t="s">
        <v>8030</v>
      </c>
      <c r="H710" s="12" t="s">
        <v>8023</v>
      </c>
      <c r="I710" s="12" t="s">
        <v>1354</v>
      </c>
      <c r="J710" s="13">
        <v>45827</v>
      </c>
      <c r="K710" s="14">
        <v>0.91184027777777776</v>
      </c>
      <c r="L710" s="12">
        <v>451.91</v>
      </c>
      <c r="M710" s="12">
        <v>2008.13</v>
      </c>
      <c r="N710" s="12">
        <v>2460.04</v>
      </c>
      <c r="O710" s="12">
        <v>2268.85</v>
      </c>
      <c r="P710" s="49">
        <v>45832</v>
      </c>
      <c r="Q710" s="12" t="str">
        <f>TEXT(Table1[[#This Row],[Billing_Date]],"YYYY")</f>
        <v>2025</v>
      </c>
      <c r="R710" s="49">
        <v>45862</v>
      </c>
      <c r="S710" s="12" t="s">
        <v>28</v>
      </c>
      <c r="T710" s="12">
        <f>IF(Table1[[#This Row],[Payment_Status]]="Paid",1,0)</f>
        <v>1</v>
      </c>
      <c r="U710" s="12">
        <f>IF(Table1[[#This Row],[Payment_Status]]="Unpaid",1,0)</f>
        <v>0</v>
      </c>
      <c r="V710" s="12">
        <f>IF(Table1[[#This Row],[Payment_Status]]="Pending",1,0)</f>
        <v>0</v>
      </c>
      <c r="W710" s="12" t="s">
        <v>38</v>
      </c>
      <c r="X710" s="12" t="s">
        <v>30</v>
      </c>
      <c r="Y710" s="12" t="s">
        <v>45</v>
      </c>
      <c r="Z710" s="12">
        <v>207.67</v>
      </c>
      <c r="AA710" s="12">
        <v>244.24</v>
      </c>
      <c r="AB710" s="12" t="s">
        <v>32</v>
      </c>
      <c r="AC710" s="13">
        <v>43618</v>
      </c>
      <c r="AD710" s="12">
        <v>70</v>
      </c>
      <c r="AE710" s="15" t="s">
        <v>40</v>
      </c>
    </row>
    <row r="711" spans="3:31" ht="18" x14ac:dyDescent="0.35">
      <c r="C711" s="11" t="s">
        <v>1383</v>
      </c>
      <c r="D711" s="12" t="s">
        <v>4686</v>
      </c>
      <c r="E711" s="12" t="s">
        <v>6690</v>
      </c>
      <c r="F711" s="12" t="s">
        <v>30</v>
      </c>
      <c r="G711" s="12" t="s">
        <v>8027</v>
      </c>
      <c r="H711" s="12" t="s">
        <v>8022</v>
      </c>
      <c r="I711" s="12" t="s">
        <v>1384</v>
      </c>
      <c r="J711" s="13">
        <v>45614</v>
      </c>
      <c r="K711" s="14">
        <v>0.84391203703703699</v>
      </c>
      <c r="L711" s="12">
        <v>362.17</v>
      </c>
      <c r="M711" s="12">
        <v>4235.68</v>
      </c>
      <c r="N711" s="12">
        <v>4597.8500000000004</v>
      </c>
      <c r="O711" s="12">
        <v>1647.01</v>
      </c>
      <c r="P711" s="49">
        <v>45725</v>
      </c>
      <c r="Q711" s="12" t="str">
        <f>TEXT(Table1[[#This Row],[Billing_Date]],"YYYY")</f>
        <v>2025</v>
      </c>
      <c r="R711" s="49">
        <v>45864</v>
      </c>
      <c r="S711" s="12" t="s">
        <v>49</v>
      </c>
      <c r="T711" s="12">
        <f>IF(Table1[[#This Row],[Payment_Status]]="Paid",1,0)</f>
        <v>0</v>
      </c>
      <c r="U711" s="12">
        <f>IF(Table1[[#This Row],[Payment_Status]]="Unpaid",1,0)</f>
        <v>1</v>
      </c>
      <c r="V711" s="12">
        <f>IF(Table1[[#This Row],[Payment_Status]]="Pending",1,0)</f>
        <v>0</v>
      </c>
      <c r="W711" s="12" t="s">
        <v>38</v>
      </c>
      <c r="X711" s="12" t="s">
        <v>44</v>
      </c>
      <c r="Y711" s="12" t="s">
        <v>45</v>
      </c>
      <c r="Z711" s="12">
        <v>236.86</v>
      </c>
      <c r="AA711" s="12">
        <v>125.31</v>
      </c>
      <c r="AB711" s="12" t="s">
        <v>46</v>
      </c>
      <c r="AC711" s="13">
        <v>43688</v>
      </c>
      <c r="AD711" s="12">
        <v>62</v>
      </c>
      <c r="AE711" s="15" t="s">
        <v>64</v>
      </c>
    </row>
    <row r="712" spans="3:31" ht="18" x14ac:dyDescent="0.35">
      <c r="C712" s="11" t="s">
        <v>1385</v>
      </c>
      <c r="D712" s="12" t="s">
        <v>4687</v>
      </c>
      <c r="E712" s="12" t="s">
        <v>6691</v>
      </c>
      <c r="F712" s="12" t="s">
        <v>30</v>
      </c>
      <c r="G712" s="12" t="s">
        <v>8031</v>
      </c>
      <c r="H712" s="12" t="s">
        <v>8024</v>
      </c>
      <c r="I712" s="12" t="s">
        <v>1386</v>
      </c>
      <c r="J712" s="13">
        <v>45501</v>
      </c>
      <c r="K712" s="14">
        <v>0.54574074074074075</v>
      </c>
      <c r="L712" s="12">
        <v>155.02000000000001</v>
      </c>
      <c r="M712" s="12">
        <v>2458.77</v>
      </c>
      <c r="N712" s="12">
        <v>2613.79</v>
      </c>
      <c r="O712" s="12">
        <v>804.62</v>
      </c>
      <c r="P712" s="49">
        <v>45752</v>
      </c>
      <c r="Q712" s="12" t="str">
        <f>TEXT(Table1[[#This Row],[Billing_Date]],"YYYY")</f>
        <v>2025</v>
      </c>
      <c r="R712" s="49">
        <v>45869</v>
      </c>
      <c r="S712" s="12" t="s">
        <v>28</v>
      </c>
      <c r="T712" s="12">
        <f>IF(Table1[[#This Row],[Payment_Status]]="Paid",1,0)</f>
        <v>1</v>
      </c>
      <c r="U712" s="12">
        <f>IF(Table1[[#This Row],[Payment_Status]]="Unpaid",1,0)</f>
        <v>0</v>
      </c>
      <c r="V712" s="12">
        <f>IF(Table1[[#This Row],[Payment_Status]]="Pending",1,0)</f>
        <v>0</v>
      </c>
      <c r="W712" s="12" t="s">
        <v>38</v>
      </c>
      <c r="X712" s="12" t="s">
        <v>44</v>
      </c>
      <c r="Y712" s="12" t="s">
        <v>63</v>
      </c>
      <c r="Z712" s="12">
        <v>104.32</v>
      </c>
      <c r="AA712" s="12">
        <v>50.7</v>
      </c>
      <c r="AB712" s="12" t="s">
        <v>46</v>
      </c>
      <c r="AC712" s="13">
        <v>43044</v>
      </c>
      <c r="AD712" s="12">
        <v>54</v>
      </c>
      <c r="AE712" s="15" t="s">
        <v>64</v>
      </c>
    </row>
    <row r="713" spans="3:31" ht="18" x14ac:dyDescent="0.35">
      <c r="C713" s="11" t="s">
        <v>1389</v>
      </c>
      <c r="D713" s="12" t="s">
        <v>4689</v>
      </c>
      <c r="E713" s="12" t="s">
        <v>6693</v>
      </c>
      <c r="F713" s="12" t="s">
        <v>35</v>
      </c>
      <c r="G713" s="12" t="s">
        <v>8030</v>
      </c>
      <c r="H713" s="12" t="s">
        <v>8023</v>
      </c>
      <c r="I713" s="12" t="s">
        <v>1390</v>
      </c>
      <c r="J713" s="13">
        <v>45583</v>
      </c>
      <c r="K713" s="14">
        <v>0.34988425925925926</v>
      </c>
      <c r="L713" s="12">
        <v>226.5</v>
      </c>
      <c r="M713" s="12">
        <v>1175.06</v>
      </c>
      <c r="N713" s="12">
        <v>1401.56</v>
      </c>
      <c r="O713" s="12">
        <v>1425.74</v>
      </c>
      <c r="P713" s="49">
        <v>45659</v>
      </c>
      <c r="Q713" s="12" t="str">
        <f>TEXT(Table1[[#This Row],[Billing_Date]],"YYYY")</f>
        <v>2025</v>
      </c>
      <c r="R713" s="49">
        <v>45869</v>
      </c>
      <c r="S713" s="12" t="s">
        <v>37</v>
      </c>
      <c r="T713" s="12">
        <f>IF(Table1[[#This Row],[Payment_Status]]="Paid",1,0)</f>
        <v>0</v>
      </c>
      <c r="U713" s="12">
        <f>IF(Table1[[#This Row],[Payment_Status]]="Unpaid",1,0)</f>
        <v>0</v>
      </c>
      <c r="V713" s="12">
        <f>IF(Table1[[#This Row],[Payment_Status]]="Pending",1,0)</f>
        <v>1</v>
      </c>
      <c r="W713" s="12" t="s">
        <v>50</v>
      </c>
      <c r="X713" s="12" t="s">
        <v>39</v>
      </c>
      <c r="Y713" s="12" t="s">
        <v>31</v>
      </c>
      <c r="Z713" s="12">
        <v>134.88</v>
      </c>
      <c r="AA713" s="12">
        <v>91.62</v>
      </c>
      <c r="AB713" s="12" t="s">
        <v>46</v>
      </c>
      <c r="AC713" s="13">
        <v>42231</v>
      </c>
      <c r="AD713" s="12">
        <v>27</v>
      </c>
      <c r="AE713" s="15" t="s">
        <v>33</v>
      </c>
    </row>
    <row r="714" spans="3:31" ht="18" x14ac:dyDescent="0.35">
      <c r="C714" s="11" t="s">
        <v>1391</v>
      </c>
      <c r="D714" s="12" t="s">
        <v>4690</v>
      </c>
      <c r="E714" s="12" t="s">
        <v>6694</v>
      </c>
      <c r="F714" s="12" t="s">
        <v>26</v>
      </c>
      <c r="G714" s="12" t="s">
        <v>8030</v>
      </c>
      <c r="H714" s="12" t="s">
        <v>8023</v>
      </c>
      <c r="I714" s="12" t="s">
        <v>1392</v>
      </c>
      <c r="J714" s="13">
        <v>45803</v>
      </c>
      <c r="K714" s="14">
        <v>0.71680555555555558</v>
      </c>
      <c r="L714" s="12">
        <v>21.86</v>
      </c>
      <c r="M714" s="12">
        <v>1277.76</v>
      </c>
      <c r="N714" s="12">
        <v>1299.6199999999999</v>
      </c>
      <c r="O714" s="12">
        <v>158.66999999999999</v>
      </c>
      <c r="P714" s="49">
        <v>45809</v>
      </c>
      <c r="Q714" s="12" t="str">
        <f>TEXT(Table1[[#This Row],[Billing_Date]],"YYYY")</f>
        <v>2025</v>
      </c>
      <c r="R714" s="49">
        <v>45885</v>
      </c>
      <c r="S714" s="12" t="s">
        <v>49</v>
      </c>
      <c r="T714" s="12">
        <f>IF(Table1[[#This Row],[Payment_Status]]="Paid",1,0)</f>
        <v>0</v>
      </c>
      <c r="U714" s="12">
        <f>IF(Table1[[#This Row],[Payment_Status]]="Unpaid",1,0)</f>
        <v>1</v>
      </c>
      <c r="V714" s="12">
        <f>IF(Table1[[#This Row],[Payment_Status]]="Pending",1,0)</f>
        <v>0</v>
      </c>
      <c r="W714" s="12" t="s">
        <v>38</v>
      </c>
      <c r="X714" s="12" t="s">
        <v>30</v>
      </c>
      <c r="Y714" s="12" t="s">
        <v>31</v>
      </c>
      <c r="Z714" s="12">
        <v>14.83</v>
      </c>
      <c r="AA714" s="12">
        <v>7.03</v>
      </c>
      <c r="AB714" s="12" t="s">
        <v>46</v>
      </c>
      <c r="AC714" s="13">
        <v>42585</v>
      </c>
      <c r="AD714" s="12">
        <v>32</v>
      </c>
      <c r="AE714" s="15" t="s">
        <v>40</v>
      </c>
    </row>
    <row r="715" spans="3:31" ht="18" x14ac:dyDescent="0.35">
      <c r="C715" s="11" t="s">
        <v>1393</v>
      </c>
      <c r="D715" s="12" t="s">
        <v>4691</v>
      </c>
      <c r="E715" s="12" t="s">
        <v>6695</v>
      </c>
      <c r="F715" s="12" t="s">
        <v>35</v>
      </c>
      <c r="G715" s="12" t="s">
        <v>8029</v>
      </c>
      <c r="H715" s="12" t="s">
        <v>8020</v>
      </c>
      <c r="I715" s="12" t="s">
        <v>1394</v>
      </c>
      <c r="J715" s="13">
        <v>45628</v>
      </c>
      <c r="K715" s="14">
        <v>0.21892361111111111</v>
      </c>
      <c r="L715" s="12">
        <v>441.62</v>
      </c>
      <c r="M715" s="12">
        <v>2238.8000000000002</v>
      </c>
      <c r="N715" s="12">
        <v>2680.42</v>
      </c>
      <c r="O715" s="12">
        <v>2041.51</v>
      </c>
      <c r="P715" s="49">
        <v>45800</v>
      </c>
      <c r="Q715" s="12" t="str">
        <f>TEXT(Table1[[#This Row],[Billing_Date]],"YYYY")</f>
        <v>2025</v>
      </c>
      <c r="R715" s="49">
        <v>45884</v>
      </c>
      <c r="S715" s="12" t="s">
        <v>28</v>
      </c>
      <c r="T715" s="12">
        <f>IF(Table1[[#This Row],[Payment_Status]]="Paid",1,0)</f>
        <v>1</v>
      </c>
      <c r="U715" s="12">
        <f>IF(Table1[[#This Row],[Payment_Status]]="Unpaid",1,0)</f>
        <v>0</v>
      </c>
      <c r="V715" s="12">
        <f>IF(Table1[[#This Row],[Payment_Status]]="Pending",1,0)</f>
        <v>0</v>
      </c>
      <c r="W715" s="12" t="s">
        <v>50</v>
      </c>
      <c r="X715" s="12" t="s">
        <v>44</v>
      </c>
      <c r="Y715" s="12" t="s">
        <v>85</v>
      </c>
      <c r="Z715" s="12">
        <v>209.38</v>
      </c>
      <c r="AA715" s="12">
        <v>232.24</v>
      </c>
      <c r="AB715" s="12" t="s">
        <v>46</v>
      </c>
      <c r="AC715" s="13">
        <v>44325</v>
      </c>
      <c r="AD715" s="12">
        <v>18</v>
      </c>
      <c r="AE715" s="15" t="s">
        <v>33</v>
      </c>
    </row>
    <row r="716" spans="3:31" ht="18" x14ac:dyDescent="0.35">
      <c r="C716" s="11" t="s">
        <v>1395</v>
      </c>
      <c r="D716" s="12" t="s">
        <v>4692</v>
      </c>
      <c r="E716" s="12" t="s">
        <v>6696</v>
      </c>
      <c r="F716" s="12" t="s">
        <v>26</v>
      </c>
      <c r="G716" s="12" t="s">
        <v>8027</v>
      </c>
      <c r="H716" s="12" t="s">
        <v>8022</v>
      </c>
      <c r="I716" s="12" t="s">
        <v>1396</v>
      </c>
      <c r="J716" s="13">
        <v>45763</v>
      </c>
      <c r="K716" s="14">
        <v>0.40410879629629631</v>
      </c>
      <c r="L716" s="12">
        <v>230.69</v>
      </c>
      <c r="M716" s="12">
        <v>4412.72</v>
      </c>
      <c r="N716" s="12">
        <v>4643.41</v>
      </c>
      <c r="O716" s="12">
        <v>1305.3499999999999</v>
      </c>
      <c r="P716" s="49">
        <v>45765</v>
      </c>
      <c r="Q716" s="12" t="str">
        <f>TEXT(Table1[[#This Row],[Billing_Date]],"YYYY")</f>
        <v>2025</v>
      </c>
      <c r="R716" s="49">
        <v>45857</v>
      </c>
      <c r="S716" s="12" t="s">
        <v>49</v>
      </c>
      <c r="T716" s="12">
        <f>IF(Table1[[#This Row],[Payment_Status]]="Paid",1,0)</f>
        <v>0</v>
      </c>
      <c r="U716" s="12">
        <f>IF(Table1[[#This Row],[Payment_Status]]="Unpaid",1,0)</f>
        <v>1</v>
      </c>
      <c r="V716" s="12">
        <f>IF(Table1[[#This Row],[Payment_Status]]="Pending",1,0)</f>
        <v>0</v>
      </c>
      <c r="W716" s="12" t="s">
        <v>50</v>
      </c>
      <c r="X716" s="12" t="s">
        <v>39</v>
      </c>
      <c r="Y716" s="12" t="s">
        <v>31</v>
      </c>
      <c r="Z716" s="12">
        <v>147.71</v>
      </c>
      <c r="AA716" s="12">
        <v>82.98</v>
      </c>
      <c r="AB716" s="12" t="s">
        <v>32</v>
      </c>
      <c r="AC716" s="13">
        <v>42293</v>
      </c>
      <c r="AD716" s="12">
        <v>48</v>
      </c>
      <c r="AE716" s="15" t="s">
        <v>64</v>
      </c>
    </row>
    <row r="717" spans="3:31" ht="18" x14ac:dyDescent="0.35">
      <c r="C717" s="11" t="s">
        <v>1397</v>
      </c>
      <c r="D717" s="12" t="s">
        <v>4693</v>
      </c>
      <c r="E717" s="12" t="s">
        <v>6697</v>
      </c>
      <c r="F717" s="12" t="s">
        <v>30</v>
      </c>
      <c r="G717" s="12" t="s">
        <v>8030</v>
      </c>
      <c r="H717" s="12" t="s">
        <v>8023</v>
      </c>
      <c r="I717" s="12" t="s">
        <v>1398</v>
      </c>
      <c r="J717" s="13">
        <v>45643</v>
      </c>
      <c r="K717" s="14">
        <v>0.45246527777777779</v>
      </c>
      <c r="L717" s="12">
        <v>131.16999999999999</v>
      </c>
      <c r="M717" s="12">
        <v>2451.3000000000002</v>
      </c>
      <c r="N717" s="12">
        <v>2582.4699999999998</v>
      </c>
      <c r="O717" s="12">
        <v>750.27</v>
      </c>
      <c r="P717" s="49">
        <v>45645</v>
      </c>
      <c r="Q717" s="12" t="str">
        <f>TEXT(Table1[[#This Row],[Billing_Date]],"YYYY")</f>
        <v>2024</v>
      </c>
      <c r="R717" s="49">
        <v>45884</v>
      </c>
      <c r="S717" s="12" t="s">
        <v>37</v>
      </c>
      <c r="T717" s="12">
        <f>IF(Table1[[#This Row],[Payment_Status]]="Paid",1,0)</f>
        <v>0</v>
      </c>
      <c r="U717" s="12">
        <f>IF(Table1[[#This Row],[Payment_Status]]="Unpaid",1,0)</f>
        <v>0</v>
      </c>
      <c r="V717" s="12">
        <f>IF(Table1[[#This Row],[Payment_Status]]="Pending",1,0)</f>
        <v>1</v>
      </c>
      <c r="W717" s="12" t="s">
        <v>50</v>
      </c>
      <c r="X717" s="12" t="s">
        <v>30</v>
      </c>
      <c r="Y717" s="12" t="s">
        <v>85</v>
      </c>
      <c r="Z717" s="12">
        <v>77.31</v>
      </c>
      <c r="AA717" s="12">
        <v>53.86</v>
      </c>
      <c r="AB717" s="12" t="s">
        <v>46</v>
      </c>
      <c r="AC717" s="13">
        <v>42594</v>
      </c>
      <c r="AD717" s="12">
        <v>25</v>
      </c>
      <c r="AE717" s="15" t="s">
        <v>40</v>
      </c>
    </row>
    <row r="718" spans="3:31" ht="18" x14ac:dyDescent="0.35">
      <c r="C718" s="11" t="s">
        <v>1399</v>
      </c>
      <c r="D718" s="12" t="s">
        <v>4694</v>
      </c>
      <c r="E718" s="12" t="s">
        <v>6698</v>
      </c>
      <c r="F718" s="12" t="s">
        <v>35</v>
      </c>
      <c r="G718" s="12" t="s">
        <v>8025</v>
      </c>
      <c r="H718" s="12" t="s">
        <v>8020</v>
      </c>
      <c r="I718" s="12" t="s">
        <v>1400</v>
      </c>
      <c r="J718" s="13">
        <v>45724</v>
      </c>
      <c r="K718" s="14">
        <v>0.82925925925925925</v>
      </c>
      <c r="L718" s="12">
        <v>374.3</v>
      </c>
      <c r="M718" s="12">
        <v>3033.81</v>
      </c>
      <c r="N718" s="12">
        <v>3408.11</v>
      </c>
      <c r="O718" s="12">
        <v>2770.35</v>
      </c>
      <c r="P718" s="49">
        <v>45725</v>
      </c>
      <c r="Q718" s="12" t="str">
        <f>TEXT(Table1[[#This Row],[Billing_Date]],"YYYY")</f>
        <v>2025</v>
      </c>
      <c r="R718" s="49">
        <v>45872</v>
      </c>
      <c r="S718" s="12" t="s">
        <v>28</v>
      </c>
      <c r="T718" s="12">
        <f>IF(Table1[[#This Row],[Payment_Status]]="Paid",1,0)</f>
        <v>1</v>
      </c>
      <c r="U718" s="12">
        <f>IF(Table1[[#This Row],[Payment_Status]]="Unpaid",1,0)</f>
        <v>0</v>
      </c>
      <c r="V718" s="12">
        <f>IF(Table1[[#This Row],[Payment_Status]]="Pending",1,0)</f>
        <v>0</v>
      </c>
      <c r="W718" s="12" t="s">
        <v>29</v>
      </c>
      <c r="X718" s="12" t="s">
        <v>39</v>
      </c>
      <c r="Y718" s="12" t="s">
        <v>63</v>
      </c>
      <c r="Z718" s="12">
        <v>163.97</v>
      </c>
      <c r="AA718" s="12">
        <v>210.33</v>
      </c>
      <c r="AB718" s="12" t="s">
        <v>32</v>
      </c>
      <c r="AC718" s="13">
        <v>43859</v>
      </c>
      <c r="AD718" s="12">
        <v>46</v>
      </c>
      <c r="AE718" s="15" t="s">
        <v>33</v>
      </c>
    </row>
    <row r="719" spans="3:31" ht="18" x14ac:dyDescent="0.35">
      <c r="C719" s="11" t="s">
        <v>1401</v>
      </c>
      <c r="D719" s="12" t="s">
        <v>4695</v>
      </c>
      <c r="E719" s="12" t="s">
        <v>6699</v>
      </c>
      <c r="F719" s="12" t="s">
        <v>35</v>
      </c>
      <c r="G719" s="12" t="s">
        <v>8025</v>
      </c>
      <c r="H719" s="12" t="s">
        <v>8020</v>
      </c>
      <c r="I719" s="12" t="s">
        <v>1402</v>
      </c>
      <c r="J719" s="13">
        <v>45599</v>
      </c>
      <c r="K719" s="14">
        <v>0.49056712962962962</v>
      </c>
      <c r="L719" s="12">
        <v>213.55</v>
      </c>
      <c r="M719" s="12">
        <v>1740.46</v>
      </c>
      <c r="N719" s="12">
        <v>1954.01</v>
      </c>
      <c r="O719" s="12">
        <v>964.04</v>
      </c>
      <c r="P719" s="49">
        <v>45599</v>
      </c>
      <c r="Q719" s="12" t="str">
        <f>TEXT(Table1[[#This Row],[Billing_Date]],"YYYY")</f>
        <v>2024</v>
      </c>
      <c r="R719" s="49">
        <v>45874</v>
      </c>
      <c r="S719" s="12" t="s">
        <v>49</v>
      </c>
      <c r="T719" s="12">
        <f>IF(Table1[[#This Row],[Payment_Status]]="Paid",1,0)</f>
        <v>0</v>
      </c>
      <c r="U719" s="12">
        <f>IF(Table1[[#This Row],[Payment_Status]]="Unpaid",1,0)</f>
        <v>1</v>
      </c>
      <c r="V719" s="12">
        <f>IF(Table1[[#This Row],[Payment_Status]]="Pending",1,0)</f>
        <v>0</v>
      </c>
      <c r="W719" s="12" t="s">
        <v>43</v>
      </c>
      <c r="X719" s="12" t="s">
        <v>30</v>
      </c>
      <c r="Y719" s="12" t="s">
        <v>63</v>
      </c>
      <c r="Z719" s="12">
        <v>92.84</v>
      </c>
      <c r="AA719" s="12">
        <v>120.71</v>
      </c>
      <c r="AB719" s="12" t="s">
        <v>46</v>
      </c>
      <c r="AC719" s="13">
        <v>44182</v>
      </c>
      <c r="AD719" s="12">
        <v>31</v>
      </c>
      <c r="AE719" s="15" t="s">
        <v>64</v>
      </c>
    </row>
    <row r="720" spans="3:31" ht="18" x14ac:dyDescent="0.35">
      <c r="C720" s="11" t="s">
        <v>1403</v>
      </c>
      <c r="D720" s="12" t="s">
        <v>4696</v>
      </c>
      <c r="E720" s="12" t="s">
        <v>6700</v>
      </c>
      <c r="F720" s="12" t="s">
        <v>30</v>
      </c>
      <c r="G720" s="12" t="s">
        <v>8030</v>
      </c>
      <c r="H720" s="12" t="s">
        <v>8023</v>
      </c>
      <c r="I720" s="12" t="s">
        <v>1404</v>
      </c>
      <c r="J720" s="13">
        <v>45719</v>
      </c>
      <c r="K720" s="14">
        <v>0.48645833333333333</v>
      </c>
      <c r="L720" s="12">
        <v>202.36</v>
      </c>
      <c r="M720" s="12">
        <v>4856.8100000000004</v>
      </c>
      <c r="N720" s="12">
        <v>5059.17</v>
      </c>
      <c r="O720" s="12">
        <v>1321.6</v>
      </c>
      <c r="P720" s="49">
        <v>45720</v>
      </c>
      <c r="Q720" s="12" t="str">
        <f>TEXT(Table1[[#This Row],[Billing_Date]],"YYYY")</f>
        <v>2025</v>
      </c>
      <c r="R720" s="49">
        <v>45871</v>
      </c>
      <c r="S720" s="12" t="s">
        <v>37</v>
      </c>
      <c r="T720" s="12">
        <f>IF(Table1[[#This Row],[Payment_Status]]="Paid",1,0)</f>
        <v>0</v>
      </c>
      <c r="U720" s="12">
        <f>IF(Table1[[#This Row],[Payment_Status]]="Unpaid",1,0)</f>
        <v>0</v>
      </c>
      <c r="V720" s="12">
        <f>IF(Table1[[#This Row],[Payment_Status]]="Pending",1,0)</f>
        <v>1</v>
      </c>
      <c r="W720" s="12" t="s">
        <v>38</v>
      </c>
      <c r="X720" s="12" t="s">
        <v>44</v>
      </c>
      <c r="Y720" s="12" t="s">
        <v>45</v>
      </c>
      <c r="Z720" s="12">
        <v>140.87</v>
      </c>
      <c r="AA720" s="12">
        <v>61.49</v>
      </c>
      <c r="AB720" s="12" t="s">
        <v>32</v>
      </c>
      <c r="AC720" s="13">
        <v>43767</v>
      </c>
      <c r="AD720" s="12">
        <v>60</v>
      </c>
      <c r="AE720" s="15" t="s">
        <v>64</v>
      </c>
    </row>
    <row r="721" spans="3:31" ht="18" x14ac:dyDescent="0.35">
      <c r="C721" s="11" t="s">
        <v>1405</v>
      </c>
      <c r="D721" s="12" t="s">
        <v>4697</v>
      </c>
      <c r="E721" s="12" t="s">
        <v>6701</v>
      </c>
      <c r="F721" s="12" t="s">
        <v>35</v>
      </c>
      <c r="G721" s="12" t="s">
        <v>8031</v>
      </c>
      <c r="H721" s="12" t="s">
        <v>8024</v>
      </c>
      <c r="I721" s="12" t="s">
        <v>1406</v>
      </c>
      <c r="J721" s="13">
        <v>45491</v>
      </c>
      <c r="K721" s="14">
        <v>0.65037037037037038</v>
      </c>
      <c r="L721" s="12">
        <v>121.94</v>
      </c>
      <c r="M721" s="12">
        <v>2371.7199999999998</v>
      </c>
      <c r="N721" s="12">
        <v>2493.66</v>
      </c>
      <c r="O721" s="12">
        <v>704</v>
      </c>
      <c r="P721" s="49">
        <v>45662</v>
      </c>
      <c r="Q721" s="12" t="str">
        <f>TEXT(Table1[[#This Row],[Billing_Date]],"YYYY")</f>
        <v>2025</v>
      </c>
      <c r="R721" s="49">
        <v>45867</v>
      </c>
      <c r="S721" s="12" t="s">
        <v>37</v>
      </c>
      <c r="T721" s="12">
        <f>IF(Table1[[#This Row],[Payment_Status]]="Paid",1,0)</f>
        <v>0</v>
      </c>
      <c r="U721" s="12">
        <f>IF(Table1[[#This Row],[Payment_Status]]="Unpaid",1,0)</f>
        <v>0</v>
      </c>
      <c r="V721" s="12">
        <f>IF(Table1[[#This Row],[Payment_Status]]="Pending",1,0)</f>
        <v>1</v>
      </c>
      <c r="W721" s="12" t="s">
        <v>43</v>
      </c>
      <c r="X721" s="12" t="s">
        <v>39</v>
      </c>
      <c r="Y721" s="12" t="s">
        <v>31</v>
      </c>
      <c r="Z721" s="12">
        <v>60.61</v>
      </c>
      <c r="AA721" s="12">
        <v>61.33</v>
      </c>
      <c r="AB721" s="12" t="s">
        <v>46</v>
      </c>
      <c r="AC721" s="13">
        <v>43917</v>
      </c>
      <c r="AD721" s="12">
        <v>62</v>
      </c>
      <c r="AE721" s="15" t="s">
        <v>64</v>
      </c>
    </row>
    <row r="722" spans="3:31" ht="18" x14ac:dyDescent="0.35">
      <c r="C722" s="11" t="s">
        <v>1407</v>
      </c>
      <c r="D722" s="12" t="s">
        <v>4698</v>
      </c>
      <c r="E722" s="12" t="s">
        <v>6702</v>
      </c>
      <c r="F722" s="12" t="s">
        <v>35</v>
      </c>
      <c r="G722" s="12" t="s">
        <v>8028</v>
      </c>
      <c r="H722" s="12" t="s">
        <v>8022</v>
      </c>
      <c r="I722" s="12" t="s">
        <v>1408</v>
      </c>
      <c r="J722" s="13">
        <v>45812</v>
      </c>
      <c r="K722" s="14">
        <v>0.57774305555555561</v>
      </c>
      <c r="L722" s="12">
        <v>446.74</v>
      </c>
      <c r="M722" s="12">
        <v>3204.81</v>
      </c>
      <c r="N722" s="12">
        <v>3651.55</v>
      </c>
      <c r="O722" s="12">
        <v>2751.13</v>
      </c>
      <c r="P722" s="49">
        <v>45812</v>
      </c>
      <c r="Q722" s="12" t="str">
        <f>TEXT(Table1[[#This Row],[Billing_Date]],"YYYY")</f>
        <v>2025</v>
      </c>
      <c r="R722" s="49">
        <v>45886</v>
      </c>
      <c r="S722" s="12" t="s">
        <v>28</v>
      </c>
      <c r="T722" s="12">
        <f>IF(Table1[[#This Row],[Payment_Status]]="Paid",1,0)</f>
        <v>1</v>
      </c>
      <c r="U722" s="12">
        <f>IF(Table1[[#This Row],[Payment_Status]]="Unpaid",1,0)</f>
        <v>0</v>
      </c>
      <c r="V722" s="12">
        <f>IF(Table1[[#This Row],[Payment_Status]]="Pending",1,0)</f>
        <v>0</v>
      </c>
      <c r="W722" s="12" t="s">
        <v>43</v>
      </c>
      <c r="X722" s="12" t="s">
        <v>30</v>
      </c>
      <c r="Y722" s="12" t="s">
        <v>85</v>
      </c>
      <c r="Z722" s="12">
        <v>233.56</v>
      </c>
      <c r="AA722" s="12">
        <v>213.18</v>
      </c>
      <c r="AB722" s="12" t="s">
        <v>32</v>
      </c>
      <c r="AC722" s="13">
        <v>45378</v>
      </c>
      <c r="AD722" s="12">
        <v>55</v>
      </c>
      <c r="AE722" s="15" t="s">
        <v>33</v>
      </c>
    </row>
    <row r="723" spans="3:31" ht="18" x14ac:dyDescent="0.35">
      <c r="C723" s="11" t="s">
        <v>1409</v>
      </c>
      <c r="D723" s="12" t="s">
        <v>4699</v>
      </c>
      <c r="E723" s="12" t="s">
        <v>6703</v>
      </c>
      <c r="F723" s="12" t="s">
        <v>26</v>
      </c>
      <c r="G723" s="12" t="s">
        <v>8027</v>
      </c>
      <c r="H723" s="12" t="s">
        <v>8022</v>
      </c>
      <c r="I723" s="12" t="s">
        <v>1410</v>
      </c>
      <c r="J723" s="13">
        <v>45753</v>
      </c>
      <c r="K723" s="14">
        <v>0.23473379629629629</v>
      </c>
      <c r="L723" s="12">
        <v>367.73</v>
      </c>
      <c r="M723" s="12">
        <v>1321.55</v>
      </c>
      <c r="N723" s="12">
        <v>1689.28</v>
      </c>
      <c r="O723" s="12">
        <v>1805.76</v>
      </c>
      <c r="P723" s="49">
        <v>45756</v>
      </c>
      <c r="Q723" s="12" t="str">
        <f>TEXT(Table1[[#This Row],[Billing_Date]],"YYYY")</f>
        <v>2025</v>
      </c>
      <c r="R723" s="49">
        <v>45877</v>
      </c>
      <c r="S723" s="12" t="s">
        <v>49</v>
      </c>
      <c r="T723" s="12">
        <f>IF(Table1[[#This Row],[Payment_Status]]="Paid",1,0)</f>
        <v>0</v>
      </c>
      <c r="U723" s="12">
        <f>IF(Table1[[#This Row],[Payment_Status]]="Unpaid",1,0)</f>
        <v>1</v>
      </c>
      <c r="V723" s="12">
        <f>IF(Table1[[#This Row],[Payment_Status]]="Pending",1,0)</f>
        <v>0</v>
      </c>
      <c r="W723" s="12" t="s">
        <v>43</v>
      </c>
      <c r="X723" s="12" t="s">
        <v>44</v>
      </c>
      <c r="Y723" s="12" t="s">
        <v>45</v>
      </c>
      <c r="Z723" s="12">
        <v>176.72</v>
      </c>
      <c r="AA723" s="12">
        <v>191.01</v>
      </c>
      <c r="AB723" s="12" t="s">
        <v>46</v>
      </c>
      <c r="AC723" s="13">
        <v>45294</v>
      </c>
      <c r="AD723" s="12">
        <v>59</v>
      </c>
      <c r="AE723" s="15" t="s">
        <v>64</v>
      </c>
    </row>
    <row r="724" spans="3:31" ht="18" x14ac:dyDescent="0.35">
      <c r="C724" s="11" t="s">
        <v>1411</v>
      </c>
      <c r="D724" s="12" t="s">
        <v>4700</v>
      </c>
      <c r="E724" s="12" t="s">
        <v>6704</v>
      </c>
      <c r="F724" s="12" t="s">
        <v>26</v>
      </c>
      <c r="G724" s="12" t="s">
        <v>8031</v>
      </c>
      <c r="H724" s="12" t="s">
        <v>8024</v>
      </c>
      <c r="I724" s="12" t="s">
        <v>1412</v>
      </c>
      <c r="J724" s="13">
        <v>45837</v>
      </c>
      <c r="K724" s="14">
        <v>0.39469907407407406</v>
      </c>
      <c r="L724" s="12">
        <v>484.08</v>
      </c>
      <c r="M724" s="12">
        <v>1201.43</v>
      </c>
      <c r="N724" s="12">
        <v>1685.51</v>
      </c>
      <c r="O724" s="12">
        <v>3355.97</v>
      </c>
      <c r="P724" s="49">
        <v>45840</v>
      </c>
      <c r="Q724" s="12" t="str">
        <f>TEXT(Table1[[#This Row],[Billing_Date]],"YYYY")</f>
        <v>2025</v>
      </c>
      <c r="R724" s="49">
        <v>45868</v>
      </c>
      <c r="S724" s="12" t="s">
        <v>37</v>
      </c>
      <c r="T724" s="12">
        <f>IF(Table1[[#This Row],[Payment_Status]]="Paid",1,0)</f>
        <v>0</v>
      </c>
      <c r="U724" s="12">
        <f>IF(Table1[[#This Row],[Payment_Status]]="Unpaid",1,0)</f>
        <v>0</v>
      </c>
      <c r="V724" s="12">
        <f>IF(Table1[[#This Row],[Payment_Status]]="Pending",1,0)</f>
        <v>1</v>
      </c>
      <c r="W724" s="12" t="s">
        <v>58</v>
      </c>
      <c r="X724" s="12" t="s">
        <v>44</v>
      </c>
      <c r="Y724" s="12" t="s">
        <v>51</v>
      </c>
      <c r="Z724" s="12">
        <v>268.32</v>
      </c>
      <c r="AA724" s="12">
        <v>215.76</v>
      </c>
      <c r="AB724" s="12" t="s">
        <v>32</v>
      </c>
      <c r="AC724" s="13">
        <v>42699</v>
      </c>
      <c r="AD724" s="12">
        <v>43</v>
      </c>
      <c r="AE724" s="15" t="s">
        <v>40</v>
      </c>
    </row>
    <row r="725" spans="3:31" ht="18" x14ac:dyDescent="0.35">
      <c r="C725" s="11" t="s">
        <v>1413</v>
      </c>
      <c r="D725" s="12" t="s">
        <v>4701</v>
      </c>
      <c r="E725" s="12" t="s">
        <v>6705</v>
      </c>
      <c r="F725" s="12" t="s">
        <v>35</v>
      </c>
      <c r="G725" s="12" t="s">
        <v>8030</v>
      </c>
      <c r="H725" s="12" t="s">
        <v>8023</v>
      </c>
      <c r="I725" s="12" t="s">
        <v>1414</v>
      </c>
      <c r="J725" s="13">
        <v>45728</v>
      </c>
      <c r="K725" s="14">
        <v>0.44983796296296297</v>
      </c>
      <c r="L725" s="12">
        <v>279.33</v>
      </c>
      <c r="M725" s="12">
        <v>2181.7800000000002</v>
      </c>
      <c r="N725" s="12">
        <v>2461.11</v>
      </c>
      <c r="O725" s="12">
        <v>1591.06</v>
      </c>
      <c r="P725" s="49">
        <v>45729</v>
      </c>
      <c r="Q725" s="12" t="str">
        <f>TEXT(Table1[[#This Row],[Billing_Date]],"YYYY")</f>
        <v>2025</v>
      </c>
      <c r="R725" s="49">
        <v>45866</v>
      </c>
      <c r="S725" s="12" t="s">
        <v>37</v>
      </c>
      <c r="T725" s="12">
        <f>IF(Table1[[#This Row],[Payment_Status]]="Paid",1,0)</f>
        <v>0</v>
      </c>
      <c r="U725" s="12">
        <f>IF(Table1[[#This Row],[Payment_Status]]="Unpaid",1,0)</f>
        <v>0</v>
      </c>
      <c r="V725" s="12">
        <f>IF(Table1[[#This Row],[Payment_Status]]="Pending",1,0)</f>
        <v>1</v>
      </c>
      <c r="W725" s="12" t="s">
        <v>38</v>
      </c>
      <c r="X725" s="12" t="s">
        <v>30</v>
      </c>
      <c r="Y725" s="12" t="s">
        <v>63</v>
      </c>
      <c r="Z725" s="12">
        <v>190.61</v>
      </c>
      <c r="AA725" s="12">
        <v>88.72</v>
      </c>
      <c r="AB725" s="12" t="s">
        <v>46</v>
      </c>
      <c r="AC725" s="13">
        <v>44616</v>
      </c>
      <c r="AD725" s="12">
        <v>18</v>
      </c>
      <c r="AE725" s="15" t="s">
        <v>40</v>
      </c>
    </row>
    <row r="726" spans="3:31" ht="18" x14ac:dyDescent="0.35">
      <c r="C726" s="11" t="s">
        <v>1415</v>
      </c>
      <c r="D726" s="12" t="s">
        <v>4702</v>
      </c>
      <c r="E726" s="12" t="s">
        <v>6706</v>
      </c>
      <c r="F726" s="12" t="s">
        <v>30</v>
      </c>
      <c r="G726" s="12" t="s">
        <v>8028</v>
      </c>
      <c r="H726" s="12" t="s">
        <v>8022</v>
      </c>
      <c r="I726" s="12" t="s">
        <v>1416</v>
      </c>
      <c r="J726" s="13">
        <v>45529</v>
      </c>
      <c r="K726" s="14">
        <v>0.28839120370370369</v>
      </c>
      <c r="L726" s="12">
        <v>115.07</v>
      </c>
      <c r="M726" s="12">
        <v>3671.24</v>
      </c>
      <c r="N726" s="12">
        <v>3786.31</v>
      </c>
      <c r="O726" s="12">
        <v>814.21</v>
      </c>
      <c r="P726" s="49">
        <v>45850</v>
      </c>
      <c r="Q726" s="12" t="str">
        <f>TEXT(Table1[[#This Row],[Billing_Date]],"YYYY")</f>
        <v>2025</v>
      </c>
      <c r="R726" s="49">
        <v>45864</v>
      </c>
      <c r="S726" s="12" t="s">
        <v>49</v>
      </c>
      <c r="T726" s="12">
        <f>IF(Table1[[#This Row],[Payment_Status]]="Paid",1,0)</f>
        <v>0</v>
      </c>
      <c r="U726" s="12">
        <f>IF(Table1[[#This Row],[Payment_Status]]="Unpaid",1,0)</f>
        <v>1</v>
      </c>
      <c r="V726" s="12">
        <f>IF(Table1[[#This Row],[Payment_Status]]="Pending",1,0)</f>
        <v>0</v>
      </c>
      <c r="W726" s="12" t="s">
        <v>29</v>
      </c>
      <c r="X726" s="12" t="s">
        <v>30</v>
      </c>
      <c r="Y726" s="12" t="s">
        <v>51</v>
      </c>
      <c r="Z726" s="12">
        <v>68.42</v>
      </c>
      <c r="AA726" s="12">
        <v>46.65</v>
      </c>
      <c r="AB726" s="12" t="s">
        <v>46</v>
      </c>
      <c r="AC726" s="13">
        <v>42844</v>
      </c>
      <c r="AD726" s="12">
        <v>21</v>
      </c>
      <c r="AE726" s="15" t="s">
        <v>33</v>
      </c>
    </row>
    <row r="727" spans="3:31" ht="18" x14ac:dyDescent="0.35">
      <c r="C727" s="11" t="s">
        <v>1417</v>
      </c>
      <c r="D727" s="12" t="s">
        <v>4703</v>
      </c>
      <c r="E727" s="12" t="s">
        <v>6707</v>
      </c>
      <c r="F727" s="12" t="s">
        <v>30</v>
      </c>
      <c r="G727" s="12" t="s">
        <v>8030</v>
      </c>
      <c r="H727" s="12" t="s">
        <v>8023</v>
      </c>
      <c r="I727" s="12" t="s">
        <v>1418</v>
      </c>
      <c r="J727" s="13">
        <v>45650</v>
      </c>
      <c r="K727" s="14">
        <v>0.7766319444444445</v>
      </c>
      <c r="L727" s="12">
        <v>23.38</v>
      </c>
      <c r="M727" s="12">
        <v>3104.77</v>
      </c>
      <c r="N727" s="12">
        <v>3128.15</v>
      </c>
      <c r="O727" s="12">
        <v>168.41</v>
      </c>
      <c r="P727" s="49">
        <v>45675</v>
      </c>
      <c r="Q727" s="12" t="str">
        <f>TEXT(Table1[[#This Row],[Billing_Date]],"YYYY")</f>
        <v>2025</v>
      </c>
      <c r="R727" s="49">
        <v>45865</v>
      </c>
      <c r="S727" s="12" t="s">
        <v>37</v>
      </c>
      <c r="T727" s="12">
        <f>IF(Table1[[#This Row],[Payment_Status]]="Paid",1,0)</f>
        <v>0</v>
      </c>
      <c r="U727" s="12">
        <f>IF(Table1[[#This Row],[Payment_Status]]="Unpaid",1,0)</f>
        <v>0</v>
      </c>
      <c r="V727" s="12">
        <f>IF(Table1[[#This Row],[Payment_Status]]="Pending",1,0)</f>
        <v>1</v>
      </c>
      <c r="W727" s="12" t="s">
        <v>29</v>
      </c>
      <c r="X727" s="12" t="s">
        <v>39</v>
      </c>
      <c r="Y727" s="12" t="s">
        <v>31</v>
      </c>
      <c r="Z727" s="12">
        <v>13.05</v>
      </c>
      <c r="AA727" s="12">
        <v>10.33</v>
      </c>
      <c r="AB727" s="12" t="s">
        <v>46</v>
      </c>
      <c r="AC727" s="13">
        <v>45426</v>
      </c>
      <c r="AD727" s="12">
        <v>68</v>
      </c>
      <c r="AE727" s="15" t="s">
        <v>33</v>
      </c>
    </row>
    <row r="728" spans="3:31" ht="18" x14ac:dyDescent="0.35">
      <c r="C728" s="11" t="s">
        <v>1419</v>
      </c>
      <c r="D728" s="12" t="s">
        <v>4704</v>
      </c>
      <c r="E728" s="12" t="s">
        <v>6708</v>
      </c>
      <c r="F728" s="12" t="s">
        <v>35</v>
      </c>
      <c r="G728" s="12" t="s">
        <v>8030</v>
      </c>
      <c r="H728" s="12" t="s">
        <v>8023</v>
      </c>
      <c r="I728" s="12" t="s">
        <v>1420</v>
      </c>
      <c r="J728" s="13">
        <v>45750</v>
      </c>
      <c r="K728" s="14">
        <v>0.86959490740740741</v>
      </c>
      <c r="L728" s="12">
        <v>40.56</v>
      </c>
      <c r="M728" s="12">
        <v>1022.96</v>
      </c>
      <c r="N728" s="12">
        <v>1063.52</v>
      </c>
      <c r="O728" s="12">
        <v>190.73</v>
      </c>
      <c r="P728" s="49">
        <v>45755</v>
      </c>
      <c r="Q728" s="12" t="str">
        <f>TEXT(Table1[[#This Row],[Billing_Date]],"YYYY")</f>
        <v>2025</v>
      </c>
      <c r="R728" s="49">
        <v>45858</v>
      </c>
      <c r="S728" s="12" t="s">
        <v>49</v>
      </c>
      <c r="T728" s="12">
        <f>IF(Table1[[#This Row],[Payment_Status]]="Paid",1,0)</f>
        <v>0</v>
      </c>
      <c r="U728" s="12">
        <f>IF(Table1[[#This Row],[Payment_Status]]="Unpaid",1,0)</f>
        <v>1</v>
      </c>
      <c r="V728" s="12">
        <f>IF(Table1[[#This Row],[Payment_Status]]="Pending",1,0)</f>
        <v>0</v>
      </c>
      <c r="W728" s="12" t="s">
        <v>58</v>
      </c>
      <c r="X728" s="12" t="s">
        <v>44</v>
      </c>
      <c r="Y728" s="12" t="s">
        <v>31</v>
      </c>
      <c r="Z728" s="12">
        <v>27.65</v>
      </c>
      <c r="AA728" s="12">
        <v>12.91</v>
      </c>
      <c r="AB728" s="12" t="s">
        <v>46</v>
      </c>
      <c r="AC728" s="13">
        <v>43376</v>
      </c>
      <c r="AD728" s="12">
        <v>28</v>
      </c>
      <c r="AE728" s="15" t="s">
        <v>40</v>
      </c>
    </row>
    <row r="729" spans="3:31" ht="18" x14ac:dyDescent="0.35">
      <c r="C729" s="11" t="s">
        <v>1421</v>
      </c>
      <c r="D729" s="12" t="s">
        <v>4705</v>
      </c>
      <c r="E729" s="12" t="s">
        <v>6709</v>
      </c>
      <c r="F729" s="12" t="s">
        <v>26</v>
      </c>
      <c r="G729" s="12" t="s">
        <v>8029</v>
      </c>
      <c r="H729" s="12" t="s">
        <v>8020</v>
      </c>
      <c r="I729" s="12" t="s">
        <v>1422</v>
      </c>
      <c r="J729" s="13">
        <v>45603</v>
      </c>
      <c r="K729" s="14">
        <v>0.19615740740740742</v>
      </c>
      <c r="L729" s="12">
        <v>442.98</v>
      </c>
      <c r="M729" s="12">
        <v>4748.7700000000004</v>
      </c>
      <c r="N729" s="12">
        <v>5191.75</v>
      </c>
      <c r="O729" s="12">
        <v>2766.42</v>
      </c>
      <c r="P729" s="49">
        <v>45683</v>
      </c>
      <c r="Q729" s="12" t="str">
        <f>TEXT(Table1[[#This Row],[Billing_Date]],"YYYY")</f>
        <v>2025</v>
      </c>
      <c r="R729" s="49">
        <v>45858</v>
      </c>
      <c r="S729" s="12" t="s">
        <v>37</v>
      </c>
      <c r="T729" s="12">
        <f>IF(Table1[[#This Row],[Payment_Status]]="Paid",1,0)</f>
        <v>0</v>
      </c>
      <c r="U729" s="12">
        <f>IF(Table1[[#This Row],[Payment_Status]]="Unpaid",1,0)</f>
        <v>0</v>
      </c>
      <c r="V729" s="12">
        <f>IF(Table1[[#This Row],[Payment_Status]]="Pending",1,0)</f>
        <v>1</v>
      </c>
      <c r="W729" s="12" t="s">
        <v>50</v>
      </c>
      <c r="X729" s="12" t="s">
        <v>44</v>
      </c>
      <c r="Y729" s="12" t="s">
        <v>85</v>
      </c>
      <c r="Z729" s="12">
        <v>304.58999999999997</v>
      </c>
      <c r="AA729" s="12">
        <v>138.38999999999999</v>
      </c>
      <c r="AB729" s="12" t="s">
        <v>46</v>
      </c>
      <c r="AC729" s="13">
        <v>44737</v>
      </c>
      <c r="AD729" s="12">
        <v>54</v>
      </c>
      <c r="AE729" s="15" t="s">
        <v>33</v>
      </c>
    </row>
    <row r="730" spans="3:31" ht="18" x14ac:dyDescent="0.35">
      <c r="C730" s="11" t="s">
        <v>1423</v>
      </c>
      <c r="D730" s="12" t="s">
        <v>4706</v>
      </c>
      <c r="E730" s="12" t="s">
        <v>6710</v>
      </c>
      <c r="F730" s="12" t="s">
        <v>30</v>
      </c>
      <c r="G730" s="12" t="s">
        <v>8031</v>
      </c>
      <c r="H730" s="12" t="s">
        <v>8024</v>
      </c>
      <c r="I730" s="12" t="s">
        <v>1424</v>
      </c>
      <c r="J730" s="13">
        <v>45528</v>
      </c>
      <c r="K730" s="14">
        <v>0.70780092592592592</v>
      </c>
      <c r="L730" s="12">
        <v>497.65</v>
      </c>
      <c r="M730" s="12">
        <v>4660.2700000000004</v>
      </c>
      <c r="N730" s="12">
        <v>5157.92</v>
      </c>
      <c r="O730" s="12">
        <v>3275.09</v>
      </c>
      <c r="P730" s="49">
        <v>45635</v>
      </c>
      <c r="Q730" s="12" t="str">
        <f>TEXT(Table1[[#This Row],[Billing_Date]],"YYYY")</f>
        <v>2024</v>
      </c>
      <c r="R730" s="49">
        <v>45880</v>
      </c>
      <c r="S730" s="12" t="s">
        <v>28</v>
      </c>
      <c r="T730" s="12">
        <f>IF(Table1[[#This Row],[Payment_Status]]="Paid",1,0)</f>
        <v>1</v>
      </c>
      <c r="U730" s="12">
        <f>IF(Table1[[#This Row],[Payment_Status]]="Unpaid",1,0)</f>
        <v>0</v>
      </c>
      <c r="V730" s="12">
        <f>IF(Table1[[#This Row],[Payment_Status]]="Pending",1,0)</f>
        <v>0</v>
      </c>
      <c r="W730" s="12" t="s">
        <v>43</v>
      </c>
      <c r="X730" s="12" t="s">
        <v>30</v>
      </c>
      <c r="Y730" s="12" t="s">
        <v>51</v>
      </c>
      <c r="Z730" s="12">
        <v>228.14</v>
      </c>
      <c r="AA730" s="12">
        <v>269.51</v>
      </c>
      <c r="AB730" s="12" t="s">
        <v>46</v>
      </c>
      <c r="AC730" s="13">
        <v>43140</v>
      </c>
      <c r="AD730" s="12">
        <v>75</v>
      </c>
      <c r="AE730" s="15" t="s">
        <v>64</v>
      </c>
    </row>
    <row r="731" spans="3:31" ht="18" x14ac:dyDescent="0.35">
      <c r="C731" s="11" t="s">
        <v>1425</v>
      </c>
      <c r="D731" s="12" t="s">
        <v>4707</v>
      </c>
      <c r="E731" s="12" t="s">
        <v>6711</v>
      </c>
      <c r="F731" s="12" t="s">
        <v>30</v>
      </c>
      <c r="G731" s="12" t="s">
        <v>8030</v>
      </c>
      <c r="H731" s="12" t="s">
        <v>8023</v>
      </c>
      <c r="I731" s="12" t="s">
        <v>1426</v>
      </c>
      <c r="J731" s="13">
        <v>45689</v>
      </c>
      <c r="K731" s="14">
        <v>0.67552083333333335</v>
      </c>
      <c r="L731" s="12">
        <v>97.61</v>
      </c>
      <c r="M731" s="12">
        <v>3396.77</v>
      </c>
      <c r="N731" s="12">
        <v>3494.38</v>
      </c>
      <c r="O731" s="12">
        <v>730.18</v>
      </c>
      <c r="P731" s="49">
        <v>45690</v>
      </c>
      <c r="Q731" s="12" t="str">
        <f>TEXT(Table1[[#This Row],[Billing_Date]],"YYYY")</f>
        <v>2025</v>
      </c>
      <c r="R731" s="49">
        <v>45879</v>
      </c>
      <c r="S731" s="12" t="s">
        <v>28</v>
      </c>
      <c r="T731" s="12">
        <f>IF(Table1[[#This Row],[Payment_Status]]="Paid",1,0)</f>
        <v>1</v>
      </c>
      <c r="U731" s="12">
        <f>IF(Table1[[#This Row],[Payment_Status]]="Unpaid",1,0)</f>
        <v>0</v>
      </c>
      <c r="V731" s="12">
        <f>IF(Table1[[#This Row],[Payment_Status]]="Pending",1,0)</f>
        <v>0</v>
      </c>
      <c r="W731" s="12" t="s">
        <v>29</v>
      </c>
      <c r="X731" s="12" t="s">
        <v>30</v>
      </c>
      <c r="Y731" s="12" t="s">
        <v>45</v>
      </c>
      <c r="Z731" s="12">
        <v>39.46</v>
      </c>
      <c r="AA731" s="12">
        <v>58.15</v>
      </c>
      <c r="AB731" s="12" t="s">
        <v>32</v>
      </c>
      <c r="AC731" s="13">
        <v>45045</v>
      </c>
      <c r="AD731" s="12">
        <v>25</v>
      </c>
      <c r="AE731" s="15" t="s">
        <v>64</v>
      </c>
    </row>
    <row r="732" spans="3:31" ht="18" x14ac:dyDescent="0.35">
      <c r="C732" s="11" t="s">
        <v>2988</v>
      </c>
      <c r="D732" s="12" t="s">
        <v>4708</v>
      </c>
      <c r="E732" s="12" t="s">
        <v>6712</v>
      </c>
      <c r="F732" s="12" t="s">
        <v>35</v>
      </c>
      <c r="G732" s="12" t="s">
        <v>8026</v>
      </c>
      <c r="H732" s="12" t="s">
        <v>8021</v>
      </c>
      <c r="I732" s="12" t="s">
        <v>2989</v>
      </c>
      <c r="J732" s="13">
        <v>45501</v>
      </c>
      <c r="K732" s="14">
        <v>9.9432870370370366E-2</v>
      </c>
      <c r="L732" s="12">
        <v>443.19</v>
      </c>
      <c r="M732" s="12">
        <v>3576.23</v>
      </c>
      <c r="N732" s="12">
        <v>4019.42</v>
      </c>
      <c r="O732" s="12">
        <v>2578.12</v>
      </c>
      <c r="P732" s="49">
        <v>45759</v>
      </c>
      <c r="Q732" s="12" t="str">
        <f>TEXT(Table1[[#This Row],[Billing_Date]],"YYYY")</f>
        <v>2025</v>
      </c>
      <c r="R732" s="49">
        <v>45862</v>
      </c>
      <c r="S732" s="12" t="s">
        <v>28</v>
      </c>
      <c r="T732" s="12">
        <f>IF(Table1[[#This Row],[Payment_Status]]="Paid",1,0)</f>
        <v>1</v>
      </c>
      <c r="U732" s="12">
        <f>IF(Table1[[#This Row],[Payment_Status]]="Unpaid",1,0)</f>
        <v>0</v>
      </c>
      <c r="V732" s="12">
        <f>IF(Table1[[#This Row],[Payment_Status]]="Pending",1,0)</f>
        <v>0</v>
      </c>
      <c r="W732" s="12" t="s">
        <v>50</v>
      </c>
      <c r="X732" s="12" t="s">
        <v>44</v>
      </c>
      <c r="Y732" s="12" t="s">
        <v>45</v>
      </c>
      <c r="Z732" s="12">
        <v>245.73</v>
      </c>
      <c r="AA732" s="12">
        <v>197.46</v>
      </c>
      <c r="AB732" s="12" t="s">
        <v>32</v>
      </c>
      <c r="AC732" s="13">
        <v>42529</v>
      </c>
      <c r="AD732" s="12">
        <v>20</v>
      </c>
      <c r="AE732" s="15" t="s">
        <v>64</v>
      </c>
    </row>
    <row r="733" spans="3:31" ht="18" x14ac:dyDescent="0.35">
      <c r="C733" s="11" t="s">
        <v>1429</v>
      </c>
      <c r="D733" s="12" t="s">
        <v>4709</v>
      </c>
      <c r="E733" s="12" t="s">
        <v>6713</v>
      </c>
      <c r="F733" s="12" t="s">
        <v>26</v>
      </c>
      <c r="G733" s="12" t="s">
        <v>8031</v>
      </c>
      <c r="H733" s="12" t="s">
        <v>8024</v>
      </c>
      <c r="I733" s="12" t="s">
        <v>1430</v>
      </c>
      <c r="J733" s="13">
        <v>45536</v>
      </c>
      <c r="K733" s="14">
        <v>0.90651620370370367</v>
      </c>
      <c r="L733" s="12">
        <v>266.27</v>
      </c>
      <c r="M733" s="12">
        <v>2301.17</v>
      </c>
      <c r="N733" s="12">
        <v>2567.44</v>
      </c>
      <c r="O733" s="12">
        <v>1207.21</v>
      </c>
      <c r="P733" s="49">
        <v>45852</v>
      </c>
      <c r="Q733" s="12" t="str">
        <f>TEXT(Table1[[#This Row],[Billing_Date]],"YYYY")</f>
        <v>2025</v>
      </c>
      <c r="R733" s="49">
        <v>45870</v>
      </c>
      <c r="S733" s="12" t="s">
        <v>49</v>
      </c>
      <c r="T733" s="12">
        <f>IF(Table1[[#This Row],[Payment_Status]]="Paid",1,0)</f>
        <v>0</v>
      </c>
      <c r="U733" s="12">
        <f>IF(Table1[[#This Row],[Payment_Status]]="Unpaid",1,0)</f>
        <v>1</v>
      </c>
      <c r="V733" s="12">
        <f>IF(Table1[[#This Row],[Payment_Status]]="Pending",1,0)</f>
        <v>0</v>
      </c>
      <c r="W733" s="12" t="s">
        <v>50</v>
      </c>
      <c r="X733" s="12" t="s">
        <v>44</v>
      </c>
      <c r="Y733" s="12" t="s">
        <v>31</v>
      </c>
      <c r="Z733" s="12">
        <v>109.46</v>
      </c>
      <c r="AA733" s="12">
        <v>156.81</v>
      </c>
      <c r="AB733" s="12" t="s">
        <v>32</v>
      </c>
      <c r="AC733" s="13">
        <v>44186</v>
      </c>
      <c r="AD733" s="12">
        <v>72</v>
      </c>
      <c r="AE733" s="15" t="s">
        <v>33</v>
      </c>
    </row>
    <row r="734" spans="3:31" ht="18" x14ac:dyDescent="0.35">
      <c r="C734" s="11" t="s">
        <v>1431</v>
      </c>
      <c r="D734" s="12" t="s">
        <v>4710</v>
      </c>
      <c r="E734" s="12" t="s">
        <v>6714</v>
      </c>
      <c r="F734" s="12" t="s">
        <v>26</v>
      </c>
      <c r="G734" s="12" t="s">
        <v>8027</v>
      </c>
      <c r="H734" s="12" t="s">
        <v>8022</v>
      </c>
      <c r="I734" s="12" t="s">
        <v>1432</v>
      </c>
      <c r="J734" s="13">
        <v>45585</v>
      </c>
      <c r="K734" s="14">
        <v>4.0752314814814818E-2</v>
      </c>
      <c r="L734" s="12">
        <v>351.06</v>
      </c>
      <c r="M734" s="12">
        <v>1418.45</v>
      </c>
      <c r="N734" s="12">
        <v>1769.51</v>
      </c>
      <c r="O734" s="12">
        <v>2363.0100000000002</v>
      </c>
      <c r="P734" s="49">
        <v>45750</v>
      </c>
      <c r="Q734" s="12" t="str">
        <f>TEXT(Table1[[#This Row],[Billing_Date]],"YYYY")</f>
        <v>2025</v>
      </c>
      <c r="R734" s="49">
        <v>45859</v>
      </c>
      <c r="S734" s="12" t="s">
        <v>28</v>
      </c>
      <c r="T734" s="12">
        <f>IF(Table1[[#This Row],[Payment_Status]]="Paid",1,0)</f>
        <v>1</v>
      </c>
      <c r="U734" s="12">
        <f>IF(Table1[[#This Row],[Payment_Status]]="Unpaid",1,0)</f>
        <v>0</v>
      </c>
      <c r="V734" s="12">
        <f>IF(Table1[[#This Row],[Payment_Status]]="Pending",1,0)</f>
        <v>0</v>
      </c>
      <c r="W734" s="12" t="s">
        <v>50</v>
      </c>
      <c r="X734" s="12" t="s">
        <v>44</v>
      </c>
      <c r="Y734" s="12" t="s">
        <v>51</v>
      </c>
      <c r="Z734" s="12">
        <v>245.66</v>
      </c>
      <c r="AA734" s="12">
        <v>105.4</v>
      </c>
      <c r="AB734" s="12" t="s">
        <v>46</v>
      </c>
      <c r="AC734" s="13">
        <v>43018</v>
      </c>
      <c r="AD734" s="12">
        <v>45</v>
      </c>
      <c r="AE734" s="15" t="s">
        <v>40</v>
      </c>
    </row>
    <row r="735" spans="3:31" ht="18" x14ac:dyDescent="0.35">
      <c r="C735" s="11" t="s">
        <v>1433</v>
      </c>
      <c r="D735" s="12" t="s">
        <v>4711</v>
      </c>
      <c r="E735" s="12" t="s">
        <v>6715</v>
      </c>
      <c r="F735" s="12" t="s">
        <v>30</v>
      </c>
      <c r="G735" s="12" t="s">
        <v>8029</v>
      </c>
      <c r="H735" s="12" t="s">
        <v>8020</v>
      </c>
      <c r="I735" s="12" t="s">
        <v>1434</v>
      </c>
      <c r="J735" s="13">
        <v>45807</v>
      </c>
      <c r="K735" s="14">
        <v>0.69247685185185182</v>
      </c>
      <c r="L735" s="12">
        <v>215.81</v>
      </c>
      <c r="M735" s="12">
        <v>2397.61</v>
      </c>
      <c r="N735" s="12">
        <v>2613.42</v>
      </c>
      <c r="O735" s="12">
        <v>1172.9100000000001</v>
      </c>
      <c r="P735" s="49">
        <v>45812</v>
      </c>
      <c r="Q735" s="12" t="str">
        <f>TEXT(Table1[[#This Row],[Billing_Date]],"YYYY")</f>
        <v>2025</v>
      </c>
      <c r="R735" s="49">
        <v>45861</v>
      </c>
      <c r="S735" s="12" t="s">
        <v>37</v>
      </c>
      <c r="T735" s="12">
        <f>IF(Table1[[#This Row],[Payment_Status]]="Paid",1,0)</f>
        <v>0</v>
      </c>
      <c r="U735" s="12">
        <f>IF(Table1[[#This Row],[Payment_Status]]="Unpaid",1,0)</f>
        <v>0</v>
      </c>
      <c r="V735" s="12">
        <f>IF(Table1[[#This Row],[Payment_Status]]="Pending",1,0)</f>
        <v>1</v>
      </c>
      <c r="W735" s="12" t="s">
        <v>50</v>
      </c>
      <c r="X735" s="12" t="s">
        <v>44</v>
      </c>
      <c r="Y735" s="12" t="s">
        <v>45</v>
      </c>
      <c r="Z735" s="12">
        <v>117.54</v>
      </c>
      <c r="AA735" s="12">
        <v>98.27</v>
      </c>
      <c r="AB735" s="12" t="s">
        <v>46</v>
      </c>
      <c r="AC735" s="13">
        <v>44705</v>
      </c>
      <c r="AD735" s="12">
        <v>46</v>
      </c>
      <c r="AE735" s="15" t="s">
        <v>64</v>
      </c>
    </row>
    <row r="736" spans="3:31" ht="18" x14ac:dyDescent="0.35">
      <c r="C736" s="11" t="s">
        <v>1435</v>
      </c>
      <c r="D736" s="12" t="s">
        <v>4712</v>
      </c>
      <c r="E736" s="12" t="s">
        <v>6716</v>
      </c>
      <c r="F736" s="12" t="s">
        <v>26</v>
      </c>
      <c r="G736" s="12" t="s">
        <v>8027</v>
      </c>
      <c r="H736" s="12" t="s">
        <v>8022</v>
      </c>
      <c r="I736" s="12" t="s">
        <v>1436</v>
      </c>
      <c r="J736" s="13">
        <v>45551</v>
      </c>
      <c r="K736" s="14">
        <v>0.75743055555555561</v>
      </c>
      <c r="L736" s="12">
        <v>383.94</v>
      </c>
      <c r="M736" s="12">
        <v>3415.36</v>
      </c>
      <c r="N736" s="12">
        <v>3799.3</v>
      </c>
      <c r="O736" s="12">
        <v>2414.1999999999998</v>
      </c>
      <c r="P736" s="49">
        <v>45554</v>
      </c>
      <c r="Q736" s="12" t="str">
        <f>TEXT(Table1[[#This Row],[Billing_Date]],"YYYY")</f>
        <v>2024</v>
      </c>
      <c r="R736" s="49">
        <v>45885</v>
      </c>
      <c r="S736" s="12" t="s">
        <v>37</v>
      </c>
      <c r="T736" s="12">
        <f>IF(Table1[[#This Row],[Payment_Status]]="Paid",1,0)</f>
        <v>0</v>
      </c>
      <c r="U736" s="12">
        <f>IF(Table1[[#This Row],[Payment_Status]]="Unpaid",1,0)</f>
        <v>0</v>
      </c>
      <c r="V736" s="12">
        <f>IF(Table1[[#This Row],[Payment_Status]]="Pending",1,0)</f>
        <v>1</v>
      </c>
      <c r="W736" s="12" t="s">
        <v>50</v>
      </c>
      <c r="X736" s="12" t="s">
        <v>44</v>
      </c>
      <c r="Y736" s="12" t="s">
        <v>63</v>
      </c>
      <c r="Z736" s="12">
        <v>201.53</v>
      </c>
      <c r="AA736" s="12">
        <v>182.41</v>
      </c>
      <c r="AB736" s="12" t="s">
        <v>32</v>
      </c>
      <c r="AC736" s="13">
        <v>45139</v>
      </c>
      <c r="AD736" s="12">
        <v>31</v>
      </c>
      <c r="AE736" s="15" t="s">
        <v>64</v>
      </c>
    </row>
    <row r="737" spans="3:31" ht="18" x14ac:dyDescent="0.35">
      <c r="C737" s="11" t="s">
        <v>710</v>
      </c>
      <c r="D737" s="12" t="s">
        <v>4713</v>
      </c>
      <c r="E737" s="12" t="s">
        <v>6717</v>
      </c>
      <c r="F737" s="12" t="s">
        <v>26</v>
      </c>
      <c r="G737" s="12" t="s">
        <v>8027</v>
      </c>
      <c r="H737" s="12" t="s">
        <v>8022</v>
      </c>
      <c r="I737" s="12" t="s">
        <v>711</v>
      </c>
      <c r="J737" s="13">
        <v>45675</v>
      </c>
      <c r="K737" s="14">
        <v>0.63803240740740741</v>
      </c>
      <c r="L737" s="12">
        <v>453.67</v>
      </c>
      <c r="M737" s="12">
        <v>3488.67</v>
      </c>
      <c r="N737" s="12">
        <v>3942.34</v>
      </c>
      <c r="O737" s="12">
        <v>2647.99</v>
      </c>
      <c r="P737" s="49">
        <v>45744</v>
      </c>
      <c r="Q737" s="12" t="str">
        <f>TEXT(Table1[[#This Row],[Billing_Date]],"YYYY")</f>
        <v>2025</v>
      </c>
      <c r="R737" s="49">
        <v>45874</v>
      </c>
      <c r="S737" s="12" t="s">
        <v>49</v>
      </c>
      <c r="T737" s="12">
        <f>IF(Table1[[#This Row],[Payment_Status]]="Paid",1,0)</f>
        <v>0</v>
      </c>
      <c r="U737" s="12">
        <f>IF(Table1[[#This Row],[Payment_Status]]="Unpaid",1,0)</f>
        <v>1</v>
      </c>
      <c r="V737" s="12">
        <f>IF(Table1[[#This Row],[Payment_Status]]="Pending",1,0)</f>
        <v>0</v>
      </c>
      <c r="W737" s="12" t="s">
        <v>29</v>
      </c>
      <c r="X737" s="12" t="s">
        <v>39</v>
      </c>
      <c r="Y737" s="12" t="s">
        <v>85</v>
      </c>
      <c r="Z737" s="12">
        <v>301.83999999999997</v>
      </c>
      <c r="AA737" s="12">
        <v>151.83000000000001</v>
      </c>
      <c r="AB737" s="12" t="s">
        <v>46</v>
      </c>
      <c r="AC737" s="13">
        <v>44255</v>
      </c>
      <c r="AD737" s="12">
        <v>39</v>
      </c>
      <c r="AE737" s="15" t="s">
        <v>40</v>
      </c>
    </row>
    <row r="738" spans="3:31" ht="18" x14ac:dyDescent="0.35">
      <c r="C738" s="11" t="s">
        <v>1439</v>
      </c>
      <c r="D738" s="12" t="s">
        <v>4714</v>
      </c>
      <c r="E738" s="12" t="s">
        <v>6718</v>
      </c>
      <c r="F738" s="12" t="s">
        <v>35</v>
      </c>
      <c r="G738" s="12" t="s">
        <v>8031</v>
      </c>
      <c r="H738" s="12" t="s">
        <v>8024</v>
      </c>
      <c r="I738" s="12" t="s">
        <v>1440</v>
      </c>
      <c r="J738" s="13">
        <v>45520</v>
      </c>
      <c r="K738" s="14">
        <v>0.51729166666666671</v>
      </c>
      <c r="L738" s="12">
        <v>142.22</v>
      </c>
      <c r="M738" s="12">
        <v>4123.4399999999996</v>
      </c>
      <c r="N738" s="12">
        <v>4265.66</v>
      </c>
      <c r="O738" s="12">
        <v>803.77</v>
      </c>
      <c r="P738" s="49">
        <v>45598</v>
      </c>
      <c r="Q738" s="12" t="str">
        <f>TEXT(Table1[[#This Row],[Billing_Date]],"YYYY")</f>
        <v>2024</v>
      </c>
      <c r="R738" s="49">
        <v>45877</v>
      </c>
      <c r="S738" s="12" t="s">
        <v>49</v>
      </c>
      <c r="T738" s="12">
        <f>IF(Table1[[#This Row],[Payment_Status]]="Paid",1,0)</f>
        <v>0</v>
      </c>
      <c r="U738" s="12">
        <f>IF(Table1[[#This Row],[Payment_Status]]="Unpaid",1,0)</f>
        <v>1</v>
      </c>
      <c r="V738" s="12">
        <f>IF(Table1[[#This Row],[Payment_Status]]="Pending",1,0)</f>
        <v>0</v>
      </c>
      <c r="W738" s="12" t="s">
        <v>43</v>
      </c>
      <c r="X738" s="12" t="s">
        <v>39</v>
      </c>
      <c r="Y738" s="12" t="s">
        <v>63</v>
      </c>
      <c r="Z738" s="12">
        <v>74.81</v>
      </c>
      <c r="AA738" s="12">
        <v>67.41</v>
      </c>
      <c r="AB738" s="12" t="s">
        <v>32</v>
      </c>
      <c r="AC738" s="13">
        <v>43446</v>
      </c>
      <c r="AD738" s="12">
        <v>23</v>
      </c>
      <c r="AE738" s="15" t="s">
        <v>33</v>
      </c>
    </row>
    <row r="739" spans="3:31" ht="18" x14ac:dyDescent="0.35">
      <c r="C739" s="11" t="s">
        <v>1441</v>
      </c>
      <c r="D739" s="12" t="s">
        <v>4715</v>
      </c>
      <c r="E739" s="12" t="s">
        <v>6719</v>
      </c>
      <c r="F739" s="12" t="s">
        <v>35</v>
      </c>
      <c r="G739" s="12" t="s">
        <v>8028</v>
      </c>
      <c r="H739" s="12" t="s">
        <v>8022</v>
      </c>
      <c r="I739" s="12" t="s">
        <v>1442</v>
      </c>
      <c r="J739" s="13">
        <v>45762</v>
      </c>
      <c r="K739" s="14">
        <v>8.5810185185185184E-2</v>
      </c>
      <c r="L739" s="12">
        <v>371.31</v>
      </c>
      <c r="M739" s="12">
        <v>4311.09</v>
      </c>
      <c r="N739" s="12">
        <v>4682.3999999999996</v>
      </c>
      <c r="O739" s="12">
        <v>2505.3200000000002</v>
      </c>
      <c r="P739" s="49">
        <v>45763</v>
      </c>
      <c r="Q739" s="12" t="str">
        <f>TEXT(Table1[[#This Row],[Billing_Date]],"YYYY")</f>
        <v>2025</v>
      </c>
      <c r="R739" s="49">
        <v>45885</v>
      </c>
      <c r="S739" s="12" t="s">
        <v>49</v>
      </c>
      <c r="T739" s="12">
        <f>IF(Table1[[#This Row],[Payment_Status]]="Paid",1,0)</f>
        <v>0</v>
      </c>
      <c r="U739" s="12">
        <f>IF(Table1[[#This Row],[Payment_Status]]="Unpaid",1,0)</f>
        <v>1</v>
      </c>
      <c r="V739" s="12">
        <f>IF(Table1[[#This Row],[Payment_Status]]="Pending",1,0)</f>
        <v>0</v>
      </c>
      <c r="W739" s="12" t="s">
        <v>43</v>
      </c>
      <c r="X739" s="12" t="s">
        <v>30</v>
      </c>
      <c r="Y739" s="12" t="s">
        <v>85</v>
      </c>
      <c r="Z739" s="12">
        <v>253.48</v>
      </c>
      <c r="AA739" s="12">
        <v>117.83</v>
      </c>
      <c r="AB739" s="12" t="s">
        <v>32</v>
      </c>
      <c r="AC739" s="13">
        <v>42310</v>
      </c>
      <c r="AD739" s="12">
        <v>69</v>
      </c>
      <c r="AE739" s="15" t="s">
        <v>33</v>
      </c>
    </row>
    <row r="740" spans="3:31" ht="18" x14ac:dyDescent="0.35">
      <c r="C740" s="11" t="s">
        <v>1443</v>
      </c>
      <c r="D740" s="12" t="s">
        <v>4716</v>
      </c>
      <c r="E740" s="12" t="s">
        <v>6720</v>
      </c>
      <c r="F740" s="12" t="s">
        <v>26</v>
      </c>
      <c r="G740" s="12" t="s">
        <v>8030</v>
      </c>
      <c r="H740" s="12" t="s">
        <v>8023</v>
      </c>
      <c r="I740" s="12" t="s">
        <v>1444</v>
      </c>
      <c r="J740" s="13">
        <v>45718</v>
      </c>
      <c r="K740" s="14">
        <v>0.70934027777777775</v>
      </c>
      <c r="L740" s="12">
        <v>76.42</v>
      </c>
      <c r="M740" s="12">
        <v>3930.37</v>
      </c>
      <c r="N740" s="12">
        <v>4006.79</v>
      </c>
      <c r="O740" s="12">
        <v>382.37</v>
      </c>
      <c r="P740" s="49">
        <v>45776</v>
      </c>
      <c r="Q740" s="12" t="str">
        <f>TEXT(Table1[[#This Row],[Billing_Date]],"YYYY")</f>
        <v>2025</v>
      </c>
      <c r="R740" s="49">
        <v>45863</v>
      </c>
      <c r="S740" s="12" t="s">
        <v>28</v>
      </c>
      <c r="T740" s="12">
        <f>IF(Table1[[#This Row],[Payment_Status]]="Paid",1,0)</f>
        <v>1</v>
      </c>
      <c r="U740" s="12">
        <f>IF(Table1[[#This Row],[Payment_Status]]="Unpaid",1,0)</f>
        <v>0</v>
      </c>
      <c r="V740" s="12">
        <f>IF(Table1[[#This Row],[Payment_Status]]="Pending",1,0)</f>
        <v>0</v>
      </c>
      <c r="W740" s="12" t="s">
        <v>58</v>
      </c>
      <c r="X740" s="12" t="s">
        <v>44</v>
      </c>
      <c r="Y740" s="12" t="s">
        <v>63</v>
      </c>
      <c r="Z740" s="12">
        <v>35.17</v>
      </c>
      <c r="AA740" s="12">
        <v>41.25</v>
      </c>
      <c r="AB740" s="12" t="s">
        <v>32</v>
      </c>
      <c r="AC740" s="13">
        <v>43801</v>
      </c>
      <c r="AD740" s="12">
        <v>35</v>
      </c>
      <c r="AE740" s="15" t="s">
        <v>33</v>
      </c>
    </row>
    <row r="741" spans="3:31" ht="18" x14ac:dyDescent="0.35">
      <c r="C741" s="11" t="s">
        <v>1445</v>
      </c>
      <c r="D741" s="12" t="s">
        <v>4717</v>
      </c>
      <c r="E741" s="12" t="s">
        <v>6721</v>
      </c>
      <c r="F741" s="12" t="s">
        <v>26</v>
      </c>
      <c r="G741" s="12" t="s">
        <v>8027</v>
      </c>
      <c r="H741" s="12" t="s">
        <v>8022</v>
      </c>
      <c r="I741" s="12" t="s">
        <v>1446</v>
      </c>
      <c r="J741" s="13">
        <v>45537</v>
      </c>
      <c r="K741" s="14">
        <v>0.33952546296296299</v>
      </c>
      <c r="L741" s="12">
        <v>221.96</v>
      </c>
      <c r="M741" s="12">
        <v>1205.8800000000001</v>
      </c>
      <c r="N741" s="12">
        <v>1427.84</v>
      </c>
      <c r="O741" s="12">
        <v>1406.88</v>
      </c>
      <c r="P741" s="49">
        <v>45540</v>
      </c>
      <c r="Q741" s="12" t="str">
        <f>TEXT(Table1[[#This Row],[Billing_Date]],"YYYY")</f>
        <v>2024</v>
      </c>
      <c r="R741" s="49">
        <v>45866</v>
      </c>
      <c r="S741" s="12" t="s">
        <v>28</v>
      </c>
      <c r="T741" s="12">
        <f>IF(Table1[[#This Row],[Payment_Status]]="Paid",1,0)</f>
        <v>1</v>
      </c>
      <c r="U741" s="12">
        <f>IF(Table1[[#This Row],[Payment_Status]]="Unpaid",1,0)</f>
        <v>0</v>
      </c>
      <c r="V741" s="12">
        <f>IF(Table1[[#This Row],[Payment_Status]]="Pending",1,0)</f>
        <v>0</v>
      </c>
      <c r="W741" s="12" t="s">
        <v>58</v>
      </c>
      <c r="X741" s="12" t="s">
        <v>39</v>
      </c>
      <c r="Y741" s="12" t="s">
        <v>63</v>
      </c>
      <c r="Z741" s="12">
        <v>132.62</v>
      </c>
      <c r="AA741" s="12">
        <v>89.34</v>
      </c>
      <c r="AB741" s="12" t="s">
        <v>32</v>
      </c>
      <c r="AC741" s="13">
        <v>44730</v>
      </c>
      <c r="AD741" s="12">
        <v>46</v>
      </c>
      <c r="AE741" s="15" t="s">
        <v>64</v>
      </c>
    </row>
    <row r="742" spans="3:31" ht="18" x14ac:dyDescent="0.35">
      <c r="C742" s="11" t="s">
        <v>1447</v>
      </c>
      <c r="D742" s="12" t="s">
        <v>4718</v>
      </c>
      <c r="E742" s="12" t="s">
        <v>6722</v>
      </c>
      <c r="F742" s="12" t="s">
        <v>26</v>
      </c>
      <c r="G742" s="12" t="s">
        <v>8025</v>
      </c>
      <c r="H742" s="12" t="s">
        <v>8020</v>
      </c>
      <c r="I742" s="12" t="s">
        <v>1448</v>
      </c>
      <c r="J742" s="13">
        <v>45622</v>
      </c>
      <c r="K742" s="14">
        <v>0.69741898148148151</v>
      </c>
      <c r="L742" s="12">
        <v>28.93</v>
      </c>
      <c r="M742" s="12">
        <v>3645.54</v>
      </c>
      <c r="N742" s="12">
        <v>3674.47</v>
      </c>
      <c r="O742" s="12">
        <v>136.65</v>
      </c>
      <c r="P742" s="49">
        <v>45819</v>
      </c>
      <c r="Q742" s="12" t="str">
        <f>TEXT(Table1[[#This Row],[Billing_Date]],"YYYY")</f>
        <v>2025</v>
      </c>
      <c r="R742" s="49">
        <v>45878</v>
      </c>
      <c r="S742" s="12" t="s">
        <v>49</v>
      </c>
      <c r="T742" s="12">
        <f>IF(Table1[[#This Row],[Payment_Status]]="Paid",1,0)</f>
        <v>0</v>
      </c>
      <c r="U742" s="12">
        <f>IF(Table1[[#This Row],[Payment_Status]]="Unpaid",1,0)</f>
        <v>1</v>
      </c>
      <c r="V742" s="12">
        <f>IF(Table1[[#This Row],[Payment_Status]]="Pending",1,0)</f>
        <v>0</v>
      </c>
      <c r="W742" s="12" t="s">
        <v>50</v>
      </c>
      <c r="X742" s="12" t="s">
        <v>30</v>
      </c>
      <c r="Y742" s="12" t="s">
        <v>85</v>
      </c>
      <c r="Z742" s="12">
        <v>14.46</v>
      </c>
      <c r="AA742" s="12">
        <v>14.47</v>
      </c>
      <c r="AB742" s="12" t="s">
        <v>32</v>
      </c>
      <c r="AC742" s="13">
        <v>45384</v>
      </c>
      <c r="AD742" s="12">
        <v>37</v>
      </c>
      <c r="AE742" s="15" t="s">
        <v>33</v>
      </c>
    </row>
    <row r="743" spans="3:31" ht="18" x14ac:dyDescent="0.35">
      <c r="C743" s="11" t="s">
        <v>1449</v>
      </c>
      <c r="D743" s="12" t="s">
        <v>4719</v>
      </c>
      <c r="E743" s="12" t="s">
        <v>6723</v>
      </c>
      <c r="F743" s="12" t="s">
        <v>35</v>
      </c>
      <c r="G743" s="12" t="s">
        <v>8029</v>
      </c>
      <c r="H743" s="12" t="s">
        <v>8020</v>
      </c>
      <c r="I743" s="12" t="s">
        <v>1450</v>
      </c>
      <c r="J743" s="13">
        <v>45765</v>
      </c>
      <c r="K743" s="14">
        <v>2.1967592592592594E-2</v>
      </c>
      <c r="L743" s="12">
        <v>103.42</v>
      </c>
      <c r="M743" s="12">
        <v>3475.2</v>
      </c>
      <c r="N743" s="12">
        <v>3578.62</v>
      </c>
      <c r="O743" s="12">
        <v>614.5</v>
      </c>
      <c r="P743" s="49">
        <v>45767</v>
      </c>
      <c r="Q743" s="12" t="str">
        <f>TEXT(Table1[[#This Row],[Billing_Date]],"YYYY")</f>
        <v>2025</v>
      </c>
      <c r="R743" s="49">
        <v>45864</v>
      </c>
      <c r="S743" s="12" t="s">
        <v>28</v>
      </c>
      <c r="T743" s="12">
        <f>IF(Table1[[#This Row],[Payment_Status]]="Paid",1,0)</f>
        <v>1</v>
      </c>
      <c r="U743" s="12">
        <f>IF(Table1[[#This Row],[Payment_Status]]="Unpaid",1,0)</f>
        <v>0</v>
      </c>
      <c r="V743" s="12">
        <f>IF(Table1[[#This Row],[Payment_Status]]="Pending",1,0)</f>
        <v>0</v>
      </c>
      <c r="W743" s="12" t="s">
        <v>43</v>
      </c>
      <c r="X743" s="12" t="s">
        <v>44</v>
      </c>
      <c r="Y743" s="12" t="s">
        <v>51</v>
      </c>
      <c r="Z743" s="12">
        <v>49.34</v>
      </c>
      <c r="AA743" s="12">
        <v>54.08</v>
      </c>
      <c r="AB743" s="12" t="s">
        <v>32</v>
      </c>
      <c r="AC743" s="13">
        <v>43433</v>
      </c>
      <c r="AD743" s="12">
        <v>47</v>
      </c>
      <c r="AE743" s="15" t="s">
        <v>33</v>
      </c>
    </row>
    <row r="744" spans="3:31" ht="18" x14ac:dyDescent="0.35">
      <c r="C744" s="11" t="s">
        <v>1451</v>
      </c>
      <c r="D744" s="12" t="s">
        <v>4720</v>
      </c>
      <c r="E744" s="12" t="s">
        <v>6724</v>
      </c>
      <c r="F744" s="12" t="s">
        <v>26</v>
      </c>
      <c r="G744" s="12" t="s">
        <v>8026</v>
      </c>
      <c r="H744" s="12" t="s">
        <v>8021</v>
      </c>
      <c r="I744" s="12" t="s">
        <v>1452</v>
      </c>
      <c r="J744" s="13">
        <v>45538</v>
      </c>
      <c r="K744" s="14">
        <v>0.22930555555555557</v>
      </c>
      <c r="L744" s="12">
        <v>483.64</v>
      </c>
      <c r="M744" s="12">
        <v>3466.46</v>
      </c>
      <c r="N744" s="12">
        <v>3950.1</v>
      </c>
      <c r="O744" s="12">
        <v>3325.03</v>
      </c>
      <c r="P744" s="49">
        <v>45737</v>
      </c>
      <c r="Q744" s="12" t="str">
        <f>TEXT(Table1[[#This Row],[Billing_Date]],"YYYY")</f>
        <v>2025</v>
      </c>
      <c r="R744" s="49">
        <v>45873</v>
      </c>
      <c r="S744" s="12" t="s">
        <v>49</v>
      </c>
      <c r="T744" s="12">
        <f>IF(Table1[[#This Row],[Payment_Status]]="Paid",1,0)</f>
        <v>0</v>
      </c>
      <c r="U744" s="12">
        <f>IF(Table1[[#This Row],[Payment_Status]]="Unpaid",1,0)</f>
        <v>1</v>
      </c>
      <c r="V744" s="12">
        <f>IF(Table1[[#This Row],[Payment_Status]]="Pending",1,0)</f>
        <v>0</v>
      </c>
      <c r="W744" s="12" t="s">
        <v>58</v>
      </c>
      <c r="X744" s="12" t="s">
        <v>39</v>
      </c>
      <c r="Y744" s="12" t="s">
        <v>31</v>
      </c>
      <c r="Z744" s="12">
        <v>212.52</v>
      </c>
      <c r="AA744" s="12">
        <v>271.12</v>
      </c>
      <c r="AB744" s="12" t="s">
        <v>32</v>
      </c>
      <c r="AC744" s="13">
        <v>43605</v>
      </c>
      <c r="AD744" s="12">
        <v>19</v>
      </c>
      <c r="AE744" s="15" t="s">
        <v>64</v>
      </c>
    </row>
    <row r="745" spans="3:31" ht="18" x14ac:dyDescent="0.35">
      <c r="C745" s="11" t="s">
        <v>1453</v>
      </c>
      <c r="D745" s="12" t="s">
        <v>4721</v>
      </c>
      <c r="E745" s="12" t="s">
        <v>6725</v>
      </c>
      <c r="F745" s="12" t="s">
        <v>35</v>
      </c>
      <c r="G745" s="12" t="s">
        <v>8029</v>
      </c>
      <c r="H745" s="12" t="s">
        <v>8020</v>
      </c>
      <c r="I745" s="12" t="s">
        <v>1454</v>
      </c>
      <c r="J745" s="13">
        <v>45669</v>
      </c>
      <c r="K745" s="14">
        <v>0.49951388888888887</v>
      </c>
      <c r="L745" s="12">
        <v>19.739999999999998</v>
      </c>
      <c r="M745" s="12">
        <v>2553.11</v>
      </c>
      <c r="N745" s="12">
        <v>2572.85</v>
      </c>
      <c r="O745" s="12">
        <v>119.67</v>
      </c>
      <c r="P745" s="49">
        <v>45801</v>
      </c>
      <c r="Q745" s="12" t="str">
        <f>TEXT(Table1[[#This Row],[Billing_Date]],"YYYY")</f>
        <v>2025</v>
      </c>
      <c r="R745" s="49">
        <v>45873</v>
      </c>
      <c r="S745" s="12" t="s">
        <v>37</v>
      </c>
      <c r="T745" s="12">
        <f>IF(Table1[[#This Row],[Payment_Status]]="Paid",1,0)</f>
        <v>0</v>
      </c>
      <c r="U745" s="12">
        <f>IF(Table1[[#This Row],[Payment_Status]]="Unpaid",1,0)</f>
        <v>0</v>
      </c>
      <c r="V745" s="12">
        <f>IF(Table1[[#This Row],[Payment_Status]]="Pending",1,0)</f>
        <v>1</v>
      </c>
      <c r="W745" s="12" t="s">
        <v>38</v>
      </c>
      <c r="X745" s="12" t="s">
        <v>44</v>
      </c>
      <c r="Y745" s="12" t="s">
        <v>85</v>
      </c>
      <c r="Z745" s="12">
        <v>12.82</v>
      </c>
      <c r="AA745" s="12">
        <v>6.92</v>
      </c>
      <c r="AB745" s="12" t="s">
        <v>32</v>
      </c>
      <c r="AC745" s="13">
        <v>42848</v>
      </c>
      <c r="AD745" s="12">
        <v>26</v>
      </c>
      <c r="AE745" s="15" t="s">
        <v>40</v>
      </c>
    </row>
    <row r="746" spans="3:31" ht="18" x14ac:dyDescent="0.35">
      <c r="C746" s="11" t="s">
        <v>1557</v>
      </c>
      <c r="D746" s="12" t="s">
        <v>4722</v>
      </c>
      <c r="E746" s="12" t="s">
        <v>6726</v>
      </c>
      <c r="F746" s="12" t="s">
        <v>35</v>
      </c>
      <c r="G746" s="12" t="s">
        <v>8028</v>
      </c>
      <c r="H746" s="12" t="s">
        <v>8022</v>
      </c>
      <c r="I746" s="12" t="s">
        <v>1558</v>
      </c>
      <c r="J746" s="13">
        <v>45618</v>
      </c>
      <c r="K746" s="14">
        <v>0.43121527777777779</v>
      </c>
      <c r="L746" s="12">
        <v>193.72</v>
      </c>
      <c r="M746" s="12">
        <v>1603.54</v>
      </c>
      <c r="N746" s="12">
        <v>1797.26</v>
      </c>
      <c r="O746" s="12">
        <v>1276.58</v>
      </c>
      <c r="P746" s="49">
        <v>45758</v>
      </c>
      <c r="Q746" s="12" t="str">
        <f>TEXT(Table1[[#This Row],[Billing_Date]],"YYYY")</f>
        <v>2025</v>
      </c>
      <c r="R746" s="49">
        <v>45867</v>
      </c>
      <c r="S746" s="12" t="s">
        <v>28</v>
      </c>
      <c r="T746" s="12">
        <f>IF(Table1[[#This Row],[Payment_Status]]="Paid",1,0)</f>
        <v>1</v>
      </c>
      <c r="U746" s="12">
        <f>IF(Table1[[#This Row],[Payment_Status]]="Unpaid",1,0)</f>
        <v>0</v>
      </c>
      <c r="V746" s="12">
        <f>IF(Table1[[#This Row],[Payment_Status]]="Pending",1,0)</f>
        <v>0</v>
      </c>
      <c r="W746" s="12" t="s">
        <v>50</v>
      </c>
      <c r="X746" s="12" t="s">
        <v>30</v>
      </c>
      <c r="Y746" s="12" t="s">
        <v>31</v>
      </c>
      <c r="Z746" s="12">
        <v>95.66</v>
      </c>
      <c r="AA746" s="12">
        <v>98.06</v>
      </c>
      <c r="AB746" s="12" t="s">
        <v>32</v>
      </c>
      <c r="AC746" s="13">
        <v>43728</v>
      </c>
      <c r="AD746" s="12">
        <v>34</v>
      </c>
      <c r="AE746" s="15" t="s">
        <v>33</v>
      </c>
    </row>
    <row r="747" spans="3:31" ht="18" x14ac:dyDescent="0.35">
      <c r="C747" s="11" t="s">
        <v>1457</v>
      </c>
      <c r="D747" s="12" t="s">
        <v>4723</v>
      </c>
      <c r="E747" s="12" t="s">
        <v>6727</v>
      </c>
      <c r="F747" s="12" t="s">
        <v>35</v>
      </c>
      <c r="G747" s="12" t="s">
        <v>8029</v>
      </c>
      <c r="H747" s="12" t="s">
        <v>8020</v>
      </c>
      <c r="I747" s="12" t="s">
        <v>1458</v>
      </c>
      <c r="J747" s="13">
        <v>45750</v>
      </c>
      <c r="K747" s="14">
        <v>3.0324074074074073E-3</v>
      </c>
      <c r="L747" s="12">
        <v>78.67</v>
      </c>
      <c r="M747" s="12">
        <v>3426.49</v>
      </c>
      <c r="N747" s="12">
        <v>3505.16</v>
      </c>
      <c r="O747" s="12">
        <v>521.12</v>
      </c>
      <c r="P747" s="49">
        <v>45836</v>
      </c>
      <c r="Q747" s="12" t="str">
        <f>TEXT(Table1[[#This Row],[Billing_Date]],"YYYY")</f>
        <v>2025</v>
      </c>
      <c r="R747" s="49">
        <v>45881</v>
      </c>
      <c r="S747" s="12" t="s">
        <v>49</v>
      </c>
      <c r="T747" s="12">
        <f>IF(Table1[[#This Row],[Payment_Status]]="Paid",1,0)</f>
        <v>0</v>
      </c>
      <c r="U747" s="12">
        <f>IF(Table1[[#This Row],[Payment_Status]]="Unpaid",1,0)</f>
        <v>1</v>
      </c>
      <c r="V747" s="12">
        <f>IF(Table1[[#This Row],[Payment_Status]]="Pending",1,0)</f>
        <v>0</v>
      </c>
      <c r="W747" s="12" t="s">
        <v>38</v>
      </c>
      <c r="X747" s="12" t="s">
        <v>44</v>
      </c>
      <c r="Y747" s="12" t="s">
        <v>85</v>
      </c>
      <c r="Z747" s="12">
        <v>44.92</v>
      </c>
      <c r="AA747" s="12">
        <v>33.75</v>
      </c>
      <c r="AB747" s="12" t="s">
        <v>46</v>
      </c>
      <c r="AC747" s="13">
        <v>43073</v>
      </c>
      <c r="AD747" s="12">
        <v>18</v>
      </c>
      <c r="AE747" s="15" t="s">
        <v>33</v>
      </c>
    </row>
    <row r="748" spans="3:31" ht="18" x14ac:dyDescent="0.35">
      <c r="C748" s="11" t="s">
        <v>1459</v>
      </c>
      <c r="D748" s="12" t="s">
        <v>4724</v>
      </c>
      <c r="E748" s="12" t="s">
        <v>6728</v>
      </c>
      <c r="F748" s="12" t="s">
        <v>26</v>
      </c>
      <c r="G748" s="12" t="s">
        <v>8031</v>
      </c>
      <c r="H748" s="12" t="s">
        <v>8024</v>
      </c>
      <c r="I748" s="12" t="s">
        <v>1460</v>
      </c>
      <c r="J748" s="13">
        <v>45656</v>
      </c>
      <c r="K748" s="14">
        <v>6.1678240740740742E-2</v>
      </c>
      <c r="L748" s="12">
        <v>205.8</v>
      </c>
      <c r="M748" s="12">
        <v>1170.46</v>
      </c>
      <c r="N748" s="12">
        <v>1376.26</v>
      </c>
      <c r="O748" s="12">
        <v>1057.68</v>
      </c>
      <c r="P748" s="49">
        <v>45659</v>
      </c>
      <c r="Q748" s="12" t="str">
        <f>TEXT(Table1[[#This Row],[Billing_Date]],"YYYY")</f>
        <v>2025</v>
      </c>
      <c r="R748" s="49">
        <v>45866</v>
      </c>
      <c r="S748" s="12" t="s">
        <v>28</v>
      </c>
      <c r="T748" s="12">
        <f>IF(Table1[[#This Row],[Payment_Status]]="Paid",1,0)</f>
        <v>1</v>
      </c>
      <c r="U748" s="12">
        <f>IF(Table1[[#This Row],[Payment_Status]]="Unpaid",1,0)</f>
        <v>0</v>
      </c>
      <c r="V748" s="12">
        <f>IF(Table1[[#This Row],[Payment_Status]]="Pending",1,0)</f>
        <v>0</v>
      </c>
      <c r="W748" s="12" t="s">
        <v>58</v>
      </c>
      <c r="X748" s="12" t="s">
        <v>39</v>
      </c>
      <c r="Y748" s="12" t="s">
        <v>85</v>
      </c>
      <c r="Z748" s="12">
        <v>143.15</v>
      </c>
      <c r="AA748" s="12">
        <v>62.65</v>
      </c>
      <c r="AB748" s="12" t="s">
        <v>46</v>
      </c>
      <c r="AC748" s="13">
        <v>43888</v>
      </c>
      <c r="AD748" s="12">
        <v>72</v>
      </c>
      <c r="AE748" s="15" t="s">
        <v>33</v>
      </c>
    </row>
    <row r="749" spans="3:31" ht="18" x14ac:dyDescent="0.35">
      <c r="C749" s="11" t="s">
        <v>1461</v>
      </c>
      <c r="D749" s="12" t="s">
        <v>4725</v>
      </c>
      <c r="E749" s="12" t="s">
        <v>6729</v>
      </c>
      <c r="F749" s="12" t="s">
        <v>35</v>
      </c>
      <c r="G749" s="12" t="s">
        <v>8025</v>
      </c>
      <c r="H749" s="12" t="s">
        <v>8020</v>
      </c>
      <c r="I749" s="12" t="s">
        <v>1462</v>
      </c>
      <c r="J749" s="13">
        <v>45769</v>
      </c>
      <c r="K749" s="14">
        <v>0.82800925925925928</v>
      </c>
      <c r="L749" s="12">
        <v>260.97000000000003</v>
      </c>
      <c r="M749" s="12">
        <v>1070.22</v>
      </c>
      <c r="N749" s="12">
        <v>1331.19</v>
      </c>
      <c r="O749" s="12">
        <v>1631.35</v>
      </c>
      <c r="P749" s="49">
        <v>45771</v>
      </c>
      <c r="Q749" s="12" t="str">
        <f>TEXT(Table1[[#This Row],[Billing_Date]],"YYYY")</f>
        <v>2025</v>
      </c>
      <c r="R749" s="49">
        <v>45870</v>
      </c>
      <c r="S749" s="12" t="s">
        <v>37</v>
      </c>
      <c r="T749" s="12">
        <f>IF(Table1[[#This Row],[Payment_Status]]="Paid",1,0)</f>
        <v>0</v>
      </c>
      <c r="U749" s="12">
        <f>IF(Table1[[#This Row],[Payment_Status]]="Unpaid",1,0)</f>
        <v>0</v>
      </c>
      <c r="V749" s="12">
        <f>IF(Table1[[#This Row],[Payment_Status]]="Pending",1,0)</f>
        <v>1</v>
      </c>
      <c r="W749" s="12" t="s">
        <v>43</v>
      </c>
      <c r="X749" s="12" t="s">
        <v>39</v>
      </c>
      <c r="Y749" s="12" t="s">
        <v>63</v>
      </c>
      <c r="Z749" s="12">
        <v>129.4</v>
      </c>
      <c r="AA749" s="12">
        <v>131.57</v>
      </c>
      <c r="AB749" s="12" t="s">
        <v>46</v>
      </c>
      <c r="AC749" s="13">
        <v>43663</v>
      </c>
      <c r="AD749" s="12">
        <v>35</v>
      </c>
      <c r="AE749" s="15" t="s">
        <v>33</v>
      </c>
    </row>
    <row r="750" spans="3:31" ht="18" x14ac:dyDescent="0.35">
      <c r="C750" s="11" t="s">
        <v>1463</v>
      </c>
      <c r="D750" s="12" t="s">
        <v>4726</v>
      </c>
      <c r="E750" s="12" t="s">
        <v>6730</v>
      </c>
      <c r="F750" s="12" t="s">
        <v>35</v>
      </c>
      <c r="G750" s="12" t="s">
        <v>8030</v>
      </c>
      <c r="H750" s="12" t="s">
        <v>8023</v>
      </c>
      <c r="I750" s="12" t="s">
        <v>1464</v>
      </c>
      <c r="J750" s="13">
        <v>45832</v>
      </c>
      <c r="K750" s="14">
        <v>8.9895833333333328E-2</v>
      </c>
      <c r="L750" s="12">
        <v>468.87</v>
      </c>
      <c r="M750" s="12">
        <v>1562.55</v>
      </c>
      <c r="N750" s="12">
        <v>2031.42</v>
      </c>
      <c r="O750" s="12">
        <v>2912.84</v>
      </c>
      <c r="P750" s="49">
        <v>45835</v>
      </c>
      <c r="Q750" s="12" t="str">
        <f>TEXT(Table1[[#This Row],[Billing_Date]],"YYYY")</f>
        <v>2025</v>
      </c>
      <c r="R750" s="49">
        <v>45884</v>
      </c>
      <c r="S750" s="12" t="s">
        <v>49</v>
      </c>
      <c r="T750" s="12">
        <f>IF(Table1[[#This Row],[Payment_Status]]="Paid",1,0)</f>
        <v>0</v>
      </c>
      <c r="U750" s="12">
        <f>IF(Table1[[#This Row],[Payment_Status]]="Unpaid",1,0)</f>
        <v>1</v>
      </c>
      <c r="V750" s="12">
        <f>IF(Table1[[#This Row],[Payment_Status]]="Pending",1,0)</f>
        <v>0</v>
      </c>
      <c r="W750" s="12" t="s">
        <v>43</v>
      </c>
      <c r="X750" s="12" t="s">
        <v>44</v>
      </c>
      <c r="Y750" s="12" t="s">
        <v>85</v>
      </c>
      <c r="Z750" s="12">
        <v>296.58999999999997</v>
      </c>
      <c r="AA750" s="12">
        <v>172.28</v>
      </c>
      <c r="AB750" s="12" t="s">
        <v>46</v>
      </c>
      <c r="AC750" s="13">
        <v>43435</v>
      </c>
      <c r="AD750" s="12">
        <v>25</v>
      </c>
      <c r="AE750" s="15" t="s">
        <v>64</v>
      </c>
    </row>
    <row r="751" spans="3:31" ht="18" x14ac:dyDescent="0.35">
      <c r="C751" s="11" t="s">
        <v>1465</v>
      </c>
      <c r="D751" s="12" t="s">
        <v>4727</v>
      </c>
      <c r="E751" s="12" t="s">
        <v>6731</v>
      </c>
      <c r="F751" s="12" t="s">
        <v>26</v>
      </c>
      <c r="G751" s="12" t="s">
        <v>8031</v>
      </c>
      <c r="H751" s="12" t="s">
        <v>8024</v>
      </c>
      <c r="I751" s="12" t="s">
        <v>1466</v>
      </c>
      <c r="J751" s="13">
        <v>45493</v>
      </c>
      <c r="K751" s="14">
        <v>0.31087962962962962</v>
      </c>
      <c r="L751" s="12">
        <v>416.07</v>
      </c>
      <c r="M751" s="12">
        <v>4641.41</v>
      </c>
      <c r="N751" s="12">
        <v>5057.4799999999996</v>
      </c>
      <c r="O751" s="12">
        <v>2935.95</v>
      </c>
      <c r="P751" s="49">
        <v>45680</v>
      </c>
      <c r="Q751" s="12" t="str">
        <f>TEXT(Table1[[#This Row],[Billing_Date]],"YYYY")</f>
        <v>2025</v>
      </c>
      <c r="R751" s="49">
        <v>45886</v>
      </c>
      <c r="S751" s="12" t="s">
        <v>37</v>
      </c>
      <c r="T751" s="12">
        <f>IF(Table1[[#This Row],[Payment_Status]]="Paid",1,0)</f>
        <v>0</v>
      </c>
      <c r="U751" s="12">
        <f>IF(Table1[[#This Row],[Payment_Status]]="Unpaid",1,0)</f>
        <v>0</v>
      </c>
      <c r="V751" s="12">
        <f>IF(Table1[[#This Row],[Payment_Status]]="Pending",1,0)</f>
        <v>1</v>
      </c>
      <c r="W751" s="12" t="s">
        <v>38</v>
      </c>
      <c r="X751" s="12" t="s">
        <v>39</v>
      </c>
      <c r="Y751" s="12" t="s">
        <v>85</v>
      </c>
      <c r="Z751" s="12">
        <v>257.51</v>
      </c>
      <c r="AA751" s="12">
        <v>158.56</v>
      </c>
      <c r="AB751" s="12" t="s">
        <v>32</v>
      </c>
      <c r="AC751" s="13">
        <v>43001</v>
      </c>
      <c r="AD751" s="12">
        <v>38</v>
      </c>
      <c r="AE751" s="15" t="s">
        <v>64</v>
      </c>
    </row>
    <row r="752" spans="3:31" ht="18" x14ac:dyDescent="0.35">
      <c r="C752" s="11" t="s">
        <v>1467</v>
      </c>
      <c r="D752" s="12" t="s">
        <v>4728</v>
      </c>
      <c r="E752" s="12" t="s">
        <v>6732</v>
      </c>
      <c r="F752" s="12" t="s">
        <v>30</v>
      </c>
      <c r="G752" s="12" t="s">
        <v>8026</v>
      </c>
      <c r="H752" s="12" t="s">
        <v>8021</v>
      </c>
      <c r="I752" s="12" t="s">
        <v>1468</v>
      </c>
      <c r="J752" s="13">
        <v>45563</v>
      </c>
      <c r="K752" s="14">
        <v>0.35302083333333334</v>
      </c>
      <c r="L752" s="12">
        <v>437.52</v>
      </c>
      <c r="M752" s="12">
        <v>1796.78</v>
      </c>
      <c r="N752" s="12">
        <v>2234.3000000000002</v>
      </c>
      <c r="O752" s="12">
        <v>2917.98</v>
      </c>
      <c r="P752" s="49">
        <v>45803</v>
      </c>
      <c r="Q752" s="12" t="str">
        <f>TEXT(Table1[[#This Row],[Billing_Date]],"YYYY")</f>
        <v>2025</v>
      </c>
      <c r="R752" s="49">
        <v>45886</v>
      </c>
      <c r="S752" s="12" t="s">
        <v>28</v>
      </c>
      <c r="T752" s="12">
        <f>IF(Table1[[#This Row],[Payment_Status]]="Paid",1,0)</f>
        <v>1</v>
      </c>
      <c r="U752" s="12">
        <f>IF(Table1[[#This Row],[Payment_Status]]="Unpaid",1,0)</f>
        <v>0</v>
      </c>
      <c r="V752" s="12">
        <f>IF(Table1[[#This Row],[Payment_Status]]="Pending",1,0)</f>
        <v>0</v>
      </c>
      <c r="W752" s="12" t="s">
        <v>50</v>
      </c>
      <c r="X752" s="12" t="s">
        <v>44</v>
      </c>
      <c r="Y752" s="12" t="s">
        <v>31</v>
      </c>
      <c r="Z752" s="12">
        <v>177.3</v>
      </c>
      <c r="AA752" s="12">
        <v>260.22000000000003</v>
      </c>
      <c r="AB752" s="12" t="s">
        <v>46</v>
      </c>
      <c r="AC752" s="13">
        <v>45347</v>
      </c>
      <c r="AD752" s="12">
        <v>67</v>
      </c>
      <c r="AE752" s="15" t="s">
        <v>33</v>
      </c>
    </row>
    <row r="753" spans="3:31" ht="18" x14ac:dyDescent="0.35">
      <c r="C753" s="11" t="s">
        <v>1469</v>
      </c>
      <c r="D753" s="12" t="s">
        <v>4729</v>
      </c>
      <c r="E753" s="12" t="s">
        <v>6733</v>
      </c>
      <c r="F753" s="12" t="s">
        <v>35</v>
      </c>
      <c r="G753" s="12" t="s">
        <v>8030</v>
      </c>
      <c r="H753" s="12" t="s">
        <v>8023</v>
      </c>
      <c r="I753" s="12" t="s">
        <v>1470</v>
      </c>
      <c r="J753" s="13">
        <v>45830</v>
      </c>
      <c r="K753" s="14">
        <v>0.68190972222222224</v>
      </c>
      <c r="L753" s="12">
        <v>104.3</v>
      </c>
      <c r="M753" s="12">
        <v>2658.68</v>
      </c>
      <c r="N753" s="12">
        <v>2762.98</v>
      </c>
      <c r="O753" s="12">
        <v>596.54</v>
      </c>
      <c r="P753" s="49">
        <v>45833</v>
      </c>
      <c r="Q753" s="12" t="str">
        <f>TEXT(Table1[[#This Row],[Billing_Date]],"YYYY")</f>
        <v>2025</v>
      </c>
      <c r="R753" s="49">
        <v>45878</v>
      </c>
      <c r="S753" s="12" t="s">
        <v>37</v>
      </c>
      <c r="T753" s="12">
        <f>IF(Table1[[#This Row],[Payment_Status]]="Paid",1,0)</f>
        <v>0</v>
      </c>
      <c r="U753" s="12">
        <f>IF(Table1[[#This Row],[Payment_Status]]="Unpaid",1,0)</f>
        <v>0</v>
      </c>
      <c r="V753" s="12">
        <f>IF(Table1[[#This Row],[Payment_Status]]="Pending",1,0)</f>
        <v>1</v>
      </c>
      <c r="W753" s="12" t="s">
        <v>43</v>
      </c>
      <c r="X753" s="12" t="s">
        <v>44</v>
      </c>
      <c r="Y753" s="12" t="s">
        <v>31</v>
      </c>
      <c r="Z753" s="12">
        <v>56.28</v>
      </c>
      <c r="AA753" s="12">
        <v>48.02</v>
      </c>
      <c r="AB753" s="12" t="s">
        <v>46</v>
      </c>
      <c r="AC753" s="13">
        <v>43000</v>
      </c>
      <c r="AD753" s="12">
        <v>34</v>
      </c>
      <c r="AE753" s="15" t="s">
        <v>33</v>
      </c>
    </row>
    <row r="754" spans="3:31" ht="18" x14ac:dyDescent="0.35">
      <c r="C754" s="11" t="s">
        <v>1471</v>
      </c>
      <c r="D754" s="12" t="s">
        <v>4730</v>
      </c>
      <c r="E754" s="12" t="s">
        <v>6734</v>
      </c>
      <c r="F754" s="12" t="s">
        <v>30</v>
      </c>
      <c r="G754" s="12" t="s">
        <v>8027</v>
      </c>
      <c r="H754" s="12" t="s">
        <v>8022</v>
      </c>
      <c r="I754" s="12" t="s">
        <v>1472</v>
      </c>
      <c r="J754" s="13">
        <v>45716</v>
      </c>
      <c r="K754" s="14">
        <v>0.46234953703703702</v>
      </c>
      <c r="L754" s="12">
        <v>213.55</v>
      </c>
      <c r="M754" s="12">
        <v>4787.83</v>
      </c>
      <c r="N754" s="12">
        <v>5001.38</v>
      </c>
      <c r="O754" s="12">
        <v>1036.49</v>
      </c>
      <c r="P754" s="49">
        <v>45754</v>
      </c>
      <c r="Q754" s="12" t="str">
        <f>TEXT(Table1[[#This Row],[Billing_Date]],"YYYY")</f>
        <v>2025</v>
      </c>
      <c r="R754" s="49">
        <v>45875</v>
      </c>
      <c r="S754" s="12" t="s">
        <v>37</v>
      </c>
      <c r="T754" s="12">
        <f>IF(Table1[[#This Row],[Payment_Status]]="Paid",1,0)</f>
        <v>0</v>
      </c>
      <c r="U754" s="12">
        <f>IF(Table1[[#This Row],[Payment_Status]]="Unpaid",1,0)</f>
        <v>0</v>
      </c>
      <c r="V754" s="12">
        <f>IF(Table1[[#This Row],[Payment_Status]]="Pending",1,0)</f>
        <v>1</v>
      </c>
      <c r="W754" s="12" t="s">
        <v>50</v>
      </c>
      <c r="X754" s="12" t="s">
        <v>44</v>
      </c>
      <c r="Y754" s="12" t="s">
        <v>63</v>
      </c>
      <c r="Z754" s="12">
        <v>116.73</v>
      </c>
      <c r="AA754" s="12">
        <v>96.82</v>
      </c>
      <c r="AB754" s="12" t="s">
        <v>46</v>
      </c>
      <c r="AC754" s="13">
        <v>44780</v>
      </c>
      <c r="AD754" s="12">
        <v>69</v>
      </c>
      <c r="AE754" s="15" t="s">
        <v>33</v>
      </c>
    </row>
    <row r="755" spans="3:31" ht="18" x14ac:dyDescent="0.35">
      <c r="C755" s="11" t="s">
        <v>67</v>
      </c>
      <c r="D755" s="12" t="s">
        <v>4731</v>
      </c>
      <c r="E755" s="12" t="s">
        <v>6735</v>
      </c>
      <c r="F755" s="12" t="s">
        <v>26</v>
      </c>
      <c r="G755" s="12" t="s">
        <v>8028</v>
      </c>
      <c r="H755" s="12" t="s">
        <v>8022</v>
      </c>
      <c r="I755" s="12" t="s">
        <v>68</v>
      </c>
      <c r="J755" s="13">
        <v>45743</v>
      </c>
      <c r="K755" s="14">
        <v>0.86283564814814817</v>
      </c>
      <c r="L755" s="12">
        <v>396.92</v>
      </c>
      <c r="M755" s="12">
        <v>1239.3599999999999</v>
      </c>
      <c r="N755" s="12">
        <v>1636.28</v>
      </c>
      <c r="O755" s="12">
        <v>1967.98</v>
      </c>
      <c r="P755" s="49">
        <v>45746</v>
      </c>
      <c r="Q755" s="12" t="str">
        <f>TEXT(Table1[[#This Row],[Billing_Date]],"YYYY")</f>
        <v>2025</v>
      </c>
      <c r="R755" s="49">
        <v>45886</v>
      </c>
      <c r="S755" s="12" t="s">
        <v>49</v>
      </c>
      <c r="T755" s="12">
        <f>IF(Table1[[#This Row],[Payment_Status]]="Paid",1,0)</f>
        <v>0</v>
      </c>
      <c r="U755" s="12">
        <f>IF(Table1[[#This Row],[Payment_Status]]="Unpaid",1,0)</f>
        <v>1</v>
      </c>
      <c r="V755" s="12">
        <f>IF(Table1[[#This Row],[Payment_Status]]="Pending",1,0)</f>
        <v>0</v>
      </c>
      <c r="W755" s="12" t="s">
        <v>43</v>
      </c>
      <c r="X755" s="12" t="s">
        <v>30</v>
      </c>
      <c r="Y755" s="12" t="s">
        <v>31</v>
      </c>
      <c r="Z755" s="12">
        <v>249.49</v>
      </c>
      <c r="AA755" s="12">
        <v>147.43</v>
      </c>
      <c r="AB755" s="12" t="s">
        <v>32</v>
      </c>
      <c r="AC755" s="13">
        <v>42894</v>
      </c>
      <c r="AD755" s="12">
        <v>22</v>
      </c>
      <c r="AE755" s="15" t="s">
        <v>64</v>
      </c>
    </row>
    <row r="756" spans="3:31" ht="18" x14ac:dyDescent="0.35">
      <c r="C756" s="11" t="s">
        <v>1475</v>
      </c>
      <c r="D756" s="12" t="s">
        <v>4732</v>
      </c>
      <c r="E756" s="12" t="s">
        <v>6736</v>
      </c>
      <c r="F756" s="12" t="s">
        <v>35</v>
      </c>
      <c r="G756" s="12" t="s">
        <v>8027</v>
      </c>
      <c r="H756" s="12" t="s">
        <v>8022</v>
      </c>
      <c r="I756" s="12" t="s">
        <v>1476</v>
      </c>
      <c r="J756" s="13">
        <v>45584</v>
      </c>
      <c r="K756" s="14">
        <v>0.28888888888888886</v>
      </c>
      <c r="L756" s="12">
        <v>174.23</v>
      </c>
      <c r="M756" s="12">
        <v>2259.34</v>
      </c>
      <c r="N756" s="12">
        <v>2433.5700000000002</v>
      </c>
      <c r="O756" s="12">
        <v>822.6</v>
      </c>
      <c r="P756" s="49">
        <v>45709</v>
      </c>
      <c r="Q756" s="12" t="str">
        <f>TEXT(Table1[[#This Row],[Billing_Date]],"YYYY")</f>
        <v>2025</v>
      </c>
      <c r="R756" s="49">
        <v>45884</v>
      </c>
      <c r="S756" s="12" t="s">
        <v>37</v>
      </c>
      <c r="T756" s="12">
        <f>IF(Table1[[#This Row],[Payment_Status]]="Paid",1,0)</f>
        <v>0</v>
      </c>
      <c r="U756" s="12">
        <f>IF(Table1[[#This Row],[Payment_Status]]="Unpaid",1,0)</f>
        <v>0</v>
      </c>
      <c r="V756" s="12">
        <f>IF(Table1[[#This Row],[Payment_Status]]="Pending",1,0)</f>
        <v>1</v>
      </c>
      <c r="W756" s="12" t="s">
        <v>58</v>
      </c>
      <c r="X756" s="12" t="s">
        <v>39</v>
      </c>
      <c r="Y756" s="12" t="s">
        <v>85</v>
      </c>
      <c r="Z756" s="12">
        <v>70.62</v>
      </c>
      <c r="AA756" s="12">
        <v>103.61</v>
      </c>
      <c r="AB756" s="12" t="s">
        <v>46</v>
      </c>
      <c r="AC756" s="13">
        <v>43303</v>
      </c>
      <c r="AD756" s="12">
        <v>27</v>
      </c>
      <c r="AE756" s="15" t="s">
        <v>64</v>
      </c>
    </row>
    <row r="757" spans="3:31" ht="18" x14ac:dyDescent="0.35">
      <c r="C757" s="11" t="s">
        <v>1477</v>
      </c>
      <c r="D757" s="12" t="s">
        <v>4733</v>
      </c>
      <c r="E757" s="12" t="s">
        <v>6737</v>
      </c>
      <c r="F757" s="12" t="s">
        <v>30</v>
      </c>
      <c r="G757" s="12" t="s">
        <v>8030</v>
      </c>
      <c r="H757" s="12" t="s">
        <v>8023</v>
      </c>
      <c r="I757" s="12" t="s">
        <v>1478</v>
      </c>
      <c r="J757" s="13">
        <v>45810</v>
      </c>
      <c r="K757" s="14">
        <v>0.23155092592592594</v>
      </c>
      <c r="L757" s="12">
        <v>473.4</v>
      </c>
      <c r="M757" s="12">
        <v>1856.81</v>
      </c>
      <c r="N757" s="12">
        <v>2330.21</v>
      </c>
      <c r="O757" s="12">
        <v>3293.63</v>
      </c>
      <c r="P757" s="49">
        <v>45812</v>
      </c>
      <c r="Q757" s="12" t="str">
        <f>TEXT(Table1[[#This Row],[Billing_Date]],"YYYY")</f>
        <v>2025</v>
      </c>
      <c r="R757" s="49">
        <v>45857</v>
      </c>
      <c r="S757" s="12" t="s">
        <v>37</v>
      </c>
      <c r="T757" s="12">
        <f>IF(Table1[[#This Row],[Payment_Status]]="Paid",1,0)</f>
        <v>0</v>
      </c>
      <c r="U757" s="12">
        <f>IF(Table1[[#This Row],[Payment_Status]]="Unpaid",1,0)</f>
        <v>0</v>
      </c>
      <c r="V757" s="12">
        <f>IF(Table1[[#This Row],[Payment_Status]]="Pending",1,0)</f>
        <v>1</v>
      </c>
      <c r="W757" s="12" t="s">
        <v>43</v>
      </c>
      <c r="X757" s="12" t="s">
        <v>44</v>
      </c>
      <c r="Y757" s="12" t="s">
        <v>31</v>
      </c>
      <c r="Z757" s="12">
        <v>212.75</v>
      </c>
      <c r="AA757" s="12">
        <v>260.64999999999998</v>
      </c>
      <c r="AB757" s="12" t="s">
        <v>32</v>
      </c>
      <c r="AC757" s="13">
        <v>44065</v>
      </c>
      <c r="AD757" s="12">
        <v>24</v>
      </c>
      <c r="AE757" s="15" t="s">
        <v>33</v>
      </c>
    </row>
    <row r="758" spans="3:31" ht="18" x14ac:dyDescent="0.35">
      <c r="C758" s="11" t="s">
        <v>1479</v>
      </c>
      <c r="D758" s="12" t="s">
        <v>4734</v>
      </c>
      <c r="E758" s="12" t="s">
        <v>6738</v>
      </c>
      <c r="F758" s="12" t="s">
        <v>35</v>
      </c>
      <c r="G758" s="12" t="s">
        <v>8030</v>
      </c>
      <c r="H758" s="12" t="s">
        <v>8023</v>
      </c>
      <c r="I758" s="12" t="s">
        <v>1480</v>
      </c>
      <c r="J758" s="13">
        <v>45674</v>
      </c>
      <c r="K758" s="14">
        <v>0.90708333333333335</v>
      </c>
      <c r="L758" s="12">
        <v>100.49</v>
      </c>
      <c r="M758" s="12">
        <v>2376.13</v>
      </c>
      <c r="N758" s="12">
        <v>2476.62</v>
      </c>
      <c r="O758" s="12">
        <v>652.97</v>
      </c>
      <c r="P758" s="49">
        <v>45704</v>
      </c>
      <c r="Q758" s="12" t="str">
        <f>TEXT(Table1[[#This Row],[Billing_Date]],"YYYY")</f>
        <v>2025</v>
      </c>
      <c r="R758" s="49">
        <v>45872</v>
      </c>
      <c r="S758" s="12" t="s">
        <v>37</v>
      </c>
      <c r="T758" s="12">
        <f>IF(Table1[[#This Row],[Payment_Status]]="Paid",1,0)</f>
        <v>0</v>
      </c>
      <c r="U758" s="12">
        <f>IF(Table1[[#This Row],[Payment_Status]]="Unpaid",1,0)</f>
        <v>0</v>
      </c>
      <c r="V758" s="12">
        <f>IF(Table1[[#This Row],[Payment_Status]]="Pending",1,0)</f>
        <v>1</v>
      </c>
      <c r="W758" s="12" t="s">
        <v>38</v>
      </c>
      <c r="X758" s="12" t="s">
        <v>44</v>
      </c>
      <c r="Y758" s="12" t="s">
        <v>45</v>
      </c>
      <c r="Z758" s="12">
        <v>55.67</v>
      </c>
      <c r="AA758" s="12">
        <v>44.82</v>
      </c>
      <c r="AB758" s="12" t="s">
        <v>32</v>
      </c>
      <c r="AC758" s="13">
        <v>43348</v>
      </c>
      <c r="AD758" s="12">
        <v>44</v>
      </c>
      <c r="AE758" s="15" t="s">
        <v>64</v>
      </c>
    </row>
    <row r="759" spans="3:31" ht="18" x14ac:dyDescent="0.35">
      <c r="C759" s="11" t="s">
        <v>1481</v>
      </c>
      <c r="D759" s="12" t="s">
        <v>6014</v>
      </c>
      <c r="E759" s="12" t="s">
        <v>6739</v>
      </c>
      <c r="F759" s="12" t="s">
        <v>26</v>
      </c>
      <c r="G759" s="12" t="s">
        <v>8030</v>
      </c>
      <c r="H759" s="12" t="s">
        <v>8023</v>
      </c>
      <c r="I759" s="12" t="s">
        <v>1482</v>
      </c>
      <c r="J759" s="13">
        <v>45637</v>
      </c>
      <c r="K759" s="14">
        <v>0.87635416666666666</v>
      </c>
      <c r="L759" s="12">
        <v>302.43</v>
      </c>
      <c r="M759" s="12">
        <v>2670.95</v>
      </c>
      <c r="N759" s="12">
        <v>2973.3799999999901</v>
      </c>
      <c r="O759" s="12">
        <v>1990.34</v>
      </c>
      <c r="P759" s="49">
        <v>45641</v>
      </c>
      <c r="Q759" s="12" t="str">
        <f>TEXT(Table1[[#This Row],[Billing_Date]],"YYYY")</f>
        <v>2024</v>
      </c>
      <c r="R759" s="49">
        <v>45877</v>
      </c>
      <c r="S759" s="12" t="s">
        <v>49</v>
      </c>
      <c r="T759" s="12">
        <f>IF(Table1[[#This Row],[Payment_Status]]="Paid",1,0)</f>
        <v>0</v>
      </c>
      <c r="U759" s="12">
        <f>IF(Table1[[#This Row],[Payment_Status]]="Unpaid",1,0)</f>
        <v>1</v>
      </c>
      <c r="V759" s="12">
        <f>IF(Table1[[#This Row],[Payment_Status]]="Pending",1,0)</f>
        <v>0</v>
      </c>
      <c r="W759" s="12" t="s">
        <v>50</v>
      </c>
      <c r="X759" s="12" t="s">
        <v>39</v>
      </c>
      <c r="Y759" s="12" t="s">
        <v>51</v>
      </c>
      <c r="Z759" s="12">
        <v>152.75</v>
      </c>
      <c r="AA759" s="12">
        <v>149.68</v>
      </c>
      <c r="AB759" s="12" t="s">
        <v>32</v>
      </c>
      <c r="AC759" s="13">
        <v>42996</v>
      </c>
      <c r="AD759" s="12">
        <v>70</v>
      </c>
      <c r="AE759" s="15" t="s">
        <v>33</v>
      </c>
    </row>
    <row r="760" spans="3:31" ht="18" x14ac:dyDescent="0.35">
      <c r="C760" s="11" t="s">
        <v>1483</v>
      </c>
      <c r="D760" s="12" t="s">
        <v>4736</v>
      </c>
      <c r="E760" s="12" t="s">
        <v>6740</v>
      </c>
      <c r="F760" s="12" t="s">
        <v>30</v>
      </c>
      <c r="G760" s="12" t="s">
        <v>8031</v>
      </c>
      <c r="H760" s="12" t="s">
        <v>8024</v>
      </c>
      <c r="I760" s="12" t="s">
        <v>1484</v>
      </c>
      <c r="J760" s="13">
        <v>45744</v>
      </c>
      <c r="K760" s="14">
        <v>0.79468749999999999</v>
      </c>
      <c r="L760" s="12">
        <v>393.36</v>
      </c>
      <c r="M760" s="12">
        <v>1902.84</v>
      </c>
      <c r="N760" s="12">
        <v>2296.1999999999998</v>
      </c>
      <c r="O760" s="12">
        <v>2487.9499999999998</v>
      </c>
      <c r="P760" s="49">
        <v>45780</v>
      </c>
      <c r="Q760" s="12" t="str">
        <f>TEXT(Table1[[#This Row],[Billing_Date]],"YYYY")</f>
        <v>2025</v>
      </c>
      <c r="R760" s="49">
        <v>45861</v>
      </c>
      <c r="S760" s="12" t="s">
        <v>28</v>
      </c>
      <c r="T760" s="12">
        <f>IF(Table1[[#This Row],[Payment_Status]]="Paid",1,0)</f>
        <v>1</v>
      </c>
      <c r="U760" s="12">
        <f>IF(Table1[[#This Row],[Payment_Status]]="Unpaid",1,0)</f>
        <v>0</v>
      </c>
      <c r="V760" s="12">
        <f>IF(Table1[[#This Row],[Payment_Status]]="Pending",1,0)</f>
        <v>0</v>
      </c>
      <c r="W760" s="12" t="s">
        <v>50</v>
      </c>
      <c r="X760" s="12" t="s">
        <v>44</v>
      </c>
      <c r="Y760" s="12" t="s">
        <v>45</v>
      </c>
      <c r="Z760" s="12">
        <v>197.39</v>
      </c>
      <c r="AA760" s="12">
        <v>195.97</v>
      </c>
      <c r="AB760" s="12" t="s">
        <v>32</v>
      </c>
      <c r="AC760" s="13">
        <v>44127</v>
      </c>
      <c r="AD760" s="12">
        <v>68</v>
      </c>
      <c r="AE760" s="15" t="s">
        <v>40</v>
      </c>
    </row>
    <row r="761" spans="3:31" ht="18" x14ac:dyDescent="0.35">
      <c r="C761" s="11" t="s">
        <v>1485</v>
      </c>
      <c r="D761" s="12" t="s">
        <v>4737</v>
      </c>
      <c r="E761" s="12" t="s">
        <v>6741</v>
      </c>
      <c r="F761" s="12" t="s">
        <v>35</v>
      </c>
      <c r="G761" s="12" t="s">
        <v>8031</v>
      </c>
      <c r="H761" s="12" t="s">
        <v>8024</v>
      </c>
      <c r="I761" s="12" t="s">
        <v>1486</v>
      </c>
      <c r="J761" s="13">
        <v>45649</v>
      </c>
      <c r="K761" s="14">
        <v>0.69358796296296299</v>
      </c>
      <c r="L761" s="12">
        <v>370.84</v>
      </c>
      <c r="M761" s="12">
        <v>2072.63</v>
      </c>
      <c r="N761" s="12">
        <v>2443.4699999999998</v>
      </c>
      <c r="O761" s="12">
        <v>2579.4</v>
      </c>
      <c r="P761" s="49">
        <v>45654</v>
      </c>
      <c r="Q761" s="12" t="str">
        <f>TEXT(Table1[[#This Row],[Billing_Date]],"YYYY")</f>
        <v>2024</v>
      </c>
      <c r="R761" s="49">
        <v>45882</v>
      </c>
      <c r="S761" s="12" t="s">
        <v>37</v>
      </c>
      <c r="T761" s="12">
        <f>IF(Table1[[#This Row],[Payment_Status]]="Paid",1,0)</f>
        <v>0</v>
      </c>
      <c r="U761" s="12">
        <f>IF(Table1[[#This Row],[Payment_Status]]="Unpaid",1,0)</f>
        <v>0</v>
      </c>
      <c r="V761" s="12">
        <f>IF(Table1[[#This Row],[Payment_Status]]="Pending",1,0)</f>
        <v>1</v>
      </c>
      <c r="W761" s="12" t="s">
        <v>58</v>
      </c>
      <c r="X761" s="12" t="s">
        <v>30</v>
      </c>
      <c r="Y761" s="12" t="s">
        <v>31</v>
      </c>
      <c r="Z761" s="12">
        <v>189.82</v>
      </c>
      <c r="AA761" s="12">
        <v>181.02</v>
      </c>
      <c r="AB761" s="12" t="s">
        <v>46</v>
      </c>
      <c r="AC761" s="13">
        <v>43809</v>
      </c>
      <c r="AD761" s="12">
        <v>73</v>
      </c>
      <c r="AE761" s="15" t="s">
        <v>33</v>
      </c>
    </row>
    <row r="762" spans="3:31" ht="18" x14ac:dyDescent="0.35">
      <c r="C762" s="11" t="s">
        <v>1487</v>
      </c>
      <c r="D762" s="12" t="s">
        <v>4738</v>
      </c>
      <c r="E762" s="12" t="s">
        <v>6742</v>
      </c>
      <c r="F762" s="12" t="s">
        <v>35</v>
      </c>
      <c r="G762" s="12" t="s">
        <v>8028</v>
      </c>
      <c r="H762" s="12" t="s">
        <v>8022</v>
      </c>
      <c r="I762" s="12" t="s">
        <v>1488</v>
      </c>
      <c r="J762" s="13">
        <v>45553</v>
      </c>
      <c r="K762" s="14">
        <v>0.77576388888888892</v>
      </c>
      <c r="L762" s="12">
        <v>442.88</v>
      </c>
      <c r="M762" s="12">
        <v>3879.28</v>
      </c>
      <c r="N762" s="12">
        <v>4322.16</v>
      </c>
      <c r="O762" s="12">
        <v>2680.26</v>
      </c>
      <c r="P762" s="49">
        <v>45560</v>
      </c>
      <c r="Q762" s="12" t="str">
        <f>TEXT(Table1[[#This Row],[Billing_Date]],"YYYY")</f>
        <v>2024</v>
      </c>
      <c r="R762" s="49">
        <v>45859</v>
      </c>
      <c r="S762" s="12" t="s">
        <v>49</v>
      </c>
      <c r="T762" s="12">
        <f>IF(Table1[[#This Row],[Payment_Status]]="Paid",1,0)</f>
        <v>0</v>
      </c>
      <c r="U762" s="12">
        <f>IF(Table1[[#This Row],[Payment_Status]]="Unpaid",1,0)</f>
        <v>1</v>
      </c>
      <c r="V762" s="12">
        <f>IF(Table1[[#This Row],[Payment_Status]]="Pending",1,0)</f>
        <v>0</v>
      </c>
      <c r="W762" s="12" t="s">
        <v>58</v>
      </c>
      <c r="X762" s="12" t="s">
        <v>39</v>
      </c>
      <c r="Y762" s="12" t="s">
        <v>63</v>
      </c>
      <c r="Z762" s="12">
        <v>267.81</v>
      </c>
      <c r="AA762" s="12">
        <v>175.07</v>
      </c>
      <c r="AB762" s="12" t="s">
        <v>32</v>
      </c>
      <c r="AC762" s="13">
        <v>44807</v>
      </c>
      <c r="AD762" s="12">
        <v>49</v>
      </c>
      <c r="AE762" s="15" t="s">
        <v>40</v>
      </c>
    </row>
    <row r="763" spans="3:31" ht="18" x14ac:dyDescent="0.35">
      <c r="C763" s="11" t="s">
        <v>1489</v>
      </c>
      <c r="D763" s="12" t="s">
        <v>4739</v>
      </c>
      <c r="E763" s="12" t="s">
        <v>6743</v>
      </c>
      <c r="F763" s="12" t="s">
        <v>30</v>
      </c>
      <c r="G763" s="12" t="s">
        <v>8029</v>
      </c>
      <c r="H763" s="12" t="s">
        <v>8020</v>
      </c>
      <c r="I763" s="12" t="s">
        <v>1490</v>
      </c>
      <c r="J763" s="13">
        <v>45711</v>
      </c>
      <c r="K763" s="14">
        <v>0.11271990740740741</v>
      </c>
      <c r="L763" s="12">
        <v>443.43</v>
      </c>
      <c r="M763" s="12">
        <v>3385.65</v>
      </c>
      <c r="N763" s="12">
        <v>3829.08</v>
      </c>
      <c r="O763" s="12">
        <v>3310.22</v>
      </c>
      <c r="P763" s="49">
        <v>45846</v>
      </c>
      <c r="Q763" s="12" t="str">
        <f>TEXT(Table1[[#This Row],[Billing_Date]],"YYYY")</f>
        <v>2025</v>
      </c>
      <c r="R763" s="49">
        <v>45863</v>
      </c>
      <c r="S763" s="12" t="s">
        <v>37</v>
      </c>
      <c r="T763" s="12">
        <f>IF(Table1[[#This Row],[Payment_Status]]="Paid",1,0)</f>
        <v>0</v>
      </c>
      <c r="U763" s="12">
        <f>IF(Table1[[#This Row],[Payment_Status]]="Unpaid",1,0)</f>
        <v>0</v>
      </c>
      <c r="V763" s="12">
        <f>IF(Table1[[#This Row],[Payment_Status]]="Pending",1,0)</f>
        <v>1</v>
      </c>
      <c r="W763" s="12" t="s">
        <v>38</v>
      </c>
      <c r="X763" s="12" t="s">
        <v>44</v>
      </c>
      <c r="Y763" s="12" t="s">
        <v>63</v>
      </c>
      <c r="Z763" s="12">
        <v>290.95</v>
      </c>
      <c r="AA763" s="12">
        <v>152.47999999999999</v>
      </c>
      <c r="AB763" s="12" t="s">
        <v>46</v>
      </c>
      <c r="AC763" s="13">
        <v>44784</v>
      </c>
      <c r="AD763" s="12">
        <v>31</v>
      </c>
      <c r="AE763" s="15" t="s">
        <v>40</v>
      </c>
    </row>
    <row r="764" spans="3:31" ht="18" x14ac:dyDescent="0.35">
      <c r="C764" s="11" t="s">
        <v>1491</v>
      </c>
      <c r="D764" s="12" t="s">
        <v>6015</v>
      </c>
      <c r="E764" s="12" t="s">
        <v>6744</v>
      </c>
      <c r="F764" s="12" t="s">
        <v>26</v>
      </c>
      <c r="G764" s="12" t="s">
        <v>8028</v>
      </c>
      <c r="H764" s="12" t="s">
        <v>8022</v>
      </c>
      <c r="I764" s="12" t="s">
        <v>1492</v>
      </c>
      <c r="J764" s="13">
        <v>45641</v>
      </c>
      <c r="K764" s="14">
        <v>0.55260416666666667</v>
      </c>
      <c r="L764" s="12">
        <v>95.6</v>
      </c>
      <c r="M764" s="12">
        <v>4642.8500000000004</v>
      </c>
      <c r="N764" s="12">
        <v>4738.45</v>
      </c>
      <c r="O764" s="12">
        <v>508.47</v>
      </c>
      <c r="P764" s="49">
        <v>45805</v>
      </c>
      <c r="Q764" s="12" t="str">
        <f>TEXT(Table1[[#This Row],[Billing_Date]],"YYYY")</f>
        <v>2025</v>
      </c>
      <c r="R764" s="49">
        <v>45860</v>
      </c>
      <c r="S764" s="12" t="s">
        <v>28</v>
      </c>
      <c r="T764" s="12">
        <f>IF(Table1[[#This Row],[Payment_Status]]="Paid",1,0)</f>
        <v>1</v>
      </c>
      <c r="U764" s="12">
        <f>IF(Table1[[#This Row],[Payment_Status]]="Unpaid",1,0)</f>
        <v>0</v>
      </c>
      <c r="V764" s="12">
        <f>IF(Table1[[#This Row],[Payment_Status]]="Pending",1,0)</f>
        <v>0</v>
      </c>
      <c r="W764" s="12" t="s">
        <v>43</v>
      </c>
      <c r="X764" s="12" t="s">
        <v>30</v>
      </c>
      <c r="Y764" s="12" t="s">
        <v>85</v>
      </c>
      <c r="Z764" s="12">
        <v>41.8</v>
      </c>
      <c r="AA764" s="12">
        <v>53.8</v>
      </c>
      <c r="AB764" s="12" t="s">
        <v>46</v>
      </c>
      <c r="AC764" s="13">
        <v>42935</v>
      </c>
      <c r="AD764" s="12">
        <v>25</v>
      </c>
      <c r="AE764" s="15" t="s">
        <v>40</v>
      </c>
    </row>
    <row r="765" spans="3:31" ht="18" x14ac:dyDescent="0.35">
      <c r="C765" s="11" t="s">
        <v>1493</v>
      </c>
      <c r="D765" s="12" t="s">
        <v>4741</v>
      </c>
      <c r="E765" s="12" t="s">
        <v>6745</v>
      </c>
      <c r="F765" s="12" t="s">
        <v>26</v>
      </c>
      <c r="G765" s="12" t="s">
        <v>8026</v>
      </c>
      <c r="H765" s="12" t="s">
        <v>8021</v>
      </c>
      <c r="I765" s="12" t="s">
        <v>1494</v>
      </c>
      <c r="J765" s="13">
        <v>45645</v>
      </c>
      <c r="K765" s="14">
        <v>0.78702546296296294</v>
      </c>
      <c r="L765" s="12">
        <v>293.8</v>
      </c>
      <c r="M765" s="12">
        <v>3301.6</v>
      </c>
      <c r="N765" s="12">
        <v>3595.4</v>
      </c>
      <c r="O765" s="12">
        <v>1538.34</v>
      </c>
      <c r="P765" s="49">
        <v>45646</v>
      </c>
      <c r="Q765" s="12" t="str">
        <f>TEXT(Table1[[#This Row],[Billing_Date]],"YYYY")</f>
        <v>2024</v>
      </c>
      <c r="R765" s="49">
        <v>45862</v>
      </c>
      <c r="S765" s="12" t="s">
        <v>28</v>
      </c>
      <c r="T765" s="12">
        <f>IF(Table1[[#This Row],[Payment_Status]]="Paid",1,0)</f>
        <v>1</v>
      </c>
      <c r="U765" s="12">
        <f>IF(Table1[[#This Row],[Payment_Status]]="Unpaid",1,0)</f>
        <v>0</v>
      </c>
      <c r="V765" s="12">
        <f>IF(Table1[[#This Row],[Payment_Status]]="Pending",1,0)</f>
        <v>0</v>
      </c>
      <c r="W765" s="12" t="s">
        <v>38</v>
      </c>
      <c r="X765" s="12" t="s">
        <v>39</v>
      </c>
      <c r="Y765" s="12" t="s">
        <v>85</v>
      </c>
      <c r="Z765" s="12">
        <v>188.71</v>
      </c>
      <c r="AA765" s="12">
        <v>105.09</v>
      </c>
      <c r="AB765" s="12" t="s">
        <v>46</v>
      </c>
      <c r="AC765" s="13">
        <v>44991</v>
      </c>
      <c r="AD765" s="12">
        <v>18</v>
      </c>
      <c r="AE765" s="15" t="s">
        <v>64</v>
      </c>
    </row>
    <row r="766" spans="3:31" ht="18" x14ac:dyDescent="0.35">
      <c r="C766" s="11" t="s">
        <v>3885</v>
      </c>
      <c r="D766" s="12" t="s">
        <v>4742</v>
      </c>
      <c r="E766" s="12" t="s">
        <v>6746</v>
      </c>
      <c r="F766" s="12" t="s">
        <v>30</v>
      </c>
      <c r="G766" s="12" t="s">
        <v>8031</v>
      </c>
      <c r="H766" s="12" t="s">
        <v>8024</v>
      </c>
      <c r="I766" s="12" t="s">
        <v>3886</v>
      </c>
      <c r="J766" s="13">
        <v>45712</v>
      </c>
      <c r="K766" s="14">
        <v>0.42703703703703705</v>
      </c>
      <c r="L766" s="12">
        <v>251.61</v>
      </c>
      <c r="M766" s="12">
        <v>2346</v>
      </c>
      <c r="N766" s="12">
        <v>2597.61</v>
      </c>
      <c r="O766" s="12">
        <v>1499.91</v>
      </c>
      <c r="P766" s="49">
        <v>45713</v>
      </c>
      <c r="Q766" s="12" t="str">
        <f>TEXT(Table1[[#This Row],[Billing_Date]],"YYYY")</f>
        <v>2025</v>
      </c>
      <c r="R766" s="49">
        <v>45871</v>
      </c>
      <c r="S766" s="12" t="s">
        <v>28</v>
      </c>
      <c r="T766" s="12">
        <f>IF(Table1[[#This Row],[Payment_Status]]="Paid",1,0)</f>
        <v>1</v>
      </c>
      <c r="U766" s="12">
        <f>IF(Table1[[#This Row],[Payment_Status]]="Unpaid",1,0)</f>
        <v>0</v>
      </c>
      <c r="V766" s="12">
        <f>IF(Table1[[#This Row],[Payment_Status]]="Pending",1,0)</f>
        <v>0</v>
      </c>
      <c r="W766" s="12" t="s">
        <v>43</v>
      </c>
      <c r="X766" s="12" t="s">
        <v>39</v>
      </c>
      <c r="Y766" s="12" t="s">
        <v>51</v>
      </c>
      <c r="Z766" s="12">
        <v>120.89</v>
      </c>
      <c r="AA766" s="12">
        <v>130.72</v>
      </c>
      <c r="AB766" s="12" t="s">
        <v>32</v>
      </c>
      <c r="AC766" s="13">
        <v>44268</v>
      </c>
      <c r="AD766" s="12">
        <v>20</v>
      </c>
      <c r="AE766" s="15" t="s">
        <v>40</v>
      </c>
    </row>
    <row r="767" spans="3:31" ht="18" x14ac:dyDescent="0.35">
      <c r="C767" s="11" t="s">
        <v>1497</v>
      </c>
      <c r="D767" s="12" t="s">
        <v>4743</v>
      </c>
      <c r="E767" s="12" t="s">
        <v>6747</v>
      </c>
      <c r="F767" s="12" t="s">
        <v>26</v>
      </c>
      <c r="G767" s="12" t="s">
        <v>8030</v>
      </c>
      <c r="H767" s="12" t="s">
        <v>8023</v>
      </c>
      <c r="I767" s="12" t="s">
        <v>1498</v>
      </c>
      <c r="J767" s="13">
        <v>45568</v>
      </c>
      <c r="K767" s="14">
        <v>0.32285879629629627</v>
      </c>
      <c r="L767" s="12">
        <v>307.02</v>
      </c>
      <c r="M767" s="12">
        <v>4651.47</v>
      </c>
      <c r="N767" s="12">
        <v>4958.49</v>
      </c>
      <c r="O767" s="12">
        <v>2250.5</v>
      </c>
      <c r="P767" s="49">
        <v>45693</v>
      </c>
      <c r="Q767" s="12" t="str">
        <f>TEXT(Table1[[#This Row],[Billing_Date]],"YYYY")</f>
        <v>2025</v>
      </c>
      <c r="R767" s="49">
        <v>45862</v>
      </c>
      <c r="S767" s="12" t="s">
        <v>28</v>
      </c>
      <c r="T767" s="12">
        <f>IF(Table1[[#This Row],[Payment_Status]]="Paid",1,0)</f>
        <v>1</v>
      </c>
      <c r="U767" s="12">
        <f>IF(Table1[[#This Row],[Payment_Status]]="Unpaid",1,0)</f>
        <v>0</v>
      </c>
      <c r="V767" s="12">
        <f>IF(Table1[[#This Row],[Payment_Status]]="Pending",1,0)</f>
        <v>0</v>
      </c>
      <c r="W767" s="12" t="s">
        <v>38</v>
      </c>
      <c r="X767" s="12" t="s">
        <v>39</v>
      </c>
      <c r="Y767" s="12" t="s">
        <v>31</v>
      </c>
      <c r="Z767" s="12">
        <v>155.26</v>
      </c>
      <c r="AA767" s="12">
        <v>151.76</v>
      </c>
      <c r="AB767" s="12" t="s">
        <v>46</v>
      </c>
      <c r="AC767" s="13">
        <v>43406</v>
      </c>
      <c r="AD767" s="12">
        <v>60</v>
      </c>
      <c r="AE767" s="15" t="s">
        <v>33</v>
      </c>
    </row>
    <row r="768" spans="3:31" ht="18" x14ac:dyDescent="0.35">
      <c r="C768" s="11" t="s">
        <v>1513</v>
      </c>
      <c r="D768" s="12" t="s">
        <v>4744</v>
      </c>
      <c r="E768" s="12" t="s">
        <v>6748</v>
      </c>
      <c r="F768" s="12" t="s">
        <v>30</v>
      </c>
      <c r="G768" s="12" t="s">
        <v>8031</v>
      </c>
      <c r="H768" s="12" t="s">
        <v>8024</v>
      </c>
      <c r="I768" s="12" t="s">
        <v>1514</v>
      </c>
      <c r="J768" s="13">
        <v>45819</v>
      </c>
      <c r="K768" s="14">
        <v>0.43502314814814813</v>
      </c>
      <c r="L768" s="12">
        <v>122.17</v>
      </c>
      <c r="M768" s="12">
        <v>3373.48</v>
      </c>
      <c r="N768" s="12">
        <v>3495.65</v>
      </c>
      <c r="O768" s="12">
        <v>865.31</v>
      </c>
      <c r="P768" s="49">
        <v>45820</v>
      </c>
      <c r="Q768" s="12" t="str">
        <f>TEXT(Table1[[#This Row],[Billing_Date]],"YYYY")</f>
        <v>2025</v>
      </c>
      <c r="R768" s="49">
        <v>45870</v>
      </c>
      <c r="S768" s="12" t="s">
        <v>49</v>
      </c>
      <c r="T768" s="12">
        <f>IF(Table1[[#This Row],[Payment_Status]]="Paid",1,0)</f>
        <v>0</v>
      </c>
      <c r="U768" s="12">
        <f>IF(Table1[[#This Row],[Payment_Status]]="Unpaid",1,0)</f>
        <v>1</v>
      </c>
      <c r="V768" s="12">
        <f>IF(Table1[[#This Row],[Payment_Status]]="Pending",1,0)</f>
        <v>0</v>
      </c>
      <c r="W768" s="12" t="s">
        <v>43</v>
      </c>
      <c r="X768" s="12" t="s">
        <v>30</v>
      </c>
      <c r="Y768" s="12" t="s">
        <v>51</v>
      </c>
      <c r="Z768" s="12">
        <v>63.92</v>
      </c>
      <c r="AA768" s="12">
        <v>58.25</v>
      </c>
      <c r="AB768" s="12" t="s">
        <v>32</v>
      </c>
      <c r="AC768" s="13">
        <v>45114</v>
      </c>
      <c r="AD768" s="12">
        <v>37</v>
      </c>
      <c r="AE768" s="15" t="s">
        <v>33</v>
      </c>
    </row>
    <row r="769" spans="3:31" ht="18" x14ac:dyDescent="0.35">
      <c r="C769" s="11" t="s">
        <v>2842</v>
      </c>
      <c r="D769" s="12" t="s">
        <v>4745</v>
      </c>
      <c r="E769" s="12" t="s">
        <v>6749</v>
      </c>
      <c r="F769" s="12" t="s">
        <v>26</v>
      </c>
      <c r="G769" s="12" t="s">
        <v>8030</v>
      </c>
      <c r="H769" s="12" t="s">
        <v>8023</v>
      </c>
      <c r="I769" s="12" t="s">
        <v>2843</v>
      </c>
      <c r="J769" s="13">
        <v>45833</v>
      </c>
      <c r="K769" s="14">
        <v>0.8507986111111111</v>
      </c>
      <c r="L769" s="12">
        <v>270.36</v>
      </c>
      <c r="M769" s="12">
        <v>1089.71</v>
      </c>
      <c r="N769" s="12">
        <v>1360.07</v>
      </c>
      <c r="O769" s="12">
        <v>1340.51</v>
      </c>
      <c r="P769" s="49">
        <v>45840</v>
      </c>
      <c r="Q769" s="12" t="str">
        <f>TEXT(Table1[[#This Row],[Billing_Date]],"YYYY")</f>
        <v>2025</v>
      </c>
      <c r="R769" s="49">
        <v>45867</v>
      </c>
      <c r="S769" s="12" t="s">
        <v>49</v>
      </c>
      <c r="T769" s="12">
        <f>IF(Table1[[#This Row],[Payment_Status]]="Paid",1,0)</f>
        <v>0</v>
      </c>
      <c r="U769" s="12">
        <f>IF(Table1[[#This Row],[Payment_Status]]="Unpaid",1,0)</f>
        <v>1</v>
      </c>
      <c r="V769" s="12">
        <f>IF(Table1[[#This Row],[Payment_Status]]="Pending",1,0)</f>
        <v>0</v>
      </c>
      <c r="W769" s="12" t="s">
        <v>43</v>
      </c>
      <c r="X769" s="12" t="s">
        <v>44</v>
      </c>
      <c r="Y769" s="12" t="s">
        <v>63</v>
      </c>
      <c r="Z769" s="12">
        <v>126.7</v>
      </c>
      <c r="AA769" s="12">
        <v>143.66</v>
      </c>
      <c r="AB769" s="12" t="s">
        <v>32</v>
      </c>
      <c r="AC769" s="13">
        <v>42215</v>
      </c>
      <c r="AD769" s="12">
        <v>70</v>
      </c>
      <c r="AE769" s="15" t="s">
        <v>40</v>
      </c>
    </row>
    <row r="770" spans="3:31" ht="18" x14ac:dyDescent="0.35">
      <c r="C770" s="11" t="s">
        <v>1503</v>
      </c>
      <c r="D770" s="12" t="s">
        <v>4746</v>
      </c>
      <c r="E770" s="12" t="s">
        <v>6750</v>
      </c>
      <c r="F770" s="12" t="s">
        <v>26</v>
      </c>
      <c r="G770" s="12" t="s">
        <v>8026</v>
      </c>
      <c r="H770" s="12" t="s">
        <v>8021</v>
      </c>
      <c r="I770" s="12" t="s">
        <v>1504</v>
      </c>
      <c r="J770" s="13">
        <v>45746</v>
      </c>
      <c r="K770" s="14">
        <v>0.10625</v>
      </c>
      <c r="L770" s="12">
        <v>84.2</v>
      </c>
      <c r="M770" s="12">
        <v>2107.42</v>
      </c>
      <c r="N770" s="12">
        <v>2191.62</v>
      </c>
      <c r="O770" s="12">
        <v>526.33000000000004</v>
      </c>
      <c r="P770" s="49">
        <v>45752</v>
      </c>
      <c r="Q770" s="12" t="str">
        <f>TEXT(Table1[[#This Row],[Billing_Date]],"YYYY")</f>
        <v>2025</v>
      </c>
      <c r="R770" s="49">
        <v>45865</v>
      </c>
      <c r="S770" s="12" t="s">
        <v>28</v>
      </c>
      <c r="T770" s="12">
        <f>IF(Table1[[#This Row],[Payment_Status]]="Paid",1,0)</f>
        <v>1</v>
      </c>
      <c r="U770" s="12">
        <f>IF(Table1[[#This Row],[Payment_Status]]="Unpaid",1,0)</f>
        <v>0</v>
      </c>
      <c r="V770" s="12">
        <f>IF(Table1[[#This Row],[Payment_Status]]="Pending",1,0)</f>
        <v>0</v>
      </c>
      <c r="W770" s="12" t="s">
        <v>43</v>
      </c>
      <c r="X770" s="12" t="s">
        <v>39</v>
      </c>
      <c r="Y770" s="12" t="s">
        <v>45</v>
      </c>
      <c r="Z770" s="12">
        <v>53.22</v>
      </c>
      <c r="AA770" s="12">
        <v>30.98</v>
      </c>
      <c r="AB770" s="12" t="s">
        <v>32</v>
      </c>
      <c r="AC770" s="13">
        <v>43660</v>
      </c>
      <c r="AD770" s="12">
        <v>71</v>
      </c>
      <c r="AE770" s="15" t="s">
        <v>33</v>
      </c>
    </row>
    <row r="771" spans="3:31" ht="18" x14ac:dyDescent="0.35">
      <c r="C771" s="11" t="s">
        <v>1505</v>
      </c>
      <c r="D771" s="12" t="s">
        <v>4747</v>
      </c>
      <c r="E771" s="12" t="s">
        <v>6751</v>
      </c>
      <c r="F771" s="12" t="s">
        <v>35</v>
      </c>
      <c r="G771" s="12" t="s">
        <v>8026</v>
      </c>
      <c r="H771" s="12" t="s">
        <v>8021</v>
      </c>
      <c r="I771" s="12" t="s">
        <v>1506</v>
      </c>
      <c r="J771" s="13">
        <v>45811</v>
      </c>
      <c r="K771" s="14">
        <v>0.92625000000000002</v>
      </c>
      <c r="L771" s="12">
        <v>10.55</v>
      </c>
      <c r="M771" s="12">
        <v>2460.96</v>
      </c>
      <c r="N771" s="12">
        <v>2471.5100000000002</v>
      </c>
      <c r="O771" s="12">
        <v>70.84</v>
      </c>
      <c r="P771" s="49">
        <v>45812</v>
      </c>
      <c r="Q771" s="12" t="str">
        <f>TEXT(Table1[[#This Row],[Billing_Date]],"YYYY")</f>
        <v>2025</v>
      </c>
      <c r="R771" s="49">
        <v>45863</v>
      </c>
      <c r="S771" s="12" t="s">
        <v>37</v>
      </c>
      <c r="T771" s="12">
        <f>IF(Table1[[#This Row],[Payment_Status]]="Paid",1,0)</f>
        <v>0</v>
      </c>
      <c r="U771" s="12">
        <f>IF(Table1[[#This Row],[Payment_Status]]="Unpaid",1,0)</f>
        <v>0</v>
      </c>
      <c r="V771" s="12">
        <f>IF(Table1[[#This Row],[Payment_Status]]="Pending",1,0)</f>
        <v>1</v>
      </c>
      <c r="W771" s="12" t="s">
        <v>58</v>
      </c>
      <c r="X771" s="12" t="s">
        <v>30</v>
      </c>
      <c r="Y771" s="12" t="s">
        <v>31</v>
      </c>
      <c r="Z771" s="12">
        <v>7.19</v>
      </c>
      <c r="AA771" s="12">
        <v>3.36</v>
      </c>
      <c r="AB771" s="12" t="s">
        <v>32</v>
      </c>
      <c r="AC771" s="13">
        <v>42523</v>
      </c>
      <c r="AD771" s="12">
        <v>54</v>
      </c>
      <c r="AE771" s="15" t="s">
        <v>64</v>
      </c>
    </row>
    <row r="772" spans="3:31" ht="18" x14ac:dyDescent="0.35">
      <c r="C772" s="11" t="s">
        <v>1507</v>
      </c>
      <c r="D772" s="12" t="s">
        <v>4748</v>
      </c>
      <c r="E772" s="12" t="s">
        <v>6752</v>
      </c>
      <c r="F772" s="12" t="s">
        <v>26</v>
      </c>
      <c r="G772" s="12" t="s">
        <v>8031</v>
      </c>
      <c r="H772" s="12" t="s">
        <v>8024</v>
      </c>
      <c r="I772" s="12" t="s">
        <v>1508</v>
      </c>
      <c r="J772" s="13">
        <v>45701</v>
      </c>
      <c r="K772" s="14">
        <v>0.34350694444444446</v>
      </c>
      <c r="L772" s="12">
        <v>448.75</v>
      </c>
      <c r="M772" s="12">
        <v>4958.46</v>
      </c>
      <c r="N772" s="12">
        <v>5407.21</v>
      </c>
      <c r="O772" s="12">
        <v>2111.23</v>
      </c>
      <c r="P772" s="49">
        <v>45707</v>
      </c>
      <c r="Q772" s="12" t="str">
        <f>TEXT(Table1[[#This Row],[Billing_Date]],"YYYY")</f>
        <v>2025</v>
      </c>
      <c r="R772" s="49">
        <v>45859</v>
      </c>
      <c r="S772" s="12" t="s">
        <v>37</v>
      </c>
      <c r="T772" s="12">
        <f>IF(Table1[[#This Row],[Payment_Status]]="Paid",1,0)</f>
        <v>0</v>
      </c>
      <c r="U772" s="12">
        <f>IF(Table1[[#This Row],[Payment_Status]]="Unpaid",1,0)</f>
        <v>0</v>
      </c>
      <c r="V772" s="12">
        <f>IF(Table1[[#This Row],[Payment_Status]]="Pending",1,0)</f>
        <v>1</v>
      </c>
      <c r="W772" s="12" t="s">
        <v>58</v>
      </c>
      <c r="X772" s="12" t="s">
        <v>44</v>
      </c>
      <c r="Y772" s="12" t="s">
        <v>63</v>
      </c>
      <c r="Z772" s="12">
        <v>254.07</v>
      </c>
      <c r="AA772" s="12">
        <v>194.68</v>
      </c>
      <c r="AB772" s="12" t="s">
        <v>32</v>
      </c>
      <c r="AC772" s="13">
        <v>42667</v>
      </c>
      <c r="AD772" s="12">
        <v>52</v>
      </c>
      <c r="AE772" s="15" t="s">
        <v>40</v>
      </c>
    </row>
    <row r="773" spans="3:31" ht="18" x14ac:dyDescent="0.35">
      <c r="C773" s="11" t="s">
        <v>3006</v>
      </c>
      <c r="D773" s="12" t="s">
        <v>4749</v>
      </c>
      <c r="E773" s="12" t="s">
        <v>6753</v>
      </c>
      <c r="F773" s="12" t="s">
        <v>35</v>
      </c>
      <c r="G773" s="12" t="s">
        <v>8030</v>
      </c>
      <c r="H773" s="12" t="s">
        <v>8023</v>
      </c>
      <c r="I773" s="12" t="s">
        <v>3007</v>
      </c>
      <c r="J773" s="13">
        <v>45600</v>
      </c>
      <c r="K773" s="14">
        <v>0.89634259259259264</v>
      </c>
      <c r="L773" s="12">
        <v>240.08</v>
      </c>
      <c r="M773" s="12">
        <v>4884.45</v>
      </c>
      <c r="N773" s="12">
        <v>5124.53</v>
      </c>
      <c r="O773" s="12">
        <v>1442.29</v>
      </c>
      <c r="P773" s="49">
        <v>45725</v>
      </c>
      <c r="Q773" s="12" t="str">
        <f>TEXT(Table1[[#This Row],[Billing_Date]],"YYYY")</f>
        <v>2025</v>
      </c>
      <c r="R773" s="49">
        <v>45876</v>
      </c>
      <c r="S773" s="12" t="s">
        <v>49</v>
      </c>
      <c r="T773" s="12">
        <f>IF(Table1[[#This Row],[Payment_Status]]="Paid",1,0)</f>
        <v>0</v>
      </c>
      <c r="U773" s="12">
        <f>IF(Table1[[#This Row],[Payment_Status]]="Unpaid",1,0)</f>
        <v>1</v>
      </c>
      <c r="V773" s="12">
        <f>IF(Table1[[#This Row],[Payment_Status]]="Pending",1,0)</f>
        <v>0</v>
      </c>
      <c r="W773" s="12" t="s">
        <v>50</v>
      </c>
      <c r="X773" s="12" t="s">
        <v>39</v>
      </c>
      <c r="Y773" s="12" t="s">
        <v>31</v>
      </c>
      <c r="Z773" s="12">
        <v>132.30000000000001</v>
      </c>
      <c r="AA773" s="12">
        <v>107.78</v>
      </c>
      <c r="AB773" s="12" t="s">
        <v>46</v>
      </c>
      <c r="AC773" s="13">
        <v>44941</v>
      </c>
      <c r="AD773" s="12">
        <v>71</v>
      </c>
      <c r="AE773" s="15" t="s">
        <v>64</v>
      </c>
    </row>
    <row r="774" spans="3:31" ht="18" x14ac:dyDescent="0.35">
      <c r="C774" s="11" t="s">
        <v>1511</v>
      </c>
      <c r="D774" s="12" t="s">
        <v>4750</v>
      </c>
      <c r="E774" s="12" t="s">
        <v>6754</v>
      </c>
      <c r="F774" s="12" t="s">
        <v>26</v>
      </c>
      <c r="G774" s="12" t="s">
        <v>8026</v>
      </c>
      <c r="H774" s="12" t="s">
        <v>8021</v>
      </c>
      <c r="I774" s="12" t="s">
        <v>1512</v>
      </c>
      <c r="J774" s="13">
        <v>45544</v>
      </c>
      <c r="K774" s="14">
        <v>0.46828703703703706</v>
      </c>
      <c r="L774" s="12">
        <v>227.18</v>
      </c>
      <c r="M774" s="12">
        <v>4771.1000000000004</v>
      </c>
      <c r="N774" s="12">
        <v>4998.28</v>
      </c>
      <c r="O774" s="12">
        <v>1486.42</v>
      </c>
      <c r="P774" s="49">
        <v>45634</v>
      </c>
      <c r="Q774" s="12" t="str">
        <f>TEXT(Table1[[#This Row],[Billing_Date]],"YYYY")</f>
        <v>2024</v>
      </c>
      <c r="R774" s="49">
        <v>45869</v>
      </c>
      <c r="S774" s="12" t="s">
        <v>37</v>
      </c>
      <c r="T774" s="12">
        <f>IF(Table1[[#This Row],[Payment_Status]]="Paid",1,0)</f>
        <v>0</v>
      </c>
      <c r="U774" s="12">
        <f>IF(Table1[[#This Row],[Payment_Status]]="Unpaid",1,0)</f>
        <v>0</v>
      </c>
      <c r="V774" s="12">
        <f>IF(Table1[[#This Row],[Payment_Status]]="Pending",1,0)</f>
        <v>1</v>
      </c>
      <c r="W774" s="12" t="s">
        <v>43</v>
      </c>
      <c r="X774" s="12" t="s">
        <v>44</v>
      </c>
      <c r="Y774" s="12" t="s">
        <v>31</v>
      </c>
      <c r="Z774" s="12">
        <v>129.16</v>
      </c>
      <c r="AA774" s="12">
        <v>98.02</v>
      </c>
      <c r="AB774" s="12" t="s">
        <v>32</v>
      </c>
      <c r="AC774" s="13">
        <v>42391</v>
      </c>
      <c r="AD774" s="12">
        <v>34</v>
      </c>
      <c r="AE774" s="15" t="s">
        <v>64</v>
      </c>
    </row>
    <row r="775" spans="3:31" ht="18" x14ac:dyDescent="0.35">
      <c r="C775" s="11" t="s">
        <v>758</v>
      </c>
      <c r="D775" s="12" t="s">
        <v>4751</v>
      </c>
      <c r="E775" s="12" t="s">
        <v>6755</v>
      </c>
      <c r="F775" s="12" t="s">
        <v>30</v>
      </c>
      <c r="G775" s="12" t="s">
        <v>8027</v>
      </c>
      <c r="H775" s="12" t="s">
        <v>8022</v>
      </c>
      <c r="I775" s="12" t="s">
        <v>759</v>
      </c>
      <c r="J775" s="13">
        <v>45709</v>
      </c>
      <c r="K775" s="14">
        <v>0.30478009259259259</v>
      </c>
      <c r="L775" s="12">
        <v>480.47</v>
      </c>
      <c r="M775" s="12">
        <v>1750.46</v>
      </c>
      <c r="N775" s="12">
        <v>2230.9299999999998</v>
      </c>
      <c r="O775" s="12">
        <v>3294.83</v>
      </c>
      <c r="P775" s="49">
        <v>45710</v>
      </c>
      <c r="Q775" s="12" t="str">
        <f>TEXT(Table1[[#This Row],[Billing_Date]],"YYYY")</f>
        <v>2025</v>
      </c>
      <c r="R775" s="49">
        <v>45858</v>
      </c>
      <c r="S775" s="12" t="s">
        <v>28</v>
      </c>
      <c r="T775" s="12">
        <f>IF(Table1[[#This Row],[Payment_Status]]="Paid",1,0)</f>
        <v>1</v>
      </c>
      <c r="U775" s="12">
        <f>IF(Table1[[#This Row],[Payment_Status]]="Unpaid",1,0)</f>
        <v>0</v>
      </c>
      <c r="V775" s="12">
        <f>IF(Table1[[#This Row],[Payment_Status]]="Pending",1,0)</f>
        <v>0</v>
      </c>
      <c r="W775" s="12" t="s">
        <v>43</v>
      </c>
      <c r="X775" s="12" t="s">
        <v>39</v>
      </c>
      <c r="Y775" s="12" t="s">
        <v>85</v>
      </c>
      <c r="Z775" s="12">
        <v>330.67</v>
      </c>
      <c r="AA775" s="12">
        <v>149.80000000000001</v>
      </c>
      <c r="AB775" s="12" t="s">
        <v>32</v>
      </c>
      <c r="AC775" s="13">
        <v>43800</v>
      </c>
      <c r="AD775" s="12">
        <v>53</v>
      </c>
      <c r="AE775" s="15" t="s">
        <v>40</v>
      </c>
    </row>
    <row r="776" spans="3:31" ht="18" x14ac:dyDescent="0.35">
      <c r="C776" s="11" t="s">
        <v>1515</v>
      </c>
      <c r="D776" s="12" t="s">
        <v>4752</v>
      </c>
      <c r="E776" s="12" t="s">
        <v>6756</v>
      </c>
      <c r="F776" s="12" t="s">
        <v>30</v>
      </c>
      <c r="G776" s="12" t="s">
        <v>8027</v>
      </c>
      <c r="H776" s="12" t="s">
        <v>8022</v>
      </c>
      <c r="I776" s="12" t="s">
        <v>1516</v>
      </c>
      <c r="J776" s="13">
        <v>45601</v>
      </c>
      <c r="K776" s="14">
        <v>0.51554398148148151</v>
      </c>
      <c r="L776" s="12">
        <v>481.54</v>
      </c>
      <c r="M776" s="12">
        <v>2129.6</v>
      </c>
      <c r="N776" s="12">
        <v>2611.14</v>
      </c>
      <c r="O776" s="12">
        <v>3231.36</v>
      </c>
      <c r="P776" s="49">
        <v>45604</v>
      </c>
      <c r="Q776" s="12" t="str">
        <f>TEXT(Table1[[#This Row],[Billing_Date]],"YYYY")</f>
        <v>2024</v>
      </c>
      <c r="R776" s="49">
        <v>45883</v>
      </c>
      <c r="S776" s="12" t="s">
        <v>49</v>
      </c>
      <c r="T776" s="12">
        <f>IF(Table1[[#This Row],[Payment_Status]]="Paid",1,0)</f>
        <v>0</v>
      </c>
      <c r="U776" s="12">
        <f>IF(Table1[[#This Row],[Payment_Status]]="Unpaid",1,0)</f>
        <v>1</v>
      </c>
      <c r="V776" s="12">
        <f>IF(Table1[[#This Row],[Payment_Status]]="Pending",1,0)</f>
        <v>0</v>
      </c>
      <c r="W776" s="12" t="s">
        <v>43</v>
      </c>
      <c r="X776" s="12" t="s">
        <v>39</v>
      </c>
      <c r="Y776" s="12" t="s">
        <v>63</v>
      </c>
      <c r="Z776" s="12">
        <v>266.45</v>
      </c>
      <c r="AA776" s="12">
        <v>215.09</v>
      </c>
      <c r="AB776" s="12" t="s">
        <v>46</v>
      </c>
      <c r="AC776" s="13">
        <v>42653</v>
      </c>
      <c r="AD776" s="12">
        <v>71</v>
      </c>
      <c r="AE776" s="15" t="s">
        <v>64</v>
      </c>
    </row>
    <row r="777" spans="3:31" ht="18" x14ac:dyDescent="0.35">
      <c r="C777" s="11" t="s">
        <v>1517</v>
      </c>
      <c r="D777" s="12" t="s">
        <v>4753</v>
      </c>
      <c r="E777" s="12" t="s">
        <v>6757</v>
      </c>
      <c r="F777" s="12" t="s">
        <v>26</v>
      </c>
      <c r="G777" s="12" t="s">
        <v>8030</v>
      </c>
      <c r="H777" s="12" t="s">
        <v>8023</v>
      </c>
      <c r="I777" s="12" t="s">
        <v>1518</v>
      </c>
      <c r="J777" s="13">
        <v>45750</v>
      </c>
      <c r="K777" s="14">
        <v>0.23291666666666666</v>
      </c>
      <c r="L777" s="12">
        <v>409.87</v>
      </c>
      <c r="M777" s="12">
        <v>2133.5</v>
      </c>
      <c r="N777" s="12">
        <v>2543.37</v>
      </c>
      <c r="O777" s="12">
        <v>2497.7600000000002</v>
      </c>
      <c r="P777" s="49">
        <v>45753</v>
      </c>
      <c r="Q777" s="12" t="str">
        <f>TEXT(Table1[[#This Row],[Billing_Date]],"YYYY")</f>
        <v>2025</v>
      </c>
      <c r="R777" s="49">
        <v>45876</v>
      </c>
      <c r="S777" s="12" t="s">
        <v>37</v>
      </c>
      <c r="T777" s="12">
        <f>IF(Table1[[#This Row],[Payment_Status]]="Paid",1,0)</f>
        <v>0</v>
      </c>
      <c r="U777" s="12">
        <f>IF(Table1[[#This Row],[Payment_Status]]="Unpaid",1,0)</f>
        <v>0</v>
      </c>
      <c r="V777" s="12">
        <f>IF(Table1[[#This Row],[Payment_Status]]="Pending",1,0)</f>
        <v>1</v>
      </c>
      <c r="W777" s="12" t="s">
        <v>38</v>
      </c>
      <c r="X777" s="12" t="s">
        <v>39</v>
      </c>
      <c r="Y777" s="12" t="s">
        <v>85</v>
      </c>
      <c r="Z777" s="12">
        <v>267.72000000000003</v>
      </c>
      <c r="AA777" s="12">
        <v>142.15</v>
      </c>
      <c r="AB777" s="12" t="s">
        <v>32</v>
      </c>
      <c r="AC777" s="13">
        <v>44007</v>
      </c>
      <c r="AD777" s="12">
        <v>68</v>
      </c>
      <c r="AE777" s="15" t="s">
        <v>33</v>
      </c>
    </row>
    <row r="778" spans="3:31" ht="18" x14ac:dyDescent="0.35">
      <c r="C778" s="11" t="s">
        <v>1519</v>
      </c>
      <c r="D778" s="12" t="s">
        <v>4754</v>
      </c>
      <c r="E778" s="12" t="s">
        <v>6758</v>
      </c>
      <c r="F778" s="12" t="s">
        <v>35</v>
      </c>
      <c r="G778" s="12" t="s">
        <v>8031</v>
      </c>
      <c r="H778" s="12" t="s">
        <v>8024</v>
      </c>
      <c r="I778" s="12" t="s">
        <v>1520</v>
      </c>
      <c r="J778" s="13">
        <v>45553</v>
      </c>
      <c r="K778" s="14">
        <v>0.2177662037037037</v>
      </c>
      <c r="L778" s="12">
        <v>440.09</v>
      </c>
      <c r="M778" s="12">
        <v>2023.45</v>
      </c>
      <c r="N778" s="12">
        <v>2463.54</v>
      </c>
      <c r="O778" s="12">
        <v>2212.37</v>
      </c>
      <c r="P778" s="49">
        <v>45744</v>
      </c>
      <c r="Q778" s="12" t="str">
        <f>TEXT(Table1[[#This Row],[Billing_Date]],"YYYY")</f>
        <v>2025</v>
      </c>
      <c r="R778" s="49">
        <v>45886</v>
      </c>
      <c r="S778" s="12" t="s">
        <v>28</v>
      </c>
      <c r="T778" s="12">
        <f>IF(Table1[[#This Row],[Payment_Status]]="Paid",1,0)</f>
        <v>1</v>
      </c>
      <c r="U778" s="12">
        <f>IF(Table1[[#This Row],[Payment_Status]]="Unpaid",1,0)</f>
        <v>0</v>
      </c>
      <c r="V778" s="12">
        <f>IF(Table1[[#This Row],[Payment_Status]]="Pending",1,0)</f>
        <v>0</v>
      </c>
      <c r="W778" s="12" t="s">
        <v>50</v>
      </c>
      <c r="X778" s="12" t="s">
        <v>39</v>
      </c>
      <c r="Y778" s="12" t="s">
        <v>45</v>
      </c>
      <c r="Z778" s="12">
        <v>180.96</v>
      </c>
      <c r="AA778" s="12">
        <v>259.13</v>
      </c>
      <c r="AB778" s="12" t="s">
        <v>46</v>
      </c>
      <c r="AC778" s="13">
        <v>44919</v>
      </c>
      <c r="AD778" s="12">
        <v>55</v>
      </c>
      <c r="AE778" s="15" t="s">
        <v>33</v>
      </c>
    </row>
    <row r="779" spans="3:31" ht="18" x14ac:dyDescent="0.35">
      <c r="C779" s="11" t="s">
        <v>1521</v>
      </c>
      <c r="D779" s="12" t="s">
        <v>4755</v>
      </c>
      <c r="E779" s="12" t="s">
        <v>6759</v>
      </c>
      <c r="F779" s="12" t="s">
        <v>30</v>
      </c>
      <c r="G779" s="12" t="s">
        <v>8026</v>
      </c>
      <c r="H779" s="12" t="s">
        <v>8021</v>
      </c>
      <c r="I779" s="12" t="s">
        <v>1522</v>
      </c>
      <c r="J779" s="13">
        <v>45741</v>
      </c>
      <c r="K779" s="14">
        <v>0.73739583333333336</v>
      </c>
      <c r="L779" s="12">
        <v>159.74</v>
      </c>
      <c r="M779" s="12">
        <v>2190.33</v>
      </c>
      <c r="N779" s="12">
        <v>2350.0699999999902</v>
      </c>
      <c r="O779" s="12">
        <v>1173.81</v>
      </c>
      <c r="P779" s="49">
        <v>45835</v>
      </c>
      <c r="Q779" s="12" t="str">
        <f>TEXT(Table1[[#This Row],[Billing_Date]],"YYYY")</f>
        <v>2025</v>
      </c>
      <c r="R779" s="49">
        <v>45865</v>
      </c>
      <c r="S779" s="12" t="s">
        <v>49</v>
      </c>
      <c r="T779" s="12">
        <f>IF(Table1[[#This Row],[Payment_Status]]="Paid",1,0)</f>
        <v>0</v>
      </c>
      <c r="U779" s="12">
        <f>IF(Table1[[#This Row],[Payment_Status]]="Unpaid",1,0)</f>
        <v>1</v>
      </c>
      <c r="V779" s="12">
        <f>IF(Table1[[#This Row],[Payment_Status]]="Pending",1,0)</f>
        <v>0</v>
      </c>
      <c r="W779" s="12" t="s">
        <v>50</v>
      </c>
      <c r="X779" s="12" t="s">
        <v>39</v>
      </c>
      <c r="Y779" s="12" t="s">
        <v>31</v>
      </c>
      <c r="Z779" s="12">
        <v>73.069999999999993</v>
      </c>
      <c r="AA779" s="12">
        <v>86.67</v>
      </c>
      <c r="AB779" s="12" t="s">
        <v>46</v>
      </c>
      <c r="AC779" s="13">
        <v>44267</v>
      </c>
      <c r="AD779" s="12">
        <v>39</v>
      </c>
      <c r="AE779" s="15" t="s">
        <v>40</v>
      </c>
    </row>
    <row r="780" spans="3:31" ht="18" x14ac:dyDescent="0.35">
      <c r="C780" s="11" t="s">
        <v>1523</v>
      </c>
      <c r="D780" s="12" t="s">
        <v>4756</v>
      </c>
      <c r="E780" s="12" t="s">
        <v>6760</v>
      </c>
      <c r="F780" s="12" t="s">
        <v>35</v>
      </c>
      <c r="G780" s="12" t="s">
        <v>8031</v>
      </c>
      <c r="H780" s="12" t="s">
        <v>8024</v>
      </c>
      <c r="I780" s="12" t="s">
        <v>1524</v>
      </c>
      <c r="J780" s="13">
        <v>45497</v>
      </c>
      <c r="K780" s="14">
        <v>0.58658564814814818</v>
      </c>
      <c r="L780" s="12">
        <v>417.17</v>
      </c>
      <c r="M780" s="12">
        <v>4542.7299999999996</v>
      </c>
      <c r="N780" s="12">
        <v>4959.8999999999996</v>
      </c>
      <c r="O780" s="12">
        <v>3115.32</v>
      </c>
      <c r="P780" s="49">
        <v>45745</v>
      </c>
      <c r="Q780" s="12" t="str">
        <f>TEXT(Table1[[#This Row],[Billing_Date]],"YYYY")</f>
        <v>2025</v>
      </c>
      <c r="R780" s="49">
        <v>45881</v>
      </c>
      <c r="S780" s="12" t="s">
        <v>28</v>
      </c>
      <c r="T780" s="12">
        <f>IF(Table1[[#This Row],[Payment_Status]]="Paid",1,0)</f>
        <v>1</v>
      </c>
      <c r="U780" s="12">
        <f>IF(Table1[[#This Row],[Payment_Status]]="Unpaid",1,0)</f>
        <v>0</v>
      </c>
      <c r="V780" s="12">
        <f>IF(Table1[[#This Row],[Payment_Status]]="Pending",1,0)</f>
        <v>0</v>
      </c>
      <c r="W780" s="12" t="s">
        <v>58</v>
      </c>
      <c r="X780" s="12" t="s">
        <v>30</v>
      </c>
      <c r="Y780" s="12" t="s">
        <v>51</v>
      </c>
      <c r="Z780" s="12">
        <v>265.58</v>
      </c>
      <c r="AA780" s="12">
        <v>151.59</v>
      </c>
      <c r="AB780" s="12" t="s">
        <v>32</v>
      </c>
      <c r="AC780" s="13">
        <v>44127</v>
      </c>
      <c r="AD780" s="12">
        <v>61</v>
      </c>
      <c r="AE780" s="15" t="s">
        <v>40</v>
      </c>
    </row>
    <row r="781" spans="3:31" ht="18" x14ac:dyDescent="0.35">
      <c r="C781" s="11" t="s">
        <v>956</v>
      </c>
      <c r="D781" s="12" t="s">
        <v>4757</v>
      </c>
      <c r="E781" s="12" t="s">
        <v>6761</v>
      </c>
      <c r="F781" s="12" t="s">
        <v>35</v>
      </c>
      <c r="G781" s="12" t="s">
        <v>8027</v>
      </c>
      <c r="H781" s="12" t="s">
        <v>8022</v>
      </c>
      <c r="I781" s="12" t="s">
        <v>957</v>
      </c>
      <c r="J781" s="13">
        <v>45737</v>
      </c>
      <c r="K781" s="14">
        <v>0.50042824074074077</v>
      </c>
      <c r="L781" s="12">
        <v>152.51</v>
      </c>
      <c r="M781" s="12">
        <v>2391.1799999999998</v>
      </c>
      <c r="N781" s="12">
        <v>2543.6899999999901</v>
      </c>
      <c r="O781" s="12">
        <v>886.63</v>
      </c>
      <c r="P781" s="49">
        <v>45805</v>
      </c>
      <c r="Q781" s="12" t="str">
        <f>TEXT(Table1[[#This Row],[Billing_Date]],"YYYY")</f>
        <v>2025</v>
      </c>
      <c r="R781" s="49">
        <v>45871</v>
      </c>
      <c r="S781" s="12" t="s">
        <v>37</v>
      </c>
      <c r="T781" s="12">
        <f>IF(Table1[[#This Row],[Payment_Status]]="Paid",1,0)</f>
        <v>0</v>
      </c>
      <c r="U781" s="12">
        <f>IF(Table1[[#This Row],[Payment_Status]]="Unpaid",1,0)</f>
        <v>0</v>
      </c>
      <c r="V781" s="12">
        <f>IF(Table1[[#This Row],[Payment_Status]]="Pending",1,0)</f>
        <v>1</v>
      </c>
      <c r="W781" s="12" t="s">
        <v>50</v>
      </c>
      <c r="X781" s="12" t="s">
        <v>44</v>
      </c>
      <c r="Y781" s="12" t="s">
        <v>45</v>
      </c>
      <c r="Z781" s="12">
        <v>73.739999999999995</v>
      </c>
      <c r="AA781" s="12">
        <v>78.77</v>
      </c>
      <c r="AB781" s="12" t="s">
        <v>46</v>
      </c>
      <c r="AC781" s="13">
        <v>44328</v>
      </c>
      <c r="AD781" s="12">
        <v>46</v>
      </c>
      <c r="AE781" s="15" t="s">
        <v>33</v>
      </c>
    </row>
    <row r="782" spans="3:31" ht="18" x14ac:dyDescent="0.35">
      <c r="C782" s="11" t="s">
        <v>1527</v>
      </c>
      <c r="D782" s="12" t="s">
        <v>4758</v>
      </c>
      <c r="E782" s="12" t="s">
        <v>6762</v>
      </c>
      <c r="F782" s="12" t="s">
        <v>26</v>
      </c>
      <c r="G782" s="12" t="s">
        <v>8026</v>
      </c>
      <c r="H782" s="12" t="s">
        <v>8021</v>
      </c>
      <c r="I782" s="12" t="s">
        <v>1528</v>
      </c>
      <c r="J782" s="13">
        <v>45531</v>
      </c>
      <c r="K782" s="14">
        <v>0.69170138888888888</v>
      </c>
      <c r="L782" s="12">
        <v>428.62</v>
      </c>
      <c r="M782" s="12">
        <v>1508.88</v>
      </c>
      <c r="N782" s="12">
        <v>1937.5</v>
      </c>
      <c r="O782" s="12">
        <v>3110.29</v>
      </c>
      <c r="P782" s="49">
        <v>45584</v>
      </c>
      <c r="Q782" s="12" t="str">
        <f>TEXT(Table1[[#This Row],[Billing_Date]],"YYYY")</f>
        <v>2024</v>
      </c>
      <c r="R782" s="49">
        <v>45858</v>
      </c>
      <c r="S782" s="12" t="s">
        <v>49</v>
      </c>
      <c r="T782" s="12">
        <f>IF(Table1[[#This Row],[Payment_Status]]="Paid",1,0)</f>
        <v>0</v>
      </c>
      <c r="U782" s="12">
        <f>IF(Table1[[#This Row],[Payment_Status]]="Unpaid",1,0)</f>
        <v>1</v>
      </c>
      <c r="V782" s="12">
        <f>IF(Table1[[#This Row],[Payment_Status]]="Pending",1,0)</f>
        <v>0</v>
      </c>
      <c r="W782" s="12" t="s">
        <v>29</v>
      </c>
      <c r="X782" s="12" t="s">
        <v>39</v>
      </c>
      <c r="Y782" s="12" t="s">
        <v>85</v>
      </c>
      <c r="Z782" s="12">
        <v>255.24</v>
      </c>
      <c r="AA782" s="12">
        <v>173.38</v>
      </c>
      <c r="AB782" s="12" t="s">
        <v>46</v>
      </c>
      <c r="AC782" s="13">
        <v>45314</v>
      </c>
      <c r="AD782" s="12">
        <v>22</v>
      </c>
      <c r="AE782" s="15" t="s">
        <v>33</v>
      </c>
    </row>
    <row r="783" spans="3:31" ht="18" x14ac:dyDescent="0.35">
      <c r="C783" s="11" t="s">
        <v>1529</v>
      </c>
      <c r="D783" s="12" t="s">
        <v>4439</v>
      </c>
      <c r="E783" s="12" t="s">
        <v>6763</v>
      </c>
      <c r="F783" s="12" t="s">
        <v>35</v>
      </c>
      <c r="G783" s="12" t="s">
        <v>8031</v>
      </c>
      <c r="H783" s="12" t="s">
        <v>8024</v>
      </c>
      <c r="I783" s="12" t="s">
        <v>1530</v>
      </c>
      <c r="J783" s="13">
        <v>45849</v>
      </c>
      <c r="K783" s="14">
        <v>0.35210648148148149</v>
      </c>
      <c r="L783" s="12">
        <v>279.75</v>
      </c>
      <c r="M783" s="12">
        <v>1131.9100000000001</v>
      </c>
      <c r="N783" s="12">
        <v>1411.66</v>
      </c>
      <c r="O783" s="12">
        <v>1308</v>
      </c>
      <c r="P783" s="49">
        <v>45855</v>
      </c>
      <c r="Q783" s="12" t="str">
        <f>TEXT(Table1[[#This Row],[Billing_Date]],"YYYY")</f>
        <v>2025</v>
      </c>
      <c r="R783" s="49">
        <v>45876</v>
      </c>
      <c r="S783" s="12" t="s">
        <v>37</v>
      </c>
      <c r="T783" s="12">
        <f>IF(Table1[[#This Row],[Payment_Status]]="Paid",1,0)</f>
        <v>0</v>
      </c>
      <c r="U783" s="12">
        <f>IF(Table1[[#This Row],[Payment_Status]]="Unpaid",1,0)</f>
        <v>0</v>
      </c>
      <c r="V783" s="12">
        <f>IF(Table1[[#This Row],[Payment_Status]]="Pending",1,0)</f>
        <v>1</v>
      </c>
      <c r="W783" s="12" t="s">
        <v>43</v>
      </c>
      <c r="X783" s="12" t="s">
        <v>44</v>
      </c>
      <c r="Y783" s="12" t="s">
        <v>51</v>
      </c>
      <c r="Z783" s="12">
        <v>167.35</v>
      </c>
      <c r="AA783" s="12">
        <v>112.4</v>
      </c>
      <c r="AB783" s="12" t="s">
        <v>46</v>
      </c>
      <c r="AC783" s="13">
        <v>43660</v>
      </c>
      <c r="AD783" s="12">
        <v>31</v>
      </c>
      <c r="AE783" s="15" t="s">
        <v>33</v>
      </c>
    </row>
    <row r="784" spans="3:31" ht="18" x14ac:dyDescent="0.35">
      <c r="C784" s="11" t="s">
        <v>116</v>
      </c>
      <c r="D784" s="12" t="s">
        <v>4759</v>
      </c>
      <c r="E784" s="12" t="s">
        <v>6764</v>
      </c>
      <c r="F784" s="12" t="s">
        <v>35</v>
      </c>
      <c r="G784" s="12" t="s">
        <v>8025</v>
      </c>
      <c r="H784" s="12" t="s">
        <v>8020</v>
      </c>
      <c r="I784" s="12" t="s">
        <v>117</v>
      </c>
      <c r="J784" s="13">
        <v>45820</v>
      </c>
      <c r="K784" s="14">
        <v>0.58998842592592593</v>
      </c>
      <c r="L784" s="12">
        <v>223.48</v>
      </c>
      <c r="M784" s="12">
        <v>3388.27</v>
      </c>
      <c r="N784" s="12">
        <v>3611.75</v>
      </c>
      <c r="O784" s="12">
        <v>1562.13</v>
      </c>
      <c r="P784" s="49">
        <v>45820</v>
      </c>
      <c r="Q784" s="12" t="str">
        <f>TEXT(Table1[[#This Row],[Billing_Date]],"YYYY")</f>
        <v>2025</v>
      </c>
      <c r="R784" s="49">
        <v>45863</v>
      </c>
      <c r="S784" s="12" t="s">
        <v>37</v>
      </c>
      <c r="T784" s="12">
        <f>IF(Table1[[#This Row],[Payment_Status]]="Paid",1,0)</f>
        <v>0</v>
      </c>
      <c r="U784" s="12">
        <f>IF(Table1[[#This Row],[Payment_Status]]="Unpaid",1,0)</f>
        <v>0</v>
      </c>
      <c r="V784" s="12">
        <f>IF(Table1[[#This Row],[Payment_Status]]="Pending",1,0)</f>
        <v>1</v>
      </c>
      <c r="W784" s="12" t="s">
        <v>50</v>
      </c>
      <c r="X784" s="12" t="s">
        <v>44</v>
      </c>
      <c r="Y784" s="12" t="s">
        <v>45</v>
      </c>
      <c r="Z784" s="12">
        <v>135.5</v>
      </c>
      <c r="AA784" s="12">
        <v>87.98</v>
      </c>
      <c r="AB784" s="12" t="s">
        <v>46</v>
      </c>
      <c r="AC784" s="13">
        <v>44549</v>
      </c>
      <c r="AD784" s="12">
        <v>48</v>
      </c>
      <c r="AE784" s="15" t="s">
        <v>33</v>
      </c>
    </row>
    <row r="785" spans="3:31" ht="18" x14ac:dyDescent="0.35">
      <c r="C785" s="11" t="s">
        <v>1533</v>
      </c>
      <c r="D785" s="12" t="s">
        <v>4760</v>
      </c>
      <c r="E785" s="12" t="s">
        <v>6765</v>
      </c>
      <c r="F785" s="12" t="s">
        <v>30</v>
      </c>
      <c r="G785" s="12" t="s">
        <v>8030</v>
      </c>
      <c r="H785" s="12" t="s">
        <v>8023</v>
      </c>
      <c r="I785" s="12" t="s">
        <v>1534</v>
      </c>
      <c r="J785" s="13">
        <v>45602</v>
      </c>
      <c r="K785" s="14">
        <v>0.40675925925925926</v>
      </c>
      <c r="L785" s="12">
        <v>176.43</v>
      </c>
      <c r="M785" s="12">
        <v>3944.55</v>
      </c>
      <c r="N785" s="12">
        <v>4120.9799999999996</v>
      </c>
      <c r="O785" s="12">
        <v>939.86</v>
      </c>
      <c r="P785" s="49">
        <v>45790</v>
      </c>
      <c r="Q785" s="12" t="str">
        <f>TEXT(Table1[[#This Row],[Billing_Date]],"YYYY")</f>
        <v>2025</v>
      </c>
      <c r="R785" s="49">
        <v>45886</v>
      </c>
      <c r="S785" s="12" t="s">
        <v>37</v>
      </c>
      <c r="T785" s="12">
        <f>IF(Table1[[#This Row],[Payment_Status]]="Paid",1,0)</f>
        <v>0</v>
      </c>
      <c r="U785" s="12">
        <f>IF(Table1[[#This Row],[Payment_Status]]="Unpaid",1,0)</f>
        <v>0</v>
      </c>
      <c r="V785" s="12">
        <f>IF(Table1[[#This Row],[Payment_Status]]="Pending",1,0)</f>
        <v>1</v>
      </c>
      <c r="W785" s="12" t="s">
        <v>38</v>
      </c>
      <c r="X785" s="12" t="s">
        <v>39</v>
      </c>
      <c r="Y785" s="12" t="s">
        <v>63</v>
      </c>
      <c r="Z785" s="12">
        <v>119.84</v>
      </c>
      <c r="AA785" s="12">
        <v>56.59</v>
      </c>
      <c r="AB785" s="12" t="s">
        <v>46</v>
      </c>
      <c r="AC785" s="13">
        <v>43608</v>
      </c>
      <c r="AD785" s="12">
        <v>21</v>
      </c>
      <c r="AE785" s="15" t="s">
        <v>33</v>
      </c>
    </row>
    <row r="786" spans="3:31" ht="18" x14ac:dyDescent="0.35">
      <c r="C786" s="11" t="s">
        <v>1535</v>
      </c>
      <c r="D786" s="12" t="s">
        <v>4761</v>
      </c>
      <c r="E786" s="12" t="s">
        <v>6766</v>
      </c>
      <c r="F786" s="12" t="s">
        <v>26</v>
      </c>
      <c r="G786" s="12" t="s">
        <v>8030</v>
      </c>
      <c r="H786" s="12" t="s">
        <v>8023</v>
      </c>
      <c r="I786" s="12" t="s">
        <v>1536</v>
      </c>
      <c r="J786" s="13">
        <v>45507</v>
      </c>
      <c r="K786" s="14">
        <v>0.54504629629629631</v>
      </c>
      <c r="L786" s="12">
        <v>425.13</v>
      </c>
      <c r="M786" s="12">
        <v>2000.35</v>
      </c>
      <c r="N786" s="12">
        <v>2425.48</v>
      </c>
      <c r="O786" s="12">
        <v>2544.08</v>
      </c>
      <c r="P786" s="49">
        <v>45670</v>
      </c>
      <c r="Q786" s="12" t="str">
        <f>TEXT(Table1[[#This Row],[Billing_Date]],"YYYY")</f>
        <v>2025</v>
      </c>
      <c r="R786" s="49">
        <v>45874</v>
      </c>
      <c r="S786" s="12" t="s">
        <v>28</v>
      </c>
      <c r="T786" s="12">
        <f>IF(Table1[[#This Row],[Payment_Status]]="Paid",1,0)</f>
        <v>1</v>
      </c>
      <c r="U786" s="12">
        <f>IF(Table1[[#This Row],[Payment_Status]]="Unpaid",1,0)</f>
        <v>0</v>
      </c>
      <c r="V786" s="12">
        <f>IF(Table1[[#This Row],[Payment_Status]]="Pending",1,0)</f>
        <v>0</v>
      </c>
      <c r="W786" s="12" t="s">
        <v>38</v>
      </c>
      <c r="X786" s="12" t="s">
        <v>39</v>
      </c>
      <c r="Y786" s="12" t="s">
        <v>63</v>
      </c>
      <c r="Z786" s="12">
        <v>183.69</v>
      </c>
      <c r="AA786" s="12">
        <v>241.44</v>
      </c>
      <c r="AB786" s="12" t="s">
        <v>32</v>
      </c>
      <c r="AC786" s="13">
        <v>42921</v>
      </c>
      <c r="AD786" s="12">
        <v>49</v>
      </c>
      <c r="AE786" s="15" t="s">
        <v>33</v>
      </c>
    </row>
    <row r="787" spans="3:31" ht="18" x14ac:dyDescent="0.35">
      <c r="C787" s="11" t="s">
        <v>1537</v>
      </c>
      <c r="D787" s="12" t="s">
        <v>4762</v>
      </c>
      <c r="E787" s="12" t="s">
        <v>6767</v>
      </c>
      <c r="F787" s="12" t="s">
        <v>30</v>
      </c>
      <c r="G787" s="12" t="s">
        <v>8029</v>
      </c>
      <c r="H787" s="12" t="s">
        <v>8020</v>
      </c>
      <c r="I787" s="12" t="s">
        <v>1538</v>
      </c>
      <c r="J787" s="13">
        <v>45674</v>
      </c>
      <c r="K787" s="14">
        <v>0.79840277777777779</v>
      </c>
      <c r="L787" s="12">
        <v>450.88</v>
      </c>
      <c r="M787" s="12">
        <v>2786.72</v>
      </c>
      <c r="N787" s="12">
        <v>3237.6</v>
      </c>
      <c r="O787" s="12">
        <v>3243.02</v>
      </c>
      <c r="P787" s="49">
        <v>45739</v>
      </c>
      <c r="Q787" s="12" t="str">
        <f>TEXT(Table1[[#This Row],[Billing_Date]],"YYYY")</f>
        <v>2025</v>
      </c>
      <c r="R787" s="49">
        <v>45864</v>
      </c>
      <c r="S787" s="12" t="s">
        <v>37</v>
      </c>
      <c r="T787" s="12">
        <f>IF(Table1[[#This Row],[Payment_Status]]="Paid",1,0)</f>
        <v>0</v>
      </c>
      <c r="U787" s="12">
        <f>IF(Table1[[#This Row],[Payment_Status]]="Unpaid",1,0)</f>
        <v>0</v>
      </c>
      <c r="V787" s="12">
        <f>IF(Table1[[#This Row],[Payment_Status]]="Pending",1,0)</f>
        <v>1</v>
      </c>
      <c r="W787" s="12" t="s">
        <v>50</v>
      </c>
      <c r="X787" s="12" t="s">
        <v>44</v>
      </c>
      <c r="Y787" s="12" t="s">
        <v>45</v>
      </c>
      <c r="Z787" s="12">
        <v>233.02</v>
      </c>
      <c r="AA787" s="12">
        <v>217.86</v>
      </c>
      <c r="AB787" s="12" t="s">
        <v>32</v>
      </c>
      <c r="AC787" s="13">
        <v>43835</v>
      </c>
      <c r="AD787" s="12">
        <v>32</v>
      </c>
      <c r="AE787" s="15" t="s">
        <v>64</v>
      </c>
    </row>
    <row r="788" spans="3:31" ht="18" x14ac:dyDescent="0.35">
      <c r="C788" s="11" t="s">
        <v>1539</v>
      </c>
      <c r="D788" s="12" t="s">
        <v>4763</v>
      </c>
      <c r="E788" s="12" t="s">
        <v>6768</v>
      </c>
      <c r="F788" s="12" t="s">
        <v>26</v>
      </c>
      <c r="G788" s="12" t="s">
        <v>8028</v>
      </c>
      <c r="H788" s="12" t="s">
        <v>8022</v>
      </c>
      <c r="I788" s="12" t="s">
        <v>1540</v>
      </c>
      <c r="J788" s="13">
        <v>45723</v>
      </c>
      <c r="K788" s="14">
        <v>0.88188657407407411</v>
      </c>
      <c r="L788" s="12">
        <v>350.56</v>
      </c>
      <c r="M788" s="12">
        <v>3482.04</v>
      </c>
      <c r="N788" s="12">
        <v>3832.6</v>
      </c>
      <c r="O788" s="12">
        <v>2268.27</v>
      </c>
      <c r="P788" s="49">
        <v>45725</v>
      </c>
      <c r="Q788" s="12" t="str">
        <f>TEXT(Table1[[#This Row],[Billing_Date]],"YYYY")</f>
        <v>2025</v>
      </c>
      <c r="R788" s="49">
        <v>45858</v>
      </c>
      <c r="S788" s="12" t="s">
        <v>37</v>
      </c>
      <c r="T788" s="12">
        <f>IF(Table1[[#This Row],[Payment_Status]]="Paid",1,0)</f>
        <v>0</v>
      </c>
      <c r="U788" s="12">
        <f>IF(Table1[[#This Row],[Payment_Status]]="Unpaid",1,0)</f>
        <v>0</v>
      </c>
      <c r="V788" s="12">
        <f>IF(Table1[[#This Row],[Payment_Status]]="Pending",1,0)</f>
        <v>1</v>
      </c>
      <c r="W788" s="12" t="s">
        <v>58</v>
      </c>
      <c r="X788" s="12" t="s">
        <v>30</v>
      </c>
      <c r="Y788" s="12" t="s">
        <v>51</v>
      </c>
      <c r="Z788" s="12">
        <v>212.89</v>
      </c>
      <c r="AA788" s="12">
        <v>137.66999999999999</v>
      </c>
      <c r="AB788" s="12" t="s">
        <v>46</v>
      </c>
      <c r="AC788" s="13">
        <v>42715</v>
      </c>
      <c r="AD788" s="12">
        <v>67</v>
      </c>
      <c r="AE788" s="15" t="s">
        <v>33</v>
      </c>
    </row>
    <row r="789" spans="3:31" ht="18" x14ac:dyDescent="0.35">
      <c r="C789" s="11" t="s">
        <v>1541</v>
      </c>
      <c r="D789" s="12" t="s">
        <v>4764</v>
      </c>
      <c r="E789" s="12" t="s">
        <v>6769</v>
      </c>
      <c r="F789" s="12" t="s">
        <v>26</v>
      </c>
      <c r="G789" s="12" t="s">
        <v>8026</v>
      </c>
      <c r="H789" s="12" t="s">
        <v>8021</v>
      </c>
      <c r="I789" s="12" t="s">
        <v>1542</v>
      </c>
      <c r="J789" s="13">
        <v>45707</v>
      </c>
      <c r="K789" s="14">
        <v>0.16564814814814816</v>
      </c>
      <c r="L789" s="12">
        <v>106.35</v>
      </c>
      <c r="M789" s="12">
        <v>2306.06</v>
      </c>
      <c r="N789" s="12">
        <v>2412.41</v>
      </c>
      <c r="O789" s="12">
        <v>677.6</v>
      </c>
      <c r="P789" s="49">
        <v>45732</v>
      </c>
      <c r="Q789" s="12" t="str">
        <f>TEXT(Table1[[#This Row],[Billing_Date]],"YYYY")</f>
        <v>2025</v>
      </c>
      <c r="R789" s="49">
        <v>45882</v>
      </c>
      <c r="S789" s="12" t="s">
        <v>49</v>
      </c>
      <c r="T789" s="12">
        <f>IF(Table1[[#This Row],[Payment_Status]]="Paid",1,0)</f>
        <v>0</v>
      </c>
      <c r="U789" s="12">
        <f>IF(Table1[[#This Row],[Payment_Status]]="Unpaid",1,0)</f>
        <v>1</v>
      </c>
      <c r="V789" s="12">
        <f>IF(Table1[[#This Row],[Payment_Status]]="Pending",1,0)</f>
        <v>0</v>
      </c>
      <c r="W789" s="12" t="s">
        <v>58</v>
      </c>
      <c r="X789" s="12" t="s">
        <v>39</v>
      </c>
      <c r="Y789" s="12" t="s">
        <v>85</v>
      </c>
      <c r="Z789" s="12">
        <v>46.56</v>
      </c>
      <c r="AA789" s="12">
        <v>59.79</v>
      </c>
      <c r="AB789" s="12" t="s">
        <v>46</v>
      </c>
      <c r="AC789" s="13">
        <v>42510</v>
      </c>
      <c r="AD789" s="12">
        <v>51</v>
      </c>
      <c r="AE789" s="15" t="s">
        <v>64</v>
      </c>
    </row>
    <row r="790" spans="3:31" ht="18" x14ac:dyDescent="0.35">
      <c r="C790" s="11" t="s">
        <v>1543</v>
      </c>
      <c r="D790" s="12" t="s">
        <v>4765</v>
      </c>
      <c r="E790" s="12" t="s">
        <v>6770</v>
      </c>
      <c r="F790" s="12" t="s">
        <v>26</v>
      </c>
      <c r="G790" s="12" t="s">
        <v>8030</v>
      </c>
      <c r="H790" s="12" t="s">
        <v>8023</v>
      </c>
      <c r="I790" s="12" t="s">
        <v>1544</v>
      </c>
      <c r="J790" s="13">
        <v>45681</v>
      </c>
      <c r="K790" s="14">
        <v>1.3587962962962963E-2</v>
      </c>
      <c r="L790" s="12">
        <v>384.47</v>
      </c>
      <c r="M790" s="12">
        <v>2591.02</v>
      </c>
      <c r="N790" s="12">
        <v>2975.49</v>
      </c>
      <c r="O790" s="12">
        <v>2269.54</v>
      </c>
      <c r="P790" s="49">
        <v>45681</v>
      </c>
      <c r="Q790" s="12" t="str">
        <f>TEXT(Table1[[#This Row],[Billing_Date]],"YYYY")</f>
        <v>2025</v>
      </c>
      <c r="R790" s="49">
        <v>45883</v>
      </c>
      <c r="S790" s="12" t="s">
        <v>37</v>
      </c>
      <c r="T790" s="12">
        <f>IF(Table1[[#This Row],[Payment_Status]]="Paid",1,0)</f>
        <v>0</v>
      </c>
      <c r="U790" s="12">
        <f>IF(Table1[[#This Row],[Payment_Status]]="Unpaid",1,0)</f>
        <v>0</v>
      </c>
      <c r="V790" s="12">
        <f>IF(Table1[[#This Row],[Payment_Status]]="Pending",1,0)</f>
        <v>1</v>
      </c>
      <c r="W790" s="12" t="s">
        <v>29</v>
      </c>
      <c r="X790" s="12" t="s">
        <v>30</v>
      </c>
      <c r="Y790" s="12" t="s">
        <v>45</v>
      </c>
      <c r="Z790" s="12">
        <v>257.39999999999998</v>
      </c>
      <c r="AA790" s="12">
        <v>127.07</v>
      </c>
      <c r="AB790" s="12" t="s">
        <v>46</v>
      </c>
      <c r="AC790" s="13">
        <v>43988</v>
      </c>
      <c r="AD790" s="12">
        <v>58</v>
      </c>
      <c r="AE790" s="15" t="s">
        <v>33</v>
      </c>
    </row>
    <row r="791" spans="3:31" ht="18" x14ac:dyDescent="0.35">
      <c r="C791" s="11" t="s">
        <v>1545</v>
      </c>
      <c r="D791" s="12" t="s">
        <v>4766</v>
      </c>
      <c r="E791" s="12" t="s">
        <v>6771</v>
      </c>
      <c r="F791" s="12" t="s">
        <v>30</v>
      </c>
      <c r="G791" s="12" t="s">
        <v>8025</v>
      </c>
      <c r="H791" s="12" t="s">
        <v>8020</v>
      </c>
      <c r="I791" s="12" t="s">
        <v>1546</v>
      </c>
      <c r="J791" s="13">
        <v>45592</v>
      </c>
      <c r="K791" s="14">
        <v>0.67509259259259258</v>
      </c>
      <c r="L791" s="12">
        <v>472.91</v>
      </c>
      <c r="M791" s="12">
        <v>4528.25</v>
      </c>
      <c r="N791" s="12">
        <v>5001.16</v>
      </c>
      <c r="O791" s="12">
        <v>3514.42</v>
      </c>
      <c r="P791" s="49">
        <v>45605</v>
      </c>
      <c r="Q791" s="12" t="str">
        <f>TEXT(Table1[[#This Row],[Billing_Date]],"YYYY")</f>
        <v>2024</v>
      </c>
      <c r="R791" s="49">
        <v>45863</v>
      </c>
      <c r="S791" s="12" t="s">
        <v>49</v>
      </c>
      <c r="T791" s="12">
        <f>IF(Table1[[#This Row],[Payment_Status]]="Paid",1,0)</f>
        <v>0</v>
      </c>
      <c r="U791" s="12">
        <f>IF(Table1[[#This Row],[Payment_Status]]="Unpaid",1,0)</f>
        <v>1</v>
      </c>
      <c r="V791" s="12">
        <f>IF(Table1[[#This Row],[Payment_Status]]="Pending",1,0)</f>
        <v>0</v>
      </c>
      <c r="W791" s="12" t="s">
        <v>29</v>
      </c>
      <c r="X791" s="12" t="s">
        <v>30</v>
      </c>
      <c r="Y791" s="12" t="s">
        <v>63</v>
      </c>
      <c r="Z791" s="12">
        <v>201.55</v>
      </c>
      <c r="AA791" s="12">
        <v>271.36</v>
      </c>
      <c r="AB791" s="12" t="s">
        <v>46</v>
      </c>
      <c r="AC791" s="13">
        <v>45032</v>
      </c>
      <c r="AD791" s="12">
        <v>57</v>
      </c>
      <c r="AE791" s="15" t="s">
        <v>33</v>
      </c>
    </row>
    <row r="792" spans="3:31" ht="18" x14ac:dyDescent="0.35">
      <c r="C792" s="11" t="s">
        <v>1547</v>
      </c>
      <c r="D792" s="12" t="s">
        <v>4767</v>
      </c>
      <c r="E792" s="12" t="s">
        <v>6772</v>
      </c>
      <c r="F792" s="12" t="s">
        <v>35</v>
      </c>
      <c r="G792" s="12" t="s">
        <v>8029</v>
      </c>
      <c r="H792" s="12" t="s">
        <v>8020</v>
      </c>
      <c r="I792" s="12" t="s">
        <v>1548</v>
      </c>
      <c r="J792" s="13">
        <v>45765</v>
      </c>
      <c r="K792" s="14">
        <v>0.90055555555555555</v>
      </c>
      <c r="L792" s="12">
        <v>431.19</v>
      </c>
      <c r="M792" s="12">
        <v>4181.38</v>
      </c>
      <c r="N792" s="12">
        <v>4612.57</v>
      </c>
      <c r="O792" s="12">
        <v>2841.17</v>
      </c>
      <c r="P792" s="49">
        <v>45768</v>
      </c>
      <c r="Q792" s="12" t="str">
        <f>TEXT(Table1[[#This Row],[Billing_Date]],"YYYY")</f>
        <v>2025</v>
      </c>
      <c r="R792" s="49">
        <v>45862</v>
      </c>
      <c r="S792" s="12" t="s">
        <v>49</v>
      </c>
      <c r="T792" s="12">
        <f>IF(Table1[[#This Row],[Payment_Status]]="Paid",1,0)</f>
        <v>0</v>
      </c>
      <c r="U792" s="12">
        <f>IF(Table1[[#This Row],[Payment_Status]]="Unpaid",1,0)</f>
        <v>1</v>
      </c>
      <c r="V792" s="12">
        <f>IF(Table1[[#This Row],[Payment_Status]]="Pending",1,0)</f>
        <v>0</v>
      </c>
      <c r="W792" s="12" t="s">
        <v>50</v>
      </c>
      <c r="X792" s="12" t="s">
        <v>39</v>
      </c>
      <c r="Y792" s="12" t="s">
        <v>63</v>
      </c>
      <c r="Z792" s="12">
        <v>236.2</v>
      </c>
      <c r="AA792" s="12">
        <v>194.99</v>
      </c>
      <c r="AB792" s="12" t="s">
        <v>32</v>
      </c>
      <c r="AC792" s="13">
        <v>43860</v>
      </c>
      <c r="AD792" s="12">
        <v>57</v>
      </c>
      <c r="AE792" s="15" t="s">
        <v>40</v>
      </c>
    </row>
    <row r="793" spans="3:31" ht="18" x14ac:dyDescent="0.35">
      <c r="C793" s="11" t="s">
        <v>1549</v>
      </c>
      <c r="D793" s="12" t="s">
        <v>4768</v>
      </c>
      <c r="E793" s="12" t="s">
        <v>6773</v>
      </c>
      <c r="F793" s="12" t="s">
        <v>35</v>
      </c>
      <c r="G793" s="12" t="s">
        <v>8028</v>
      </c>
      <c r="H793" s="12" t="s">
        <v>8022</v>
      </c>
      <c r="I793" s="12" t="s">
        <v>1550</v>
      </c>
      <c r="J793" s="13">
        <v>45800</v>
      </c>
      <c r="K793" s="14">
        <v>0.73916666666666664</v>
      </c>
      <c r="L793" s="12">
        <v>147.72999999999999</v>
      </c>
      <c r="M793" s="12">
        <v>3519.58</v>
      </c>
      <c r="N793" s="12">
        <v>3667.31</v>
      </c>
      <c r="O793" s="12">
        <v>892.58</v>
      </c>
      <c r="P793" s="49">
        <v>45825</v>
      </c>
      <c r="Q793" s="12" t="str">
        <f>TEXT(Table1[[#This Row],[Billing_Date]],"YYYY")</f>
        <v>2025</v>
      </c>
      <c r="R793" s="49">
        <v>45885</v>
      </c>
      <c r="S793" s="12" t="s">
        <v>49</v>
      </c>
      <c r="T793" s="12">
        <f>IF(Table1[[#This Row],[Payment_Status]]="Paid",1,0)</f>
        <v>0</v>
      </c>
      <c r="U793" s="12">
        <f>IF(Table1[[#This Row],[Payment_Status]]="Unpaid",1,0)</f>
        <v>1</v>
      </c>
      <c r="V793" s="12">
        <f>IF(Table1[[#This Row],[Payment_Status]]="Pending",1,0)</f>
        <v>0</v>
      </c>
      <c r="W793" s="12" t="s">
        <v>38</v>
      </c>
      <c r="X793" s="12" t="s">
        <v>44</v>
      </c>
      <c r="Y793" s="12" t="s">
        <v>85</v>
      </c>
      <c r="Z793" s="12">
        <v>94.56</v>
      </c>
      <c r="AA793" s="12">
        <v>53.17</v>
      </c>
      <c r="AB793" s="12" t="s">
        <v>32</v>
      </c>
      <c r="AC793" s="13">
        <v>43333</v>
      </c>
      <c r="AD793" s="12">
        <v>21</v>
      </c>
      <c r="AE793" s="15" t="s">
        <v>64</v>
      </c>
    </row>
    <row r="794" spans="3:31" ht="18" x14ac:dyDescent="0.35">
      <c r="C794" s="11" t="s">
        <v>2369</v>
      </c>
      <c r="D794" s="12" t="s">
        <v>4769</v>
      </c>
      <c r="E794" s="12" t="s">
        <v>6774</v>
      </c>
      <c r="F794" s="12" t="s">
        <v>35</v>
      </c>
      <c r="G794" s="12" t="s">
        <v>8028</v>
      </c>
      <c r="H794" s="12" t="s">
        <v>8022</v>
      </c>
      <c r="I794" s="12" t="s">
        <v>2370</v>
      </c>
      <c r="J794" s="13">
        <v>45848</v>
      </c>
      <c r="K794" s="14">
        <v>0.73243055555555558</v>
      </c>
      <c r="L794" s="12">
        <v>432.48</v>
      </c>
      <c r="M794" s="12">
        <v>4545.01</v>
      </c>
      <c r="N794" s="12">
        <v>4977.49</v>
      </c>
      <c r="O794" s="12">
        <v>1976.15</v>
      </c>
      <c r="P794" s="49">
        <v>45848</v>
      </c>
      <c r="Q794" s="12" t="str">
        <f>TEXT(Table1[[#This Row],[Billing_Date]],"YYYY")</f>
        <v>2025</v>
      </c>
      <c r="R794" s="49">
        <v>45875</v>
      </c>
      <c r="S794" s="12" t="s">
        <v>37</v>
      </c>
      <c r="T794" s="12">
        <f>IF(Table1[[#This Row],[Payment_Status]]="Paid",1,0)</f>
        <v>0</v>
      </c>
      <c r="U794" s="12">
        <f>IF(Table1[[#This Row],[Payment_Status]]="Unpaid",1,0)</f>
        <v>0</v>
      </c>
      <c r="V794" s="12">
        <f>IF(Table1[[#This Row],[Payment_Status]]="Pending",1,0)</f>
        <v>1</v>
      </c>
      <c r="W794" s="12" t="s">
        <v>58</v>
      </c>
      <c r="X794" s="12" t="s">
        <v>30</v>
      </c>
      <c r="Y794" s="12" t="s">
        <v>63</v>
      </c>
      <c r="Z794" s="12">
        <v>262.45</v>
      </c>
      <c r="AA794" s="12">
        <v>170.03</v>
      </c>
      <c r="AB794" s="12" t="s">
        <v>46</v>
      </c>
      <c r="AC794" s="13">
        <v>43344</v>
      </c>
      <c r="AD794" s="12">
        <v>55</v>
      </c>
      <c r="AE794" s="15" t="s">
        <v>33</v>
      </c>
    </row>
    <row r="795" spans="3:31" ht="18" x14ac:dyDescent="0.35">
      <c r="C795" s="11" t="s">
        <v>186</v>
      </c>
      <c r="D795" s="12" t="s">
        <v>4770</v>
      </c>
      <c r="E795" s="12" t="s">
        <v>6775</v>
      </c>
      <c r="F795" s="12" t="s">
        <v>26</v>
      </c>
      <c r="G795" s="12" t="s">
        <v>8031</v>
      </c>
      <c r="H795" s="12" t="s">
        <v>8024</v>
      </c>
      <c r="I795" s="12" t="s">
        <v>187</v>
      </c>
      <c r="J795" s="13">
        <v>45517</v>
      </c>
      <c r="K795" s="14">
        <v>0.63318287037037035</v>
      </c>
      <c r="L795" s="12">
        <v>491.65</v>
      </c>
      <c r="M795" s="12">
        <v>1040.99</v>
      </c>
      <c r="N795" s="12">
        <v>1532.6399999999901</v>
      </c>
      <c r="O795" s="12">
        <v>2896.6</v>
      </c>
      <c r="P795" s="49">
        <v>45796</v>
      </c>
      <c r="Q795" s="12" t="str">
        <f>TEXT(Table1[[#This Row],[Billing_Date]],"YYYY")</f>
        <v>2025</v>
      </c>
      <c r="R795" s="49">
        <v>45876</v>
      </c>
      <c r="S795" s="12" t="s">
        <v>28</v>
      </c>
      <c r="T795" s="12">
        <f>IF(Table1[[#This Row],[Payment_Status]]="Paid",1,0)</f>
        <v>1</v>
      </c>
      <c r="U795" s="12">
        <f>IF(Table1[[#This Row],[Payment_Status]]="Unpaid",1,0)</f>
        <v>0</v>
      </c>
      <c r="V795" s="12">
        <f>IF(Table1[[#This Row],[Payment_Status]]="Pending",1,0)</f>
        <v>0</v>
      </c>
      <c r="W795" s="12" t="s">
        <v>38</v>
      </c>
      <c r="X795" s="12" t="s">
        <v>44</v>
      </c>
      <c r="Y795" s="12" t="s">
        <v>31</v>
      </c>
      <c r="Z795" s="12">
        <v>315.89999999999998</v>
      </c>
      <c r="AA795" s="12">
        <v>175.75</v>
      </c>
      <c r="AB795" s="12" t="s">
        <v>46</v>
      </c>
      <c r="AC795" s="13">
        <v>44034</v>
      </c>
      <c r="AD795" s="12">
        <v>31</v>
      </c>
      <c r="AE795" s="15" t="s">
        <v>64</v>
      </c>
    </row>
    <row r="796" spans="3:31" ht="18" x14ac:dyDescent="0.35">
      <c r="C796" s="11" t="s">
        <v>1555</v>
      </c>
      <c r="D796" s="12" t="s">
        <v>4771</v>
      </c>
      <c r="E796" s="12" t="s">
        <v>6776</v>
      </c>
      <c r="F796" s="12" t="s">
        <v>26</v>
      </c>
      <c r="G796" s="12" t="s">
        <v>8030</v>
      </c>
      <c r="H796" s="12" t="s">
        <v>8023</v>
      </c>
      <c r="I796" s="12" t="s">
        <v>1556</v>
      </c>
      <c r="J796" s="13">
        <v>45762</v>
      </c>
      <c r="K796" s="14">
        <v>0.13333333333333333</v>
      </c>
      <c r="L796" s="12">
        <v>265.86</v>
      </c>
      <c r="M796" s="12">
        <v>1218.3699999999999</v>
      </c>
      <c r="N796" s="12">
        <v>1484.23</v>
      </c>
      <c r="O796" s="12">
        <v>1595.54</v>
      </c>
      <c r="P796" s="49">
        <v>45763</v>
      </c>
      <c r="Q796" s="12" t="str">
        <f>TEXT(Table1[[#This Row],[Billing_Date]],"YYYY")</f>
        <v>2025</v>
      </c>
      <c r="R796" s="49">
        <v>45876</v>
      </c>
      <c r="S796" s="12" t="s">
        <v>28</v>
      </c>
      <c r="T796" s="12">
        <f>IF(Table1[[#This Row],[Payment_Status]]="Paid",1,0)</f>
        <v>1</v>
      </c>
      <c r="U796" s="12">
        <f>IF(Table1[[#This Row],[Payment_Status]]="Unpaid",1,0)</f>
        <v>0</v>
      </c>
      <c r="V796" s="12">
        <f>IF(Table1[[#This Row],[Payment_Status]]="Pending",1,0)</f>
        <v>0</v>
      </c>
      <c r="W796" s="12" t="s">
        <v>29</v>
      </c>
      <c r="X796" s="12" t="s">
        <v>44</v>
      </c>
      <c r="Y796" s="12" t="s">
        <v>31</v>
      </c>
      <c r="Z796" s="12">
        <v>177.78</v>
      </c>
      <c r="AA796" s="12">
        <v>88.08</v>
      </c>
      <c r="AB796" s="12" t="s">
        <v>32</v>
      </c>
      <c r="AC796" s="13">
        <v>45343</v>
      </c>
      <c r="AD796" s="12">
        <v>27</v>
      </c>
      <c r="AE796" s="15" t="s">
        <v>64</v>
      </c>
    </row>
    <row r="797" spans="3:31" ht="18" x14ac:dyDescent="0.35">
      <c r="C797" s="11" t="s">
        <v>1553</v>
      </c>
      <c r="D797" s="12" t="s">
        <v>4772</v>
      </c>
      <c r="E797" s="12" t="s">
        <v>6777</v>
      </c>
      <c r="F797" s="12" t="s">
        <v>26</v>
      </c>
      <c r="G797" s="12" t="s">
        <v>8031</v>
      </c>
      <c r="H797" s="12" t="s">
        <v>8024</v>
      </c>
      <c r="I797" s="12" t="s">
        <v>1554</v>
      </c>
      <c r="J797" s="13">
        <v>45617</v>
      </c>
      <c r="K797" s="14">
        <v>9.5451388888888891E-2</v>
      </c>
      <c r="L797" s="12">
        <v>115.75</v>
      </c>
      <c r="M797" s="12">
        <v>1879.91</v>
      </c>
      <c r="N797" s="12">
        <v>1995.66</v>
      </c>
      <c r="O797" s="12">
        <v>728.35</v>
      </c>
      <c r="P797" s="49">
        <v>45619</v>
      </c>
      <c r="Q797" s="12" t="str">
        <f>TEXT(Table1[[#This Row],[Billing_Date]],"YYYY")</f>
        <v>2024</v>
      </c>
      <c r="R797" s="49">
        <v>45862</v>
      </c>
      <c r="S797" s="12" t="s">
        <v>28</v>
      </c>
      <c r="T797" s="12">
        <f>IF(Table1[[#This Row],[Payment_Status]]="Paid",1,0)</f>
        <v>1</v>
      </c>
      <c r="U797" s="12">
        <f>IF(Table1[[#This Row],[Payment_Status]]="Unpaid",1,0)</f>
        <v>0</v>
      </c>
      <c r="V797" s="12">
        <f>IF(Table1[[#This Row],[Payment_Status]]="Pending",1,0)</f>
        <v>0</v>
      </c>
      <c r="W797" s="12" t="s">
        <v>58</v>
      </c>
      <c r="X797" s="12" t="s">
        <v>44</v>
      </c>
      <c r="Y797" s="12" t="s">
        <v>51</v>
      </c>
      <c r="Z797" s="12">
        <v>47.88</v>
      </c>
      <c r="AA797" s="12">
        <v>67.87</v>
      </c>
      <c r="AB797" s="12" t="s">
        <v>46</v>
      </c>
      <c r="AC797" s="13">
        <v>43173</v>
      </c>
      <c r="AD797" s="12">
        <v>27</v>
      </c>
      <c r="AE797" s="15" t="s">
        <v>40</v>
      </c>
    </row>
    <row r="798" spans="3:31" ht="18" x14ac:dyDescent="0.35">
      <c r="C798" s="11" t="s">
        <v>1559</v>
      </c>
      <c r="D798" s="12" t="s">
        <v>4773</v>
      </c>
      <c r="E798" s="12" t="s">
        <v>6778</v>
      </c>
      <c r="F798" s="12" t="s">
        <v>30</v>
      </c>
      <c r="G798" s="12" t="s">
        <v>8029</v>
      </c>
      <c r="H798" s="12" t="s">
        <v>8020</v>
      </c>
      <c r="I798" s="12" t="s">
        <v>1560</v>
      </c>
      <c r="J798" s="13">
        <v>45701</v>
      </c>
      <c r="K798" s="14">
        <v>0.82341435185185186</v>
      </c>
      <c r="L798" s="12">
        <v>113.9</v>
      </c>
      <c r="M798" s="12">
        <v>1983.91</v>
      </c>
      <c r="N798" s="12">
        <v>2097.81</v>
      </c>
      <c r="O798" s="12">
        <v>841.15</v>
      </c>
      <c r="P798" s="49">
        <v>45845</v>
      </c>
      <c r="Q798" s="12" t="str">
        <f>TEXT(Table1[[#This Row],[Billing_Date]],"YYYY")</f>
        <v>2025</v>
      </c>
      <c r="R798" s="49">
        <v>45866</v>
      </c>
      <c r="S798" s="12" t="s">
        <v>37</v>
      </c>
      <c r="T798" s="12">
        <f>IF(Table1[[#This Row],[Payment_Status]]="Paid",1,0)</f>
        <v>0</v>
      </c>
      <c r="U798" s="12">
        <f>IF(Table1[[#This Row],[Payment_Status]]="Unpaid",1,0)</f>
        <v>0</v>
      </c>
      <c r="V798" s="12">
        <f>IF(Table1[[#This Row],[Payment_Status]]="Pending",1,0)</f>
        <v>1</v>
      </c>
      <c r="W798" s="12" t="s">
        <v>43</v>
      </c>
      <c r="X798" s="12" t="s">
        <v>30</v>
      </c>
      <c r="Y798" s="12" t="s">
        <v>45</v>
      </c>
      <c r="Z798" s="12">
        <v>56.5</v>
      </c>
      <c r="AA798" s="12">
        <v>57.4</v>
      </c>
      <c r="AB798" s="12" t="s">
        <v>32</v>
      </c>
      <c r="AC798" s="13">
        <v>43550</v>
      </c>
      <c r="AD798" s="12">
        <v>58</v>
      </c>
      <c r="AE798" s="15" t="s">
        <v>33</v>
      </c>
    </row>
    <row r="799" spans="3:31" ht="18" x14ac:dyDescent="0.35">
      <c r="C799" s="11" t="s">
        <v>1561</v>
      </c>
      <c r="D799" s="12" t="s">
        <v>4774</v>
      </c>
      <c r="E799" s="12" t="s">
        <v>6779</v>
      </c>
      <c r="F799" s="12" t="s">
        <v>30</v>
      </c>
      <c r="G799" s="12" t="s">
        <v>8026</v>
      </c>
      <c r="H799" s="12" t="s">
        <v>8021</v>
      </c>
      <c r="I799" s="12" t="s">
        <v>1562</v>
      </c>
      <c r="J799" s="13">
        <v>45546</v>
      </c>
      <c r="K799" s="14">
        <v>0.63812500000000005</v>
      </c>
      <c r="L799" s="12">
        <v>299.83999999999997</v>
      </c>
      <c r="M799" s="12">
        <v>1379.57</v>
      </c>
      <c r="N799" s="12">
        <v>1679.4099999999901</v>
      </c>
      <c r="O799" s="12">
        <v>2047.21</v>
      </c>
      <c r="P799" s="49">
        <v>45692</v>
      </c>
      <c r="Q799" s="12" t="str">
        <f>TEXT(Table1[[#This Row],[Billing_Date]],"YYYY")</f>
        <v>2025</v>
      </c>
      <c r="R799" s="49">
        <v>45866</v>
      </c>
      <c r="S799" s="12" t="s">
        <v>49</v>
      </c>
      <c r="T799" s="12">
        <f>IF(Table1[[#This Row],[Payment_Status]]="Paid",1,0)</f>
        <v>0</v>
      </c>
      <c r="U799" s="12">
        <f>IF(Table1[[#This Row],[Payment_Status]]="Unpaid",1,0)</f>
        <v>1</v>
      </c>
      <c r="V799" s="12">
        <f>IF(Table1[[#This Row],[Payment_Status]]="Pending",1,0)</f>
        <v>0</v>
      </c>
      <c r="W799" s="12" t="s">
        <v>58</v>
      </c>
      <c r="X799" s="12" t="s">
        <v>39</v>
      </c>
      <c r="Y799" s="12" t="s">
        <v>45</v>
      </c>
      <c r="Z799" s="12">
        <v>189.48</v>
      </c>
      <c r="AA799" s="12">
        <v>110.36</v>
      </c>
      <c r="AB799" s="12" t="s">
        <v>46</v>
      </c>
      <c r="AC799" s="13">
        <v>45029</v>
      </c>
      <c r="AD799" s="12">
        <v>22</v>
      </c>
      <c r="AE799" s="15" t="s">
        <v>33</v>
      </c>
    </row>
    <row r="800" spans="3:31" ht="18" x14ac:dyDescent="0.35">
      <c r="C800" s="11" t="s">
        <v>1563</v>
      </c>
      <c r="D800" s="12" t="s">
        <v>4775</v>
      </c>
      <c r="E800" s="12" t="s">
        <v>6780</v>
      </c>
      <c r="F800" s="12" t="s">
        <v>26</v>
      </c>
      <c r="G800" s="12" t="s">
        <v>8026</v>
      </c>
      <c r="H800" s="12" t="s">
        <v>8021</v>
      </c>
      <c r="I800" s="12" t="s">
        <v>1564</v>
      </c>
      <c r="J800" s="13">
        <v>45751</v>
      </c>
      <c r="K800" s="14">
        <v>0.2472337962962963</v>
      </c>
      <c r="L800" s="12">
        <v>469.14</v>
      </c>
      <c r="M800" s="12">
        <v>3322.98</v>
      </c>
      <c r="N800" s="12">
        <v>3792.12</v>
      </c>
      <c r="O800" s="12">
        <v>2561.61</v>
      </c>
      <c r="P800" s="49">
        <v>45756</v>
      </c>
      <c r="Q800" s="12" t="str">
        <f>TEXT(Table1[[#This Row],[Billing_Date]],"YYYY")</f>
        <v>2025</v>
      </c>
      <c r="R800" s="49">
        <v>45873</v>
      </c>
      <c r="S800" s="12" t="s">
        <v>37</v>
      </c>
      <c r="T800" s="12">
        <f>IF(Table1[[#This Row],[Payment_Status]]="Paid",1,0)</f>
        <v>0</v>
      </c>
      <c r="U800" s="12">
        <f>IF(Table1[[#This Row],[Payment_Status]]="Unpaid",1,0)</f>
        <v>0</v>
      </c>
      <c r="V800" s="12">
        <f>IF(Table1[[#This Row],[Payment_Status]]="Pending",1,0)</f>
        <v>1</v>
      </c>
      <c r="W800" s="12" t="s">
        <v>43</v>
      </c>
      <c r="X800" s="12" t="s">
        <v>39</v>
      </c>
      <c r="Y800" s="12" t="s">
        <v>31</v>
      </c>
      <c r="Z800" s="12">
        <v>229.97</v>
      </c>
      <c r="AA800" s="12">
        <v>239.17</v>
      </c>
      <c r="AB800" s="12" t="s">
        <v>46</v>
      </c>
      <c r="AC800" s="13">
        <v>43472</v>
      </c>
      <c r="AD800" s="12">
        <v>51</v>
      </c>
      <c r="AE800" s="15" t="s">
        <v>64</v>
      </c>
    </row>
    <row r="801" spans="3:31" ht="18" x14ac:dyDescent="0.35">
      <c r="C801" s="11" t="s">
        <v>2792</v>
      </c>
      <c r="D801" s="12" t="s">
        <v>4776</v>
      </c>
      <c r="E801" s="12" t="s">
        <v>6781</v>
      </c>
      <c r="F801" s="12" t="s">
        <v>35</v>
      </c>
      <c r="G801" s="12" t="s">
        <v>8027</v>
      </c>
      <c r="H801" s="12" t="s">
        <v>8022</v>
      </c>
      <c r="I801" s="12" t="s">
        <v>2793</v>
      </c>
      <c r="J801" s="13">
        <v>45839</v>
      </c>
      <c r="K801" s="14">
        <v>0.5194212962962963</v>
      </c>
      <c r="L801" s="12">
        <v>444.41</v>
      </c>
      <c r="M801" s="12">
        <v>3808.86</v>
      </c>
      <c r="N801" s="12">
        <v>4253.2700000000004</v>
      </c>
      <c r="O801" s="12">
        <v>2046.38</v>
      </c>
      <c r="P801" s="49">
        <v>45843</v>
      </c>
      <c r="Q801" s="12" t="str">
        <f>TEXT(Table1[[#This Row],[Billing_Date]],"YYYY")</f>
        <v>2025</v>
      </c>
      <c r="R801" s="49">
        <v>45863</v>
      </c>
      <c r="S801" s="12" t="s">
        <v>49</v>
      </c>
      <c r="T801" s="12">
        <f>IF(Table1[[#This Row],[Payment_Status]]="Paid",1,0)</f>
        <v>0</v>
      </c>
      <c r="U801" s="12">
        <f>IF(Table1[[#This Row],[Payment_Status]]="Unpaid",1,0)</f>
        <v>1</v>
      </c>
      <c r="V801" s="12">
        <f>IF(Table1[[#This Row],[Payment_Status]]="Pending",1,0)</f>
        <v>0</v>
      </c>
      <c r="W801" s="12" t="s">
        <v>38</v>
      </c>
      <c r="X801" s="12" t="s">
        <v>39</v>
      </c>
      <c r="Y801" s="12" t="s">
        <v>85</v>
      </c>
      <c r="Z801" s="12">
        <v>283.45</v>
      </c>
      <c r="AA801" s="12">
        <v>160.96</v>
      </c>
      <c r="AB801" s="12" t="s">
        <v>46</v>
      </c>
      <c r="AC801" s="13">
        <v>45324</v>
      </c>
      <c r="AD801" s="12">
        <v>71</v>
      </c>
      <c r="AE801" s="15" t="s">
        <v>33</v>
      </c>
    </row>
    <row r="802" spans="3:31" ht="18" x14ac:dyDescent="0.35">
      <c r="C802" s="11" t="s">
        <v>1567</v>
      </c>
      <c r="D802" s="12" t="s">
        <v>4777</v>
      </c>
      <c r="E802" s="12" t="s">
        <v>6782</v>
      </c>
      <c r="F802" s="12" t="s">
        <v>30</v>
      </c>
      <c r="G802" s="12" t="s">
        <v>8026</v>
      </c>
      <c r="H802" s="12" t="s">
        <v>8021</v>
      </c>
      <c r="I802" s="12" t="s">
        <v>1568</v>
      </c>
      <c r="J802" s="13">
        <v>45795</v>
      </c>
      <c r="K802" s="14">
        <v>0.98494212962962968</v>
      </c>
      <c r="L802" s="12">
        <v>195.41</v>
      </c>
      <c r="M802" s="12">
        <v>4893.16</v>
      </c>
      <c r="N802" s="12">
        <v>5088.57</v>
      </c>
      <c r="O802" s="12">
        <v>1164.24</v>
      </c>
      <c r="P802" s="49">
        <v>45833</v>
      </c>
      <c r="Q802" s="12" t="str">
        <f>TEXT(Table1[[#This Row],[Billing_Date]],"YYYY")</f>
        <v>2025</v>
      </c>
      <c r="R802" s="49">
        <v>45872</v>
      </c>
      <c r="S802" s="12" t="s">
        <v>37</v>
      </c>
      <c r="T802" s="12">
        <f>IF(Table1[[#This Row],[Payment_Status]]="Paid",1,0)</f>
        <v>0</v>
      </c>
      <c r="U802" s="12">
        <f>IF(Table1[[#This Row],[Payment_Status]]="Unpaid",1,0)</f>
        <v>0</v>
      </c>
      <c r="V802" s="12">
        <f>IF(Table1[[#This Row],[Payment_Status]]="Pending",1,0)</f>
        <v>1</v>
      </c>
      <c r="W802" s="12" t="s">
        <v>29</v>
      </c>
      <c r="X802" s="12" t="s">
        <v>30</v>
      </c>
      <c r="Y802" s="12" t="s">
        <v>45</v>
      </c>
      <c r="Z802" s="12">
        <v>89.34</v>
      </c>
      <c r="AA802" s="12">
        <v>106.07</v>
      </c>
      <c r="AB802" s="12" t="s">
        <v>46</v>
      </c>
      <c r="AC802" s="13">
        <v>43972</v>
      </c>
      <c r="AD802" s="12">
        <v>19</v>
      </c>
      <c r="AE802" s="15" t="s">
        <v>33</v>
      </c>
    </row>
    <row r="803" spans="3:31" ht="18" x14ac:dyDescent="0.35">
      <c r="C803" s="11" t="s">
        <v>1569</v>
      </c>
      <c r="D803" s="12" t="s">
        <v>4778</v>
      </c>
      <c r="E803" s="12" t="s">
        <v>6783</v>
      </c>
      <c r="F803" s="12" t="s">
        <v>30</v>
      </c>
      <c r="G803" s="12" t="s">
        <v>8026</v>
      </c>
      <c r="H803" s="12" t="s">
        <v>8021</v>
      </c>
      <c r="I803" s="12" t="s">
        <v>1570</v>
      </c>
      <c r="J803" s="13">
        <v>45557</v>
      </c>
      <c r="K803" s="14">
        <v>0.41550925925925924</v>
      </c>
      <c r="L803" s="12">
        <v>493.86</v>
      </c>
      <c r="M803" s="12">
        <v>3666.76</v>
      </c>
      <c r="N803" s="12">
        <v>4160.62</v>
      </c>
      <c r="O803" s="12">
        <v>3376.5</v>
      </c>
      <c r="P803" s="49">
        <v>45774</v>
      </c>
      <c r="Q803" s="12" t="str">
        <f>TEXT(Table1[[#This Row],[Billing_Date]],"YYYY")</f>
        <v>2025</v>
      </c>
      <c r="R803" s="49">
        <v>45886</v>
      </c>
      <c r="S803" s="12" t="s">
        <v>49</v>
      </c>
      <c r="T803" s="12">
        <f>IF(Table1[[#This Row],[Payment_Status]]="Paid",1,0)</f>
        <v>0</v>
      </c>
      <c r="U803" s="12">
        <f>IF(Table1[[#This Row],[Payment_Status]]="Unpaid",1,0)</f>
        <v>1</v>
      </c>
      <c r="V803" s="12">
        <f>IF(Table1[[#This Row],[Payment_Status]]="Pending",1,0)</f>
        <v>0</v>
      </c>
      <c r="W803" s="12" t="s">
        <v>43</v>
      </c>
      <c r="X803" s="12" t="s">
        <v>30</v>
      </c>
      <c r="Y803" s="12" t="s">
        <v>63</v>
      </c>
      <c r="Z803" s="12">
        <v>259.41000000000003</v>
      </c>
      <c r="AA803" s="12">
        <v>234.45</v>
      </c>
      <c r="AB803" s="12" t="s">
        <v>46</v>
      </c>
      <c r="AC803" s="13">
        <v>44888</v>
      </c>
      <c r="AD803" s="12">
        <v>23</v>
      </c>
      <c r="AE803" s="15" t="s">
        <v>64</v>
      </c>
    </row>
    <row r="804" spans="3:31" ht="18" x14ac:dyDescent="0.35">
      <c r="C804" s="11" t="s">
        <v>3526</v>
      </c>
      <c r="D804" s="12" t="s">
        <v>4779</v>
      </c>
      <c r="E804" s="12" t="s">
        <v>6784</v>
      </c>
      <c r="F804" s="12" t="s">
        <v>26</v>
      </c>
      <c r="G804" s="12" t="s">
        <v>8026</v>
      </c>
      <c r="H804" s="12" t="s">
        <v>8021</v>
      </c>
      <c r="I804" s="12" t="s">
        <v>3527</v>
      </c>
      <c r="J804" s="13">
        <v>45593</v>
      </c>
      <c r="K804" s="14">
        <v>0.35336805555555556</v>
      </c>
      <c r="L804" s="12">
        <v>186.99</v>
      </c>
      <c r="M804" s="12">
        <v>3539.5</v>
      </c>
      <c r="N804" s="12">
        <v>3726.49</v>
      </c>
      <c r="O804" s="12">
        <v>906.46</v>
      </c>
      <c r="P804" s="49">
        <v>45849</v>
      </c>
      <c r="Q804" s="12" t="str">
        <f>TEXT(Table1[[#This Row],[Billing_Date]],"YYYY")</f>
        <v>2025</v>
      </c>
      <c r="R804" s="49">
        <v>45881</v>
      </c>
      <c r="S804" s="12" t="s">
        <v>37</v>
      </c>
      <c r="T804" s="12">
        <f>IF(Table1[[#This Row],[Payment_Status]]="Paid",1,0)</f>
        <v>0</v>
      </c>
      <c r="U804" s="12">
        <f>IF(Table1[[#This Row],[Payment_Status]]="Unpaid",1,0)</f>
        <v>0</v>
      </c>
      <c r="V804" s="12">
        <f>IF(Table1[[#This Row],[Payment_Status]]="Pending",1,0)</f>
        <v>1</v>
      </c>
      <c r="W804" s="12" t="s">
        <v>38</v>
      </c>
      <c r="X804" s="12" t="s">
        <v>30</v>
      </c>
      <c r="Y804" s="12" t="s">
        <v>63</v>
      </c>
      <c r="Z804" s="12">
        <v>125.84</v>
      </c>
      <c r="AA804" s="12">
        <v>61.15</v>
      </c>
      <c r="AB804" s="12" t="s">
        <v>46</v>
      </c>
      <c r="AC804" s="13">
        <v>44948</v>
      </c>
      <c r="AD804" s="12">
        <v>50</v>
      </c>
      <c r="AE804" s="15" t="s">
        <v>64</v>
      </c>
    </row>
    <row r="805" spans="3:31" ht="18" x14ac:dyDescent="0.35">
      <c r="C805" s="11" t="s">
        <v>1573</v>
      </c>
      <c r="D805" s="12" t="s">
        <v>4780</v>
      </c>
      <c r="E805" s="12" t="s">
        <v>6785</v>
      </c>
      <c r="F805" s="12" t="s">
        <v>26</v>
      </c>
      <c r="G805" s="12" t="s">
        <v>8025</v>
      </c>
      <c r="H805" s="12" t="s">
        <v>8020</v>
      </c>
      <c r="I805" s="12" t="s">
        <v>1574</v>
      </c>
      <c r="J805" s="13">
        <v>45718</v>
      </c>
      <c r="K805" s="14">
        <v>0.23903935185185185</v>
      </c>
      <c r="L805" s="12">
        <v>275.22000000000003</v>
      </c>
      <c r="M805" s="12">
        <v>1209.79</v>
      </c>
      <c r="N805" s="12">
        <v>1485.01</v>
      </c>
      <c r="O805" s="12">
        <v>1319.62</v>
      </c>
      <c r="P805" s="49">
        <v>45835</v>
      </c>
      <c r="Q805" s="12" t="str">
        <f>TEXT(Table1[[#This Row],[Billing_Date]],"YYYY")</f>
        <v>2025</v>
      </c>
      <c r="R805" s="49">
        <v>45873</v>
      </c>
      <c r="S805" s="12" t="s">
        <v>28</v>
      </c>
      <c r="T805" s="12">
        <f>IF(Table1[[#This Row],[Payment_Status]]="Paid",1,0)</f>
        <v>1</v>
      </c>
      <c r="U805" s="12">
        <f>IF(Table1[[#This Row],[Payment_Status]]="Unpaid",1,0)</f>
        <v>0</v>
      </c>
      <c r="V805" s="12">
        <f>IF(Table1[[#This Row],[Payment_Status]]="Pending",1,0)</f>
        <v>0</v>
      </c>
      <c r="W805" s="12" t="s">
        <v>50</v>
      </c>
      <c r="X805" s="12" t="s">
        <v>39</v>
      </c>
      <c r="Y805" s="12" t="s">
        <v>63</v>
      </c>
      <c r="Z805" s="12">
        <v>164.02</v>
      </c>
      <c r="AA805" s="12">
        <v>111.2</v>
      </c>
      <c r="AB805" s="12" t="s">
        <v>32</v>
      </c>
      <c r="AC805" s="13">
        <v>45278</v>
      </c>
      <c r="AD805" s="12">
        <v>68</v>
      </c>
      <c r="AE805" s="15" t="s">
        <v>64</v>
      </c>
    </row>
    <row r="806" spans="3:31" ht="18" x14ac:dyDescent="0.35">
      <c r="C806" s="11" t="s">
        <v>1575</v>
      </c>
      <c r="D806" s="12" t="s">
        <v>4781</v>
      </c>
      <c r="E806" s="12" t="s">
        <v>6786</v>
      </c>
      <c r="F806" s="12" t="s">
        <v>35</v>
      </c>
      <c r="G806" s="12" t="s">
        <v>8026</v>
      </c>
      <c r="H806" s="12" t="s">
        <v>8021</v>
      </c>
      <c r="I806" s="12" t="s">
        <v>1576</v>
      </c>
      <c r="J806" s="13">
        <v>45700</v>
      </c>
      <c r="K806" s="14">
        <v>0.10583333333333333</v>
      </c>
      <c r="L806" s="12">
        <v>122.08</v>
      </c>
      <c r="M806" s="12">
        <v>4120.29</v>
      </c>
      <c r="N806" s="12">
        <v>4242.37</v>
      </c>
      <c r="O806" s="12">
        <v>906.96</v>
      </c>
      <c r="P806" s="49">
        <v>45705</v>
      </c>
      <c r="Q806" s="12" t="str">
        <f>TEXT(Table1[[#This Row],[Billing_Date]],"YYYY")</f>
        <v>2025</v>
      </c>
      <c r="R806" s="49">
        <v>45869</v>
      </c>
      <c r="S806" s="12" t="s">
        <v>49</v>
      </c>
      <c r="T806" s="12">
        <f>IF(Table1[[#This Row],[Payment_Status]]="Paid",1,0)</f>
        <v>0</v>
      </c>
      <c r="U806" s="12">
        <f>IF(Table1[[#This Row],[Payment_Status]]="Unpaid",1,0)</f>
        <v>1</v>
      </c>
      <c r="V806" s="12">
        <f>IF(Table1[[#This Row],[Payment_Status]]="Pending",1,0)</f>
        <v>0</v>
      </c>
      <c r="W806" s="12" t="s">
        <v>38</v>
      </c>
      <c r="X806" s="12" t="s">
        <v>39</v>
      </c>
      <c r="Y806" s="12" t="s">
        <v>63</v>
      </c>
      <c r="Z806" s="12">
        <v>63.2</v>
      </c>
      <c r="AA806" s="12">
        <v>58.88</v>
      </c>
      <c r="AB806" s="12" t="s">
        <v>32</v>
      </c>
      <c r="AC806" s="13">
        <v>43924</v>
      </c>
      <c r="AD806" s="12">
        <v>28</v>
      </c>
      <c r="AE806" s="15" t="s">
        <v>33</v>
      </c>
    </row>
    <row r="807" spans="3:31" ht="18" x14ac:dyDescent="0.35">
      <c r="C807" s="11" t="s">
        <v>1577</v>
      </c>
      <c r="D807" s="12" t="s">
        <v>4782</v>
      </c>
      <c r="E807" s="12" t="s">
        <v>6787</v>
      </c>
      <c r="F807" s="12" t="s">
        <v>35</v>
      </c>
      <c r="G807" s="12" t="s">
        <v>8026</v>
      </c>
      <c r="H807" s="12" t="s">
        <v>8021</v>
      </c>
      <c r="I807" s="12" t="s">
        <v>1578</v>
      </c>
      <c r="J807" s="13">
        <v>45556</v>
      </c>
      <c r="K807" s="14">
        <v>0.37906250000000002</v>
      </c>
      <c r="L807" s="12">
        <v>226.43</v>
      </c>
      <c r="M807" s="12">
        <v>1854.72</v>
      </c>
      <c r="N807" s="12">
        <v>2081.15</v>
      </c>
      <c r="O807" s="12">
        <v>1022.06</v>
      </c>
      <c r="P807" s="49">
        <v>45614</v>
      </c>
      <c r="Q807" s="12" t="str">
        <f>TEXT(Table1[[#This Row],[Billing_Date]],"YYYY")</f>
        <v>2024</v>
      </c>
      <c r="R807" s="49">
        <v>45872</v>
      </c>
      <c r="S807" s="12" t="s">
        <v>28</v>
      </c>
      <c r="T807" s="12">
        <f>IF(Table1[[#This Row],[Payment_Status]]="Paid",1,0)</f>
        <v>1</v>
      </c>
      <c r="U807" s="12">
        <f>IF(Table1[[#This Row],[Payment_Status]]="Unpaid",1,0)</f>
        <v>0</v>
      </c>
      <c r="V807" s="12">
        <f>IF(Table1[[#This Row],[Payment_Status]]="Pending",1,0)</f>
        <v>0</v>
      </c>
      <c r="W807" s="12" t="s">
        <v>50</v>
      </c>
      <c r="X807" s="12" t="s">
        <v>30</v>
      </c>
      <c r="Y807" s="12" t="s">
        <v>51</v>
      </c>
      <c r="Z807" s="12">
        <v>102.21</v>
      </c>
      <c r="AA807" s="12">
        <v>124.22</v>
      </c>
      <c r="AB807" s="12" t="s">
        <v>46</v>
      </c>
      <c r="AC807" s="13">
        <v>42910</v>
      </c>
      <c r="AD807" s="12">
        <v>70</v>
      </c>
      <c r="AE807" s="15" t="s">
        <v>64</v>
      </c>
    </row>
    <row r="808" spans="3:31" ht="18" x14ac:dyDescent="0.35">
      <c r="C808" s="11" t="s">
        <v>1579</v>
      </c>
      <c r="D808" s="12" t="s">
        <v>4783</v>
      </c>
      <c r="E808" s="12" t="s">
        <v>6788</v>
      </c>
      <c r="F808" s="12" t="s">
        <v>30</v>
      </c>
      <c r="G808" s="12" t="s">
        <v>8026</v>
      </c>
      <c r="H808" s="12" t="s">
        <v>8021</v>
      </c>
      <c r="I808" s="12" t="s">
        <v>1580</v>
      </c>
      <c r="J808" s="13">
        <v>45855</v>
      </c>
      <c r="K808" s="14">
        <v>0.82599537037037041</v>
      </c>
      <c r="L808" s="12">
        <v>156.19</v>
      </c>
      <c r="M808" s="12">
        <v>2627.8</v>
      </c>
      <c r="N808" s="12">
        <v>2783.99</v>
      </c>
      <c r="O808" s="12">
        <v>849.39</v>
      </c>
      <c r="P808" s="49">
        <v>45859</v>
      </c>
      <c r="Q808" s="12" t="str">
        <f>TEXT(Table1[[#This Row],[Billing_Date]],"YYYY")</f>
        <v>2025</v>
      </c>
      <c r="R808" s="49">
        <v>45880</v>
      </c>
      <c r="S808" s="12" t="s">
        <v>49</v>
      </c>
      <c r="T808" s="12">
        <f>IF(Table1[[#This Row],[Payment_Status]]="Paid",1,0)</f>
        <v>0</v>
      </c>
      <c r="U808" s="12">
        <f>IF(Table1[[#This Row],[Payment_Status]]="Unpaid",1,0)</f>
        <v>1</v>
      </c>
      <c r="V808" s="12">
        <f>IF(Table1[[#This Row],[Payment_Status]]="Pending",1,0)</f>
        <v>0</v>
      </c>
      <c r="W808" s="12" t="s">
        <v>29</v>
      </c>
      <c r="X808" s="12" t="s">
        <v>30</v>
      </c>
      <c r="Y808" s="12" t="s">
        <v>45</v>
      </c>
      <c r="Z808" s="12">
        <v>103.1</v>
      </c>
      <c r="AA808" s="12">
        <v>53.09</v>
      </c>
      <c r="AB808" s="12" t="s">
        <v>46</v>
      </c>
      <c r="AC808" s="13">
        <v>44739</v>
      </c>
      <c r="AD808" s="12">
        <v>48</v>
      </c>
      <c r="AE808" s="15" t="s">
        <v>40</v>
      </c>
    </row>
    <row r="809" spans="3:31" ht="18" x14ac:dyDescent="0.35">
      <c r="C809" s="11" t="s">
        <v>1581</v>
      </c>
      <c r="D809" s="12" t="s">
        <v>4784</v>
      </c>
      <c r="E809" s="12" t="s">
        <v>6789</v>
      </c>
      <c r="F809" s="12" t="s">
        <v>26</v>
      </c>
      <c r="G809" s="12" t="s">
        <v>8031</v>
      </c>
      <c r="H809" s="12" t="s">
        <v>8024</v>
      </c>
      <c r="I809" s="12" t="s">
        <v>1582</v>
      </c>
      <c r="J809" s="13">
        <v>45745</v>
      </c>
      <c r="K809" s="14">
        <v>2.6724537037037036E-2</v>
      </c>
      <c r="L809" s="12">
        <v>115.21</v>
      </c>
      <c r="M809" s="12">
        <v>4158.8599999999997</v>
      </c>
      <c r="N809" s="12">
        <v>4274.07</v>
      </c>
      <c r="O809" s="12">
        <v>739.7</v>
      </c>
      <c r="P809" s="49">
        <v>45749</v>
      </c>
      <c r="Q809" s="12" t="str">
        <f>TEXT(Table1[[#This Row],[Billing_Date]],"YYYY")</f>
        <v>2025</v>
      </c>
      <c r="R809" s="49">
        <v>45859</v>
      </c>
      <c r="S809" s="12" t="s">
        <v>49</v>
      </c>
      <c r="T809" s="12">
        <f>IF(Table1[[#This Row],[Payment_Status]]="Paid",1,0)</f>
        <v>0</v>
      </c>
      <c r="U809" s="12">
        <f>IF(Table1[[#This Row],[Payment_Status]]="Unpaid",1,0)</f>
        <v>1</v>
      </c>
      <c r="V809" s="12">
        <f>IF(Table1[[#This Row],[Payment_Status]]="Pending",1,0)</f>
        <v>0</v>
      </c>
      <c r="W809" s="12" t="s">
        <v>29</v>
      </c>
      <c r="X809" s="12" t="s">
        <v>44</v>
      </c>
      <c r="Y809" s="12" t="s">
        <v>51</v>
      </c>
      <c r="Z809" s="12">
        <v>70.83</v>
      </c>
      <c r="AA809" s="12">
        <v>44.38</v>
      </c>
      <c r="AB809" s="12" t="s">
        <v>46</v>
      </c>
      <c r="AC809" s="13">
        <v>42451</v>
      </c>
      <c r="AD809" s="12">
        <v>62</v>
      </c>
      <c r="AE809" s="15" t="s">
        <v>40</v>
      </c>
    </row>
    <row r="810" spans="3:31" ht="18" x14ac:dyDescent="0.35">
      <c r="C810" s="11" t="s">
        <v>1583</v>
      </c>
      <c r="D810" s="12" t="s">
        <v>4785</v>
      </c>
      <c r="E810" s="12" t="s">
        <v>6790</v>
      </c>
      <c r="F810" s="12" t="s">
        <v>30</v>
      </c>
      <c r="G810" s="12" t="s">
        <v>8025</v>
      </c>
      <c r="H810" s="12" t="s">
        <v>8020</v>
      </c>
      <c r="I810" s="12" t="s">
        <v>1584</v>
      </c>
      <c r="J810" s="13">
        <v>45681</v>
      </c>
      <c r="K810" s="14">
        <v>0.36881944444444442</v>
      </c>
      <c r="L810" s="12">
        <v>201.67</v>
      </c>
      <c r="M810" s="12">
        <v>1320.45</v>
      </c>
      <c r="N810" s="12">
        <v>1522.12</v>
      </c>
      <c r="O810" s="12">
        <v>1396.32</v>
      </c>
      <c r="P810" s="49">
        <v>45686</v>
      </c>
      <c r="Q810" s="12" t="str">
        <f>TEXT(Table1[[#This Row],[Billing_Date]],"YYYY")</f>
        <v>2025</v>
      </c>
      <c r="R810" s="49">
        <v>45884</v>
      </c>
      <c r="S810" s="12" t="s">
        <v>37</v>
      </c>
      <c r="T810" s="12">
        <f>IF(Table1[[#This Row],[Payment_Status]]="Paid",1,0)</f>
        <v>0</v>
      </c>
      <c r="U810" s="12">
        <f>IF(Table1[[#This Row],[Payment_Status]]="Unpaid",1,0)</f>
        <v>0</v>
      </c>
      <c r="V810" s="12">
        <f>IF(Table1[[#This Row],[Payment_Status]]="Pending",1,0)</f>
        <v>1</v>
      </c>
      <c r="W810" s="12" t="s">
        <v>43</v>
      </c>
      <c r="X810" s="12" t="s">
        <v>39</v>
      </c>
      <c r="Y810" s="12" t="s">
        <v>31</v>
      </c>
      <c r="Z810" s="12">
        <v>134.5</v>
      </c>
      <c r="AA810" s="12">
        <v>67.17</v>
      </c>
      <c r="AB810" s="12" t="s">
        <v>46</v>
      </c>
      <c r="AC810" s="13">
        <v>43856</v>
      </c>
      <c r="AD810" s="12">
        <v>52</v>
      </c>
      <c r="AE810" s="15" t="s">
        <v>40</v>
      </c>
    </row>
    <row r="811" spans="3:31" ht="18" x14ac:dyDescent="0.35">
      <c r="C811" s="11" t="s">
        <v>1585</v>
      </c>
      <c r="D811" s="12" t="s">
        <v>4786</v>
      </c>
      <c r="E811" s="12" t="s">
        <v>6791</v>
      </c>
      <c r="F811" s="12" t="s">
        <v>26</v>
      </c>
      <c r="G811" s="12" t="s">
        <v>8027</v>
      </c>
      <c r="H811" s="12" t="s">
        <v>8022</v>
      </c>
      <c r="I811" s="12" t="s">
        <v>1586</v>
      </c>
      <c r="J811" s="13">
        <v>45527</v>
      </c>
      <c r="K811" s="14">
        <v>0.77228009259259256</v>
      </c>
      <c r="L811" s="12">
        <v>139.68</v>
      </c>
      <c r="M811" s="12">
        <v>2216.48</v>
      </c>
      <c r="N811" s="12">
        <v>2356.16</v>
      </c>
      <c r="O811" s="12">
        <v>960.26</v>
      </c>
      <c r="P811" s="49">
        <v>45705</v>
      </c>
      <c r="Q811" s="12" t="str">
        <f>TEXT(Table1[[#This Row],[Billing_Date]],"YYYY")</f>
        <v>2025</v>
      </c>
      <c r="R811" s="49">
        <v>45861</v>
      </c>
      <c r="S811" s="12" t="s">
        <v>49</v>
      </c>
      <c r="T811" s="12">
        <f>IF(Table1[[#This Row],[Payment_Status]]="Paid",1,0)</f>
        <v>0</v>
      </c>
      <c r="U811" s="12">
        <f>IF(Table1[[#This Row],[Payment_Status]]="Unpaid",1,0)</f>
        <v>1</v>
      </c>
      <c r="V811" s="12">
        <f>IF(Table1[[#This Row],[Payment_Status]]="Pending",1,0)</f>
        <v>0</v>
      </c>
      <c r="W811" s="12" t="s">
        <v>58</v>
      </c>
      <c r="X811" s="12" t="s">
        <v>39</v>
      </c>
      <c r="Y811" s="12" t="s">
        <v>85</v>
      </c>
      <c r="Z811" s="12">
        <v>87.42</v>
      </c>
      <c r="AA811" s="12">
        <v>52.26</v>
      </c>
      <c r="AB811" s="12" t="s">
        <v>32</v>
      </c>
      <c r="AC811" s="13">
        <v>44985</v>
      </c>
      <c r="AD811" s="12">
        <v>54</v>
      </c>
      <c r="AE811" s="15" t="s">
        <v>64</v>
      </c>
    </row>
    <row r="812" spans="3:31" ht="18" x14ac:dyDescent="0.35">
      <c r="C812" s="11" t="s">
        <v>1587</v>
      </c>
      <c r="D812" s="12" t="s">
        <v>4787</v>
      </c>
      <c r="E812" s="12" t="s">
        <v>6792</v>
      </c>
      <c r="F812" s="12" t="s">
        <v>35</v>
      </c>
      <c r="G812" s="12" t="s">
        <v>8031</v>
      </c>
      <c r="H812" s="12" t="s">
        <v>8024</v>
      </c>
      <c r="I812" s="12" t="s">
        <v>1588</v>
      </c>
      <c r="J812" s="13">
        <v>45617</v>
      </c>
      <c r="K812" s="14">
        <v>0.75304398148148144</v>
      </c>
      <c r="L812" s="12">
        <v>124.38</v>
      </c>
      <c r="M812" s="12">
        <v>4377.66</v>
      </c>
      <c r="N812" s="12">
        <v>4502.04</v>
      </c>
      <c r="O812" s="12">
        <v>756.92</v>
      </c>
      <c r="P812" s="49">
        <v>45732</v>
      </c>
      <c r="Q812" s="12" t="str">
        <f>TEXT(Table1[[#This Row],[Billing_Date]],"YYYY")</f>
        <v>2025</v>
      </c>
      <c r="R812" s="49">
        <v>45869</v>
      </c>
      <c r="S812" s="12" t="s">
        <v>49</v>
      </c>
      <c r="T812" s="12">
        <f>IF(Table1[[#This Row],[Payment_Status]]="Paid",1,0)</f>
        <v>0</v>
      </c>
      <c r="U812" s="12">
        <f>IF(Table1[[#This Row],[Payment_Status]]="Unpaid",1,0)</f>
        <v>1</v>
      </c>
      <c r="V812" s="12">
        <f>IF(Table1[[#This Row],[Payment_Status]]="Pending",1,0)</f>
        <v>0</v>
      </c>
      <c r="W812" s="12" t="s">
        <v>58</v>
      </c>
      <c r="X812" s="12" t="s">
        <v>30</v>
      </c>
      <c r="Y812" s="12" t="s">
        <v>51</v>
      </c>
      <c r="Z812" s="12">
        <v>86.38</v>
      </c>
      <c r="AA812" s="12">
        <v>38</v>
      </c>
      <c r="AB812" s="12" t="s">
        <v>32</v>
      </c>
      <c r="AC812" s="13">
        <v>44940</v>
      </c>
      <c r="AD812" s="12">
        <v>45</v>
      </c>
      <c r="AE812" s="15" t="s">
        <v>64</v>
      </c>
    </row>
    <row r="813" spans="3:31" ht="18" x14ac:dyDescent="0.35">
      <c r="C813" s="11" t="s">
        <v>1589</v>
      </c>
      <c r="D813" s="12" t="s">
        <v>4788</v>
      </c>
      <c r="E813" s="12" t="s">
        <v>6793</v>
      </c>
      <c r="F813" s="12" t="s">
        <v>35</v>
      </c>
      <c r="G813" s="12" t="s">
        <v>8030</v>
      </c>
      <c r="H813" s="12" t="s">
        <v>8023</v>
      </c>
      <c r="I813" s="12" t="s">
        <v>1590</v>
      </c>
      <c r="J813" s="13">
        <v>45757</v>
      </c>
      <c r="K813" s="14">
        <v>0.29082175925925924</v>
      </c>
      <c r="L813" s="12">
        <v>223.43</v>
      </c>
      <c r="M813" s="12">
        <v>2479.34</v>
      </c>
      <c r="N813" s="12">
        <v>2702.77</v>
      </c>
      <c r="O813" s="12">
        <v>1623.22</v>
      </c>
      <c r="P813" s="49">
        <v>45782</v>
      </c>
      <c r="Q813" s="12" t="str">
        <f>TEXT(Table1[[#This Row],[Billing_Date]],"YYYY")</f>
        <v>2025</v>
      </c>
      <c r="R813" s="49">
        <v>45884</v>
      </c>
      <c r="S813" s="12" t="s">
        <v>49</v>
      </c>
      <c r="T813" s="12">
        <f>IF(Table1[[#This Row],[Payment_Status]]="Paid",1,0)</f>
        <v>0</v>
      </c>
      <c r="U813" s="12">
        <f>IF(Table1[[#This Row],[Payment_Status]]="Unpaid",1,0)</f>
        <v>1</v>
      </c>
      <c r="V813" s="12">
        <f>IF(Table1[[#This Row],[Payment_Status]]="Pending",1,0)</f>
        <v>0</v>
      </c>
      <c r="W813" s="12" t="s">
        <v>50</v>
      </c>
      <c r="X813" s="12" t="s">
        <v>44</v>
      </c>
      <c r="Y813" s="12" t="s">
        <v>51</v>
      </c>
      <c r="Z813" s="12">
        <v>104.22</v>
      </c>
      <c r="AA813" s="12">
        <v>119.21</v>
      </c>
      <c r="AB813" s="12" t="s">
        <v>32</v>
      </c>
      <c r="AC813" s="13">
        <v>43069</v>
      </c>
      <c r="AD813" s="12">
        <v>47</v>
      </c>
      <c r="AE813" s="15" t="s">
        <v>33</v>
      </c>
    </row>
    <row r="814" spans="3:31" ht="18" x14ac:dyDescent="0.35">
      <c r="C814" s="11" t="s">
        <v>1591</v>
      </c>
      <c r="D814" s="12" t="s">
        <v>4789</v>
      </c>
      <c r="E814" s="12" t="s">
        <v>6794</v>
      </c>
      <c r="F814" s="12" t="s">
        <v>35</v>
      </c>
      <c r="G814" s="12" t="s">
        <v>8029</v>
      </c>
      <c r="H814" s="12" t="s">
        <v>8020</v>
      </c>
      <c r="I814" s="12" t="s">
        <v>1592</v>
      </c>
      <c r="J814" s="13">
        <v>45530</v>
      </c>
      <c r="K814" s="14">
        <v>5.3194444444444447E-2</v>
      </c>
      <c r="L814" s="12">
        <v>454.29</v>
      </c>
      <c r="M814" s="12">
        <v>3097.58</v>
      </c>
      <c r="N814" s="12">
        <v>3551.87</v>
      </c>
      <c r="O814" s="12">
        <v>3272.52</v>
      </c>
      <c r="P814" s="49">
        <v>45849</v>
      </c>
      <c r="Q814" s="12" t="str">
        <f>TEXT(Table1[[#This Row],[Billing_Date]],"YYYY")</f>
        <v>2025</v>
      </c>
      <c r="R814" s="49">
        <v>45857</v>
      </c>
      <c r="S814" s="12" t="s">
        <v>28</v>
      </c>
      <c r="T814" s="12">
        <f>IF(Table1[[#This Row],[Payment_Status]]="Paid",1,0)</f>
        <v>1</v>
      </c>
      <c r="U814" s="12">
        <f>IF(Table1[[#This Row],[Payment_Status]]="Unpaid",1,0)</f>
        <v>0</v>
      </c>
      <c r="V814" s="12">
        <f>IF(Table1[[#This Row],[Payment_Status]]="Pending",1,0)</f>
        <v>0</v>
      </c>
      <c r="W814" s="12" t="s">
        <v>43</v>
      </c>
      <c r="X814" s="12" t="s">
        <v>39</v>
      </c>
      <c r="Y814" s="12" t="s">
        <v>85</v>
      </c>
      <c r="Z814" s="12">
        <v>297.8</v>
      </c>
      <c r="AA814" s="12">
        <v>156.49</v>
      </c>
      <c r="AB814" s="12" t="s">
        <v>46</v>
      </c>
      <c r="AC814" s="13">
        <v>42924</v>
      </c>
      <c r="AD814" s="12">
        <v>52</v>
      </c>
      <c r="AE814" s="15" t="s">
        <v>33</v>
      </c>
    </row>
    <row r="815" spans="3:31" ht="18" x14ac:dyDescent="0.35">
      <c r="C815" s="11" t="s">
        <v>1593</v>
      </c>
      <c r="D815" s="12" t="s">
        <v>4790</v>
      </c>
      <c r="E815" s="12" t="s">
        <v>6795</v>
      </c>
      <c r="F815" s="12" t="s">
        <v>35</v>
      </c>
      <c r="G815" s="12" t="s">
        <v>8029</v>
      </c>
      <c r="H815" s="12" t="s">
        <v>8020</v>
      </c>
      <c r="I815" s="12" t="s">
        <v>1594</v>
      </c>
      <c r="J815" s="13">
        <v>45795</v>
      </c>
      <c r="K815" s="14">
        <v>0.27981481481481479</v>
      </c>
      <c r="L815" s="12">
        <v>412.65</v>
      </c>
      <c r="M815" s="12">
        <v>3082.44</v>
      </c>
      <c r="N815" s="12">
        <v>3495.09</v>
      </c>
      <c r="O815" s="12">
        <v>2953.02</v>
      </c>
      <c r="P815" s="49">
        <v>45799</v>
      </c>
      <c r="Q815" s="12" t="str">
        <f>TEXT(Table1[[#This Row],[Billing_Date]],"YYYY")</f>
        <v>2025</v>
      </c>
      <c r="R815" s="49">
        <v>45859</v>
      </c>
      <c r="S815" s="12" t="s">
        <v>49</v>
      </c>
      <c r="T815" s="12">
        <f>IF(Table1[[#This Row],[Payment_Status]]="Paid",1,0)</f>
        <v>0</v>
      </c>
      <c r="U815" s="12">
        <f>IF(Table1[[#This Row],[Payment_Status]]="Unpaid",1,0)</f>
        <v>1</v>
      </c>
      <c r="V815" s="12">
        <f>IF(Table1[[#This Row],[Payment_Status]]="Pending",1,0)</f>
        <v>0</v>
      </c>
      <c r="W815" s="12" t="s">
        <v>29</v>
      </c>
      <c r="X815" s="12" t="s">
        <v>44</v>
      </c>
      <c r="Y815" s="12" t="s">
        <v>63</v>
      </c>
      <c r="Z815" s="12">
        <v>254.89</v>
      </c>
      <c r="AA815" s="12">
        <v>157.76</v>
      </c>
      <c r="AB815" s="12" t="s">
        <v>46</v>
      </c>
      <c r="AC815" s="13">
        <v>42817</v>
      </c>
      <c r="AD815" s="12">
        <v>28</v>
      </c>
      <c r="AE815" s="15" t="s">
        <v>40</v>
      </c>
    </row>
    <row r="816" spans="3:31" ht="18" x14ac:dyDescent="0.35">
      <c r="C816" s="11" t="s">
        <v>1595</v>
      </c>
      <c r="D816" s="12" t="s">
        <v>4791</v>
      </c>
      <c r="E816" s="12" t="s">
        <v>6796</v>
      </c>
      <c r="F816" s="12" t="s">
        <v>35</v>
      </c>
      <c r="G816" s="12" t="s">
        <v>8030</v>
      </c>
      <c r="H816" s="12" t="s">
        <v>8023</v>
      </c>
      <c r="I816" s="12" t="s">
        <v>1596</v>
      </c>
      <c r="J816" s="13">
        <v>45499</v>
      </c>
      <c r="K816" s="14">
        <v>0.16297453703703704</v>
      </c>
      <c r="L816" s="12">
        <v>157.47999999999999</v>
      </c>
      <c r="M816" s="12">
        <v>3743.6</v>
      </c>
      <c r="N816" s="12">
        <v>3901.08</v>
      </c>
      <c r="O816" s="12">
        <v>989.57</v>
      </c>
      <c r="P816" s="49">
        <v>45509</v>
      </c>
      <c r="Q816" s="12" t="str">
        <f>TEXT(Table1[[#This Row],[Billing_Date]],"YYYY")</f>
        <v>2024</v>
      </c>
      <c r="R816" s="49">
        <v>45880</v>
      </c>
      <c r="S816" s="12" t="s">
        <v>37</v>
      </c>
      <c r="T816" s="12">
        <f>IF(Table1[[#This Row],[Payment_Status]]="Paid",1,0)</f>
        <v>0</v>
      </c>
      <c r="U816" s="12">
        <f>IF(Table1[[#This Row],[Payment_Status]]="Unpaid",1,0)</f>
        <v>0</v>
      </c>
      <c r="V816" s="12">
        <f>IF(Table1[[#This Row],[Payment_Status]]="Pending",1,0)</f>
        <v>1</v>
      </c>
      <c r="W816" s="12" t="s">
        <v>43</v>
      </c>
      <c r="X816" s="12" t="s">
        <v>44</v>
      </c>
      <c r="Y816" s="12" t="s">
        <v>31</v>
      </c>
      <c r="Z816" s="12">
        <v>82.76</v>
      </c>
      <c r="AA816" s="12">
        <v>74.72</v>
      </c>
      <c r="AB816" s="12" t="s">
        <v>46</v>
      </c>
      <c r="AC816" s="13">
        <v>43571</v>
      </c>
      <c r="AD816" s="12">
        <v>30</v>
      </c>
      <c r="AE816" s="15" t="s">
        <v>64</v>
      </c>
    </row>
    <row r="817" spans="3:31" ht="18" x14ac:dyDescent="0.35">
      <c r="C817" s="11" t="s">
        <v>1597</v>
      </c>
      <c r="D817" s="12" t="s">
        <v>4792</v>
      </c>
      <c r="E817" s="12" t="s">
        <v>6797</v>
      </c>
      <c r="F817" s="12" t="s">
        <v>35</v>
      </c>
      <c r="G817" s="12" t="s">
        <v>8030</v>
      </c>
      <c r="H817" s="12" t="s">
        <v>8023</v>
      </c>
      <c r="I817" s="12" t="s">
        <v>1598</v>
      </c>
      <c r="J817" s="13">
        <v>45812</v>
      </c>
      <c r="K817" s="14">
        <v>0.62532407407407409</v>
      </c>
      <c r="L817" s="12">
        <v>441.67</v>
      </c>
      <c r="M817" s="12">
        <v>4195.6099999999997</v>
      </c>
      <c r="N817" s="12">
        <v>4637.28</v>
      </c>
      <c r="O817" s="12">
        <v>3051.08</v>
      </c>
      <c r="P817" s="49">
        <v>45856</v>
      </c>
      <c r="Q817" s="12" t="str">
        <f>TEXT(Table1[[#This Row],[Billing_Date]],"YYYY")</f>
        <v>2025</v>
      </c>
      <c r="R817" s="49">
        <v>45858</v>
      </c>
      <c r="S817" s="12" t="s">
        <v>37</v>
      </c>
      <c r="T817" s="12">
        <f>IF(Table1[[#This Row],[Payment_Status]]="Paid",1,0)</f>
        <v>0</v>
      </c>
      <c r="U817" s="12">
        <f>IF(Table1[[#This Row],[Payment_Status]]="Unpaid",1,0)</f>
        <v>0</v>
      </c>
      <c r="V817" s="12">
        <f>IF(Table1[[#This Row],[Payment_Status]]="Pending",1,0)</f>
        <v>1</v>
      </c>
      <c r="W817" s="12" t="s">
        <v>58</v>
      </c>
      <c r="X817" s="12" t="s">
        <v>39</v>
      </c>
      <c r="Y817" s="12" t="s">
        <v>31</v>
      </c>
      <c r="Z817" s="12">
        <v>283.88</v>
      </c>
      <c r="AA817" s="12">
        <v>157.79</v>
      </c>
      <c r="AB817" s="12" t="s">
        <v>46</v>
      </c>
      <c r="AC817" s="13">
        <v>44946</v>
      </c>
      <c r="AD817" s="12">
        <v>55</v>
      </c>
      <c r="AE817" s="15" t="s">
        <v>40</v>
      </c>
    </row>
    <row r="818" spans="3:31" ht="18" x14ac:dyDescent="0.35">
      <c r="C818" s="11" t="s">
        <v>302</v>
      </c>
      <c r="D818" s="12" t="s">
        <v>4793</v>
      </c>
      <c r="E818" s="12" t="s">
        <v>6798</v>
      </c>
      <c r="F818" s="12" t="s">
        <v>35</v>
      </c>
      <c r="G818" s="12" t="s">
        <v>8030</v>
      </c>
      <c r="H818" s="12" t="s">
        <v>8023</v>
      </c>
      <c r="I818" s="12" t="s">
        <v>303</v>
      </c>
      <c r="J818" s="13">
        <v>45592</v>
      </c>
      <c r="K818" s="14">
        <v>0.10136574074074074</v>
      </c>
      <c r="L818" s="12">
        <v>330.07</v>
      </c>
      <c r="M818" s="12">
        <v>1102.6300000000001</v>
      </c>
      <c r="N818" s="12">
        <v>1432.7</v>
      </c>
      <c r="O818" s="12">
        <v>1863.52</v>
      </c>
      <c r="P818" s="49">
        <v>45659</v>
      </c>
      <c r="Q818" s="12" t="str">
        <f>TEXT(Table1[[#This Row],[Billing_Date]],"YYYY")</f>
        <v>2025</v>
      </c>
      <c r="R818" s="49">
        <v>45879</v>
      </c>
      <c r="S818" s="12" t="s">
        <v>28</v>
      </c>
      <c r="T818" s="12">
        <f>IF(Table1[[#This Row],[Payment_Status]]="Paid",1,0)</f>
        <v>1</v>
      </c>
      <c r="U818" s="12">
        <f>IF(Table1[[#This Row],[Payment_Status]]="Unpaid",1,0)</f>
        <v>0</v>
      </c>
      <c r="V818" s="12">
        <f>IF(Table1[[#This Row],[Payment_Status]]="Pending",1,0)</f>
        <v>0</v>
      </c>
      <c r="W818" s="12" t="s">
        <v>43</v>
      </c>
      <c r="X818" s="12" t="s">
        <v>44</v>
      </c>
      <c r="Y818" s="12" t="s">
        <v>85</v>
      </c>
      <c r="Z818" s="12">
        <v>163.03</v>
      </c>
      <c r="AA818" s="12">
        <v>167.04</v>
      </c>
      <c r="AB818" s="12" t="s">
        <v>32</v>
      </c>
      <c r="AC818" s="13">
        <v>42590</v>
      </c>
      <c r="AD818" s="12">
        <v>33</v>
      </c>
      <c r="AE818" s="15" t="s">
        <v>64</v>
      </c>
    </row>
    <row r="819" spans="3:31" ht="18" x14ac:dyDescent="0.35">
      <c r="C819" s="11" t="s">
        <v>1601</v>
      </c>
      <c r="D819" s="12" t="s">
        <v>4794</v>
      </c>
      <c r="E819" s="12" t="s">
        <v>6799</v>
      </c>
      <c r="F819" s="12" t="s">
        <v>30</v>
      </c>
      <c r="G819" s="12" t="s">
        <v>8027</v>
      </c>
      <c r="H819" s="12" t="s">
        <v>8022</v>
      </c>
      <c r="I819" s="12" t="s">
        <v>1602</v>
      </c>
      <c r="J819" s="13">
        <v>45735</v>
      </c>
      <c r="K819" s="14">
        <v>0.20332175925925927</v>
      </c>
      <c r="L819" s="12">
        <v>175.03</v>
      </c>
      <c r="M819" s="12">
        <v>2288.3200000000002</v>
      </c>
      <c r="N819" s="12">
        <v>2463.35</v>
      </c>
      <c r="O819" s="12">
        <v>820.76</v>
      </c>
      <c r="P819" s="49">
        <v>45800</v>
      </c>
      <c r="Q819" s="12" t="str">
        <f>TEXT(Table1[[#This Row],[Billing_Date]],"YYYY")</f>
        <v>2025</v>
      </c>
      <c r="R819" s="49">
        <v>45861</v>
      </c>
      <c r="S819" s="12" t="s">
        <v>37</v>
      </c>
      <c r="T819" s="12">
        <f>IF(Table1[[#This Row],[Payment_Status]]="Paid",1,0)</f>
        <v>0</v>
      </c>
      <c r="U819" s="12">
        <f>IF(Table1[[#This Row],[Payment_Status]]="Unpaid",1,0)</f>
        <v>0</v>
      </c>
      <c r="V819" s="12">
        <f>IF(Table1[[#This Row],[Payment_Status]]="Pending",1,0)</f>
        <v>1</v>
      </c>
      <c r="W819" s="12" t="s">
        <v>29</v>
      </c>
      <c r="X819" s="12" t="s">
        <v>44</v>
      </c>
      <c r="Y819" s="12" t="s">
        <v>51</v>
      </c>
      <c r="Z819" s="12">
        <v>94.9</v>
      </c>
      <c r="AA819" s="12">
        <v>80.13</v>
      </c>
      <c r="AB819" s="12" t="s">
        <v>46</v>
      </c>
      <c r="AC819" s="13">
        <v>44089</v>
      </c>
      <c r="AD819" s="12">
        <v>44</v>
      </c>
      <c r="AE819" s="15" t="s">
        <v>40</v>
      </c>
    </row>
    <row r="820" spans="3:31" ht="18" x14ac:dyDescent="0.35">
      <c r="C820" s="11" t="s">
        <v>2652</v>
      </c>
      <c r="D820" s="12" t="s">
        <v>4795</v>
      </c>
      <c r="E820" s="12" t="s">
        <v>6800</v>
      </c>
      <c r="F820" s="12" t="s">
        <v>35</v>
      </c>
      <c r="G820" s="12" t="s">
        <v>8026</v>
      </c>
      <c r="H820" s="12" t="s">
        <v>8021</v>
      </c>
      <c r="I820" s="12" t="s">
        <v>2653</v>
      </c>
      <c r="J820" s="13">
        <v>45733</v>
      </c>
      <c r="K820" s="14">
        <v>0.97753472222222226</v>
      </c>
      <c r="L820" s="12">
        <v>417.57</v>
      </c>
      <c r="M820" s="12">
        <v>2685.23</v>
      </c>
      <c r="N820" s="12">
        <v>3102.8</v>
      </c>
      <c r="O820" s="12">
        <v>2552.02</v>
      </c>
      <c r="P820" s="49">
        <v>45852</v>
      </c>
      <c r="Q820" s="12" t="str">
        <f>TEXT(Table1[[#This Row],[Billing_Date]],"YYYY")</f>
        <v>2025</v>
      </c>
      <c r="R820" s="49">
        <v>45858</v>
      </c>
      <c r="S820" s="12" t="s">
        <v>28</v>
      </c>
      <c r="T820" s="12">
        <f>IF(Table1[[#This Row],[Payment_Status]]="Paid",1,0)</f>
        <v>1</v>
      </c>
      <c r="U820" s="12">
        <f>IF(Table1[[#This Row],[Payment_Status]]="Unpaid",1,0)</f>
        <v>0</v>
      </c>
      <c r="V820" s="12">
        <f>IF(Table1[[#This Row],[Payment_Status]]="Pending",1,0)</f>
        <v>0</v>
      </c>
      <c r="W820" s="12" t="s">
        <v>29</v>
      </c>
      <c r="X820" s="12" t="s">
        <v>44</v>
      </c>
      <c r="Y820" s="12" t="s">
        <v>31</v>
      </c>
      <c r="Z820" s="12">
        <v>194.62</v>
      </c>
      <c r="AA820" s="12">
        <v>222.95</v>
      </c>
      <c r="AB820" s="12" t="s">
        <v>46</v>
      </c>
      <c r="AC820" s="13">
        <v>44304</v>
      </c>
      <c r="AD820" s="12">
        <v>55</v>
      </c>
      <c r="AE820" s="15" t="s">
        <v>64</v>
      </c>
    </row>
    <row r="821" spans="3:31" ht="18" x14ac:dyDescent="0.35">
      <c r="C821" s="11" t="s">
        <v>1605</v>
      </c>
      <c r="D821" s="12" t="s">
        <v>4796</v>
      </c>
      <c r="E821" s="12" t="s">
        <v>6801</v>
      </c>
      <c r="F821" s="12" t="s">
        <v>26</v>
      </c>
      <c r="G821" s="12" t="s">
        <v>8029</v>
      </c>
      <c r="H821" s="12" t="s">
        <v>8020</v>
      </c>
      <c r="I821" s="12" t="s">
        <v>1606</v>
      </c>
      <c r="J821" s="13">
        <v>45723</v>
      </c>
      <c r="K821" s="14">
        <v>2.5196759259259259E-2</v>
      </c>
      <c r="L821" s="12">
        <v>75.13</v>
      </c>
      <c r="M821" s="12">
        <v>1796.77</v>
      </c>
      <c r="N821" s="12">
        <v>1871.9</v>
      </c>
      <c r="O821" s="12">
        <v>482.44</v>
      </c>
      <c r="P821" s="49">
        <v>45809</v>
      </c>
      <c r="Q821" s="12" t="str">
        <f>TEXT(Table1[[#This Row],[Billing_Date]],"YYYY")</f>
        <v>2025</v>
      </c>
      <c r="R821" s="49">
        <v>45868</v>
      </c>
      <c r="S821" s="12" t="s">
        <v>37</v>
      </c>
      <c r="T821" s="12">
        <f>IF(Table1[[#This Row],[Payment_Status]]="Paid",1,0)</f>
        <v>0</v>
      </c>
      <c r="U821" s="12">
        <f>IF(Table1[[#This Row],[Payment_Status]]="Unpaid",1,0)</f>
        <v>0</v>
      </c>
      <c r="V821" s="12">
        <f>IF(Table1[[#This Row],[Payment_Status]]="Pending",1,0)</f>
        <v>1</v>
      </c>
      <c r="W821" s="12" t="s">
        <v>58</v>
      </c>
      <c r="X821" s="12" t="s">
        <v>30</v>
      </c>
      <c r="Y821" s="12" t="s">
        <v>31</v>
      </c>
      <c r="Z821" s="12">
        <v>33.28</v>
      </c>
      <c r="AA821" s="12">
        <v>41.85</v>
      </c>
      <c r="AB821" s="12" t="s">
        <v>46</v>
      </c>
      <c r="AC821" s="13">
        <v>44419</v>
      </c>
      <c r="AD821" s="12">
        <v>61</v>
      </c>
      <c r="AE821" s="15" t="s">
        <v>40</v>
      </c>
    </row>
    <row r="822" spans="3:31" ht="18" x14ac:dyDescent="0.35">
      <c r="C822" s="11" t="s">
        <v>592</v>
      </c>
      <c r="D822" s="12" t="s">
        <v>4797</v>
      </c>
      <c r="E822" s="12" t="s">
        <v>6802</v>
      </c>
      <c r="F822" s="12" t="s">
        <v>26</v>
      </c>
      <c r="G822" s="12" t="s">
        <v>8026</v>
      </c>
      <c r="H822" s="12" t="s">
        <v>8021</v>
      </c>
      <c r="I822" s="12" t="s">
        <v>593</v>
      </c>
      <c r="J822" s="13">
        <v>45570</v>
      </c>
      <c r="K822" s="14">
        <v>0.23393518518518519</v>
      </c>
      <c r="L822" s="12">
        <v>252.46</v>
      </c>
      <c r="M822" s="12">
        <v>1564.58</v>
      </c>
      <c r="N822" s="12">
        <v>1817.04</v>
      </c>
      <c r="O822" s="12">
        <v>1307.68</v>
      </c>
      <c r="P822" s="49">
        <v>45744</v>
      </c>
      <c r="Q822" s="12" t="str">
        <f>TEXT(Table1[[#This Row],[Billing_Date]],"YYYY")</f>
        <v>2025</v>
      </c>
      <c r="R822" s="49">
        <v>45864</v>
      </c>
      <c r="S822" s="12" t="s">
        <v>28</v>
      </c>
      <c r="T822" s="12">
        <f>IF(Table1[[#This Row],[Payment_Status]]="Paid",1,0)</f>
        <v>1</v>
      </c>
      <c r="U822" s="12">
        <f>IF(Table1[[#This Row],[Payment_Status]]="Unpaid",1,0)</f>
        <v>0</v>
      </c>
      <c r="V822" s="12">
        <f>IF(Table1[[#This Row],[Payment_Status]]="Pending",1,0)</f>
        <v>0</v>
      </c>
      <c r="W822" s="12" t="s">
        <v>29</v>
      </c>
      <c r="X822" s="12" t="s">
        <v>44</v>
      </c>
      <c r="Y822" s="12" t="s">
        <v>51</v>
      </c>
      <c r="Z822" s="12">
        <v>145.97999999999999</v>
      </c>
      <c r="AA822" s="12">
        <v>106.48</v>
      </c>
      <c r="AB822" s="12" t="s">
        <v>32</v>
      </c>
      <c r="AC822" s="13">
        <v>44070</v>
      </c>
      <c r="AD822" s="12">
        <v>67</v>
      </c>
      <c r="AE822" s="15" t="s">
        <v>64</v>
      </c>
    </row>
    <row r="823" spans="3:31" ht="18" x14ac:dyDescent="0.35">
      <c r="C823" s="11" t="s">
        <v>1609</v>
      </c>
      <c r="D823" s="12" t="s">
        <v>4798</v>
      </c>
      <c r="E823" s="12" t="s">
        <v>6803</v>
      </c>
      <c r="F823" s="12" t="s">
        <v>26</v>
      </c>
      <c r="G823" s="12" t="s">
        <v>8026</v>
      </c>
      <c r="H823" s="12" t="s">
        <v>8021</v>
      </c>
      <c r="I823" s="12" t="s">
        <v>1610</v>
      </c>
      <c r="J823" s="13">
        <v>45575</v>
      </c>
      <c r="K823" s="14">
        <v>0.64833333333333332</v>
      </c>
      <c r="L823" s="12">
        <v>185.33</v>
      </c>
      <c r="M823" s="12">
        <v>2118.5</v>
      </c>
      <c r="N823" s="12">
        <v>2303.83</v>
      </c>
      <c r="O823" s="12">
        <v>1118.47</v>
      </c>
      <c r="P823" s="49">
        <v>45716</v>
      </c>
      <c r="Q823" s="12" t="str">
        <f>TEXT(Table1[[#This Row],[Billing_Date]],"YYYY")</f>
        <v>2025</v>
      </c>
      <c r="R823" s="49">
        <v>45876</v>
      </c>
      <c r="S823" s="12" t="s">
        <v>37</v>
      </c>
      <c r="T823" s="12">
        <f>IF(Table1[[#This Row],[Payment_Status]]="Paid",1,0)</f>
        <v>0</v>
      </c>
      <c r="U823" s="12">
        <f>IF(Table1[[#This Row],[Payment_Status]]="Unpaid",1,0)</f>
        <v>0</v>
      </c>
      <c r="V823" s="12">
        <f>IF(Table1[[#This Row],[Payment_Status]]="Pending",1,0)</f>
        <v>1</v>
      </c>
      <c r="W823" s="12" t="s">
        <v>58</v>
      </c>
      <c r="X823" s="12" t="s">
        <v>44</v>
      </c>
      <c r="Y823" s="12" t="s">
        <v>45</v>
      </c>
      <c r="Z823" s="12">
        <v>116.7</v>
      </c>
      <c r="AA823" s="12">
        <v>68.63</v>
      </c>
      <c r="AB823" s="12" t="s">
        <v>46</v>
      </c>
      <c r="AC823" s="13">
        <v>42859</v>
      </c>
      <c r="AD823" s="12">
        <v>40</v>
      </c>
      <c r="AE823" s="15" t="s">
        <v>40</v>
      </c>
    </row>
    <row r="824" spans="3:31" ht="18" x14ac:dyDescent="0.35">
      <c r="C824" s="11" t="s">
        <v>1611</v>
      </c>
      <c r="D824" s="12" t="s">
        <v>4799</v>
      </c>
      <c r="E824" s="12" t="s">
        <v>6804</v>
      </c>
      <c r="F824" s="12" t="s">
        <v>35</v>
      </c>
      <c r="G824" s="12" t="s">
        <v>8030</v>
      </c>
      <c r="H824" s="12" t="s">
        <v>8023</v>
      </c>
      <c r="I824" s="12" t="s">
        <v>1612</v>
      </c>
      <c r="J824" s="13">
        <v>45647</v>
      </c>
      <c r="K824" s="14">
        <v>0.15896990740740741</v>
      </c>
      <c r="L824" s="12">
        <v>414.92</v>
      </c>
      <c r="M824" s="12">
        <v>4132.75</v>
      </c>
      <c r="N824" s="12">
        <v>4547.67</v>
      </c>
      <c r="O824" s="12">
        <v>1933.19</v>
      </c>
      <c r="P824" s="49">
        <v>45651</v>
      </c>
      <c r="Q824" s="12" t="str">
        <f>TEXT(Table1[[#This Row],[Billing_Date]],"YYYY")</f>
        <v>2024</v>
      </c>
      <c r="R824" s="49">
        <v>45866</v>
      </c>
      <c r="S824" s="12" t="s">
        <v>49</v>
      </c>
      <c r="T824" s="12">
        <f>IF(Table1[[#This Row],[Payment_Status]]="Paid",1,0)</f>
        <v>0</v>
      </c>
      <c r="U824" s="12">
        <f>IF(Table1[[#This Row],[Payment_Status]]="Unpaid",1,0)</f>
        <v>1</v>
      </c>
      <c r="V824" s="12">
        <f>IF(Table1[[#This Row],[Payment_Status]]="Pending",1,0)</f>
        <v>0</v>
      </c>
      <c r="W824" s="12" t="s">
        <v>43</v>
      </c>
      <c r="X824" s="12" t="s">
        <v>44</v>
      </c>
      <c r="Y824" s="12" t="s">
        <v>45</v>
      </c>
      <c r="Z824" s="12">
        <v>266.39999999999998</v>
      </c>
      <c r="AA824" s="12">
        <v>148.52000000000001</v>
      </c>
      <c r="AB824" s="12" t="s">
        <v>32</v>
      </c>
      <c r="AC824" s="13">
        <v>43880</v>
      </c>
      <c r="AD824" s="12">
        <v>61</v>
      </c>
      <c r="AE824" s="15" t="s">
        <v>40</v>
      </c>
    </row>
    <row r="825" spans="3:31" ht="18" x14ac:dyDescent="0.35">
      <c r="C825" s="11" t="s">
        <v>1012</v>
      </c>
      <c r="D825" s="12" t="s">
        <v>4800</v>
      </c>
      <c r="E825" s="12" t="s">
        <v>6805</v>
      </c>
      <c r="F825" s="12" t="s">
        <v>35</v>
      </c>
      <c r="G825" s="12" t="s">
        <v>8027</v>
      </c>
      <c r="H825" s="12" t="s">
        <v>8022</v>
      </c>
      <c r="I825" s="12" t="s">
        <v>1013</v>
      </c>
      <c r="J825" s="13">
        <v>45779</v>
      </c>
      <c r="K825" s="14">
        <v>0.37550925925925926</v>
      </c>
      <c r="L825" s="12">
        <v>58.37</v>
      </c>
      <c r="M825" s="12">
        <v>4457.03</v>
      </c>
      <c r="N825" s="12">
        <v>4515.3999999999996</v>
      </c>
      <c r="O825" s="12">
        <v>351.39</v>
      </c>
      <c r="P825" s="49">
        <v>45781</v>
      </c>
      <c r="Q825" s="12" t="str">
        <f>TEXT(Table1[[#This Row],[Billing_Date]],"YYYY")</f>
        <v>2025</v>
      </c>
      <c r="R825" s="49">
        <v>45866</v>
      </c>
      <c r="S825" s="12" t="s">
        <v>37</v>
      </c>
      <c r="T825" s="12">
        <f>IF(Table1[[#This Row],[Payment_Status]]="Paid",1,0)</f>
        <v>0</v>
      </c>
      <c r="U825" s="12">
        <f>IF(Table1[[#This Row],[Payment_Status]]="Unpaid",1,0)</f>
        <v>0</v>
      </c>
      <c r="V825" s="12">
        <f>IF(Table1[[#This Row],[Payment_Status]]="Pending",1,0)</f>
        <v>1</v>
      </c>
      <c r="W825" s="12" t="s">
        <v>38</v>
      </c>
      <c r="X825" s="12" t="s">
        <v>44</v>
      </c>
      <c r="Y825" s="12" t="s">
        <v>85</v>
      </c>
      <c r="Z825" s="12">
        <v>34.78</v>
      </c>
      <c r="AA825" s="12">
        <v>23.59</v>
      </c>
      <c r="AB825" s="12" t="s">
        <v>32</v>
      </c>
      <c r="AC825" s="13">
        <v>45263</v>
      </c>
      <c r="AD825" s="12">
        <v>69</v>
      </c>
      <c r="AE825" s="15" t="s">
        <v>40</v>
      </c>
    </row>
    <row r="826" spans="3:31" ht="18" x14ac:dyDescent="0.35">
      <c r="C826" s="11" t="s">
        <v>2644</v>
      </c>
      <c r="D826" s="12" t="s">
        <v>4801</v>
      </c>
      <c r="E826" s="12" t="s">
        <v>6806</v>
      </c>
      <c r="F826" s="12" t="s">
        <v>30</v>
      </c>
      <c r="G826" s="12" t="s">
        <v>8031</v>
      </c>
      <c r="H826" s="12" t="s">
        <v>8024</v>
      </c>
      <c r="I826" s="12" t="s">
        <v>2645</v>
      </c>
      <c r="J826" s="13">
        <v>45683</v>
      </c>
      <c r="K826" s="14">
        <v>0.49258101851851854</v>
      </c>
      <c r="L826" s="12">
        <v>83.85</v>
      </c>
      <c r="M826" s="12">
        <v>1859.88</v>
      </c>
      <c r="N826" s="12">
        <v>1943.73</v>
      </c>
      <c r="O826" s="12">
        <v>413.72</v>
      </c>
      <c r="P826" s="49">
        <v>45684</v>
      </c>
      <c r="Q826" s="12" t="str">
        <f>TEXT(Table1[[#This Row],[Billing_Date]],"YYYY")</f>
        <v>2025</v>
      </c>
      <c r="R826" s="49">
        <v>45874</v>
      </c>
      <c r="S826" s="12" t="s">
        <v>28</v>
      </c>
      <c r="T826" s="12">
        <f>IF(Table1[[#This Row],[Payment_Status]]="Paid",1,0)</f>
        <v>1</v>
      </c>
      <c r="U826" s="12">
        <f>IF(Table1[[#This Row],[Payment_Status]]="Unpaid",1,0)</f>
        <v>0</v>
      </c>
      <c r="V826" s="12">
        <f>IF(Table1[[#This Row],[Payment_Status]]="Pending",1,0)</f>
        <v>0</v>
      </c>
      <c r="W826" s="12" t="s">
        <v>38</v>
      </c>
      <c r="X826" s="12" t="s">
        <v>30</v>
      </c>
      <c r="Y826" s="12" t="s">
        <v>45</v>
      </c>
      <c r="Z826" s="12">
        <v>41.67</v>
      </c>
      <c r="AA826" s="12">
        <v>42.18</v>
      </c>
      <c r="AB826" s="12" t="s">
        <v>46</v>
      </c>
      <c r="AC826" s="13">
        <v>44035</v>
      </c>
      <c r="AD826" s="12">
        <v>58</v>
      </c>
      <c r="AE826" s="15" t="s">
        <v>64</v>
      </c>
    </row>
    <row r="827" spans="3:31" ht="18" x14ac:dyDescent="0.35">
      <c r="C827" s="11" t="s">
        <v>2910</v>
      </c>
      <c r="D827" s="12" t="s">
        <v>4802</v>
      </c>
      <c r="E827" s="12" t="s">
        <v>6807</v>
      </c>
      <c r="F827" s="12" t="s">
        <v>30</v>
      </c>
      <c r="G827" s="12" t="s">
        <v>8027</v>
      </c>
      <c r="H827" s="12" t="s">
        <v>8022</v>
      </c>
      <c r="I827" s="12" t="s">
        <v>2911</v>
      </c>
      <c r="J827" s="13">
        <v>45646</v>
      </c>
      <c r="K827" s="14">
        <v>8.2523148148148148E-3</v>
      </c>
      <c r="L827" s="12">
        <v>110.16</v>
      </c>
      <c r="M827" s="12">
        <v>2339.9899999999998</v>
      </c>
      <c r="N827" s="12">
        <v>2450.1499999999901</v>
      </c>
      <c r="O827" s="12">
        <v>714.32</v>
      </c>
      <c r="P827" s="49">
        <v>45678</v>
      </c>
      <c r="Q827" s="12" t="str">
        <f>TEXT(Table1[[#This Row],[Billing_Date]],"YYYY")</f>
        <v>2025</v>
      </c>
      <c r="R827" s="49">
        <v>45883</v>
      </c>
      <c r="S827" s="12" t="s">
        <v>37</v>
      </c>
      <c r="T827" s="12">
        <f>IF(Table1[[#This Row],[Payment_Status]]="Paid",1,0)</f>
        <v>0</v>
      </c>
      <c r="U827" s="12">
        <f>IF(Table1[[#This Row],[Payment_Status]]="Unpaid",1,0)</f>
        <v>0</v>
      </c>
      <c r="V827" s="12">
        <f>IF(Table1[[#This Row],[Payment_Status]]="Pending",1,0)</f>
        <v>1</v>
      </c>
      <c r="W827" s="12" t="s">
        <v>29</v>
      </c>
      <c r="X827" s="12" t="s">
        <v>44</v>
      </c>
      <c r="Y827" s="12" t="s">
        <v>63</v>
      </c>
      <c r="Z827" s="12">
        <v>45.56</v>
      </c>
      <c r="AA827" s="12">
        <v>64.599999999999994</v>
      </c>
      <c r="AB827" s="12" t="s">
        <v>32</v>
      </c>
      <c r="AC827" s="13">
        <v>43134</v>
      </c>
      <c r="AD827" s="12">
        <v>70</v>
      </c>
      <c r="AE827" s="15" t="s">
        <v>40</v>
      </c>
    </row>
    <row r="828" spans="3:31" ht="18" x14ac:dyDescent="0.35">
      <c r="C828" s="11" t="s">
        <v>3126</v>
      </c>
      <c r="D828" s="12" t="s">
        <v>4803</v>
      </c>
      <c r="E828" s="12" t="s">
        <v>6808</v>
      </c>
      <c r="F828" s="12" t="s">
        <v>30</v>
      </c>
      <c r="G828" s="12" t="s">
        <v>8026</v>
      </c>
      <c r="H828" s="12" t="s">
        <v>8021</v>
      </c>
      <c r="I828" s="12" t="s">
        <v>3127</v>
      </c>
      <c r="J828" s="13">
        <v>45814</v>
      </c>
      <c r="K828" s="14">
        <v>0.3414814814814815</v>
      </c>
      <c r="L828" s="12">
        <v>323.20999999999998</v>
      </c>
      <c r="M828" s="12">
        <v>1612.5</v>
      </c>
      <c r="N828" s="12">
        <v>1935.71</v>
      </c>
      <c r="O828" s="12">
        <v>1876.99</v>
      </c>
      <c r="P828" s="49">
        <v>45818</v>
      </c>
      <c r="Q828" s="12" t="str">
        <f>TEXT(Table1[[#This Row],[Billing_Date]],"YYYY")</f>
        <v>2025</v>
      </c>
      <c r="R828" s="49">
        <v>45876</v>
      </c>
      <c r="S828" s="12" t="s">
        <v>28</v>
      </c>
      <c r="T828" s="12">
        <f>IF(Table1[[#This Row],[Payment_Status]]="Paid",1,0)</f>
        <v>1</v>
      </c>
      <c r="U828" s="12">
        <f>IF(Table1[[#This Row],[Payment_Status]]="Unpaid",1,0)</f>
        <v>0</v>
      </c>
      <c r="V828" s="12">
        <f>IF(Table1[[#This Row],[Payment_Status]]="Pending",1,0)</f>
        <v>0</v>
      </c>
      <c r="W828" s="12" t="s">
        <v>50</v>
      </c>
      <c r="X828" s="12" t="s">
        <v>30</v>
      </c>
      <c r="Y828" s="12" t="s">
        <v>31</v>
      </c>
      <c r="Z828" s="12">
        <v>208.25</v>
      </c>
      <c r="AA828" s="12">
        <v>114.96</v>
      </c>
      <c r="AB828" s="12" t="s">
        <v>32</v>
      </c>
      <c r="AC828" s="13">
        <v>43335</v>
      </c>
      <c r="AD828" s="12">
        <v>22</v>
      </c>
      <c r="AE828" s="15" t="s">
        <v>64</v>
      </c>
    </row>
    <row r="829" spans="3:31" ht="18" x14ac:dyDescent="0.35">
      <c r="C829" s="11" t="s">
        <v>1623</v>
      </c>
      <c r="D829" s="12" t="s">
        <v>4805</v>
      </c>
      <c r="E829" s="12" t="s">
        <v>6810</v>
      </c>
      <c r="F829" s="12" t="s">
        <v>26</v>
      </c>
      <c r="G829" s="12" t="s">
        <v>8030</v>
      </c>
      <c r="H829" s="12" t="s">
        <v>8023</v>
      </c>
      <c r="I829" s="12" t="s">
        <v>1624</v>
      </c>
      <c r="J829" s="13">
        <v>45536</v>
      </c>
      <c r="K829" s="14">
        <v>0.56317129629629625</v>
      </c>
      <c r="L829" s="12">
        <v>129.94</v>
      </c>
      <c r="M829" s="12">
        <v>4024.54</v>
      </c>
      <c r="N829" s="12">
        <v>4154.4799999999996</v>
      </c>
      <c r="O829" s="12">
        <v>947.91</v>
      </c>
      <c r="P829" s="49">
        <v>45670</v>
      </c>
      <c r="Q829" s="12" t="str">
        <f>TEXT(Table1[[#This Row],[Billing_Date]],"YYYY")</f>
        <v>2025</v>
      </c>
      <c r="R829" s="49">
        <v>45872</v>
      </c>
      <c r="S829" s="12" t="s">
        <v>37</v>
      </c>
      <c r="T829" s="12">
        <f>IF(Table1[[#This Row],[Payment_Status]]="Paid",1,0)</f>
        <v>0</v>
      </c>
      <c r="U829" s="12">
        <f>IF(Table1[[#This Row],[Payment_Status]]="Unpaid",1,0)</f>
        <v>0</v>
      </c>
      <c r="V829" s="12">
        <f>IF(Table1[[#This Row],[Payment_Status]]="Pending",1,0)</f>
        <v>1</v>
      </c>
      <c r="W829" s="12" t="s">
        <v>29</v>
      </c>
      <c r="X829" s="12" t="s">
        <v>44</v>
      </c>
      <c r="Y829" s="12" t="s">
        <v>31</v>
      </c>
      <c r="Z829" s="12">
        <v>58.05</v>
      </c>
      <c r="AA829" s="12">
        <v>71.89</v>
      </c>
      <c r="AB829" s="12" t="s">
        <v>46</v>
      </c>
      <c r="AC829" s="13">
        <v>42736</v>
      </c>
      <c r="AD829" s="12">
        <v>19</v>
      </c>
      <c r="AE829" s="15" t="s">
        <v>40</v>
      </c>
    </row>
    <row r="830" spans="3:31" ht="18" x14ac:dyDescent="0.35">
      <c r="C830" s="11" t="s">
        <v>1625</v>
      </c>
      <c r="D830" s="12" t="s">
        <v>4806</v>
      </c>
      <c r="E830" s="12" t="s">
        <v>6811</v>
      </c>
      <c r="F830" s="12" t="s">
        <v>35</v>
      </c>
      <c r="G830" s="12" t="s">
        <v>8031</v>
      </c>
      <c r="H830" s="12" t="s">
        <v>8024</v>
      </c>
      <c r="I830" s="12" t="s">
        <v>1626</v>
      </c>
      <c r="J830" s="13">
        <v>45724</v>
      </c>
      <c r="K830" s="14">
        <v>0.39302083333333332</v>
      </c>
      <c r="L830" s="12">
        <v>375.79</v>
      </c>
      <c r="M830" s="12">
        <v>3843.11</v>
      </c>
      <c r="N830" s="12">
        <v>4218.8999999999996</v>
      </c>
      <c r="O830" s="12">
        <v>2210.67</v>
      </c>
      <c r="P830" s="49">
        <v>45725</v>
      </c>
      <c r="Q830" s="12" t="str">
        <f>TEXT(Table1[[#This Row],[Billing_Date]],"YYYY")</f>
        <v>2025</v>
      </c>
      <c r="R830" s="49">
        <v>45860</v>
      </c>
      <c r="S830" s="12" t="s">
        <v>37</v>
      </c>
      <c r="T830" s="12">
        <f>IF(Table1[[#This Row],[Payment_Status]]="Paid",1,0)</f>
        <v>0</v>
      </c>
      <c r="U830" s="12">
        <f>IF(Table1[[#This Row],[Payment_Status]]="Unpaid",1,0)</f>
        <v>0</v>
      </c>
      <c r="V830" s="12">
        <f>IF(Table1[[#This Row],[Payment_Status]]="Pending",1,0)</f>
        <v>1</v>
      </c>
      <c r="W830" s="12" t="s">
        <v>50</v>
      </c>
      <c r="X830" s="12" t="s">
        <v>44</v>
      </c>
      <c r="Y830" s="12" t="s">
        <v>51</v>
      </c>
      <c r="Z830" s="12">
        <v>226.33</v>
      </c>
      <c r="AA830" s="12">
        <v>149.46</v>
      </c>
      <c r="AB830" s="12" t="s">
        <v>32</v>
      </c>
      <c r="AC830" s="13">
        <v>42520</v>
      </c>
      <c r="AD830" s="12">
        <v>65</v>
      </c>
      <c r="AE830" s="15" t="s">
        <v>64</v>
      </c>
    </row>
    <row r="831" spans="3:31" ht="18" x14ac:dyDescent="0.35">
      <c r="C831" s="11" t="s">
        <v>1627</v>
      </c>
      <c r="D831" s="12" t="s">
        <v>4807</v>
      </c>
      <c r="E831" s="12" t="s">
        <v>6812</v>
      </c>
      <c r="F831" s="12" t="s">
        <v>26</v>
      </c>
      <c r="G831" s="12" t="s">
        <v>8030</v>
      </c>
      <c r="H831" s="12" t="s">
        <v>8023</v>
      </c>
      <c r="I831" s="12" t="s">
        <v>1628</v>
      </c>
      <c r="J831" s="13">
        <v>45650</v>
      </c>
      <c r="K831" s="14">
        <v>0.34378472222222223</v>
      </c>
      <c r="L831" s="12">
        <v>340.79</v>
      </c>
      <c r="M831" s="12">
        <v>3679.9</v>
      </c>
      <c r="N831" s="12">
        <v>4020.69</v>
      </c>
      <c r="O831" s="12">
        <v>2120.08</v>
      </c>
      <c r="P831" s="49">
        <v>45778</v>
      </c>
      <c r="Q831" s="12" t="str">
        <f>TEXT(Table1[[#This Row],[Billing_Date]],"YYYY")</f>
        <v>2025</v>
      </c>
      <c r="R831" s="49">
        <v>45879</v>
      </c>
      <c r="S831" s="12" t="s">
        <v>37</v>
      </c>
      <c r="T831" s="12">
        <f>IF(Table1[[#This Row],[Payment_Status]]="Paid",1,0)</f>
        <v>0</v>
      </c>
      <c r="U831" s="12">
        <f>IF(Table1[[#This Row],[Payment_Status]]="Unpaid",1,0)</f>
        <v>0</v>
      </c>
      <c r="V831" s="12">
        <f>IF(Table1[[#This Row],[Payment_Status]]="Pending",1,0)</f>
        <v>1</v>
      </c>
      <c r="W831" s="12" t="s">
        <v>38</v>
      </c>
      <c r="X831" s="12" t="s">
        <v>44</v>
      </c>
      <c r="Y831" s="12" t="s">
        <v>63</v>
      </c>
      <c r="Z831" s="12">
        <v>143.43</v>
      </c>
      <c r="AA831" s="12">
        <v>197.36</v>
      </c>
      <c r="AB831" s="12" t="s">
        <v>46</v>
      </c>
      <c r="AC831" s="13">
        <v>45169</v>
      </c>
      <c r="AD831" s="12">
        <v>58</v>
      </c>
      <c r="AE831" s="15" t="s">
        <v>64</v>
      </c>
    </row>
    <row r="832" spans="3:31" ht="18" x14ac:dyDescent="0.35">
      <c r="C832" s="11" t="s">
        <v>1629</v>
      </c>
      <c r="D832" s="12" t="s">
        <v>4808</v>
      </c>
      <c r="E832" s="12" t="s">
        <v>6813</v>
      </c>
      <c r="F832" s="12" t="s">
        <v>35</v>
      </c>
      <c r="G832" s="12" t="s">
        <v>8031</v>
      </c>
      <c r="H832" s="12" t="s">
        <v>8024</v>
      </c>
      <c r="I832" s="12" t="s">
        <v>1630</v>
      </c>
      <c r="J832" s="13">
        <v>45776</v>
      </c>
      <c r="K832" s="14">
        <v>0.67503472222222227</v>
      </c>
      <c r="L832" s="12">
        <v>417.85</v>
      </c>
      <c r="M832" s="12">
        <v>2767.84</v>
      </c>
      <c r="N832" s="12">
        <v>3185.69</v>
      </c>
      <c r="O832" s="12">
        <v>2707.03</v>
      </c>
      <c r="P832" s="49">
        <v>45782</v>
      </c>
      <c r="Q832" s="12" t="str">
        <f>TEXT(Table1[[#This Row],[Billing_Date]],"YYYY")</f>
        <v>2025</v>
      </c>
      <c r="R832" s="49">
        <v>45884</v>
      </c>
      <c r="S832" s="12" t="s">
        <v>28</v>
      </c>
      <c r="T832" s="12">
        <f>IF(Table1[[#This Row],[Payment_Status]]="Paid",1,0)</f>
        <v>1</v>
      </c>
      <c r="U832" s="12">
        <f>IF(Table1[[#This Row],[Payment_Status]]="Unpaid",1,0)</f>
        <v>0</v>
      </c>
      <c r="V832" s="12">
        <f>IF(Table1[[#This Row],[Payment_Status]]="Pending",1,0)</f>
        <v>0</v>
      </c>
      <c r="W832" s="12" t="s">
        <v>50</v>
      </c>
      <c r="X832" s="12" t="s">
        <v>44</v>
      </c>
      <c r="Y832" s="12" t="s">
        <v>85</v>
      </c>
      <c r="Z832" s="12">
        <v>177.15</v>
      </c>
      <c r="AA832" s="12">
        <v>240.7</v>
      </c>
      <c r="AB832" s="12" t="s">
        <v>32</v>
      </c>
      <c r="AC832" s="13">
        <v>44070</v>
      </c>
      <c r="AD832" s="12">
        <v>40</v>
      </c>
      <c r="AE832" s="15" t="s">
        <v>33</v>
      </c>
    </row>
    <row r="833" spans="3:31" ht="18" x14ac:dyDescent="0.35">
      <c r="C833" s="11" t="s">
        <v>1631</v>
      </c>
      <c r="D833" s="12" t="s">
        <v>4809</v>
      </c>
      <c r="E833" s="12" t="s">
        <v>6814</v>
      </c>
      <c r="F833" s="12" t="s">
        <v>26</v>
      </c>
      <c r="G833" s="12" t="s">
        <v>8026</v>
      </c>
      <c r="H833" s="12" t="s">
        <v>8021</v>
      </c>
      <c r="I833" s="12" t="s">
        <v>1632</v>
      </c>
      <c r="J833" s="13">
        <v>45756</v>
      </c>
      <c r="K833" s="14">
        <v>0.10400462962962963</v>
      </c>
      <c r="L833" s="12">
        <v>286.82</v>
      </c>
      <c r="M833" s="12">
        <v>1287.9100000000001</v>
      </c>
      <c r="N833" s="12">
        <v>1574.73</v>
      </c>
      <c r="O833" s="12">
        <v>1767.14</v>
      </c>
      <c r="P833" s="49">
        <v>45759</v>
      </c>
      <c r="Q833" s="12" t="str">
        <f>TEXT(Table1[[#This Row],[Billing_Date]],"YYYY")</f>
        <v>2025</v>
      </c>
      <c r="R833" s="49">
        <v>45868</v>
      </c>
      <c r="S833" s="12" t="s">
        <v>28</v>
      </c>
      <c r="T833" s="12">
        <f>IF(Table1[[#This Row],[Payment_Status]]="Paid",1,0)</f>
        <v>1</v>
      </c>
      <c r="U833" s="12">
        <f>IF(Table1[[#This Row],[Payment_Status]]="Unpaid",1,0)</f>
        <v>0</v>
      </c>
      <c r="V833" s="12">
        <f>IF(Table1[[#This Row],[Payment_Status]]="Pending",1,0)</f>
        <v>0</v>
      </c>
      <c r="W833" s="12" t="s">
        <v>58</v>
      </c>
      <c r="X833" s="12" t="s">
        <v>39</v>
      </c>
      <c r="Y833" s="12" t="s">
        <v>45</v>
      </c>
      <c r="Z833" s="12">
        <v>118.25</v>
      </c>
      <c r="AA833" s="12">
        <v>168.57</v>
      </c>
      <c r="AB833" s="12" t="s">
        <v>46</v>
      </c>
      <c r="AC833" s="13">
        <v>44740</v>
      </c>
      <c r="AD833" s="12">
        <v>59</v>
      </c>
      <c r="AE833" s="15" t="s">
        <v>40</v>
      </c>
    </row>
    <row r="834" spans="3:31" ht="18" x14ac:dyDescent="0.35">
      <c r="C834" s="11" t="s">
        <v>1613</v>
      </c>
      <c r="D834" s="12" t="s">
        <v>4810</v>
      </c>
      <c r="E834" s="12" t="s">
        <v>6815</v>
      </c>
      <c r="F834" s="12" t="s">
        <v>26</v>
      </c>
      <c r="G834" s="12" t="s">
        <v>8031</v>
      </c>
      <c r="H834" s="12" t="s">
        <v>8024</v>
      </c>
      <c r="I834" s="12" t="s">
        <v>1614</v>
      </c>
      <c r="J834" s="13">
        <v>45537</v>
      </c>
      <c r="K834" s="14">
        <v>0.35572916666666665</v>
      </c>
      <c r="L834" s="12">
        <v>10.5</v>
      </c>
      <c r="M834" s="12">
        <v>4817.8599999999997</v>
      </c>
      <c r="N834" s="12">
        <v>4828.3599999999997</v>
      </c>
      <c r="O834" s="12">
        <v>69.7</v>
      </c>
      <c r="P834" s="49">
        <v>45558</v>
      </c>
      <c r="Q834" s="12" t="str">
        <f>TEXT(Table1[[#This Row],[Billing_Date]],"YYYY")</f>
        <v>2024</v>
      </c>
      <c r="R834" s="49">
        <v>45870</v>
      </c>
      <c r="S834" s="12" t="s">
        <v>37</v>
      </c>
      <c r="T834" s="12">
        <f>IF(Table1[[#This Row],[Payment_Status]]="Paid",1,0)</f>
        <v>0</v>
      </c>
      <c r="U834" s="12">
        <f>IF(Table1[[#This Row],[Payment_Status]]="Unpaid",1,0)</f>
        <v>0</v>
      </c>
      <c r="V834" s="12">
        <f>IF(Table1[[#This Row],[Payment_Status]]="Pending",1,0)</f>
        <v>1</v>
      </c>
      <c r="W834" s="12" t="s">
        <v>50</v>
      </c>
      <c r="X834" s="12" t="s">
        <v>30</v>
      </c>
      <c r="Y834" s="12" t="s">
        <v>45</v>
      </c>
      <c r="Z834" s="12">
        <v>4.49</v>
      </c>
      <c r="AA834" s="12">
        <v>6.01</v>
      </c>
      <c r="AB834" s="12" t="s">
        <v>46</v>
      </c>
      <c r="AC834" s="13">
        <v>42577</v>
      </c>
      <c r="AD834" s="12">
        <v>36</v>
      </c>
      <c r="AE834" s="15" t="s">
        <v>40</v>
      </c>
    </row>
    <row r="835" spans="3:31" ht="18" x14ac:dyDescent="0.35">
      <c r="C835" s="11" t="s">
        <v>1711</v>
      </c>
      <c r="D835" s="12" t="s">
        <v>4811</v>
      </c>
      <c r="E835" s="12" t="s">
        <v>6816</v>
      </c>
      <c r="F835" s="12" t="s">
        <v>30</v>
      </c>
      <c r="G835" s="12" t="s">
        <v>8031</v>
      </c>
      <c r="H835" s="12" t="s">
        <v>8024</v>
      </c>
      <c r="I835" s="12" t="s">
        <v>1712</v>
      </c>
      <c r="J835" s="13">
        <v>45523</v>
      </c>
      <c r="K835" s="14">
        <v>0.67038194444444443</v>
      </c>
      <c r="L835" s="12">
        <v>429.64</v>
      </c>
      <c r="M835" s="12">
        <v>1002.92</v>
      </c>
      <c r="N835" s="12">
        <v>1432.56</v>
      </c>
      <c r="O835" s="12">
        <v>2761.01</v>
      </c>
      <c r="P835" s="49">
        <v>45724</v>
      </c>
      <c r="Q835" s="12" t="str">
        <f>TEXT(Table1[[#This Row],[Billing_Date]],"YYYY")</f>
        <v>2025</v>
      </c>
      <c r="R835" s="49">
        <v>45886</v>
      </c>
      <c r="S835" s="12" t="s">
        <v>28</v>
      </c>
      <c r="T835" s="12">
        <f>IF(Table1[[#This Row],[Payment_Status]]="Paid",1,0)</f>
        <v>1</v>
      </c>
      <c r="U835" s="12">
        <f>IF(Table1[[#This Row],[Payment_Status]]="Unpaid",1,0)</f>
        <v>0</v>
      </c>
      <c r="V835" s="12">
        <f>IF(Table1[[#This Row],[Payment_Status]]="Pending",1,0)</f>
        <v>0</v>
      </c>
      <c r="W835" s="12" t="s">
        <v>58</v>
      </c>
      <c r="X835" s="12" t="s">
        <v>39</v>
      </c>
      <c r="Y835" s="12" t="s">
        <v>45</v>
      </c>
      <c r="Z835" s="12">
        <v>202.01</v>
      </c>
      <c r="AA835" s="12">
        <v>227.63</v>
      </c>
      <c r="AB835" s="12" t="s">
        <v>46</v>
      </c>
      <c r="AC835" s="13">
        <v>43842</v>
      </c>
      <c r="AD835" s="12">
        <v>35</v>
      </c>
      <c r="AE835" s="15" t="s">
        <v>40</v>
      </c>
    </row>
    <row r="836" spans="3:31" ht="18" x14ac:dyDescent="0.35">
      <c r="C836" s="11" t="s">
        <v>1637</v>
      </c>
      <c r="D836" s="12" t="s">
        <v>4812</v>
      </c>
      <c r="E836" s="12" t="s">
        <v>6817</v>
      </c>
      <c r="F836" s="12" t="s">
        <v>30</v>
      </c>
      <c r="G836" s="12" t="s">
        <v>8031</v>
      </c>
      <c r="H836" s="12" t="s">
        <v>8024</v>
      </c>
      <c r="I836" s="12" t="s">
        <v>1638</v>
      </c>
      <c r="J836" s="13">
        <v>45720</v>
      </c>
      <c r="K836" s="14">
        <v>0.47269675925925925</v>
      </c>
      <c r="L836" s="12">
        <v>16.36</v>
      </c>
      <c r="M836" s="12">
        <v>1273.3399999999999</v>
      </c>
      <c r="N836" s="12">
        <v>1289.69999999999</v>
      </c>
      <c r="O836" s="12">
        <v>82.66</v>
      </c>
      <c r="P836" s="49">
        <v>45722</v>
      </c>
      <c r="Q836" s="12" t="str">
        <f>TEXT(Table1[[#This Row],[Billing_Date]],"YYYY")</f>
        <v>2025</v>
      </c>
      <c r="R836" s="49">
        <v>45880</v>
      </c>
      <c r="S836" s="12" t="s">
        <v>37</v>
      </c>
      <c r="T836" s="12">
        <f>IF(Table1[[#This Row],[Payment_Status]]="Paid",1,0)</f>
        <v>0</v>
      </c>
      <c r="U836" s="12">
        <f>IF(Table1[[#This Row],[Payment_Status]]="Unpaid",1,0)</f>
        <v>0</v>
      </c>
      <c r="V836" s="12">
        <f>IF(Table1[[#This Row],[Payment_Status]]="Pending",1,0)</f>
        <v>1</v>
      </c>
      <c r="W836" s="12" t="s">
        <v>50</v>
      </c>
      <c r="X836" s="12" t="s">
        <v>30</v>
      </c>
      <c r="Y836" s="12" t="s">
        <v>45</v>
      </c>
      <c r="Z836" s="12">
        <v>7.64</v>
      </c>
      <c r="AA836" s="12">
        <v>8.7200000000000006</v>
      </c>
      <c r="AB836" s="12" t="s">
        <v>46</v>
      </c>
      <c r="AC836" s="13">
        <v>42974</v>
      </c>
      <c r="AD836" s="12">
        <v>23</v>
      </c>
      <c r="AE836" s="15" t="s">
        <v>40</v>
      </c>
    </row>
    <row r="837" spans="3:31" ht="18" x14ac:dyDescent="0.35">
      <c r="C837" s="11" t="s">
        <v>1639</v>
      </c>
      <c r="D837" s="12" t="s">
        <v>4813</v>
      </c>
      <c r="E837" s="12" t="s">
        <v>6818</v>
      </c>
      <c r="F837" s="12" t="s">
        <v>30</v>
      </c>
      <c r="G837" s="12" t="s">
        <v>8027</v>
      </c>
      <c r="H837" s="12" t="s">
        <v>8022</v>
      </c>
      <c r="I837" s="12" t="s">
        <v>1640</v>
      </c>
      <c r="J837" s="13">
        <v>45745</v>
      </c>
      <c r="K837" s="14">
        <v>0.41043981481481484</v>
      </c>
      <c r="L837" s="12">
        <v>96.5</v>
      </c>
      <c r="M837" s="12">
        <v>3134.19</v>
      </c>
      <c r="N837" s="12">
        <v>3230.69</v>
      </c>
      <c r="O837" s="12">
        <v>639.72</v>
      </c>
      <c r="P837" s="49">
        <v>45816</v>
      </c>
      <c r="Q837" s="12" t="str">
        <f>TEXT(Table1[[#This Row],[Billing_Date]],"YYYY")</f>
        <v>2025</v>
      </c>
      <c r="R837" s="49">
        <v>45860</v>
      </c>
      <c r="S837" s="12" t="s">
        <v>49</v>
      </c>
      <c r="T837" s="12">
        <f>IF(Table1[[#This Row],[Payment_Status]]="Paid",1,0)</f>
        <v>0</v>
      </c>
      <c r="U837" s="12">
        <f>IF(Table1[[#This Row],[Payment_Status]]="Unpaid",1,0)</f>
        <v>1</v>
      </c>
      <c r="V837" s="12">
        <f>IF(Table1[[#This Row],[Payment_Status]]="Pending",1,0)</f>
        <v>0</v>
      </c>
      <c r="W837" s="12" t="s">
        <v>38</v>
      </c>
      <c r="X837" s="12" t="s">
        <v>39</v>
      </c>
      <c r="Y837" s="12" t="s">
        <v>45</v>
      </c>
      <c r="Z837" s="12">
        <v>44.7</v>
      </c>
      <c r="AA837" s="12">
        <v>51.8</v>
      </c>
      <c r="AB837" s="12" t="s">
        <v>32</v>
      </c>
      <c r="AC837" s="13">
        <v>42232</v>
      </c>
      <c r="AD837" s="12">
        <v>47</v>
      </c>
      <c r="AE837" s="15" t="s">
        <v>64</v>
      </c>
    </row>
    <row r="838" spans="3:31" ht="18" x14ac:dyDescent="0.35">
      <c r="C838" s="11" t="s">
        <v>1641</v>
      </c>
      <c r="D838" s="12" t="s">
        <v>4814</v>
      </c>
      <c r="E838" s="12" t="s">
        <v>6819</v>
      </c>
      <c r="F838" s="12" t="s">
        <v>35</v>
      </c>
      <c r="G838" s="12" t="s">
        <v>8028</v>
      </c>
      <c r="H838" s="12" t="s">
        <v>8022</v>
      </c>
      <c r="I838" s="12" t="s">
        <v>1642</v>
      </c>
      <c r="J838" s="13">
        <v>45669</v>
      </c>
      <c r="K838" s="14">
        <v>0.39736111111111111</v>
      </c>
      <c r="L838" s="12">
        <v>461.01</v>
      </c>
      <c r="M838" s="12">
        <v>2475.59</v>
      </c>
      <c r="N838" s="12">
        <v>2936.6</v>
      </c>
      <c r="O838" s="12">
        <v>3092.29</v>
      </c>
      <c r="P838" s="49">
        <v>45771</v>
      </c>
      <c r="Q838" s="12" t="str">
        <f>TEXT(Table1[[#This Row],[Billing_Date]],"YYYY")</f>
        <v>2025</v>
      </c>
      <c r="R838" s="49">
        <v>45874</v>
      </c>
      <c r="S838" s="12" t="s">
        <v>28</v>
      </c>
      <c r="T838" s="12">
        <f>IF(Table1[[#This Row],[Payment_Status]]="Paid",1,0)</f>
        <v>1</v>
      </c>
      <c r="U838" s="12">
        <f>IF(Table1[[#This Row],[Payment_Status]]="Unpaid",1,0)</f>
        <v>0</v>
      </c>
      <c r="V838" s="12">
        <f>IF(Table1[[#This Row],[Payment_Status]]="Pending",1,0)</f>
        <v>0</v>
      </c>
      <c r="W838" s="12" t="s">
        <v>58</v>
      </c>
      <c r="X838" s="12" t="s">
        <v>30</v>
      </c>
      <c r="Y838" s="12" t="s">
        <v>63</v>
      </c>
      <c r="Z838" s="12">
        <v>278.63</v>
      </c>
      <c r="AA838" s="12">
        <v>182.38</v>
      </c>
      <c r="AB838" s="12" t="s">
        <v>46</v>
      </c>
      <c r="AC838" s="13">
        <v>42763</v>
      </c>
      <c r="AD838" s="12">
        <v>71</v>
      </c>
      <c r="AE838" s="15" t="s">
        <v>33</v>
      </c>
    </row>
    <row r="839" spans="3:31" ht="18" x14ac:dyDescent="0.35">
      <c r="C839" s="11" t="s">
        <v>952</v>
      </c>
      <c r="D839" s="12" t="s">
        <v>4815</v>
      </c>
      <c r="E839" s="12" t="s">
        <v>6820</v>
      </c>
      <c r="F839" s="12" t="s">
        <v>26</v>
      </c>
      <c r="G839" s="12" t="s">
        <v>8026</v>
      </c>
      <c r="H839" s="12" t="s">
        <v>8021</v>
      </c>
      <c r="I839" s="12" t="s">
        <v>953</v>
      </c>
      <c r="J839" s="13">
        <v>45710</v>
      </c>
      <c r="K839" s="14">
        <v>0.77246527777777774</v>
      </c>
      <c r="L839" s="12">
        <v>180.57</v>
      </c>
      <c r="M839" s="12">
        <v>1648.7</v>
      </c>
      <c r="N839" s="12">
        <v>1829.27</v>
      </c>
      <c r="O839" s="12">
        <v>887.66</v>
      </c>
      <c r="P839" s="49">
        <v>45715</v>
      </c>
      <c r="Q839" s="12" t="str">
        <f>TEXT(Table1[[#This Row],[Billing_Date]],"YYYY")</f>
        <v>2025</v>
      </c>
      <c r="R839" s="49">
        <v>45858</v>
      </c>
      <c r="S839" s="12" t="s">
        <v>28</v>
      </c>
      <c r="T839" s="12">
        <f>IF(Table1[[#This Row],[Payment_Status]]="Paid",1,0)</f>
        <v>1</v>
      </c>
      <c r="U839" s="12">
        <f>IF(Table1[[#This Row],[Payment_Status]]="Unpaid",1,0)</f>
        <v>0</v>
      </c>
      <c r="V839" s="12">
        <f>IF(Table1[[#This Row],[Payment_Status]]="Pending",1,0)</f>
        <v>0</v>
      </c>
      <c r="W839" s="12" t="s">
        <v>29</v>
      </c>
      <c r="X839" s="12" t="s">
        <v>44</v>
      </c>
      <c r="Y839" s="12" t="s">
        <v>45</v>
      </c>
      <c r="Z839" s="12">
        <v>78.650000000000006</v>
      </c>
      <c r="AA839" s="12">
        <v>101.92</v>
      </c>
      <c r="AB839" s="12" t="s">
        <v>46</v>
      </c>
      <c r="AC839" s="13">
        <v>45107</v>
      </c>
      <c r="AD839" s="12">
        <v>47</v>
      </c>
      <c r="AE839" s="15" t="s">
        <v>64</v>
      </c>
    </row>
    <row r="840" spans="3:31" ht="18" x14ac:dyDescent="0.35">
      <c r="C840" s="11" t="s">
        <v>1645</v>
      </c>
      <c r="D840" s="12" t="s">
        <v>4816</v>
      </c>
      <c r="E840" s="12" t="s">
        <v>6821</v>
      </c>
      <c r="F840" s="12" t="s">
        <v>35</v>
      </c>
      <c r="G840" s="12" t="s">
        <v>8031</v>
      </c>
      <c r="H840" s="12" t="s">
        <v>8024</v>
      </c>
      <c r="I840" s="12" t="s">
        <v>1646</v>
      </c>
      <c r="J840" s="13">
        <v>45679</v>
      </c>
      <c r="K840" s="14">
        <v>0.12739583333333335</v>
      </c>
      <c r="L840" s="12">
        <v>322.12</v>
      </c>
      <c r="M840" s="12">
        <v>1365.26</v>
      </c>
      <c r="N840" s="12">
        <v>1687.38</v>
      </c>
      <c r="O840" s="12">
        <v>2378.4</v>
      </c>
      <c r="P840" s="49">
        <v>45685</v>
      </c>
      <c r="Q840" s="12" t="str">
        <f>TEXT(Table1[[#This Row],[Billing_Date]],"YYYY")</f>
        <v>2025</v>
      </c>
      <c r="R840" s="49">
        <v>45863</v>
      </c>
      <c r="S840" s="12" t="s">
        <v>37</v>
      </c>
      <c r="T840" s="12">
        <f>IF(Table1[[#This Row],[Payment_Status]]="Paid",1,0)</f>
        <v>0</v>
      </c>
      <c r="U840" s="12">
        <f>IF(Table1[[#This Row],[Payment_Status]]="Unpaid",1,0)</f>
        <v>0</v>
      </c>
      <c r="V840" s="12">
        <f>IF(Table1[[#This Row],[Payment_Status]]="Pending",1,0)</f>
        <v>1</v>
      </c>
      <c r="W840" s="12" t="s">
        <v>50</v>
      </c>
      <c r="X840" s="12" t="s">
        <v>30</v>
      </c>
      <c r="Y840" s="12" t="s">
        <v>63</v>
      </c>
      <c r="Z840" s="12">
        <v>175.31</v>
      </c>
      <c r="AA840" s="12">
        <v>146.81</v>
      </c>
      <c r="AB840" s="12" t="s">
        <v>32</v>
      </c>
      <c r="AC840" s="13">
        <v>45048</v>
      </c>
      <c r="AD840" s="12">
        <v>66</v>
      </c>
      <c r="AE840" s="15" t="s">
        <v>64</v>
      </c>
    </row>
    <row r="841" spans="3:31" ht="18" x14ac:dyDescent="0.35">
      <c r="C841" s="11" t="s">
        <v>1647</v>
      </c>
      <c r="D841" s="12" t="s">
        <v>4817</v>
      </c>
      <c r="E841" s="12" t="s">
        <v>6822</v>
      </c>
      <c r="F841" s="12" t="s">
        <v>26</v>
      </c>
      <c r="G841" s="12" t="s">
        <v>8025</v>
      </c>
      <c r="H841" s="12" t="s">
        <v>8020</v>
      </c>
      <c r="I841" s="12" t="s">
        <v>1648</v>
      </c>
      <c r="J841" s="13">
        <v>45772</v>
      </c>
      <c r="K841" s="14">
        <v>0.86050925925925925</v>
      </c>
      <c r="L841" s="12">
        <v>136.86000000000001</v>
      </c>
      <c r="M841" s="12">
        <v>4513.92</v>
      </c>
      <c r="N841" s="12">
        <v>4650.78</v>
      </c>
      <c r="O841" s="12">
        <v>869.95</v>
      </c>
      <c r="P841" s="49">
        <v>45773</v>
      </c>
      <c r="Q841" s="12" t="str">
        <f>TEXT(Table1[[#This Row],[Billing_Date]],"YYYY")</f>
        <v>2025</v>
      </c>
      <c r="R841" s="49">
        <v>45867</v>
      </c>
      <c r="S841" s="12" t="s">
        <v>37</v>
      </c>
      <c r="T841" s="12">
        <f>IF(Table1[[#This Row],[Payment_Status]]="Paid",1,0)</f>
        <v>0</v>
      </c>
      <c r="U841" s="12">
        <f>IF(Table1[[#This Row],[Payment_Status]]="Unpaid",1,0)</f>
        <v>0</v>
      </c>
      <c r="V841" s="12">
        <f>IF(Table1[[#This Row],[Payment_Status]]="Pending",1,0)</f>
        <v>1</v>
      </c>
      <c r="W841" s="12" t="s">
        <v>58</v>
      </c>
      <c r="X841" s="12" t="s">
        <v>44</v>
      </c>
      <c r="Y841" s="12" t="s">
        <v>63</v>
      </c>
      <c r="Z841" s="12">
        <v>70.36</v>
      </c>
      <c r="AA841" s="12">
        <v>66.5</v>
      </c>
      <c r="AB841" s="12" t="s">
        <v>46</v>
      </c>
      <c r="AC841" s="13">
        <v>44397</v>
      </c>
      <c r="AD841" s="12">
        <v>68</v>
      </c>
      <c r="AE841" s="15" t="s">
        <v>33</v>
      </c>
    </row>
    <row r="842" spans="3:31" ht="18" x14ac:dyDescent="0.35">
      <c r="C842" s="11" t="s">
        <v>1649</v>
      </c>
      <c r="D842" s="12" t="s">
        <v>4818</v>
      </c>
      <c r="E842" s="12" t="s">
        <v>6823</v>
      </c>
      <c r="F842" s="12" t="s">
        <v>26</v>
      </c>
      <c r="G842" s="12" t="s">
        <v>8026</v>
      </c>
      <c r="H842" s="12" t="s">
        <v>8021</v>
      </c>
      <c r="I842" s="12" t="s">
        <v>1650</v>
      </c>
      <c r="J842" s="13">
        <v>45804</v>
      </c>
      <c r="K842" s="14">
        <v>0.6335763888888889</v>
      </c>
      <c r="L842" s="12">
        <v>223.48</v>
      </c>
      <c r="M842" s="12">
        <v>4837.37</v>
      </c>
      <c r="N842" s="12">
        <v>5060.8499999999904</v>
      </c>
      <c r="O842" s="12">
        <v>1249.23</v>
      </c>
      <c r="P842" s="49">
        <v>45807</v>
      </c>
      <c r="Q842" s="12" t="str">
        <f>TEXT(Table1[[#This Row],[Billing_Date]],"YYYY")</f>
        <v>2025</v>
      </c>
      <c r="R842" s="49">
        <v>45881</v>
      </c>
      <c r="S842" s="12" t="s">
        <v>49</v>
      </c>
      <c r="T842" s="12">
        <f>IF(Table1[[#This Row],[Payment_Status]]="Paid",1,0)</f>
        <v>0</v>
      </c>
      <c r="U842" s="12">
        <f>IF(Table1[[#This Row],[Payment_Status]]="Unpaid",1,0)</f>
        <v>1</v>
      </c>
      <c r="V842" s="12">
        <f>IF(Table1[[#This Row],[Payment_Status]]="Pending",1,0)</f>
        <v>0</v>
      </c>
      <c r="W842" s="12" t="s">
        <v>58</v>
      </c>
      <c r="X842" s="12" t="s">
        <v>44</v>
      </c>
      <c r="Y842" s="12" t="s">
        <v>51</v>
      </c>
      <c r="Z842" s="12">
        <v>131.02000000000001</v>
      </c>
      <c r="AA842" s="12">
        <v>92.46</v>
      </c>
      <c r="AB842" s="12" t="s">
        <v>32</v>
      </c>
      <c r="AC842" s="13">
        <v>43537</v>
      </c>
      <c r="AD842" s="12">
        <v>71</v>
      </c>
      <c r="AE842" s="15" t="s">
        <v>64</v>
      </c>
    </row>
    <row r="843" spans="3:31" ht="18" x14ac:dyDescent="0.35">
      <c r="C843" s="11" t="s">
        <v>1651</v>
      </c>
      <c r="D843" s="12" t="s">
        <v>4819</v>
      </c>
      <c r="E843" s="12" t="s">
        <v>6824</v>
      </c>
      <c r="F843" s="12" t="s">
        <v>35</v>
      </c>
      <c r="G843" s="12" t="s">
        <v>8031</v>
      </c>
      <c r="H843" s="12" t="s">
        <v>8024</v>
      </c>
      <c r="I843" s="12" t="s">
        <v>1652</v>
      </c>
      <c r="J843" s="13">
        <v>45638</v>
      </c>
      <c r="K843" s="14">
        <v>0.85793981481481485</v>
      </c>
      <c r="L843" s="12">
        <v>219.5</v>
      </c>
      <c r="M843" s="12">
        <v>2772.22</v>
      </c>
      <c r="N843" s="12">
        <v>2991.72</v>
      </c>
      <c r="O843" s="12">
        <v>1030.78</v>
      </c>
      <c r="P843" s="49">
        <v>45846</v>
      </c>
      <c r="Q843" s="12" t="str">
        <f>TEXT(Table1[[#This Row],[Billing_Date]],"YYYY")</f>
        <v>2025</v>
      </c>
      <c r="R843" s="49">
        <v>45868</v>
      </c>
      <c r="S843" s="12" t="s">
        <v>49</v>
      </c>
      <c r="T843" s="12">
        <f>IF(Table1[[#This Row],[Payment_Status]]="Paid",1,0)</f>
        <v>0</v>
      </c>
      <c r="U843" s="12">
        <f>IF(Table1[[#This Row],[Payment_Status]]="Unpaid",1,0)</f>
        <v>1</v>
      </c>
      <c r="V843" s="12">
        <f>IF(Table1[[#This Row],[Payment_Status]]="Pending",1,0)</f>
        <v>0</v>
      </c>
      <c r="W843" s="12" t="s">
        <v>29</v>
      </c>
      <c r="X843" s="12" t="s">
        <v>30</v>
      </c>
      <c r="Y843" s="12" t="s">
        <v>51</v>
      </c>
      <c r="Z843" s="12">
        <v>93.77</v>
      </c>
      <c r="AA843" s="12">
        <v>125.73</v>
      </c>
      <c r="AB843" s="12" t="s">
        <v>46</v>
      </c>
      <c r="AC843" s="13">
        <v>44579</v>
      </c>
      <c r="AD843" s="12">
        <v>22</v>
      </c>
      <c r="AE843" s="15" t="s">
        <v>40</v>
      </c>
    </row>
    <row r="844" spans="3:31" ht="18" x14ac:dyDescent="0.35">
      <c r="C844" s="11" t="s">
        <v>1653</v>
      </c>
      <c r="D844" s="12" t="s">
        <v>4820</v>
      </c>
      <c r="E844" s="12" t="s">
        <v>6825</v>
      </c>
      <c r="F844" s="12" t="s">
        <v>35</v>
      </c>
      <c r="G844" s="12" t="s">
        <v>8031</v>
      </c>
      <c r="H844" s="12" t="s">
        <v>8024</v>
      </c>
      <c r="I844" s="12" t="s">
        <v>1654</v>
      </c>
      <c r="J844" s="13">
        <v>45642</v>
      </c>
      <c r="K844" s="14">
        <v>0.96478009259259256</v>
      </c>
      <c r="L844" s="12">
        <v>421.05</v>
      </c>
      <c r="M844" s="12">
        <v>2791.93</v>
      </c>
      <c r="N844" s="12">
        <v>3212.98</v>
      </c>
      <c r="O844" s="12">
        <v>2668.71</v>
      </c>
      <c r="P844" s="49">
        <v>45697</v>
      </c>
      <c r="Q844" s="12" t="str">
        <f>TEXT(Table1[[#This Row],[Billing_Date]],"YYYY")</f>
        <v>2025</v>
      </c>
      <c r="R844" s="49">
        <v>45867</v>
      </c>
      <c r="S844" s="12" t="s">
        <v>37</v>
      </c>
      <c r="T844" s="12">
        <f>IF(Table1[[#This Row],[Payment_Status]]="Paid",1,0)</f>
        <v>0</v>
      </c>
      <c r="U844" s="12">
        <f>IF(Table1[[#This Row],[Payment_Status]]="Unpaid",1,0)</f>
        <v>0</v>
      </c>
      <c r="V844" s="12">
        <f>IF(Table1[[#This Row],[Payment_Status]]="Pending",1,0)</f>
        <v>1</v>
      </c>
      <c r="W844" s="12" t="s">
        <v>50</v>
      </c>
      <c r="X844" s="12" t="s">
        <v>30</v>
      </c>
      <c r="Y844" s="12" t="s">
        <v>31</v>
      </c>
      <c r="Z844" s="12">
        <v>185.39</v>
      </c>
      <c r="AA844" s="12">
        <v>235.66</v>
      </c>
      <c r="AB844" s="12" t="s">
        <v>46</v>
      </c>
      <c r="AC844" s="13">
        <v>42296</v>
      </c>
      <c r="AD844" s="12">
        <v>65</v>
      </c>
      <c r="AE844" s="15" t="s">
        <v>33</v>
      </c>
    </row>
    <row r="845" spans="3:31" ht="18" x14ac:dyDescent="0.35">
      <c r="C845" s="11" t="s">
        <v>1655</v>
      </c>
      <c r="D845" s="12" t="s">
        <v>4821</v>
      </c>
      <c r="E845" s="12" t="s">
        <v>6826</v>
      </c>
      <c r="F845" s="12" t="s">
        <v>26</v>
      </c>
      <c r="G845" s="12" t="s">
        <v>8027</v>
      </c>
      <c r="H845" s="12" t="s">
        <v>8022</v>
      </c>
      <c r="I845" s="12" t="s">
        <v>1656</v>
      </c>
      <c r="J845" s="13">
        <v>45503</v>
      </c>
      <c r="K845" s="14">
        <v>0.11590277777777777</v>
      </c>
      <c r="L845" s="12">
        <v>83.38</v>
      </c>
      <c r="M845" s="12">
        <v>4251.1400000000003</v>
      </c>
      <c r="N845" s="12">
        <v>4334.5200000000004</v>
      </c>
      <c r="O845" s="12">
        <v>468.86</v>
      </c>
      <c r="P845" s="49">
        <v>45825</v>
      </c>
      <c r="Q845" s="12" t="str">
        <f>TEXT(Table1[[#This Row],[Billing_Date]],"YYYY")</f>
        <v>2025</v>
      </c>
      <c r="R845" s="49">
        <v>45862</v>
      </c>
      <c r="S845" s="12" t="s">
        <v>37</v>
      </c>
      <c r="T845" s="12">
        <f>IF(Table1[[#This Row],[Payment_Status]]="Paid",1,0)</f>
        <v>0</v>
      </c>
      <c r="U845" s="12">
        <f>IF(Table1[[#This Row],[Payment_Status]]="Unpaid",1,0)</f>
        <v>0</v>
      </c>
      <c r="V845" s="12">
        <f>IF(Table1[[#This Row],[Payment_Status]]="Pending",1,0)</f>
        <v>1</v>
      </c>
      <c r="W845" s="12" t="s">
        <v>43</v>
      </c>
      <c r="X845" s="12" t="s">
        <v>30</v>
      </c>
      <c r="Y845" s="12" t="s">
        <v>85</v>
      </c>
      <c r="Z845" s="12">
        <v>35.049999999999997</v>
      </c>
      <c r="AA845" s="12">
        <v>48.33</v>
      </c>
      <c r="AB845" s="12" t="s">
        <v>46</v>
      </c>
      <c r="AC845" s="13">
        <v>43568</v>
      </c>
      <c r="AD845" s="12">
        <v>62</v>
      </c>
      <c r="AE845" s="15" t="s">
        <v>64</v>
      </c>
    </row>
    <row r="846" spans="3:31" ht="18" x14ac:dyDescent="0.35">
      <c r="C846" s="11" t="s">
        <v>1657</v>
      </c>
      <c r="D846" s="12" t="s">
        <v>4822</v>
      </c>
      <c r="E846" s="12" t="s">
        <v>6827</v>
      </c>
      <c r="F846" s="12" t="s">
        <v>30</v>
      </c>
      <c r="G846" s="12" t="s">
        <v>8026</v>
      </c>
      <c r="H846" s="12" t="s">
        <v>8021</v>
      </c>
      <c r="I846" s="12" t="s">
        <v>1658</v>
      </c>
      <c r="J846" s="13">
        <v>45856</v>
      </c>
      <c r="K846" s="14">
        <v>0.28546296296296297</v>
      </c>
      <c r="L846" s="12">
        <v>193.58</v>
      </c>
      <c r="M846" s="12">
        <v>4841.5600000000004</v>
      </c>
      <c r="N846" s="12">
        <v>5035.1400000000003</v>
      </c>
      <c r="O846" s="12">
        <v>1156.6600000000001</v>
      </c>
      <c r="P846" s="49">
        <v>45857</v>
      </c>
      <c r="Q846" s="12" t="str">
        <f>TEXT(Table1[[#This Row],[Billing_Date]],"YYYY")</f>
        <v>2025</v>
      </c>
      <c r="R846" s="49">
        <v>45862</v>
      </c>
      <c r="S846" s="12" t="s">
        <v>49</v>
      </c>
      <c r="T846" s="12">
        <f>IF(Table1[[#This Row],[Payment_Status]]="Paid",1,0)</f>
        <v>0</v>
      </c>
      <c r="U846" s="12">
        <f>IF(Table1[[#This Row],[Payment_Status]]="Unpaid",1,0)</f>
        <v>1</v>
      </c>
      <c r="V846" s="12">
        <f>IF(Table1[[#This Row],[Payment_Status]]="Pending",1,0)</f>
        <v>0</v>
      </c>
      <c r="W846" s="12" t="s">
        <v>38</v>
      </c>
      <c r="X846" s="12" t="s">
        <v>30</v>
      </c>
      <c r="Y846" s="12" t="s">
        <v>31</v>
      </c>
      <c r="Z846" s="12">
        <v>93.67</v>
      </c>
      <c r="AA846" s="12">
        <v>99.91</v>
      </c>
      <c r="AB846" s="12" t="s">
        <v>32</v>
      </c>
      <c r="AC846" s="13">
        <v>42763</v>
      </c>
      <c r="AD846" s="12">
        <v>47</v>
      </c>
      <c r="AE846" s="15" t="s">
        <v>40</v>
      </c>
    </row>
    <row r="847" spans="3:31" ht="18" x14ac:dyDescent="0.35">
      <c r="C847" s="11" t="s">
        <v>1659</v>
      </c>
      <c r="D847" s="12" t="s">
        <v>4823</v>
      </c>
      <c r="E847" s="12" t="s">
        <v>6828</v>
      </c>
      <c r="F847" s="12" t="s">
        <v>35</v>
      </c>
      <c r="G847" s="12" t="s">
        <v>8031</v>
      </c>
      <c r="H847" s="12" t="s">
        <v>8024</v>
      </c>
      <c r="I847" s="12" t="s">
        <v>1660</v>
      </c>
      <c r="J847" s="13">
        <v>45841</v>
      </c>
      <c r="K847" s="14">
        <v>0.31178240740740742</v>
      </c>
      <c r="L847" s="12">
        <v>299.24</v>
      </c>
      <c r="M847" s="12">
        <v>1331.87</v>
      </c>
      <c r="N847" s="12">
        <v>1631.11</v>
      </c>
      <c r="O847" s="12">
        <v>1598.61</v>
      </c>
      <c r="P847" s="49">
        <v>45847</v>
      </c>
      <c r="Q847" s="12" t="str">
        <f>TEXT(Table1[[#This Row],[Billing_Date]],"YYYY")</f>
        <v>2025</v>
      </c>
      <c r="R847" s="49">
        <v>45878</v>
      </c>
      <c r="S847" s="12" t="s">
        <v>37</v>
      </c>
      <c r="T847" s="12">
        <f>IF(Table1[[#This Row],[Payment_Status]]="Paid",1,0)</f>
        <v>0</v>
      </c>
      <c r="U847" s="12">
        <f>IF(Table1[[#This Row],[Payment_Status]]="Unpaid",1,0)</f>
        <v>0</v>
      </c>
      <c r="V847" s="12">
        <f>IF(Table1[[#This Row],[Payment_Status]]="Pending",1,0)</f>
        <v>1</v>
      </c>
      <c r="W847" s="12" t="s">
        <v>43</v>
      </c>
      <c r="X847" s="12" t="s">
        <v>39</v>
      </c>
      <c r="Y847" s="12" t="s">
        <v>63</v>
      </c>
      <c r="Z847" s="12">
        <v>197.48</v>
      </c>
      <c r="AA847" s="12">
        <v>101.76</v>
      </c>
      <c r="AB847" s="12" t="s">
        <v>46</v>
      </c>
      <c r="AC847" s="13">
        <v>44594</v>
      </c>
      <c r="AD847" s="12">
        <v>37</v>
      </c>
      <c r="AE847" s="15" t="s">
        <v>33</v>
      </c>
    </row>
    <row r="848" spans="3:31" ht="18" x14ac:dyDescent="0.35">
      <c r="C848" s="11" t="s">
        <v>1661</v>
      </c>
      <c r="D848" s="12" t="s">
        <v>4824</v>
      </c>
      <c r="E848" s="12" t="s">
        <v>6829</v>
      </c>
      <c r="F848" s="12" t="s">
        <v>35</v>
      </c>
      <c r="G848" s="12" t="s">
        <v>8031</v>
      </c>
      <c r="H848" s="12" t="s">
        <v>8024</v>
      </c>
      <c r="I848" s="12" t="s">
        <v>1662</v>
      </c>
      <c r="J848" s="13">
        <v>45531</v>
      </c>
      <c r="K848" s="14">
        <v>0.53851851851851851</v>
      </c>
      <c r="L848" s="12">
        <v>491.52</v>
      </c>
      <c r="M848" s="12">
        <v>2010.07</v>
      </c>
      <c r="N848" s="12">
        <v>2501.59</v>
      </c>
      <c r="O848" s="12">
        <v>2608.33</v>
      </c>
      <c r="P848" s="49">
        <v>45797</v>
      </c>
      <c r="Q848" s="12" t="str">
        <f>TEXT(Table1[[#This Row],[Billing_Date]],"YYYY")</f>
        <v>2025</v>
      </c>
      <c r="R848" s="49">
        <v>45865</v>
      </c>
      <c r="S848" s="12" t="s">
        <v>49</v>
      </c>
      <c r="T848" s="12">
        <f>IF(Table1[[#This Row],[Payment_Status]]="Paid",1,0)</f>
        <v>0</v>
      </c>
      <c r="U848" s="12">
        <f>IF(Table1[[#This Row],[Payment_Status]]="Unpaid",1,0)</f>
        <v>1</v>
      </c>
      <c r="V848" s="12">
        <f>IF(Table1[[#This Row],[Payment_Status]]="Pending",1,0)</f>
        <v>0</v>
      </c>
      <c r="W848" s="12" t="s">
        <v>29</v>
      </c>
      <c r="X848" s="12" t="s">
        <v>44</v>
      </c>
      <c r="Y848" s="12" t="s">
        <v>85</v>
      </c>
      <c r="Z848" s="12">
        <v>303.41000000000003</v>
      </c>
      <c r="AA848" s="12">
        <v>188.11</v>
      </c>
      <c r="AB848" s="12" t="s">
        <v>46</v>
      </c>
      <c r="AC848" s="13">
        <v>43835</v>
      </c>
      <c r="AD848" s="12">
        <v>57</v>
      </c>
      <c r="AE848" s="15" t="s">
        <v>64</v>
      </c>
    </row>
    <row r="849" spans="3:31" ht="18" x14ac:dyDescent="0.35">
      <c r="C849" s="11" t="s">
        <v>1663</v>
      </c>
      <c r="D849" s="12" t="s">
        <v>4825</v>
      </c>
      <c r="E849" s="12" t="s">
        <v>6830</v>
      </c>
      <c r="F849" s="12" t="s">
        <v>35</v>
      </c>
      <c r="G849" s="12" t="s">
        <v>8026</v>
      </c>
      <c r="H849" s="12" t="s">
        <v>8021</v>
      </c>
      <c r="I849" s="12" t="s">
        <v>1664</v>
      </c>
      <c r="J849" s="13">
        <v>45676</v>
      </c>
      <c r="K849" s="14">
        <v>0.3931365740740741</v>
      </c>
      <c r="L849" s="12">
        <v>145.34</v>
      </c>
      <c r="M849" s="12">
        <v>4077.09</v>
      </c>
      <c r="N849" s="12">
        <v>4222.43</v>
      </c>
      <c r="O849" s="12">
        <v>839.37</v>
      </c>
      <c r="P849" s="49">
        <v>45855</v>
      </c>
      <c r="Q849" s="12" t="str">
        <f>TEXT(Table1[[#This Row],[Billing_Date]],"YYYY")</f>
        <v>2025</v>
      </c>
      <c r="R849" s="49">
        <v>45859</v>
      </c>
      <c r="S849" s="12" t="s">
        <v>37</v>
      </c>
      <c r="T849" s="12">
        <f>IF(Table1[[#This Row],[Payment_Status]]="Paid",1,0)</f>
        <v>0</v>
      </c>
      <c r="U849" s="12">
        <f>IF(Table1[[#This Row],[Payment_Status]]="Unpaid",1,0)</f>
        <v>0</v>
      </c>
      <c r="V849" s="12">
        <f>IF(Table1[[#This Row],[Payment_Status]]="Pending",1,0)</f>
        <v>1</v>
      </c>
      <c r="W849" s="12" t="s">
        <v>29</v>
      </c>
      <c r="X849" s="12" t="s">
        <v>30</v>
      </c>
      <c r="Y849" s="12" t="s">
        <v>51</v>
      </c>
      <c r="Z849" s="12">
        <v>87.85</v>
      </c>
      <c r="AA849" s="12">
        <v>57.49</v>
      </c>
      <c r="AB849" s="12" t="s">
        <v>32</v>
      </c>
      <c r="AC849" s="13">
        <v>43026</v>
      </c>
      <c r="AD849" s="12">
        <v>53</v>
      </c>
      <c r="AE849" s="15" t="s">
        <v>64</v>
      </c>
    </row>
    <row r="850" spans="3:31" ht="18" x14ac:dyDescent="0.35">
      <c r="C850" s="11" t="s">
        <v>1665</v>
      </c>
      <c r="D850" s="12" t="s">
        <v>4826</v>
      </c>
      <c r="E850" s="12" t="s">
        <v>6831</v>
      </c>
      <c r="F850" s="12" t="s">
        <v>30</v>
      </c>
      <c r="G850" s="12" t="s">
        <v>8025</v>
      </c>
      <c r="H850" s="12" t="s">
        <v>8020</v>
      </c>
      <c r="I850" s="12" t="s">
        <v>1666</v>
      </c>
      <c r="J850" s="13">
        <v>45808</v>
      </c>
      <c r="K850" s="14">
        <v>0.93825231481481486</v>
      </c>
      <c r="L850" s="12">
        <v>436.11</v>
      </c>
      <c r="M850" s="12">
        <v>1657.3</v>
      </c>
      <c r="N850" s="12">
        <v>2093.41</v>
      </c>
      <c r="O850" s="12">
        <v>2739.42</v>
      </c>
      <c r="P850" s="49">
        <v>45811</v>
      </c>
      <c r="Q850" s="12" t="str">
        <f>TEXT(Table1[[#This Row],[Billing_Date]],"YYYY")</f>
        <v>2025</v>
      </c>
      <c r="R850" s="49">
        <v>45881</v>
      </c>
      <c r="S850" s="12" t="s">
        <v>49</v>
      </c>
      <c r="T850" s="12">
        <f>IF(Table1[[#This Row],[Payment_Status]]="Paid",1,0)</f>
        <v>0</v>
      </c>
      <c r="U850" s="12">
        <f>IF(Table1[[#This Row],[Payment_Status]]="Unpaid",1,0)</f>
        <v>1</v>
      </c>
      <c r="V850" s="12">
        <f>IF(Table1[[#This Row],[Payment_Status]]="Pending",1,0)</f>
        <v>0</v>
      </c>
      <c r="W850" s="12" t="s">
        <v>50</v>
      </c>
      <c r="X850" s="12" t="s">
        <v>44</v>
      </c>
      <c r="Y850" s="12" t="s">
        <v>85</v>
      </c>
      <c r="Z850" s="12">
        <v>240.78</v>
      </c>
      <c r="AA850" s="12">
        <v>195.33</v>
      </c>
      <c r="AB850" s="12" t="s">
        <v>32</v>
      </c>
      <c r="AC850" s="13">
        <v>43328</v>
      </c>
      <c r="AD850" s="12">
        <v>44</v>
      </c>
      <c r="AE850" s="15" t="s">
        <v>64</v>
      </c>
    </row>
    <row r="851" spans="3:31" ht="18" x14ac:dyDescent="0.35">
      <c r="C851" s="11" t="s">
        <v>3088</v>
      </c>
      <c r="D851" s="12" t="s">
        <v>4827</v>
      </c>
      <c r="E851" s="12" t="s">
        <v>6832</v>
      </c>
      <c r="F851" s="12" t="s">
        <v>30</v>
      </c>
      <c r="G851" s="12" t="s">
        <v>8026</v>
      </c>
      <c r="H851" s="12" t="s">
        <v>8021</v>
      </c>
      <c r="I851" s="12" t="s">
        <v>3089</v>
      </c>
      <c r="J851" s="13">
        <v>45828</v>
      </c>
      <c r="K851" s="14">
        <v>0.3432175925925926</v>
      </c>
      <c r="L851" s="12">
        <v>16.420000000000002</v>
      </c>
      <c r="M851" s="12">
        <v>1949.61</v>
      </c>
      <c r="N851" s="12">
        <v>1966.03</v>
      </c>
      <c r="O851" s="12">
        <v>121.88</v>
      </c>
      <c r="P851" s="49">
        <v>45832</v>
      </c>
      <c r="Q851" s="12" t="str">
        <f>TEXT(Table1[[#This Row],[Billing_Date]],"YYYY")</f>
        <v>2025</v>
      </c>
      <c r="R851" s="49">
        <v>45858</v>
      </c>
      <c r="S851" s="12" t="s">
        <v>37</v>
      </c>
      <c r="T851" s="12">
        <f>IF(Table1[[#This Row],[Payment_Status]]="Paid",1,0)</f>
        <v>0</v>
      </c>
      <c r="U851" s="12">
        <f>IF(Table1[[#This Row],[Payment_Status]]="Unpaid",1,0)</f>
        <v>0</v>
      </c>
      <c r="V851" s="12">
        <f>IF(Table1[[#This Row],[Payment_Status]]="Pending",1,0)</f>
        <v>1</v>
      </c>
      <c r="W851" s="12" t="s">
        <v>38</v>
      </c>
      <c r="X851" s="12" t="s">
        <v>39</v>
      </c>
      <c r="Y851" s="12" t="s">
        <v>31</v>
      </c>
      <c r="Z851" s="12">
        <v>9.8000000000000007</v>
      </c>
      <c r="AA851" s="12">
        <v>6.62</v>
      </c>
      <c r="AB851" s="12" t="s">
        <v>46</v>
      </c>
      <c r="AC851" s="13">
        <v>45259</v>
      </c>
      <c r="AD851" s="12">
        <v>56</v>
      </c>
      <c r="AE851" s="15" t="s">
        <v>33</v>
      </c>
    </row>
    <row r="852" spans="3:31" ht="18" x14ac:dyDescent="0.35">
      <c r="C852" s="11" t="s">
        <v>1669</v>
      </c>
      <c r="D852" s="12" t="s">
        <v>4828</v>
      </c>
      <c r="E852" s="12" t="s">
        <v>6833</v>
      </c>
      <c r="F852" s="12" t="s">
        <v>30</v>
      </c>
      <c r="G852" s="12" t="s">
        <v>8026</v>
      </c>
      <c r="H852" s="12" t="s">
        <v>8021</v>
      </c>
      <c r="I852" s="12" t="s">
        <v>1670</v>
      </c>
      <c r="J852" s="13">
        <v>45564</v>
      </c>
      <c r="K852" s="14">
        <v>0.75596064814814812</v>
      </c>
      <c r="L852" s="12">
        <v>207.16</v>
      </c>
      <c r="M852" s="12">
        <v>4976.2700000000004</v>
      </c>
      <c r="N852" s="12">
        <v>5183.43</v>
      </c>
      <c r="O852" s="12">
        <v>1230.22</v>
      </c>
      <c r="P852" s="49">
        <v>45739</v>
      </c>
      <c r="Q852" s="12" t="str">
        <f>TEXT(Table1[[#This Row],[Billing_Date]],"YYYY")</f>
        <v>2025</v>
      </c>
      <c r="R852" s="49">
        <v>45871</v>
      </c>
      <c r="S852" s="12" t="s">
        <v>49</v>
      </c>
      <c r="T852" s="12">
        <f>IF(Table1[[#This Row],[Payment_Status]]="Paid",1,0)</f>
        <v>0</v>
      </c>
      <c r="U852" s="12">
        <f>IF(Table1[[#This Row],[Payment_Status]]="Unpaid",1,0)</f>
        <v>1</v>
      </c>
      <c r="V852" s="12">
        <f>IF(Table1[[#This Row],[Payment_Status]]="Pending",1,0)</f>
        <v>0</v>
      </c>
      <c r="W852" s="12" t="s">
        <v>29</v>
      </c>
      <c r="X852" s="12" t="s">
        <v>39</v>
      </c>
      <c r="Y852" s="12" t="s">
        <v>45</v>
      </c>
      <c r="Z852" s="12">
        <v>120.72</v>
      </c>
      <c r="AA852" s="12">
        <v>86.44</v>
      </c>
      <c r="AB852" s="12" t="s">
        <v>32</v>
      </c>
      <c r="AC852" s="13">
        <v>44811</v>
      </c>
      <c r="AD852" s="12">
        <v>73</v>
      </c>
      <c r="AE852" s="15" t="s">
        <v>64</v>
      </c>
    </row>
    <row r="853" spans="3:31" ht="18" x14ac:dyDescent="0.35">
      <c r="C853" s="11" t="s">
        <v>1671</v>
      </c>
      <c r="D853" s="12" t="s">
        <v>4829</v>
      </c>
      <c r="E853" s="12" t="s">
        <v>6834</v>
      </c>
      <c r="F853" s="12" t="s">
        <v>26</v>
      </c>
      <c r="G853" s="12" t="s">
        <v>8025</v>
      </c>
      <c r="H853" s="12" t="s">
        <v>8020</v>
      </c>
      <c r="I853" s="12" t="s">
        <v>1672</v>
      </c>
      <c r="J853" s="13">
        <v>45648</v>
      </c>
      <c r="K853" s="14">
        <v>0.46243055555555557</v>
      </c>
      <c r="L853" s="12">
        <v>381.72</v>
      </c>
      <c r="M853" s="12">
        <v>2932.74</v>
      </c>
      <c r="N853" s="12">
        <v>3314.46</v>
      </c>
      <c r="O853" s="12">
        <v>2469.8000000000002</v>
      </c>
      <c r="P853" s="49">
        <v>45650</v>
      </c>
      <c r="Q853" s="12" t="str">
        <f>TEXT(Table1[[#This Row],[Billing_Date]],"YYYY")</f>
        <v>2024</v>
      </c>
      <c r="R853" s="49">
        <v>45866</v>
      </c>
      <c r="S853" s="12" t="s">
        <v>37</v>
      </c>
      <c r="T853" s="12">
        <f>IF(Table1[[#This Row],[Payment_Status]]="Paid",1,0)</f>
        <v>0</v>
      </c>
      <c r="U853" s="12">
        <f>IF(Table1[[#This Row],[Payment_Status]]="Unpaid",1,0)</f>
        <v>0</v>
      </c>
      <c r="V853" s="12">
        <f>IF(Table1[[#This Row],[Payment_Status]]="Pending",1,0)</f>
        <v>1</v>
      </c>
      <c r="W853" s="12" t="s">
        <v>50</v>
      </c>
      <c r="X853" s="12" t="s">
        <v>44</v>
      </c>
      <c r="Y853" s="12" t="s">
        <v>63</v>
      </c>
      <c r="Z853" s="12">
        <v>219.95</v>
      </c>
      <c r="AA853" s="12">
        <v>161.77000000000001</v>
      </c>
      <c r="AB853" s="12" t="s">
        <v>46</v>
      </c>
      <c r="AC853" s="13">
        <v>42420</v>
      </c>
      <c r="AD853" s="12">
        <v>61</v>
      </c>
      <c r="AE853" s="15" t="s">
        <v>33</v>
      </c>
    </row>
    <row r="854" spans="3:31" ht="18" x14ac:dyDescent="0.35">
      <c r="C854" s="11" t="s">
        <v>1673</v>
      </c>
      <c r="D854" s="12" t="s">
        <v>4830</v>
      </c>
      <c r="E854" s="12" t="s">
        <v>6835</v>
      </c>
      <c r="F854" s="12" t="s">
        <v>30</v>
      </c>
      <c r="G854" s="12" t="s">
        <v>8026</v>
      </c>
      <c r="H854" s="12" t="s">
        <v>8021</v>
      </c>
      <c r="I854" s="12" t="s">
        <v>1674</v>
      </c>
      <c r="J854" s="13">
        <v>45753</v>
      </c>
      <c r="K854" s="14">
        <v>0.83981481481481479</v>
      </c>
      <c r="L854" s="12">
        <v>122</v>
      </c>
      <c r="M854" s="12">
        <v>3459.44</v>
      </c>
      <c r="N854" s="12">
        <v>3581.44</v>
      </c>
      <c r="O854" s="12">
        <v>780.97</v>
      </c>
      <c r="P854" s="49">
        <v>45842</v>
      </c>
      <c r="Q854" s="12" t="str">
        <f>TEXT(Table1[[#This Row],[Billing_Date]],"YYYY")</f>
        <v>2025</v>
      </c>
      <c r="R854" s="49">
        <v>45886</v>
      </c>
      <c r="S854" s="12" t="s">
        <v>37</v>
      </c>
      <c r="T854" s="12">
        <f>IF(Table1[[#This Row],[Payment_Status]]="Paid",1,0)</f>
        <v>0</v>
      </c>
      <c r="U854" s="12">
        <f>IF(Table1[[#This Row],[Payment_Status]]="Unpaid",1,0)</f>
        <v>0</v>
      </c>
      <c r="V854" s="12">
        <f>IF(Table1[[#This Row],[Payment_Status]]="Pending",1,0)</f>
        <v>1</v>
      </c>
      <c r="W854" s="12" t="s">
        <v>43</v>
      </c>
      <c r="X854" s="12" t="s">
        <v>39</v>
      </c>
      <c r="Y854" s="12" t="s">
        <v>63</v>
      </c>
      <c r="Z854" s="12">
        <v>71</v>
      </c>
      <c r="AA854" s="12">
        <v>51</v>
      </c>
      <c r="AB854" s="12" t="s">
        <v>46</v>
      </c>
      <c r="AC854" s="13">
        <v>45121</v>
      </c>
      <c r="AD854" s="12">
        <v>51</v>
      </c>
      <c r="AE854" s="15" t="s">
        <v>40</v>
      </c>
    </row>
    <row r="855" spans="3:31" ht="18" x14ac:dyDescent="0.35">
      <c r="C855" s="11" t="s">
        <v>1675</v>
      </c>
      <c r="D855" s="12" t="s">
        <v>4831</v>
      </c>
      <c r="E855" s="12" t="s">
        <v>6836</v>
      </c>
      <c r="F855" s="12" t="s">
        <v>26</v>
      </c>
      <c r="G855" s="12" t="s">
        <v>8031</v>
      </c>
      <c r="H855" s="12" t="s">
        <v>8024</v>
      </c>
      <c r="I855" s="12" t="s">
        <v>1676</v>
      </c>
      <c r="J855" s="13">
        <v>45617</v>
      </c>
      <c r="K855" s="14">
        <v>0.15346064814814814</v>
      </c>
      <c r="L855" s="12">
        <v>419.02</v>
      </c>
      <c r="M855" s="12">
        <v>4745.3</v>
      </c>
      <c r="N855" s="12">
        <v>5164.32</v>
      </c>
      <c r="O855" s="12">
        <v>2903.57</v>
      </c>
      <c r="P855" s="49">
        <v>45706</v>
      </c>
      <c r="Q855" s="12" t="str">
        <f>TEXT(Table1[[#This Row],[Billing_Date]],"YYYY")</f>
        <v>2025</v>
      </c>
      <c r="R855" s="49">
        <v>45860</v>
      </c>
      <c r="S855" s="12" t="s">
        <v>37</v>
      </c>
      <c r="T855" s="12">
        <f>IF(Table1[[#This Row],[Payment_Status]]="Paid",1,0)</f>
        <v>0</v>
      </c>
      <c r="U855" s="12">
        <f>IF(Table1[[#This Row],[Payment_Status]]="Unpaid",1,0)</f>
        <v>0</v>
      </c>
      <c r="V855" s="12">
        <f>IF(Table1[[#This Row],[Payment_Status]]="Pending",1,0)</f>
        <v>1</v>
      </c>
      <c r="W855" s="12" t="s">
        <v>29</v>
      </c>
      <c r="X855" s="12" t="s">
        <v>30</v>
      </c>
      <c r="Y855" s="12" t="s">
        <v>85</v>
      </c>
      <c r="Z855" s="12">
        <v>230.09</v>
      </c>
      <c r="AA855" s="12">
        <v>188.93</v>
      </c>
      <c r="AB855" s="12" t="s">
        <v>32</v>
      </c>
      <c r="AC855" s="13">
        <v>44446</v>
      </c>
      <c r="AD855" s="12">
        <v>66</v>
      </c>
      <c r="AE855" s="15" t="s">
        <v>33</v>
      </c>
    </row>
    <row r="856" spans="3:31" ht="18" x14ac:dyDescent="0.35">
      <c r="C856" s="11" t="s">
        <v>2704</v>
      </c>
      <c r="D856" s="12" t="s">
        <v>4832</v>
      </c>
      <c r="E856" s="12" t="s">
        <v>6837</v>
      </c>
      <c r="F856" s="12" t="s">
        <v>30</v>
      </c>
      <c r="G856" s="12" t="s">
        <v>8026</v>
      </c>
      <c r="H856" s="12" t="s">
        <v>8021</v>
      </c>
      <c r="I856" s="12" t="s">
        <v>2705</v>
      </c>
      <c r="J856" s="13">
        <v>45821</v>
      </c>
      <c r="K856" s="14">
        <v>0.40726851851851853</v>
      </c>
      <c r="L856" s="12">
        <v>474</v>
      </c>
      <c r="M856" s="12">
        <v>4152.3100000000004</v>
      </c>
      <c r="N856" s="12">
        <v>4626.3100000000004</v>
      </c>
      <c r="O856" s="12">
        <v>3016.33</v>
      </c>
      <c r="P856" s="49">
        <v>45825</v>
      </c>
      <c r="Q856" s="12" t="str">
        <f>TEXT(Table1[[#This Row],[Billing_Date]],"YYYY")</f>
        <v>2025</v>
      </c>
      <c r="R856" s="49">
        <v>45875</v>
      </c>
      <c r="S856" s="12" t="s">
        <v>49</v>
      </c>
      <c r="T856" s="12">
        <f>IF(Table1[[#This Row],[Payment_Status]]="Paid",1,0)</f>
        <v>0</v>
      </c>
      <c r="U856" s="12">
        <f>IF(Table1[[#This Row],[Payment_Status]]="Unpaid",1,0)</f>
        <v>1</v>
      </c>
      <c r="V856" s="12">
        <f>IF(Table1[[#This Row],[Payment_Status]]="Pending",1,0)</f>
        <v>0</v>
      </c>
      <c r="W856" s="12" t="s">
        <v>29</v>
      </c>
      <c r="X856" s="12" t="s">
        <v>30</v>
      </c>
      <c r="Y856" s="12" t="s">
        <v>63</v>
      </c>
      <c r="Z856" s="12">
        <v>242.9</v>
      </c>
      <c r="AA856" s="12">
        <v>231.1</v>
      </c>
      <c r="AB856" s="12" t="s">
        <v>46</v>
      </c>
      <c r="AC856" s="13">
        <v>44896</v>
      </c>
      <c r="AD856" s="12">
        <v>71</v>
      </c>
      <c r="AE856" s="15" t="s">
        <v>40</v>
      </c>
    </row>
    <row r="857" spans="3:31" ht="18" x14ac:dyDescent="0.35">
      <c r="C857" s="11" t="s">
        <v>3365</v>
      </c>
      <c r="D857" s="12" t="s">
        <v>4833</v>
      </c>
      <c r="E857" s="12" t="s">
        <v>6838</v>
      </c>
      <c r="F857" s="12" t="s">
        <v>30</v>
      </c>
      <c r="G857" s="12" t="s">
        <v>8029</v>
      </c>
      <c r="H857" s="12" t="s">
        <v>8020</v>
      </c>
      <c r="I857" s="12" t="s">
        <v>3366</v>
      </c>
      <c r="J857" s="13">
        <v>45640</v>
      </c>
      <c r="K857" s="14">
        <v>0.48925925925925928</v>
      </c>
      <c r="L857" s="12">
        <v>167.29</v>
      </c>
      <c r="M857" s="12">
        <v>3138.12</v>
      </c>
      <c r="N857" s="12">
        <v>3305.41</v>
      </c>
      <c r="O857" s="12">
        <v>893.7</v>
      </c>
      <c r="P857" s="49">
        <v>45644</v>
      </c>
      <c r="Q857" s="12" t="str">
        <f>TEXT(Table1[[#This Row],[Billing_Date]],"YYYY")</f>
        <v>2024</v>
      </c>
      <c r="R857" s="49">
        <v>45863</v>
      </c>
      <c r="S857" s="12" t="s">
        <v>28</v>
      </c>
      <c r="T857" s="12">
        <f>IF(Table1[[#This Row],[Payment_Status]]="Paid",1,0)</f>
        <v>1</v>
      </c>
      <c r="U857" s="12">
        <f>IF(Table1[[#This Row],[Payment_Status]]="Unpaid",1,0)</f>
        <v>0</v>
      </c>
      <c r="V857" s="12">
        <f>IF(Table1[[#This Row],[Payment_Status]]="Pending",1,0)</f>
        <v>0</v>
      </c>
      <c r="W857" s="12" t="s">
        <v>43</v>
      </c>
      <c r="X857" s="12" t="s">
        <v>30</v>
      </c>
      <c r="Y857" s="12" t="s">
        <v>31</v>
      </c>
      <c r="Z857" s="12">
        <v>91.71</v>
      </c>
      <c r="AA857" s="12">
        <v>75.58</v>
      </c>
      <c r="AB857" s="12" t="s">
        <v>46</v>
      </c>
      <c r="AC857" s="13">
        <v>44100</v>
      </c>
      <c r="AD857" s="12">
        <v>30</v>
      </c>
      <c r="AE857" s="15" t="s">
        <v>64</v>
      </c>
    </row>
    <row r="858" spans="3:31" ht="18" x14ac:dyDescent="0.35">
      <c r="C858" s="11" t="s">
        <v>1681</v>
      </c>
      <c r="D858" s="12" t="s">
        <v>4834</v>
      </c>
      <c r="E858" s="12" t="s">
        <v>6839</v>
      </c>
      <c r="F858" s="12" t="s">
        <v>35</v>
      </c>
      <c r="G858" s="12" t="s">
        <v>8030</v>
      </c>
      <c r="H858" s="12" t="s">
        <v>8023</v>
      </c>
      <c r="I858" s="12" t="s">
        <v>1682</v>
      </c>
      <c r="J858" s="13">
        <v>45801</v>
      </c>
      <c r="K858" s="14">
        <v>0.27459490740740738</v>
      </c>
      <c r="L858" s="12">
        <v>209.04</v>
      </c>
      <c r="M858" s="12">
        <v>4132.88</v>
      </c>
      <c r="N858" s="12">
        <v>4341.92</v>
      </c>
      <c r="O858" s="12">
        <v>1535.53</v>
      </c>
      <c r="P858" s="49">
        <v>45849</v>
      </c>
      <c r="Q858" s="12" t="str">
        <f>TEXT(Table1[[#This Row],[Billing_Date]],"YYYY")</f>
        <v>2025</v>
      </c>
      <c r="R858" s="49">
        <v>45874</v>
      </c>
      <c r="S858" s="12" t="s">
        <v>37</v>
      </c>
      <c r="T858" s="12">
        <f>IF(Table1[[#This Row],[Payment_Status]]="Paid",1,0)</f>
        <v>0</v>
      </c>
      <c r="U858" s="12">
        <f>IF(Table1[[#This Row],[Payment_Status]]="Unpaid",1,0)</f>
        <v>0</v>
      </c>
      <c r="V858" s="12">
        <f>IF(Table1[[#This Row],[Payment_Status]]="Pending",1,0)</f>
        <v>1</v>
      </c>
      <c r="W858" s="12" t="s">
        <v>29</v>
      </c>
      <c r="X858" s="12" t="s">
        <v>30</v>
      </c>
      <c r="Y858" s="12" t="s">
        <v>31</v>
      </c>
      <c r="Z858" s="12">
        <v>101.93</v>
      </c>
      <c r="AA858" s="12">
        <v>107.11</v>
      </c>
      <c r="AB858" s="12" t="s">
        <v>32</v>
      </c>
      <c r="AC858" s="13">
        <v>43963</v>
      </c>
      <c r="AD858" s="12">
        <v>57</v>
      </c>
      <c r="AE858" s="15" t="s">
        <v>40</v>
      </c>
    </row>
    <row r="859" spans="3:31" ht="18" x14ac:dyDescent="0.35">
      <c r="C859" s="11" t="s">
        <v>1683</v>
      </c>
      <c r="D859" s="12" t="s">
        <v>4835</v>
      </c>
      <c r="E859" s="12" t="s">
        <v>6840</v>
      </c>
      <c r="F859" s="12" t="s">
        <v>26</v>
      </c>
      <c r="G859" s="12" t="s">
        <v>8026</v>
      </c>
      <c r="H859" s="12" t="s">
        <v>8021</v>
      </c>
      <c r="I859" s="12" t="s">
        <v>1684</v>
      </c>
      <c r="J859" s="13">
        <v>45744</v>
      </c>
      <c r="K859" s="14">
        <v>0.23261574074074073</v>
      </c>
      <c r="L859" s="12">
        <v>145.75</v>
      </c>
      <c r="M859" s="12">
        <v>4508.58</v>
      </c>
      <c r="N859" s="12">
        <v>4654.33</v>
      </c>
      <c r="O859" s="12">
        <v>766.21</v>
      </c>
      <c r="P859" s="49">
        <v>45747</v>
      </c>
      <c r="Q859" s="12" t="str">
        <f>TEXT(Table1[[#This Row],[Billing_Date]],"YYYY")</f>
        <v>2025</v>
      </c>
      <c r="R859" s="49">
        <v>45859</v>
      </c>
      <c r="S859" s="12" t="s">
        <v>37</v>
      </c>
      <c r="T859" s="12">
        <f>IF(Table1[[#This Row],[Payment_Status]]="Paid",1,0)</f>
        <v>0</v>
      </c>
      <c r="U859" s="12">
        <f>IF(Table1[[#This Row],[Payment_Status]]="Unpaid",1,0)</f>
        <v>0</v>
      </c>
      <c r="V859" s="12">
        <f>IF(Table1[[#This Row],[Payment_Status]]="Pending",1,0)</f>
        <v>1</v>
      </c>
      <c r="W859" s="12" t="s">
        <v>29</v>
      </c>
      <c r="X859" s="12" t="s">
        <v>44</v>
      </c>
      <c r="Y859" s="12" t="s">
        <v>63</v>
      </c>
      <c r="Z859" s="12">
        <v>82.08</v>
      </c>
      <c r="AA859" s="12">
        <v>63.67</v>
      </c>
      <c r="AB859" s="12" t="s">
        <v>32</v>
      </c>
      <c r="AC859" s="13">
        <v>42397</v>
      </c>
      <c r="AD859" s="12">
        <v>26</v>
      </c>
      <c r="AE859" s="15" t="s">
        <v>40</v>
      </c>
    </row>
    <row r="860" spans="3:31" ht="18" x14ac:dyDescent="0.35">
      <c r="C860" s="11" t="s">
        <v>1687</v>
      </c>
      <c r="D860" s="12" t="s">
        <v>4837</v>
      </c>
      <c r="E860" s="12" t="s">
        <v>6842</v>
      </c>
      <c r="F860" s="12" t="s">
        <v>30</v>
      </c>
      <c r="G860" s="12" t="s">
        <v>8031</v>
      </c>
      <c r="H860" s="12" t="s">
        <v>8024</v>
      </c>
      <c r="I860" s="12" t="s">
        <v>1688</v>
      </c>
      <c r="J860" s="13">
        <v>45522</v>
      </c>
      <c r="K860" s="14">
        <v>9.768518518518518E-2</v>
      </c>
      <c r="L860" s="12">
        <v>357.66</v>
      </c>
      <c r="M860" s="12">
        <v>1510.85</v>
      </c>
      <c r="N860" s="12">
        <v>1868.51</v>
      </c>
      <c r="O860" s="12">
        <v>2146.0300000000002</v>
      </c>
      <c r="P860" s="49">
        <v>45761</v>
      </c>
      <c r="Q860" s="12" t="str">
        <f>TEXT(Table1[[#This Row],[Billing_Date]],"YYYY")</f>
        <v>2025</v>
      </c>
      <c r="R860" s="49">
        <v>45871</v>
      </c>
      <c r="S860" s="12" t="s">
        <v>37</v>
      </c>
      <c r="T860" s="12">
        <f>IF(Table1[[#This Row],[Payment_Status]]="Paid",1,0)</f>
        <v>0</v>
      </c>
      <c r="U860" s="12">
        <f>IF(Table1[[#This Row],[Payment_Status]]="Unpaid",1,0)</f>
        <v>0</v>
      </c>
      <c r="V860" s="12">
        <f>IF(Table1[[#This Row],[Payment_Status]]="Pending",1,0)</f>
        <v>1</v>
      </c>
      <c r="W860" s="12" t="s">
        <v>58</v>
      </c>
      <c r="X860" s="12" t="s">
        <v>30</v>
      </c>
      <c r="Y860" s="12" t="s">
        <v>85</v>
      </c>
      <c r="Z860" s="12">
        <v>224.3</v>
      </c>
      <c r="AA860" s="12">
        <v>133.36000000000001</v>
      </c>
      <c r="AB860" s="12" t="s">
        <v>32</v>
      </c>
      <c r="AC860" s="13">
        <v>43673</v>
      </c>
      <c r="AD860" s="12">
        <v>66</v>
      </c>
      <c r="AE860" s="15" t="s">
        <v>33</v>
      </c>
    </row>
    <row r="861" spans="3:31" ht="18" x14ac:dyDescent="0.35">
      <c r="C861" s="11" t="s">
        <v>1689</v>
      </c>
      <c r="D861" s="12" t="s">
        <v>4838</v>
      </c>
      <c r="E861" s="12" t="s">
        <v>6843</v>
      </c>
      <c r="F861" s="12" t="s">
        <v>35</v>
      </c>
      <c r="G861" s="12" t="s">
        <v>8031</v>
      </c>
      <c r="H861" s="12" t="s">
        <v>8024</v>
      </c>
      <c r="I861" s="12" t="s">
        <v>1690</v>
      </c>
      <c r="J861" s="13">
        <v>45509</v>
      </c>
      <c r="K861" s="14">
        <v>0.46179398148148149</v>
      </c>
      <c r="L861" s="12">
        <v>232.36</v>
      </c>
      <c r="M861" s="12">
        <v>3536.51</v>
      </c>
      <c r="N861" s="12">
        <v>3768.87</v>
      </c>
      <c r="O861" s="12">
        <v>1431.82</v>
      </c>
      <c r="P861" s="49">
        <v>45664</v>
      </c>
      <c r="Q861" s="12" t="str">
        <f>TEXT(Table1[[#This Row],[Billing_Date]],"YYYY")</f>
        <v>2025</v>
      </c>
      <c r="R861" s="49">
        <v>45886</v>
      </c>
      <c r="S861" s="12" t="s">
        <v>37</v>
      </c>
      <c r="T861" s="12">
        <f>IF(Table1[[#This Row],[Payment_Status]]="Paid",1,0)</f>
        <v>0</v>
      </c>
      <c r="U861" s="12">
        <f>IF(Table1[[#This Row],[Payment_Status]]="Unpaid",1,0)</f>
        <v>0</v>
      </c>
      <c r="V861" s="12">
        <f>IF(Table1[[#This Row],[Payment_Status]]="Pending",1,0)</f>
        <v>1</v>
      </c>
      <c r="W861" s="12" t="s">
        <v>58</v>
      </c>
      <c r="X861" s="12" t="s">
        <v>30</v>
      </c>
      <c r="Y861" s="12" t="s">
        <v>63</v>
      </c>
      <c r="Z861" s="12">
        <v>158.15</v>
      </c>
      <c r="AA861" s="12">
        <v>74.209999999999994</v>
      </c>
      <c r="AB861" s="12" t="s">
        <v>32</v>
      </c>
      <c r="AC861" s="13">
        <v>43348</v>
      </c>
      <c r="AD861" s="12">
        <v>66</v>
      </c>
      <c r="AE861" s="15" t="s">
        <v>40</v>
      </c>
    </row>
    <row r="862" spans="3:31" ht="18" x14ac:dyDescent="0.35">
      <c r="C862" s="11" t="s">
        <v>1691</v>
      </c>
      <c r="D862" s="12" t="s">
        <v>4839</v>
      </c>
      <c r="E862" s="12" t="s">
        <v>6844</v>
      </c>
      <c r="F862" s="12" t="s">
        <v>26</v>
      </c>
      <c r="G862" s="12" t="s">
        <v>8028</v>
      </c>
      <c r="H862" s="12" t="s">
        <v>8022</v>
      </c>
      <c r="I862" s="12" t="s">
        <v>1692</v>
      </c>
      <c r="J862" s="13">
        <v>45684</v>
      </c>
      <c r="K862" s="14">
        <v>0.51496527777777779</v>
      </c>
      <c r="L862" s="12">
        <v>75.94</v>
      </c>
      <c r="M862" s="12">
        <v>4893.74</v>
      </c>
      <c r="N862" s="12">
        <v>4969.6799999999903</v>
      </c>
      <c r="O862" s="12">
        <v>485.87</v>
      </c>
      <c r="P862" s="49">
        <v>45690</v>
      </c>
      <c r="Q862" s="12" t="str">
        <f>TEXT(Table1[[#This Row],[Billing_Date]],"YYYY")</f>
        <v>2025</v>
      </c>
      <c r="R862" s="49">
        <v>45877</v>
      </c>
      <c r="S862" s="12" t="s">
        <v>28</v>
      </c>
      <c r="T862" s="12">
        <f>IF(Table1[[#This Row],[Payment_Status]]="Paid",1,0)</f>
        <v>1</v>
      </c>
      <c r="U862" s="12">
        <f>IF(Table1[[#This Row],[Payment_Status]]="Unpaid",1,0)</f>
        <v>0</v>
      </c>
      <c r="V862" s="12">
        <f>IF(Table1[[#This Row],[Payment_Status]]="Pending",1,0)</f>
        <v>0</v>
      </c>
      <c r="W862" s="12" t="s">
        <v>43</v>
      </c>
      <c r="X862" s="12" t="s">
        <v>39</v>
      </c>
      <c r="Y862" s="12" t="s">
        <v>31</v>
      </c>
      <c r="Z862" s="12">
        <v>50.6</v>
      </c>
      <c r="AA862" s="12">
        <v>25.34</v>
      </c>
      <c r="AB862" s="12" t="s">
        <v>46</v>
      </c>
      <c r="AC862" s="13">
        <v>45100</v>
      </c>
      <c r="AD862" s="12">
        <v>31</v>
      </c>
      <c r="AE862" s="15" t="s">
        <v>33</v>
      </c>
    </row>
    <row r="863" spans="3:31" ht="18" x14ac:dyDescent="0.35">
      <c r="C863" s="11" t="s">
        <v>1695</v>
      </c>
      <c r="D863" s="12" t="s">
        <v>4841</v>
      </c>
      <c r="E863" s="12" t="s">
        <v>6846</v>
      </c>
      <c r="F863" s="12" t="s">
        <v>30</v>
      </c>
      <c r="G863" s="12" t="s">
        <v>8026</v>
      </c>
      <c r="H863" s="12" t="s">
        <v>8021</v>
      </c>
      <c r="I863" s="12" t="s">
        <v>1696</v>
      </c>
      <c r="J863" s="13">
        <v>45716</v>
      </c>
      <c r="K863" s="14">
        <v>0.36532407407407408</v>
      </c>
      <c r="L863" s="12">
        <v>294.52</v>
      </c>
      <c r="M863" s="12">
        <v>2030.18</v>
      </c>
      <c r="N863" s="12">
        <v>2324.6999999999998</v>
      </c>
      <c r="O863" s="12">
        <v>1340.87</v>
      </c>
      <c r="P863" s="49">
        <v>45718</v>
      </c>
      <c r="Q863" s="12" t="str">
        <f>TEXT(Table1[[#This Row],[Billing_Date]],"YYYY")</f>
        <v>2025</v>
      </c>
      <c r="R863" s="49">
        <v>45884</v>
      </c>
      <c r="S863" s="12" t="s">
        <v>49</v>
      </c>
      <c r="T863" s="12">
        <f>IF(Table1[[#This Row],[Payment_Status]]="Paid",1,0)</f>
        <v>0</v>
      </c>
      <c r="U863" s="12">
        <f>IF(Table1[[#This Row],[Payment_Status]]="Unpaid",1,0)</f>
        <v>1</v>
      </c>
      <c r="V863" s="12">
        <f>IF(Table1[[#This Row],[Payment_Status]]="Pending",1,0)</f>
        <v>0</v>
      </c>
      <c r="W863" s="12" t="s">
        <v>50</v>
      </c>
      <c r="X863" s="12" t="s">
        <v>30</v>
      </c>
      <c r="Y863" s="12" t="s">
        <v>51</v>
      </c>
      <c r="Z863" s="12">
        <v>119.33</v>
      </c>
      <c r="AA863" s="12">
        <v>175.19</v>
      </c>
      <c r="AB863" s="12" t="s">
        <v>32</v>
      </c>
      <c r="AC863" s="13">
        <v>43871</v>
      </c>
      <c r="AD863" s="12">
        <v>23</v>
      </c>
      <c r="AE863" s="15" t="s">
        <v>40</v>
      </c>
    </row>
    <row r="864" spans="3:31" ht="18" x14ac:dyDescent="0.35">
      <c r="C864" s="11" t="s">
        <v>1697</v>
      </c>
      <c r="D864" s="12" t="s">
        <v>6016</v>
      </c>
      <c r="E864" s="12" t="s">
        <v>6847</v>
      </c>
      <c r="F864" s="12" t="s">
        <v>30</v>
      </c>
      <c r="G864" s="12" t="s">
        <v>8027</v>
      </c>
      <c r="H864" s="12" t="s">
        <v>8022</v>
      </c>
      <c r="I864" s="12" t="s">
        <v>1698</v>
      </c>
      <c r="J864" s="13">
        <v>45856</v>
      </c>
      <c r="K864" s="14">
        <v>0.95005787037037037</v>
      </c>
      <c r="L864" s="12">
        <v>348.88</v>
      </c>
      <c r="M864" s="12">
        <v>4665.26</v>
      </c>
      <c r="N864" s="12">
        <v>5014.1400000000003</v>
      </c>
      <c r="O864" s="12">
        <v>2389.5700000000002</v>
      </c>
      <c r="P864" s="49">
        <v>45858</v>
      </c>
      <c r="Q864" s="12" t="str">
        <f>TEXT(Table1[[#This Row],[Billing_Date]],"YYYY")</f>
        <v>2025</v>
      </c>
      <c r="R864" s="49">
        <v>45883</v>
      </c>
      <c r="S864" s="12" t="s">
        <v>49</v>
      </c>
      <c r="T864" s="12">
        <f>IF(Table1[[#This Row],[Payment_Status]]="Paid",1,0)</f>
        <v>0</v>
      </c>
      <c r="U864" s="12">
        <f>IF(Table1[[#This Row],[Payment_Status]]="Unpaid",1,0)</f>
        <v>1</v>
      </c>
      <c r="V864" s="12">
        <f>IF(Table1[[#This Row],[Payment_Status]]="Pending",1,0)</f>
        <v>0</v>
      </c>
      <c r="W864" s="12" t="s">
        <v>58</v>
      </c>
      <c r="X864" s="12" t="s">
        <v>44</v>
      </c>
      <c r="Y864" s="12" t="s">
        <v>63</v>
      </c>
      <c r="Z864" s="12">
        <v>226.84</v>
      </c>
      <c r="AA864" s="12">
        <v>122.04</v>
      </c>
      <c r="AB864" s="12" t="s">
        <v>32</v>
      </c>
      <c r="AC864" s="13">
        <v>44628</v>
      </c>
      <c r="AD864" s="12">
        <v>55</v>
      </c>
      <c r="AE864" s="15" t="s">
        <v>33</v>
      </c>
    </row>
    <row r="865" spans="3:31" ht="18" x14ac:dyDescent="0.35">
      <c r="C865" s="11" t="s">
        <v>1699</v>
      </c>
      <c r="D865" s="12" t="s">
        <v>4843</v>
      </c>
      <c r="E865" s="12" t="s">
        <v>6848</v>
      </c>
      <c r="F865" s="12" t="s">
        <v>35</v>
      </c>
      <c r="G865" s="12" t="s">
        <v>8030</v>
      </c>
      <c r="H865" s="12" t="s">
        <v>8023</v>
      </c>
      <c r="I865" s="12" t="s">
        <v>1700</v>
      </c>
      <c r="J865" s="13">
        <v>45680</v>
      </c>
      <c r="K865" s="14">
        <v>0.82416666666666671</v>
      </c>
      <c r="L865" s="12">
        <v>136.24</v>
      </c>
      <c r="M865" s="12">
        <v>4662.3599999999997</v>
      </c>
      <c r="N865" s="12">
        <v>4798.5999999999904</v>
      </c>
      <c r="O865" s="12">
        <v>923.76</v>
      </c>
      <c r="P865" s="49">
        <v>45684</v>
      </c>
      <c r="Q865" s="12" t="str">
        <f>TEXT(Table1[[#This Row],[Billing_Date]],"YYYY")</f>
        <v>2025</v>
      </c>
      <c r="R865" s="49">
        <v>45867</v>
      </c>
      <c r="S865" s="12" t="s">
        <v>28</v>
      </c>
      <c r="T865" s="12">
        <f>IF(Table1[[#This Row],[Payment_Status]]="Paid",1,0)</f>
        <v>1</v>
      </c>
      <c r="U865" s="12">
        <f>IF(Table1[[#This Row],[Payment_Status]]="Unpaid",1,0)</f>
        <v>0</v>
      </c>
      <c r="V865" s="12">
        <f>IF(Table1[[#This Row],[Payment_Status]]="Pending",1,0)</f>
        <v>0</v>
      </c>
      <c r="W865" s="12" t="s">
        <v>38</v>
      </c>
      <c r="X865" s="12" t="s">
        <v>39</v>
      </c>
      <c r="Y865" s="12" t="s">
        <v>45</v>
      </c>
      <c r="Z865" s="12">
        <v>86.84</v>
      </c>
      <c r="AA865" s="12">
        <v>49.4</v>
      </c>
      <c r="AB865" s="12" t="s">
        <v>46</v>
      </c>
      <c r="AC865" s="13">
        <v>44289</v>
      </c>
      <c r="AD865" s="12">
        <v>60</v>
      </c>
      <c r="AE865" s="15" t="s">
        <v>40</v>
      </c>
    </row>
    <row r="866" spans="3:31" ht="18" x14ac:dyDescent="0.35">
      <c r="C866" s="11" t="s">
        <v>1635</v>
      </c>
      <c r="D866" s="12" t="s">
        <v>4844</v>
      </c>
      <c r="E866" s="12" t="s">
        <v>6849</v>
      </c>
      <c r="F866" s="12" t="s">
        <v>35</v>
      </c>
      <c r="G866" s="12" t="s">
        <v>8029</v>
      </c>
      <c r="H866" s="12" t="s">
        <v>8020</v>
      </c>
      <c r="I866" s="12" t="s">
        <v>1636</v>
      </c>
      <c r="J866" s="13">
        <v>45814</v>
      </c>
      <c r="K866" s="14">
        <v>6.0856481481481484E-2</v>
      </c>
      <c r="L866" s="12">
        <v>125.54</v>
      </c>
      <c r="M866" s="12">
        <v>3146.55</v>
      </c>
      <c r="N866" s="12">
        <v>3272.09</v>
      </c>
      <c r="O866" s="12">
        <v>851.23</v>
      </c>
      <c r="P866" s="49">
        <v>45819</v>
      </c>
      <c r="Q866" s="12" t="str">
        <f>TEXT(Table1[[#This Row],[Billing_Date]],"YYYY")</f>
        <v>2025</v>
      </c>
      <c r="R866" s="49">
        <v>45859</v>
      </c>
      <c r="S866" s="12" t="s">
        <v>28</v>
      </c>
      <c r="T866" s="12">
        <f>IF(Table1[[#This Row],[Payment_Status]]="Paid",1,0)</f>
        <v>1</v>
      </c>
      <c r="U866" s="12">
        <f>IF(Table1[[#This Row],[Payment_Status]]="Unpaid",1,0)</f>
        <v>0</v>
      </c>
      <c r="V866" s="12">
        <f>IF(Table1[[#This Row],[Payment_Status]]="Pending",1,0)</f>
        <v>0</v>
      </c>
      <c r="W866" s="12" t="s">
        <v>43</v>
      </c>
      <c r="X866" s="12" t="s">
        <v>30</v>
      </c>
      <c r="Y866" s="12" t="s">
        <v>85</v>
      </c>
      <c r="Z866" s="12">
        <v>56.75</v>
      </c>
      <c r="AA866" s="12">
        <v>68.790000000000006</v>
      </c>
      <c r="AB866" s="12" t="s">
        <v>46</v>
      </c>
      <c r="AC866" s="13">
        <v>45098</v>
      </c>
      <c r="AD866" s="12">
        <v>20</v>
      </c>
      <c r="AE866" s="15" t="s">
        <v>33</v>
      </c>
    </row>
    <row r="867" spans="3:31" ht="18" x14ac:dyDescent="0.35">
      <c r="C867" s="11" t="s">
        <v>1703</v>
      </c>
      <c r="D867" s="12" t="s">
        <v>4845</v>
      </c>
      <c r="E867" s="12" t="s">
        <v>6850</v>
      </c>
      <c r="F867" s="12" t="s">
        <v>26</v>
      </c>
      <c r="G867" s="12" t="s">
        <v>8028</v>
      </c>
      <c r="H867" s="12" t="s">
        <v>8022</v>
      </c>
      <c r="I867" s="12" t="s">
        <v>1704</v>
      </c>
      <c r="J867" s="13">
        <v>45744</v>
      </c>
      <c r="K867" s="14">
        <v>0.1731712962962963</v>
      </c>
      <c r="L867" s="12">
        <v>363.99</v>
      </c>
      <c r="M867" s="12">
        <v>4480.4399999999996</v>
      </c>
      <c r="N867" s="12">
        <v>4844.4299999999903</v>
      </c>
      <c r="O867" s="12">
        <v>1686.26</v>
      </c>
      <c r="P867" s="49">
        <v>45746</v>
      </c>
      <c r="Q867" s="12" t="str">
        <f>TEXT(Table1[[#This Row],[Billing_Date]],"YYYY")</f>
        <v>2025</v>
      </c>
      <c r="R867" s="49">
        <v>45861</v>
      </c>
      <c r="S867" s="12" t="s">
        <v>37</v>
      </c>
      <c r="T867" s="12">
        <f>IF(Table1[[#This Row],[Payment_Status]]="Paid",1,0)</f>
        <v>0</v>
      </c>
      <c r="U867" s="12">
        <f>IF(Table1[[#This Row],[Payment_Status]]="Unpaid",1,0)</f>
        <v>0</v>
      </c>
      <c r="V867" s="12">
        <f>IF(Table1[[#This Row],[Payment_Status]]="Pending",1,0)</f>
        <v>1</v>
      </c>
      <c r="W867" s="12" t="s">
        <v>38</v>
      </c>
      <c r="X867" s="12" t="s">
        <v>44</v>
      </c>
      <c r="Y867" s="12" t="s">
        <v>63</v>
      </c>
      <c r="Z867" s="12">
        <v>156.61000000000001</v>
      </c>
      <c r="AA867" s="12">
        <v>207.38</v>
      </c>
      <c r="AB867" s="12" t="s">
        <v>46</v>
      </c>
      <c r="AC867" s="13">
        <v>43607</v>
      </c>
      <c r="AD867" s="12">
        <v>34</v>
      </c>
      <c r="AE867" s="15" t="s">
        <v>40</v>
      </c>
    </row>
    <row r="868" spans="3:31" ht="18" x14ac:dyDescent="0.35">
      <c r="C868" s="11" t="s">
        <v>1705</v>
      </c>
      <c r="D868" s="12" t="s">
        <v>4846</v>
      </c>
      <c r="E868" s="12" t="s">
        <v>6851</v>
      </c>
      <c r="F868" s="12" t="s">
        <v>35</v>
      </c>
      <c r="G868" s="12" t="s">
        <v>8028</v>
      </c>
      <c r="H868" s="12" t="s">
        <v>8022</v>
      </c>
      <c r="I868" s="12" t="s">
        <v>1706</v>
      </c>
      <c r="J868" s="13">
        <v>45574</v>
      </c>
      <c r="K868" s="14">
        <v>0.57047453703703699</v>
      </c>
      <c r="L868" s="12">
        <v>165.49</v>
      </c>
      <c r="M868" s="12">
        <v>4743.24</v>
      </c>
      <c r="N868" s="12">
        <v>4908.7299999999996</v>
      </c>
      <c r="O868" s="12">
        <v>911.94</v>
      </c>
      <c r="P868" s="49">
        <v>45709</v>
      </c>
      <c r="Q868" s="12" t="str">
        <f>TEXT(Table1[[#This Row],[Billing_Date]],"YYYY")</f>
        <v>2025</v>
      </c>
      <c r="R868" s="49">
        <v>45859</v>
      </c>
      <c r="S868" s="12" t="s">
        <v>37</v>
      </c>
      <c r="T868" s="12">
        <f>IF(Table1[[#This Row],[Payment_Status]]="Paid",1,0)</f>
        <v>0</v>
      </c>
      <c r="U868" s="12">
        <f>IF(Table1[[#This Row],[Payment_Status]]="Unpaid",1,0)</f>
        <v>0</v>
      </c>
      <c r="V868" s="12">
        <f>IF(Table1[[#This Row],[Payment_Status]]="Pending",1,0)</f>
        <v>1</v>
      </c>
      <c r="W868" s="12" t="s">
        <v>58</v>
      </c>
      <c r="X868" s="12" t="s">
        <v>30</v>
      </c>
      <c r="Y868" s="12" t="s">
        <v>85</v>
      </c>
      <c r="Z868" s="12">
        <v>100.8</v>
      </c>
      <c r="AA868" s="12">
        <v>64.69</v>
      </c>
      <c r="AB868" s="12" t="s">
        <v>32</v>
      </c>
      <c r="AC868" s="13">
        <v>44834</v>
      </c>
      <c r="AD868" s="12">
        <v>38</v>
      </c>
      <c r="AE868" s="15" t="s">
        <v>33</v>
      </c>
    </row>
    <row r="869" spans="3:31" ht="18" x14ac:dyDescent="0.35">
      <c r="C869" s="11" t="s">
        <v>3265</v>
      </c>
      <c r="D869" s="12" t="s">
        <v>4847</v>
      </c>
      <c r="E869" s="12" t="s">
        <v>6852</v>
      </c>
      <c r="F869" s="12" t="s">
        <v>35</v>
      </c>
      <c r="G869" s="12" t="s">
        <v>8030</v>
      </c>
      <c r="H869" s="12" t="s">
        <v>8023</v>
      </c>
      <c r="I869" s="12" t="s">
        <v>3266</v>
      </c>
      <c r="J869" s="13">
        <v>45767</v>
      </c>
      <c r="K869" s="14">
        <v>0.1607986111111111</v>
      </c>
      <c r="L869" s="12">
        <v>185.39</v>
      </c>
      <c r="M869" s="12">
        <v>2498.08</v>
      </c>
      <c r="N869" s="12">
        <v>2683.47</v>
      </c>
      <c r="O869" s="12">
        <v>1261.19</v>
      </c>
      <c r="P869" s="49">
        <v>45770</v>
      </c>
      <c r="Q869" s="12" t="str">
        <f>TEXT(Table1[[#This Row],[Billing_Date]],"YYYY")</f>
        <v>2025</v>
      </c>
      <c r="R869" s="49">
        <v>45883</v>
      </c>
      <c r="S869" s="12" t="s">
        <v>49</v>
      </c>
      <c r="T869" s="12">
        <f>IF(Table1[[#This Row],[Payment_Status]]="Paid",1,0)</f>
        <v>0</v>
      </c>
      <c r="U869" s="12">
        <f>IF(Table1[[#This Row],[Payment_Status]]="Unpaid",1,0)</f>
        <v>1</v>
      </c>
      <c r="V869" s="12">
        <f>IF(Table1[[#This Row],[Payment_Status]]="Pending",1,0)</f>
        <v>0</v>
      </c>
      <c r="W869" s="12" t="s">
        <v>29</v>
      </c>
      <c r="X869" s="12" t="s">
        <v>30</v>
      </c>
      <c r="Y869" s="12" t="s">
        <v>51</v>
      </c>
      <c r="Z869" s="12">
        <v>86.49</v>
      </c>
      <c r="AA869" s="12">
        <v>98.9</v>
      </c>
      <c r="AB869" s="12" t="s">
        <v>32</v>
      </c>
      <c r="AC869" s="13">
        <v>44546</v>
      </c>
      <c r="AD869" s="12">
        <v>73</v>
      </c>
      <c r="AE869" s="15" t="s">
        <v>40</v>
      </c>
    </row>
    <row r="870" spans="3:31" ht="18" x14ac:dyDescent="0.35">
      <c r="C870" s="11" t="s">
        <v>1709</v>
      </c>
      <c r="D870" s="12" t="s">
        <v>4848</v>
      </c>
      <c r="E870" s="12" t="s">
        <v>6853</v>
      </c>
      <c r="F870" s="12" t="s">
        <v>26</v>
      </c>
      <c r="G870" s="12" t="s">
        <v>8031</v>
      </c>
      <c r="H870" s="12" t="s">
        <v>8024</v>
      </c>
      <c r="I870" s="12" t="s">
        <v>1710</v>
      </c>
      <c r="J870" s="13">
        <v>45838</v>
      </c>
      <c r="K870" s="14">
        <v>0.76739583333333339</v>
      </c>
      <c r="L870" s="12">
        <v>272.12</v>
      </c>
      <c r="M870" s="12">
        <v>2799.05</v>
      </c>
      <c r="N870" s="12">
        <v>3071.17</v>
      </c>
      <c r="O870" s="12">
        <v>1855.62</v>
      </c>
      <c r="P870" s="49">
        <v>45839</v>
      </c>
      <c r="Q870" s="12" t="str">
        <f>TEXT(Table1[[#This Row],[Billing_Date]],"YYYY")</f>
        <v>2025</v>
      </c>
      <c r="R870" s="49">
        <v>45860</v>
      </c>
      <c r="S870" s="12" t="s">
        <v>28</v>
      </c>
      <c r="T870" s="12">
        <f>IF(Table1[[#This Row],[Payment_Status]]="Paid",1,0)</f>
        <v>1</v>
      </c>
      <c r="U870" s="12">
        <f>IF(Table1[[#This Row],[Payment_Status]]="Unpaid",1,0)</f>
        <v>0</v>
      </c>
      <c r="V870" s="12">
        <f>IF(Table1[[#This Row],[Payment_Status]]="Pending",1,0)</f>
        <v>0</v>
      </c>
      <c r="W870" s="12" t="s">
        <v>43</v>
      </c>
      <c r="X870" s="12" t="s">
        <v>30</v>
      </c>
      <c r="Y870" s="12" t="s">
        <v>31</v>
      </c>
      <c r="Z870" s="12">
        <v>136.11000000000001</v>
      </c>
      <c r="AA870" s="12">
        <v>136.01</v>
      </c>
      <c r="AB870" s="12" t="s">
        <v>32</v>
      </c>
      <c r="AC870" s="13">
        <v>43626</v>
      </c>
      <c r="AD870" s="12">
        <v>58</v>
      </c>
      <c r="AE870" s="15" t="s">
        <v>64</v>
      </c>
    </row>
    <row r="871" spans="3:31" ht="18" x14ac:dyDescent="0.35">
      <c r="C871" s="11" t="s">
        <v>108</v>
      </c>
      <c r="D871" s="12" t="s">
        <v>4849</v>
      </c>
      <c r="E871" s="12" t="s">
        <v>6854</v>
      </c>
      <c r="F871" s="12" t="s">
        <v>26</v>
      </c>
      <c r="G871" s="12" t="s">
        <v>8031</v>
      </c>
      <c r="H871" s="12" t="s">
        <v>8024</v>
      </c>
      <c r="I871" s="12" t="s">
        <v>109</v>
      </c>
      <c r="J871" s="13">
        <v>45507</v>
      </c>
      <c r="K871" s="14">
        <v>0.14916666666666667</v>
      </c>
      <c r="L871" s="12">
        <v>213.97</v>
      </c>
      <c r="M871" s="12">
        <v>1985.96</v>
      </c>
      <c r="N871" s="12">
        <v>2199.9299999999998</v>
      </c>
      <c r="O871" s="12">
        <v>1279.25</v>
      </c>
      <c r="P871" s="49">
        <v>45767</v>
      </c>
      <c r="Q871" s="12" t="str">
        <f>TEXT(Table1[[#This Row],[Billing_Date]],"YYYY")</f>
        <v>2025</v>
      </c>
      <c r="R871" s="49">
        <v>45862</v>
      </c>
      <c r="S871" s="12" t="s">
        <v>37</v>
      </c>
      <c r="T871" s="12">
        <f>IF(Table1[[#This Row],[Payment_Status]]="Paid",1,0)</f>
        <v>0</v>
      </c>
      <c r="U871" s="12">
        <f>IF(Table1[[#This Row],[Payment_Status]]="Unpaid",1,0)</f>
        <v>0</v>
      </c>
      <c r="V871" s="12">
        <f>IF(Table1[[#This Row],[Payment_Status]]="Pending",1,0)</f>
        <v>1</v>
      </c>
      <c r="W871" s="12" t="s">
        <v>58</v>
      </c>
      <c r="X871" s="12" t="s">
        <v>44</v>
      </c>
      <c r="Y871" s="12" t="s">
        <v>31</v>
      </c>
      <c r="Z871" s="12">
        <v>100.69</v>
      </c>
      <c r="AA871" s="12">
        <v>113.28</v>
      </c>
      <c r="AB871" s="12" t="s">
        <v>46</v>
      </c>
      <c r="AC871" s="13">
        <v>44131</v>
      </c>
      <c r="AD871" s="12">
        <v>38</v>
      </c>
      <c r="AE871" s="15" t="s">
        <v>40</v>
      </c>
    </row>
    <row r="872" spans="3:31" ht="18" x14ac:dyDescent="0.35">
      <c r="C872" s="11" t="s">
        <v>1713</v>
      </c>
      <c r="D872" s="12" t="s">
        <v>4850</v>
      </c>
      <c r="E872" s="12" t="s">
        <v>6855</v>
      </c>
      <c r="F872" s="12" t="s">
        <v>26</v>
      </c>
      <c r="G872" s="12" t="s">
        <v>8026</v>
      </c>
      <c r="H872" s="12" t="s">
        <v>8021</v>
      </c>
      <c r="I872" s="12" t="s">
        <v>1714</v>
      </c>
      <c r="J872" s="13">
        <v>45854</v>
      </c>
      <c r="K872" s="14">
        <v>0.40266203703703701</v>
      </c>
      <c r="L872" s="12">
        <v>199.31</v>
      </c>
      <c r="M872" s="12">
        <v>3513.38</v>
      </c>
      <c r="N872" s="12">
        <v>3712.69</v>
      </c>
      <c r="O872" s="12">
        <v>1210.93</v>
      </c>
      <c r="P872" s="49">
        <v>45857</v>
      </c>
      <c r="Q872" s="12" t="str">
        <f>TEXT(Table1[[#This Row],[Billing_Date]],"YYYY")</f>
        <v>2025</v>
      </c>
      <c r="R872" s="49">
        <v>45871</v>
      </c>
      <c r="S872" s="12" t="s">
        <v>28</v>
      </c>
      <c r="T872" s="12">
        <f>IF(Table1[[#This Row],[Payment_Status]]="Paid",1,0)</f>
        <v>1</v>
      </c>
      <c r="U872" s="12">
        <f>IF(Table1[[#This Row],[Payment_Status]]="Unpaid",1,0)</f>
        <v>0</v>
      </c>
      <c r="V872" s="12">
        <f>IF(Table1[[#This Row],[Payment_Status]]="Pending",1,0)</f>
        <v>0</v>
      </c>
      <c r="W872" s="12" t="s">
        <v>58</v>
      </c>
      <c r="X872" s="12" t="s">
        <v>44</v>
      </c>
      <c r="Y872" s="12" t="s">
        <v>31</v>
      </c>
      <c r="Z872" s="12">
        <v>123.84</v>
      </c>
      <c r="AA872" s="12">
        <v>75.47</v>
      </c>
      <c r="AB872" s="12" t="s">
        <v>32</v>
      </c>
      <c r="AC872" s="13">
        <v>43753</v>
      </c>
      <c r="AD872" s="12">
        <v>30</v>
      </c>
      <c r="AE872" s="15" t="s">
        <v>64</v>
      </c>
    </row>
    <row r="873" spans="3:31" ht="18" x14ac:dyDescent="0.35">
      <c r="C873" s="11" t="s">
        <v>1715</v>
      </c>
      <c r="D873" s="12" t="s">
        <v>4851</v>
      </c>
      <c r="E873" s="12" t="s">
        <v>6856</v>
      </c>
      <c r="F873" s="12" t="s">
        <v>30</v>
      </c>
      <c r="G873" s="12" t="s">
        <v>8030</v>
      </c>
      <c r="H873" s="12" t="s">
        <v>8023</v>
      </c>
      <c r="I873" s="12" t="s">
        <v>1716</v>
      </c>
      <c r="J873" s="13">
        <v>45622</v>
      </c>
      <c r="K873" s="14">
        <v>0.60141203703703705</v>
      </c>
      <c r="L873" s="12">
        <v>274.52999999999997</v>
      </c>
      <c r="M873" s="12">
        <v>1460.45</v>
      </c>
      <c r="N873" s="12">
        <v>1734.98</v>
      </c>
      <c r="O873" s="12">
        <v>1591.86</v>
      </c>
      <c r="P873" s="49">
        <v>45768</v>
      </c>
      <c r="Q873" s="12" t="str">
        <f>TEXT(Table1[[#This Row],[Billing_Date]],"YYYY")</f>
        <v>2025</v>
      </c>
      <c r="R873" s="49">
        <v>45883</v>
      </c>
      <c r="S873" s="12" t="s">
        <v>28</v>
      </c>
      <c r="T873" s="12">
        <f>IF(Table1[[#This Row],[Payment_Status]]="Paid",1,0)</f>
        <v>1</v>
      </c>
      <c r="U873" s="12">
        <f>IF(Table1[[#This Row],[Payment_Status]]="Unpaid",1,0)</f>
        <v>0</v>
      </c>
      <c r="V873" s="12">
        <f>IF(Table1[[#This Row],[Payment_Status]]="Pending",1,0)</f>
        <v>0</v>
      </c>
      <c r="W873" s="12" t="s">
        <v>50</v>
      </c>
      <c r="X873" s="12" t="s">
        <v>39</v>
      </c>
      <c r="Y873" s="12" t="s">
        <v>85</v>
      </c>
      <c r="Z873" s="12">
        <v>168.28</v>
      </c>
      <c r="AA873" s="12">
        <v>106.25</v>
      </c>
      <c r="AB873" s="12" t="s">
        <v>46</v>
      </c>
      <c r="AC873" s="13">
        <v>44135</v>
      </c>
      <c r="AD873" s="12">
        <v>69</v>
      </c>
      <c r="AE873" s="15" t="s">
        <v>64</v>
      </c>
    </row>
    <row r="874" spans="3:31" ht="18" x14ac:dyDescent="0.35">
      <c r="C874" s="11" t="s">
        <v>1717</v>
      </c>
      <c r="D874" s="12" t="s">
        <v>4852</v>
      </c>
      <c r="E874" s="12" t="s">
        <v>6857</v>
      </c>
      <c r="F874" s="12" t="s">
        <v>35</v>
      </c>
      <c r="G874" s="12" t="s">
        <v>8025</v>
      </c>
      <c r="H874" s="12" t="s">
        <v>8020</v>
      </c>
      <c r="I874" s="12" t="s">
        <v>1718</v>
      </c>
      <c r="J874" s="13">
        <v>45700</v>
      </c>
      <c r="K874" s="14">
        <v>0.62471064814814814</v>
      </c>
      <c r="L874" s="12">
        <v>250.05</v>
      </c>
      <c r="M874" s="12">
        <v>1689.5</v>
      </c>
      <c r="N874" s="12">
        <v>1939.55</v>
      </c>
      <c r="O874" s="12">
        <v>1700.47</v>
      </c>
      <c r="P874" s="49">
        <v>45839</v>
      </c>
      <c r="Q874" s="12" t="str">
        <f>TEXT(Table1[[#This Row],[Billing_Date]],"YYYY")</f>
        <v>2025</v>
      </c>
      <c r="R874" s="49">
        <v>45886</v>
      </c>
      <c r="S874" s="12" t="s">
        <v>28</v>
      </c>
      <c r="T874" s="12">
        <f>IF(Table1[[#This Row],[Payment_Status]]="Paid",1,0)</f>
        <v>1</v>
      </c>
      <c r="U874" s="12">
        <f>IF(Table1[[#This Row],[Payment_Status]]="Unpaid",1,0)</f>
        <v>0</v>
      </c>
      <c r="V874" s="12">
        <f>IF(Table1[[#This Row],[Payment_Status]]="Pending",1,0)</f>
        <v>0</v>
      </c>
      <c r="W874" s="12" t="s">
        <v>50</v>
      </c>
      <c r="X874" s="12" t="s">
        <v>44</v>
      </c>
      <c r="Y874" s="12" t="s">
        <v>85</v>
      </c>
      <c r="Z874" s="12">
        <v>127.95</v>
      </c>
      <c r="AA874" s="12">
        <v>122.1</v>
      </c>
      <c r="AB874" s="12" t="s">
        <v>46</v>
      </c>
      <c r="AC874" s="13">
        <v>43655</v>
      </c>
      <c r="AD874" s="12">
        <v>58</v>
      </c>
      <c r="AE874" s="15" t="s">
        <v>33</v>
      </c>
    </row>
    <row r="875" spans="3:31" ht="18" x14ac:dyDescent="0.35">
      <c r="C875" s="11" t="s">
        <v>334</v>
      </c>
      <c r="D875" s="12" t="s">
        <v>4853</v>
      </c>
      <c r="E875" s="12" t="s">
        <v>6858</v>
      </c>
      <c r="F875" s="12" t="s">
        <v>35</v>
      </c>
      <c r="G875" s="12" t="s">
        <v>8029</v>
      </c>
      <c r="H875" s="12" t="s">
        <v>8020</v>
      </c>
      <c r="I875" s="12" t="s">
        <v>335</v>
      </c>
      <c r="J875" s="13">
        <v>45512</v>
      </c>
      <c r="K875" s="14">
        <v>0.44850694444444444</v>
      </c>
      <c r="L875" s="12">
        <v>379.32</v>
      </c>
      <c r="M875" s="12">
        <v>3927.47</v>
      </c>
      <c r="N875" s="12">
        <v>4306.79</v>
      </c>
      <c r="O875" s="12">
        <v>1976.65</v>
      </c>
      <c r="P875" s="49">
        <v>45620</v>
      </c>
      <c r="Q875" s="12" t="str">
        <f>TEXT(Table1[[#This Row],[Billing_Date]],"YYYY")</f>
        <v>2024</v>
      </c>
      <c r="R875" s="49">
        <v>45868</v>
      </c>
      <c r="S875" s="12" t="s">
        <v>37</v>
      </c>
      <c r="T875" s="12">
        <f>IF(Table1[[#This Row],[Payment_Status]]="Paid",1,0)</f>
        <v>0</v>
      </c>
      <c r="U875" s="12">
        <f>IF(Table1[[#This Row],[Payment_Status]]="Unpaid",1,0)</f>
        <v>0</v>
      </c>
      <c r="V875" s="12">
        <f>IF(Table1[[#This Row],[Payment_Status]]="Pending",1,0)</f>
        <v>1</v>
      </c>
      <c r="W875" s="12" t="s">
        <v>38</v>
      </c>
      <c r="X875" s="12" t="s">
        <v>30</v>
      </c>
      <c r="Y875" s="12" t="s">
        <v>51</v>
      </c>
      <c r="Z875" s="12">
        <v>262.72000000000003</v>
      </c>
      <c r="AA875" s="12">
        <v>116.6</v>
      </c>
      <c r="AB875" s="12" t="s">
        <v>46</v>
      </c>
      <c r="AC875" s="13">
        <v>44198</v>
      </c>
      <c r="AD875" s="12">
        <v>40</v>
      </c>
      <c r="AE875" s="15" t="s">
        <v>33</v>
      </c>
    </row>
    <row r="876" spans="3:31" ht="18" x14ac:dyDescent="0.35">
      <c r="C876" s="11" t="s">
        <v>1721</v>
      </c>
      <c r="D876" s="12" t="s">
        <v>4854</v>
      </c>
      <c r="E876" s="12" t="s">
        <v>6859</v>
      </c>
      <c r="F876" s="12" t="s">
        <v>26</v>
      </c>
      <c r="G876" s="12" t="s">
        <v>8030</v>
      </c>
      <c r="H876" s="12" t="s">
        <v>8023</v>
      </c>
      <c r="I876" s="12" t="s">
        <v>1722</v>
      </c>
      <c r="J876" s="13">
        <v>45501</v>
      </c>
      <c r="K876" s="14">
        <v>0.34681712962962963</v>
      </c>
      <c r="L876" s="12">
        <v>489.13</v>
      </c>
      <c r="M876" s="12">
        <v>1617.85</v>
      </c>
      <c r="N876" s="12">
        <v>2106.98</v>
      </c>
      <c r="O876" s="12">
        <v>2229.56</v>
      </c>
      <c r="P876" s="49">
        <v>45559</v>
      </c>
      <c r="Q876" s="12" t="str">
        <f>TEXT(Table1[[#This Row],[Billing_Date]],"YYYY")</f>
        <v>2024</v>
      </c>
      <c r="R876" s="49">
        <v>45874</v>
      </c>
      <c r="S876" s="12" t="s">
        <v>37</v>
      </c>
      <c r="T876" s="12">
        <f>IF(Table1[[#This Row],[Payment_Status]]="Paid",1,0)</f>
        <v>0</v>
      </c>
      <c r="U876" s="12">
        <f>IF(Table1[[#This Row],[Payment_Status]]="Unpaid",1,0)</f>
        <v>0</v>
      </c>
      <c r="V876" s="12">
        <f>IF(Table1[[#This Row],[Payment_Status]]="Pending",1,0)</f>
        <v>1</v>
      </c>
      <c r="W876" s="12" t="s">
        <v>29</v>
      </c>
      <c r="X876" s="12" t="s">
        <v>30</v>
      </c>
      <c r="Y876" s="12" t="s">
        <v>31</v>
      </c>
      <c r="Z876" s="12">
        <v>249.69</v>
      </c>
      <c r="AA876" s="12">
        <v>239.44</v>
      </c>
      <c r="AB876" s="12" t="s">
        <v>32</v>
      </c>
      <c r="AC876" s="13">
        <v>45059</v>
      </c>
      <c r="AD876" s="12">
        <v>70</v>
      </c>
      <c r="AE876" s="15" t="s">
        <v>33</v>
      </c>
    </row>
    <row r="877" spans="3:31" ht="18" x14ac:dyDescent="0.35">
      <c r="C877" s="11" t="s">
        <v>1723</v>
      </c>
      <c r="D877" s="12" t="s">
        <v>4855</v>
      </c>
      <c r="E877" s="12" t="s">
        <v>6860</v>
      </c>
      <c r="F877" s="12" t="s">
        <v>26</v>
      </c>
      <c r="G877" s="12" t="s">
        <v>8025</v>
      </c>
      <c r="H877" s="12" t="s">
        <v>8020</v>
      </c>
      <c r="I877" s="12" t="s">
        <v>1724</v>
      </c>
      <c r="J877" s="13">
        <v>45751</v>
      </c>
      <c r="K877" s="14">
        <v>0.16903935185185184</v>
      </c>
      <c r="L877" s="12">
        <v>367.57</v>
      </c>
      <c r="M877" s="12">
        <v>1379.63</v>
      </c>
      <c r="N877" s="12">
        <v>1747.2</v>
      </c>
      <c r="O877" s="12">
        <v>1895.73</v>
      </c>
      <c r="P877" s="49">
        <v>45755</v>
      </c>
      <c r="Q877" s="12" t="str">
        <f>TEXT(Table1[[#This Row],[Billing_Date]],"YYYY")</f>
        <v>2025</v>
      </c>
      <c r="R877" s="49">
        <v>45885</v>
      </c>
      <c r="S877" s="12" t="s">
        <v>28</v>
      </c>
      <c r="T877" s="12">
        <f>IF(Table1[[#This Row],[Payment_Status]]="Paid",1,0)</f>
        <v>1</v>
      </c>
      <c r="U877" s="12">
        <f>IF(Table1[[#This Row],[Payment_Status]]="Unpaid",1,0)</f>
        <v>0</v>
      </c>
      <c r="V877" s="12">
        <f>IF(Table1[[#This Row],[Payment_Status]]="Pending",1,0)</f>
        <v>0</v>
      </c>
      <c r="W877" s="12" t="s">
        <v>58</v>
      </c>
      <c r="X877" s="12" t="s">
        <v>44</v>
      </c>
      <c r="Y877" s="12" t="s">
        <v>63</v>
      </c>
      <c r="Z877" s="12">
        <v>193.99</v>
      </c>
      <c r="AA877" s="12">
        <v>173.58</v>
      </c>
      <c r="AB877" s="12" t="s">
        <v>46</v>
      </c>
      <c r="AC877" s="13">
        <v>44619</v>
      </c>
      <c r="AD877" s="12">
        <v>32</v>
      </c>
      <c r="AE877" s="15" t="s">
        <v>40</v>
      </c>
    </row>
    <row r="878" spans="3:31" ht="18" x14ac:dyDescent="0.35">
      <c r="C878" s="11" t="s">
        <v>1725</v>
      </c>
      <c r="D878" s="12" t="s">
        <v>4856</v>
      </c>
      <c r="E878" s="12" t="s">
        <v>6861</v>
      </c>
      <c r="F878" s="12" t="s">
        <v>35</v>
      </c>
      <c r="G878" s="12" t="s">
        <v>8031</v>
      </c>
      <c r="H878" s="12" t="s">
        <v>8024</v>
      </c>
      <c r="I878" s="12" t="s">
        <v>1726</v>
      </c>
      <c r="J878" s="13">
        <v>45746</v>
      </c>
      <c r="K878" s="14">
        <v>0.64298611111111115</v>
      </c>
      <c r="L878" s="12">
        <v>480.81</v>
      </c>
      <c r="M878" s="12">
        <v>2095.13</v>
      </c>
      <c r="N878" s="12">
        <v>2575.94</v>
      </c>
      <c r="O878" s="12">
        <v>3147.25</v>
      </c>
      <c r="P878" s="49">
        <v>45823</v>
      </c>
      <c r="Q878" s="12" t="str">
        <f>TEXT(Table1[[#This Row],[Billing_Date]],"YYYY")</f>
        <v>2025</v>
      </c>
      <c r="R878" s="49">
        <v>45884</v>
      </c>
      <c r="S878" s="12" t="s">
        <v>49</v>
      </c>
      <c r="T878" s="12">
        <f>IF(Table1[[#This Row],[Payment_Status]]="Paid",1,0)</f>
        <v>0</v>
      </c>
      <c r="U878" s="12">
        <f>IF(Table1[[#This Row],[Payment_Status]]="Unpaid",1,0)</f>
        <v>1</v>
      </c>
      <c r="V878" s="12">
        <f>IF(Table1[[#This Row],[Payment_Status]]="Pending",1,0)</f>
        <v>0</v>
      </c>
      <c r="W878" s="12" t="s">
        <v>29</v>
      </c>
      <c r="X878" s="12" t="s">
        <v>39</v>
      </c>
      <c r="Y878" s="12" t="s">
        <v>45</v>
      </c>
      <c r="Z878" s="12">
        <v>283.94</v>
      </c>
      <c r="AA878" s="12">
        <v>196.87</v>
      </c>
      <c r="AB878" s="12" t="s">
        <v>32</v>
      </c>
      <c r="AC878" s="13">
        <v>45094</v>
      </c>
      <c r="AD878" s="12">
        <v>24</v>
      </c>
      <c r="AE878" s="15" t="s">
        <v>40</v>
      </c>
    </row>
    <row r="879" spans="3:31" ht="18" x14ac:dyDescent="0.35">
      <c r="C879" s="11" t="s">
        <v>1727</v>
      </c>
      <c r="D879" s="12" t="s">
        <v>4857</v>
      </c>
      <c r="E879" s="12" t="s">
        <v>6862</v>
      </c>
      <c r="F879" s="12" t="s">
        <v>30</v>
      </c>
      <c r="G879" s="12" t="s">
        <v>8029</v>
      </c>
      <c r="H879" s="12" t="s">
        <v>8020</v>
      </c>
      <c r="I879" s="12" t="s">
        <v>1728</v>
      </c>
      <c r="J879" s="13">
        <v>45575</v>
      </c>
      <c r="K879" s="14">
        <v>3.9872685185185185E-2</v>
      </c>
      <c r="L879" s="12">
        <v>455.85</v>
      </c>
      <c r="M879" s="12">
        <v>2345.62</v>
      </c>
      <c r="N879" s="12">
        <v>2801.47</v>
      </c>
      <c r="O879" s="12">
        <v>2877.34</v>
      </c>
      <c r="P879" s="49">
        <v>45575</v>
      </c>
      <c r="Q879" s="12" t="str">
        <f>TEXT(Table1[[#This Row],[Billing_Date]],"YYYY")</f>
        <v>2024</v>
      </c>
      <c r="R879" s="49">
        <v>45879</v>
      </c>
      <c r="S879" s="12" t="s">
        <v>28</v>
      </c>
      <c r="T879" s="12">
        <f>IF(Table1[[#This Row],[Payment_Status]]="Paid",1,0)</f>
        <v>1</v>
      </c>
      <c r="U879" s="12">
        <f>IF(Table1[[#This Row],[Payment_Status]]="Unpaid",1,0)</f>
        <v>0</v>
      </c>
      <c r="V879" s="12">
        <f>IF(Table1[[#This Row],[Payment_Status]]="Pending",1,0)</f>
        <v>0</v>
      </c>
      <c r="W879" s="12" t="s">
        <v>29</v>
      </c>
      <c r="X879" s="12" t="s">
        <v>44</v>
      </c>
      <c r="Y879" s="12" t="s">
        <v>45</v>
      </c>
      <c r="Z879" s="12">
        <v>278.41000000000003</v>
      </c>
      <c r="AA879" s="12">
        <v>177.44</v>
      </c>
      <c r="AB879" s="12" t="s">
        <v>32</v>
      </c>
      <c r="AC879" s="13">
        <v>43307</v>
      </c>
      <c r="AD879" s="12">
        <v>73</v>
      </c>
      <c r="AE879" s="15" t="s">
        <v>40</v>
      </c>
    </row>
    <row r="880" spans="3:31" ht="18" x14ac:dyDescent="0.35">
      <c r="C880" s="11" t="s">
        <v>1729</v>
      </c>
      <c r="D880" s="12" t="s">
        <v>4858</v>
      </c>
      <c r="E880" s="12" t="s">
        <v>6863</v>
      </c>
      <c r="F880" s="12" t="s">
        <v>35</v>
      </c>
      <c r="G880" s="12" t="s">
        <v>8025</v>
      </c>
      <c r="H880" s="12" t="s">
        <v>8020</v>
      </c>
      <c r="I880" s="12" t="s">
        <v>1730</v>
      </c>
      <c r="J880" s="13">
        <v>45542</v>
      </c>
      <c r="K880" s="14">
        <v>0.64121527777777776</v>
      </c>
      <c r="L880" s="12">
        <v>449.52</v>
      </c>
      <c r="M880" s="12">
        <v>3135.53</v>
      </c>
      <c r="N880" s="12">
        <v>3585.05</v>
      </c>
      <c r="O880" s="12">
        <v>2391.0700000000002</v>
      </c>
      <c r="P880" s="49">
        <v>45650</v>
      </c>
      <c r="Q880" s="12" t="str">
        <f>TEXT(Table1[[#This Row],[Billing_Date]],"YYYY")</f>
        <v>2024</v>
      </c>
      <c r="R880" s="49">
        <v>45876</v>
      </c>
      <c r="S880" s="12" t="s">
        <v>28</v>
      </c>
      <c r="T880" s="12">
        <f>IF(Table1[[#This Row],[Payment_Status]]="Paid",1,0)</f>
        <v>1</v>
      </c>
      <c r="U880" s="12">
        <f>IF(Table1[[#This Row],[Payment_Status]]="Unpaid",1,0)</f>
        <v>0</v>
      </c>
      <c r="V880" s="12">
        <f>IF(Table1[[#This Row],[Payment_Status]]="Pending",1,0)</f>
        <v>0</v>
      </c>
      <c r="W880" s="12" t="s">
        <v>50</v>
      </c>
      <c r="X880" s="12" t="s">
        <v>44</v>
      </c>
      <c r="Y880" s="12" t="s">
        <v>85</v>
      </c>
      <c r="Z880" s="12">
        <v>193</v>
      </c>
      <c r="AA880" s="12">
        <v>256.52</v>
      </c>
      <c r="AB880" s="12" t="s">
        <v>46</v>
      </c>
      <c r="AC880" s="13">
        <v>43886</v>
      </c>
      <c r="AD880" s="12">
        <v>62</v>
      </c>
      <c r="AE880" s="15" t="s">
        <v>64</v>
      </c>
    </row>
    <row r="881" spans="3:31" ht="18" x14ac:dyDescent="0.35">
      <c r="C881" s="11" t="s">
        <v>1731</v>
      </c>
      <c r="D881" s="12" t="s">
        <v>4859</v>
      </c>
      <c r="E881" s="12" t="s">
        <v>6864</v>
      </c>
      <c r="F881" s="12" t="s">
        <v>26</v>
      </c>
      <c r="G881" s="12" t="s">
        <v>8030</v>
      </c>
      <c r="H881" s="12" t="s">
        <v>8023</v>
      </c>
      <c r="I881" s="12" t="s">
        <v>1732</v>
      </c>
      <c r="J881" s="13">
        <v>45564</v>
      </c>
      <c r="K881" s="14">
        <v>0.66799768518518521</v>
      </c>
      <c r="L881" s="12">
        <v>184.17</v>
      </c>
      <c r="M881" s="12">
        <v>4596.32</v>
      </c>
      <c r="N881" s="12">
        <v>4780.49</v>
      </c>
      <c r="O881" s="12">
        <v>1203.18</v>
      </c>
      <c r="P881" s="49">
        <v>45594</v>
      </c>
      <c r="Q881" s="12" t="str">
        <f>TEXT(Table1[[#This Row],[Billing_Date]],"YYYY")</f>
        <v>2024</v>
      </c>
      <c r="R881" s="49">
        <v>45864</v>
      </c>
      <c r="S881" s="12" t="s">
        <v>49</v>
      </c>
      <c r="T881" s="12">
        <f>IF(Table1[[#This Row],[Payment_Status]]="Paid",1,0)</f>
        <v>0</v>
      </c>
      <c r="U881" s="12">
        <f>IF(Table1[[#This Row],[Payment_Status]]="Unpaid",1,0)</f>
        <v>1</v>
      </c>
      <c r="V881" s="12">
        <f>IF(Table1[[#This Row],[Payment_Status]]="Pending",1,0)</f>
        <v>0</v>
      </c>
      <c r="W881" s="12" t="s">
        <v>38</v>
      </c>
      <c r="X881" s="12" t="s">
        <v>39</v>
      </c>
      <c r="Y881" s="12" t="s">
        <v>45</v>
      </c>
      <c r="Z881" s="12">
        <v>112.56</v>
      </c>
      <c r="AA881" s="12">
        <v>71.61</v>
      </c>
      <c r="AB881" s="12" t="s">
        <v>46</v>
      </c>
      <c r="AC881" s="13">
        <v>43008</v>
      </c>
      <c r="AD881" s="12">
        <v>30</v>
      </c>
      <c r="AE881" s="15" t="s">
        <v>33</v>
      </c>
    </row>
    <row r="882" spans="3:31" ht="18" x14ac:dyDescent="0.35">
      <c r="C882" s="11" t="s">
        <v>1733</v>
      </c>
      <c r="D882" s="12" t="s">
        <v>4860</v>
      </c>
      <c r="E882" s="12" t="s">
        <v>6865</v>
      </c>
      <c r="F882" s="12" t="s">
        <v>30</v>
      </c>
      <c r="G882" s="12" t="s">
        <v>8030</v>
      </c>
      <c r="H882" s="12" t="s">
        <v>8023</v>
      </c>
      <c r="I882" s="12" t="s">
        <v>1734</v>
      </c>
      <c r="J882" s="13">
        <v>45798</v>
      </c>
      <c r="K882" s="14">
        <v>0.66961805555555554</v>
      </c>
      <c r="L882" s="12">
        <v>432.83</v>
      </c>
      <c r="M882" s="12">
        <v>3797.71</v>
      </c>
      <c r="N882" s="12">
        <v>4230.54</v>
      </c>
      <c r="O882" s="12">
        <v>3138.07</v>
      </c>
      <c r="P882" s="49">
        <v>45802</v>
      </c>
      <c r="Q882" s="12" t="str">
        <f>TEXT(Table1[[#This Row],[Billing_Date]],"YYYY")</f>
        <v>2025</v>
      </c>
      <c r="R882" s="49">
        <v>45861</v>
      </c>
      <c r="S882" s="12" t="s">
        <v>28</v>
      </c>
      <c r="T882" s="12">
        <f>IF(Table1[[#This Row],[Payment_Status]]="Paid",1,0)</f>
        <v>1</v>
      </c>
      <c r="U882" s="12">
        <f>IF(Table1[[#This Row],[Payment_Status]]="Unpaid",1,0)</f>
        <v>0</v>
      </c>
      <c r="V882" s="12">
        <f>IF(Table1[[#This Row],[Payment_Status]]="Pending",1,0)</f>
        <v>0</v>
      </c>
      <c r="W882" s="12" t="s">
        <v>38</v>
      </c>
      <c r="X882" s="12" t="s">
        <v>30</v>
      </c>
      <c r="Y882" s="12" t="s">
        <v>63</v>
      </c>
      <c r="Z882" s="12">
        <v>275.48</v>
      </c>
      <c r="AA882" s="12">
        <v>157.35</v>
      </c>
      <c r="AB882" s="12" t="s">
        <v>32</v>
      </c>
      <c r="AC882" s="13">
        <v>42522</v>
      </c>
      <c r="AD882" s="12">
        <v>29</v>
      </c>
      <c r="AE882" s="15" t="s">
        <v>33</v>
      </c>
    </row>
    <row r="883" spans="3:31" ht="18" x14ac:dyDescent="0.35">
      <c r="C883" s="11" t="s">
        <v>1735</v>
      </c>
      <c r="D883" s="12" t="s">
        <v>4861</v>
      </c>
      <c r="E883" s="12" t="s">
        <v>6866</v>
      </c>
      <c r="F883" s="12" t="s">
        <v>30</v>
      </c>
      <c r="G883" s="12" t="s">
        <v>8025</v>
      </c>
      <c r="H883" s="12" t="s">
        <v>8020</v>
      </c>
      <c r="I883" s="12" t="s">
        <v>1736</v>
      </c>
      <c r="J883" s="13">
        <v>45790</v>
      </c>
      <c r="K883" s="14">
        <v>0.73270833333333329</v>
      </c>
      <c r="L883" s="12">
        <v>206.52</v>
      </c>
      <c r="M883" s="12">
        <v>3109</v>
      </c>
      <c r="N883" s="12">
        <v>3315.52</v>
      </c>
      <c r="O883" s="12">
        <v>1136.1199999999999</v>
      </c>
      <c r="P883" s="49">
        <v>45790</v>
      </c>
      <c r="Q883" s="12" t="str">
        <f>TEXT(Table1[[#This Row],[Billing_Date]],"YYYY")</f>
        <v>2025</v>
      </c>
      <c r="R883" s="49">
        <v>45877</v>
      </c>
      <c r="S883" s="12" t="s">
        <v>49</v>
      </c>
      <c r="T883" s="12">
        <f>IF(Table1[[#This Row],[Payment_Status]]="Paid",1,0)</f>
        <v>0</v>
      </c>
      <c r="U883" s="12">
        <f>IF(Table1[[#This Row],[Payment_Status]]="Unpaid",1,0)</f>
        <v>1</v>
      </c>
      <c r="V883" s="12">
        <f>IF(Table1[[#This Row],[Payment_Status]]="Pending",1,0)</f>
        <v>0</v>
      </c>
      <c r="W883" s="12" t="s">
        <v>43</v>
      </c>
      <c r="X883" s="12" t="s">
        <v>44</v>
      </c>
      <c r="Y883" s="12" t="s">
        <v>85</v>
      </c>
      <c r="Z883" s="12">
        <v>127.4</v>
      </c>
      <c r="AA883" s="12">
        <v>79.12</v>
      </c>
      <c r="AB883" s="12" t="s">
        <v>46</v>
      </c>
      <c r="AC883" s="13">
        <v>45480</v>
      </c>
      <c r="AD883" s="12">
        <v>40</v>
      </c>
      <c r="AE883" s="15" t="s">
        <v>64</v>
      </c>
    </row>
    <row r="884" spans="3:31" ht="18" x14ac:dyDescent="0.35">
      <c r="C884" s="11" t="s">
        <v>1737</v>
      </c>
      <c r="D884" s="12" t="s">
        <v>4862</v>
      </c>
      <c r="E884" s="12" t="s">
        <v>6867</v>
      </c>
      <c r="F884" s="12" t="s">
        <v>26</v>
      </c>
      <c r="G884" s="12" t="s">
        <v>8028</v>
      </c>
      <c r="H884" s="12" t="s">
        <v>8022</v>
      </c>
      <c r="I884" s="12" t="s">
        <v>1738</v>
      </c>
      <c r="J884" s="13">
        <v>45735</v>
      </c>
      <c r="K884" s="14">
        <v>0.24384259259259258</v>
      </c>
      <c r="L884" s="12">
        <v>308.7</v>
      </c>
      <c r="M884" s="12">
        <v>2308.66</v>
      </c>
      <c r="N884" s="12">
        <v>2617.3599999999901</v>
      </c>
      <c r="O884" s="12">
        <v>2020.12</v>
      </c>
      <c r="P884" s="49">
        <v>45741</v>
      </c>
      <c r="Q884" s="12" t="str">
        <f>TEXT(Table1[[#This Row],[Billing_Date]],"YYYY")</f>
        <v>2025</v>
      </c>
      <c r="R884" s="49">
        <v>45867</v>
      </c>
      <c r="S884" s="12" t="s">
        <v>49</v>
      </c>
      <c r="T884" s="12">
        <f>IF(Table1[[#This Row],[Payment_Status]]="Paid",1,0)</f>
        <v>0</v>
      </c>
      <c r="U884" s="12">
        <f>IF(Table1[[#This Row],[Payment_Status]]="Unpaid",1,0)</f>
        <v>1</v>
      </c>
      <c r="V884" s="12">
        <f>IF(Table1[[#This Row],[Payment_Status]]="Pending",1,0)</f>
        <v>0</v>
      </c>
      <c r="W884" s="12" t="s">
        <v>50</v>
      </c>
      <c r="X884" s="12" t="s">
        <v>30</v>
      </c>
      <c r="Y884" s="12" t="s">
        <v>45</v>
      </c>
      <c r="Z884" s="12">
        <v>170.91</v>
      </c>
      <c r="AA884" s="12">
        <v>137.79</v>
      </c>
      <c r="AB884" s="12" t="s">
        <v>32</v>
      </c>
      <c r="AC884" s="13">
        <v>44265</v>
      </c>
      <c r="AD884" s="12">
        <v>63</v>
      </c>
      <c r="AE884" s="15" t="s">
        <v>40</v>
      </c>
    </row>
    <row r="885" spans="3:31" ht="18" x14ac:dyDescent="0.35">
      <c r="C885" s="11" t="s">
        <v>1739</v>
      </c>
      <c r="D885" s="12" t="s">
        <v>4863</v>
      </c>
      <c r="E885" s="12" t="s">
        <v>6868</v>
      </c>
      <c r="F885" s="12" t="s">
        <v>26</v>
      </c>
      <c r="G885" s="12" t="s">
        <v>8030</v>
      </c>
      <c r="H885" s="12" t="s">
        <v>8023</v>
      </c>
      <c r="I885" s="12" t="s">
        <v>1740</v>
      </c>
      <c r="J885" s="13">
        <v>45833</v>
      </c>
      <c r="K885" s="14">
        <v>5.1203703703703703E-2</v>
      </c>
      <c r="L885" s="12">
        <v>372.2</v>
      </c>
      <c r="M885" s="12">
        <v>2051.59</v>
      </c>
      <c r="N885" s="12">
        <v>2423.79</v>
      </c>
      <c r="O885" s="12">
        <v>2314.88</v>
      </c>
      <c r="P885" s="49">
        <v>45835</v>
      </c>
      <c r="Q885" s="12" t="str">
        <f>TEXT(Table1[[#This Row],[Billing_Date]],"YYYY")</f>
        <v>2025</v>
      </c>
      <c r="R885" s="49">
        <v>45865</v>
      </c>
      <c r="S885" s="12" t="s">
        <v>37</v>
      </c>
      <c r="T885" s="12">
        <f>IF(Table1[[#This Row],[Payment_Status]]="Paid",1,0)</f>
        <v>0</v>
      </c>
      <c r="U885" s="12">
        <f>IF(Table1[[#This Row],[Payment_Status]]="Unpaid",1,0)</f>
        <v>0</v>
      </c>
      <c r="V885" s="12">
        <f>IF(Table1[[#This Row],[Payment_Status]]="Pending",1,0)</f>
        <v>1</v>
      </c>
      <c r="W885" s="12" t="s">
        <v>38</v>
      </c>
      <c r="X885" s="12" t="s">
        <v>44</v>
      </c>
      <c r="Y885" s="12" t="s">
        <v>45</v>
      </c>
      <c r="Z885" s="12">
        <v>174.18</v>
      </c>
      <c r="AA885" s="12">
        <v>198.02</v>
      </c>
      <c r="AB885" s="12" t="s">
        <v>46</v>
      </c>
      <c r="AC885" s="13">
        <v>43402</v>
      </c>
      <c r="AD885" s="12">
        <v>30</v>
      </c>
      <c r="AE885" s="15" t="s">
        <v>33</v>
      </c>
    </row>
    <row r="886" spans="3:31" ht="18" x14ac:dyDescent="0.35">
      <c r="C886" s="11" t="s">
        <v>1741</v>
      </c>
      <c r="D886" s="12" t="s">
        <v>4864</v>
      </c>
      <c r="E886" s="12" t="s">
        <v>6869</v>
      </c>
      <c r="F886" s="12" t="s">
        <v>30</v>
      </c>
      <c r="G886" s="12" t="s">
        <v>8026</v>
      </c>
      <c r="H886" s="12" t="s">
        <v>8021</v>
      </c>
      <c r="I886" s="12" t="s">
        <v>1742</v>
      </c>
      <c r="J886" s="13">
        <v>45642</v>
      </c>
      <c r="K886" s="14">
        <v>0.89612268518518523</v>
      </c>
      <c r="L886" s="12">
        <v>365.04</v>
      </c>
      <c r="M886" s="12">
        <v>3737.35</v>
      </c>
      <c r="N886" s="12">
        <v>4102.3900000000003</v>
      </c>
      <c r="O886" s="12">
        <v>1786.04</v>
      </c>
      <c r="P886" s="49">
        <v>45644</v>
      </c>
      <c r="Q886" s="12" t="str">
        <f>TEXT(Table1[[#This Row],[Billing_Date]],"YYYY")</f>
        <v>2024</v>
      </c>
      <c r="R886" s="49">
        <v>45878</v>
      </c>
      <c r="S886" s="12" t="s">
        <v>37</v>
      </c>
      <c r="T886" s="12">
        <f>IF(Table1[[#This Row],[Payment_Status]]="Paid",1,0)</f>
        <v>0</v>
      </c>
      <c r="U886" s="12">
        <f>IF(Table1[[#This Row],[Payment_Status]]="Unpaid",1,0)</f>
        <v>0</v>
      </c>
      <c r="V886" s="12">
        <f>IF(Table1[[#This Row],[Payment_Status]]="Pending",1,0)</f>
        <v>1</v>
      </c>
      <c r="W886" s="12" t="s">
        <v>38</v>
      </c>
      <c r="X886" s="12" t="s">
        <v>44</v>
      </c>
      <c r="Y886" s="12" t="s">
        <v>45</v>
      </c>
      <c r="Z886" s="12">
        <v>233.41</v>
      </c>
      <c r="AA886" s="12">
        <v>131.63</v>
      </c>
      <c r="AB886" s="12" t="s">
        <v>46</v>
      </c>
      <c r="AC886" s="13">
        <v>43527</v>
      </c>
      <c r="AD886" s="12">
        <v>21</v>
      </c>
      <c r="AE886" s="15" t="s">
        <v>33</v>
      </c>
    </row>
    <row r="887" spans="3:31" ht="18" x14ac:dyDescent="0.35">
      <c r="C887" s="11" t="s">
        <v>1743</v>
      </c>
      <c r="D887" s="12" t="s">
        <v>4865</v>
      </c>
      <c r="E887" s="12" t="s">
        <v>6870</v>
      </c>
      <c r="F887" s="12" t="s">
        <v>35</v>
      </c>
      <c r="G887" s="12" t="s">
        <v>8026</v>
      </c>
      <c r="H887" s="12" t="s">
        <v>8021</v>
      </c>
      <c r="I887" s="12" t="s">
        <v>1744</v>
      </c>
      <c r="J887" s="13">
        <v>45613</v>
      </c>
      <c r="K887" s="14">
        <v>0.19260416666666666</v>
      </c>
      <c r="L887" s="12">
        <v>429.59</v>
      </c>
      <c r="M887" s="12">
        <v>3670.48</v>
      </c>
      <c r="N887" s="12">
        <v>4100.07</v>
      </c>
      <c r="O887" s="12">
        <v>1943.81</v>
      </c>
      <c r="P887" s="49">
        <v>45617</v>
      </c>
      <c r="Q887" s="12" t="str">
        <f>TEXT(Table1[[#This Row],[Billing_Date]],"YYYY")</f>
        <v>2024</v>
      </c>
      <c r="R887" s="49">
        <v>45886</v>
      </c>
      <c r="S887" s="12" t="s">
        <v>37</v>
      </c>
      <c r="T887" s="12">
        <f>IF(Table1[[#This Row],[Payment_Status]]="Paid",1,0)</f>
        <v>0</v>
      </c>
      <c r="U887" s="12">
        <f>IF(Table1[[#This Row],[Payment_Status]]="Unpaid",1,0)</f>
        <v>0</v>
      </c>
      <c r="V887" s="12">
        <f>IF(Table1[[#This Row],[Payment_Status]]="Pending",1,0)</f>
        <v>1</v>
      </c>
      <c r="W887" s="12" t="s">
        <v>58</v>
      </c>
      <c r="X887" s="12" t="s">
        <v>30</v>
      </c>
      <c r="Y887" s="12" t="s">
        <v>63</v>
      </c>
      <c r="Z887" s="12">
        <v>193.24</v>
      </c>
      <c r="AA887" s="12">
        <v>236.35</v>
      </c>
      <c r="AB887" s="12" t="s">
        <v>32</v>
      </c>
      <c r="AC887" s="13">
        <v>43151</v>
      </c>
      <c r="AD887" s="12">
        <v>70</v>
      </c>
      <c r="AE887" s="15" t="s">
        <v>64</v>
      </c>
    </row>
    <row r="888" spans="3:31" ht="18" x14ac:dyDescent="0.35">
      <c r="C888" s="11" t="s">
        <v>1745</v>
      </c>
      <c r="D888" s="12" t="s">
        <v>4866</v>
      </c>
      <c r="E888" s="12" t="s">
        <v>6050</v>
      </c>
      <c r="F888" s="12" t="s">
        <v>26</v>
      </c>
      <c r="G888" s="12" t="s">
        <v>8031</v>
      </c>
      <c r="H888" s="12" t="s">
        <v>8024</v>
      </c>
      <c r="I888" s="12" t="s">
        <v>1746</v>
      </c>
      <c r="J888" s="13">
        <v>45708</v>
      </c>
      <c r="K888" s="14">
        <v>0.86136574074074079</v>
      </c>
      <c r="L888" s="12">
        <v>354.33</v>
      </c>
      <c r="M888" s="12">
        <v>3546.14</v>
      </c>
      <c r="N888" s="12">
        <v>3900.47</v>
      </c>
      <c r="O888" s="12">
        <v>1946.94</v>
      </c>
      <c r="P888" s="49">
        <v>45711</v>
      </c>
      <c r="Q888" s="12" t="str">
        <f>TEXT(Table1[[#This Row],[Billing_Date]],"YYYY")</f>
        <v>2025</v>
      </c>
      <c r="R888" s="49">
        <v>45878</v>
      </c>
      <c r="S888" s="12" t="s">
        <v>49</v>
      </c>
      <c r="T888" s="12">
        <f>IF(Table1[[#This Row],[Payment_Status]]="Paid",1,0)</f>
        <v>0</v>
      </c>
      <c r="U888" s="12">
        <f>IF(Table1[[#This Row],[Payment_Status]]="Unpaid",1,0)</f>
        <v>1</v>
      </c>
      <c r="V888" s="12">
        <f>IF(Table1[[#This Row],[Payment_Status]]="Pending",1,0)</f>
        <v>0</v>
      </c>
      <c r="W888" s="12" t="s">
        <v>43</v>
      </c>
      <c r="X888" s="12" t="s">
        <v>39</v>
      </c>
      <c r="Y888" s="12" t="s">
        <v>63</v>
      </c>
      <c r="Z888" s="12">
        <v>158.43</v>
      </c>
      <c r="AA888" s="12">
        <v>195.9</v>
      </c>
      <c r="AB888" s="12" t="s">
        <v>32</v>
      </c>
      <c r="AC888" s="13">
        <v>42885</v>
      </c>
      <c r="AD888" s="12">
        <v>20</v>
      </c>
      <c r="AE888" s="15" t="s">
        <v>64</v>
      </c>
    </row>
    <row r="889" spans="3:31" ht="18" x14ac:dyDescent="0.35">
      <c r="C889" s="11" t="s">
        <v>1747</v>
      </c>
      <c r="D889" s="12" t="s">
        <v>4867</v>
      </c>
      <c r="E889" s="12" t="s">
        <v>6871</v>
      </c>
      <c r="F889" s="12" t="s">
        <v>26</v>
      </c>
      <c r="G889" s="12" t="s">
        <v>8029</v>
      </c>
      <c r="H889" s="12" t="s">
        <v>8020</v>
      </c>
      <c r="I889" s="12" t="s">
        <v>1748</v>
      </c>
      <c r="J889" s="13">
        <v>45644</v>
      </c>
      <c r="K889" s="14">
        <v>0.92274305555555558</v>
      </c>
      <c r="L889" s="12">
        <v>129.24</v>
      </c>
      <c r="M889" s="12">
        <v>4259.18</v>
      </c>
      <c r="N889" s="12">
        <v>4388.42</v>
      </c>
      <c r="O889" s="12">
        <v>877.15</v>
      </c>
      <c r="P889" s="49">
        <v>45734</v>
      </c>
      <c r="Q889" s="12" t="str">
        <f>TEXT(Table1[[#This Row],[Billing_Date]],"YYYY")</f>
        <v>2025</v>
      </c>
      <c r="R889" s="49">
        <v>45869</v>
      </c>
      <c r="S889" s="12" t="s">
        <v>28</v>
      </c>
      <c r="T889" s="12">
        <f>IF(Table1[[#This Row],[Payment_Status]]="Paid",1,0)</f>
        <v>1</v>
      </c>
      <c r="U889" s="12">
        <f>IF(Table1[[#This Row],[Payment_Status]]="Unpaid",1,0)</f>
        <v>0</v>
      </c>
      <c r="V889" s="12">
        <f>IF(Table1[[#This Row],[Payment_Status]]="Pending",1,0)</f>
        <v>0</v>
      </c>
      <c r="W889" s="12" t="s">
        <v>38</v>
      </c>
      <c r="X889" s="12" t="s">
        <v>39</v>
      </c>
      <c r="Y889" s="12" t="s">
        <v>31</v>
      </c>
      <c r="Z889" s="12">
        <v>61.63</v>
      </c>
      <c r="AA889" s="12">
        <v>67.61</v>
      </c>
      <c r="AB889" s="12" t="s">
        <v>46</v>
      </c>
      <c r="AC889" s="13">
        <v>43392</v>
      </c>
      <c r="AD889" s="12">
        <v>44</v>
      </c>
      <c r="AE889" s="15" t="s">
        <v>64</v>
      </c>
    </row>
    <row r="890" spans="3:31" ht="18" x14ac:dyDescent="0.35">
      <c r="C890" s="11" t="s">
        <v>1749</v>
      </c>
      <c r="D890" s="12" t="s">
        <v>4868</v>
      </c>
      <c r="E890" s="12" t="s">
        <v>6872</v>
      </c>
      <c r="F890" s="12" t="s">
        <v>26</v>
      </c>
      <c r="G890" s="12" t="s">
        <v>8027</v>
      </c>
      <c r="H890" s="12" t="s">
        <v>8022</v>
      </c>
      <c r="I890" s="12" t="s">
        <v>1750</v>
      </c>
      <c r="J890" s="13">
        <v>45837</v>
      </c>
      <c r="K890" s="14">
        <v>0.73993055555555554</v>
      </c>
      <c r="L890" s="12">
        <v>470.29</v>
      </c>
      <c r="M890" s="12">
        <v>3765.73</v>
      </c>
      <c r="N890" s="12">
        <v>4236.0200000000004</v>
      </c>
      <c r="O890" s="12">
        <v>2373.36</v>
      </c>
      <c r="P890" s="49">
        <v>45841</v>
      </c>
      <c r="Q890" s="12" t="str">
        <f>TEXT(Table1[[#This Row],[Billing_Date]],"YYYY")</f>
        <v>2025</v>
      </c>
      <c r="R890" s="49">
        <v>45869</v>
      </c>
      <c r="S890" s="12" t="s">
        <v>28</v>
      </c>
      <c r="T890" s="12">
        <f>IF(Table1[[#This Row],[Payment_Status]]="Paid",1,0)</f>
        <v>1</v>
      </c>
      <c r="U890" s="12">
        <f>IF(Table1[[#This Row],[Payment_Status]]="Unpaid",1,0)</f>
        <v>0</v>
      </c>
      <c r="V890" s="12">
        <f>IF(Table1[[#This Row],[Payment_Status]]="Pending",1,0)</f>
        <v>0</v>
      </c>
      <c r="W890" s="12" t="s">
        <v>29</v>
      </c>
      <c r="X890" s="12" t="s">
        <v>30</v>
      </c>
      <c r="Y890" s="12" t="s">
        <v>85</v>
      </c>
      <c r="Z890" s="12">
        <v>277.92</v>
      </c>
      <c r="AA890" s="12">
        <v>192.37</v>
      </c>
      <c r="AB890" s="12" t="s">
        <v>32</v>
      </c>
      <c r="AC890" s="13">
        <v>43934</v>
      </c>
      <c r="AD890" s="12">
        <v>73</v>
      </c>
      <c r="AE890" s="15" t="s">
        <v>64</v>
      </c>
    </row>
    <row r="891" spans="3:31" ht="18" x14ac:dyDescent="0.35">
      <c r="C891" s="11" t="s">
        <v>1751</v>
      </c>
      <c r="D891" s="12" t="s">
        <v>4869</v>
      </c>
      <c r="E891" s="12" t="s">
        <v>6873</v>
      </c>
      <c r="F891" s="12" t="s">
        <v>35</v>
      </c>
      <c r="G891" s="12" t="s">
        <v>8031</v>
      </c>
      <c r="H891" s="12" t="s">
        <v>8024</v>
      </c>
      <c r="I891" s="12" t="s">
        <v>1752</v>
      </c>
      <c r="J891" s="13">
        <v>45738</v>
      </c>
      <c r="K891" s="14">
        <v>0.51393518518518522</v>
      </c>
      <c r="L891" s="12">
        <v>406.04</v>
      </c>
      <c r="M891" s="12">
        <v>2186.23</v>
      </c>
      <c r="N891" s="12">
        <v>2592.27</v>
      </c>
      <c r="O891" s="12">
        <v>2181.4299999999998</v>
      </c>
      <c r="P891" s="49">
        <v>45739</v>
      </c>
      <c r="Q891" s="12" t="str">
        <f>TEXT(Table1[[#This Row],[Billing_Date]],"YYYY")</f>
        <v>2025</v>
      </c>
      <c r="R891" s="49">
        <v>45876</v>
      </c>
      <c r="S891" s="12" t="s">
        <v>49</v>
      </c>
      <c r="T891" s="12">
        <f>IF(Table1[[#This Row],[Payment_Status]]="Paid",1,0)</f>
        <v>0</v>
      </c>
      <c r="U891" s="12">
        <f>IF(Table1[[#This Row],[Payment_Status]]="Unpaid",1,0)</f>
        <v>1</v>
      </c>
      <c r="V891" s="12">
        <f>IF(Table1[[#This Row],[Payment_Status]]="Pending",1,0)</f>
        <v>0</v>
      </c>
      <c r="W891" s="12" t="s">
        <v>58</v>
      </c>
      <c r="X891" s="12" t="s">
        <v>30</v>
      </c>
      <c r="Y891" s="12" t="s">
        <v>31</v>
      </c>
      <c r="Z891" s="12">
        <v>180.92</v>
      </c>
      <c r="AA891" s="12">
        <v>225.12</v>
      </c>
      <c r="AB891" s="12" t="s">
        <v>46</v>
      </c>
      <c r="AC891" s="13">
        <v>44103</v>
      </c>
      <c r="AD891" s="12">
        <v>72</v>
      </c>
      <c r="AE891" s="15" t="s">
        <v>40</v>
      </c>
    </row>
    <row r="892" spans="3:31" ht="18" x14ac:dyDescent="0.35">
      <c r="C892" s="11" t="s">
        <v>1753</v>
      </c>
      <c r="D892" s="12" t="s">
        <v>4870</v>
      </c>
      <c r="E892" s="12" t="s">
        <v>6874</v>
      </c>
      <c r="F892" s="12" t="s">
        <v>35</v>
      </c>
      <c r="G892" s="12" t="s">
        <v>8025</v>
      </c>
      <c r="H892" s="12" t="s">
        <v>8020</v>
      </c>
      <c r="I892" s="12" t="s">
        <v>1754</v>
      </c>
      <c r="J892" s="13">
        <v>45775</v>
      </c>
      <c r="K892" s="14">
        <v>0.94651620370370371</v>
      </c>
      <c r="L892" s="12">
        <v>166.94</v>
      </c>
      <c r="M892" s="12">
        <v>1163.06</v>
      </c>
      <c r="N892" s="12">
        <v>1330</v>
      </c>
      <c r="O892" s="12">
        <v>1031.44</v>
      </c>
      <c r="P892" s="49">
        <v>45778</v>
      </c>
      <c r="Q892" s="12" t="str">
        <f>TEXT(Table1[[#This Row],[Billing_Date]],"YYYY")</f>
        <v>2025</v>
      </c>
      <c r="R892" s="49">
        <v>45884</v>
      </c>
      <c r="S892" s="12" t="s">
        <v>37</v>
      </c>
      <c r="T892" s="12">
        <f>IF(Table1[[#This Row],[Payment_Status]]="Paid",1,0)</f>
        <v>0</v>
      </c>
      <c r="U892" s="12">
        <f>IF(Table1[[#This Row],[Payment_Status]]="Unpaid",1,0)</f>
        <v>0</v>
      </c>
      <c r="V892" s="12">
        <f>IF(Table1[[#This Row],[Payment_Status]]="Pending",1,0)</f>
        <v>1</v>
      </c>
      <c r="W892" s="12" t="s">
        <v>29</v>
      </c>
      <c r="X892" s="12" t="s">
        <v>44</v>
      </c>
      <c r="Y892" s="12" t="s">
        <v>51</v>
      </c>
      <c r="Z892" s="12">
        <v>87.06</v>
      </c>
      <c r="AA892" s="12">
        <v>79.88</v>
      </c>
      <c r="AB892" s="12" t="s">
        <v>46</v>
      </c>
      <c r="AC892" s="13">
        <v>44967</v>
      </c>
      <c r="AD892" s="12">
        <v>63</v>
      </c>
      <c r="AE892" s="15" t="s">
        <v>64</v>
      </c>
    </row>
    <row r="893" spans="3:31" ht="18" x14ac:dyDescent="0.35">
      <c r="C893" s="11" t="s">
        <v>1755</v>
      </c>
      <c r="D893" s="12" t="s">
        <v>4871</v>
      </c>
      <c r="E893" s="12" t="s">
        <v>6875</v>
      </c>
      <c r="F893" s="12" t="s">
        <v>30</v>
      </c>
      <c r="G893" s="12" t="s">
        <v>8030</v>
      </c>
      <c r="H893" s="12" t="s">
        <v>8023</v>
      </c>
      <c r="I893" s="12" t="s">
        <v>1756</v>
      </c>
      <c r="J893" s="13">
        <v>45703</v>
      </c>
      <c r="K893" s="14">
        <v>7.7997685185185184E-2</v>
      </c>
      <c r="L893" s="12">
        <v>293.98</v>
      </c>
      <c r="M893" s="12">
        <v>4028.45</v>
      </c>
      <c r="N893" s="12">
        <v>4322.43</v>
      </c>
      <c r="O893" s="12">
        <v>1416.44</v>
      </c>
      <c r="P893" s="49">
        <v>45763</v>
      </c>
      <c r="Q893" s="12" t="str">
        <f>TEXT(Table1[[#This Row],[Billing_Date]],"YYYY")</f>
        <v>2025</v>
      </c>
      <c r="R893" s="49">
        <v>45860</v>
      </c>
      <c r="S893" s="12" t="s">
        <v>49</v>
      </c>
      <c r="T893" s="12">
        <f>IF(Table1[[#This Row],[Payment_Status]]="Paid",1,0)</f>
        <v>0</v>
      </c>
      <c r="U893" s="12">
        <f>IF(Table1[[#This Row],[Payment_Status]]="Unpaid",1,0)</f>
        <v>1</v>
      </c>
      <c r="V893" s="12">
        <f>IF(Table1[[#This Row],[Payment_Status]]="Pending",1,0)</f>
        <v>0</v>
      </c>
      <c r="W893" s="12" t="s">
        <v>58</v>
      </c>
      <c r="X893" s="12" t="s">
        <v>44</v>
      </c>
      <c r="Y893" s="12" t="s">
        <v>31</v>
      </c>
      <c r="Z893" s="12">
        <v>185.91</v>
      </c>
      <c r="AA893" s="12">
        <v>108.07</v>
      </c>
      <c r="AB893" s="12" t="s">
        <v>46</v>
      </c>
      <c r="AC893" s="13">
        <v>43424</v>
      </c>
      <c r="AD893" s="12">
        <v>62</v>
      </c>
      <c r="AE893" s="15" t="s">
        <v>33</v>
      </c>
    </row>
    <row r="894" spans="3:31" ht="18" x14ac:dyDescent="0.35">
      <c r="C894" s="11" t="s">
        <v>1757</v>
      </c>
      <c r="D894" s="12" t="s">
        <v>4872</v>
      </c>
      <c r="E894" s="12" t="s">
        <v>6876</v>
      </c>
      <c r="F894" s="12" t="s">
        <v>30</v>
      </c>
      <c r="G894" s="12" t="s">
        <v>8026</v>
      </c>
      <c r="H894" s="12" t="s">
        <v>8021</v>
      </c>
      <c r="I894" s="12" t="s">
        <v>1758</v>
      </c>
      <c r="J894" s="13">
        <v>45836</v>
      </c>
      <c r="K894" s="14">
        <v>0.31939814814814815</v>
      </c>
      <c r="L894" s="12">
        <v>352.64</v>
      </c>
      <c r="M894" s="12">
        <v>2087.11</v>
      </c>
      <c r="N894" s="12">
        <v>2439.75</v>
      </c>
      <c r="O894" s="12">
        <v>1880.87</v>
      </c>
      <c r="P894" s="49">
        <v>45839</v>
      </c>
      <c r="Q894" s="12" t="str">
        <f>TEXT(Table1[[#This Row],[Billing_Date]],"YYYY")</f>
        <v>2025</v>
      </c>
      <c r="R894" s="49">
        <v>45872</v>
      </c>
      <c r="S894" s="12" t="s">
        <v>49</v>
      </c>
      <c r="T894" s="12">
        <f>IF(Table1[[#This Row],[Payment_Status]]="Paid",1,0)</f>
        <v>0</v>
      </c>
      <c r="U894" s="12">
        <f>IF(Table1[[#This Row],[Payment_Status]]="Unpaid",1,0)</f>
        <v>1</v>
      </c>
      <c r="V894" s="12">
        <f>IF(Table1[[#This Row],[Payment_Status]]="Pending",1,0)</f>
        <v>0</v>
      </c>
      <c r="W894" s="12" t="s">
        <v>29</v>
      </c>
      <c r="X894" s="12" t="s">
        <v>44</v>
      </c>
      <c r="Y894" s="12" t="s">
        <v>63</v>
      </c>
      <c r="Z894" s="12">
        <v>217.23</v>
      </c>
      <c r="AA894" s="12">
        <v>135.41</v>
      </c>
      <c r="AB894" s="12" t="s">
        <v>32</v>
      </c>
      <c r="AC894" s="13">
        <v>43295</v>
      </c>
      <c r="AD894" s="12">
        <v>65</v>
      </c>
      <c r="AE894" s="15" t="s">
        <v>64</v>
      </c>
    </row>
    <row r="895" spans="3:31" ht="18" x14ac:dyDescent="0.35">
      <c r="C895" s="11" t="s">
        <v>1759</v>
      </c>
      <c r="D895" s="12" t="s">
        <v>4873</v>
      </c>
      <c r="E895" s="12" t="s">
        <v>6877</v>
      </c>
      <c r="F895" s="12" t="s">
        <v>35</v>
      </c>
      <c r="G895" s="12" t="s">
        <v>8027</v>
      </c>
      <c r="H895" s="12" t="s">
        <v>8022</v>
      </c>
      <c r="I895" s="12" t="s">
        <v>1760</v>
      </c>
      <c r="J895" s="13">
        <v>45599</v>
      </c>
      <c r="K895" s="14">
        <v>0.750462962962963</v>
      </c>
      <c r="L895" s="12">
        <v>72.19</v>
      </c>
      <c r="M895" s="12">
        <v>1166.1099999999999</v>
      </c>
      <c r="N895" s="12">
        <v>1238.3</v>
      </c>
      <c r="O895" s="12">
        <v>405.89</v>
      </c>
      <c r="P895" s="49">
        <v>45761</v>
      </c>
      <c r="Q895" s="12" t="str">
        <f>TEXT(Table1[[#This Row],[Billing_Date]],"YYYY")</f>
        <v>2025</v>
      </c>
      <c r="R895" s="49">
        <v>45874</v>
      </c>
      <c r="S895" s="12" t="s">
        <v>28</v>
      </c>
      <c r="T895" s="12">
        <f>IF(Table1[[#This Row],[Payment_Status]]="Paid",1,0)</f>
        <v>1</v>
      </c>
      <c r="U895" s="12">
        <f>IF(Table1[[#This Row],[Payment_Status]]="Unpaid",1,0)</f>
        <v>0</v>
      </c>
      <c r="V895" s="12">
        <f>IF(Table1[[#This Row],[Payment_Status]]="Pending",1,0)</f>
        <v>0</v>
      </c>
      <c r="W895" s="12" t="s">
        <v>58</v>
      </c>
      <c r="X895" s="12" t="s">
        <v>39</v>
      </c>
      <c r="Y895" s="12" t="s">
        <v>51</v>
      </c>
      <c r="Z895" s="12">
        <v>29.28</v>
      </c>
      <c r="AA895" s="12">
        <v>42.91</v>
      </c>
      <c r="AB895" s="12" t="s">
        <v>32</v>
      </c>
      <c r="AC895" s="13">
        <v>43411</v>
      </c>
      <c r="AD895" s="12">
        <v>73</v>
      </c>
      <c r="AE895" s="15" t="s">
        <v>40</v>
      </c>
    </row>
    <row r="896" spans="3:31" ht="18" x14ac:dyDescent="0.35">
      <c r="C896" s="11" t="s">
        <v>1761</v>
      </c>
      <c r="D896" s="12" t="s">
        <v>4874</v>
      </c>
      <c r="E896" s="12" t="s">
        <v>6878</v>
      </c>
      <c r="F896" s="12" t="s">
        <v>30</v>
      </c>
      <c r="G896" s="12" t="s">
        <v>8026</v>
      </c>
      <c r="H896" s="12" t="s">
        <v>8021</v>
      </c>
      <c r="I896" s="12" t="s">
        <v>1762</v>
      </c>
      <c r="J896" s="13">
        <v>45644</v>
      </c>
      <c r="K896" s="14">
        <v>6.0451388888888888E-2</v>
      </c>
      <c r="L896" s="12">
        <v>496.64</v>
      </c>
      <c r="M896" s="12">
        <v>4473.34</v>
      </c>
      <c r="N896" s="12">
        <v>4969.9799999999996</v>
      </c>
      <c r="O896" s="12">
        <v>3541.02</v>
      </c>
      <c r="P896" s="49">
        <v>45668</v>
      </c>
      <c r="Q896" s="12" t="str">
        <f>TEXT(Table1[[#This Row],[Billing_Date]],"YYYY")</f>
        <v>2025</v>
      </c>
      <c r="R896" s="49">
        <v>45863</v>
      </c>
      <c r="S896" s="12" t="s">
        <v>37</v>
      </c>
      <c r="T896" s="12">
        <f>IF(Table1[[#This Row],[Payment_Status]]="Paid",1,0)</f>
        <v>0</v>
      </c>
      <c r="U896" s="12">
        <f>IF(Table1[[#This Row],[Payment_Status]]="Unpaid",1,0)</f>
        <v>0</v>
      </c>
      <c r="V896" s="12">
        <f>IF(Table1[[#This Row],[Payment_Status]]="Pending",1,0)</f>
        <v>1</v>
      </c>
      <c r="W896" s="12" t="s">
        <v>38</v>
      </c>
      <c r="X896" s="12" t="s">
        <v>39</v>
      </c>
      <c r="Y896" s="12" t="s">
        <v>45</v>
      </c>
      <c r="Z896" s="12">
        <v>205.86</v>
      </c>
      <c r="AA896" s="12">
        <v>290.77999999999997</v>
      </c>
      <c r="AB896" s="12" t="s">
        <v>32</v>
      </c>
      <c r="AC896" s="13">
        <v>44934</v>
      </c>
      <c r="AD896" s="12">
        <v>39</v>
      </c>
      <c r="AE896" s="15" t="s">
        <v>33</v>
      </c>
    </row>
    <row r="897" spans="3:31" ht="18" x14ac:dyDescent="0.35">
      <c r="C897" s="11" t="s">
        <v>1763</v>
      </c>
      <c r="D897" s="12" t="s">
        <v>4875</v>
      </c>
      <c r="E897" s="12" t="s">
        <v>6879</v>
      </c>
      <c r="F897" s="12" t="s">
        <v>30</v>
      </c>
      <c r="G897" s="12" t="s">
        <v>8030</v>
      </c>
      <c r="H897" s="12" t="s">
        <v>8023</v>
      </c>
      <c r="I897" s="12" t="s">
        <v>1764</v>
      </c>
      <c r="J897" s="13">
        <v>45715</v>
      </c>
      <c r="K897" s="14">
        <v>0.23385416666666667</v>
      </c>
      <c r="L897" s="12">
        <v>35.869999999999997</v>
      </c>
      <c r="M897" s="12">
        <v>1650.84</v>
      </c>
      <c r="N897" s="12">
        <v>1686.70999999999</v>
      </c>
      <c r="O897" s="12">
        <v>187.99</v>
      </c>
      <c r="P897" s="49">
        <v>45721</v>
      </c>
      <c r="Q897" s="12" t="str">
        <f>TEXT(Table1[[#This Row],[Billing_Date]],"YYYY")</f>
        <v>2025</v>
      </c>
      <c r="R897" s="49">
        <v>45860</v>
      </c>
      <c r="S897" s="12" t="s">
        <v>37</v>
      </c>
      <c r="T897" s="12">
        <f>IF(Table1[[#This Row],[Payment_Status]]="Paid",1,0)</f>
        <v>0</v>
      </c>
      <c r="U897" s="12">
        <f>IF(Table1[[#This Row],[Payment_Status]]="Unpaid",1,0)</f>
        <v>0</v>
      </c>
      <c r="V897" s="12">
        <f>IF(Table1[[#This Row],[Payment_Status]]="Pending",1,0)</f>
        <v>1</v>
      </c>
      <c r="W897" s="12" t="s">
        <v>58</v>
      </c>
      <c r="X897" s="12" t="s">
        <v>30</v>
      </c>
      <c r="Y897" s="12" t="s">
        <v>51</v>
      </c>
      <c r="Z897" s="12">
        <v>19.239999999999998</v>
      </c>
      <c r="AA897" s="12">
        <v>16.63</v>
      </c>
      <c r="AB897" s="12" t="s">
        <v>46</v>
      </c>
      <c r="AC897" s="13">
        <v>43044</v>
      </c>
      <c r="AD897" s="12">
        <v>39</v>
      </c>
      <c r="AE897" s="15" t="s">
        <v>40</v>
      </c>
    </row>
    <row r="898" spans="3:31" ht="18" x14ac:dyDescent="0.35">
      <c r="C898" s="11" t="s">
        <v>1765</v>
      </c>
      <c r="D898" s="12" t="s">
        <v>4876</v>
      </c>
      <c r="E898" s="12" t="s">
        <v>6880</v>
      </c>
      <c r="F898" s="12" t="s">
        <v>35</v>
      </c>
      <c r="G898" s="12" t="s">
        <v>8029</v>
      </c>
      <c r="H898" s="12" t="s">
        <v>8020</v>
      </c>
      <c r="I898" s="12" t="s">
        <v>1766</v>
      </c>
      <c r="J898" s="13">
        <v>45835</v>
      </c>
      <c r="K898" s="14">
        <v>0.85157407407407404</v>
      </c>
      <c r="L898" s="12">
        <v>260.76</v>
      </c>
      <c r="M898" s="12">
        <v>1902.13</v>
      </c>
      <c r="N898" s="12">
        <v>2162.89</v>
      </c>
      <c r="O898" s="12">
        <v>1782.99</v>
      </c>
      <c r="P898" s="49">
        <v>45835</v>
      </c>
      <c r="Q898" s="12" t="str">
        <f>TEXT(Table1[[#This Row],[Billing_Date]],"YYYY")</f>
        <v>2025</v>
      </c>
      <c r="R898" s="49">
        <v>45876</v>
      </c>
      <c r="S898" s="12" t="s">
        <v>49</v>
      </c>
      <c r="T898" s="12">
        <f>IF(Table1[[#This Row],[Payment_Status]]="Paid",1,0)</f>
        <v>0</v>
      </c>
      <c r="U898" s="12">
        <f>IF(Table1[[#This Row],[Payment_Status]]="Unpaid",1,0)</f>
        <v>1</v>
      </c>
      <c r="V898" s="12">
        <f>IF(Table1[[#This Row],[Payment_Status]]="Pending",1,0)</f>
        <v>0</v>
      </c>
      <c r="W898" s="12" t="s">
        <v>29</v>
      </c>
      <c r="X898" s="12" t="s">
        <v>39</v>
      </c>
      <c r="Y898" s="12" t="s">
        <v>51</v>
      </c>
      <c r="Z898" s="12">
        <v>180.83</v>
      </c>
      <c r="AA898" s="12">
        <v>79.930000000000007</v>
      </c>
      <c r="AB898" s="12" t="s">
        <v>32</v>
      </c>
      <c r="AC898" s="13">
        <v>42939</v>
      </c>
      <c r="AD898" s="12">
        <v>26</v>
      </c>
      <c r="AE898" s="15" t="s">
        <v>64</v>
      </c>
    </row>
    <row r="899" spans="3:31" ht="18" x14ac:dyDescent="0.35">
      <c r="C899" s="11" t="s">
        <v>1767</v>
      </c>
      <c r="D899" s="12" t="s">
        <v>4877</v>
      </c>
      <c r="E899" s="12" t="s">
        <v>6881</v>
      </c>
      <c r="F899" s="12" t="s">
        <v>26</v>
      </c>
      <c r="G899" s="12" t="s">
        <v>8030</v>
      </c>
      <c r="H899" s="12" t="s">
        <v>8023</v>
      </c>
      <c r="I899" s="12" t="s">
        <v>1768</v>
      </c>
      <c r="J899" s="13">
        <v>45582</v>
      </c>
      <c r="K899" s="14">
        <v>0.11523148148148148</v>
      </c>
      <c r="L899" s="12">
        <v>328.29</v>
      </c>
      <c r="M899" s="12">
        <v>2554.27</v>
      </c>
      <c r="N899" s="12">
        <v>2882.56</v>
      </c>
      <c r="O899" s="12">
        <v>2385.9299999999998</v>
      </c>
      <c r="P899" s="49">
        <v>45635</v>
      </c>
      <c r="Q899" s="12" t="str">
        <f>TEXT(Table1[[#This Row],[Billing_Date]],"YYYY")</f>
        <v>2024</v>
      </c>
      <c r="R899" s="49">
        <v>45883</v>
      </c>
      <c r="S899" s="12" t="s">
        <v>49</v>
      </c>
      <c r="T899" s="12">
        <f>IF(Table1[[#This Row],[Payment_Status]]="Paid",1,0)</f>
        <v>0</v>
      </c>
      <c r="U899" s="12">
        <f>IF(Table1[[#This Row],[Payment_Status]]="Unpaid",1,0)</f>
        <v>1</v>
      </c>
      <c r="V899" s="12">
        <f>IF(Table1[[#This Row],[Payment_Status]]="Pending",1,0)</f>
        <v>0</v>
      </c>
      <c r="W899" s="12" t="s">
        <v>43</v>
      </c>
      <c r="X899" s="12" t="s">
        <v>30</v>
      </c>
      <c r="Y899" s="12" t="s">
        <v>31</v>
      </c>
      <c r="Z899" s="12">
        <v>226.64</v>
      </c>
      <c r="AA899" s="12">
        <v>101.65</v>
      </c>
      <c r="AB899" s="12" t="s">
        <v>32</v>
      </c>
      <c r="AC899" s="13">
        <v>44399</v>
      </c>
      <c r="AD899" s="12">
        <v>72</v>
      </c>
      <c r="AE899" s="15" t="s">
        <v>40</v>
      </c>
    </row>
    <row r="900" spans="3:31" ht="18" x14ac:dyDescent="0.35">
      <c r="C900" s="11" t="s">
        <v>1769</v>
      </c>
      <c r="D900" s="12" t="s">
        <v>4878</v>
      </c>
      <c r="E900" s="12" t="s">
        <v>6882</v>
      </c>
      <c r="F900" s="12" t="s">
        <v>26</v>
      </c>
      <c r="G900" s="12" t="s">
        <v>8030</v>
      </c>
      <c r="H900" s="12" t="s">
        <v>8023</v>
      </c>
      <c r="I900" s="12" t="s">
        <v>1770</v>
      </c>
      <c r="J900" s="13">
        <v>45588</v>
      </c>
      <c r="K900" s="14">
        <v>0.72317129629629628</v>
      </c>
      <c r="L900" s="12">
        <v>447.59</v>
      </c>
      <c r="M900" s="12">
        <v>2658.85</v>
      </c>
      <c r="N900" s="12">
        <v>3106.44</v>
      </c>
      <c r="O900" s="12">
        <v>3184.63</v>
      </c>
      <c r="P900" s="49">
        <v>45590</v>
      </c>
      <c r="Q900" s="12" t="str">
        <f>TEXT(Table1[[#This Row],[Billing_Date]],"YYYY")</f>
        <v>2024</v>
      </c>
      <c r="R900" s="49">
        <v>45867</v>
      </c>
      <c r="S900" s="12" t="s">
        <v>37</v>
      </c>
      <c r="T900" s="12">
        <f>IF(Table1[[#This Row],[Payment_Status]]="Paid",1,0)</f>
        <v>0</v>
      </c>
      <c r="U900" s="12">
        <f>IF(Table1[[#This Row],[Payment_Status]]="Unpaid",1,0)</f>
        <v>0</v>
      </c>
      <c r="V900" s="12">
        <f>IF(Table1[[#This Row],[Payment_Status]]="Pending",1,0)</f>
        <v>1</v>
      </c>
      <c r="W900" s="12" t="s">
        <v>43</v>
      </c>
      <c r="X900" s="12" t="s">
        <v>39</v>
      </c>
      <c r="Y900" s="12" t="s">
        <v>45</v>
      </c>
      <c r="Z900" s="12">
        <v>183.09</v>
      </c>
      <c r="AA900" s="12">
        <v>264.5</v>
      </c>
      <c r="AB900" s="12" t="s">
        <v>46</v>
      </c>
      <c r="AC900" s="13">
        <v>43839</v>
      </c>
      <c r="AD900" s="12">
        <v>31</v>
      </c>
      <c r="AE900" s="15" t="s">
        <v>33</v>
      </c>
    </row>
    <row r="901" spans="3:31" ht="18" x14ac:dyDescent="0.35">
      <c r="C901" s="11" t="s">
        <v>1140</v>
      </c>
      <c r="D901" s="12" t="s">
        <v>4879</v>
      </c>
      <c r="E901" s="12" t="s">
        <v>6883</v>
      </c>
      <c r="F901" s="12" t="s">
        <v>35</v>
      </c>
      <c r="G901" s="12" t="s">
        <v>8026</v>
      </c>
      <c r="H901" s="12" t="s">
        <v>8021</v>
      </c>
      <c r="I901" s="12" t="s">
        <v>1141</v>
      </c>
      <c r="J901" s="13">
        <v>45831</v>
      </c>
      <c r="K901" s="14">
        <v>0.12488425925925926</v>
      </c>
      <c r="L901" s="12">
        <v>399.26</v>
      </c>
      <c r="M901" s="12">
        <v>1968.21</v>
      </c>
      <c r="N901" s="12">
        <v>2367.4699999999998</v>
      </c>
      <c r="O901" s="12">
        <v>2489.94</v>
      </c>
      <c r="P901" s="49">
        <v>45834</v>
      </c>
      <c r="Q901" s="12" t="str">
        <f>TEXT(Table1[[#This Row],[Billing_Date]],"YYYY")</f>
        <v>2025</v>
      </c>
      <c r="R901" s="49">
        <v>45861</v>
      </c>
      <c r="S901" s="12" t="s">
        <v>28</v>
      </c>
      <c r="T901" s="12">
        <f>IF(Table1[[#This Row],[Payment_Status]]="Paid",1,0)</f>
        <v>1</v>
      </c>
      <c r="U901" s="12">
        <f>IF(Table1[[#This Row],[Payment_Status]]="Unpaid",1,0)</f>
        <v>0</v>
      </c>
      <c r="V901" s="12">
        <f>IF(Table1[[#This Row],[Payment_Status]]="Pending",1,0)</f>
        <v>0</v>
      </c>
      <c r="W901" s="12" t="s">
        <v>50</v>
      </c>
      <c r="X901" s="12" t="s">
        <v>39</v>
      </c>
      <c r="Y901" s="12" t="s">
        <v>51</v>
      </c>
      <c r="Z901" s="12">
        <v>239.13</v>
      </c>
      <c r="AA901" s="12">
        <v>160.13</v>
      </c>
      <c r="AB901" s="12" t="s">
        <v>46</v>
      </c>
      <c r="AC901" s="13">
        <v>44674</v>
      </c>
      <c r="AD901" s="12">
        <v>57</v>
      </c>
      <c r="AE901" s="15" t="s">
        <v>64</v>
      </c>
    </row>
    <row r="902" spans="3:31" ht="18" x14ac:dyDescent="0.35">
      <c r="C902" s="11" t="s">
        <v>1773</v>
      </c>
      <c r="D902" s="12" t="s">
        <v>4880</v>
      </c>
      <c r="E902" s="12" t="s">
        <v>6884</v>
      </c>
      <c r="F902" s="12" t="s">
        <v>35</v>
      </c>
      <c r="G902" s="12" t="s">
        <v>8028</v>
      </c>
      <c r="H902" s="12" t="s">
        <v>8022</v>
      </c>
      <c r="I902" s="12" t="s">
        <v>1774</v>
      </c>
      <c r="J902" s="13">
        <v>45536</v>
      </c>
      <c r="K902" s="14">
        <v>0.44575231481481481</v>
      </c>
      <c r="L902" s="12">
        <v>162.65</v>
      </c>
      <c r="M902" s="12">
        <v>1414.1</v>
      </c>
      <c r="N902" s="12">
        <v>1576.75</v>
      </c>
      <c r="O902" s="12">
        <v>1091.69</v>
      </c>
      <c r="P902" s="49">
        <v>45705</v>
      </c>
      <c r="Q902" s="12" t="str">
        <f>TEXT(Table1[[#This Row],[Billing_Date]],"YYYY")</f>
        <v>2025</v>
      </c>
      <c r="R902" s="49">
        <v>45873</v>
      </c>
      <c r="S902" s="12" t="s">
        <v>37</v>
      </c>
      <c r="T902" s="12">
        <f>IF(Table1[[#This Row],[Payment_Status]]="Paid",1,0)</f>
        <v>0</v>
      </c>
      <c r="U902" s="12">
        <f>IF(Table1[[#This Row],[Payment_Status]]="Unpaid",1,0)</f>
        <v>0</v>
      </c>
      <c r="V902" s="12">
        <f>IF(Table1[[#This Row],[Payment_Status]]="Pending",1,0)</f>
        <v>1</v>
      </c>
      <c r="W902" s="12" t="s">
        <v>38</v>
      </c>
      <c r="X902" s="12" t="s">
        <v>30</v>
      </c>
      <c r="Y902" s="12" t="s">
        <v>63</v>
      </c>
      <c r="Z902" s="12">
        <v>105.91</v>
      </c>
      <c r="AA902" s="12">
        <v>56.74</v>
      </c>
      <c r="AB902" s="12" t="s">
        <v>32</v>
      </c>
      <c r="AC902" s="13">
        <v>42668</v>
      </c>
      <c r="AD902" s="12">
        <v>32</v>
      </c>
      <c r="AE902" s="15" t="s">
        <v>33</v>
      </c>
    </row>
    <row r="903" spans="3:31" ht="18" x14ac:dyDescent="0.35">
      <c r="C903" s="11" t="s">
        <v>1777</v>
      </c>
      <c r="D903" s="12" t="s">
        <v>4882</v>
      </c>
      <c r="E903" s="12" t="s">
        <v>6886</v>
      </c>
      <c r="F903" s="12" t="s">
        <v>30</v>
      </c>
      <c r="G903" s="12" t="s">
        <v>8026</v>
      </c>
      <c r="H903" s="12" t="s">
        <v>8021</v>
      </c>
      <c r="I903" s="12" t="s">
        <v>1778</v>
      </c>
      <c r="J903" s="13">
        <v>45777</v>
      </c>
      <c r="K903" s="14">
        <v>0.70090277777777776</v>
      </c>
      <c r="L903" s="12">
        <v>207.28</v>
      </c>
      <c r="M903" s="12">
        <v>3984.57</v>
      </c>
      <c r="N903" s="12">
        <v>4191.8500000000004</v>
      </c>
      <c r="O903" s="12">
        <v>1328.42</v>
      </c>
      <c r="P903" s="49">
        <v>45780</v>
      </c>
      <c r="Q903" s="12" t="str">
        <f>TEXT(Table1[[#This Row],[Billing_Date]],"YYYY")</f>
        <v>2025</v>
      </c>
      <c r="R903" s="49">
        <v>45877</v>
      </c>
      <c r="S903" s="12" t="s">
        <v>28</v>
      </c>
      <c r="T903" s="12">
        <f>IF(Table1[[#This Row],[Payment_Status]]="Paid",1,0)</f>
        <v>1</v>
      </c>
      <c r="U903" s="12">
        <f>IF(Table1[[#This Row],[Payment_Status]]="Unpaid",1,0)</f>
        <v>0</v>
      </c>
      <c r="V903" s="12">
        <f>IF(Table1[[#This Row],[Payment_Status]]="Pending",1,0)</f>
        <v>0</v>
      </c>
      <c r="W903" s="12" t="s">
        <v>38</v>
      </c>
      <c r="X903" s="12" t="s">
        <v>44</v>
      </c>
      <c r="Y903" s="12" t="s">
        <v>85</v>
      </c>
      <c r="Z903" s="12">
        <v>112.1</v>
      </c>
      <c r="AA903" s="12">
        <v>95.18</v>
      </c>
      <c r="AB903" s="12" t="s">
        <v>46</v>
      </c>
      <c r="AC903" s="13">
        <v>43347</v>
      </c>
      <c r="AD903" s="12">
        <v>43</v>
      </c>
      <c r="AE903" s="15" t="s">
        <v>64</v>
      </c>
    </row>
    <row r="904" spans="3:31" ht="18" x14ac:dyDescent="0.35">
      <c r="C904" s="11" t="s">
        <v>1779</v>
      </c>
      <c r="D904" s="12" t="s">
        <v>4883</v>
      </c>
      <c r="E904" s="12" t="s">
        <v>6887</v>
      </c>
      <c r="F904" s="12" t="s">
        <v>30</v>
      </c>
      <c r="G904" s="12" t="s">
        <v>8028</v>
      </c>
      <c r="H904" s="12" t="s">
        <v>8022</v>
      </c>
      <c r="I904" s="12" t="s">
        <v>1780</v>
      </c>
      <c r="J904" s="13">
        <v>45794</v>
      </c>
      <c r="K904" s="14">
        <v>0.66636574074074073</v>
      </c>
      <c r="L904" s="12">
        <v>104.13</v>
      </c>
      <c r="M904" s="12">
        <v>3516.33</v>
      </c>
      <c r="N904" s="12">
        <v>3620.46</v>
      </c>
      <c r="O904" s="12">
        <v>530.02</v>
      </c>
      <c r="P904" s="49">
        <v>45795</v>
      </c>
      <c r="Q904" s="12" t="str">
        <f>TEXT(Table1[[#This Row],[Billing_Date]],"YYYY")</f>
        <v>2025</v>
      </c>
      <c r="R904" s="49">
        <v>45862</v>
      </c>
      <c r="S904" s="12" t="s">
        <v>49</v>
      </c>
      <c r="T904" s="12">
        <f>IF(Table1[[#This Row],[Payment_Status]]="Paid",1,0)</f>
        <v>0</v>
      </c>
      <c r="U904" s="12">
        <f>IF(Table1[[#This Row],[Payment_Status]]="Unpaid",1,0)</f>
        <v>1</v>
      </c>
      <c r="V904" s="12">
        <f>IF(Table1[[#This Row],[Payment_Status]]="Pending",1,0)</f>
        <v>0</v>
      </c>
      <c r="W904" s="12" t="s">
        <v>29</v>
      </c>
      <c r="X904" s="12" t="s">
        <v>30</v>
      </c>
      <c r="Y904" s="12" t="s">
        <v>51</v>
      </c>
      <c r="Z904" s="12">
        <v>67.3</v>
      </c>
      <c r="AA904" s="12">
        <v>36.83</v>
      </c>
      <c r="AB904" s="12" t="s">
        <v>32</v>
      </c>
      <c r="AC904" s="13">
        <v>44478</v>
      </c>
      <c r="AD904" s="12">
        <v>43</v>
      </c>
      <c r="AE904" s="15" t="s">
        <v>33</v>
      </c>
    </row>
    <row r="905" spans="3:31" ht="18" x14ac:dyDescent="0.35">
      <c r="C905" s="11" t="s">
        <v>1781</v>
      </c>
      <c r="D905" s="12" t="s">
        <v>4884</v>
      </c>
      <c r="E905" s="12" t="s">
        <v>6888</v>
      </c>
      <c r="F905" s="12" t="s">
        <v>30</v>
      </c>
      <c r="G905" s="12" t="s">
        <v>8025</v>
      </c>
      <c r="H905" s="12" t="s">
        <v>8020</v>
      </c>
      <c r="I905" s="12" t="s">
        <v>1782</v>
      </c>
      <c r="J905" s="13">
        <v>45786</v>
      </c>
      <c r="K905" s="14">
        <v>0.46509259259259261</v>
      </c>
      <c r="L905" s="12">
        <v>196.38</v>
      </c>
      <c r="M905" s="12">
        <v>2463.6999999999998</v>
      </c>
      <c r="N905" s="12">
        <v>2660.08</v>
      </c>
      <c r="O905" s="12">
        <v>1142.25</v>
      </c>
      <c r="P905" s="49">
        <v>45789</v>
      </c>
      <c r="Q905" s="12" t="str">
        <f>TEXT(Table1[[#This Row],[Billing_Date]],"YYYY")</f>
        <v>2025</v>
      </c>
      <c r="R905" s="49">
        <v>45866</v>
      </c>
      <c r="S905" s="12" t="s">
        <v>37</v>
      </c>
      <c r="T905" s="12">
        <f>IF(Table1[[#This Row],[Payment_Status]]="Paid",1,0)</f>
        <v>0</v>
      </c>
      <c r="U905" s="12">
        <f>IF(Table1[[#This Row],[Payment_Status]]="Unpaid",1,0)</f>
        <v>0</v>
      </c>
      <c r="V905" s="12">
        <f>IF(Table1[[#This Row],[Payment_Status]]="Pending",1,0)</f>
        <v>1</v>
      </c>
      <c r="W905" s="12" t="s">
        <v>38</v>
      </c>
      <c r="X905" s="12" t="s">
        <v>39</v>
      </c>
      <c r="Y905" s="12" t="s">
        <v>45</v>
      </c>
      <c r="Z905" s="12">
        <v>135.41</v>
      </c>
      <c r="AA905" s="12">
        <v>60.97</v>
      </c>
      <c r="AB905" s="12" t="s">
        <v>46</v>
      </c>
      <c r="AC905" s="13">
        <v>44718</v>
      </c>
      <c r="AD905" s="12">
        <v>63</v>
      </c>
      <c r="AE905" s="15" t="s">
        <v>33</v>
      </c>
    </row>
    <row r="906" spans="3:31" ht="18" x14ac:dyDescent="0.35">
      <c r="C906" s="11" t="s">
        <v>1783</v>
      </c>
      <c r="D906" s="12" t="s">
        <v>4885</v>
      </c>
      <c r="E906" s="12" t="s">
        <v>6889</v>
      </c>
      <c r="F906" s="12" t="s">
        <v>35</v>
      </c>
      <c r="G906" s="12" t="s">
        <v>8025</v>
      </c>
      <c r="H906" s="12" t="s">
        <v>8020</v>
      </c>
      <c r="I906" s="12" t="s">
        <v>1784</v>
      </c>
      <c r="J906" s="13">
        <v>45825</v>
      </c>
      <c r="K906" s="14">
        <v>0.74594907407407407</v>
      </c>
      <c r="L906" s="12">
        <v>294.75</v>
      </c>
      <c r="M906" s="12">
        <v>2227.6999999999998</v>
      </c>
      <c r="N906" s="12">
        <v>2522.4499999999998</v>
      </c>
      <c r="O906" s="12">
        <v>2098.14</v>
      </c>
      <c r="P906" s="49">
        <v>45826</v>
      </c>
      <c r="Q906" s="12" t="str">
        <f>TEXT(Table1[[#This Row],[Billing_Date]],"YYYY")</f>
        <v>2025</v>
      </c>
      <c r="R906" s="49">
        <v>45879</v>
      </c>
      <c r="S906" s="12" t="s">
        <v>49</v>
      </c>
      <c r="T906" s="12">
        <f>IF(Table1[[#This Row],[Payment_Status]]="Paid",1,0)</f>
        <v>0</v>
      </c>
      <c r="U906" s="12">
        <f>IF(Table1[[#This Row],[Payment_Status]]="Unpaid",1,0)</f>
        <v>1</v>
      </c>
      <c r="V906" s="12">
        <f>IF(Table1[[#This Row],[Payment_Status]]="Pending",1,0)</f>
        <v>0</v>
      </c>
      <c r="W906" s="12" t="s">
        <v>29</v>
      </c>
      <c r="X906" s="12" t="s">
        <v>30</v>
      </c>
      <c r="Y906" s="12" t="s">
        <v>45</v>
      </c>
      <c r="Z906" s="12">
        <v>164.33</v>
      </c>
      <c r="AA906" s="12">
        <v>130.41999999999999</v>
      </c>
      <c r="AB906" s="12" t="s">
        <v>32</v>
      </c>
      <c r="AC906" s="13">
        <v>44041</v>
      </c>
      <c r="AD906" s="12">
        <v>39</v>
      </c>
      <c r="AE906" s="15" t="s">
        <v>64</v>
      </c>
    </row>
    <row r="907" spans="3:31" ht="18" x14ac:dyDescent="0.35">
      <c r="C907" s="11" t="s">
        <v>1785</v>
      </c>
      <c r="D907" s="12" t="s">
        <v>4886</v>
      </c>
      <c r="E907" s="12" t="s">
        <v>6890</v>
      </c>
      <c r="F907" s="12" t="s">
        <v>35</v>
      </c>
      <c r="G907" s="12" t="s">
        <v>8031</v>
      </c>
      <c r="H907" s="12" t="s">
        <v>8024</v>
      </c>
      <c r="I907" s="12" t="s">
        <v>1786</v>
      </c>
      <c r="J907" s="13">
        <v>45599</v>
      </c>
      <c r="K907" s="14">
        <v>2.2916666666666665E-2</v>
      </c>
      <c r="L907" s="12">
        <v>316.14</v>
      </c>
      <c r="M907" s="12">
        <v>3185.34</v>
      </c>
      <c r="N907" s="12">
        <v>3501.48</v>
      </c>
      <c r="O907" s="12">
        <v>1742.47</v>
      </c>
      <c r="P907" s="49">
        <v>45677</v>
      </c>
      <c r="Q907" s="12" t="str">
        <f>TEXT(Table1[[#This Row],[Billing_Date]],"YYYY")</f>
        <v>2025</v>
      </c>
      <c r="R907" s="49">
        <v>45873</v>
      </c>
      <c r="S907" s="12" t="s">
        <v>49</v>
      </c>
      <c r="T907" s="12">
        <f>IF(Table1[[#This Row],[Payment_Status]]="Paid",1,0)</f>
        <v>0</v>
      </c>
      <c r="U907" s="12">
        <f>IF(Table1[[#This Row],[Payment_Status]]="Unpaid",1,0)</f>
        <v>1</v>
      </c>
      <c r="V907" s="12">
        <f>IF(Table1[[#This Row],[Payment_Status]]="Pending",1,0)</f>
        <v>0</v>
      </c>
      <c r="W907" s="12" t="s">
        <v>50</v>
      </c>
      <c r="X907" s="12" t="s">
        <v>30</v>
      </c>
      <c r="Y907" s="12" t="s">
        <v>85</v>
      </c>
      <c r="Z907" s="12">
        <v>179.02</v>
      </c>
      <c r="AA907" s="12">
        <v>137.12</v>
      </c>
      <c r="AB907" s="12" t="s">
        <v>46</v>
      </c>
      <c r="AC907" s="13">
        <v>44955</v>
      </c>
      <c r="AD907" s="12">
        <v>71</v>
      </c>
      <c r="AE907" s="15" t="s">
        <v>64</v>
      </c>
    </row>
    <row r="908" spans="3:31" ht="18" x14ac:dyDescent="0.35">
      <c r="C908" s="11" t="s">
        <v>1787</v>
      </c>
      <c r="D908" s="12" t="s">
        <v>4887</v>
      </c>
      <c r="E908" s="12" t="s">
        <v>6891</v>
      </c>
      <c r="F908" s="12" t="s">
        <v>35</v>
      </c>
      <c r="G908" s="12" t="s">
        <v>8026</v>
      </c>
      <c r="H908" s="12" t="s">
        <v>8021</v>
      </c>
      <c r="I908" s="12" t="s">
        <v>1788</v>
      </c>
      <c r="J908" s="13">
        <v>45713</v>
      </c>
      <c r="K908" s="14">
        <v>0.85465277777777782</v>
      </c>
      <c r="L908" s="12">
        <v>80.59</v>
      </c>
      <c r="M908" s="12">
        <v>1568.95</v>
      </c>
      <c r="N908" s="12">
        <v>1649.54</v>
      </c>
      <c r="O908" s="12">
        <v>559.45000000000005</v>
      </c>
      <c r="P908" s="49">
        <v>45714</v>
      </c>
      <c r="Q908" s="12" t="str">
        <f>TEXT(Table1[[#This Row],[Billing_Date]],"YYYY")</f>
        <v>2025</v>
      </c>
      <c r="R908" s="49">
        <v>45865</v>
      </c>
      <c r="S908" s="12" t="s">
        <v>49</v>
      </c>
      <c r="T908" s="12">
        <f>IF(Table1[[#This Row],[Payment_Status]]="Paid",1,0)</f>
        <v>0</v>
      </c>
      <c r="U908" s="12">
        <f>IF(Table1[[#This Row],[Payment_Status]]="Unpaid",1,0)</f>
        <v>1</v>
      </c>
      <c r="V908" s="12">
        <f>IF(Table1[[#This Row],[Payment_Status]]="Pending",1,0)</f>
        <v>0</v>
      </c>
      <c r="W908" s="12" t="s">
        <v>58</v>
      </c>
      <c r="X908" s="12" t="s">
        <v>39</v>
      </c>
      <c r="Y908" s="12" t="s">
        <v>31</v>
      </c>
      <c r="Z908" s="12">
        <v>35.229999999999997</v>
      </c>
      <c r="AA908" s="12">
        <v>45.36</v>
      </c>
      <c r="AB908" s="12" t="s">
        <v>46</v>
      </c>
      <c r="AC908" s="13">
        <v>42628</v>
      </c>
      <c r="AD908" s="12">
        <v>64</v>
      </c>
      <c r="AE908" s="15" t="s">
        <v>40</v>
      </c>
    </row>
    <row r="909" spans="3:31" ht="18" x14ac:dyDescent="0.35">
      <c r="C909" s="11" t="s">
        <v>1789</v>
      </c>
      <c r="D909" s="12" t="s">
        <v>4888</v>
      </c>
      <c r="E909" s="12" t="s">
        <v>6892</v>
      </c>
      <c r="F909" s="12" t="s">
        <v>30</v>
      </c>
      <c r="G909" s="12" t="s">
        <v>8028</v>
      </c>
      <c r="H909" s="12" t="s">
        <v>8022</v>
      </c>
      <c r="I909" s="12" t="s">
        <v>1790</v>
      </c>
      <c r="J909" s="13">
        <v>45572</v>
      </c>
      <c r="K909" s="14">
        <v>0.23712962962962963</v>
      </c>
      <c r="L909" s="12">
        <v>25.27</v>
      </c>
      <c r="M909" s="12">
        <v>1153.19</v>
      </c>
      <c r="N909" s="12">
        <v>1178.46</v>
      </c>
      <c r="O909" s="12">
        <v>176.16</v>
      </c>
      <c r="P909" s="49">
        <v>45615</v>
      </c>
      <c r="Q909" s="12" t="str">
        <f>TEXT(Table1[[#This Row],[Billing_Date]],"YYYY")</f>
        <v>2024</v>
      </c>
      <c r="R909" s="49">
        <v>45871</v>
      </c>
      <c r="S909" s="12" t="s">
        <v>49</v>
      </c>
      <c r="T909" s="12">
        <f>IF(Table1[[#This Row],[Payment_Status]]="Paid",1,0)</f>
        <v>0</v>
      </c>
      <c r="U909" s="12">
        <f>IF(Table1[[#This Row],[Payment_Status]]="Unpaid",1,0)</f>
        <v>1</v>
      </c>
      <c r="V909" s="12">
        <f>IF(Table1[[#This Row],[Payment_Status]]="Pending",1,0)</f>
        <v>0</v>
      </c>
      <c r="W909" s="12" t="s">
        <v>38</v>
      </c>
      <c r="X909" s="12" t="s">
        <v>30</v>
      </c>
      <c r="Y909" s="12" t="s">
        <v>45</v>
      </c>
      <c r="Z909" s="12">
        <v>16.73</v>
      </c>
      <c r="AA909" s="12">
        <v>8.5399999999999991</v>
      </c>
      <c r="AB909" s="12" t="s">
        <v>32</v>
      </c>
      <c r="AC909" s="13">
        <v>44522</v>
      </c>
      <c r="AD909" s="12">
        <v>29</v>
      </c>
      <c r="AE909" s="15" t="s">
        <v>64</v>
      </c>
    </row>
    <row r="910" spans="3:31" ht="18" x14ac:dyDescent="0.35">
      <c r="C910" s="11" t="s">
        <v>1331</v>
      </c>
      <c r="D910" s="12" t="s">
        <v>4889</v>
      </c>
      <c r="E910" s="12" t="s">
        <v>6893</v>
      </c>
      <c r="F910" s="12" t="s">
        <v>35</v>
      </c>
      <c r="G910" s="12" t="s">
        <v>8030</v>
      </c>
      <c r="H910" s="12" t="s">
        <v>8023</v>
      </c>
      <c r="I910" s="12" t="s">
        <v>1332</v>
      </c>
      <c r="J910" s="13">
        <v>45621</v>
      </c>
      <c r="K910" s="14">
        <v>0.17173611111111112</v>
      </c>
      <c r="L910" s="12">
        <v>107.82</v>
      </c>
      <c r="M910" s="12">
        <v>1162.83</v>
      </c>
      <c r="N910" s="12">
        <v>1270.6499999999901</v>
      </c>
      <c r="O910" s="12">
        <v>714.2</v>
      </c>
      <c r="P910" s="49">
        <v>45763</v>
      </c>
      <c r="Q910" s="12" t="str">
        <f>TEXT(Table1[[#This Row],[Billing_Date]],"YYYY")</f>
        <v>2025</v>
      </c>
      <c r="R910" s="49">
        <v>45882</v>
      </c>
      <c r="S910" s="12" t="s">
        <v>28</v>
      </c>
      <c r="T910" s="12">
        <f>IF(Table1[[#This Row],[Payment_Status]]="Paid",1,0)</f>
        <v>1</v>
      </c>
      <c r="U910" s="12">
        <f>IF(Table1[[#This Row],[Payment_Status]]="Unpaid",1,0)</f>
        <v>0</v>
      </c>
      <c r="V910" s="12">
        <f>IF(Table1[[#This Row],[Payment_Status]]="Pending",1,0)</f>
        <v>0</v>
      </c>
      <c r="W910" s="12" t="s">
        <v>38</v>
      </c>
      <c r="X910" s="12" t="s">
        <v>39</v>
      </c>
      <c r="Y910" s="12" t="s">
        <v>51</v>
      </c>
      <c r="Z910" s="12">
        <v>72.709999999999994</v>
      </c>
      <c r="AA910" s="12">
        <v>35.11</v>
      </c>
      <c r="AB910" s="12" t="s">
        <v>32</v>
      </c>
      <c r="AC910" s="13">
        <v>45430</v>
      </c>
      <c r="AD910" s="12">
        <v>63</v>
      </c>
      <c r="AE910" s="15" t="s">
        <v>64</v>
      </c>
    </row>
    <row r="911" spans="3:31" ht="18" x14ac:dyDescent="0.35">
      <c r="C911" s="11" t="s">
        <v>1793</v>
      </c>
      <c r="D911" s="12" t="s">
        <v>4890</v>
      </c>
      <c r="E911" s="12" t="s">
        <v>6894</v>
      </c>
      <c r="F911" s="12" t="s">
        <v>26</v>
      </c>
      <c r="G911" s="12" t="s">
        <v>8029</v>
      </c>
      <c r="H911" s="12" t="s">
        <v>8020</v>
      </c>
      <c r="I911" s="12" t="s">
        <v>1794</v>
      </c>
      <c r="J911" s="13">
        <v>45680</v>
      </c>
      <c r="K911" s="14">
        <v>0.74785879629629626</v>
      </c>
      <c r="L911" s="12">
        <v>261.27</v>
      </c>
      <c r="M911" s="12">
        <v>2896.59</v>
      </c>
      <c r="N911" s="12">
        <v>3157.86</v>
      </c>
      <c r="O911" s="12">
        <v>1581.59</v>
      </c>
      <c r="P911" s="49">
        <v>45685</v>
      </c>
      <c r="Q911" s="12" t="str">
        <f>TEXT(Table1[[#This Row],[Billing_Date]],"YYYY")</f>
        <v>2025</v>
      </c>
      <c r="R911" s="49">
        <v>45868</v>
      </c>
      <c r="S911" s="12" t="s">
        <v>28</v>
      </c>
      <c r="T911" s="12">
        <f>IF(Table1[[#This Row],[Payment_Status]]="Paid",1,0)</f>
        <v>1</v>
      </c>
      <c r="U911" s="12">
        <f>IF(Table1[[#This Row],[Payment_Status]]="Unpaid",1,0)</f>
        <v>0</v>
      </c>
      <c r="V911" s="12">
        <f>IF(Table1[[#This Row],[Payment_Status]]="Pending",1,0)</f>
        <v>0</v>
      </c>
      <c r="W911" s="12" t="s">
        <v>29</v>
      </c>
      <c r="X911" s="12" t="s">
        <v>39</v>
      </c>
      <c r="Y911" s="12" t="s">
        <v>63</v>
      </c>
      <c r="Z911" s="12">
        <v>128.32</v>
      </c>
      <c r="AA911" s="12">
        <v>132.94999999999999</v>
      </c>
      <c r="AB911" s="12" t="s">
        <v>46</v>
      </c>
      <c r="AC911" s="13">
        <v>45180</v>
      </c>
      <c r="AD911" s="12">
        <v>29</v>
      </c>
      <c r="AE911" s="15" t="s">
        <v>64</v>
      </c>
    </row>
    <row r="912" spans="3:31" ht="18" x14ac:dyDescent="0.35">
      <c r="C912" s="11" t="s">
        <v>1795</v>
      </c>
      <c r="D912" s="12" t="s">
        <v>4891</v>
      </c>
      <c r="E912" s="12" t="s">
        <v>6895</v>
      </c>
      <c r="F912" s="12" t="s">
        <v>35</v>
      </c>
      <c r="G912" s="12" t="s">
        <v>8028</v>
      </c>
      <c r="H912" s="12" t="s">
        <v>8022</v>
      </c>
      <c r="I912" s="12" t="s">
        <v>1796</v>
      </c>
      <c r="J912" s="13">
        <v>45567</v>
      </c>
      <c r="K912" s="14">
        <v>0.76300925925925922</v>
      </c>
      <c r="L912" s="12">
        <v>34.130000000000003</v>
      </c>
      <c r="M912" s="12">
        <v>2488.19</v>
      </c>
      <c r="N912" s="12">
        <v>2522.3200000000002</v>
      </c>
      <c r="O912" s="12">
        <v>193.23</v>
      </c>
      <c r="P912" s="49">
        <v>45800</v>
      </c>
      <c r="Q912" s="12" t="str">
        <f>TEXT(Table1[[#This Row],[Billing_Date]],"YYYY")</f>
        <v>2025</v>
      </c>
      <c r="R912" s="49">
        <v>45871</v>
      </c>
      <c r="S912" s="12" t="s">
        <v>49</v>
      </c>
      <c r="T912" s="12">
        <f>IF(Table1[[#This Row],[Payment_Status]]="Paid",1,0)</f>
        <v>0</v>
      </c>
      <c r="U912" s="12">
        <f>IF(Table1[[#This Row],[Payment_Status]]="Unpaid",1,0)</f>
        <v>1</v>
      </c>
      <c r="V912" s="12">
        <f>IF(Table1[[#This Row],[Payment_Status]]="Pending",1,0)</f>
        <v>0</v>
      </c>
      <c r="W912" s="12" t="s">
        <v>58</v>
      </c>
      <c r="X912" s="12" t="s">
        <v>44</v>
      </c>
      <c r="Y912" s="12" t="s">
        <v>51</v>
      </c>
      <c r="Z912" s="12">
        <v>14.92</v>
      </c>
      <c r="AA912" s="12">
        <v>19.21</v>
      </c>
      <c r="AB912" s="12" t="s">
        <v>46</v>
      </c>
      <c r="AC912" s="13">
        <v>44490</v>
      </c>
      <c r="AD912" s="12">
        <v>37</v>
      </c>
      <c r="AE912" s="15" t="s">
        <v>40</v>
      </c>
    </row>
    <row r="913" spans="3:31" ht="18" x14ac:dyDescent="0.35">
      <c r="C913" s="11" t="s">
        <v>1797</v>
      </c>
      <c r="D913" s="12" t="s">
        <v>4892</v>
      </c>
      <c r="E913" s="12" t="s">
        <v>6896</v>
      </c>
      <c r="F913" s="12" t="s">
        <v>35</v>
      </c>
      <c r="G913" s="12" t="s">
        <v>8026</v>
      </c>
      <c r="H913" s="12" t="s">
        <v>8021</v>
      </c>
      <c r="I913" s="12" t="s">
        <v>1798</v>
      </c>
      <c r="J913" s="13">
        <v>45594</v>
      </c>
      <c r="K913" s="14">
        <v>0.89679398148148148</v>
      </c>
      <c r="L913" s="12">
        <v>332.93</v>
      </c>
      <c r="M913" s="12">
        <v>1211.8699999999999</v>
      </c>
      <c r="N913" s="12">
        <v>1544.8</v>
      </c>
      <c r="O913" s="12">
        <v>2394.1999999999998</v>
      </c>
      <c r="P913" s="49">
        <v>45716</v>
      </c>
      <c r="Q913" s="12" t="str">
        <f>TEXT(Table1[[#This Row],[Billing_Date]],"YYYY")</f>
        <v>2025</v>
      </c>
      <c r="R913" s="49">
        <v>45861</v>
      </c>
      <c r="S913" s="12" t="s">
        <v>37</v>
      </c>
      <c r="T913" s="12">
        <f>IF(Table1[[#This Row],[Payment_Status]]="Paid",1,0)</f>
        <v>0</v>
      </c>
      <c r="U913" s="12">
        <f>IF(Table1[[#This Row],[Payment_Status]]="Unpaid",1,0)</f>
        <v>0</v>
      </c>
      <c r="V913" s="12">
        <f>IF(Table1[[#This Row],[Payment_Status]]="Pending",1,0)</f>
        <v>1</v>
      </c>
      <c r="W913" s="12" t="s">
        <v>43</v>
      </c>
      <c r="X913" s="12" t="s">
        <v>30</v>
      </c>
      <c r="Y913" s="12" t="s">
        <v>51</v>
      </c>
      <c r="Z913" s="12">
        <v>206.02</v>
      </c>
      <c r="AA913" s="12">
        <v>126.91</v>
      </c>
      <c r="AB913" s="12" t="s">
        <v>46</v>
      </c>
      <c r="AC913" s="13">
        <v>44139</v>
      </c>
      <c r="AD913" s="12">
        <v>33</v>
      </c>
      <c r="AE913" s="15" t="s">
        <v>33</v>
      </c>
    </row>
    <row r="914" spans="3:31" ht="18" x14ac:dyDescent="0.35">
      <c r="C914" s="11" t="s">
        <v>3090</v>
      </c>
      <c r="D914" s="12" t="s">
        <v>4893</v>
      </c>
      <c r="E914" s="12" t="s">
        <v>6897</v>
      </c>
      <c r="F914" s="12" t="s">
        <v>30</v>
      </c>
      <c r="G914" s="12" t="s">
        <v>8031</v>
      </c>
      <c r="H914" s="12" t="s">
        <v>8024</v>
      </c>
      <c r="I914" s="12" t="s">
        <v>3091</v>
      </c>
      <c r="J914" s="13">
        <v>45563</v>
      </c>
      <c r="K914" s="14">
        <v>0.73687499999999995</v>
      </c>
      <c r="L914" s="12">
        <v>217.16</v>
      </c>
      <c r="M914" s="12">
        <v>4031.13</v>
      </c>
      <c r="N914" s="12">
        <v>4248.29</v>
      </c>
      <c r="O914" s="12">
        <v>1458.89</v>
      </c>
      <c r="P914" s="49">
        <v>45603</v>
      </c>
      <c r="Q914" s="12" t="str">
        <f>TEXT(Table1[[#This Row],[Billing_Date]],"YYYY")</f>
        <v>2024</v>
      </c>
      <c r="R914" s="49">
        <v>45872</v>
      </c>
      <c r="S914" s="12" t="s">
        <v>37</v>
      </c>
      <c r="T914" s="12">
        <f>IF(Table1[[#This Row],[Payment_Status]]="Paid",1,0)</f>
        <v>0</v>
      </c>
      <c r="U914" s="12">
        <f>IF(Table1[[#This Row],[Payment_Status]]="Unpaid",1,0)</f>
        <v>0</v>
      </c>
      <c r="V914" s="12">
        <f>IF(Table1[[#This Row],[Payment_Status]]="Pending",1,0)</f>
        <v>1</v>
      </c>
      <c r="W914" s="12" t="s">
        <v>50</v>
      </c>
      <c r="X914" s="12" t="s">
        <v>30</v>
      </c>
      <c r="Y914" s="12" t="s">
        <v>31</v>
      </c>
      <c r="Z914" s="12">
        <v>142.55000000000001</v>
      </c>
      <c r="AA914" s="12">
        <v>74.61</v>
      </c>
      <c r="AB914" s="12" t="s">
        <v>46</v>
      </c>
      <c r="AC914" s="13">
        <v>43271</v>
      </c>
      <c r="AD914" s="12">
        <v>26</v>
      </c>
      <c r="AE914" s="15" t="s">
        <v>40</v>
      </c>
    </row>
    <row r="915" spans="3:31" ht="18" x14ac:dyDescent="0.35">
      <c r="C915" s="11" t="s">
        <v>1801</v>
      </c>
      <c r="D915" s="12" t="s">
        <v>4894</v>
      </c>
      <c r="E915" s="12" t="s">
        <v>6898</v>
      </c>
      <c r="F915" s="12" t="s">
        <v>26</v>
      </c>
      <c r="G915" s="12" t="s">
        <v>8029</v>
      </c>
      <c r="H915" s="12" t="s">
        <v>8020</v>
      </c>
      <c r="I915" s="12" t="s">
        <v>1802</v>
      </c>
      <c r="J915" s="13">
        <v>45503</v>
      </c>
      <c r="K915" s="14">
        <v>0.52938657407407408</v>
      </c>
      <c r="L915" s="12">
        <v>18.77</v>
      </c>
      <c r="M915" s="12">
        <v>1340.58</v>
      </c>
      <c r="N915" s="12">
        <v>1359.35</v>
      </c>
      <c r="O915" s="12">
        <v>90.17</v>
      </c>
      <c r="P915" s="49">
        <v>45752</v>
      </c>
      <c r="Q915" s="12" t="str">
        <f>TEXT(Table1[[#This Row],[Billing_Date]],"YYYY")</f>
        <v>2025</v>
      </c>
      <c r="R915" s="49">
        <v>45866</v>
      </c>
      <c r="S915" s="12" t="s">
        <v>28</v>
      </c>
      <c r="T915" s="12">
        <f>IF(Table1[[#This Row],[Payment_Status]]="Paid",1,0)</f>
        <v>1</v>
      </c>
      <c r="U915" s="12">
        <f>IF(Table1[[#This Row],[Payment_Status]]="Unpaid",1,0)</f>
        <v>0</v>
      </c>
      <c r="V915" s="12">
        <f>IF(Table1[[#This Row],[Payment_Status]]="Pending",1,0)</f>
        <v>0</v>
      </c>
      <c r="W915" s="12" t="s">
        <v>29</v>
      </c>
      <c r="X915" s="12" t="s">
        <v>44</v>
      </c>
      <c r="Y915" s="12" t="s">
        <v>51</v>
      </c>
      <c r="Z915" s="12">
        <v>8.98</v>
      </c>
      <c r="AA915" s="12">
        <v>9.7899999999999991</v>
      </c>
      <c r="AB915" s="12" t="s">
        <v>32</v>
      </c>
      <c r="AC915" s="13">
        <v>45244</v>
      </c>
      <c r="AD915" s="12">
        <v>38</v>
      </c>
      <c r="AE915" s="15" t="s">
        <v>40</v>
      </c>
    </row>
    <row r="916" spans="3:31" ht="18" x14ac:dyDescent="0.35">
      <c r="C916" s="11" t="s">
        <v>1803</v>
      </c>
      <c r="D916" s="12" t="s">
        <v>4895</v>
      </c>
      <c r="E916" s="12" t="s">
        <v>6899</v>
      </c>
      <c r="F916" s="12" t="s">
        <v>35</v>
      </c>
      <c r="G916" s="12" t="s">
        <v>8028</v>
      </c>
      <c r="H916" s="12" t="s">
        <v>8022</v>
      </c>
      <c r="I916" s="12" t="s">
        <v>1804</v>
      </c>
      <c r="J916" s="13">
        <v>45541</v>
      </c>
      <c r="K916" s="14">
        <v>0.59692129629629631</v>
      </c>
      <c r="L916" s="12">
        <v>325.61</v>
      </c>
      <c r="M916" s="12">
        <v>3979.93</v>
      </c>
      <c r="N916" s="12">
        <v>4305.54</v>
      </c>
      <c r="O916" s="12">
        <v>2362.17</v>
      </c>
      <c r="P916" s="49">
        <v>45800</v>
      </c>
      <c r="Q916" s="12" t="str">
        <f>TEXT(Table1[[#This Row],[Billing_Date]],"YYYY")</f>
        <v>2025</v>
      </c>
      <c r="R916" s="49">
        <v>45863</v>
      </c>
      <c r="S916" s="12" t="s">
        <v>49</v>
      </c>
      <c r="T916" s="12">
        <f>IF(Table1[[#This Row],[Payment_Status]]="Paid",1,0)</f>
        <v>0</v>
      </c>
      <c r="U916" s="12">
        <f>IF(Table1[[#This Row],[Payment_Status]]="Unpaid",1,0)</f>
        <v>1</v>
      </c>
      <c r="V916" s="12">
        <f>IF(Table1[[#This Row],[Payment_Status]]="Pending",1,0)</f>
        <v>0</v>
      </c>
      <c r="W916" s="12" t="s">
        <v>29</v>
      </c>
      <c r="X916" s="12" t="s">
        <v>44</v>
      </c>
      <c r="Y916" s="12" t="s">
        <v>63</v>
      </c>
      <c r="Z916" s="12">
        <v>172.17</v>
      </c>
      <c r="AA916" s="12">
        <v>153.44</v>
      </c>
      <c r="AB916" s="12" t="s">
        <v>32</v>
      </c>
      <c r="AC916" s="13">
        <v>42833</v>
      </c>
      <c r="AD916" s="12">
        <v>74</v>
      </c>
      <c r="AE916" s="15" t="s">
        <v>40</v>
      </c>
    </row>
    <row r="917" spans="3:31" ht="18" x14ac:dyDescent="0.35">
      <c r="C917" s="11" t="s">
        <v>1805</v>
      </c>
      <c r="D917" s="12" t="s">
        <v>4896</v>
      </c>
      <c r="E917" s="12" t="s">
        <v>6900</v>
      </c>
      <c r="F917" s="12" t="s">
        <v>30</v>
      </c>
      <c r="G917" s="12" t="s">
        <v>8028</v>
      </c>
      <c r="H917" s="12" t="s">
        <v>8022</v>
      </c>
      <c r="I917" s="12" t="s">
        <v>1806</v>
      </c>
      <c r="J917" s="13">
        <v>45703</v>
      </c>
      <c r="K917" s="14">
        <v>0.96642361111111108</v>
      </c>
      <c r="L917" s="12">
        <v>108.87</v>
      </c>
      <c r="M917" s="12">
        <v>4707.2299999999996</v>
      </c>
      <c r="N917" s="12">
        <v>4816.0999999999904</v>
      </c>
      <c r="O917" s="12">
        <v>491.92</v>
      </c>
      <c r="P917" s="49">
        <v>45721</v>
      </c>
      <c r="Q917" s="12" t="str">
        <f>TEXT(Table1[[#This Row],[Billing_Date]],"YYYY")</f>
        <v>2025</v>
      </c>
      <c r="R917" s="49">
        <v>45873</v>
      </c>
      <c r="S917" s="12" t="s">
        <v>37</v>
      </c>
      <c r="T917" s="12">
        <f>IF(Table1[[#This Row],[Payment_Status]]="Paid",1,0)</f>
        <v>0</v>
      </c>
      <c r="U917" s="12">
        <f>IF(Table1[[#This Row],[Payment_Status]]="Unpaid",1,0)</f>
        <v>0</v>
      </c>
      <c r="V917" s="12">
        <f>IF(Table1[[#This Row],[Payment_Status]]="Pending",1,0)</f>
        <v>1</v>
      </c>
      <c r="W917" s="12" t="s">
        <v>29</v>
      </c>
      <c r="X917" s="12" t="s">
        <v>44</v>
      </c>
      <c r="Y917" s="12" t="s">
        <v>45</v>
      </c>
      <c r="Z917" s="12">
        <v>73.819999999999993</v>
      </c>
      <c r="AA917" s="12">
        <v>35.049999999999997</v>
      </c>
      <c r="AB917" s="12" t="s">
        <v>32</v>
      </c>
      <c r="AC917" s="13">
        <v>42492</v>
      </c>
      <c r="AD917" s="12">
        <v>18</v>
      </c>
      <c r="AE917" s="15" t="s">
        <v>33</v>
      </c>
    </row>
    <row r="918" spans="3:31" ht="18" x14ac:dyDescent="0.35">
      <c r="C918" s="11" t="s">
        <v>1807</v>
      </c>
      <c r="D918" s="12" t="s">
        <v>4897</v>
      </c>
      <c r="E918" s="12" t="s">
        <v>6901</v>
      </c>
      <c r="F918" s="12" t="s">
        <v>26</v>
      </c>
      <c r="G918" s="12" t="s">
        <v>8028</v>
      </c>
      <c r="H918" s="12" t="s">
        <v>8022</v>
      </c>
      <c r="I918" s="12" t="s">
        <v>1808</v>
      </c>
      <c r="J918" s="13">
        <v>45730</v>
      </c>
      <c r="K918" s="14">
        <v>0.60476851851851854</v>
      </c>
      <c r="L918" s="12">
        <v>295.10000000000002</v>
      </c>
      <c r="M918" s="12">
        <v>4700.1400000000003</v>
      </c>
      <c r="N918" s="12">
        <v>4995.24</v>
      </c>
      <c r="O918" s="12">
        <v>1587.02</v>
      </c>
      <c r="P918" s="49">
        <v>45731</v>
      </c>
      <c r="Q918" s="12" t="str">
        <f>TEXT(Table1[[#This Row],[Billing_Date]],"YYYY")</f>
        <v>2025</v>
      </c>
      <c r="R918" s="49">
        <v>45878</v>
      </c>
      <c r="S918" s="12" t="s">
        <v>28</v>
      </c>
      <c r="T918" s="12">
        <f>IF(Table1[[#This Row],[Payment_Status]]="Paid",1,0)</f>
        <v>1</v>
      </c>
      <c r="U918" s="12">
        <f>IF(Table1[[#This Row],[Payment_Status]]="Unpaid",1,0)</f>
        <v>0</v>
      </c>
      <c r="V918" s="12">
        <f>IF(Table1[[#This Row],[Payment_Status]]="Pending",1,0)</f>
        <v>0</v>
      </c>
      <c r="W918" s="12" t="s">
        <v>43</v>
      </c>
      <c r="X918" s="12" t="s">
        <v>44</v>
      </c>
      <c r="Y918" s="12" t="s">
        <v>51</v>
      </c>
      <c r="Z918" s="12">
        <v>171.88</v>
      </c>
      <c r="AA918" s="12">
        <v>123.22</v>
      </c>
      <c r="AB918" s="12" t="s">
        <v>46</v>
      </c>
      <c r="AC918" s="13">
        <v>42493</v>
      </c>
      <c r="AD918" s="12">
        <v>49</v>
      </c>
      <c r="AE918" s="15" t="s">
        <v>33</v>
      </c>
    </row>
    <row r="919" spans="3:31" ht="18" x14ac:dyDescent="0.35">
      <c r="C919" s="11" t="s">
        <v>1809</v>
      </c>
      <c r="D919" s="12" t="s">
        <v>4898</v>
      </c>
      <c r="E919" s="12" t="s">
        <v>6902</v>
      </c>
      <c r="F919" s="12" t="s">
        <v>30</v>
      </c>
      <c r="G919" s="12" t="s">
        <v>8026</v>
      </c>
      <c r="H919" s="12" t="s">
        <v>8021</v>
      </c>
      <c r="I919" s="12" t="s">
        <v>1810</v>
      </c>
      <c r="J919" s="13">
        <v>45685</v>
      </c>
      <c r="K919" s="14">
        <v>0.83576388888888886</v>
      </c>
      <c r="L919" s="12">
        <v>453.68</v>
      </c>
      <c r="M919" s="12">
        <v>3964.67</v>
      </c>
      <c r="N919" s="12">
        <v>4418.3500000000004</v>
      </c>
      <c r="O919" s="12">
        <v>2695.12</v>
      </c>
      <c r="P919" s="49">
        <v>45845</v>
      </c>
      <c r="Q919" s="12" t="str">
        <f>TEXT(Table1[[#This Row],[Billing_Date]],"YYYY")</f>
        <v>2025</v>
      </c>
      <c r="R919" s="49">
        <v>45881</v>
      </c>
      <c r="S919" s="12" t="s">
        <v>28</v>
      </c>
      <c r="T919" s="12">
        <f>IF(Table1[[#This Row],[Payment_Status]]="Paid",1,0)</f>
        <v>1</v>
      </c>
      <c r="U919" s="12">
        <f>IF(Table1[[#This Row],[Payment_Status]]="Unpaid",1,0)</f>
        <v>0</v>
      </c>
      <c r="V919" s="12">
        <f>IF(Table1[[#This Row],[Payment_Status]]="Pending",1,0)</f>
        <v>0</v>
      </c>
      <c r="W919" s="12" t="s">
        <v>43</v>
      </c>
      <c r="X919" s="12" t="s">
        <v>30</v>
      </c>
      <c r="Y919" s="12" t="s">
        <v>51</v>
      </c>
      <c r="Z919" s="12">
        <v>299.27</v>
      </c>
      <c r="AA919" s="12">
        <v>154.41</v>
      </c>
      <c r="AB919" s="12" t="s">
        <v>46</v>
      </c>
      <c r="AC919" s="13">
        <v>43588</v>
      </c>
      <c r="AD919" s="12">
        <v>38</v>
      </c>
      <c r="AE919" s="15" t="s">
        <v>40</v>
      </c>
    </row>
    <row r="920" spans="3:31" ht="18" x14ac:dyDescent="0.35">
      <c r="C920" s="11" t="s">
        <v>1811</v>
      </c>
      <c r="D920" s="12" t="s">
        <v>4899</v>
      </c>
      <c r="E920" s="12" t="s">
        <v>6903</v>
      </c>
      <c r="F920" s="12" t="s">
        <v>35</v>
      </c>
      <c r="G920" s="12" t="s">
        <v>8026</v>
      </c>
      <c r="H920" s="12" t="s">
        <v>8021</v>
      </c>
      <c r="I920" s="12" t="s">
        <v>1812</v>
      </c>
      <c r="J920" s="13">
        <v>45742</v>
      </c>
      <c r="K920" s="14">
        <v>0.87883101851851853</v>
      </c>
      <c r="L920" s="12">
        <v>260.64</v>
      </c>
      <c r="M920" s="12">
        <v>3366.78</v>
      </c>
      <c r="N920" s="12">
        <v>3627.42</v>
      </c>
      <c r="O920" s="12">
        <v>1555.1</v>
      </c>
      <c r="P920" s="49">
        <v>45744</v>
      </c>
      <c r="Q920" s="12" t="str">
        <f>TEXT(Table1[[#This Row],[Billing_Date]],"YYYY")</f>
        <v>2025</v>
      </c>
      <c r="R920" s="49">
        <v>45869</v>
      </c>
      <c r="S920" s="12" t="s">
        <v>49</v>
      </c>
      <c r="T920" s="12">
        <f>IF(Table1[[#This Row],[Payment_Status]]="Paid",1,0)</f>
        <v>0</v>
      </c>
      <c r="U920" s="12">
        <f>IF(Table1[[#This Row],[Payment_Status]]="Unpaid",1,0)</f>
        <v>1</v>
      </c>
      <c r="V920" s="12">
        <f>IF(Table1[[#This Row],[Payment_Status]]="Pending",1,0)</f>
        <v>0</v>
      </c>
      <c r="W920" s="12" t="s">
        <v>50</v>
      </c>
      <c r="X920" s="12" t="s">
        <v>39</v>
      </c>
      <c r="Y920" s="12" t="s">
        <v>85</v>
      </c>
      <c r="Z920" s="12">
        <v>174.05</v>
      </c>
      <c r="AA920" s="12">
        <v>86.59</v>
      </c>
      <c r="AB920" s="12" t="s">
        <v>32</v>
      </c>
      <c r="AC920" s="13">
        <v>44252</v>
      </c>
      <c r="AD920" s="12">
        <v>73</v>
      </c>
      <c r="AE920" s="15" t="s">
        <v>33</v>
      </c>
    </row>
    <row r="921" spans="3:31" ht="18" x14ac:dyDescent="0.35">
      <c r="C921" s="11" t="s">
        <v>1813</v>
      </c>
      <c r="D921" s="12" t="s">
        <v>4900</v>
      </c>
      <c r="E921" s="12" t="s">
        <v>6904</v>
      </c>
      <c r="F921" s="12" t="s">
        <v>26</v>
      </c>
      <c r="G921" s="12" t="s">
        <v>8026</v>
      </c>
      <c r="H921" s="12" t="s">
        <v>8021</v>
      </c>
      <c r="I921" s="12" t="s">
        <v>1814</v>
      </c>
      <c r="J921" s="13">
        <v>45763</v>
      </c>
      <c r="K921" s="14">
        <v>0.12096064814814815</v>
      </c>
      <c r="L921" s="12">
        <v>283.39999999999998</v>
      </c>
      <c r="M921" s="12">
        <v>3415</v>
      </c>
      <c r="N921" s="12">
        <v>3698.4</v>
      </c>
      <c r="O921" s="12">
        <v>2037.97</v>
      </c>
      <c r="P921" s="49">
        <v>45767</v>
      </c>
      <c r="Q921" s="12" t="str">
        <f>TEXT(Table1[[#This Row],[Billing_Date]],"YYYY")</f>
        <v>2025</v>
      </c>
      <c r="R921" s="49">
        <v>45882</v>
      </c>
      <c r="S921" s="12" t="s">
        <v>37</v>
      </c>
      <c r="T921" s="12">
        <f>IF(Table1[[#This Row],[Payment_Status]]="Paid",1,0)</f>
        <v>0</v>
      </c>
      <c r="U921" s="12">
        <f>IF(Table1[[#This Row],[Payment_Status]]="Unpaid",1,0)</f>
        <v>0</v>
      </c>
      <c r="V921" s="12">
        <f>IF(Table1[[#This Row],[Payment_Status]]="Pending",1,0)</f>
        <v>1</v>
      </c>
      <c r="W921" s="12" t="s">
        <v>58</v>
      </c>
      <c r="X921" s="12" t="s">
        <v>30</v>
      </c>
      <c r="Y921" s="12" t="s">
        <v>85</v>
      </c>
      <c r="Z921" s="12">
        <v>140.91</v>
      </c>
      <c r="AA921" s="12">
        <v>142.49</v>
      </c>
      <c r="AB921" s="12" t="s">
        <v>32</v>
      </c>
      <c r="AC921" s="13">
        <v>43927</v>
      </c>
      <c r="AD921" s="12">
        <v>62</v>
      </c>
      <c r="AE921" s="15" t="s">
        <v>64</v>
      </c>
    </row>
    <row r="922" spans="3:31" ht="18" x14ac:dyDescent="0.35">
      <c r="C922" s="11" t="s">
        <v>3925</v>
      </c>
      <c r="D922" s="12" t="s">
        <v>4901</v>
      </c>
      <c r="E922" s="12" t="s">
        <v>6905</v>
      </c>
      <c r="F922" s="12" t="s">
        <v>26</v>
      </c>
      <c r="G922" s="12" t="s">
        <v>8030</v>
      </c>
      <c r="H922" s="12" t="s">
        <v>8023</v>
      </c>
      <c r="I922" s="12" t="s">
        <v>3926</v>
      </c>
      <c r="J922" s="13">
        <v>45639</v>
      </c>
      <c r="K922" s="14">
        <v>0.26568287037037036</v>
      </c>
      <c r="L922" s="12">
        <v>475.94</v>
      </c>
      <c r="M922" s="12">
        <v>1581.23</v>
      </c>
      <c r="N922" s="12">
        <v>2057.17</v>
      </c>
      <c r="O922" s="12">
        <v>2288.6999999999998</v>
      </c>
      <c r="P922" s="49">
        <v>45856</v>
      </c>
      <c r="Q922" s="12" t="str">
        <f>TEXT(Table1[[#This Row],[Billing_Date]],"YYYY")</f>
        <v>2025</v>
      </c>
      <c r="R922" s="49">
        <v>45882</v>
      </c>
      <c r="S922" s="12" t="s">
        <v>37</v>
      </c>
      <c r="T922" s="12">
        <f>IF(Table1[[#This Row],[Payment_Status]]="Paid",1,0)</f>
        <v>0</v>
      </c>
      <c r="U922" s="12">
        <f>IF(Table1[[#This Row],[Payment_Status]]="Unpaid",1,0)</f>
        <v>0</v>
      </c>
      <c r="V922" s="12">
        <f>IF(Table1[[#This Row],[Payment_Status]]="Pending",1,0)</f>
        <v>1</v>
      </c>
      <c r="W922" s="12" t="s">
        <v>29</v>
      </c>
      <c r="X922" s="12" t="s">
        <v>30</v>
      </c>
      <c r="Y922" s="12" t="s">
        <v>31</v>
      </c>
      <c r="Z922" s="12">
        <v>221.2</v>
      </c>
      <c r="AA922" s="12">
        <v>254.74</v>
      </c>
      <c r="AB922" s="12" t="s">
        <v>32</v>
      </c>
      <c r="AC922" s="13">
        <v>43342</v>
      </c>
      <c r="AD922" s="12">
        <v>53</v>
      </c>
      <c r="AE922" s="15" t="s">
        <v>40</v>
      </c>
    </row>
    <row r="923" spans="3:31" ht="18" x14ac:dyDescent="0.35">
      <c r="C923" s="11" t="s">
        <v>1817</v>
      </c>
      <c r="D923" s="12" t="s">
        <v>4902</v>
      </c>
      <c r="E923" s="12" t="s">
        <v>6906</v>
      </c>
      <c r="F923" s="12" t="s">
        <v>26</v>
      </c>
      <c r="G923" s="12" t="s">
        <v>8027</v>
      </c>
      <c r="H923" s="12" t="s">
        <v>8022</v>
      </c>
      <c r="I923" s="12" t="s">
        <v>1818</v>
      </c>
      <c r="J923" s="13">
        <v>45662</v>
      </c>
      <c r="K923" s="14">
        <v>0.25821759259259258</v>
      </c>
      <c r="L923" s="12">
        <v>398.83</v>
      </c>
      <c r="M923" s="12">
        <v>3490.63</v>
      </c>
      <c r="N923" s="12">
        <v>3889.46</v>
      </c>
      <c r="O923" s="12">
        <v>1858.96</v>
      </c>
      <c r="P923" s="49">
        <v>45850</v>
      </c>
      <c r="Q923" s="12" t="str">
        <f>TEXT(Table1[[#This Row],[Billing_Date]],"YYYY")</f>
        <v>2025</v>
      </c>
      <c r="R923" s="49">
        <v>45880</v>
      </c>
      <c r="S923" s="12" t="s">
        <v>49</v>
      </c>
      <c r="T923" s="12">
        <f>IF(Table1[[#This Row],[Payment_Status]]="Paid",1,0)</f>
        <v>0</v>
      </c>
      <c r="U923" s="12">
        <f>IF(Table1[[#This Row],[Payment_Status]]="Unpaid",1,0)</f>
        <v>1</v>
      </c>
      <c r="V923" s="12">
        <f>IF(Table1[[#This Row],[Payment_Status]]="Pending",1,0)</f>
        <v>0</v>
      </c>
      <c r="W923" s="12" t="s">
        <v>58</v>
      </c>
      <c r="X923" s="12" t="s">
        <v>39</v>
      </c>
      <c r="Y923" s="12" t="s">
        <v>85</v>
      </c>
      <c r="Z923" s="12">
        <v>237.13</v>
      </c>
      <c r="AA923" s="12">
        <v>161.69999999999999</v>
      </c>
      <c r="AB923" s="12" t="s">
        <v>32</v>
      </c>
      <c r="AC923" s="13">
        <v>43796</v>
      </c>
      <c r="AD923" s="12">
        <v>40</v>
      </c>
      <c r="AE923" s="15" t="s">
        <v>64</v>
      </c>
    </row>
    <row r="924" spans="3:31" ht="18" x14ac:dyDescent="0.35">
      <c r="C924" s="11" t="s">
        <v>1819</v>
      </c>
      <c r="D924" s="12" t="s">
        <v>4903</v>
      </c>
      <c r="E924" s="12" t="s">
        <v>6907</v>
      </c>
      <c r="F924" s="12" t="s">
        <v>30</v>
      </c>
      <c r="G924" s="12" t="s">
        <v>8025</v>
      </c>
      <c r="H924" s="12" t="s">
        <v>8020</v>
      </c>
      <c r="I924" s="12" t="s">
        <v>1820</v>
      </c>
      <c r="J924" s="13">
        <v>45791</v>
      </c>
      <c r="K924" s="14">
        <v>0.20956018518518518</v>
      </c>
      <c r="L924" s="12">
        <v>164.98</v>
      </c>
      <c r="M924" s="12">
        <v>2689.11</v>
      </c>
      <c r="N924" s="12">
        <v>2854.09</v>
      </c>
      <c r="O924" s="12">
        <v>949.1</v>
      </c>
      <c r="P924" s="49">
        <v>45812</v>
      </c>
      <c r="Q924" s="12" t="str">
        <f>TEXT(Table1[[#This Row],[Billing_Date]],"YYYY")</f>
        <v>2025</v>
      </c>
      <c r="R924" s="49">
        <v>45875</v>
      </c>
      <c r="S924" s="12" t="s">
        <v>49</v>
      </c>
      <c r="T924" s="12">
        <f>IF(Table1[[#This Row],[Payment_Status]]="Paid",1,0)</f>
        <v>0</v>
      </c>
      <c r="U924" s="12">
        <f>IF(Table1[[#This Row],[Payment_Status]]="Unpaid",1,0)</f>
        <v>1</v>
      </c>
      <c r="V924" s="12">
        <f>IF(Table1[[#This Row],[Payment_Status]]="Pending",1,0)</f>
        <v>0</v>
      </c>
      <c r="W924" s="12" t="s">
        <v>50</v>
      </c>
      <c r="X924" s="12" t="s">
        <v>44</v>
      </c>
      <c r="Y924" s="12" t="s">
        <v>31</v>
      </c>
      <c r="Z924" s="12">
        <v>87.46</v>
      </c>
      <c r="AA924" s="12">
        <v>77.52</v>
      </c>
      <c r="AB924" s="12" t="s">
        <v>46</v>
      </c>
      <c r="AC924" s="13">
        <v>44547</v>
      </c>
      <c r="AD924" s="12">
        <v>26</v>
      </c>
      <c r="AE924" s="15" t="s">
        <v>64</v>
      </c>
    </row>
    <row r="925" spans="3:31" ht="18" x14ac:dyDescent="0.35">
      <c r="C925" s="11" t="s">
        <v>1821</v>
      </c>
      <c r="D925" s="12" t="s">
        <v>4904</v>
      </c>
      <c r="E925" s="12" t="s">
        <v>6908</v>
      </c>
      <c r="F925" s="12" t="s">
        <v>26</v>
      </c>
      <c r="G925" s="12" t="s">
        <v>8026</v>
      </c>
      <c r="H925" s="12" t="s">
        <v>8021</v>
      </c>
      <c r="I925" s="12" t="s">
        <v>1822</v>
      </c>
      <c r="J925" s="13">
        <v>45586</v>
      </c>
      <c r="K925" s="14">
        <v>0.20401620370370371</v>
      </c>
      <c r="L925" s="12">
        <v>109.29</v>
      </c>
      <c r="M925" s="12">
        <v>3550.39</v>
      </c>
      <c r="N925" s="12">
        <v>3659.68</v>
      </c>
      <c r="O925" s="12">
        <v>536.42999999999995</v>
      </c>
      <c r="P925" s="49">
        <v>45590</v>
      </c>
      <c r="Q925" s="12" t="str">
        <f>TEXT(Table1[[#This Row],[Billing_Date]],"YYYY")</f>
        <v>2024</v>
      </c>
      <c r="R925" s="49">
        <v>45865</v>
      </c>
      <c r="S925" s="12" t="s">
        <v>28</v>
      </c>
      <c r="T925" s="12">
        <f>IF(Table1[[#This Row],[Payment_Status]]="Paid",1,0)</f>
        <v>1</v>
      </c>
      <c r="U925" s="12">
        <f>IF(Table1[[#This Row],[Payment_Status]]="Unpaid",1,0)</f>
        <v>0</v>
      </c>
      <c r="V925" s="12">
        <f>IF(Table1[[#This Row],[Payment_Status]]="Pending",1,0)</f>
        <v>0</v>
      </c>
      <c r="W925" s="12" t="s">
        <v>29</v>
      </c>
      <c r="X925" s="12" t="s">
        <v>39</v>
      </c>
      <c r="Y925" s="12" t="s">
        <v>45</v>
      </c>
      <c r="Z925" s="12">
        <v>44.84</v>
      </c>
      <c r="AA925" s="12">
        <v>64.45</v>
      </c>
      <c r="AB925" s="12" t="s">
        <v>46</v>
      </c>
      <c r="AC925" s="13">
        <v>43515</v>
      </c>
      <c r="AD925" s="12">
        <v>22</v>
      </c>
      <c r="AE925" s="15" t="s">
        <v>40</v>
      </c>
    </row>
    <row r="926" spans="3:31" ht="18" x14ac:dyDescent="0.35">
      <c r="C926" s="11" t="s">
        <v>690</v>
      </c>
      <c r="D926" s="12" t="s">
        <v>4905</v>
      </c>
      <c r="E926" s="12" t="s">
        <v>6909</v>
      </c>
      <c r="F926" s="12" t="s">
        <v>26</v>
      </c>
      <c r="G926" s="12" t="s">
        <v>8026</v>
      </c>
      <c r="H926" s="12" t="s">
        <v>8021</v>
      </c>
      <c r="I926" s="12" t="s">
        <v>691</v>
      </c>
      <c r="J926" s="13">
        <v>45573</v>
      </c>
      <c r="K926" s="14">
        <v>0.13929398148148148</v>
      </c>
      <c r="L926" s="12">
        <v>433.39</v>
      </c>
      <c r="M926" s="12">
        <v>1281.3</v>
      </c>
      <c r="N926" s="12">
        <v>1714.69</v>
      </c>
      <c r="O926" s="12">
        <v>1955.38</v>
      </c>
      <c r="P926" s="49">
        <v>45804</v>
      </c>
      <c r="Q926" s="12" t="str">
        <f>TEXT(Table1[[#This Row],[Billing_Date]],"YYYY")</f>
        <v>2025</v>
      </c>
      <c r="R926" s="49">
        <v>45865</v>
      </c>
      <c r="S926" s="12" t="s">
        <v>49</v>
      </c>
      <c r="T926" s="12">
        <f>IF(Table1[[#This Row],[Payment_Status]]="Paid",1,0)</f>
        <v>0</v>
      </c>
      <c r="U926" s="12">
        <f>IF(Table1[[#This Row],[Payment_Status]]="Unpaid",1,0)</f>
        <v>1</v>
      </c>
      <c r="V926" s="12">
        <f>IF(Table1[[#This Row],[Payment_Status]]="Pending",1,0)</f>
        <v>0</v>
      </c>
      <c r="W926" s="12" t="s">
        <v>38</v>
      </c>
      <c r="X926" s="12" t="s">
        <v>44</v>
      </c>
      <c r="Y926" s="12" t="s">
        <v>31</v>
      </c>
      <c r="Z926" s="12">
        <v>220.1</v>
      </c>
      <c r="AA926" s="12">
        <v>213.29</v>
      </c>
      <c r="AB926" s="12" t="s">
        <v>32</v>
      </c>
      <c r="AC926" s="13">
        <v>43066</v>
      </c>
      <c r="AD926" s="12">
        <v>66</v>
      </c>
      <c r="AE926" s="15" t="s">
        <v>33</v>
      </c>
    </row>
    <row r="927" spans="3:31" ht="18" x14ac:dyDescent="0.35">
      <c r="C927" s="11" t="s">
        <v>1825</v>
      </c>
      <c r="D927" s="12" t="s">
        <v>4906</v>
      </c>
      <c r="E927" s="12" t="s">
        <v>6910</v>
      </c>
      <c r="F927" s="12" t="s">
        <v>26</v>
      </c>
      <c r="G927" s="12" t="s">
        <v>8028</v>
      </c>
      <c r="H927" s="12" t="s">
        <v>8022</v>
      </c>
      <c r="I927" s="12" t="s">
        <v>1826</v>
      </c>
      <c r="J927" s="13">
        <v>45677</v>
      </c>
      <c r="K927" s="14">
        <v>0.71807870370370375</v>
      </c>
      <c r="L927" s="12">
        <v>49.72</v>
      </c>
      <c r="M927" s="12">
        <v>1351.26</v>
      </c>
      <c r="N927" s="12">
        <v>1400.98</v>
      </c>
      <c r="O927" s="12">
        <v>325.92</v>
      </c>
      <c r="P927" s="49">
        <v>45680</v>
      </c>
      <c r="Q927" s="12" t="str">
        <f>TEXT(Table1[[#This Row],[Billing_Date]],"YYYY")</f>
        <v>2025</v>
      </c>
      <c r="R927" s="49">
        <v>45882</v>
      </c>
      <c r="S927" s="12" t="s">
        <v>28</v>
      </c>
      <c r="T927" s="12">
        <f>IF(Table1[[#This Row],[Payment_Status]]="Paid",1,0)</f>
        <v>1</v>
      </c>
      <c r="U927" s="12">
        <f>IF(Table1[[#This Row],[Payment_Status]]="Unpaid",1,0)</f>
        <v>0</v>
      </c>
      <c r="V927" s="12">
        <f>IF(Table1[[#This Row],[Payment_Status]]="Pending",1,0)</f>
        <v>0</v>
      </c>
      <c r="W927" s="12" t="s">
        <v>43</v>
      </c>
      <c r="X927" s="12" t="s">
        <v>39</v>
      </c>
      <c r="Y927" s="12" t="s">
        <v>63</v>
      </c>
      <c r="Z927" s="12">
        <v>25.14</v>
      </c>
      <c r="AA927" s="12">
        <v>24.58</v>
      </c>
      <c r="AB927" s="12" t="s">
        <v>46</v>
      </c>
      <c r="AC927" s="13">
        <v>43566</v>
      </c>
      <c r="AD927" s="12">
        <v>40</v>
      </c>
      <c r="AE927" s="15" t="s">
        <v>64</v>
      </c>
    </row>
    <row r="928" spans="3:31" ht="18" x14ac:dyDescent="0.35">
      <c r="C928" s="11" t="s">
        <v>1827</v>
      </c>
      <c r="D928" s="12" t="s">
        <v>4907</v>
      </c>
      <c r="E928" s="12" t="s">
        <v>6911</v>
      </c>
      <c r="F928" s="12" t="s">
        <v>30</v>
      </c>
      <c r="G928" s="12" t="s">
        <v>8026</v>
      </c>
      <c r="H928" s="12" t="s">
        <v>8021</v>
      </c>
      <c r="I928" s="12" t="s">
        <v>1828</v>
      </c>
      <c r="J928" s="13">
        <v>45791</v>
      </c>
      <c r="K928" s="14">
        <v>0.1781712962962963</v>
      </c>
      <c r="L928" s="12">
        <v>232.57</v>
      </c>
      <c r="M928" s="12">
        <v>3073.13</v>
      </c>
      <c r="N928" s="12">
        <v>3305.7</v>
      </c>
      <c r="O928" s="12">
        <v>1440.38</v>
      </c>
      <c r="P928" s="49">
        <v>45795</v>
      </c>
      <c r="Q928" s="12" t="str">
        <f>TEXT(Table1[[#This Row],[Billing_Date]],"YYYY")</f>
        <v>2025</v>
      </c>
      <c r="R928" s="49">
        <v>45858</v>
      </c>
      <c r="S928" s="12" t="s">
        <v>28</v>
      </c>
      <c r="T928" s="12">
        <f>IF(Table1[[#This Row],[Payment_Status]]="Paid",1,0)</f>
        <v>1</v>
      </c>
      <c r="U928" s="12">
        <f>IF(Table1[[#This Row],[Payment_Status]]="Unpaid",1,0)</f>
        <v>0</v>
      </c>
      <c r="V928" s="12">
        <f>IF(Table1[[#This Row],[Payment_Status]]="Pending",1,0)</f>
        <v>0</v>
      </c>
      <c r="W928" s="12" t="s">
        <v>50</v>
      </c>
      <c r="X928" s="12" t="s">
        <v>30</v>
      </c>
      <c r="Y928" s="12" t="s">
        <v>51</v>
      </c>
      <c r="Z928" s="12">
        <v>141.36000000000001</v>
      </c>
      <c r="AA928" s="12">
        <v>91.21</v>
      </c>
      <c r="AB928" s="12" t="s">
        <v>46</v>
      </c>
      <c r="AC928" s="13">
        <v>43493</v>
      </c>
      <c r="AD928" s="12">
        <v>56</v>
      </c>
      <c r="AE928" s="15" t="s">
        <v>64</v>
      </c>
    </row>
    <row r="929" spans="3:31" ht="18" x14ac:dyDescent="0.35">
      <c r="C929" s="11" t="s">
        <v>734</v>
      </c>
      <c r="D929" s="12" t="s">
        <v>4908</v>
      </c>
      <c r="E929" s="12" t="s">
        <v>6912</v>
      </c>
      <c r="F929" s="12" t="s">
        <v>35</v>
      </c>
      <c r="G929" s="12" t="s">
        <v>8030</v>
      </c>
      <c r="H929" s="12" t="s">
        <v>8023</v>
      </c>
      <c r="I929" s="12" t="s">
        <v>735</v>
      </c>
      <c r="J929" s="13">
        <v>45569</v>
      </c>
      <c r="K929" s="14">
        <v>0.46196759259259257</v>
      </c>
      <c r="L929" s="12">
        <v>129.02000000000001</v>
      </c>
      <c r="M929" s="12">
        <v>3514.8</v>
      </c>
      <c r="N929" s="12">
        <v>3643.82</v>
      </c>
      <c r="O929" s="12">
        <v>889.32</v>
      </c>
      <c r="P929" s="49">
        <v>45571</v>
      </c>
      <c r="Q929" s="12" t="str">
        <f>TEXT(Table1[[#This Row],[Billing_Date]],"YYYY")</f>
        <v>2024</v>
      </c>
      <c r="R929" s="49">
        <v>45872</v>
      </c>
      <c r="S929" s="12" t="s">
        <v>28</v>
      </c>
      <c r="T929" s="12">
        <f>IF(Table1[[#This Row],[Payment_Status]]="Paid",1,0)</f>
        <v>1</v>
      </c>
      <c r="U929" s="12">
        <f>IF(Table1[[#This Row],[Payment_Status]]="Unpaid",1,0)</f>
        <v>0</v>
      </c>
      <c r="V929" s="12">
        <f>IF(Table1[[#This Row],[Payment_Status]]="Pending",1,0)</f>
        <v>0</v>
      </c>
      <c r="W929" s="12" t="s">
        <v>50</v>
      </c>
      <c r="X929" s="12" t="s">
        <v>44</v>
      </c>
      <c r="Y929" s="12" t="s">
        <v>63</v>
      </c>
      <c r="Z929" s="12">
        <v>88.56</v>
      </c>
      <c r="AA929" s="12">
        <v>40.46</v>
      </c>
      <c r="AB929" s="12" t="s">
        <v>32</v>
      </c>
      <c r="AC929" s="13">
        <v>45334</v>
      </c>
      <c r="AD929" s="12">
        <v>28</v>
      </c>
      <c r="AE929" s="15" t="s">
        <v>40</v>
      </c>
    </row>
    <row r="930" spans="3:31" ht="18" x14ac:dyDescent="0.35">
      <c r="C930" s="11" t="s">
        <v>1831</v>
      </c>
      <c r="D930" s="12" t="s">
        <v>4909</v>
      </c>
      <c r="E930" s="12" t="s">
        <v>6913</v>
      </c>
      <c r="F930" s="12" t="s">
        <v>35</v>
      </c>
      <c r="G930" s="12" t="s">
        <v>8030</v>
      </c>
      <c r="H930" s="12" t="s">
        <v>8023</v>
      </c>
      <c r="I930" s="12" t="s">
        <v>1832</v>
      </c>
      <c r="J930" s="13">
        <v>45723</v>
      </c>
      <c r="K930" s="14">
        <v>0.16925925925925925</v>
      </c>
      <c r="L930" s="12">
        <v>188.04</v>
      </c>
      <c r="M930" s="12">
        <v>1210.28</v>
      </c>
      <c r="N930" s="12">
        <v>1398.32</v>
      </c>
      <c r="O930" s="12">
        <v>909.24</v>
      </c>
      <c r="P930" s="49">
        <v>45726</v>
      </c>
      <c r="Q930" s="12" t="str">
        <f>TEXT(Table1[[#This Row],[Billing_Date]],"YYYY")</f>
        <v>2025</v>
      </c>
      <c r="R930" s="49">
        <v>45869</v>
      </c>
      <c r="S930" s="12" t="s">
        <v>49</v>
      </c>
      <c r="T930" s="12">
        <f>IF(Table1[[#This Row],[Payment_Status]]="Paid",1,0)</f>
        <v>0</v>
      </c>
      <c r="U930" s="12">
        <f>IF(Table1[[#This Row],[Payment_Status]]="Unpaid",1,0)</f>
        <v>1</v>
      </c>
      <c r="V930" s="12">
        <f>IF(Table1[[#This Row],[Payment_Status]]="Pending",1,0)</f>
        <v>0</v>
      </c>
      <c r="W930" s="12" t="s">
        <v>43</v>
      </c>
      <c r="X930" s="12" t="s">
        <v>30</v>
      </c>
      <c r="Y930" s="12" t="s">
        <v>63</v>
      </c>
      <c r="Z930" s="12">
        <v>97.32</v>
      </c>
      <c r="AA930" s="12">
        <v>90.72</v>
      </c>
      <c r="AB930" s="12" t="s">
        <v>46</v>
      </c>
      <c r="AC930" s="13">
        <v>42912</v>
      </c>
      <c r="AD930" s="12">
        <v>63</v>
      </c>
      <c r="AE930" s="15" t="s">
        <v>40</v>
      </c>
    </row>
    <row r="931" spans="3:31" ht="18" x14ac:dyDescent="0.35">
      <c r="C931" s="11" t="s">
        <v>1833</v>
      </c>
      <c r="D931" s="12" t="s">
        <v>4910</v>
      </c>
      <c r="E931" s="12" t="s">
        <v>6914</v>
      </c>
      <c r="F931" s="12" t="s">
        <v>35</v>
      </c>
      <c r="G931" s="12" t="s">
        <v>8026</v>
      </c>
      <c r="H931" s="12" t="s">
        <v>8021</v>
      </c>
      <c r="I931" s="12" t="s">
        <v>1834</v>
      </c>
      <c r="J931" s="13">
        <v>45641</v>
      </c>
      <c r="K931" s="14">
        <v>0.94951388888888888</v>
      </c>
      <c r="L931" s="12">
        <v>116.6</v>
      </c>
      <c r="M931" s="12">
        <v>4479.71</v>
      </c>
      <c r="N931" s="12">
        <v>4596.3100000000004</v>
      </c>
      <c r="O931" s="12">
        <v>859.54</v>
      </c>
      <c r="P931" s="49">
        <v>45646</v>
      </c>
      <c r="Q931" s="12" t="str">
        <f>TEXT(Table1[[#This Row],[Billing_Date]],"YYYY")</f>
        <v>2024</v>
      </c>
      <c r="R931" s="49">
        <v>45878</v>
      </c>
      <c r="S931" s="12" t="s">
        <v>28</v>
      </c>
      <c r="T931" s="12">
        <f>IF(Table1[[#This Row],[Payment_Status]]="Paid",1,0)</f>
        <v>1</v>
      </c>
      <c r="U931" s="12">
        <f>IF(Table1[[#This Row],[Payment_Status]]="Unpaid",1,0)</f>
        <v>0</v>
      </c>
      <c r="V931" s="12">
        <f>IF(Table1[[#This Row],[Payment_Status]]="Pending",1,0)</f>
        <v>0</v>
      </c>
      <c r="W931" s="12" t="s">
        <v>43</v>
      </c>
      <c r="X931" s="12" t="s">
        <v>44</v>
      </c>
      <c r="Y931" s="12" t="s">
        <v>45</v>
      </c>
      <c r="Z931" s="12">
        <v>51.53</v>
      </c>
      <c r="AA931" s="12">
        <v>65.069999999999993</v>
      </c>
      <c r="AB931" s="12" t="s">
        <v>46</v>
      </c>
      <c r="AC931" s="13">
        <v>42436</v>
      </c>
      <c r="AD931" s="12">
        <v>55</v>
      </c>
      <c r="AE931" s="15" t="s">
        <v>40</v>
      </c>
    </row>
    <row r="932" spans="3:31" ht="18" x14ac:dyDescent="0.35">
      <c r="C932" s="11" t="s">
        <v>1172</v>
      </c>
      <c r="D932" s="12" t="s">
        <v>4911</v>
      </c>
      <c r="E932" s="12" t="s">
        <v>6915</v>
      </c>
      <c r="F932" s="12" t="s">
        <v>35</v>
      </c>
      <c r="G932" s="12" t="s">
        <v>8027</v>
      </c>
      <c r="H932" s="12" t="s">
        <v>8022</v>
      </c>
      <c r="I932" s="12" t="s">
        <v>1173</v>
      </c>
      <c r="J932" s="13">
        <v>45525</v>
      </c>
      <c r="K932" s="14">
        <v>6.0138888888888888E-2</v>
      </c>
      <c r="L932" s="12">
        <v>249.38</v>
      </c>
      <c r="M932" s="12">
        <v>4395.8999999999996</v>
      </c>
      <c r="N932" s="12">
        <v>4645.28</v>
      </c>
      <c r="O932" s="12">
        <v>1785.65</v>
      </c>
      <c r="P932" s="49">
        <v>45664</v>
      </c>
      <c r="Q932" s="12" t="str">
        <f>TEXT(Table1[[#This Row],[Billing_Date]],"YYYY")</f>
        <v>2025</v>
      </c>
      <c r="R932" s="49">
        <v>45871</v>
      </c>
      <c r="S932" s="12" t="s">
        <v>37</v>
      </c>
      <c r="T932" s="12">
        <f>IF(Table1[[#This Row],[Payment_Status]]="Paid",1,0)</f>
        <v>0</v>
      </c>
      <c r="U932" s="12">
        <f>IF(Table1[[#This Row],[Payment_Status]]="Unpaid",1,0)</f>
        <v>0</v>
      </c>
      <c r="V932" s="12">
        <f>IF(Table1[[#This Row],[Payment_Status]]="Pending",1,0)</f>
        <v>1</v>
      </c>
      <c r="W932" s="12" t="s">
        <v>50</v>
      </c>
      <c r="X932" s="12" t="s">
        <v>44</v>
      </c>
      <c r="Y932" s="12" t="s">
        <v>31</v>
      </c>
      <c r="Z932" s="12">
        <v>106.34</v>
      </c>
      <c r="AA932" s="12">
        <v>143.04</v>
      </c>
      <c r="AB932" s="12" t="s">
        <v>46</v>
      </c>
      <c r="AC932" s="13">
        <v>43452</v>
      </c>
      <c r="AD932" s="12">
        <v>71</v>
      </c>
      <c r="AE932" s="15" t="s">
        <v>33</v>
      </c>
    </row>
    <row r="933" spans="3:31" ht="18" x14ac:dyDescent="0.35">
      <c r="C933" s="11" t="s">
        <v>1837</v>
      </c>
      <c r="D933" s="12" t="s">
        <v>4912</v>
      </c>
      <c r="E933" s="12" t="s">
        <v>6916</v>
      </c>
      <c r="F933" s="12" t="s">
        <v>30</v>
      </c>
      <c r="G933" s="12" t="s">
        <v>8027</v>
      </c>
      <c r="H933" s="12" t="s">
        <v>8022</v>
      </c>
      <c r="I933" s="12" t="s">
        <v>1838</v>
      </c>
      <c r="J933" s="13">
        <v>45834</v>
      </c>
      <c r="K933" s="14">
        <v>0.82743055555555556</v>
      </c>
      <c r="L933" s="12">
        <v>207.93</v>
      </c>
      <c r="M933" s="12">
        <v>2659.32</v>
      </c>
      <c r="N933" s="12">
        <v>2867.25</v>
      </c>
      <c r="O933" s="12">
        <v>1383.26</v>
      </c>
      <c r="P933" s="49">
        <v>45838</v>
      </c>
      <c r="Q933" s="12" t="str">
        <f>TEXT(Table1[[#This Row],[Billing_Date]],"YYYY")</f>
        <v>2025</v>
      </c>
      <c r="R933" s="49">
        <v>45874</v>
      </c>
      <c r="S933" s="12" t="s">
        <v>28</v>
      </c>
      <c r="T933" s="12">
        <f>IF(Table1[[#This Row],[Payment_Status]]="Paid",1,0)</f>
        <v>1</v>
      </c>
      <c r="U933" s="12">
        <f>IF(Table1[[#This Row],[Payment_Status]]="Unpaid",1,0)</f>
        <v>0</v>
      </c>
      <c r="V933" s="12">
        <f>IF(Table1[[#This Row],[Payment_Status]]="Pending",1,0)</f>
        <v>0</v>
      </c>
      <c r="W933" s="12" t="s">
        <v>43</v>
      </c>
      <c r="X933" s="12" t="s">
        <v>44</v>
      </c>
      <c r="Y933" s="12" t="s">
        <v>31</v>
      </c>
      <c r="Z933" s="12">
        <v>127.78</v>
      </c>
      <c r="AA933" s="12">
        <v>80.150000000000006</v>
      </c>
      <c r="AB933" s="12" t="s">
        <v>32</v>
      </c>
      <c r="AC933" s="13">
        <v>45483</v>
      </c>
      <c r="AD933" s="12">
        <v>34</v>
      </c>
      <c r="AE933" s="15" t="s">
        <v>40</v>
      </c>
    </row>
    <row r="934" spans="3:31" ht="18" x14ac:dyDescent="0.35">
      <c r="C934" s="11" t="s">
        <v>1839</v>
      </c>
      <c r="D934" s="12" t="s">
        <v>4913</v>
      </c>
      <c r="E934" s="12" t="s">
        <v>6917</v>
      </c>
      <c r="F934" s="12" t="s">
        <v>30</v>
      </c>
      <c r="G934" s="12" t="s">
        <v>8028</v>
      </c>
      <c r="H934" s="12" t="s">
        <v>8022</v>
      </c>
      <c r="I934" s="12" t="s">
        <v>1840</v>
      </c>
      <c r="J934" s="13">
        <v>45626</v>
      </c>
      <c r="K934" s="14">
        <v>0.29219907407407408</v>
      </c>
      <c r="L934" s="12">
        <v>423.65</v>
      </c>
      <c r="M934" s="12">
        <v>2717.62</v>
      </c>
      <c r="N934" s="12">
        <v>3141.27</v>
      </c>
      <c r="O934" s="12">
        <v>2426.13</v>
      </c>
      <c r="P934" s="49">
        <v>45629</v>
      </c>
      <c r="Q934" s="12" t="str">
        <f>TEXT(Table1[[#This Row],[Billing_Date]],"YYYY")</f>
        <v>2024</v>
      </c>
      <c r="R934" s="49">
        <v>45882</v>
      </c>
      <c r="S934" s="12" t="s">
        <v>28</v>
      </c>
      <c r="T934" s="12">
        <f>IF(Table1[[#This Row],[Payment_Status]]="Paid",1,0)</f>
        <v>1</v>
      </c>
      <c r="U934" s="12">
        <f>IF(Table1[[#This Row],[Payment_Status]]="Unpaid",1,0)</f>
        <v>0</v>
      </c>
      <c r="V934" s="12">
        <f>IF(Table1[[#This Row],[Payment_Status]]="Pending",1,0)</f>
        <v>0</v>
      </c>
      <c r="W934" s="12" t="s">
        <v>50</v>
      </c>
      <c r="X934" s="12" t="s">
        <v>39</v>
      </c>
      <c r="Y934" s="12" t="s">
        <v>63</v>
      </c>
      <c r="Z934" s="12">
        <v>278.16000000000003</v>
      </c>
      <c r="AA934" s="12">
        <v>145.49</v>
      </c>
      <c r="AB934" s="12" t="s">
        <v>32</v>
      </c>
      <c r="AC934" s="13">
        <v>42429</v>
      </c>
      <c r="AD934" s="12">
        <v>70</v>
      </c>
      <c r="AE934" s="15" t="s">
        <v>40</v>
      </c>
    </row>
    <row r="935" spans="3:31" ht="18" x14ac:dyDescent="0.35">
      <c r="C935" s="11" t="s">
        <v>1841</v>
      </c>
      <c r="D935" s="12" t="s">
        <v>4914</v>
      </c>
      <c r="E935" s="12" t="s">
        <v>6918</v>
      </c>
      <c r="F935" s="12" t="s">
        <v>30</v>
      </c>
      <c r="G935" s="12" t="s">
        <v>8031</v>
      </c>
      <c r="H935" s="12" t="s">
        <v>8024</v>
      </c>
      <c r="I935" s="12" t="s">
        <v>1842</v>
      </c>
      <c r="J935" s="13">
        <v>45658</v>
      </c>
      <c r="K935" s="14">
        <v>0.92284722222222226</v>
      </c>
      <c r="L935" s="12">
        <v>347.59</v>
      </c>
      <c r="M935" s="12">
        <v>3794.56</v>
      </c>
      <c r="N935" s="12">
        <v>4142.1499999999996</v>
      </c>
      <c r="O935" s="12">
        <v>2186.9</v>
      </c>
      <c r="P935" s="49">
        <v>45688</v>
      </c>
      <c r="Q935" s="12" t="str">
        <f>TEXT(Table1[[#This Row],[Billing_Date]],"YYYY")</f>
        <v>2025</v>
      </c>
      <c r="R935" s="49">
        <v>45858</v>
      </c>
      <c r="S935" s="12" t="s">
        <v>28</v>
      </c>
      <c r="T935" s="12">
        <f>IF(Table1[[#This Row],[Payment_Status]]="Paid",1,0)</f>
        <v>1</v>
      </c>
      <c r="U935" s="12">
        <f>IF(Table1[[#This Row],[Payment_Status]]="Unpaid",1,0)</f>
        <v>0</v>
      </c>
      <c r="V935" s="12">
        <f>IF(Table1[[#This Row],[Payment_Status]]="Pending",1,0)</f>
        <v>0</v>
      </c>
      <c r="W935" s="12" t="s">
        <v>50</v>
      </c>
      <c r="X935" s="12" t="s">
        <v>39</v>
      </c>
      <c r="Y935" s="12" t="s">
        <v>63</v>
      </c>
      <c r="Z935" s="12">
        <v>168.96</v>
      </c>
      <c r="AA935" s="12">
        <v>178.63</v>
      </c>
      <c r="AB935" s="12" t="s">
        <v>32</v>
      </c>
      <c r="AC935" s="13">
        <v>45398</v>
      </c>
      <c r="AD935" s="12">
        <v>44</v>
      </c>
      <c r="AE935" s="15" t="s">
        <v>40</v>
      </c>
    </row>
    <row r="936" spans="3:31" ht="18" x14ac:dyDescent="0.35">
      <c r="C936" s="11" t="s">
        <v>1843</v>
      </c>
      <c r="D936" s="12" t="s">
        <v>4915</v>
      </c>
      <c r="E936" s="12" t="s">
        <v>6919</v>
      </c>
      <c r="F936" s="12" t="s">
        <v>35</v>
      </c>
      <c r="G936" s="12" t="s">
        <v>8026</v>
      </c>
      <c r="H936" s="12" t="s">
        <v>8021</v>
      </c>
      <c r="I936" s="12" t="s">
        <v>1844</v>
      </c>
      <c r="J936" s="13">
        <v>45619</v>
      </c>
      <c r="K936" s="14">
        <v>0.79799768518518521</v>
      </c>
      <c r="L936" s="12">
        <v>145.94999999999999</v>
      </c>
      <c r="M936" s="12">
        <v>1198.53</v>
      </c>
      <c r="N936" s="12">
        <v>1344.48</v>
      </c>
      <c r="O936" s="12">
        <v>836.95</v>
      </c>
      <c r="P936" s="49">
        <v>45621</v>
      </c>
      <c r="Q936" s="12" t="str">
        <f>TEXT(Table1[[#This Row],[Billing_Date]],"YYYY")</f>
        <v>2024</v>
      </c>
      <c r="R936" s="49">
        <v>45878</v>
      </c>
      <c r="S936" s="12" t="s">
        <v>28</v>
      </c>
      <c r="T936" s="12">
        <f>IF(Table1[[#This Row],[Payment_Status]]="Paid",1,0)</f>
        <v>1</v>
      </c>
      <c r="U936" s="12">
        <f>IF(Table1[[#This Row],[Payment_Status]]="Unpaid",1,0)</f>
        <v>0</v>
      </c>
      <c r="V936" s="12">
        <f>IF(Table1[[#This Row],[Payment_Status]]="Pending",1,0)</f>
        <v>0</v>
      </c>
      <c r="W936" s="12" t="s">
        <v>43</v>
      </c>
      <c r="X936" s="12" t="s">
        <v>39</v>
      </c>
      <c r="Y936" s="12" t="s">
        <v>45</v>
      </c>
      <c r="Z936" s="12">
        <v>93.46</v>
      </c>
      <c r="AA936" s="12">
        <v>52.49</v>
      </c>
      <c r="AB936" s="12" t="s">
        <v>32</v>
      </c>
      <c r="AC936" s="13">
        <v>42913</v>
      </c>
      <c r="AD936" s="12">
        <v>58</v>
      </c>
      <c r="AE936" s="15" t="s">
        <v>64</v>
      </c>
    </row>
    <row r="937" spans="3:31" ht="18" x14ac:dyDescent="0.35">
      <c r="C937" s="11" t="s">
        <v>1845</v>
      </c>
      <c r="D937" s="12" t="s">
        <v>4916</v>
      </c>
      <c r="E937" s="12" t="s">
        <v>6920</v>
      </c>
      <c r="F937" s="12" t="s">
        <v>26</v>
      </c>
      <c r="G937" s="12" t="s">
        <v>8027</v>
      </c>
      <c r="H937" s="12" t="s">
        <v>8022</v>
      </c>
      <c r="I937" s="12" t="s">
        <v>1846</v>
      </c>
      <c r="J937" s="13">
        <v>45630</v>
      </c>
      <c r="K937" s="14">
        <v>0.58726851851851847</v>
      </c>
      <c r="L937" s="12">
        <v>26.33</v>
      </c>
      <c r="M937" s="12">
        <v>1826.18</v>
      </c>
      <c r="N937" s="12">
        <v>1852.51</v>
      </c>
      <c r="O937" s="12">
        <v>174.77</v>
      </c>
      <c r="P937" s="49">
        <v>45657</v>
      </c>
      <c r="Q937" s="12" t="str">
        <f>TEXT(Table1[[#This Row],[Billing_Date]],"YYYY")</f>
        <v>2024</v>
      </c>
      <c r="R937" s="49">
        <v>45871</v>
      </c>
      <c r="S937" s="12" t="s">
        <v>28</v>
      </c>
      <c r="T937" s="12">
        <f>IF(Table1[[#This Row],[Payment_Status]]="Paid",1,0)</f>
        <v>1</v>
      </c>
      <c r="U937" s="12">
        <f>IF(Table1[[#This Row],[Payment_Status]]="Unpaid",1,0)</f>
        <v>0</v>
      </c>
      <c r="V937" s="12">
        <f>IF(Table1[[#This Row],[Payment_Status]]="Pending",1,0)</f>
        <v>0</v>
      </c>
      <c r="W937" s="12" t="s">
        <v>58</v>
      </c>
      <c r="X937" s="12" t="s">
        <v>39</v>
      </c>
      <c r="Y937" s="12" t="s">
        <v>85</v>
      </c>
      <c r="Z937" s="12">
        <v>11.04</v>
      </c>
      <c r="AA937" s="12">
        <v>15.29</v>
      </c>
      <c r="AB937" s="12" t="s">
        <v>46</v>
      </c>
      <c r="AC937" s="13">
        <v>42483</v>
      </c>
      <c r="AD937" s="12">
        <v>39</v>
      </c>
      <c r="AE937" s="15" t="s">
        <v>33</v>
      </c>
    </row>
    <row r="938" spans="3:31" ht="18" x14ac:dyDescent="0.35">
      <c r="C938" s="11" t="s">
        <v>1847</v>
      </c>
      <c r="D938" s="12" t="s">
        <v>4917</v>
      </c>
      <c r="E938" s="12" t="s">
        <v>6921</v>
      </c>
      <c r="F938" s="12" t="s">
        <v>35</v>
      </c>
      <c r="G938" s="12" t="s">
        <v>8030</v>
      </c>
      <c r="H938" s="12" t="s">
        <v>8023</v>
      </c>
      <c r="I938" s="12" t="s">
        <v>1848</v>
      </c>
      <c r="J938" s="13">
        <v>45729</v>
      </c>
      <c r="K938" s="14">
        <v>0.55399305555555556</v>
      </c>
      <c r="L938" s="12">
        <v>457.59</v>
      </c>
      <c r="M938" s="12">
        <v>2335.71</v>
      </c>
      <c r="N938" s="12">
        <v>2793.3</v>
      </c>
      <c r="O938" s="12">
        <v>3419.45</v>
      </c>
      <c r="P938" s="49">
        <v>45732</v>
      </c>
      <c r="Q938" s="12" t="str">
        <f>TEXT(Table1[[#This Row],[Billing_Date]],"YYYY")</f>
        <v>2025</v>
      </c>
      <c r="R938" s="49">
        <v>45859</v>
      </c>
      <c r="S938" s="12" t="s">
        <v>37</v>
      </c>
      <c r="T938" s="12">
        <f>IF(Table1[[#This Row],[Payment_Status]]="Paid",1,0)</f>
        <v>0</v>
      </c>
      <c r="U938" s="12">
        <f>IF(Table1[[#This Row],[Payment_Status]]="Unpaid",1,0)</f>
        <v>0</v>
      </c>
      <c r="V938" s="12">
        <f>IF(Table1[[#This Row],[Payment_Status]]="Pending",1,0)</f>
        <v>1</v>
      </c>
      <c r="W938" s="12" t="s">
        <v>43</v>
      </c>
      <c r="X938" s="12" t="s">
        <v>39</v>
      </c>
      <c r="Y938" s="12" t="s">
        <v>51</v>
      </c>
      <c r="Z938" s="12">
        <v>293.77999999999997</v>
      </c>
      <c r="AA938" s="12">
        <v>163.81</v>
      </c>
      <c r="AB938" s="12" t="s">
        <v>32</v>
      </c>
      <c r="AC938" s="13">
        <v>44101</v>
      </c>
      <c r="AD938" s="12">
        <v>35</v>
      </c>
      <c r="AE938" s="15" t="s">
        <v>40</v>
      </c>
    </row>
    <row r="939" spans="3:31" ht="18" x14ac:dyDescent="0.35">
      <c r="C939" s="11" t="s">
        <v>3719</v>
      </c>
      <c r="D939" s="12" t="s">
        <v>4918</v>
      </c>
      <c r="E939" s="12" t="s">
        <v>6922</v>
      </c>
      <c r="F939" s="12" t="s">
        <v>26</v>
      </c>
      <c r="G939" s="12" t="s">
        <v>8025</v>
      </c>
      <c r="H939" s="12" t="s">
        <v>8020</v>
      </c>
      <c r="I939" s="12" t="s">
        <v>3720</v>
      </c>
      <c r="J939" s="13">
        <v>45631</v>
      </c>
      <c r="K939" s="14">
        <v>0.93709490740740742</v>
      </c>
      <c r="L939" s="12">
        <v>350.6</v>
      </c>
      <c r="M939" s="12">
        <v>4120.3900000000003</v>
      </c>
      <c r="N939" s="12">
        <v>4470.99</v>
      </c>
      <c r="O939" s="12">
        <v>2236.16</v>
      </c>
      <c r="P939" s="49">
        <v>45848</v>
      </c>
      <c r="Q939" s="12" t="str">
        <f>TEXT(Table1[[#This Row],[Billing_Date]],"YYYY")</f>
        <v>2025</v>
      </c>
      <c r="R939" s="49">
        <v>45859</v>
      </c>
      <c r="S939" s="12" t="s">
        <v>28</v>
      </c>
      <c r="T939" s="12">
        <f>IF(Table1[[#This Row],[Payment_Status]]="Paid",1,0)</f>
        <v>1</v>
      </c>
      <c r="U939" s="12">
        <f>IF(Table1[[#This Row],[Payment_Status]]="Unpaid",1,0)</f>
        <v>0</v>
      </c>
      <c r="V939" s="12">
        <f>IF(Table1[[#This Row],[Payment_Status]]="Pending",1,0)</f>
        <v>0</v>
      </c>
      <c r="W939" s="12" t="s">
        <v>29</v>
      </c>
      <c r="X939" s="12" t="s">
        <v>44</v>
      </c>
      <c r="Y939" s="12" t="s">
        <v>85</v>
      </c>
      <c r="Z939" s="12">
        <v>217.94</v>
      </c>
      <c r="AA939" s="12">
        <v>132.66</v>
      </c>
      <c r="AB939" s="12" t="s">
        <v>46</v>
      </c>
      <c r="AC939" s="13">
        <v>43758</v>
      </c>
      <c r="AD939" s="12">
        <v>48</v>
      </c>
      <c r="AE939" s="15" t="s">
        <v>64</v>
      </c>
    </row>
    <row r="940" spans="3:31" ht="18" x14ac:dyDescent="0.35">
      <c r="C940" s="11" t="s">
        <v>1851</v>
      </c>
      <c r="D940" s="12" t="s">
        <v>4919</v>
      </c>
      <c r="E940" s="12" t="s">
        <v>6923</v>
      </c>
      <c r="F940" s="12" t="s">
        <v>35</v>
      </c>
      <c r="G940" s="12" t="s">
        <v>8029</v>
      </c>
      <c r="H940" s="12" t="s">
        <v>8020</v>
      </c>
      <c r="I940" s="12" t="s">
        <v>1852</v>
      </c>
      <c r="J940" s="13">
        <v>45853</v>
      </c>
      <c r="K940" s="14">
        <v>0.69339120370370366</v>
      </c>
      <c r="L940" s="12">
        <v>160.4</v>
      </c>
      <c r="M940" s="12">
        <v>3286.13</v>
      </c>
      <c r="N940" s="12">
        <v>3446.53</v>
      </c>
      <c r="O940" s="12">
        <v>871.42</v>
      </c>
      <c r="P940" s="49">
        <v>45855</v>
      </c>
      <c r="Q940" s="12" t="str">
        <f>TEXT(Table1[[#This Row],[Billing_Date]],"YYYY")</f>
        <v>2025</v>
      </c>
      <c r="R940" s="49">
        <v>45874</v>
      </c>
      <c r="S940" s="12" t="s">
        <v>28</v>
      </c>
      <c r="T940" s="12">
        <f>IF(Table1[[#This Row],[Payment_Status]]="Paid",1,0)</f>
        <v>1</v>
      </c>
      <c r="U940" s="12">
        <f>IF(Table1[[#This Row],[Payment_Status]]="Unpaid",1,0)</f>
        <v>0</v>
      </c>
      <c r="V940" s="12">
        <f>IF(Table1[[#This Row],[Payment_Status]]="Pending",1,0)</f>
        <v>0</v>
      </c>
      <c r="W940" s="12" t="s">
        <v>50</v>
      </c>
      <c r="X940" s="12" t="s">
        <v>30</v>
      </c>
      <c r="Y940" s="12" t="s">
        <v>31</v>
      </c>
      <c r="Z940" s="12">
        <v>73.790000000000006</v>
      </c>
      <c r="AA940" s="12">
        <v>86.61</v>
      </c>
      <c r="AB940" s="12" t="s">
        <v>46</v>
      </c>
      <c r="AC940" s="13">
        <v>44248</v>
      </c>
      <c r="AD940" s="12">
        <v>44</v>
      </c>
      <c r="AE940" s="15" t="s">
        <v>64</v>
      </c>
    </row>
    <row r="941" spans="3:31" ht="18" x14ac:dyDescent="0.35">
      <c r="C941" s="11" t="s">
        <v>1853</v>
      </c>
      <c r="D941" s="12" t="s">
        <v>4920</v>
      </c>
      <c r="E941" s="12" t="s">
        <v>6924</v>
      </c>
      <c r="F941" s="12" t="s">
        <v>35</v>
      </c>
      <c r="G941" s="12" t="s">
        <v>8027</v>
      </c>
      <c r="H941" s="12" t="s">
        <v>8022</v>
      </c>
      <c r="I941" s="12" t="s">
        <v>1854</v>
      </c>
      <c r="J941" s="13">
        <v>45561</v>
      </c>
      <c r="K941" s="14">
        <v>0.86423611111111109</v>
      </c>
      <c r="L941" s="12">
        <v>65.45</v>
      </c>
      <c r="M941" s="12">
        <v>4665.4399999999996</v>
      </c>
      <c r="N941" s="12">
        <v>4730.8899999999903</v>
      </c>
      <c r="O941" s="12">
        <v>455.41</v>
      </c>
      <c r="P941" s="49">
        <v>45745</v>
      </c>
      <c r="Q941" s="12" t="str">
        <f>TEXT(Table1[[#This Row],[Billing_Date]],"YYYY")</f>
        <v>2025</v>
      </c>
      <c r="R941" s="49">
        <v>45871</v>
      </c>
      <c r="S941" s="12" t="s">
        <v>37</v>
      </c>
      <c r="T941" s="12">
        <f>IF(Table1[[#This Row],[Payment_Status]]="Paid",1,0)</f>
        <v>0</v>
      </c>
      <c r="U941" s="12">
        <f>IF(Table1[[#This Row],[Payment_Status]]="Unpaid",1,0)</f>
        <v>0</v>
      </c>
      <c r="V941" s="12">
        <f>IF(Table1[[#This Row],[Payment_Status]]="Pending",1,0)</f>
        <v>1</v>
      </c>
      <c r="W941" s="12" t="s">
        <v>38</v>
      </c>
      <c r="X941" s="12" t="s">
        <v>39</v>
      </c>
      <c r="Y941" s="12" t="s">
        <v>45</v>
      </c>
      <c r="Z941" s="12">
        <v>39.74</v>
      </c>
      <c r="AA941" s="12">
        <v>25.71</v>
      </c>
      <c r="AB941" s="12" t="s">
        <v>32</v>
      </c>
      <c r="AC941" s="13">
        <v>45386</v>
      </c>
      <c r="AD941" s="12">
        <v>52</v>
      </c>
      <c r="AE941" s="15" t="s">
        <v>64</v>
      </c>
    </row>
    <row r="942" spans="3:31" ht="18" x14ac:dyDescent="0.35">
      <c r="C942" s="11" t="s">
        <v>1855</v>
      </c>
      <c r="D942" s="12" t="s">
        <v>4921</v>
      </c>
      <c r="E942" s="12" t="s">
        <v>6925</v>
      </c>
      <c r="F942" s="12" t="s">
        <v>30</v>
      </c>
      <c r="G942" s="12" t="s">
        <v>8029</v>
      </c>
      <c r="H942" s="12" t="s">
        <v>8020</v>
      </c>
      <c r="I942" s="12" t="s">
        <v>1856</v>
      </c>
      <c r="J942" s="13">
        <v>45561</v>
      </c>
      <c r="K942" s="14">
        <v>0.76415509259259262</v>
      </c>
      <c r="L942" s="12">
        <v>350.46</v>
      </c>
      <c r="M942" s="12">
        <v>4269.12</v>
      </c>
      <c r="N942" s="12">
        <v>4619.58</v>
      </c>
      <c r="O942" s="12">
        <v>1839.2</v>
      </c>
      <c r="P942" s="49">
        <v>45617</v>
      </c>
      <c r="Q942" s="12" t="str">
        <f>TEXT(Table1[[#This Row],[Billing_Date]],"YYYY")</f>
        <v>2024</v>
      </c>
      <c r="R942" s="49">
        <v>45881</v>
      </c>
      <c r="S942" s="12" t="s">
        <v>49</v>
      </c>
      <c r="T942" s="12">
        <f>IF(Table1[[#This Row],[Payment_Status]]="Paid",1,0)</f>
        <v>0</v>
      </c>
      <c r="U942" s="12">
        <f>IF(Table1[[#This Row],[Payment_Status]]="Unpaid",1,0)</f>
        <v>1</v>
      </c>
      <c r="V942" s="12">
        <f>IF(Table1[[#This Row],[Payment_Status]]="Pending",1,0)</f>
        <v>0</v>
      </c>
      <c r="W942" s="12" t="s">
        <v>29</v>
      </c>
      <c r="X942" s="12" t="s">
        <v>44</v>
      </c>
      <c r="Y942" s="12" t="s">
        <v>85</v>
      </c>
      <c r="Z942" s="12">
        <v>243.55</v>
      </c>
      <c r="AA942" s="12">
        <v>106.91</v>
      </c>
      <c r="AB942" s="12" t="s">
        <v>32</v>
      </c>
      <c r="AC942" s="13">
        <v>42830</v>
      </c>
      <c r="AD942" s="12">
        <v>55</v>
      </c>
      <c r="AE942" s="15" t="s">
        <v>33</v>
      </c>
    </row>
    <row r="943" spans="3:31" ht="18" x14ac:dyDescent="0.35">
      <c r="C943" s="11" t="s">
        <v>1857</v>
      </c>
      <c r="D943" s="12" t="s">
        <v>4922</v>
      </c>
      <c r="E943" s="12" t="s">
        <v>6926</v>
      </c>
      <c r="F943" s="12" t="s">
        <v>30</v>
      </c>
      <c r="G943" s="12" t="s">
        <v>8025</v>
      </c>
      <c r="H943" s="12" t="s">
        <v>8020</v>
      </c>
      <c r="I943" s="12" t="s">
        <v>1858</v>
      </c>
      <c r="J943" s="13">
        <v>45534</v>
      </c>
      <c r="K943" s="14">
        <v>0.6262847222222222</v>
      </c>
      <c r="L943" s="12">
        <v>209.64</v>
      </c>
      <c r="M943" s="12">
        <v>2503.12</v>
      </c>
      <c r="N943" s="12">
        <v>2712.7599999999902</v>
      </c>
      <c r="O943" s="12">
        <v>965.6</v>
      </c>
      <c r="P943" s="49">
        <v>45662</v>
      </c>
      <c r="Q943" s="12" t="str">
        <f>TEXT(Table1[[#This Row],[Billing_Date]],"YYYY")</f>
        <v>2025</v>
      </c>
      <c r="R943" s="49">
        <v>45857</v>
      </c>
      <c r="S943" s="12" t="s">
        <v>37</v>
      </c>
      <c r="T943" s="12">
        <f>IF(Table1[[#This Row],[Payment_Status]]="Paid",1,0)</f>
        <v>0</v>
      </c>
      <c r="U943" s="12">
        <f>IF(Table1[[#This Row],[Payment_Status]]="Unpaid",1,0)</f>
        <v>0</v>
      </c>
      <c r="V943" s="12">
        <f>IF(Table1[[#This Row],[Payment_Status]]="Pending",1,0)</f>
        <v>1</v>
      </c>
      <c r="W943" s="12" t="s">
        <v>58</v>
      </c>
      <c r="X943" s="12" t="s">
        <v>30</v>
      </c>
      <c r="Y943" s="12" t="s">
        <v>85</v>
      </c>
      <c r="Z943" s="12">
        <v>105.35</v>
      </c>
      <c r="AA943" s="12">
        <v>104.29</v>
      </c>
      <c r="AB943" s="12" t="s">
        <v>46</v>
      </c>
      <c r="AC943" s="13">
        <v>44649</v>
      </c>
      <c r="AD943" s="12">
        <v>25</v>
      </c>
      <c r="AE943" s="15" t="s">
        <v>40</v>
      </c>
    </row>
    <row r="944" spans="3:31" ht="18" x14ac:dyDescent="0.35">
      <c r="C944" s="11" t="s">
        <v>1859</v>
      </c>
      <c r="D944" s="12" t="s">
        <v>4923</v>
      </c>
      <c r="E944" s="12" t="s">
        <v>6927</v>
      </c>
      <c r="F944" s="12" t="s">
        <v>35</v>
      </c>
      <c r="G944" s="12" t="s">
        <v>8031</v>
      </c>
      <c r="H944" s="12" t="s">
        <v>8024</v>
      </c>
      <c r="I944" s="12" t="s">
        <v>1860</v>
      </c>
      <c r="J944" s="13">
        <v>45500</v>
      </c>
      <c r="K944" s="14">
        <v>0.56827546296296294</v>
      </c>
      <c r="L944" s="12">
        <v>140.19999999999999</v>
      </c>
      <c r="M944" s="12">
        <v>1420.59</v>
      </c>
      <c r="N944" s="12">
        <v>1560.79</v>
      </c>
      <c r="O944" s="12">
        <v>804.83</v>
      </c>
      <c r="P944" s="49">
        <v>45772</v>
      </c>
      <c r="Q944" s="12" t="str">
        <f>TEXT(Table1[[#This Row],[Billing_Date]],"YYYY")</f>
        <v>2025</v>
      </c>
      <c r="R944" s="49">
        <v>45862</v>
      </c>
      <c r="S944" s="12" t="s">
        <v>28</v>
      </c>
      <c r="T944" s="12">
        <f>IF(Table1[[#This Row],[Payment_Status]]="Paid",1,0)</f>
        <v>1</v>
      </c>
      <c r="U944" s="12">
        <f>IF(Table1[[#This Row],[Payment_Status]]="Unpaid",1,0)</f>
        <v>0</v>
      </c>
      <c r="V944" s="12">
        <f>IF(Table1[[#This Row],[Payment_Status]]="Pending",1,0)</f>
        <v>0</v>
      </c>
      <c r="W944" s="12" t="s">
        <v>38</v>
      </c>
      <c r="X944" s="12" t="s">
        <v>44</v>
      </c>
      <c r="Y944" s="12" t="s">
        <v>51</v>
      </c>
      <c r="Z944" s="12">
        <v>84.66</v>
      </c>
      <c r="AA944" s="12">
        <v>55.54</v>
      </c>
      <c r="AB944" s="12" t="s">
        <v>46</v>
      </c>
      <c r="AC944" s="13">
        <v>43576</v>
      </c>
      <c r="AD944" s="12">
        <v>57</v>
      </c>
      <c r="AE944" s="15" t="s">
        <v>64</v>
      </c>
    </row>
    <row r="945" spans="3:31" ht="18" x14ac:dyDescent="0.35">
      <c r="C945" s="11" t="s">
        <v>1861</v>
      </c>
      <c r="D945" s="12" t="s">
        <v>4924</v>
      </c>
      <c r="E945" s="12" t="s">
        <v>6928</v>
      </c>
      <c r="F945" s="12" t="s">
        <v>26</v>
      </c>
      <c r="G945" s="12" t="s">
        <v>8030</v>
      </c>
      <c r="H945" s="12" t="s">
        <v>8023</v>
      </c>
      <c r="I945" s="12" t="s">
        <v>1862</v>
      </c>
      <c r="J945" s="13">
        <v>45708</v>
      </c>
      <c r="K945" s="14">
        <v>0.51468749999999996</v>
      </c>
      <c r="L945" s="12">
        <v>388.41</v>
      </c>
      <c r="M945" s="12">
        <v>2881.7</v>
      </c>
      <c r="N945" s="12">
        <v>3270.1099999999901</v>
      </c>
      <c r="O945" s="12">
        <v>2220.54</v>
      </c>
      <c r="P945" s="49">
        <v>45712</v>
      </c>
      <c r="Q945" s="12" t="str">
        <f>TEXT(Table1[[#This Row],[Billing_Date]],"YYYY")</f>
        <v>2025</v>
      </c>
      <c r="R945" s="49">
        <v>45865</v>
      </c>
      <c r="S945" s="12" t="s">
        <v>28</v>
      </c>
      <c r="T945" s="12">
        <f>IF(Table1[[#This Row],[Payment_Status]]="Paid",1,0)</f>
        <v>1</v>
      </c>
      <c r="U945" s="12">
        <f>IF(Table1[[#This Row],[Payment_Status]]="Unpaid",1,0)</f>
        <v>0</v>
      </c>
      <c r="V945" s="12">
        <f>IF(Table1[[#This Row],[Payment_Status]]="Pending",1,0)</f>
        <v>0</v>
      </c>
      <c r="W945" s="12" t="s">
        <v>43</v>
      </c>
      <c r="X945" s="12" t="s">
        <v>30</v>
      </c>
      <c r="Y945" s="12" t="s">
        <v>63</v>
      </c>
      <c r="Z945" s="12">
        <v>262.02999999999997</v>
      </c>
      <c r="AA945" s="12">
        <v>126.38</v>
      </c>
      <c r="AB945" s="12" t="s">
        <v>32</v>
      </c>
      <c r="AC945" s="13">
        <v>42826</v>
      </c>
      <c r="AD945" s="12">
        <v>58</v>
      </c>
      <c r="AE945" s="15" t="s">
        <v>33</v>
      </c>
    </row>
    <row r="946" spans="3:31" ht="18" x14ac:dyDescent="0.35">
      <c r="C946" s="11" t="s">
        <v>1863</v>
      </c>
      <c r="D946" s="12" t="s">
        <v>4925</v>
      </c>
      <c r="E946" s="12" t="s">
        <v>6929</v>
      </c>
      <c r="F946" s="12" t="s">
        <v>30</v>
      </c>
      <c r="G946" s="12" t="s">
        <v>8030</v>
      </c>
      <c r="H946" s="12" t="s">
        <v>8023</v>
      </c>
      <c r="I946" s="12" t="s">
        <v>1864</v>
      </c>
      <c r="J946" s="13">
        <v>45544</v>
      </c>
      <c r="K946" s="14">
        <v>0.26858796296296295</v>
      </c>
      <c r="L946" s="12">
        <v>379.32</v>
      </c>
      <c r="M946" s="12">
        <v>2466.13</v>
      </c>
      <c r="N946" s="12">
        <v>2845.45</v>
      </c>
      <c r="O946" s="12">
        <v>1913.21</v>
      </c>
      <c r="P946" s="49">
        <v>45830</v>
      </c>
      <c r="Q946" s="12" t="str">
        <f>TEXT(Table1[[#This Row],[Billing_Date]],"YYYY")</f>
        <v>2025</v>
      </c>
      <c r="R946" s="49">
        <v>45880</v>
      </c>
      <c r="S946" s="12" t="s">
        <v>37</v>
      </c>
      <c r="T946" s="12">
        <f>IF(Table1[[#This Row],[Payment_Status]]="Paid",1,0)</f>
        <v>0</v>
      </c>
      <c r="U946" s="12">
        <f>IF(Table1[[#This Row],[Payment_Status]]="Unpaid",1,0)</f>
        <v>0</v>
      </c>
      <c r="V946" s="12">
        <f>IF(Table1[[#This Row],[Payment_Status]]="Pending",1,0)</f>
        <v>1</v>
      </c>
      <c r="W946" s="12" t="s">
        <v>50</v>
      </c>
      <c r="X946" s="12" t="s">
        <v>30</v>
      </c>
      <c r="Y946" s="12" t="s">
        <v>63</v>
      </c>
      <c r="Z946" s="12">
        <v>232.45</v>
      </c>
      <c r="AA946" s="12">
        <v>146.87</v>
      </c>
      <c r="AB946" s="12" t="s">
        <v>46</v>
      </c>
      <c r="AC946" s="13">
        <v>44230</v>
      </c>
      <c r="AD946" s="12">
        <v>64</v>
      </c>
      <c r="AE946" s="15" t="s">
        <v>64</v>
      </c>
    </row>
    <row r="947" spans="3:31" ht="18" x14ac:dyDescent="0.35">
      <c r="C947" s="11" t="s">
        <v>1865</v>
      </c>
      <c r="D947" s="12" t="s">
        <v>4926</v>
      </c>
      <c r="E947" s="12" t="s">
        <v>6930</v>
      </c>
      <c r="F947" s="12" t="s">
        <v>35</v>
      </c>
      <c r="G947" s="12" t="s">
        <v>8031</v>
      </c>
      <c r="H947" s="12" t="s">
        <v>8024</v>
      </c>
      <c r="I947" s="12" t="s">
        <v>1866</v>
      </c>
      <c r="J947" s="13">
        <v>45562</v>
      </c>
      <c r="K947" s="14">
        <v>0.77240740740740743</v>
      </c>
      <c r="L947" s="12">
        <v>340.39</v>
      </c>
      <c r="M947" s="12">
        <v>2316.9499999999998</v>
      </c>
      <c r="N947" s="12">
        <v>2657.3399999999901</v>
      </c>
      <c r="O947" s="12">
        <v>2437.15</v>
      </c>
      <c r="P947" s="49">
        <v>45564</v>
      </c>
      <c r="Q947" s="12" t="str">
        <f>TEXT(Table1[[#This Row],[Billing_Date]],"YYYY")</f>
        <v>2024</v>
      </c>
      <c r="R947" s="49">
        <v>45881</v>
      </c>
      <c r="S947" s="12" t="s">
        <v>37</v>
      </c>
      <c r="T947" s="12">
        <f>IF(Table1[[#This Row],[Payment_Status]]="Paid",1,0)</f>
        <v>0</v>
      </c>
      <c r="U947" s="12">
        <f>IF(Table1[[#This Row],[Payment_Status]]="Unpaid",1,0)</f>
        <v>0</v>
      </c>
      <c r="V947" s="12">
        <f>IF(Table1[[#This Row],[Payment_Status]]="Pending",1,0)</f>
        <v>1</v>
      </c>
      <c r="W947" s="12" t="s">
        <v>38</v>
      </c>
      <c r="X947" s="12" t="s">
        <v>44</v>
      </c>
      <c r="Y947" s="12" t="s">
        <v>63</v>
      </c>
      <c r="Z947" s="12">
        <v>183.33</v>
      </c>
      <c r="AA947" s="12">
        <v>157.06</v>
      </c>
      <c r="AB947" s="12" t="s">
        <v>32</v>
      </c>
      <c r="AC947" s="13">
        <v>43842</v>
      </c>
      <c r="AD947" s="12">
        <v>54</v>
      </c>
      <c r="AE947" s="15" t="s">
        <v>40</v>
      </c>
    </row>
    <row r="948" spans="3:31" ht="18" x14ac:dyDescent="0.35">
      <c r="C948" s="11" t="s">
        <v>578</v>
      </c>
      <c r="D948" s="12" t="s">
        <v>4927</v>
      </c>
      <c r="E948" s="12" t="s">
        <v>6931</v>
      </c>
      <c r="F948" s="12" t="s">
        <v>35</v>
      </c>
      <c r="G948" s="12" t="s">
        <v>8031</v>
      </c>
      <c r="H948" s="12" t="s">
        <v>8024</v>
      </c>
      <c r="I948" s="12" t="s">
        <v>579</v>
      </c>
      <c r="J948" s="13">
        <v>45819</v>
      </c>
      <c r="K948" s="14">
        <v>0.24393518518518517</v>
      </c>
      <c r="L948" s="12">
        <v>16.579999999999998</v>
      </c>
      <c r="M948" s="12">
        <v>1662.4</v>
      </c>
      <c r="N948" s="12">
        <v>1678.98</v>
      </c>
      <c r="O948" s="12">
        <v>97.88</v>
      </c>
      <c r="P948" s="49">
        <v>45821</v>
      </c>
      <c r="Q948" s="12" t="str">
        <f>TEXT(Table1[[#This Row],[Billing_Date]],"YYYY")</f>
        <v>2025</v>
      </c>
      <c r="R948" s="49">
        <v>45868</v>
      </c>
      <c r="S948" s="12" t="s">
        <v>28</v>
      </c>
      <c r="T948" s="12">
        <f>IF(Table1[[#This Row],[Payment_Status]]="Paid",1,0)</f>
        <v>1</v>
      </c>
      <c r="U948" s="12">
        <f>IF(Table1[[#This Row],[Payment_Status]]="Unpaid",1,0)</f>
        <v>0</v>
      </c>
      <c r="V948" s="12">
        <f>IF(Table1[[#This Row],[Payment_Status]]="Pending",1,0)</f>
        <v>0</v>
      </c>
      <c r="W948" s="12" t="s">
        <v>38</v>
      </c>
      <c r="X948" s="12" t="s">
        <v>39</v>
      </c>
      <c r="Y948" s="12" t="s">
        <v>31</v>
      </c>
      <c r="Z948" s="12">
        <v>10.89</v>
      </c>
      <c r="AA948" s="12">
        <v>5.69</v>
      </c>
      <c r="AB948" s="12" t="s">
        <v>32</v>
      </c>
      <c r="AC948" s="13">
        <v>43529</v>
      </c>
      <c r="AD948" s="12">
        <v>67</v>
      </c>
      <c r="AE948" s="15" t="s">
        <v>64</v>
      </c>
    </row>
    <row r="949" spans="3:31" ht="18" x14ac:dyDescent="0.35">
      <c r="C949" s="11" t="s">
        <v>1869</v>
      </c>
      <c r="D949" s="12" t="s">
        <v>4928</v>
      </c>
      <c r="E949" s="12" t="s">
        <v>6932</v>
      </c>
      <c r="F949" s="12" t="s">
        <v>30</v>
      </c>
      <c r="G949" s="12" t="s">
        <v>8025</v>
      </c>
      <c r="H949" s="12" t="s">
        <v>8020</v>
      </c>
      <c r="I949" s="12" t="s">
        <v>1870</v>
      </c>
      <c r="J949" s="13">
        <v>45628</v>
      </c>
      <c r="K949" s="14">
        <v>0.77315972222222218</v>
      </c>
      <c r="L949" s="12">
        <v>12.7</v>
      </c>
      <c r="M949" s="12">
        <v>2452.92</v>
      </c>
      <c r="N949" s="12">
        <v>2465.62</v>
      </c>
      <c r="O949" s="12">
        <v>81.569999999999993</v>
      </c>
      <c r="P949" s="49">
        <v>45698</v>
      </c>
      <c r="Q949" s="12" t="str">
        <f>TEXT(Table1[[#This Row],[Billing_Date]],"YYYY")</f>
        <v>2025</v>
      </c>
      <c r="R949" s="49">
        <v>45875</v>
      </c>
      <c r="S949" s="12" t="s">
        <v>28</v>
      </c>
      <c r="T949" s="12">
        <f>IF(Table1[[#This Row],[Payment_Status]]="Paid",1,0)</f>
        <v>1</v>
      </c>
      <c r="U949" s="12">
        <f>IF(Table1[[#This Row],[Payment_Status]]="Unpaid",1,0)</f>
        <v>0</v>
      </c>
      <c r="V949" s="12">
        <f>IF(Table1[[#This Row],[Payment_Status]]="Pending",1,0)</f>
        <v>0</v>
      </c>
      <c r="W949" s="12" t="s">
        <v>58</v>
      </c>
      <c r="X949" s="12" t="s">
        <v>44</v>
      </c>
      <c r="Y949" s="12" t="s">
        <v>45</v>
      </c>
      <c r="Z949" s="12">
        <v>7.59</v>
      </c>
      <c r="AA949" s="12">
        <v>5.1100000000000003</v>
      </c>
      <c r="AB949" s="12" t="s">
        <v>46</v>
      </c>
      <c r="AC949" s="13">
        <v>44832</v>
      </c>
      <c r="AD949" s="12">
        <v>64</v>
      </c>
      <c r="AE949" s="15" t="s">
        <v>40</v>
      </c>
    </row>
    <row r="950" spans="3:31" ht="18" x14ac:dyDescent="0.35">
      <c r="C950" s="11" t="s">
        <v>1871</v>
      </c>
      <c r="D950" s="12" t="s">
        <v>4929</v>
      </c>
      <c r="E950" s="12" t="s">
        <v>6933</v>
      </c>
      <c r="F950" s="12" t="s">
        <v>30</v>
      </c>
      <c r="G950" s="12" t="s">
        <v>8026</v>
      </c>
      <c r="H950" s="12" t="s">
        <v>8021</v>
      </c>
      <c r="I950" s="12" t="s">
        <v>1872</v>
      </c>
      <c r="J950" s="13">
        <v>45849</v>
      </c>
      <c r="K950" s="14">
        <v>8.1990740740740739E-2</v>
      </c>
      <c r="L950" s="12">
        <v>487.4</v>
      </c>
      <c r="M950" s="12">
        <v>3522.94</v>
      </c>
      <c r="N950" s="12">
        <v>4010.34</v>
      </c>
      <c r="O950" s="12">
        <v>3010.56</v>
      </c>
      <c r="P950" s="49">
        <v>45853</v>
      </c>
      <c r="Q950" s="12" t="str">
        <f>TEXT(Table1[[#This Row],[Billing_Date]],"YYYY")</f>
        <v>2025</v>
      </c>
      <c r="R950" s="49">
        <v>45857</v>
      </c>
      <c r="S950" s="12" t="s">
        <v>37</v>
      </c>
      <c r="T950" s="12">
        <f>IF(Table1[[#This Row],[Payment_Status]]="Paid",1,0)</f>
        <v>0</v>
      </c>
      <c r="U950" s="12">
        <f>IF(Table1[[#This Row],[Payment_Status]]="Unpaid",1,0)</f>
        <v>0</v>
      </c>
      <c r="V950" s="12">
        <f>IF(Table1[[#This Row],[Payment_Status]]="Pending",1,0)</f>
        <v>1</v>
      </c>
      <c r="W950" s="12" t="s">
        <v>58</v>
      </c>
      <c r="X950" s="12" t="s">
        <v>44</v>
      </c>
      <c r="Y950" s="12" t="s">
        <v>51</v>
      </c>
      <c r="Z950" s="12">
        <v>275.10000000000002</v>
      </c>
      <c r="AA950" s="12">
        <v>212.3</v>
      </c>
      <c r="AB950" s="12" t="s">
        <v>32</v>
      </c>
      <c r="AC950" s="13">
        <v>43688</v>
      </c>
      <c r="AD950" s="12">
        <v>61</v>
      </c>
      <c r="AE950" s="15" t="s">
        <v>64</v>
      </c>
    </row>
    <row r="951" spans="3:31" ht="18" x14ac:dyDescent="0.35">
      <c r="C951" s="11" t="s">
        <v>1873</v>
      </c>
      <c r="D951" s="12" t="s">
        <v>4930</v>
      </c>
      <c r="E951" s="12" t="s">
        <v>6934</v>
      </c>
      <c r="F951" s="12" t="s">
        <v>30</v>
      </c>
      <c r="G951" s="12" t="s">
        <v>8029</v>
      </c>
      <c r="H951" s="12" t="s">
        <v>8020</v>
      </c>
      <c r="I951" s="12" t="s">
        <v>1874</v>
      </c>
      <c r="J951" s="13">
        <v>45655</v>
      </c>
      <c r="K951" s="14">
        <v>0.15456018518518519</v>
      </c>
      <c r="L951" s="12">
        <v>395.32</v>
      </c>
      <c r="M951" s="12">
        <v>1586.49</v>
      </c>
      <c r="N951" s="12">
        <v>1981.81</v>
      </c>
      <c r="O951" s="12">
        <v>1907.32</v>
      </c>
      <c r="P951" s="49">
        <v>45658</v>
      </c>
      <c r="Q951" s="12" t="str">
        <f>TEXT(Table1[[#This Row],[Billing_Date]],"YYYY")</f>
        <v>2025</v>
      </c>
      <c r="R951" s="49">
        <v>45876</v>
      </c>
      <c r="S951" s="12" t="s">
        <v>49</v>
      </c>
      <c r="T951" s="12">
        <f>IF(Table1[[#This Row],[Payment_Status]]="Paid",1,0)</f>
        <v>0</v>
      </c>
      <c r="U951" s="12">
        <f>IF(Table1[[#This Row],[Payment_Status]]="Unpaid",1,0)</f>
        <v>1</v>
      </c>
      <c r="V951" s="12">
        <f>IF(Table1[[#This Row],[Payment_Status]]="Pending",1,0)</f>
        <v>0</v>
      </c>
      <c r="W951" s="12" t="s">
        <v>43</v>
      </c>
      <c r="X951" s="12" t="s">
        <v>30</v>
      </c>
      <c r="Y951" s="12" t="s">
        <v>85</v>
      </c>
      <c r="Z951" s="12">
        <v>220.26</v>
      </c>
      <c r="AA951" s="12">
        <v>175.06</v>
      </c>
      <c r="AB951" s="12" t="s">
        <v>46</v>
      </c>
      <c r="AC951" s="13">
        <v>42703</v>
      </c>
      <c r="AD951" s="12">
        <v>34</v>
      </c>
      <c r="AE951" s="15" t="s">
        <v>64</v>
      </c>
    </row>
    <row r="952" spans="3:31" ht="18" x14ac:dyDescent="0.35">
      <c r="C952" s="11" t="s">
        <v>1875</v>
      </c>
      <c r="D952" s="12" t="s">
        <v>4931</v>
      </c>
      <c r="E952" s="12" t="s">
        <v>6935</v>
      </c>
      <c r="F952" s="12" t="s">
        <v>30</v>
      </c>
      <c r="G952" s="12" t="s">
        <v>8031</v>
      </c>
      <c r="H952" s="12" t="s">
        <v>8024</v>
      </c>
      <c r="I952" s="12" t="s">
        <v>1876</v>
      </c>
      <c r="J952" s="13">
        <v>45677</v>
      </c>
      <c r="K952" s="14">
        <v>0.34469907407407407</v>
      </c>
      <c r="L952" s="12">
        <v>270.95999999999998</v>
      </c>
      <c r="M952" s="12">
        <v>3960.34</v>
      </c>
      <c r="N952" s="12">
        <v>4231.3</v>
      </c>
      <c r="O952" s="12">
        <v>1507.18</v>
      </c>
      <c r="P952" s="49">
        <v>45788</v>
      </c>
      <c r="Q952" s="12" t="str">
        <f>TEXT(Table1[[#This Row],[Billing_Date]],"YYYY")</f>
        <v>2025</v>
      </c>
      <c r="R952" s="49">
        <v>45874</v>
      </c>
      <c r="S952" s="12" t="s">
        <v>37</v>
      </c>
      <c r="T952" s="12">
        <f>IF(Table1[[#This Row],[Payment_Status]]="Paid",1,0)</f>
        <v>0</v>
      </c>
      <c r="U952" s="12">
        <f>IF(Table1[[#This Row],[Payment_Status]]="Unpaid",1,0)</f>
        <v>0</v>
      </c>
      <c r="V952" s="12">
        <f>IF(Table1[[#This Row],[Payment_Status]]="Pending",1,0)</f>
        <v>1</v>
      </c>
      <c r="W952" s="12" t="s">
        <v>43</v>
      </c>
      <c r="X952" s="12" t="s">
        <v>44</v>
      </c>
      <c r="Y952" s="12" t="s">
        <v>85</v>
      </c>
      <c r="Z952" s="12">
        <v>185.44</v>
      </c>
      <c r="AA952" s="12">
        <v>85.52</v>
      </c>
      <c r="AB952" s="12" t="s">
        <v>46</v>
      </c>
      <c r="AC952" s="13">
        <v>45402</v>
      </c>
      <c r="AD952" s="12">
        <v>51</v>
      </c>
      <c r="AE952" s="15" t="s">
        <v>64</v>
      </c>
    </row>
    <row r="953" spans="3:31" ht="18" x14ac:dyDescent="0.35">
      <c r="C953" s="11" t="s">
        <v>1877</v>
      </c>
      <c r="D953" s="12" t="s">
        <v>4932</v>
      </c>
      <c r="E953" s="12" t="s">
        <v>6936</v>
      </c>
      <c r="F953" s="12" t="s">
        <v>26</v>
      </c>
      <c r="G953" s="12" t="s">
        <v>8030</v>
      </c>
      <c r="H953" s="12" t="s">
        <v>8023</v>
      </c>
      <c r="I953" s="12" t="s">
        <v>1878</v>
      </c>
      <c r="J953" s="13">
        <v>45821</v>
      </c>
      <c r="K953" s="14">
        <v>0.77177083333333329</v>
      </c>
      <c r="L953" s="12">
        <v>118.38</v>
      </c>
      <c r="M953" s="12">
        <v>4240.58</v>
      </c>
      <c r="N953" s="12">
        <v>4358.96</v>
      </c>
      <c r="O953" s="12">
        <v>731.25</v>
      </c>
      <c r="P953" s="49">
        <v>45823</v>
      </c>
      <c r="Q953" s="12" t="str">
        <f>TEXT(Table1[[#This Row],[Billing_Date]],"YYYY")</f>
        <v>2025</v>
      </c>
      <c r="R953" s="49">
        <v>45872</v>
      </c>
      <c r="S953" s="12" t="s">
        <v>37</v>
      </c>
      <c r="T953" s="12">
        <f>IF(Table1[[#This Row],[Payment_Status]]="Paid",1,0)</f>
        <v>0</v>
      </c>
      <c r="U953" s="12">
        <f>IF(Table1[[#This Row],[Payment_Status]]="Unpaid",1,0)</f>
        <v>0</v>
      </c>
      <c r="V953" s="12">
        <f>IF(Table1[[#This Row],[Payment_Status]]="Pending",1,0)</f>
        <v>1</v>
      </c>
      <c r="W953" s="12" t="s">
        <v>38</v>
      </c>
      <c r="X953" s="12" t="s">
        <v>44</v>
      </c>
      <c r="Y953" s="12" t="s">
        <v>45</v>
      </c>
      <c r="Z953" s="12">
        <v>70.08</v>
      </c>
      <c r="AA953" s="12">
        <v>48.3</v>
      </c>
      <c r="AB953" s="12" t="s">
        <v>32</v>
      </c>
      <c r="AC953" s="13">
        <v>44993</v>
      </c>
      <c r="AD953" s="12">
        <v>35</v>
      </c>
      <c r="AE953" s="15" t="s">
        <v>64</v>
      </c>
    </row>
    <row r="954" spans="3:31" ht="18" x14ac:dyDescent="0.35">
      <c r="C954" s="11" t="s">
        <v>1879</v>
      </c>
      <c r="D954" s="12" t="s">
        <v>4933</v>
      </c>
      <c r="E954" s="12" t="s">
        <v>6937</v>
      </c>
      <c r="F954" s="12" t="s">
        <v>30</v>
      </c>
      <c r="G954" s="12" t="s">
        <v>8029</v>
      </c>
      <c r="H954" s="12" t="s">
        <v>8020</v>
      </c>
      <c r="I954" s="12" t="s">
        <v>1880</v>
      </c>
      <c r="J954" s="13">
        <v>45670</v>
      </c>
      <c r="K954" s="14">
        <v>0.52702546296296293</v>
      </c>
      <c r="L954" s="12">
        <v>193.5</v>
      </c>
      <c r="M954" s="12">
        <v>1091.24</v>
      </c>
      <c r="N954" s="12">
        <v>1284.74</v>
      </c>
      <c r="O954" s="12">
        <v>1267.9100000000001</v>
      </c>
      <c r="P954" s="49">
        <v>45682</v>
      </c>
      <c r="Q954" s="12" t="str">
        <f>TEXT(Table1[[#This Row],[Billing_Date]],"YYYY")</f>
        <v>2025</v>
      </c>
      <c r="R954" s="49">
        <v>45880</v>
      </c>
      <c r="S954" s="12" t="s">
        <v>49</v>
      </c>
      <c r="T954" s="12">
        <f>IF(Table1[[#This Row],[Payment_Status]]="Paid",1,0)</f>
        <v>0</v>
      </c>
      <c r="U954" s="12">
        <f>IF(Table1[[#This Row],[Payment_Status]]="Unpaid",1,0)</f>
        <v>1</v>
      </c>
      <c r="V954" s="12">
        <f>IF(Table1[[#This Row],[Payment_Status]]="Pending",1,0)</f>
        <v>0</v>
      </c>
      <c r="W954" s="12" t="s">
        <v>29</v>
      </c>
      <c r="X954" s="12" t="s">
        <v>44</v>
      </c>
      <c r="Y954" s="12" t="s">
        <v>85</v>
      </c>
      <c r="Z954" s="12">
        <v>100.76</v>
      </c>
      <c r="AA954" s="12">
        <v>92.74</v>
      </c>
      <c r="AB954" s="12" t="s">
        <v>46</v>
      </c>
      <c r="AC954" s="13">
        <v>44726</v>
      </c>
      <c r="AD954" s="12">
        <v>45</v>
      </c>
      <c r="AE954" s="15" t="s">
        <v>64</v>
      </c>
    </row>
    <row r="955" spans="3:31" ht="18" x14ac:dyDescent="0.35">
      <c r="C955" s="11" t="s">
        <v>1881</v>
      </c>
      <c r="D955" s="12" t="s">
        <v>4934</v>
      </c>
      <c r="E955" s="12" t="s">
        <v>6938</v>
      </c>
      <c r="F955" s="12" t="s">
        <v>35</v>
      </c>
      <c r="G955" s="12" t="s">
        <v>8026</v>
      </c>
      <c r="H955" s="12" t="s">
        <v>8021</v>
      </c>
      <c r="I955" s="12" t="s">
        <v>1882</v>
      </c>
      <c r="J955" s="13">
        <v>45618</v>
      </c>
      <c r="K955" s="14">
        <v>5.9259259259259262E-2</v>
      </c>
      <c r="L955" s="12">
        <v>281.77999999999997</v>
      </c>
      <c r="M955" s="12">
        <v>2252.33</v>
      </c>
      <c r="N955" s="12">
        <v>2534.1099999999901</v>
      </c>
      <c r="O955" s="12">
        <v>2016.46</v>
      </c>
      <c r="P955" s="49">
        <v>45623</v>
      </c>
      <c r="Q955" s="12" t="str">
        <f>TEXT(Table1[[#This Row],[Billing_Date]],"YYYY")</f>
        <v>2024</v>
      </c>
      <c r="R955" s="49">
        <v>45871</v>
      </c>
      <c r="S955" s="12" t="s">
        <v>28</v>
      </c>
      <c r="T955" s="12">
        <f>IF(Table1[[#This Row],[Payment_Status]]="Paid",1,0)</f>
        <v>1</v>
      </c>
      <c r="U955" s="12">
        <f>IF(Table1[[#This Row],[Payment_Status]]="Unpaid",1,0)</f>
        <v>0</v>
      </c>
      <c r="V955" s="12">
        <f>IF(Table1[[#This Row],[Payment_Status]]="Pending",1,0)</f>
        <v>0</v>
      </c>
      <c r="W955" s="12" t="s">
        <v>38</v>
      </c>
      <c r="X955" s="12" t="s">
        <v>30</v>
      </c>
      <c r="Y955" s="12" t="s">
        <v>63</v>
      </c>
      <c r="Z955" s="12">
        <v>127.04</v>
      </c>
      <c r="AA955" s="12">
        <v>154.74</v>
      </c>
      <c r="AB955" s="12" t="s">
        <v>46</v>
      </c>
      <c r="AC955" s="13">
        <v>42921</v>
      </c>
      <c r="AD955" s="12">
        <v>71</v>
      </c>
      <c r="AE955" s="15" t="s">
        <v>33</v>
      </c>
    </row>
    <row r="956" spans="3:31" ht="18" x14ac:dyDescent="0.35">
      <c r="C956" s="11" t="s">
        <v>1883</v>
      </c>
      <c r="D956" s="12" t="s">
        <v>4935</v>
      </c>
      <c r="E956" s="12" t="s">
        <v>6939</v>
      </c>
      <c r="F956" s="12" t="s">
        <v>30</v>
      </c>
      <c r="G956" s="12" t="s">
        <v>8029</v>
      </c>
      <c r="H956" s="12" t="s">
        <v>8020</v>
      </c>
      <c r="I956" s="12" t="s">
        <v>1884</v>
      </c>
      <c r="J956" s="13">
        <v>45653</v>
      </c>
      <c r="K956" s="14">
        <v>0.73347222222222219</v>
      </c>
      <c r="L956" s="12">
        <v>53.55</v>
      </c>
      <c r="M956" s="12">
        <v>4597.37</v>
      </c>
      <c r="N956" s="12">
        <v>4650.92</v>
      </c>
      <c r="O956" s="12">
        <v>324.87</v>
      </c>
      <c r="P956" s="49">
        <v>45790</v>
      </c>
      <c r="Q956" s="12" t="str">
        <f>TEXT(Table1[[#This Row],[Billing_Date]],"YYYY")</f>
        <v>2025</v>
      </c>
      <c r="R956" s="49">
        <v>45871</v>
      </c>
      <c r="S956" s="12" t="s">
        <v>49</v>
      </c>
      <c r="T956" s="12">
        <f>IF(Table1[[#This Row],[Payment_Status]]="Paid",1,0)</f>
        <v>0</v>
      </c>
      <c r="U956" s="12">
        <f>IF(Table1[[#This Row],[Payment_Status]]="Unpaid",1,0)</f>
        <v>1</v>
      </c>
      <c r="V956" s="12">
        <f>IF(Table1[[#This Row],[Payment_Status]]="Pending",1,0)</f>
        <v>0</v>
      </c>
      <c r="W956" s="12" t="s">
        <v>43</v>
      </c>
      <c r="X956" s="12" t="s">
        <v>44</v>
      </c>
      <c r="Y956" s="12" t="s">
        <v>31</v>
      </c>
      <c r="Z956" s="12">
        <v>28.45</v>
      </c>
      <c r="AA956" s="12">
        <v>25.1</v>
      </c>
      <c r="AB956" s="12" t="s">
        <v>32</v>
      </c>
      <c r="AC956" s="13">
        <v>43049</v>
      </c>
      <c r="AD956" s="12">
        <v>25</v>
      </c>
      <c r="AE956" s="15" t="s">
        <v>40</v>
      </c>
    </row>
    <row r="957" spans="3:31" ht="18" x14ac:dyDescent="0.35">
      <c r="C957" s="11" t="s">
        <v>1885</v>
      </c>
      <c r="D957" s="12" t="s">
        <v>4936</v>
      </c>
      <c r="E957" s="12" t="s">
        <v>6940</v>
      </c>
      <c r="F957" s="12" t="s">
        <v>26</v>
      </c>
      <c r="G957" s="12" t="s">
        <v>8027</v>
      </c>
      <c r="H957" s="12" t="s">
        <v>8022</v>
      </c>
      <c r="I957" s="12" t="s">
        <v>1886</v>
      </c>
      <c r="J957" s="13">
        <v>45621</v>
      </c>
      <c r="K957" s="14">
        <v>4.6388888888888889E-2</v>
      </c>
      <c r="L957" s="12">
        <v>353.25</v>
      </c>
      <c r="M957" s="12">
        <v>2367.5300000000002</v>
      </c>
      <c r="N957" s="12">
        <v>2720.78</v>
      </c>
      <c r="O957" s="12">
        <v>1677.79</v>
      </c>
      <c r="P957" s="49">
        <v>45690</v>
      </c>
      <c r="Q957" s="12" t="str">
        <f>TEXT(Table1[[#This Row],[Billing_Date]],"YYYY")</f>
        <v>2025</v>
      </c>
      <c r="R957" s="49">
        <v>45861</v>
      </c>
      <c r="S957" s="12" t="s">
        <v>28</v>
      </c>
      <c r="T957" s="12">
        <f>IF(Table1[[#This Row],[Payment_Status]]="Paid",1,0)</f>
        <v>1</v>
      </c>
      <c r="U957" s="12">
        <f>IF(Table1[[#This Row],[Payment_Status]]="Unpaid",1,0)</f>
        <v>0</v>
      </c>
      <c r="V957" s="12">
        <f>IF(Table1[[#This Row],[Payment_Status]]="Pending",1,0)</f>
        <v>0</v>
      </c>
      <c r="W957" s="12" t="s">
        <v>43</v>
      </c>
      <c r="X957" s="12" t="s">
        <v>30</v>
      </c>
      <c r="Y957" s="12" t="s">
        <v>45</v>
      </c>
      <c r="Z957" s="12">
        <v>194.41</v>
      </c>
      <c r="AA957" s="12">
        <v>158.84</v>
      </c>
      <c r="AB957" s="12" t="s">
        <v>46</v>
      </c>
      <c r="AC957" s="13">
        <v>42585</v>
      </c>
      <c r="AD957" s="12">
        <v>50</v>
      </c>
      <c r="AE957" s="15" t="s">
        <v>33</v>
      </c>
    </row>
    <row r="958" spans="3:31" ht="18" x14ac:dyDescent="0.35">
      <c r="C958" s="11" t="s">
        <v>1887</v>
      </c>
      <c r="D958" s="12" t="s">
        <v>4937</v>
      </c>
      <c r="E958" s="12" t="s">
        <v>6941</v>
      </c>
      <c r="F958" s="12" t="s">
        <v>30</v>
      </c>
      <c r="G958" s="12" t="s">
        <v>8029</v>
      </c>
      <c r="H958" s="12" t="s">
        <v>8020</v>
      </c>
      <c r="I958" s="12" t="s">
        <v>1888</v>
      </c>
      <c r="J958" s="13">
        <v>45633</v>
      </c>
      <c r="K958" s="14">
        <v>0.83108796296296295</v>
      </c>
      <c r="L958" s="12">
        <v>412.24</v>
      </c>
      <c r="M958" s="12">
        <v>3071.54</v>
      </c>
      <c r="N958" s="12">
        <v>3483.7799999999902</v>
      </c>
      <c r="O958" s="12">
        <v>1894.64</v>
      </c>
      <c r="P958" s="49">
        <v>45766</v>
      </c>
      <c r="Q958" s="12" t="str">
        <f>TEXT(Table1[[#This Row],[Billing_Date]],"YYYY")</f>
        <v>2025</v>
      </c>
      <c r="R958" s="49">
        <v>45864</v>
      </c>
      <c r="S958" s="12" t="s">
        <v>37</v>
      </c>
      <c r="T958" s="12">
        <f>IF(Table1[[#This Row],[Payment_Status]]="Paid",1,0)</f>
        <v>0</v>
      </c>
      <c r="U958" s="12">
        <f>IF(Table1[[#This Row],[Payment_Status]]="Unpaid",1,0)</f>
        <v>0</v>
      </c>
      <c r="V958" s="12">
        <f>IF(Table1[[#This Row],[Payment_Status]]="Pending",1,0)</f>
        <v>1</v>
      </c>
      <c r="W958" s="12" t="s">
        <v>58</v>
      </c>
      <c r="X958" s="12" t="s">
        <v>30</v>
      </c>
      <c r="Y958" s="12" t="s">
        <v>85</v>
      </c>
      <c r="Z958" s="12">
        <v>170.01</v>
      </c>
      <c r="AA958" s="12">
        <v>242.23</v>
      </c>
      <c r="AB958" s="12" t="s">
        <v>46</v>
      </c>
      <c r="AC958" s="13">
        <v>44845</v>
      </c>
      <c r="AD958" s="12">
        <v>50</v>
      </c>
      <c r="AE958" s="15" t="s">
        <v>64</v>
      </c>
    </row>
    <row r="959" spans="3:31" ht="18" x14ac:dyDescent="0.35">
      <c r="C959" s="11" t="s">
        <v>1973</v>
      </c>
      <c r="D959" s="12" t="s">
        <v>4938</v>
      </c>
      <c r="E959" s="12" t="s">
        <v>6942</v>
      </c>
      <c r="F959" s="12" t="s">
        <v>30</v>
      </c>
      <c r="G959" s="12" t="s">
        <v>8031</v>
      </c>
      <c r="H959" s="12" t="s">
        <v>8024</v>
      </c>
      <c r="I959" s="12" t="s">
        <v>1974</v>
      </c>
      <c r="J959" s="13">
        <v>45798</v>
      </c>
      <c r="K959" s="14">
        <v>0.81422453703703701</v>
      </c>
      <c r="L959" s="12">
        <v>150.69</v>
      </c>
      <c r="M959" s="12">
        <v>4138.22</v>
      </c>
      <c r="N959" s="12">
        <v>4288.91</v>
      </c>
      <c r="O959" s="12">
        <v>992.27</v>
      </c>
      <c r="P959" s="49">
        <v>45800</v>
      </c>
      <c r="Q959" s="12" t="str">
        <f>TEXT(Table1[[#This Row],[Billing_Date]],"YYYY")</f>
        <v>2025</v>
      </c>
      <c r="R959" s="49">
        <v>45868</v>
      </c>
      <c r="S959" s="12" t="s">
        <v>49</v>
      </c>
      <c r="T959" s="12">
        <f>IF(Table1[[#This Row],[Payment_Status]]="Paid",1,0)</f>
        <v>0</v>
      </c>
      <c r="U959" s="12">
        <f>IF(Table1[[#This Row],[Payment_Status]]="Unpaid",1,0)</f>
        <v>1</v>
      </c>
      <c r="V959" s="12">
        <f>IF(Table1[[#This Row],[Payment_Status]]="Pending",1,0)</f>
        <v>0</v>
      </c>
      <c r="W959" s="12" t="s">
        <v>38</v>
      </c>
      <c r="X959" s="12" t="s">
        <v>39</v>
      </c>
      <c r="Y959" s="12" t="s">
        <v>45</v>
      </c>
      <c r="Z959" s="12">
        <v>66.8</v>
      </c>
      <c r="AA959" s="12">
        <v>83.89</v>
      </c>
      <c r="AB959" s="12" t="s">
        <v>46</v>
      </c>
      <c r="AC959" s="13">
        <v>43588</v>
      </c>
      <c r="AD959" s="12">
        <v>49</v>
      </c>
      <c r="AE959" s="15" t="s">
        <v>40</v>
      </c>
    </row>
    <row r="960" spans="3:31" ht="18" x14ac:dyDescent="0.35">
      <c r="C960" s="11" t="s">
        <v>1891</v>
      </c>
      <c r="D960" s="12" t="s">
        <v>4939</v>
      </c>
      <c r="E960" s="12" t="s">
        <v>6943</v>
      </c>
      <c r="F960" s="12" t="s">
        <v>30</v>
      </c>
      <c r="G960" s="12" t="s">
        <v>8030</v>
      </c>
      <c r="H960" s="12" t="s">
        <v>8023</v>
      </c>
      <c r="I960" s="12" t="s">
        <v>1892</v>
      </c>
      <c r="J960" s="13">
        <v>45530</v>
      </c>
      <c r="K960" s="14">
        <v>0.5093981481481481</v>
      </c>
      <c r="L960" s="12">
        <v>28.76</v>
      </c>
      <c r="M960" s="12">
        <v>3763.44</v>
      </c>
      <c r="N960" s="12">
        <v>3792.2</v>
      </c>
      <c r="O960" s="12">
        <v>180.42</v>
      </c>
      <c r="P960" s="49">
        <v>45663</v>
      </c>
      <c r="Q960" s="12" t="str">
        <f>TEXT(Table1[[#This Row],[Billing_Date]],"YYYY")</f>
        <v>2025</v>
      </c>
      <c r="R960" s="49">
        <v>45873</v>
      </c>
      <c r="S960" s="12" t="s">
        <v>49</v>
      </c>
      <c r="T960" s="12">
        <f>IF(Table1[[#This Row],[Payment_Status]]="Paid",1,0)</f>
        <v>0</v>
      </c>
      <c r="U960" s="12">
        <f>IF(Table1[[#This Row],[Payment_Status]]="Unpaid",1,0)</f>
        <v>1</v>
      </c>
      <c r="V960" s="12">
        <f>IF(Table1[[#This Row],[Payment_Status]]="Pending",1,0)</f>
        <v>0</v>
      </c>
      <c r="W960" s="12" t="s">
        <v>43</v>
      </c>
      <c r="X960" s="12" t="s">
        <v>44</v>
      </c>
      <c r="Y960" s="12" t="s">
        <v>51</v>
      </c>
      <c r="Z960" s="12">
        <v>17.04</v>
      </c>
      <c r="AA960" s="12">
        <v>11.72</v>
      </c>
      <c r="AB960" s="12" t="s">
        <v>46</v>
      </c>
      <c r="AC960" s="13">
        <v>43845</v>
      </c>
      <c r="AD960" s="12">
        <v>59</v>
      </c>
      <c r="AE960" s="15" t="s">
        <v>64</v>
      </c>
    </row>
    <row r="961" spans="3:31" ht="18" x14ac:dyDescent="0.35">
      <c r="C961" s="11" t="s">
        <v>1893</v>
      </c>
      <c r="D961" s="12" t="s">
        <v>4940</v>
      </c>
      <c r="E961" s="12" t="s">
        <v>6944</v>
      </c>
      <c r="F961" s="12" t="s">
        <v>35</v>
      </c>
      <c r="G961" s="12" t="s">
        <v>8030</v>
      </c>
      <c r="H961" s="12" t="s">
        <v>8023</v>
      </c>
      <c r="I961" s="12" t="s">
        <v>1894</v>
      </c>
      <c r="J961" s="13">
        <v>45719</v>
      </c>
      <c r="K961" s="14">
        <v>0.43493055555555554</v>
      </c>
      <c r="L961" s="12">
        <v>321.5</v>
      </c>
      <c r="M961" s="12">
        <v>2295.5</v>
      </c>
      <c r="N961" s="12">
        <v>2617</v>
      </c>
      <c r="O961" s="12">
        <v>2153.56</v>
      </c>
      <c r="P961" s="49">
        <v>45788</v>
      </c>
      <c r="Q961" s="12" t="str">
        <f>TEXT(Table1[[#This Row],[Billing_Date]],"YYYY")</f>
        <v>2025</v>
      </c>
      <c r="R961" s="49">
        <v>45872</v>
      </c>
      <c r="S961" s="12" t="s">
        <v>49</v>
      </c>
      <c r="T961" s="12">
        <f>IF(Table1[[#This Row],[Payment_Status]]="Paid",1,0)</f>
        <v>0</v>
      </c>
      <c r="U961" s="12">
        <f>IF(Table1[[#This Row],[Payment_Status]]="Unpaid",1,0)</f>
        <v>1</v>
      </c>
      <c r="V961" s="12">
        <f>IF(Table1[[#This Row],[Payment_Status]]="Pending",1,0)</f>
        <v>0</v>
      </c>
      <c r="W961" s="12" t="s">
        <v>50</v>
      </c>
      <c r="X961" s="12" t="s">
        <v>39</v>
      </c>
      <c r="Y961" s="12" t="s">
        <v>45</v>
      </c>
      <c r="Z961" s="12">
        <v>135.26</v>
      </c>
      <c r="AA961" s="12">
        <v>186.24</v>
      </c>
      <c r="AB961" s="12" t="s">
        <v>32</v>
      </c>
      <c r="AC961" s="13">
        <v>43233</v>
      </c>
      <c r="AD961" s="12">
        <v>37</v>
      </c>
      <c r="AE961" s="15" t="s">
        <v>33</v>
      </c>
    </row>
    <row r="962" spans="3:31" ht="18" x14ac:dyDescent="0.35">
      <c r="C962" s="11" t="s">
        <v>1895</v>
      </c>
      <c r="D962" s="12" t="s">
        <v>4941</v>
      </c>
      <c r="E962" s="12" t="s">
        <v>6945</v>
      </c>
      <c r="F962" s="12" t="s">
        <v>30</v>
      </c>
      <c r="G962" s="12" t="s">
        <v>8031</v>
      </c>
      <c r="H962" s="12" t="s">
        <v>8024</v>
      </c>
      <c r="I962" s="12" t="s">
        <v>1896</v>
      </c>
      <c r="J962" s="13">
        <v>45528</v>
      </c>
      <c r="K962" s="14">
        <v>0.29790509259259257</v>
      </c>
      <c r="L962" s="12">
        <v>355.01</v>
      </c>
      <c r="M962" s="12">
        <v>1590.7</v>
      </c>
      <c r="N962" s="12">
        <v>1945.71</v>
      </c>
      <c r="O962" s="12">
        <v>2264.46</v>
      </c>
      <c r="P962" s="49">
        <v>45691</v>
      </c>
      <c r="Q962" s="12" t="str">
        <f>TEXT(Table1[[#This Row],[Billing_Date]],"YYYY")</f>
        <v>2025</v>
      </c>
      <c r="R962" s="49">
        <v>45882</v>
      </c>
      <c r="S962" s="12" t="s">
        <v>28</v>
      </c>
      <c r="T962" s="12">
        <f>IF(Table1[[#This Row],[Payment_Status]]="Paid",1,0)</f>
        <v>1</v>
      </c>
      <c r="U962" s="12">
        <f>IF(Table1[[#This Row],[Payment_Status]]="Unpaid",1,0)</f>
        <v>0</v>
      </c>
      <c r="V962" s="12">
        <f>IF(Table1[[#This Row],[Payment_Status]]="Pending",1,0)</f>
        <v>0</v>
      </c>
      <c r="W962" s="12" t="s">
        <v>38</v>
      </c>
      <c r="X962" s="12" t="s">
        <v>39</v>
      </c>
      <c r="Y962" s="12" t="s">
        <v>31</v>
      </c>
      <c r="Z962" s="12">
        <v>191.14</v>
      </c>
      <c r="AA962" s="12">
        <v>163.87</v>
      </c>
      <c r="AB962" s="12" t="s">
        <v>46</v>
      </c>
      <c r="AC962" s="13">
        <v>45050</v>
      </c>
      <c r="AD962" s="12">
        <v>38</v>
      </c>
      <c r="AE962" s="15" t="s">
        <v>33</v>
      </c>
    </row>
    <row r="963" spans="3:31" ht="18" x14ac:dyDescent="0.35">
      <c r="C963" s="11" t="s">
        <v>1897</v>
      </c>
      <c r="D963" s="12" t="s">
        <v>4942</v>
      </c>
      <c r="E963" s="12" t="s">
        <v>6946</v>
      </c>
      <c r="F963" s="12" t="s">
        <v>30</v>
      </c>
      <c r="G963" s="12" t="s">
        <v>8027</v>
      </c>
      <c r="H963" s="12" t="s">
        <v>8022</v>
      </c>
      <c r="I963" s="12" t="s">
        <v>1898</v>
      </c>
      <c r="J963" s="13">
        <v>45587</v>
      </c>
      <c r="K963" s="14">
        <v>0.2630439814814815</v>
      </c>
      <c r="L963" s="12">
        <v>236.91</v>
      </c>
      <c r="M963" s="12">
        <v>1882.96</v>
      </c>
      <c r="N963" s="12">
        <v>2119.87</v>
      </c>
      <c r="O963" s="12">
        <v>1577.74</v>
      </c>
      <c r="P963" s="49">
        <v>45592</v>
      </c>
      <c r="Q963" s="12" t="str">
        <f>TEXT(Table1[[#This Row],[Billing_Date]],"YYYY")</f>
        <v>2024</v>
      </c>
      <c r="R963" s="49">
        <v>45873</v>
      </c>
      <c r="S963" s="12" t="s">
        <v>28</v>
      </c>
      <c r="T963" s="12">
        <f>IF(Table1[[#This Row],[Payment_Status]]="Paid",1,0)</f>
        <v>1</v>
      </c>
      <c r="U963" s="12">
        <f>IF(Table1[[#This Row],[Payment_Status]]="Unpaid",1,0)</f>
        <v>0</v>
      </c>
      <c r="V963" s="12">
        <f>IF(Table1[[#This Row],[Payment_Status]]="Pending",1,0)</f>
        <v>0</v>
      </c>
      <c r="W963" s="12" t="s">
        <v>43</v>
      </c>
      <c r="X963" s="12" t="s">
        <v>30</v>
      </c>
      <c r="Y963" s="12" t="s">
        <v>85</v>
      </c>
      <c r="Z963" s="12">
        <v>153.07</v>
      </c>
      <c r="AA963" s="12">
        <v>83.84</v>
      </c>
      <c r="AB963" s="12" t="s">
        <v>46</v>
      </c>
      <c r="AC963" s="13">
        <v>45369</v>
      </c>
      <c r="AD963" s="12">
        <v>53</v>
      </c>
      <c r="AE963" s="15" t="s">
        <v>64</v>
      </c>
    </row>
    <row r="964" spans="3:31" ht="18" x14ac:dyDescent="0.35">
      <c r="C964" s="11" t="s">
        <v>1899</v>
      </c>
      <c r="D964" s="12" t="s">
        <v>4943</v>
      </c>
      <c r="E964" s="12" t="s">
        <v>6947</v>
      </c>
      <c r="F964" s="12" t="s">
        <v>30</v>
      </c>
      <c r="G964" s="12" t="s">
        <v>8031</v>
      </c>
      <c r="H964" s="12" t="s">
        <v>8024</v>
      </c>
      <c r="I964" s="12" t="s">
        <v>1900</v>
      </c>
      <c r="J964" s="13">
        <v>45630</v>
      </c>
      <c r="K964" s="14">
        <v>0.39690972222222221</v>
      </c>
      <c r="L964" s="12">
        <v>64.349999999999994</v>
      </c>
      <c r="M964" s="12">
        <v>1689.9</v>
      </c>
      <c r="N964" s="12">
        <v>1754.25</v>
      </c>
      <c r="O964" s="12">
        <v>324.73</v>
      </c>
      <c r="P964" s="49">
        <v>45766</v>
      </c>
      <c r="Q964" s="12" t="str">
        <f>TEXT(Table1[[#This Row],[Billing_Date]],"YYYY")</f>
        <v>2025</v>
      </c>
      <c r="R964" s="49">
        <v>45886</v>
      </c>
      <c r="S964" s="12" t="s">
        <v>37</v>
      </c>
      <c r="T964" s="12">
        <f>IF(Table1[[#This Row],[Payment_Status]]="Paid",1,0)</f>
        <v>0</v>
      </c>
      <c r="U964" s="12">
        <f>IF(Table1[[#This Row],[Payment_Status]]="Unpaid",1,0)</f>
        <v>0</v>
      </c>
      <c r="V964" s="12">
        <f>IF(Table1[[#This Row],[Payment_Status]]="Pending",1,0)</f>
        <v>1</v>
      </c>
      <c r="W964" s="12" t="s">
        <v>29</v>
      </c>
      <c r="X964" s="12" t="s">
        <v>39</v>
      </c>
      <c r="Y964" s="12" t="s">
        <v>63</v>
      </c>
      <c r="Z964" s="12">
        <v>44.46</v>
      </c>
      <c r="AA964" s="12">
        <v>19.89</v>
      </c>
      <c r="AB964" s="12" t="s">
        <v>46</v>
      </c>
      <c r="AC964" s="13">
        <v>45394</v>
      </c>
      <c r="AD964" s="12">
        <v>47</v>
      </c>
      <c r="AE964" s="15" t="s">
        <v>64</v>
      </c>
    </row>
    <row r="965" spans="3:31" ht="18" x14ac:dyDescent="0.35">
      <c r="C965" s="11" t="s">
        <v>1679</v>
      </c>
      <c r="D965" s="12" t="s">
        <v>4944</v>
      </c>
      <c r="E965" s="12" t="s">
        <v>6948</v>
      </c>
      <c r="F965" s="12" t="s">
        <v>35</v>
      </c>
      <c r="G965" s="12" t="s">
        <v>8029</v>
      </c>
      <c r="H965" s="12" t="s">
        <v>8020</v>
      </c>
      <c r="I965" s="12" t="s">
        <v>1680</v>
      </c>
      <c r="J965" s="13">
        <v>45849</v>
      </c>
      <c r="K965" s="14">
        <v>0.21412037037037038</v>
      </c>
      <c r="L965" s="12">
        <v>163.41</v>
      </c>
      <c r="M965" s="12">
        <v>1038.29</v>
      </c>
      <c r="N965" s="12">
        <v>1201.7</v>
      </c>
      <c r="O965" s="12">
        <v>894.44</v>
      </c>
      <c r="P965" s="49">
        <v>45853</v>
      </c>
      <c r="Q965" s="12" t="str">
        <f>TEXT(Table1[[#This Row],[Billing_Date]],"YYYY")</f>
        <v>2025</v>
      </c>
      <c r="R965" s="49">
        <v>45873</v>
      </c>
      <c r="S965" s="12" t="s">
        <v>49</v>
      </c>
      <c r="T965" s="12">
        <f>IF(Table1[[#This Row],[Payment_Status]]="Paid",1,0)</f>
        <v>0</v>
      </c>
      <c r="U965" s="12">
        <f>IF(Table1[[#This Row],[Payment_Status]]="Unpaid",1,0)</f>
        <v>1</v>
      </c>
      <c r="V965" s="12">
        <f>IF(Table1[[#This Row],[Payment_Status]]="Pending",1,0)</f>
        <v>0</v>
      </c>
      <c r="W965" s="12" t="s">
        <v>50</v>
      </c>
      <c r="X965" s="12" t="s">
        <v>39</v>
      </c>
      <c r="Y965" s="12" t="s">
        <v>85</v>
      </c>
      <c r="Z965" s="12">
        <v>84.16</v>
      </c>
      <c r="AA965" s="12">
        <v>79.25</v>
      </c>
      <c r="AB965" s="12" t="s">
        <v>46</v>
      </c>
      <c r="AC965" s="13">
        <v>43482</v>
      </c>
      <c r="AD965" s="12">
        <v>69</v>
      </c>
      <c r="AE965" s="15" t="s">
        <v>64</v>
      </c>
    </row>
    <row r="966" spans="3:31" ht="18" x14ac:dyDescent="0.35">
      <c r="C966" s="11" t="s">
        <v>1903</v>
      </c>
      <c r="D966" s="12" t="s">
        <v>4945</v>
      </c>
      <c r="E966" s="12" t="s">
        <v>6949</v>
      </c>
      <c r="F966" s="12" t="s">
        <v>35</v>
      </c>
      <c r="G966" s="12" t="s">
        <v>8031</v>
      </c>
      <c r="H966" s="12" t="s">
        <v>8024</v>
      </c>
      <c r="I966" s="12" t="s">
        <v>1904</v>
      </c>
      <c r="J966" s="13">
        <v>45787</v>
      </c>
      <c r="K966" s="14">
        <v>0.47637731481481482</v>
      </c>
      <c r="L966" s="12">
        <v>359.64</v>
      </c>
      <c r="M966" s="12">
        <v>2767.78</v>
      </c>
      <c r="N966" s="12">
        <v>3127.42</v>
      </c>
      <c r="O966" s="12">
        <v>2474.14</v>
      </c>
      <c r="P966" s="49">
        <v>45789</v>
      </c>
      <c r="Q966" s="12" t="str">
        <f>TEXT(Table1[[#This Row],[Billing_Date]],"YYYY")</f>
        <v>2025</v>
      </c>
      <c r="R966" s="49">
        <v>45879</v>
      </c>
      <c r="S966" s="12" t="s">
        <v>37</v>
      </c>
      <c r="T966" s="12">
        <f>IF(Table1[[#This Row],[Payment_Status]]="Paid",1,0)</f>
        <v>0</v>
      </c>
      <c r="U966" s="12">
        <f>IF(Table1[[#This Row],[Payment_Status]]="Unpaid",1,0)</f>
        <v>0</v>
      </c>
      <c r="V966" s="12">
        <f>IF(Table1[[#This Row],[Payment_Status]]="Pending",1,0)</f>
        <v>1</v>
      </c>
      <c r="W966" s="12" t="s">
        <v>43</v>
      </c>
      <c r="X966" s="12" t="s">
        <v>44</v>
      </c>
      <c r="Y966" s="12" t="s">
        <v>51</v>
      </c>
      <c r="Z966" s="12">
        <v>185.35</v>
      </c>
      <c r="AA966" s="12">
        <v>174.29</v>
      </c>
      <c r="AB966" s="12" t="s">
        <v>32</v>
      </c>
      <c r="AC966" s="13">
        <v>44288</v>
      </c>
      <c r="AD966" s="12">
        <v>64</v>
      </c>
      <c r="AE966" s="15" t="s">
        <v>40</v>
      </c>
    </row>
    <row r="967" spans="3:31" ht="18" x14ac:dyDescent="0.35">
      <c r="C967" s="11" t="s">
        <v>3206</v>
      </c>
      <c r="D967" s="12" t="s">
        <v>4946</v>
      </c>
      <c r="E967" s="12" t="s">
        <v>6950</v>
      </c>
      <c r="F967" s="12" t="s">
        <v>35</v>
      </c>
      <c r="G967" s="12" t="s">
        <v>8031</v>
      </c>
      <c r="H967" s="12" t="s">
        <v>8024</v>
      </c>
      <c r="I967" s="12" t="s">
        <v>3207</v>
      </c>
      <c r="J967" s="13">
        <v>45658</v>
      </c>
      <c r="K967" s="14">
        <v>0.78009259259259256</v>
      </c>
      <c r="L967" s="12">
        <v>310.11</v>
      </c>
      <c r="M967" s="12">
        <v>4562.22</v>
      </c>
      <c r="N967" s="12">
        <v>4872.33</v>
      </c>
      <c r="O967" s="12">
        <v>2282.39</v>
      </c>
      <c r="P967" s="49">
        <v>45662</v>
      </c>
      <c r="Q967" s="12" t="str">
        <f>TEXT(Table1[[#This Row],[Billing_Date]],"YYYY")</f>
        <v>2025</v>
      </c>
      <c r="R967" s="49">
        <v>45886</v>
      </c>
      <c r="S967" s="12" t="s">
        <v>37</v>
      </c>
      <c r="T967" s="12">
        <f>IF(Table1[[#This Row],[Payment_Status]]="Paid",1,0)</f>
        <v>0</v>
      </c>
      <c r="U967" s="12">
        <f>IF(Table1[[#This Row],[Payment_Status]]="Unpaid",1,0)</f>
        <v>0</v>
      </c>
      <c r="V967" s="12">
        <f>IF(Table1[[#This Row],[Payment_Status]]="Pending",1,0)</f>
        <v>1</v>
      </c>
      <c r="W967" s="12" t="s">
        <v>43</v>
      </c>
      <c r="X967" s="12" t="s">
        <v>39</v>
      </c>
      <c r="Y967" s="12" t="s">
        <v>51</v>
      </c>
      <c r="Z967" s="12">
        <v>190.91</v>
      </c>
      <c r="AA967" s="12">
        <v>119.2</v>
      </c>
      <c r="AB967" s="12" t="s">
        <v>46</v>
      </c>
      <c r="AC967" s="13">
        <v>43618</v>
      </c>
      <c r="AD967" s="12">
        <v>37</v>
      </c>
      <c r="AE967" s="15" t="s">
        <v>33</v>
      </c>
    </row>
    <row r="968" spans="3:31" ht="18" x14ac:dyDescent="0.35">
      <c r="C968" s="11" t="s">
        <v>3683</v>
      </c>
      <c r="D968" s="12" t="s">
        <v>4947</v>
      </c>
      <c r="E968" s="12" t="s">
        <v>6951</v>
      </c>
      <c r="F968" s="12" t="s">
        <v>26</v>
      </c>
      <c r="G968" s="12" t="s">
        <v>8028</v>
      </c>
      <c r="H968" s="12" t="s">
        <v>8022</v>
      </c>
      <c r="I968" s="12" t="s">
        <v>3684</v>
      </c>
      <c r="J968" s="13">
        <v>45667</v>
      </c>
      <c r="K968" s="14">
        <v>0.33658564814814818</v>
      </c>
      <c r="L968" s="12">
        <v>397.74</v>
      </c>
      <c r="M968" s="12">
        <v>4788.6400000000003</v>
      </c>
      <c r="N968" s="12">
        <v>5186.38</v>
      </c>
      <c r="O968" s="12">
        <v>2280.36</v>
      </c>
      <c r="P968" s="49">
        <v>45853</v>
      </c>
      <c r="Q968" s="12" t="str">
        <f>TEXT(Table1[[#This Row],[Billing_Date]],"YYYY")</f>
        <v>2025</v>
      </c>
      <c r="R968" s="49">
        <v>45868</v>
      </c>
      <c r="S968" s="12" t="s">
        <v>37</v>
      </c>
      <c r="T968" s="12">
        <f>IF(Table1[[#This Row],[Payment_Status]]="Paid",1,0)</f>
        <v>0</v>
      </c>
      <c r="U968" s="12">
        <f>IF(Table1[[#This Row],[Payment_Status]]="Unpaid",1,0)</f>
        <v>0</v>
      </c>
      <c r="V968" s="12">
        <f>IF(Table1[[#This Row],[Payment_Status]]="Pending",1,0)</f>
        <v>1</v>
      </c>
      <c r="W968" s="12" t="s">
        <v>50</v>
      </c>
      <c r="X968" s="12" t="s">
        <v>39</v>
      </c>
      <c r="Y968" s="12" t="s">
        <v>63</v>
      </c>
      <c r="Z968" s="12">
        <v>245.93</v>
      </c>
      <c r="AA968" s="12">
        <v>151.81</v>
      </c>
      <c r="AB968" s="12" t="s">
        <v>32</v>
      </c>
      <c r="AC968" s="13">
        <v>42718</v>
      </c>
      <c r="AD968" s="12">
        <v>44</v>
      </c>
      <c r="AE968" s="15" t="s">
        <v>33</v>
      </c>
    </row>
    <row r="969" spans="3:31" ht="18" x14ac:dyDescent="0.35">
      <c r="C969" s="11" t="s">
        <v>1909</v>
      </c>
      <c r="D969" s="12" t="s">
        <v>4948</v>
      </c>
      <c r="E969" s="12" t="s">
        <v>6952</v>
      </c>
      <c r="F969" s="12" t="s">
        <v>30</v>
      </c>
      <c r="G969" s="12" t="s">
        <v>8025</v>
      </c>
      <c r="H969" s="12" t="s">
        <v>8020</v>
      </c>
      <c r="I969" s="12" t="s">
        <v>1910</v>
      </c>
      <c r="J969" s="13">
        <v>45816</v>
      </c>
      <c r="K969" s="14">
        <v>3.2430555555555553E-2</v>
      </c>
      <c r="L969" s="12">
        <v>380.95</v>
      </c>
      <c r="M969" s="12">
        <v>4586.08</v>
      </c>
      <c r="N969" s="12">
        <v>4967.03</v>
      </c>
      <c r="O969" s="12">
        <v>1765.83</v>
      </c>
      <c r="P969" s="49">
        <v>45839</v>
      </c>
      <c r="Q969" s="12" t="str">
        <f>TEXT(Table1[[#This Row],[Billing_Date]],"YYYY")</f>
        <v>2025</v>
      </c>
      <c r="R969" s="49">
        <v>45879</v>
      </c>
      <c r="S969" s="12" t="s">
        <v>28</v>
      </c>
      <c r="T969" s="12">
        <f>IF(Table1[[#This Row],[Payment_Status]]="Paid",1,0)</f>
        <v>1</v>
      </c>
      <c r="U969" s="12">
        <f>IF(Table1[[#This Row],[Payment_Status]]="Unpaid",1,0)</f>
        <v>0</v>
      </c>
      <c r="V969" s="12">
        <f>IF(Table1[[#This Row],[Payment_Status]]="Pending",1,0)</f>
        <v>0</v>
      </c>
      <c r="W969" s="12" t="s">
        <v>50</v>
      </c>
      <c r="X969" s="12" t="s">
        <v>44</v>
      </c>
      <c r="Y969" s="12" t="s">
        <v>51</v>
      </c>
      <c r="Z969" s="12">
        <v>236.42</v>
      </c>
      <c r="AA969" s="12">
        <v>144.53</v>
      </c>
      <c r="AB969" s="12" t="s">
        <v>32</v>
      </c>
      <c r="AC969" s="13">
        <v>42737</v>
      </c>
      <c r="AD969" s="12">
        <v>19</v>
      </c>
      <c r="AE969" s="15" t="s">
        <v>40</v>
      </c>
    </row>
    <row r="970" spans="3:31" ht="18" x14ac:dyDescent="0.35">
      <c r="C970" s="11" t="s">
        <v>1911</v>
      </c>
      <c r="D970" s="12" t="s">
        <v>4949</v>
      </c>
      <c r="E970" s="12" t="s">
        <v>6953</v>
      </c>
      <c r="F970" s="12" t="s">
        <v>26</v>
      </c>
      <c r="G970" s="12" t="s">
        <v>8026</v>
      </c>
      <c r="H970" s="12" t="s">
        <v>8021</v>
      </c>
      <c r="I970" s="12" t="s">
        <v>1912</v>
      </c>
      <c r="J970" s="13">
        <v>45690</v>
      </c>
      <c r="K970" s="14">
        <v>0.35035879629629629</v>
      </c>
      <c r="L970" s="12">
        <v>232.83</v>
      </c>
      <c r="M970" s="12">
        <v>4001.32</v>
      </c>
      <c r="N970" s="12">
        <v>4234.1499999999996</v>
      </c>
      <c r="O970" s="12">
        <v>1248.3499999999999</v>
      </c>
      <c r="P970" s="49">
        <v>45690</v>
      </c>
      <c r="Q970" s="12" t="str">
        <f>TEXT(Table1[[#This Row],[Billing_Date]],"YYYY")</f>
        <v>2025</v>
      </c>
      <c r="R970" s="49">
        <v>45879</v>
      </c>
      <c r="S970" s="12" t="s">
        <v>37</v>
      </c>
      <c r="T970" s="12">
        <f>IF(Table1[[#This Row],[Payment_Status]]="Paid",1,0)</f>
        <v>0</v>
      </c>
      <c r="U970" s="12">
        <f>IF(Table1[[#This Row],[Payment_Status]]="Unpaid",1,0)</f>
        <v>0</v>
      </c>
      <c r="V970" s="12">
        <f>IF(Table1[[#This Row],[Payment_Status]]="Pending",1,0)</f>
        <v>1</v>
      </c>
      <c r="W970" s="12" t="s">
        <v>58</v>
      </c>
      <c r="X970" s="12" t="s">
        <v>39</v>
      </c>
      <c r="Y970" s="12" t="s">
        <v>51</v>
      </c>
      <c r="Z970" s="12">
        <v>131.96</v>
      </c>
      <c r="AA970" s="12">
        <v>100.87</v>
      </c>
      <c r="AB970" s="12" t="s">
        <v>46</v>
      </c>
      <c r="AC970" s="13">
        <v>45333</v>
      </c>
      <c r="AD970" s="12">
        <v>25</v>
      </c>
      <c r="AE970" s="15" t="s">
        <v>40</v>
      </c>
    </row>
    <row r="971" spans="3:31" ht="18" x14ac:dyDescent="0.35">
      <c r="C971" s="11" t="s">
        <v>3832</v>
      </c>
      <c r="D971" s="12" t="s">
        <v>4950</v>
      </c>
      <c r="E971" s="12" t="s">
        <v>6954</v>
      </c>
      <c r="F971" s="12" t="s">
        <v>30</v>
      </c>
      <c r="G971" s="12" t="s">
        <v>8026</v>
      </c>
      <c r="H971" s="12" t="s">
        <v>8021</v>
      </c>
      <c r="I971" s="12" t="s">
        <v>3833</v>
      </c>
      <c r="J971" s="13">
        <v>45590</v>
      </c>
      <c r="K971" s="14">
        <v>0.86581018518518515</v>
      </c>
      <c r="L971" s="12">
        <v>168.95</v>
      </c>
      <c r="M971" s="12">
        <v>2111.88</v>
      </c>
      <c r="N971" s="12">
        <v>2280.83</v>
      </c>
      <c r="O971" s="12">
        <v>1264.26</v>
      </c>
      <c r="P971" s="49">
        <v>45607</v>
      </c>
      <c r="Q971" s="12" t="str">
        <f>TEXT(Table1[[#This Row],[Billing_Date]],"YYYY")</f>
        <v>2024</v>
      </c>
      <c r="R971" s="49">
        <v>45870</v>
      </c>
      <c r="S971" s="12" t="s">
        <v>49</v>
      </c>
      <c r="T971" s="12">
        <f>IF(Table1[[#This Row],[Payment_Status]]="Paid",1,0)</f>
        <v>0</v>
      </c>
      <c r="U971" s="12">
        <f>IF(Table1[[#This Row],[Payment_Status]]="Unpaid",1,0)</f>
        <v>1</v>
      </c>
      <c r="V971" s="12">
        <f>IF(Table1[[#This Row],[Payment_Status]]="Pending",1,0)</f>
        <v>0</v>
      </c>
      <c r="W971" s="12" t="s">
        <v>43</v>
      </c>
      <c r="X971" s="12" t="s">
        <v>30</v>
      </c>
      <c r="Y971" s="12" t="s">
        <v>31</v>
      </c>
      <c r="Z971" s="12">
        <v>85.14</v>
      </c>
      <c r="AA971" s="12">
        <v>83.81</v>
      </c>
      <c r="AB971" s="12" t="s">
        <v>46</v>
      </c>
      <c r="AC971" s="13">
        <v>44835</v>
      </c>
      <c r="AD971" s="12">
        <v>28</v>
      </c>
      <c r="AE971" s="15" t="s">
        <v>40</v>
      </c>
    </row>
    <row r="972" spans="3:31" ht="18" x14ac:dyDescent="0.35">
      <c r="C972" s="11" t="s">
        <v>1915</v>
      </c>
      <c r="D972" s="12" t="s">
        <v>4951</v>
      </c>
      <c r="E972" s="12" t="s">
        <v>6955</v>
      </c>
      <c r="F972" s="12" t="s">
        <v>35</v>
      </c>
      <c r="G972" s="12" t="s">
        <v>8030</v>
      </c>
      <c r="H972" s="12" t="s">
        <v>8023</v>
      </c>
      <c r="I972" s="12" t="s">
        <v>1916</v>
      </c>
      <c r="J972" s="13">
        <v>45841</v>
      </c>
      <c r="K972" s="14">
        <v>0.55732638888888886</v>
      </c>
      <c r="L972" s="12">
        <v>490.37</v>
      </c>
      <c r="M972" s="12">
        <v>2015.16</v>
      </c>
      <c r="N972" s="12">
        <v>2505.5300000000002</v>
      </c>
      <c r="O972" s="12">
        <v>2480.89</v>
      </c>
      <c r="P972" s="49">
        <v>45843</v>
      </c>
      <c r="Q972" s="12" t="str">
        <f>TEXT(Table1[[#This Row],[Billing_Date]],"YYYY")</f>
        <v>2025</v>
      </c>
      <c r="R972" s="49">
        <v>45868</v>
      </c>
      <c r="S972" s="12" t="s">
        <v>49</v>
      </c>
      <c r="T972" s="12">
        <f>IF(Table1[[#This Row],[Payment_Status]]="Paid",1,0)</f>
        <v>0</v>
      </c>
      <c r="U972" s="12">
        <f>IF(Table1[[#This Row],[Payment_Status]]="Unpaid",1,0)</f>
        <v>1</v>
      </c>
      <c r="V972" s="12">
        <f>IF(Table1[[#This Row],[Payment_Status]]="Pending",1,0)</f>
        <v>0</v>
      </c>
      <c r="W972" s="12" t="s">
        <v>38</v>
      </c>
      <c r="X972" s="12" t="s">
        <v>30</v>
      </c>
      <c r="Y972" s="12" t="s">
        <v>45</v>
      </c>
      <c r="Z972" s="12">
        <v>223</v>
      </c>
      <c r="AA972" s="12">
        <v>267.37</v>
      </c>
      <c r="AB972" s="12" t="s">
        <v>32</v>
      </c>
      <c r="AC972" s="13">
        <v>45369</v>
      </c>
      <c r="AD972" s="12">
        <v>49</v>
      </c>
      <c r="AE972" s="15" t="s">
        <v>64</v>
      </c>
    </row>
    <row r="973" spans="3:31" ht="18" x14ac:dyDescent="0.35">
      <c r="C973" s="11" t="s">
        <v>2800</v>
      </c>
      <c r="D973" s="12" t="s">
        <v>4952</v>
      </c>
      <c r="E973" s="12" t="s">
        <v>6956</v>
      </c>
      <c r="F973" s="12" t="s">
        <v>30</v>
      </c>
      <c r="G973" s="12" t="s">
        <v>8031</v>
      </c>
      <c r="H973" s="12" t="s">
        <v>8024</v>
      </c>
      <c r="I973" s="12" t="s">
        <v>2801</v>
      </c>
      <c r="J973" s="13">
        <v>45671</v>
      </c>
      <c r="K973" s="14">
        <v>0.79027777777777775</v>
      </c>
      <c r="L973" s="12">
        <v>76.489999999999995</v>
      </c>
      <c r="M973" s="12">
        <v>1585.73</v>
      </c>
      <c r="N973" s="12">
        <v>1662.22</v>
      </c>
      <c r="O973" s="12">
        <v>572.4</v>
      </c>
      <c r="P973" s="49">
        <v>45797</v>
      </c>
      <c r="Q973" s="12" t="str">
        <f>TEXT(Table1[[#This Row],[Billing_Date]],"YYYY")</f>
        <v>2025</v>
      </c>
      <c r="R973" s="49">
        <v>45866</v>
      </c>
      <c r="S973" s="12" t="s">
        <v>28</v>
      </c>
      <c r="T973" s="12">
        <f>IF(Table1[[#This Row],[Payment_Status]]="Paid",1,0)</f>
        <v>1</v>
      </c>
      <c r="U973" s="12">
        <f>IF(Table1[[#This Row],[Payment_Status]]="Unpaid",1,0)</f>
        <v>0</v>
      </c>
      <c r="V973" s="12">
        <f>IF(Table1[[#This Row],[Payment_Status]]="Pending",1,0)</f>
        <v>0</v>
      </c>
      <c r="W973" s="12" t="s">
        <v>50</v>
      </c>
      <c r="X973" s="12" t="s">
        <v>44</v>
      </c>
      <c r="Y973" s="12" t="s">
        <v>31</v>
      </c>
      <c r="Z973" s="12">
        <v>52.29</v>
      </c>
      <c r="AA973" s="12">
        <v>24.2</v>
      </c>
      <c r="AB973" s="12" t="s">
        <v>46</v>
      </c>
      <c r="AC973" s="13">
        <v>43809</v>
      </c>
      <c r="AD973" s="12">
        <v>29</v>
      </c>
      <c r="AE973" s="15" t="s">
        <v>33</v>
      </c>
    </row>
    <row r="974" spans="3:31" ht="18" x14ac:dyDescent="0.35">
      <c r="C974" s="11" t="s">
        <v>1919</v>
      </c>
      <c r="D974" s="12" t="s">
        <v>4953</v>
      </c>
      <c r="E974" s="12" t="s">
        <v>6957</v>
      </c>
      <c r="F974" s="12" t="s">
        <v>26</v>
      </c>
      <c r="G974" s="12" t="s">
        <v>8030</v>
      </c>
      <c r="H974" s="12" t="s">
        <v>8023</v>
      </c>
      <c r="I974" s="12" t="s">
        <v>1920</v>
      </c>
      <c r="J974" s="13">
        <v>45601</v>
      </c>
      <c r="K974" s="14">
        <v>4.9930555555555554E-2</v>
      </c>
      <c r="L974" s="12">
        <v>381.14</v>
      </c>
      <c r="M974" s="12">
        <v>3773.57</v>
      </c>
      <c r="N974" s="12">
        <v>4154.71</v>
      </c>
      <c r="O974" s="12">
        <v>2845.49</v>
      </c>
      <c r="P974" s="49">
        <v>45606</v>
      </c>
      <c r="Q974" s="12" t="str">
        <f>TEXT(Table1[[#This Row],[Billing_Date]],"YYYY")</f>
        <v>2024</v>
      </c>
      <c r="R974" s="49">
        <v>45857</v>
      </c>
      <c r="S974" s="12" t="s">
        <v>28</v>
      </c>
      <c r="T974" s="12">
        <f>IF(Table1[[#This Row],[Payment_Status]]="Paid",1,0)</f>
        <v>1</v>
      </c>
      <c r="U974" s="12">
        <f>IF(Table1[[#This Row],[Payment_Status]]="Unpaid",1,0)</f>
        <v>0</v>
      </c>
      <c r="V974" s="12">
        <f>IF(Table1[[#This Row],[Payment_Status]]="Pending",1,0)</f>
        <v>0</v>
      </c>
      <c r="W974" s="12" t="s">
        <v>43</v>
      </c>
      <c r="X974" s="12" t="s">
        <v>44</v>
      </c>
      <c r="Y974" s="12" t="s">
        <v>31</v>
      </c>
      <c r="Z974" s="12">
        <v>196.71</v>
      </c>
      <c r="AA974" s="12">
        <v>184.43</v>
      </c>
      <c r="AB974" s="12" t="s">
        <v>46</v>
      </c>
      <c r="AC974" s="13">
        <v>44427</v>
      </c>
      <c r="AD974" s="12">
        <v>28</v>
      </c>
      <c r="AE974" s="15" t="s">
        <v>33</v>
      </c>
    </row>
    <row r="975" spans="3:31" ht="18" x14ac:dyDescent="0.35">
      <c r="C975" s="11" t="s">
        <v>1921</v>
      </c>
      <c r="D975" s="12" t="s">
        <v>4954</v>
      </c>
      <c r="E975" s="12" t="s">
        <v>6958</v>
      </c>
      <c r="F975" s="12" t="s">
        <v>26</v>
      </c>
      <c r="G975" s="12" t="s">
        <v>8028</v>
      </c>
      <c r="H975" s="12" t="s">
        <v>8022</v>
      </c>
      <c r="I975" s="12" t="s">
        <v>1922</v>
      </c>
      <c r="J975" s="13">
        <v>45840</v>
      </c>
      <c r="K975" s="14">
        <v>0.95912037037037035</v>
      </c>
      <c r="L975" s="12">
        <v>26.57</v>
      </c>
      <c r="M975" s="12">
        <v>4103.49</v>
      </c>
      <c r="N975" s="12">
        <v>4130.0599999999904</v>
      </c>
      <c r="O975" s="12">
        <v>126.59</v>
      </c>
      <c r="P975" s="49">
        <v>45843</v>
      </c>
      <c r="Q975" s="12" t="str">
        <f>TEXT(Table1[[#This Row],[Billing_Date]],"YYYY")</f>
        <v>2025</v>
      </c>
      <c r="R975" s="49">
        <v>45872</v>
      </c>
      <c r="S975" s="12" t="s">
        <v>49</v>
      </c>
      <c r="T975" s="12">
        <f>IF(Table1[[#This Row],[Payment_Status]]="Paid",1,0)</f>
        <v>0</v>
      </c>
      <c r="U975" s="12">
        <f>IF(Table1[[#This Row],[Payment_Status]]="Unpaid",1,0)</f>
        <v>1</v>
      </c>
      <c r="V975" s="12">
        <f>IF(Table1[[#This Row],[Payment_Status]]="Pending",1,0)</f>
        <v>0</v>
      </c>
      <c r="W975" s="12" t="s">
        <v>50</v>
      </c>
      <c r="X975" s="12" t="s">
        <v>44</v>
      </c>
      <c r="Y975" s="12" t="s">
        <v>63</v>
      </c>
      <c r="Z975" s="12">
        <v>16.18</v>
      </c>
      <c r="AA975" s="12">
        <v>10.39</v>
      </c>
      <c r="AB975" s="12" t="s">
        <v>46</v>
      </c>
      <c r="AC975" s="13">
        <v>43766</v>
      </c>
      <c r="AD975" s="12">
        <v>22</v>
      </c>
      <c r="AE975" s="15" t="s">
        <v>64</v>
      </c>
    </row>
    <row r="976" spans="3:31" ht="18" x14ac:dyDescent="0.35">
      <c r="C976" s="11" t="s">
        <v>1923</v>
      </c>
      <c r="D976" s="12" t="s">
        <v>4955</v>
      </c>
      <c r="E976" s="12" t="s">
        <v>6959</v>
      </c>
      <c r="F976" s="12" t="s">
        <v>35</v>
      </c>
      <c r="G976" s="12" t="s">
        <v>8026</v>
      </c>
      <c r="H976" s="12" t="s">
        <v>8021</v>
      </c>
      <c r="I976" s="12" t="s">
        <v>1924</v>
      </c>
      <c r="J976" s="13">
        <v>45710</v>
      </c>
      <c r="K976" s="14">
        <v>0.73959490740740741</v>
      </c>
      <c r="L976" s="12">
        <v>20.329999999999998</v>
      </c>
      <c r="M976" s="12">
        <v>4265.04</v>
      </c>
      <c r="N976" s="12">
        <v>4285.37</v>
      </c>
      <c r="O976" s="12">
        <v>96.06</v>
      </c>
      <c r="P976" s="49">
        <v>45713</v>
      </c>
      <c r="Q976" s="12" t="str">
        <f>TEXT(Table1[[#This Row],[Billing_Date]],"YYYY")</f>
        <v>2025</v>
      </c>
      <c r="R976" s="49">
        <v>45874</v>
      </c>
      <c r="S976" s="12" t="s">
        <v>37</v>
      </c>
      <c r="T976" s="12">
        <f>IF(Table1[[#This Row],[Payment_Status]]="Paid",1,0)</f>
        <v>0</v>
      </c>
      <c r="U976" s="12">
        <f>IF(Table1[[#This Row],[Payment_Status]]="Unpaid",1,0)</f>
        <v>0</v>
      </c>
      <c r="V976" s="12">
        <f>IF(Table1[[#This Row],[Payment_Status]]="Pending",1,0)</f>
        <v>1</v>
      </c>
      <c r="W976" s="12" t="s">
        <v>58</v>
      </c>
      <c r="X976" s="12" t="s">
        <v>44</v>
      </c>
      <c r="Y976" s="12" t="s">
        <v>51</v>
      </c>
      <c r="Z976" s="12">
        <v>10.47</v>
      </c>
      <c r="AA976" s="12">
        <v>9.86</v>
      </c>
      <c r="AB976" s="12" t="s">
        <v>32</v>
      </c>
      <c r="AC976" s="13">
        <v>45452</v>
      </c>
      <c r="AD976" s="12">
        <v>54</v>
      </c>
      <c r="AE976" s="15" t="s">
        <v>40</v>
      </c>
    </row>
    <row r="977" spans="3:31" ht="18" x14ac:dyDescent="0.35">
      <c r="C977" s="11" t="s">
        <v>1925</v>
      </c>
      <c r="D977" s="12" t="s">
        <v>4956</v>
      </c>
      <c r="E977" s="12" t="s">
        <v>6960</v>
      </c>
      <c r="F977" s="12" t="s">
        <v>26</v>
      </c>
      <c r="G977" s="12" t="s">
        <v>8031</v>
      </c>
      <c r="H977" s="12" t="s">
        <v>8024</v>
      </c>
      <c r="I977" s="12" t="s">
        <v>1926</v>
      </c>
      <c r="J977" s="13">
        <v>45785</v>
      </c>
      <c r="K977" s="14">
        <v>0.66425925925925922</v>
      </c>
      <c r="L977" s="12">
        <v>353.55</v>
      </c>
      <c r="M977" s="12">
        <v>1233.96</v>
      </c>
      <c r="N977" s="12">
        <v>1587.51</v>
      </c>
      <c r="O977" s="12">
        <v>2289.35</v>
      </c>
      <c r="P977" s="49">
        <v>45802</v>
      </c>
      <c r="Q977" s="12" t="str">
        <f>TEXT(Table1[[#This Row],[Billing_Date]],"YYYY")</f>
        <v>2025</v>
      </c>
      <c r="R977" s="49">
        <v>45879</v>
      </c>
      <c r="S977" s="12" t="s">
        <v>37</v>
      </c>
      <c r="T977" s="12">
        <f>IF(Table1[[#This Row],[Payment_Status]]="Paid",1,0)</f>
        <v>0</v>
      </c>
      <c r="U977" s="12">
        <f>IF(Table1[[#This Row],[Payment_Status]]="Unpaid",1,0)</f>
        <v>0</v>
      </c>
      <c r="V977" s="12">
        <f>IF(Table1[[#This Row],[Payment_Status]]="Pending",1,0)</f>
        <v>1</v>
      </c>
      <c r="W977" s="12" t="s">
        <v>50</v>
      </c>
      <c r="X977" s="12" t="s">
        <v>30</v>
      </c>
      <c r="Y977" s="12" t="s">
        <v>31</v>
      </c>
      <c r="Z977" s="12">
        <v>211.53</v>
      </c>
      <c r="AA977" s="12">
        <v>142.02000000000001</v>
      </c>
      <c r="AB977" s="12" t="s">
        <v>32</v>
      </c>
      <c r="AC977" s="13">
        <v>43543</v>
      </c>
      <c r="AD977" s="12">
        <v>54</v>
      </c>
      <c r="AE977" s="15" t="s">
        <v>40</v>
      </c>
    </row>
    <row r="978" spans="3:31" ht="18" x14ac:dyDescent="0.35">
      <c r="C978" s="11" t="s">
        <v>1927</v>
      </c>
      <c r="D978" s="12" t="s">
        <v>4957</v>
      </c>
      <c r="E978" s="12" t="s">
        <v>6961</v>
      </c>
      <c r="F978" s="12" t="s">
        <v>35</v>
      </c>
      <c r="G978" s="12" t="s">
        <v>8027</v>
      </c>
      <c r="H978" s="12" t="s">
        <v>8022</v>
      </c>
      <c r="I978" s="12" t="s">
        <v>1928</v>
      </c>
      <c r="J978" s="13">
        <v>45788</v>
      </c>
      <c r="K978" s="14">
        <v>0.86283564814814817</v>
      </c>
      <c r="L978" s="12">
        <v>118.8</v>
      </c>
      <c r="M978" s="12">
        <v>3137.59</v>
      </c>
      <c r="N978" s="12">
        <v>3256.39</v>
      </c>
      <c r="O978" s="12">
        <v>806.87</v>
      </c>
      <c r="P978" s="49">
        <v>45791</v>
      </c>
      <c r="Q978" s="12" t="str">
        <f>TEXT(Table1[[#This Row],[Billing_Date]],"YYYY")</f>
        <v>2025</v>
      </c>
      <c r="R978" s="49">
        <v>45883</v>
      </c>
      <c r="S978" s="12" t="s">
        <v>37</v>
      </c>
      <c r="T978" s="12">
        <f>IF(Table1[[#This Row],[Payment_Status]]="Paid",1,0)</f>
        <v>0</v>
      </c>
      <c r="U978" s="12">
        <f>IF(Table1[[#This Row],[Payment_Status]]="Unpaid",1,0)</f>
        <v>0</v>
      </c>
      <c r="V978" s="12">
        <f>IF(Table1[[#This Row],[Payment_Status]]="Pending",1,0)</f>
        <v>1</v>
      </c>
      <c r="W978" s="12" t="s">
        <v>43</v>
      </c>
      <c r="X978" s="12" t="s">
        <v>39</v>
      </c>
      <c r="Y978" s="12" t="s">
        <v>31</v>
      </c>
      <c r="Z978" s="12">
        <v>49.1</v>
      </c>
      <c r="AA978" s="12">
        <v>69.7</v>
      </c>
      <c r="AB978" s="12" t="s">
        <v>32</v>
      </c>
      <c r="AC978" s="13">
        <v>42654</v>
      </c>
      <c r="AD978" s="12">
        <v>62</v>
      </c>
      <c r="AE978" s="15" t="s">
        <v>33</v>
      </c>
    </row>
    <row r="979" spans="3:31" ht="18" x14ac:dyDescent="0.35">
      <c r="C979" s="11" t="s">
        <v>3919</v>
      </c>
      <c r="D979" s="12" t="s">
        <v>4958</v>
      </c>
      <c r="E979" s="12" t="s">
        <v>6962</v>
      </c>
      <c r="F979" s="12" t="s">
        <v>35</v>
      </c>
      <c r="G979" s="12" t="s">
        <v>8028</v>
      </c>
      <c r="H979" s="12" t="s">
        <v>8022</v>
      </c>
      <c r="I979" s="12" t="s">
        <v>3920</v>
      </c>
      <c r="J979" s="13">
        <v>45582</v>
      </c>
      <c r="K979" s="14">
        <v>0.8117361111111111</v>
      </c>
      <c r="L979" s="12">
        <v>458.07</v>
      </c>
      <c r="M979" s="12">
        <v>4146.96</v>
      </c>
      <c r="N979" s="12">
        <v>4605.03</v>
      </c>
      <c r="O979" s="12">
        <v>2674.4</v>
      </c>
      <c r="P979" s="49">
        <v>45788</v>
      </c>
      <c r="Q979" s="12" t="str">
        <f>TEXT(Table1[[#This Row],[Billing_Date]],"YYYY")</f>
        <v>2025</v>
      </c>
      <c r="R979" s="49">
        <v>45877</v>
      </c>
      <c r="S979" s="12" t="s">
        <v>28</v>
      </c>
      <c r="T979" s="12">
        <f>IF(Table1[[#This Row],[Payment_Status]]="Paid",1,0)</f>
        <v>1</v>
      </c>
      <c r="U979" s="12">
        <f>IF(Table1[[#This Row],[Payment_Status]]="Unpaid",1,0)</f>
        <v>0</v>
      </c>
      <c r="V979" s="12">
        <f>IF(Table1[[#This Row],[Payment_Status]]="Pending",1,0)</f>
        <v>0</v>
      </c>
      <c r="W979" s="12" t="s">
        <v>29</v>
      </c>
      <c r="X979" s="12" t="s">
        <v>30</v>
      </c>
      <c r="Y979" s="12" t="s">
        <v>63</v>
      </c>
      <c r="Z979" s="12">
        <v>304.63</v>
      </c>
      <c r="AA979" s="12">
        <v>153.44</v>
      </c>
      <c r="AB979" s="12" t="s">
        <v>46</v>
      </c>
      <c r="AC979" s="13">
        <v>43498</v>
      </c>
      <c r="AD979" s="12">
        <v>63</v>
      </c>
      <c r="AE979" s="15" t="s">
        <v>40</v>
      </c>
    </row>
    <row r="980" spans="3:31" ht="18" x14ac:dyDescent="0.35">
      <c r="C980" s="11" t="s">
        <v>1931</v>
      </c>
      <c r="D980" s="12" t="s">
        <v>4959</v>
      </c>
      <c r="E980" s="12" t="s">
        <v>6963</v>
      </c>
      <c r="F980" s="12" t="s">
        <v>35</v>
      </c>
      <c r="G980" s="12" t="s">
        <v>8031</v>
      </c>
      <c r="H980" s="12" t="s">
        <v>8024</v>
      </c>
      <c r="I980" s="12" t="s">
        <v>1932</v>
      </c>
      <c r="J980" s="13">
        <v>45673</v>
      </c>
      <c r="K980" s="14">
        <v>0.35568287037037039</v>
      </c>
      <c r="L980" s="12">
        <v>66.94</v>
      </c>
      <c r="M980" s="12">
        <v>4834.42</v>
      </c>
      <c r="N980" s="12">
        <v>4901.3599999999997</v>
      </c>
      <c r="O980" s="12">
        <v>457.95</v>
      </c>
      <c r="P980" s="49">
        <v>45707</v>
      </c>
      <c r="Q980" s="12" t="str">
        <f>TEXT(Table1[[#This Row],[Billing_Date]],"YYYY")</f>
        <v>2025</v>
      </c>
      <c r="R980" s="49">
        <v>45861</v>
      </c>
      <c r="S980" s="12" t="s">
        <v>37</v>
      </c>
      <c r="T980" s="12">
        <f>IF(Table1[[#This Row],[Payment_Status]]="Paid",1,0)</f>
        <v>0</v>
      </c>
      <c r="U980" s="12">
        <f>IF(Table1[[#This Row],[Payment_Status]]="Unpaid",1,0)</f>
        <v>0</v>
      </c>
      <c r="V980" s="12">
        <f>IF(Table1[[#This Row],[Payment_Status]]="Pending",1,0)</f>
        <v>1</v>
      </c>
      <c r="W980" s="12" t="s">
        <v>43</v>
      </c>
      <c r="X980" s="12" t="s">
        <v>44</v>
      </c>
      <c r="Y980" s="12" t="s">
        <v>85</v>
      </c>
      <c r="Z980" s="12">
        <v>30.12</v>
      </c>
      <c r="AA980" s="12">
        <v>36.82</v>
      </c>
      <c r="AB980" s="12" t="s">
        <v>32</v>
      </c>
      <c r="AC980" s="13">
        <v>45043</v>
      </c>
      <c r="AD980" s="12">
        <v>62</v>
      </c>
      <c r="AE980" s="15" t="s">
        <v>64</v>
      </c>
    </row>
    <row r="981" spans="3:31" ht="18" x14ac:dyDescent="0.35">
      <c r="C981" s="11" t="s">
        <v>1933</v>
      </c>
      <c r="D981" s="12" t="s">
        <v>4960</v>
      </c>
      <c r="E981" s="12" t="s">
        <v>6964</v>
      </c>
      <c r="F981" s="12" t="s">
        <v>26</v>
      </c>
      <c r="G981" s="12" t="s">
        <v>8028</v>
      </c>
      <c r="H981" s="12" t="s">
        <v>8022</v>
      </c>
      <c r="I981" s="12" t="s">
        <v>1934</v>
      </c>
      <c r="J981" s="13">
        <v>45783</v>
      </c>
      <c r="K981" s="14">
        <v>0.92333333333333334</v>
      </c>
      <c r="L981" s="12">
        <v>405.15</v>
      </c>
      <c r="M981" s="12">
        <v>3909.54</v>
      </c>
      <c r="N981" s="12">
        <v>4314.6899999999996</v>
      </c>
      <c r="O981" s="12">
        <v>2410.27</v>
      </c>
      <c r="P981" s="49">
        <v>45787</v>
      </c>
      <c r="Q981" s="12" t="str">
        <f>TEXT(Table1[[#This Row],[Billing_Date]],"YYYY")</f>
        <v>2025</v>
      </c>
      <c r="R981" s="49">
        <v>45876</v>
      </c>
      <c r="S981" s="12" t="s">
        <v>37</v>
      </c>
      <c r="T981" s="12">
        <f>IF(Table1[[#This Row],[Payment_Status]]="Paid",1,0)</f>
        <v>0</v>
      </c>
      <c r="U981" s="12">
        <f>IF(Table1[[#This Row],[Payment_Status]]="Unpaid",1,0)</f>
        <v>0</v>
      </c>
      <c r="V981" s="12">
        <f>IF(Table1[[#This Row],[Payment_Status]]="Pending",1,0)</f>
        <v>1</v>
      </c>
      <c r="W981" s="12" t="s">
        <v>50</v>
      </c>
      <c r="X981" s="12" t="s">
        <v>39</v>
      </c>
      <c r="Y981" s="12" t="s">
        <v>63</v>
      </c>
      <c r="Z981" s="12">
        <v>204.57</v>
      </c>
      <c r="AA981" s="12">
        <v>200.58</v>
      </c>
      <c r="AB981" s="12" t="s">
        <v>32</v>
      </c>
      <c r="AC981" s="13">
        <v>42887</v>
      </c>
      <c r="AD981" s="12">
        <v>67</v>
      </c>
      <c r="AE981" s="15" t="s">
        <v>64</v>
      </c>
    </row>
    <row r="982" spans="3:31" ht="18" x14ac:dyDescent="0.35">
      <c r="C982" s="11" t="s">
        <v>1935</v>
      </c>
      <c r="D982" s="12" t="s">
        <v>4961</v>
      </c>
      <c r="E982" s="12" t="s">
        <v>6965</v>
      </c>
      <c r="F982" s="12" t="s">
        <v>26</v>
      </c>
      <c r="G982" s="12" t="s">
        <v>8031</v>
      </c>
      <c r="H982" s="12" t="s">
        <v>8024</v>
      </c>
      <c r="I982" s="12" t="s">
        <v>1936</v>
      </c>
      <c r="J982" s="13">
        <v>45739</v>
      </c>
      <c r="K982" s="14">
        <v>0.42648148148148146</v>
      </c>
      <c r="L982" s="12">
        <v>338.81</v>
      </c>
      <c r="M982" s="12">
        <v>1008.82</v>
      </c>
      <c r="N982" s="12">
        <v>1347.63</v>
      </c>
      <c r="O982" s="12">
        <v>1928.52</v>
      </c>
      <c r="P982" s="49">
        <v>45742</v>
      </c>
      <c r="Q982" s="12" t="str">
        <f>TEXT(Table1[[#This Row],[Billing_Date]],"YYYY")</f>
        <v>2025</v>
      </c>
      <c r="R982" s="49">
        <v>45874</v>
      </c>
      <c r="S982" s="12" t="s">
        <v>49</v>
      </c>
      <c r="T982" s="12">
        <f>IF(Table1[[#This Row],[Payment_Status]]="Paid",1,0)</f>
        <v>0</v>
      </c>
      <c r="U982" s="12">
        <f>IF(Table1[[#This Row],[Payment_Status]]="Unpaid",1,0)</f>
        <v>1</v>
      </c>
      <c r="V982" s="12">
        <f>IF(Table1[[#This Row],[Payment_Status]]="Pending",1,0)</f>
        <v>0</v>
      </c>
      <c r="W982" s="12" t="s">
        <v>38</v>
      </c>
      <c r="X982" s="12" t="s">
        <v>30</v>
      </c>
      <c r="Y982" s="12" t="s">
        <v>51</v>
      </c>
      <c r="Z982" s="12">
        <v>187.53</v>
      </c>
      <c r="AA982" s="12">
        <v>151.28</v>
      </c>
      <c r="AB982" s="12" t="s">
        <v>32</v>
      </c>
      <c r="AC982" s="13">
        <v>44137</v>
      </c>
      <c r="AD982" s="12">
        <v>47</v>
      </c>
      <c r="AE982" s="15" t="s">
        <v>33</v>
      </c>
    </row>
    <row r="983" spans="3:31" ht="18" x14ac:dyDescent="0.35">
      <c r="C983" s="11" t="s">
        <v>1939</v>
      </c>
      <c r="D983" s="12" t="s">
        <v>4963</v>
      </c>
      <c r="E983" s="12" t="s">
        <v>6967</v>
      </c>
      <c r="F983" s="12" t="s">
        <v>30</v>
      </c>
      <c r="G983" s="12" t="s">
        <v>8029</v>
      </c>
      <c r="H983" s="12" t="s">
        <v>8020</v>
      </c>
      <c r="I983" s="12" t="s">
        <v>1940</v>
      </c>
      <c r="J983" s="13">
        <v>45704</v>
      </c>
      <c r="K983" s="14">
        <v>0.1426273148148148</v>
      </c>
      <c r="L983" s="12">
        <v>131.93</v>
      </c>
      <c r="M983" s="12">
        <v>3261.61</v>
      </c>
      <c r="N983" s="12">
        <v>3393.54</v>
      </c>
      <c r="O983" s="12">
        <v>732.56</v>
      </c>
      <c r="P983" s="49">
        <v>45706</v>
      </c>
      <c r="Q983" s="12" t="str">
        <f>TEXT(Table1[[#This Row],[Billing_Date]],"YYYY")</f>
        <v>2025</v>
      </c>
      <c r="R983" s="49">
        <v>45861</v>
      </c>
      <c r="S983" s="12" t="s">
        <v>37</v>
      </c>
      <c r="T983" s="12">
        <f>IF(Table1[[#This Row],[Payment_Status]]="Paid",1,0)</f>
        <v>0</v>
      </c>
      <c r="U983" s="12">
        <f>IF(Table1[[#This Row],[Payment_Status]]="Unpaid",1,0)</f>
        <v>0</v>
      </c>
      <c r="V983" s="12">
        <f>IF(Table1[[#This Row],[Payment_Status]]="Pending",1,0)</f>
        <v>1</v>
      </c>
      <c r="W983" s="12" t="s">
        <v>43</v>
      </c>
      <c r="X983" s="12" t="s">
        <v>30</v>
      </c>
      <c r="Y983" s="12" t="s">
        <v>45</v>
      </c>
      <c r="Z983" s="12">
        <v>54.84</v>
      </c>
      <c r="AA983" s="12">
        <v>77.09</v>
      </c>
      <c r="AB983" s="12" t="s">
        <v>32</v>
      </c>
      <c r="AC983" s="13">
        <v>42836</v>
      </c>
      <c r="AD983" s="12">
        <v>22</v>
      </c>
      <c r="AE983" s="15" t="s">
        <v>64</v>
      </c>
    </row>
    <row r="984" spans="3:31" ht="18" x14ac:dyDescent="0.35">
      <c r="C984" s="11" t="s">
        <v>594</v>
      </c>
      <c r="D984" s="12" t="s">
        <v>4964</v>
      </c>
      <c r="E984" s="12" t="s">
        <v>6968</v>
      </c>
      <c r="F984" s="12" t="s">
        <v>35</v>
      </c>
      <c r="G984" s="12" t="s">
        <v>8030</v>
      </c>
      <c r="H984" s="12" t="s">
        <v>8023</v>
      </c>
      <c r="I984" s="12" t="s">
        <v>595</v>
      </c>
      <c r="J984" s="13">
        <v>45600</v>
      </c>
      <c r="K984" s="14">
        <v>0.94224537037037037</v>
      </c>
      <c r="L984" s="12">
        <v>180.95</v>
      </c>
      <c r="M984" s="12">
        <v>3700</v>
      </c>
      <c r="N984" s="12">
        <v>3880.95</v>
      </c>
      <c r="O984" s="12">
        <v>861.12</v>
      </c>
      <c r="P984" s="49">
        <v>45601</v>
      </c>
      <c r="Q984" s="12" t="str">
        <f>TEXT(Table1[[#This Row],[Billing_Date]],"YYYY")</f>
        <v>2024</v>
      </c>
      <c r="R984" s="49">
        <v>45879</v>
      </c>
      <c r="S984" s="12" t="s">
        <v>37</v>
      </c>
      <c r="T984" s="12">
        <f>IF(Table1[[#This Row],[Payment_Status]]="Paid",1,0)</f>
        <v>0</v>
      </c>
      <c r="U984" s="12">
        <f>IF(Table1[[#This Row],[Payment_Status]]="Unpaid",1,0)</f>
        <v>0</v>
      </c>
      <c r="V984" s="12">
        <f>IF(Table1[[#This Row],[Payment_Status]]="Pending",1,0)</f>
        <v>1</v>
      </c>
      <c r="W984" s="12" t="s">
        <v>50</v>
      </c>
      <c r="X984" s="12" t="s">
        <v>30</v>
      </c>
      <c r="Y984" s="12" t="s">
        <v>85</v>
      </c>
      <c r="Z984" s="12">
        <v>120.92</v>
      </c>
      <c r="AA984" s="12">
        <v>60.03</v>
      </c>
      <c r="AB984" s="12" t="s">
        <v>46</v>
      </c>
      <c r="AC984" s="13">
        <v>42412</v>
      </c>
      <c r="AD984" s="12">
        <v>18</v>
      </c>
      <c r="AE984" s="15" t="s">
        <v>33</v>
      </c>
    </row>
    <row r="985" spans="3:31" ht="18" x14ac:dyDescent="0.35">
      <c r="C985" s="11" t="s">
        <v>1943</v>
      </c>
      <c r="D985" s="12" t="s">
        <v>4965</v>
      </c>
      <c r="E985" s="12" t="s">
        <v>6969</v>
      </c>
      <c r="F985" s="12" t="s">
        <v>26</v>
      </c>
      <c r="G985" s="12" t="s">
        <v>8028</v>
      </c>
      <c r="H985" s="12" t="s">
        <v>8022</v>
      </c>
      <c r="I985" s="12" t="s">
        <v>1944</v>
      </c>
      <c r="J985" s="13">
        <v>45838</v>
      </c>
      <c r="K985" s="14">
        <v>0.88783564814814819</v>
      </c>
      <c r="L985" s="12">
        <v>499.08</v>
      </c>
      <c r="M985" s="12">
        <v>1533.78</v>
      </c>
      <c r="N985" s="12">
        <v>2032.86</v>
      </c>
      <c r="O985" s="12">
        <v>3331.32</v>
      </c>
      <c r="P985" s="49">
        <v>45840</v>
      </c>
      <c r="Q985" s="12" t="str">
        <f>TEXT(Table1[[#This Row],[Billing_Date]],"YYYY")</f>
        <v>2025</v>
      </c>
      <c r="R985" s="49">
        <v>45862</v>
      </c>
      <c r="S985" s="12" t="s">
        <v>28</v>
      </c>
      <c r="T985" s="12">
        <f>IF(Table1[[#This Row],[Payment_Status]]="Paid",1,0)</f>
        <v>1</v>
      </c>
      <c r="U985" s="12">
        <f>IF(Table1[[#This Row],[Payment_Status]]="Unpaid",1,0)</f>
        <v>0</v>
      </c>
      <c r="V985" s="12">
        <f>IF(Table1[[#This Row],[Payment_Status]]="Pending",1,0)</f>
        <v>0</v>
      </c>
      <c r="W985" s="12" t="s">
        <v>58</v>
      </c>
      <c r="X985" s="12" t="s">
        <v>44</v>
      </c>
      <c r="Y985" s="12" t="s">
        <v>85</v>
      </c>
      <c r="Z985" s="12">
        <v>237.86</v>
      </c>
      <c r="AA985" s="12">
        <v>261.22000000000003</v>
      </c>
      <c r="AB985" s="12" t="s">
        <v>46</v>
      </c>
      <c r="AC985" s="13">
        <v>43036</v>
      </c>
      <c r="AD985" s="12">
        <v>56</v>
      </c>
      <c r="AE985" s="15" t="s">
        <v>64</v>
      </c>
    </row>
    <row r="986" spans="3:31" ht="18" x14ac:dyDescent="0.35">
      <c r="C986" s="11" t="s">
        <v>1945</v>
      </c>
      <c r="D986" s="12" t="s">
        <v>4966</v>
      </c>
      <c r="E986" s="12" t="s">
        <v>6970</v>
      </c>
      <c r="F986" s="12" t="s">
        <v>35</v>
      </c>
      <c r="G986" s="12" t="s">
        <v>8027</v>
      </c>
      <c r="H986" s="12" t="s">
        <v>8022</v>
      </c>
      <c r="I986" s="12" t="s">
        <v>1946</v>
      </c>
      <c r="J986" s="13">
        <v>45519</v>
      </c>
      <c r="K986" s="14">
        <v>0.52422453703703709</v>
      </c>
      <c r="L986" s="12">
        <v>21.42</v>
      </c>
      <c r="M986" s="12">
        <v>3814.78</v>
      </c>
      <c r="N986" s="12">
        <v>3836.2</v>
      </c>
      <c r="O986" s="12">
        <v>97.02</v>
      </c>
      <c r="P986" s="49">
        <v>45746</v>
      </c>
      <c r="Q986" s="12" t="str">
        <f>TEXT(Table1[[#This Row],[Billing_Date]],"YYYY")</f>
        <v>2025</v>
      </c>
      <c r="R986" s="49">
        <v>45871</v>
      </c>
      <c r="S986" s="12" t="s">
        <v>28</v>
      </c>
      <c r="T986" s="12">
        <f>IF(Table1[[#This Row],[Payment_Status]]="Paid",1,0)</f>
        <v>1</v>
      </c>
      <c r="U986" s="12">
        <f>IF(Table1[[#This Row],[Payment_Status]]="Unpaid",1,0)</f>
        <v>0</v>
      </c>
      <c r="V986" s="12">
        <f>IF(Table1[[#This Row],[Payment_Status]]="Pending",1,0)</f>
        <v>0</v>
      </c>
      <c r="W986" s="12" t="s">
        <v>58</v>
      </c>
      <c r="X986" s="12" t="s">
        <v>30</v>
      </c>
      <c r="Y986" s="12" t="s">
        <v>85</v>
      </c>
      <c r="Z986" s="12">
        <v>8.85</v>
      </c>
      <c r="AA986" s="12">
        <v>12.57</v>
      </c>
      <c r="AB986" s="12" t="s">
        <v>46</v>
      </c>
      <c r="AC986" s="13">
        <v>42239</v>
      </c>
      <c r="AD986" s="12">
        <v>49</v>
      </c>
      <c r="AE986" s="15" t="s">
        <v>64</v>
      </c>
    </row>
    <row r="987" spans="3:31" ht="18" x14ac:dyDescent="0.35">
      <c r="C987" s="11" t="s">
        <v>1948</v>
      </c>
      <c r="D987" s="12" t="s">
        <v>4968</v>
      </c>
      <c r="E987" s="12" t="s">
        <v>6972</v>
      </c>
      <c r="F987" s="12" t="s">
        <v>26</v>
      </c>
      <c r="G987" s="12" t="s">
        <v>8025</v>
      </c>
      <c r="H987" s="12" t="s">
        <v>8020</v>
      </c>
      <c r="I987" s="12" t="s">
        <v>1949</v>
      </c>
      <c r="J987" s="13">
        <v>45844</v>
      </c>
      <c r="K987" s="14">
        <v>0.27386574074074072</v>
      </c>
      <c r="L987" s="12">
        <v>440.82</v>
      </c>
      <c r="M987" s="12">
        <v>2891.51</v>
      </c>
      <c r="N987" s="12">
        <v>3332.33</v>
      </c>
      <c r="O987" s="12">
        <v>2841.88</v>
      </c>
      <c r="P987" s="49">
        <v>45846</v>
      </c>
      <c r="Q987" s="12" t="str">
        <f>TEXT(Table1[[#This Row],[Billing_Date]],"YYYY")</f>
        <v>2025</v>
      </c>
      <c r="R987" s="49">
        <v>45874</v>
      </c>
      <c r="S987" s="12" t="s">
        <v>49</v>
      </c>
      <c r="T987" s="12">
        <f>IF(Table1[[#This Row],[Payment_Status]]="Paid",1,0)</f>
        <v>0</v>
      </c>
      <c r="U987" s="12">
        <f>IF(Table1[[#This Row],[Payment_Status]]="Unpaid",1,0)</f>
        <v>1</v>
      </c>
      <c r="V987" s="12">
        <f>IF(Table1[[#This Row],[Payment_Status]]="Pending",1,0)</f>
        <v>0</v>
      </c>
      <c r="W987" s="12" t="s">
        <v>50</v>
      </c>
      <c r="X987" s="12" t="s">
        <v>30</v>
      </c>
      <c r="Y987" s="12" t="s">
        <v>85</v>
      </c>
      <c r="Z987" s="12">
        <v>227.58</v>
      </c>
      <c r="AA987" s="12">
        <v>213.24</v>
      </c>
      <c r="AB987" s="12" t="s">
        <v>32</v>
      </c>
      <c r="AC987" s="13">
        <v>44959</v>
      </c>
      <c r="AD987" s="12">
        <v>64</v>
      </c>
      <c r="AE987" s="15" t="s">
        <v>40</v>
      </c>
    </row>
    <row r="988" spans="3:31" ht="18" x14ac:dyDescent="0.35">
      <c r="C988" s="11" t="s">
        <v>1950</v>
      </c>
      <c r="D988" s="12" t="s">
        <v>4969</v>
      </c>
      <c r="E988" s="12" t="s">
        <v>6973</v>
      </c>
      <c r="F988" s="12" t="s">
        <v>30</v>
      </c>
      <c r="G988" s="12" t="s">
        <v>8029</v>
      </c>
      <c r="H988" s="12" t="s">
        <v>8020</v>
      </c>
      <c r="I988" s="12" t="s">
        <v>1951</v>
      </c>
      <c r="J988" s="13">
        <v>45527</v>
      </c>
      <c r="K988" s="14">
        <v>0.5944328703703704</v>
      </c>
      <c r="L988" s="12">
        <v>144.88</v>
      </c>
      <c r="M988" s="12">
        <v>4931.6000000000004</v>
      </c>
      <c r="N988" s="12">
        <v>5076.4799999999996</v>
      </c>
      <c r="O988" s="12">
        <v>653.65</v>
      </c>
      <c r="P988" s="49">
        <v>45685</v>
      </c>
      <c r="Q988" s="12" t="str">
        <f>TEXT(Table1[[#This Row],[Billing_Date]],"YYYY")</f>
        <v>2025</v>
      </c>
      <c r="R988" s="49">
        <v>45866</v>
      </c>
      <c r="S988" s="12" t="s">
        <v>49</v>
      </c>
      <c r="T988" s="12">
        <f>IF(Table1[[#This Row],[Payment_Status]]="Paid",1,0)</f>
        <v>0</v>
      </c>
      <c r="U988" s="12">
        <f>IF(Table1[[#This Row],[Payment_Status]]="Unpaid",1,0)</f>
        <v>1</v>
      </c>
      <c r="V988" s="12">
        <f>IF(Table1[[#This Row],[Payment_Status]]="Pending",1,0)</f>
        <v>0</v>
      </c>
      <c r="W988" s="12" t="s">
        <v>43</v>
      </c>
      <c r="X988" s="12" t="s">
        <v>44</v>
      </c>
      <c r="Y988" s="12" t="s">
        <v>31</v>
      </c>
      <c r="Z988" s="12">
        <v>100.3</v>
      </c>
      <c r="AA988" s="12">
        <v>44.58</v>
      </c>
      <c r="AB988" s="12" t="s">
        <v>46</v>
      </c>
      <c r="AC988" s="13">
        <v>43036</v>
      </c>
      <c r="AD988" s="12">
        <v>34</v>
      </c>
      <c r="AE988" s="15" t="s">
        <v>64</v>
      </c>
    </row>
    <row r="989" spans="3:31" ht="18" x14ac:dyDescent="0.35">
      <c r="C989" s="11" t="s">
        <v>1952</v>
      </c>
      <c r="D989" s="12" t="s">
        <v>4970</v>
      </c>
      <c r="E989" s="12" t="s">
        <v>6974</v>
      </c>
      <c r="F989" s="12" t="s">
        <v>30</v>
      </c>
      <c r="G989" s="12" t="s">
        <v>8026</v>
      </c>
      <c r="H989" s="12" t="s">
        <v>8021</v>
      </c>
      <c r="I989" s="12" t="s">
        <v>1953</v>
      </c>
      <c r="J989" s="13">
        <v>45590</v>
      </c>
      <c r="K989" s="14">
        <v>0.23510416666666667</v>
      </c>
      <c r="L989" s="12">
        <v>305.92</v>
      </c>
      <c r="M989" s="12">
        <v>3015.62</v>
      </c>
      <c r="N989" s="12">
        <v>3321.54</v>
      </c>
      <c r="O989" s="12">
        <v>2132.5</v>
      </c>
      <c r="P989" s="49">
        <v>45636</v>
      </c>
      <c r="Q989" s="12" t="str">
        <f>TEXT(Table1[[#This Row],[Billing_Date]],"YYYY")</f>
        <v>2024</v>
      </c>
      <c r="R989" s="49">
        <v>45858</v>
      </c>
      <c r="S989" s="12" t="s">
        <v>37</v>
      </c>
      <c r="T989" s="12">
        <f>IF(Table1[[#This Row],[Payment_Status]]="Paid",1,0)</f>
        <v>0</v>
      </c>
      <c r="U989" s="12">
        <f>IF(Table1[[#This Row],[Payment_Status]]="Unpaid",1,0)</f>
        <v>0</v>
      </c>
      <c r="V989" s="12">
        <f>IF(Table1[[#This Row],[Payment_Status]]="Pending",1,0)</f>
        <v>1</v>
      </c>
      <c r="W989" s="12" t="s">
        <v>38</v>
      </c>
      <c r="X989" s="12" t="s">
        <v>30</v>
      </c>
      <c r="Y989" s="12" t="s">
        <v>45</v>
      </c>
      <c r="Z989" s="12">
        <v>158.30000000000001</v>
      </c>
      <c r="AA989" s="12">
        <v>147.62</v>
      </c>
      <c r="AB989" s="12" t="s">
        <v>46</v>
      </c>
      <c r="AC989" s="13">
        <v>43755</v>
      </c>
      <c r="AD989" s="12">
        <v>22</v>
      </c>
      <c r="AE989" s="15" t="s">
        <v>64</v>
      </c>
    </row>
    <row r="990" spans="3:31" ht="18" x14ac:dyDescent="0.35">
      <c r="C990" s="11" t="s">
        <v>1954</v>
      </c>
      <c r="D990" s="12" t="s">
        <v>4971</v>
      </c>
      <c r="E990" s="12" t="s">
        <v>6975</v>
      </c>
      <c r="F990" s="12" t="s">
        <v>30</v>
      </c>
      <c r="G990" s="12" t="s">
        <v>8026</v>
      </c>
      <c r="H990" s="12" t="s">
        <v>8021</v>
      </c>
      <c r="I990" s="12" t="s">
        <v>1955</v>
      </c>
      <c r="J990" s="13">
        <v>45770</v>
      </c>
      <c r="K990" s="14">
        <v>0.68040509259259263</v>
      </c>
      <c r="L990" s="12">
        <v>407.91</v>
      </c>
      <c r="M990" s="12">
        <v>2109.36</v>
      </c>
      <c r="N990" s="12">
        <v>2517.27</v>
      </c>
      <c r="O990" s="12">
        <v>1870.43</v>
      </c>
      <c r="P990" s="49">
        <v>45772</v>
      </c>
      <c r="Q990" s="12" t="str">
        <f>TEXT(Table1[[#This Row],[Billing_Date]],"YYYY")</f>
        <v>2025</v>
      </c>
      <c r="R990" s="49">
        <v>45860</v>
      </c>
      <c r="S990" s="12" t="s">
        <v>28</v>
      </c>
      <c r="T990" s="12">
        <f>IF(Table1[[#This Row],[Payment_Status]]="Paid",1,0)</f>
        <v>1</v>
      </c>
      <c r="U990" s="12">
        <f>IF(Table1[[#This Row],[Payment_Status]]="Unpaid",1,0)</f>
        <v>0</v>
      </c>
      <c r="V990" s="12">
        <f>IF(Table1[[#This Row],[Payment_Status]]="Pending",1,0)</f>
        <v>0</v>
      </c>
      <c r="W990" s="12" t="s">
        <v>38</v>
      </c>
      <c r="X990" s="12" t="s">
        <v>44</v>
      </c>
      <c r="Y990" s="12" t="s">
        <v>51</v>
      </c>
      <c r="Z990" s="12">
        <v>243.09</v>
      </c>
      <c r="AA990" s="12">
        <v>164.82</v>
      </c>
      <c r="AB990" s="12" t="s">
        <v>46</v>
      </c>
      <c r="AC990" s="13">
        <v>44701</v>
      </c>
      <c r="AD990" s="12">
        <v>73</v>
      </c>
      <c r="AE990" s="15" t="s">
        <v>40</v>
      </c>
    </row>
    <row r="991" spans="3:31" ht="18" x14ac:dyDescent="0.35">
      <c r="C991" s="11" t="s">
        <v>1956</v>
      </c>
      <c r="D991" s="12" t="s">
        <v>4972</v>
      </c>
      <c r="E991" s="12" t="s">
        <v>6976</v>
      </c>
      <c r="F991" s="12" t="s">
        <v>35</v>
      </c>
      <c r="G991" s="12" t="s">
        <v>8026</v>
      </c>
      <c r="H991" s="12" t="s">
        <v>8021</v>
      </c>
      <c r="I991" s="12" t="s">
        <v>1957</v>
      </c>
      <c r="J991" s="13">
        <v>45758</v>
      </c>
      <c r="K991" s="14">
        <v>0.83429398148148148</v>
      </c>
      <c r="L991" s="12">
        <v>70.69</v>
      </c>
      <c r="M991" s="12">
        <v>4752.6899999999996</v>
      </c>
      <c r="N991" s="12">
        <v>4823.3799999999901</v>
      </c>
      <c r="O991" s="12">
        <v>472.9</v>
      </c>
      <c r="P991" s="49">
        <v>45765</v>
      </c>
      <c r="Q991" s="12" t="str">
        <f>TEXT(Table1[[#This Row],[Billing_Date]],"YYYY")</f>
        <v>2025</v>
      </c>
      <c r="R991" s="49">
        <v>45883</v>
      </c>
      <c r="S991" s="12" t="s">
        <v>49</v>
      </c>
      <c r="T991" s="12">
        <f>IF(Table1[[#This Row],[Payment_Status]]="Paid",1,0)</f>
        <v>0</v>
      </c>
      <c r="U991" s="12">
        <f>IF(Table1[[#This Row],[Payment_Status]]="Unpaid",1,0)</f>
        <v>1</v>
      </c>
      <c r="V991" s="12">
        <f>IF(Table1[[#This Row],[Payment_Status]]="Pending",1,0)</f>
        <v>0</v>
      </c>
      <c r="W991" s="12" t="s">
        <v>38</v>
      </c>
      <c r="X991" s="12" t="s">
        <v>39</v>
      </c>
      <c r="Y991" s="12" t="s">
        <v>51</v>
      </c>
      <c r="Z991" s="12">
        <v>45.28</v>
      </c>
      <c r="AA991" s="12">
        <v>25.41</v>
      </c>
      <c r="AB991" s="12" t="s">
        <v>46</v>
      </c>
      <c r="AC991" s="13">
        <v>45464</v>
      </c>
      <c r="AD991" s="12">
        <v>64</v>
      </c>
      <c r="AE991" s="15" t="s">
        <v>40</v>
      </c>
    </row>
    <row r="992" spans="3:31" ht="18" x14ac:dyDescent="0.35">
      <c r="C992" s="11" t="s">
        <v>1958</v>
      </c>
      <c r="D992" s="12" t="s">
        <v>4973</v>
      </c>
      <c r="E992" s="12" t="s">
        <v>6977</v>
      </c>
      <c r="F992" s="12" t="s">
        <v>30</v>
      </c>
      <c r="G992" s="12" t="s">
        <v>8031</v>
      </c>
      <c r="H992" s="12" t="s">
        <v>8024</v>
      </c>
      <c r="I992" s="12" t="s">
        <v>1959</v>
      </c>
      <c r="J992" s="13">
        <v>45665</v>
      </c>
      <c r="K992" s="14">
        <v>0.22291666666666668</v>
      </c>
      <c r="L992" s="12">
        <v>263.04000000000002</v>
      </c>
      <c r="M992" s="12">
        <v>4179.5200000000004</v>
      </c>
      <c r="N992" s="12">
        <v>4442.5600000000004</v>
      </c>
      <c r="O992" s="12">
        <v>1386.38</v>
      </c>
      <c r="P992" s="49">
        <v>45825</v>
      </c>
      <c r="Q992" s="12" t="str">
        <f>TEXT(Table1[[#This Row],[Billing_Date]],"YYYY")</f>
        <v>2025</v>
      </c>
      <c r="R992" s="49">
        <v>45872</v>
      </c>
      <c r="S992" s="12" t="s">
        <v>49</v>
      </c>
      <c r="T992" s="12">
        <f>IF(Table1[[#This Row],[Payment_Status]]="Paid",1,0)</f>
        <v>0</v>
      </c>
      <c r="U992" s="12">
        <f>IF(Table1[[#This Row],[Payment_Status]]="Unpaid",1,0)</f>
        <v>1</v>
      </c>
      <c r="V992" s="12">
        <f>IF(Table1[[#This Row],[Payment_Status]]="Pending",1,0)</f>
        <v>0</v>
      </c>
      <c r="W992" s="12" t="s">
        <v>50</v>
      </c>
      <c r="X992" s="12" t="s">
        <v>30</v>
      </c>
      <c r="Y992" s="12" t="s">
        <v>31</v>
      </c>
      <c r="Z992" s="12">
        <v>111.85</v>
      </c>
      <c r="AA992" s="12">
        <v>151.19</v>
      </c>
      <c r="AB992" s="12" t="s">
        <v>32</v>
      </c>
      <c r="AC992" s="13">
        <v>44873</v>
      </c>
      <c r="AD992" s="12">
        <v>45</v>
      </c>
      <c r="AE992" s="15" t="s">
        <v>40</v>
      </c>
    </row>
    <row r="993" spans="3:31" ht="18" x14ac:dyDescent="0.35">
      <c r="C993" s="11" t="s">
        <v>1960</v>
      </c>
      <c r="D993" s="12" t="s">
        <v>4974</v>
      </c>
      <c r="E993" s="12" t="s">
        <v>6978</v>
      </c>
      <c r="F993" s="12" t="s">
        <v>35</v>
      </c>
      <c r="G993" s="12" t="s">
        <v>8027</v>
      </c>
      <c r="H993" s="12" t="s">
        <v>8022</v>
      </c>
      <c r="I993" s="12" t="s">
        <v>1961</v>
      </c>
      <c r="J993" s="13">
        <v>45762</v>
      </c>
      <c r="K993" s="14">
        <v>0.35236111111111112</v>
      </c>
      <c r="L993" s="12">
        <v>183.26</v>
      </c>
      <c r="M993" s="12">
        <v>1736.06</v>
      </c>
      <c r="N993" s="12">
        <v>1919.32</v>
      </c>
      <c r="O993" s="12">
        <v>1091.1300000000001</v>
      </c>
      <c r="P993" s="49">
        <v>45764</v>
      </c>
      <c r="Q993" s="12" t="str">
        <f>TEXT(Table1[[#This Row],[Billing_Date]],"YYYY")</f>
        <v>2025</v>
      </c>
      <c r="R993" s="49">
        <v>45860</v>
      </c>
      <c r="S993" s="12" t="s">
        <v>49</v>
      </c>
      <c r="T993" s="12">
        <f>IF(Table1[[#This Row],[Payment_Status]]="Paid",1,0)</f>
        <v>0</v>
      </c>
      <c r="U993" s="12">
        <f>IF(Table1[[#This Row],[Payment_Status]]="Unpaid",1,0)</f>
        <v>1</v>
      </c>
      <c r="V993" s="12">
        <f>IF(Table1[[#This Row],[Payment_Status]]="Pending",1,0)</f>
        <v>0</v>
      </c>
      <c r="W993" s="12" t="s">
        <v>38</v>
      </c>
      <c r="X993" s="12" t="s">
        <v>44</v>
      </c>
      <c r="Y993" s="12" t="s">
        <v>63</v>
      </c>
      <c r="Z993" s="12">
        <v>102.53</v>
      </c>
      <c r="AA993" s="12">
        <v>80.73</v>
      </c>
      <c r="AB993" s="12" t="s">
        <v>46</v>
      </c>
      <c r="AC993" s="13">
        <v>44969</v>
      </c>
      <c r="AD993" s="12">
        <v>32</v>
      </c>
      <c r="AE993" s="15" t="s">
        <v>64</v>
      </c>
    </row>
    <row r="994" spans="3:31" ht="18" x14ac:dyDescent="0.35">
      <c r="C994" s="11" t="s">
        <v>1962</v>
      </c>
      <c r="D994" s="12" t="s">
        <v>4975</v>
      </c>
      <c r="E994" s="12" t="s">
        <v>6979</v>
      </c>
      <c r="F994" s="12" t="s">
        <v>26</v>
      </c>
      <c r="G994" s="12" t="s">
        <v>8030</v>
      </c>
      <c r="H994" s="12" t="s">
        <v>8023</v>
      </c>
      <c r="I994" s="12" t="s">
        <v>1963</v>
      </c>
      <c r="J994" s="13">
        <v>45513</v>
      </c>
      <c r="K994" s="14">
        <v>0.39305555555555555</v>
      </c>
      <c r="L994" s="12">
        <v>479.97</v>
      </c>
      <c r="M994" s="12">
        <v>1890.77</v>
      </c>
      <c r="N994" s="12">
        <v>2370.7399999999998</v>
      </c>
      <c r="O994" s="12">
        <v>2785.5</v>
      </c>
      <c r="P994" s="49">
        <v>45522</v>
      </c>
      <c r="Q994" s="12" t="str">
        <f>TEXT(Table1[[#This Row],[Billing_Date]],"YYYY")</f>
        <v>2024</v>
      </c>
      <c r="R994" s="49">
        <v>45857</v>
      </c>
      <c r="S994" s="12" t="s">
        <v>28</v>
      </c>
      <c r="T994" s="12">
        <f>IF(Table1[[#This Row],[Payment_Status]]="Paid",1,0)</f>
        <v>1</v>
      </c>
      <c r="U994" s="12">
        <f>IF(Table1[[#This Row],[Payment_Status]]="Unpaid",1,0)</f>
        <v>0</v>
      </c>
      <c r="V994" s="12">
        <f>IF(Table1[[#This Row],[Payment_Status]]="Pending",1,0)</f>
        <v>0</v>
      </c>
      <c r="W994" s="12" t="s">
        <v>38</v>
      </c>
      <c r="X994" s="12" t="s">
        <v>39</v>
      </c>
      <c r="Y994" s="12" t="s">
        <v>51</v>
      </c>
      <c r="Z994" s="12">
        <v>269.77</v>
      </c>
      <c r="AA994" s="12">
        <v>210.2</v>
      </c>
      <c r="AB994" s="12" t="s">
        <v>32</v>
      </c>
      <c r="AC994" s="13">
        <v>43415</v>
      </c>
      <c r="AD994" s="12">
        <v>63</v>
      </c>
      <c r="AE994" s="15" t="s">
        <v>64</v>
      </c>
    </row>
    <row r="995" spans="3:31" ht="18" x14ac:dyDescent="0.35">
      <c r="C995" s="11" t="s">
        <v>1964</v>
      </c>
      <c r="D995" s="12" t="s">
        <v>4976</v>
      </c>
      <c r="E995" s="12" t="s">
        <v>6980</v>
      </c>
      <c r="F995" s="12" t="s">
        <v>26</v>
      </c>
      <c r="G995" s="12" t="s">
        <v>8031</v>
      </c>
      <c r="H995" s="12" t="s">
        <v>8024</v>
      </c>
      <c r="I995" s="12" t="s">
        <v>1965</v>
      </c>
      <c r="J995" s="13">
        <v>45832</v>
      </c>
      <c r="K995" s="14">
        <v>0.50981481481481483</v>
      </c>
      <c r="L995" s="12">
        <v>34.15</v>
      </c>
      <c r="M995" s="12">
        <v>4835.67</v>
      </c>
      <c r="N995" s="12">
        <v>4869.82</v>
      </c>
      <c r="O995" s="12">
        <v>186.44</v>
      </c>
      <c r="P995" s="49">
        <v>45834</v>
      </c>
      <c r="Q995" s="12" t="str">
        <f>TEXT(Table1[[#This Row],[Billing_Date]],"YYYY")</f>
        <v>2025</v>
      </c>
      <c r="R995" s="49">
        <v>45861</v>
      </c>
      <c r="S995" s="12" t="s">
        <v>49</v>
      </c>
      <c r="T995" s="12">
        <f>IF(Table1[[#This Row],[Payment_Status]]="Paid",1,0)</f>
        <v>0</v>
      </c>
      <c r="U995" s="12">
        <f>IF(Table1[[#This Row],[Payment_Status]]="Unpaid",1,0)</f>
        <v>1</v>
      </c>
      <c r="V995" s="12">
        <f>IF(Table1[[#This Row],[Payment_Status]]="Pending",1,0)</f>
        <v>0</v>
      </c>
      <c r="W995" s="12" t="s">
        <v>29</v>
      </c>
      <c r="X995" s="12" t="s">
        <v>39</v>
      </c>
      <c r="Y995" s="12" t="s">
        <v>45</v>
      </c>
      <c r="Z995" s="12">
        <v>16.190000000000001</v>
      </c>
      <c r="AA995" s="12">
        <v>17.96</v>
      </c>
      <c r="AB995" s="12" t="s">
        <v>32</v>
      </c>
      <c r="AC995" s="13">
        <v>43423</v>
      </c>
      <c r="AD995" s="12">
        <v>70</v>
      </c>
      <c r="AE995" s="15" t="s">
        <v>64</v>
      </c>
    </row>
    <row r="996" spans="3:31" ht="18" x14ac:dyDescent="0.35">
      <c r="C996" s="11" t="s">
        <v>3747</v>
      </c>
      <c r="D996" s="12" t="s">
        <v>4977</v>
      </c>
      <c r="E996" s="12" t="s">
        <v>6981</v>
      </c>
      <c r="F996" s="12" t="s">
        <v>30</v>
      </c>
      <c r="G996" s="12" t="s">
        <v>8027</v>
      </c>
      <c r="H996" s="12" t="s">
        <v>8022</v>
      </c>
      <c r="I996" s="12" t="s">
        <v>3748</v>
      </c>
      <c r="J996" s="13">
        <v>45636</v>
      </c>
      <c r="K996" s="14">
        <v>0.36311342592592594</v>
      </c>
      <c r="L996" s="12">
        <v>337.44</v>
      </c>
      <c r="M996" s="12">
        <v>3076.79</v>
      </c>
      <c r="N996" s="12">
        <v>3414.23</v>
      </c>
      <c r="O996" s="12">
        <v>1675.48</v>
      </c>
      <c r="P996" s="49">
        <v>45651</v>
      </c>
      <c r="Q996" s="12" t="str">
        <f>TEXT(Table1[[#This Row],[Billing_Date]],"YYYY")</f>
        <v>2024</v>
      </c>
      <c r="R996" s="49">
        <v>45869</v>
      </c>
      <c r="S996" s="12" t="s">
        <v>37</v>
      </c>
      <c r="T996" s="12">
        <f>IF(Table1[[#This Row],[Payment_Status]]="Paid",1,0)</f>
        <v>0</v>
      </c>
      <c r="U996" s="12">
        <f>IF(Table1[[#This Row],[Payment_Status]]="Unpaid",1,0)</f>
        <v>0</v>
      </c>
      <c r="V996" s="12">
        <f>IF(Table1[[#This Row],[Payment_Status]]="Pending",1,0)</f>
        <v>1</v>
      </c>
      <c r="W996" s="12" t="s">
        <v>29</v>
      </c>
      <c r="X996" s="12" t="s">
        <v>44</v>
      </c>
      <c r="Y996" s="12" t="s">
        <v>51</v>
      </c>
      <c r="Z996" s="12">
        <v>175.12</v>
      </c>
      <c r="AA996" s="12">
        <v>162.32</v>
      </c>
      <c r="AB996" s="12" t="s">
        <v>46</v>
      </c>
      <c r="AC996" s="13">
        <v>45440</v>
      </c>
      <c r="AD996" s="12">
        <v>19</v>
      </c>
      <c r="AE996" s="15" t="s">
        <v>40</v>
      </c>
    </row>
    <row r="997" spans="3:31" ht="18" x14ac:dyDescent="0.35">
      <c r="C997" s="11" t="s">
        <v>1968</v>
      </c>
      <c r="D997" s="12" t="s">
        <v>4978</v>
      </c>
      <c r="E997" s="12" t="s">
        <v>6982</v>
      </c>
      <c r="F997" s="12" t="s">
        <v>26</v>
      </c>
      <c r="G997" s="12" t="s">
        <v>8028</v>
      </c>
      <c r="H997" s="12" t="s">
        <v>8022</v>
      </c>
      <c r="I997" s="12" t="s">
        <v>1969</v>
      </c>
      <c r="J997" s="13">
        <v>45838</v>
      </c>
      <c r="K997" s="14">
        <v>0.99672453703703701</v>
      </c>
      <c r="L997" s="12">
        <v>467.71</v>
      </c>
      <c r="M997" s="12">
        <v>4483.18</v>
      </c>
      <c r="N997" s="12">
        <v>4950.8900000000003</v>
      </c>
      <c r="O997" s="12">
        <v>3247.54</v>
      </c>
      <c r="P997" s="49">
        <v>45840</v>
      </c>
      <c r="Q997" s="12" t="str">
        <f>TEXT(Table1[[#This Row],[Billing_Date]],"YYYY")</f>
        <v>2025</v>
      </c>
      <c r="R997" s="49">
        <v>45880</v>
      </c>
      <c r="S997" s="12" t="s">
        <v>37</v>
      </c>
      <c r="T997" s="12">
        <f>IF(Table1[[#This Row],[Payment_Status]]="Paid",1,0)</f>
        <v>0</v>
      </c>
      <c r="U997" s="12">
        <f>IF(Table1[[#This Row],[Payment_Status]]="Unpaid",1,0)</f>
        <v>0</v>
      </c>
      <c r="V997" s="12">
        <f>IF(Table1[[#This Row],[Payment_Status]]="Pending",1,0)</f>
        <v>1</v>
      </c>
      <c r="W997" s="12" t="s">
        <v>58</v>
      </c>
      <c r="X997" s="12" t="s">
        <v>44</v>
      </c>
      <c r="Y997" s="12" t="s">
        <v>63</v>
      </c>
      <c r="Z997" s="12">
        <v>287.02999999999997</v>
      </c>
      <c r="AA997" s="12">
        <v>180.68</v>
      </c>
      <c r="AB997" s="12" t="s">
        <v>32</v>
      </c>
      <c r="AC997" s="13">
        <v>43512</v>
      </c>
      <c r="AD997" s="12">
        <v>49</v>
      </c>
      <c r="AE997" s="15" t="s">
        <v>33</v>
      </c>
    </row>
    <row r="998" spans="3:31" ht="18" x14ac:dyDescent="0.35">
      <c r="C998" s="11" t="s">
        <v>1971</v>
      </c>
      <c r="D998" s="12" t="s">
        <v>4980</v>
      </c>
      <c r="E998" s="12" t="s">
        <v>6984</v>
      </c>
      <c r="F998" s="12" t="s">
        <v>35</v>
      </c>
      <c r="G998" s="12" t="s">
        <v>8029</v>
      </c>
      <c r="H998" s="12" t="s">
        <v>8020</v>
      </c>
      <c r="I998" s="12" t="s">
        <v>1972</v>
      </c>
      <c r="J998" s="13">
        <v>45700</v>
      </c>
      <c r="K998" s="14">
        <v>0.16043981481481481</v>
      </c>
      <c r="L998" s="12">
        <v>473.7</v>
      </c>
      <c r="M998" s="12">
        <v>2025.4</v>
      </c>
      <c r="N998" s="12">
        <v>2499.1</v>
      </c>
      <c r="O998" s="12">
        <v>3144.67</v>
      </c>
      <c r="P998" s="49">
        <v>45703</v>
      </c>
      <c r="Q998" s="12" t="str">
        <f>TEXT(Table1[[#This Row],[Billing_Date]],"YYYY")</f>
        <v>2025</v>
      </c>
      <c r="R998" s="49">
        <v>45868</v>
      </c>
      <c r="S998" s="12" t="s">
        <v>37</v>
      </c>
      <c r="T998" s="12">
        <f>IF(Table1[[#This Row],[Payment_Status]]="Paid",1,0)</f>
        <v>0</v>
      </c>
      <c r="U998" s="12">
        <f>IF(Table1[[#This Row],[Payment_Status]]="Unpaid",1,0)</f>
        <v>0</v>
      </c>
      <c r="V998" s="12">
        <f>IF(Table1[[#This Row],[Payment_Status]]="Pending",1,0)</f>
        <v>1</v>
      </c>
      <c r="W998" s="12" t="s">
        <v>58</v>
      </c>
      <c r="X998" s="12" t="s">
        <v>30</v>
      </c>
      <c r="Y998" s="12" t="s">
        <v>85</v>
      </c>
      <c r="Z998" s="12">
        <v>212.55</v>
      </c>
      <c r="AA998" s="12">
        <v>261.14999999999998</v>
      </c>
      <c r="AB998" s="12" t="s">
        <v>32</v>
      </c>
      <c r="AC998" s="13">
        <v>44340</v>
      </c>
      <c r="AD998" s="12">
        <v>33</v>
      </c>
      <c r="AE998" s="15" t="s">
        <v>33</v>
      </c>
    </row>
    <row r="999" spans="3:31" ht="18" x14ac:dyDescent="0.35">
      <c r="C999" s="11" t="s">
        <v>1315</v>
      </c>
      <c r="D999" s="12" t="s">
        <v>4981</v>
      </c>
      <c r="E999" s="12" t="s">
        <v>6985</v>
      </c>
      <c r="F999" s="12" t="s">
        <v>26</v>
      </c>
      <c r="G999" s="12" t="s">
        <v>8031</v>
      </c>
      <c r="H999" s="12" t="s">
        <v>8024</v>
      </c>
      <c r="I999" s="12" t="s">
        <v>1316</v>
      </c>
      <c r="J999" s="13">
        <v>45852</v>
      </c>
      <c r="K999" s="14">
        <v>0.17927083333333332</v>
      </c>
      <c r="L999" s="12">
        <v>48.32</v>
      </c>
      <c r="M999" s="12">
        <v>3808.7</v>
      </c>
      <c r="N999" s="12">
        <v>3857.02</v>
      </c>
      <c r="O999" s="12">
        <v>239.44</v>
      </c>
      <c r="P999" s="49">
        <v>45858</v>
      </c>
      <c r="Q999" s="12" t="str">
        <f>TEXT(Table1[[#This Row],[Billing_Date]],"YYYY")</f>
        <v>2025</v>
      </c>
      <c r="R999" s="49">
        <v>45861</v>
      </c>
      <c r="S999" s="12" t="s">
        <v>37</v>
      </c>
      <c r="T999" s="12">
        <f>IF(Table1[[#This Row],[Payment_Status]]="Paid",1,0)</f>
        <v>0</v>
      </c>
      <c r="U999" s="12">
        <f>IF(Table1[[#This Row],[Payment_Status]]="Unpaid",1,0)</f>
        <v>0</v>
      </c>
      <c r="V999" s="12">
        <f>IF(Table1[[#This Row],[Payment_Status]]="Pending",1,0)</f>
        <v>1</v>
      </c>
      <c r="W999" s="12" t="s">
        <v>58</v>
      </c>
      <c r="X999" s="12" t="s">
        <v>44</v>
      </c>
      <c r="Y999" s="12" t="s">
        <v>45</v>
      </c>
      <c r="Z999" s="12">
        <v>26.05</v>
      </c>
      <c r="AA999" s="12">
        <v>22.27</v>
      </c>
      <c r="AB999" s="12" t="s">
        <v>46</v>
      </c>
      <c r="AC999" s="13">
        <v>44423</v>
      </c>
      <c r="AD999" s="12">
        <v>35</v>
      </c>
      <c r="AE999" s="15" t="s">
        <v>40</v>
      </c>
    </row>
    <row r="1000" spans="3:31" ht="18" x14ac:dyDescent="0.35">
      <c r="C1000" s="11" t="s">
        <v>1607</v>
      </c>
      <c r="D1000" s="12" t="s">
        <v>4982</v>
      </c>
      <c r="E1000" s="12" t="s">
        <v>6986</v>
      </c>
      <c r="F1000" s="12" t="s">
        <v>35</v>
      </c>
      <c r="G1000" s="12" t="s">
        <v>8025</v>
      </c>
      <c r="H1000" s="12" t="s">
        <v>8020</v>
      </c>
      <c r="I1000" s="12" t="s">
        <v>1608</v>
      </c>
      <c r="J1000" s="13">
        <v>45838</v>
      </c>
      <c r="K1000" s="14">
        <v>6.4409722222222215E-2</v>
      </c>
      <c r="L1000" s="12">
        <v>45.55</v>
      </c>
      <c r="M1000" s="12">
        <v>3310.44</v>
      </c>
      <c r="N1000" s="12">
        <v>3355.99</v>
      </c>
      <c r="O1000" s="12">
        <v>305.20999999999998</v>
      </c>
      <c r="P1000" s="49">
        <v>45843</v>
      </c>
      <c r="Q1000" s="12" t="str">
        <f>TEXT(Table1[[#This Row],[Billing_Date]],"YYYY")</f>
        <v>2025</v>
      </c>
      <c r="R1000" s="49">
        <v>45857</v>
      </c>
      <c r="S1000" s="12" t="s">
        <v>37</v>
      </c>
      <c r="T1000" s="12">
        <f>IF(Table1[[#This Row],[Payment_Status]]="Paid",1,0)</f>
        <v>0</v>
      </c>
      <c r="U1000" s="12">
        <f>IF(Table1[[#This Row],[Payment_Status]]="Unpaid",1,0)</f>
        <v>0</v>
      </c>
      <c r="V1000" s="12">
        <f>IF(Table1[[#This Row],[Payment_Status]]="Pending",1,0)</f>
        <v>1</v>
      </c>
      <c r="W1000" s="12" t="s">
        <v>58</v>
      </c>
      <c r="X1000" s="12" t="s">
        <v>39</v>
      </c>
      <c r="Y1000" s="12" t="s">
        <v>31</v>
      </c>
      <c r="Z1000" s="12">
        <v>20.91</v>
      </c>
      <c r="AA1000" s="12">
        <v>24.64</v>
      </c>
      <c r="AB1000" s="12" t="s">
        <v>46</v>
      </c>
      <c r="AC1000" s="13">
        <v>43484</v>
      </c>
      <c r="AD1000" s="12">
        <v>28</v>
      </c>
      <c r="AE1000" s="15" t="s">
        <v>64</v>
      </c>
    </row>
    <row r="1001" spans="3:31" ht="18" x14ac:dyDescent="0.35">
      <c r="C1001" s="11" t="s">
        <v>1977</v>
      </c>
      <c r="D1001" s="12" t="s">
        <v>4983</v>
      </c>
      <c r="E1001" s="12" t="s">
        <v>6987</v>
      </c>
      <c r="F1001" s="12" t="s">
        <v>35</v>
      </c>
      <c r="G1001" s="12" t="s">
        <v>8027</v>
      </c>
      <c r="H1001" s="12" t="s">
        <v>8022</v>
      </c>
      <c r="I1001" s="12" t="s">
        <v>1978</v>
      </c>
      <c r="J1001" s="13">
        <v>45544</v>
      </c>
      <c r="K1001" s="14">
        <v>8.7071759259259265E-2</v>
      </c>
      <c r="L1001" s="12">
        <v>62.08</v>
      </c>
      <c r="M1001" s="12">
        <v>1137.8499999999999</v>
      </c>
      <c r="N1001" s="12">
        <v>1199.9299999999901</v>
      </c>
      <c r="O1001" s="12">
        <v>385.78</v>
      </c>
      <c r="P1001" s="49">
        <v>45850</v>
      </c>
      <c r="Q1001" s="12" t="str">
        <f>TEXT(Table1[[#This Row],[Billing_Date]],"YYYY")</f>
        <v>2025</v>
      </c>
      <c r="R1001" s="49">
        <v>45860</v>
      </c>
      <c r="S1001" s="12" t="s">
        <v>28</v>
      </c>
      <c r="T1001" s="12">
        <f>IF(Table1[[#This Row],[Payment_Status]]="Paid",1,0)</f>
        <v>1</v>
      </c>
      <c r="U1001" s="12">
        <f>IF(Table1[[#This Row],[Payment_Status]]="Unpaid",1,0)</f>
        <v>0</v>
      </c>
      <c r="V1001" s="12">
        <f>IF(Table1[[#This Row],[Payment_Status]]="Pending",1,0)</f>
        <v>0</v>
      </c>
      <c r="W1001" s="12" t="s">
        <v>38</v>
      </c>
      <c r="X1001" s="12" t="s">
        <v>39</v>
      </c>
      <c r="Y1001" s="12" t="s">
        <v>63</v>
      </c>
      <c r="Z1001" s="12">
        <v>37.380000000000003</v>
      </c>
      <c r="AA1001" s="12">
        <v>24.7</v>
      </c>
      <c r="AB1001" s="12" t="s">
        <v>46</v>
      </c>
      <c r="AC1001" s="13">
        <v>43155</v>
      </c>
      <c r="AD1001" s="12">
        <v>59</v>
      </c>
      <c r="AE1001" s="15" t="s">
        <v>64</v>
      </c>
    </row>
    <row r="1002" spans="3:31" ht="18" x14ac:dyDescent="0.35">
      <c r="C1002" s="11" t="s">
        <v>1979</v>
      </c>
      <c r="D1002" s="12" t="s">
        <v>4984</v>
      </c>
      <c r="E1002" s="12" t="s">
        <v>6988</v>
      </c>
      <c r="F1002" s="12" t="s">
        <v>26</v>
      </c>
      <c r="G1002" s="12" t="s">
        <v>8025</v>
      </c>
      <c r="H1002" s="12" t="s">
        <v>8020</v>
      </c>
      <c r="I1002" s="12" t="s">
        <v>1980</v>
      </c>
      <c r="J1002" s="13">
        <v>45629</v>
      </c>
      <c r="K1002" s="14">
        <v>0.87695601851851857</v>
      </c>
      <c r="L1002" s="12">
        <v>346.43</v>
      </c>
      <c r="M1002" s="12">
        <v>1481.91</v>
      </c>
      <c r="N1002" s="12">
        <v>1828.34</v>
      </c>
      <c r="O1002" s="12">
        <v>2504.59</v>
      </c>
      <c r="P1002" s="49">
        <v>45819</v>
      </c>
      <c r="Q1002" s="12" t="str">
        <f>TEXT(Table1[[#This Row],[Billing_Date]],"YYYY")</f>
        <v>2025</v>
      </c>
      <c r="R1002" s="49">
        <v>45858</v>
      </c>
      <c r="S1002" s="12" t="s">
        <v>28</v>
      </c>
      <c r="T1002" s="12">
        <f>IF(Table1[[#This Row],[Payment_Status]]="Paid",1,0)</f>
        <v>1</v>
      </c>
      <c r="U1002" s="12">
        <f>IF(Table1[[#This Row],[Payment_Status]]="Unpaid",1,0)</f>
        <v>0</v>
      </c>
      <c r="V1002" s="12">
        <f>IF(Table1[[#This Row],[Payment_Status]]="Pending",1,0)</f>
        <v>0</v>
      </c>
      <c r="W1002" s="12" t="s">
        <v>38</v>
      </c>
      <c r="X1002" s="12" t="s">
        <v>30</v>
      </c>
      <c r="Y1002" s="12" t="s">
        <v>63</v>
      </c>
      <c r="Z1002" s="12">
        <v>143.55000000000001</v>
      </c>
      <c r="AA1002" s="12">
        <v>202.88</v>
      </c>
      <c r="AB1002" s="12" t="s">
        <v>32</v>
      </c>
      <c r="AC1002" s="13">
        <v>44660</v>
      </c>
      <c r="AD1002" s="12">
        <v>18</v>
      </c>
      <c r="AE1002" s="15" t="s">
        <v>33</v>
      </c>
    </row>
    <row r="1003" spans="3:31" ht="18" x14ac:dyDescent="0.35">
      <c r="C1003" s="11" t="s">
        <v>1981</v>
      </c>
      <c r="D1003" s="12" t="s">
        <v>4985</v>
      </c>
      <c r="E1003" s="12" t="s">
        <v>6989</v>
      </c>
      <c r="F1003" s="12" t="s">
        <v>26</v>
      </c>
      <c r="G1003" s="12" t="s">
        <v>8026</v>
      </c>
      <c r="H1003" s="12" t="s">
        <v>8021</v>
      </c>
      <c r="I1003" s="12" t="s">
        <v>1982</v>
      </c>
      <c r="J1003" s="13">
        <v>45603</v>
      </c>
      <c r="K1003" s="14">
        <v>0.61908564814814815</v>
      </c>
      <c r="L1003" s="12">
        <v>230.8</v>
      </c>
      <c r="M1003" s="12">
        <v>3495.14</v>
      </c>
      <c r="N1003" s="12">
        <v>3725.94</v>
      </c>
      <c r="O1003" s="12">
        <v>1301.1099999999999</v>
      </c>
      <c r="P1003" s="49">
        <v>45605</v>
      </c>
      <c r="Q1003" s="12" t="str">
        <f>TEXT(Table1[[#This Row],[Billing_Date]],"YYYY")</f>
        <v>2024</v>
      </c>
      <c r="R1003" s="49">
        <v>45882</v>
      </c>
      <c r="S1003" s="12" t="s">
        <v>37</v>
      </c>
      <c r="T1003" s="12">
        <f>IF(Table1[[#This Row],[Payment_Status]]="Paid",1,0)</f>
        <v>0</v>
      </c>
      <c r="U1003" s="12">
        <f>IF(Table1[[#This Row],[Payment_Status]]="Unpaid",1,0)</f>
        <v>0</v>
      </c>
      <c r="V1003" s="12">
        <f>IF(Table1[[#This Row],[Payment_Status]]="Pending",1,0)</f>
        <v>1</v>
      </c>
      <c r="W1003" s="12" t="s">
        <v>58</v>
      </c>
      <c r="X1003" s="12" t="s">
        <v>30</v>
      </c>
      <c r="Y1003" s="12" t="s">
        <v>31</v>
      </c>
      <c r="Z1003" s="12">
        <v>101.01</v>
      </c>
      <c r="AA1003" s="12">
        <v>129.79</v>
      </c>
      <c r="AB1003" s="12" t="s">
        <v>32</v>
      </c>
      <c r="AC1003" s="13">
        <v>42679</v>
      </c>
      <c r="AD1003" s="12">
        <v>70</v>
      </c>
      <c r="AE1003" s="15" t="s">
        <v>40</v>
      </c>
    </row>
    <row r="1004" spans="3:31" ht="18" x14ac:dyDescent="0.35">
      <c r="C1004" s="11" t="s">
        <v>1983</v>
      </c>
      <c r="D1004" s="12" t="s">
        <v>4986</v>
      </c>
      <c r="E1004" s="12" t="s">
        <v>6990</v>
      </c>
      <c r="F1004" s="12" t="s">
        <v>26</v>
      </c>
      <c r="G1004" s="12" t="s">
        <v>8029</v>
      </c>
      <c r="H1004" s="12" t="s">
        <v>8020</v>
      </c>
      <c r="I1004" s="12" t="s">
        <v>1984</v>
      </c>
      <c r="J1004" s="13">
        <v>45567</v>
      </c>
      <c r="K1004" s="14">
        <v>0.62718750000000001</v>
      </c>
      <c r="L1004" s="12">
        <v>303.45</v>
      </c>
      <c r="M1004" s="12">
        <v>1624.16</v>
      </c>
      <c r="N1004" s="12">
        <v>1927.61</v>
      </c>
      <c r="O1004" s="12">
        <v>1863.32</v>
      </c>
      <c r="P1004" s="49">
        <v>45595</v>
      </c>
      <c r="Q1004" s="12" t="str">
        <f>TEXT(Table1[[#This Row],[Billing_Date]],"YYYY")</f>
        <v>2024</v>
      </c>
      <c r="R1004" s="49">
        <v>45865</v>
      </c>
      <c r="S1004" s="12" t="s">
        <v>49</v>
      </c>
      <c r="T1004" s="12">
        <f>IF(Table1[[#This Row],[Payment_Status]]="Paid",1,0)</f>
        <v>0</v>
      </c>
      <c r="U1004" s="12">
        <f>IF(Table1[[#This Row],[Payment_Status]]="Unpaid",1,0)</f>
        <v>1</v>
      </c>
      <c r="V1004" s="12">
        <f>IF(Table1[[#This Row],[Payment_Status]]="Pending",1,0)</f>
        <v>0</v>
      </c>
      <c r="W1004" s="12" t="s">
        <v>58</v>
      </c>
      <c r="X1004" s="12" t="s">
        <v>39</v>
      </c>
      <c r="Y1004" s="12" t="s">
        <v>45</v>
      </c>
      <c r="Z1004" s="12">
        <v>136.69999999999999</v>
      </c>
      <c r="AA1004" s="12">
        <v>166.75</v>
      </c>
      <c r="AB1004" s="12" t="s">
        <v>32</v>
      </c>
      <c r="AC1004" s="13">
        <v>43746</v>
      </c>
      <c r="AD1004" s="12">
        <v>61</v>
      </c>
      <c r="AE1004" s="15" t="s">
        <v>40</v>
      </c>
    </row>
    <row r="1005" spans="3:31" ht="18" x14ac:dyDescent="0.35">
      <c r="C1005" s="11" t="s">
        <v>1985</v>
      </c>
      <c r="D1005" s="12" t="s">
        <v>4987</v>
      </c>
      <c r="E1005" s="12" t="s">
        <v>6991</v>
      </c>
      <c r="F1005" s="12" t="s">
        <v>30</v>
      </c>
      <c r="G1005" s="12" t="s">
        <v>8027</v>
      </c>
      <c r="H1005" s="12" t="s">
        <v>8022</v>
      </c>
      <c r="I1005" s="12" t="s">
        <v>1986</v>
      </c>
      <c r="J1005" s="13">
        <v>45544</v>
      </c>
      <c r="K1005" s="14">
        <v>0.25</v>
      </c>
      <c r="L1005" s="12">
        <v>82.75</v>
      </c>
      <c r="M1005" s="12">
        <v>2623.85</v>
      </c>
      <c r="N1005" s="12">
        <v>2706.6</v>
      </c>
      <c r="O1005" s="12">
        <v>619.14</v>
      </c>
      <c r="P1005" s="49">
        <v>45684</v>
      </c>
      <c r="Q1005" s="12" t="str">
        <f>TEXT(Table1[[#This Row],[Billing_Date]],"YYYY")</f>
        <v>2025</v>
      </c>
      <c r="R1005" s="49">
        <v>45859</v>
      </c>
      <c r="S1005" s="12" t="s">
        <v>28</v>
      </c>
      <c r="T1005" s="12">
        <f>IF(Table1[[#This Row],[Payment_Status]]="Paid",1,0)</f>
        <v>1</v>
      </c>
      <c r="U1005" s="12">
        <f>IF(Table1[[#This Row],[Payment_Status]]="Unpaid",1,0)</f>
        <v>0</v>
      </c>
      <c r="V1005" s="12">
        <f>IF(Table1[[#This Row],[Payment_Status]]="Pending",1,0)</f>
        <v>0</v>
      </c>
      <c r="W1005" s="12" t="s">
        <v>50</v>
      </c>
      <c r="X1005" s="12" t="s">
        <v>39</v>
      </c>
      <c r="Y1005" s="12" t="s">
        <v>63</v>
      </c>
      <c r="Z1005" s="12">
        <v>56.81</v>
      </c>
      <c r="AA1005" s="12">
        <v>25.94</v>
      </c>
      <c r="AB1005" s="12" t="s">
        <v>46</v>
      </c>
      <c r="AC1005" s="13">
        <v>43672</v>
      </c>
      <c r="AD1005" s="12">
        <v>45</v>
      </c>
      <c r="AE1005" s="15" t="s">
        <v>40</v>
      </c>
    </row>
    <row r="1006" spans="3:31" ht="18" x14ac:dyDescent="0.35">
      <c r="C1006" s="11" t="s">
        <v>426</v>
      </c>
      <c r="D1006" s="12" t="s">
        <v>4988</v>
      </c>
      <c r="E1006" s="12" t="s">
        <v>6992</v>
      </c>
      <c r="F1006" s="12" t="s">
        <v>26</v>
      </c>
      <c r="G1006" s="12" t="s">
        <v>8031</v>
      </c>
      <c r="H1006" s="12" t="s">
        <v>8024</v>
      </c>
      <c r="I1006" s="12" t="s">
        <v>427</v>
      </c>
      <c r="J1006" s="13">
        <v>45771</v>
      </c>
      <c r="K1006" s="14">
        <v>6.5972222222222222E-3</v>
      </c>
      <c r="L1006" s="12">
        <v>400.79</v>
      </c>
      <c r="M1006" s="12">
        <v>1465.22</v>
      </c>
      <c r="N1006" s="12">
        <v>1866.01</v>
      </c>
      <c r="O1006" s="12">
        <v>2013.85</v>
      </c>
      <c r="P1006" s="49">
        <v>45773</v>
      </c>
      <c r="Q1006" s="12" t="str">
        <f>TEXT(Table1[[#This Row],[Billing_Date]],"YYYY")</f>
        <v>2025</v>
      </c>
      <c r="R1006" s="49">
        <v>45875</v>
      </c>
      <c r="S1006" s="12" t="s">
        <v>28</v>
      </c>
      <c r="T1006" s="12">
        <f>IF(Table1[[#This Row],[Payment_Status]]="Paid",1,0)</f>
        <v>1</v>
      </c>
      <c r="U1006" s="12">
        <f>IF(Table1[[#This Row],[Payment_Status]]="Unpaid",1,0)</f>
        <v>0</v>
      </c>
      <c r="V1006" s="12">
        <f>IF(Table1[[#This Row],[Payment_Status]]="Pending",1,0)</f>
        <v>0</v>
      </c>
      <c r="W1006" s="12" t="s">
        <v>50</v>
      </c>
      <c r="X1006" s="12" t="s">
        <v>30</v>
      </c>
      <c r="Y1006" s="12" t="s">
        <v>45</v>
      </c>
      <c r="Z1006" s="12">
        <v>240.95</v>
      </c>
      <c r="AA1006" s="12">
        <v>159.84</v>
      </c>
      <c r="AB1006" s="12" t="s">
        <v>32</v>
      </c>
      <c r="AC1006" s="13">
        <v>43499</v>
      </c>
      <c r="AD1006" s="12">
        <v>24</v>
      </c>
      <c r="AE1006" s="15" t="s">
        <v>40</v>
      </c>
    </row>
    <row r="1007" spans="3:31" ht="18" x14ac:dyDescent="0.35">
      <c r="C1007" s="11" t="s">
        <v>1989</v>
      </c>
      <c r="D1007" s="12" t="s">
        <v>4989</v>
      </c>
      <c r="E1007" s="12" t="s">
        <v>6993</v>
      </c>
      <c r="F1007" s="12" t="s">
        <v>26</v>
      </c>
      <c r="G1007" s="12" t="s">
        <v>8030</v>
      </c>
      <c r="H1007" s="12" t="s">
        <v>8023</v>
      </c>
      <c r="I1007" s="12" t="s">
        <v>1990</v>
      </c>
      <c r="J1007" s="13">
        <v>45530</v>
      </c>
      <c r="K1007" s="14">
        <v>0.44949074074074075</v>
      </c>
      <c r="L1007" s="12">
        <v>173.36</v>
      </c>
      <c r="M1007" s="12">
        <v>3156</v>
      </c>
      <c r="N1007" s="12">
        <v>3329.36</v>
      </c>
      <c r="O1007" s="12">
        <v>1052.97</v>
      </c>
      <c r="P1007" s="49">
        <v>45686</v>
      </c>
      <c r="Q1007" s="12" t="str">
        <f>TEXT(Table1[[#This Row],[Billing_Date]],"YYYY")</f>
        <v>2025</v>
      </c>
      <c r="R1007" s="49">
        <v>45872</v>
      </c>
      <c r="S1007" s="12" t="s">
        <v>37</v>
      </c>
      <c r="T1007" s="12">
        <f>IF(Table1[[#This Row],[Payment_Status]]="Paid",1,0)</f>
        <v>0</v>
      </c>
      <c r="U1007" s="12">
        <f>IF(Table1[[#This Row],[Payment_Status]]="Unpaid",1,0)</f>
        <v>0</v>
      </c>
      <c r="V1007" s="12">
        <f>IF(Table1[[#This Row],[Payment_Status]]="Pending",1,0)</f>
        <v>1</v>
      </c>
      <c r="W1007" s="12" t="s">
        <v>58</v>
      </c>
      <c r="X1007" s="12" t="s">
        <v>30</v>
      </c>
      <c r="Y1007" s="12" t="s">
        <v>45</v>
      </c>
      <c r="Z1007" s="12">
        <v>116.39</v>
      </c>
      <c r="AA1007" s="12">
        <v>56.97</v>
      </c>
      <c r="AB1007" s="12" t="s">
        <v>32</v>
      </c>
      <c r="AC1007" s="13">
        <v>44530</v>
      </c>
      <c r="AD1007" s="12">
        <v>46</v>
      </c>
      <c r="AE1007" s="15" t="s">
        <v>40</v>
      </c>
    </row>
    <row r="1008" spans="3:31" ht="18" x14ac:dyDescent="0.35">
      <c r="C1008" s="11" t="s">
        <v>1991</v>
      </c>
      <c r="D1008" s="12" t="s">
        <v>4990</v>
      </c>
      <c r="E1008" s="12" t="s">
        <v>6994</v>
      </c>
      <c r="F1008" s="12" t="s">
        <v>26</v>
      </c>
      <c r="G1008" s="12" t="s">
        <v>8029</v>
      </c>
      <c r="H1008" s="12" t="s">
        <v>8020</v>
      </c>
      <c r="I1008" s="12" t="s">
        <v>1992</v>
      </c>
      <c r="J1008" s="13">
        <v>45637</v>
      </c>
      <c r="K1008" s="14">
        <v>6.0902777777777778E-2</v>
      </c>
      <c r="L1008" s="12">
        <v>460.1</v>
      </c>
      <c r="M1008" s="12">
        <v>3258.79</v>
      </c>
      <c r="N1008" s="12">
        <v>3718.89</v>
      </c>
      <c r="O1008" s="12">
        <v>2591.2199999999998</v>
      </c>
      <c r="P1008" s="49">
        <v>45741</v>
      </c>
      <c r="Q1008" s="12" t="str">
        <f>TEXT(Table1[[#This Row],[Billing_Date]],"YYYY")</f>
        <v>2025</v>
      </c>
      <c r="R1008" s="49">
        <v>45875</v>
      </c>
      <c r="S1008" s="12" t="s">
        <v>37</v>
      </c>
      <c r="T1008" s="12">
        <f>IF(Table1[[#This Row],[Payment_Status]]="Paid",1,0)</f>
        <v>0</v>
      </c>
      <c r="U1008" s="12">
        <f>IF(Table1[[#This Row],[Payment_Status]]="Unpaid",1,0)</f>
        <v>0</v>
      </c>
      <c r="V1008" s="12">
        <f>IF(Table1[[#This Row],[Payment_Status]]="Pending",1,0)</f>
        <v>1</v>
      </c>
      <c r="W1008" s="12" t="s">
        <v>58</v>
      </c>
      <c r="X1008" s="12" t="s">
        <v>44</v>
      </c>
      <c r="Y1008" s="12" t="s">
        <v>45</v>
      </c>
      <c r="Z1008" s="12">
        <v>269.43</v>
      </c>
      <c r="AA1008" s="12">
        <v>190.67</v>
      </c>
      <c r="AB1008" s="12" t="s">
        <v>46</v>
      </c>
      <c r="AC1008" s="13">
        <v>43382</v>
      </c>
      <c r="AD1008" s="12">
        <v>75</v>
      </c>
      <c r="AE1008" s="15" t="s">
        <v>33</v>
      </c>
    </row>
    <row r="1009" spans="3:31" ht="18" x14ac:dyDescent="0.35">
      <c r="C1009" s="11" t="s">
        <v>1993</v>
      </c>
      <c r="D1009" s="12" t="s">
        <v>4991</v>
      </c>
      <c r="E1009" s="12" t="s">
        <v>6995</v>
      </c>
      <c r="F1009" s="12" t="s">
        <v>30</v>
      </c>
      <c r="G1009" s="12" t="s">
        <v>8028</v>
      </c>
      <c r="H1009" s="12" t="s">
        <v>8022</v>
      </c>
      <c r="I1009" s="12" t="s">
        <v>1994</v>
      </c>
      <c r="J1009" s="13">
        <v>45826</v>
      </c>
      <c r="K1009" s="14">
        <v>0.27979166666666666</v>
      </c>
      <c r="L1009" s="12">
        <v>181.05</v>
      </c>
      <c r="M1009" s="12">
        <v>3820.81</v>
      </c>
      <c r="N1009" s="12">
        <v>4001.86</v>
      </c>
      <c r="O1009" s="12">
        <v>984.22</v>
      </c>
      <c r="P1009" s="49">
        <v>45831</v>
      </c>
      <c r="Q1009" s="12" t="str">
        <f>TEXT(Table1[[#This Row],[Billing_Date]],"YYYY")</f>
        <v>2025</v>
      </c>
      <c r="R1009" s="49">
        <v>45877</v>
      </c>
      <c r="S1009" s="12" t="s">
        <v>37</v>
      </c>
      <c r="T1009" s="12">
        <f>IF(Table1[[#This Row],[Payment_Status]]="Paid",1,0)</f>
        <v>0</v>
      </c>
      <c r="U1009" s="12">
        <f>IF(Table1[[#This Row],[Payment_Status]]="Unpaid",1,0)</f>
        <v>0</v>
      </c>
      <c r="V1009" s="12">
        <f>IF(Table1[[#This Row],[Payment_Status]]="Pending",1,0)</f>
        <v>1</v>
      </c>
      <c r="W1009" s="12" t="s">
        <v>38</v>
      </c>
      <c r="X1009" s="12" t="s">
        <v>39</v>
      </c>
      <c r="Y1009" s="12" t="s">
        <v>31</v>
      </c>
      <c r="Z1009" s="12">
        <v>82.21</v>
      </c>
      <c r="AA1009" s="12">
        <v>98.84</v>
      </c>
      <c r="AB1009" s="12" t="s">
        <v>46</v>
      </c>
      <c r="AC1009" s="13">
        <v>44224</v>
      </c>
      <c r="AD1009" s="12">
        <v>42</v>
      </c>
      <c r="AE1009" s="15" t="s">
        <v>40</v>
      </c>
    </row>
    <row r="1010" spans="3:31" ht="18" x14ac:dyDescent="0.35">
      <c r="C1010" s="11" t="s">
        <v>1995</v>
      </c>
      <c r="D1010" s="12" t="s">
        <v>4992</v>
      </c>
      <c r="E1010" s="12" t="s">
        <v>6996</v>
      </c>
      <c r="F1010" s="12" t="s">
        <v>30</v>
      </c>
      <c r="G1010" s="12" t="s">
        <v>8030</v>
      </c>
      <c r="H1010" s="12" t="s">
        <v>8023</v>
      </c>
      <c r="I1010" s="12" t="s">
        <v>1996</v>
      </c>
      <c r="J1010" s="13">
        <v>45838</v>
      </c>
      <c r="K1010" s="14">
        <v>0.45608796296296295</v>
      </c>
      <c r="L1010" s="12">
        <v>306.19</v>
      </c>
      <c r="M1010" s="12">
        <v>4062.76</v>
      </c>
      <c r="N1010" s="12">
        <v>4368.95</v>
      </c>
      <c r="O1010" s="12">
        <v>1758.28</v>
      </c>
      <c r="P1010" s="49">
        <v>45841</v>
      </c>
      <c r="Q1010" s="12" t="str">
        <f>TEXT(Table1[[#This Row],[Billing_Date]],"YYYY")</f>
        <v>2025</v>
      </c>
      <c r="R1010" s="49">
        <v>45879</v>
      </c>
      <c r="S1010" s="12" t="s">
        <v>49</v>
      </c>
      <c r="T1010" s="12">
        <f>IF(Table1[[#This Row],[Payment_Status]]="Paid",1,0)</f>
        <v>0</v>
      </c>
      <c r="U1010" s="12">
        <f>IF(Table1[[#This Row],[Payment_Status]]="Unpaid",1,0)</f>
        <v>1</v>
      </c>
      <c r="V1010" s="12">
        <f>IF(Table1[[#This Row],[Payment_Status]]="Pending",1,0)</f>
        <v>0</v>
      </c>
      <c r="W1010" s="12" t="s">
        <v>38</v>
      </c>
      <c r="X1010" s="12" t="s">
        <v>39</v>
      </c>
      <c r="Y1010" s="12" t="s">
        <v>45</v>
      </c>
      <c r="Z1010" s="12">
        <v>208.15</v>
      </c>
      <c r="AA1010" s="12">
        <v>98.04</v>
      </c>
      <c r="AB1010" s="12" t="s">
        <v>32</v>
      </c>
      <c r="AC1010" s="13">
        <v>42348</v>
      </c>
      <c r="AD1010" s="12">
        <v>65</v>
      </c>
      <c r="AE1010" s="15" t="s">
        <v>33</v>
      </c>
    </row>
    <row r="1011" spans="3:31" ht="18" x14ac:dyDescent="0.35">
      <c r="C1011" s="11" t="s">
        <v>1355</v>
      </c>
      <c r="D1011" s="12" t="s">
        <v>4993</v>
      </c>
      <c r="E1011" s="12" t="s">
        <v>6997</v>
      </c>
      <c r="F1011" s="12" t="s">
        <v>35</v>
      </c>
      <c r="G1011" s="12" t="s">
        <v>8030</v>
      </c>
      <c r="H1011" s="12" t="s">
        <v>8023</v>
      </c>
      <c r="I1011" s="12" t="s">
        <v>1356</v>
      </c>
      <c r="J1011" s="13">
        <v>45786</v>
      </c>
      <c r="K1011" s="14">
        <v>0.64391203703703703</v>
      </c>
      <c r="L1011" s="12">
        <v>289.92</v>
      </c>
      <c r="M1011" s="12">
        <v>3271.18</v>
      </c>
      <c r="N1011" s="12">
        <v>3561.1</v>
      </c>
      <c r="O1011" s="12">
        <v>1325.76</v>
      </c>
      <c r="P1011" s="49">
        <v>45790</v>
      </c>
      <c r="Q1011" s="12" t="str">
        <f>TEXT(Table1[[#This Row],[Billing_Date]],"YYYY")</f>
        <v>2025</v>
      </c>
      <c r="R1011" s="49">
        <v>45865</v>
      </c>
      <c r="S1011" s="12" t="s">
        <v>37</v>
      </c>
      <c r="T1011" s="12">
        <f>IF(Table1[[#This Row],[Payment_Status]]="Paid",1,0)</f>
        <v>0</v>
      </c>
      <c r="U1011" s="12">
        <f>IF(Table1[[#This Row],[Payment_Status]]="Unpaid",1,0)</f>
        <v>0</v>
      </c>
      <c r="V1011" s="12">
        <f>IF(Table1[[#This Row],[Payment_Status]]="Pending",1,0)</f>
        <v>1</v>
      </c>
      <c r="W1011" s="12" t="s">
        <v>50</v>
      </c>
      <c r="X1011" s="12" t="s">
        <v>44</v>
      </c>
      <c r="Y1011" s="12" t="s">
        <v>51</v>
      </c>
      <c r="Z1011" s="12">
        <v>141.63999999999999</v>
      </c>
      <c r="AA1011" s="12">
        <v>148.28</v>
      </c>
      <c r="AB1011" s="12" t="s">
        <v>46</v>
      </c>
      <c r="AC1011" s="13">
        <v>43762</v>
      </c>
      <c r="AD1011" s="12">
        <v>62</v>
      </c>
      <c r="AE1011" s="15" t="s">
        <v>40</v>
      </c>
    </row>
    <row r="1012" spans="3:31" ht="18" x14ac:dyDescent="0.35">
      <c r="C1012" s="11" t="s">
        <v>1999</v>
      </c>
      <c r="D1012" s="12" t="s">
        <v>4994</v>
      </c>
      <c r="E1012" s="12" t="s">
        <v>6998</v>
      </c>
      <c r="F1012" s="12" t="s">
        <v>26</v>
      </c>
      <c r="G1012" s="12" t="s">
        <v>8026</v>
      </c>
      <c r="H1012" s="12" t="s">
        <v>8021</v>
      </c>
      <c r="I1012" s="12" t="s">
        <v>2000</v>
      </c>
      <c r="J1012" s="13">
        <v>45732</v>
      </c>
      <c r="K1012" s="14">
        <v>0.8968518518518519</v>
      </c>
      <c r="L1012" s="12">
        <v>476.1</v>
      </c>
      <c r="M1012" s="12">
        <v>2741.6</v>
      </c>
      <c r="N1012" s="12">
        <v>3217.7</v>
      </c>
      <c r="O1012" s="12">
        <v>2321.5</v>
      </c>
      <c r="P1012" s="49">
        <v>45740</v>
      </c>
      <c r="Q1012" s="12" t="str">
        <f>TEXT(Table1[[#This Row],[Billing_Date]],"YYYY")</f>
        <v>2025</v>
      </c>
      <c r="R1012" s="49">
        <v>45874</v>
      </c>
      <c r="S1012" s="12" t="s">
        <v>49</v>
      </c>
      <c r="T1012" s="12">
        <f>IF(Table1[[#This Row],[Payment_Status]]="Paid",1,0)</f>
        <v>0</v>
      </c>
      <c r="U1012" s="12">
        <f>IF(Table1[[#This Row],[Payment_Status]]="Unpaid",1,0)</f>
        <v>1</v>
      </c>
      <c r="V1012" s="12">
        <f>IF(Table1[[#This Row],[Payment_Status]]="Pending",1,0)</f>
        <v>0</v>
      </c>
      <c r="W1012" s="12" t="s">
        <v>58</v>
      </c>
      <c r="X1012" s="12" t="s">
        <v>39</v>
      </c>
      <c r="Y1012" s="12" t="s">
        <v>45</v>
      </c>
      <c r="Z1012" s="12">
        <v>265.92</v>
      </c>
      <c r="AA1012" s="12">
        <v>210.18</v>
      </c>
      <c r="AB1012" s="12" t="s">
        <v>46</v>
      </c>
      <c r="AC1012" s="13">
        <v>43156</v>
      </c>
      <c r="AD1012" s="12">
        <v>49</v>
      </c>
      <c r="AE1012" s="15" t="s">
        <v>64</v>
      </c>
    </row>
    <row r="1013" spans="3:31" ht="18" x14ac:dyDescent="0.35">
      <c r="C1013" s="11" t="s">
        <v>2001</v>
      </c>
      <c r="D1013" s="12" t="s">
        <v>4995</v>
      </c>
      <c r="E1013" s="12" t="s">
        <v>6999</v>
      </c>
      <c r="F1013" s="12" t="s">
        <v>26</v>
      </c>
      <c r="G1013" s="12" t="s">
        <v>8030</v>
      </c>
      <c r="H1013" s="12" t="s">
        <v>8023</v>
      </c>
      <c r="I1013" s="12" t="s">
        <v>2002</v>
      </c>
      <c r="J1013" s="13">
        <v>45672</v>
      </c>
      <c r="K1013" s="14">
        <v>0.77175925925925926</v>
      </c>
      <c r="L1013" s="12">
        <v>451.86</v>
      </c>
      <c r="M1013" s="12">
        <v>2492.15</v>
      </c>
      <c r="N1013" s="12">
        <v>2944.01</v>
      </c>
      <c r="O1013" s="12">
        <v>3013.05</v>
      </c>
      <c r="P1013" s="49">
        <v>45836</v>
      </c>
      <c r="Q1013" s="12" t="str">
        <f>TEXT(Table1[[#This Row],[Billing_Date]],"YYYY")</f>
        <v>2025</v>
      </c>
      <c r="R1013" s="49">
        <v>45865</v>
      </c>
      <c r="S1013" s="12" t="s">
        <v>28</v>
      </c>
      <c r="T1013" s="12">
        <f>IF(Table1[[#This Row],[Payment_Status]]="Paid",1,0)</f>
        <v>1</v>
      </c>
      <c r="U1013" s="12">
        <f>IF(Table1[[#This Row],[Payment_Status]]="Unpaid",1,0)</f>
        <v>0</v>
      </c>
      <c r="V1013" s="12">
        <f>IF(Table1[[#This Row],[Payment_Status]]="Pending",1,0)</f>
        <v>0</v>
      </c>
      <c r="W1013" s="12" t="s">
        <v>29</v>
      </c>
      <c r="X1013" s="12" t="s">
        <v>44</v>
      </c>
      <c r="Y1013" s="12" t="s">
        <v>63</v>
      </c>
      <c r="Z1013" s="12">
        <v>291.89999999999998</v>
      </c>
      <c r="AA1013" s="12">
        <v>159.96</v>
      </c>
      <c r="AB1013" s="12" t="s">
        <v>32</v>
      </c>
      <c r="AC1013" s="13">
        <v>43760</v>
      </c>
      <c r="AD1013" s="12">
        <v>34</v>
      </c>
      <c r="AE1013" s="15" t="s">
        <v>40</v>
      </c>
    </row>
    <row r="1014" spans="3:31" ht="18" x14ac:dyDescent="0.35">
      <c r="C1014" s="11" t="s">
        <v>504</v>
      </c>
      <c r="D1014" s="12" t="s">
        <v>4996</v>
      </c>
      <c r="E1014" s="12" t="s">
        <v>7000</v>
      </c>
      <c r="F1014" s="12" t="s">
        <v>26</v>
      </c>
      <c r="G1014" s="12" t="s">
        <v>8028</v>
      </c>
      <c r="H1014" s="12" t="s">
        <v>8022</v>
      </c>
      <c r="I1014" s="12" t="s">
        <v>505</v>
      </c>
      <c r="J1014" s="13">
        <v>45517</v>
      </c>
      <c r="K1014" s="14">
        <v>0.48218749999999999</v>
      </c>
      <c r="L1014" s="12">
        <v>171.02</v>
      </c>
      <c r="M1014" s="12">
        <v>2518.75</v>
      </c>
      <c r="N1014" s="12">
        <v>2689.77</v>
      </c>
      <c r="O1014" s="12">
        <v>799.56</v>
      </c>
      <c r="P1014" s="49">
        <v>45686</v>
      </c>
      <c r="Q1014" s="12" t="str">
        <f>TEXT(Table1[[#This Row],[Billing_Date]],"YYYY")</f>
        <v>2025</v>
      </c>
      <c r="R1014" s="49">
        <v>45881</v>
      </c>
      <c r="S1014" s="12" t="s">
        <v>37</v>
      </c>
      <c r="T1014" s="12">
        <f>IF(Table1[[#This Row],[Payment_Status]]="Paid",1,0)</f>
        <v>0</v>
      </c>
      <c r="U1014" s="12">
        <f>IF(Table1[[#This Row],[Payment_Status]]="Unpaid",1,0)</f>
        <v>0</v>
      </c>
      <c r="V1014" s="12">
        <f>IF(Table1[[#This Row],[Payment_Status]]="Pending",1,0)</f>
        <v>1</v>
      </c>
      <c r="W1014" s="12" t="s">
        <v>58</v>
      </c>
      <c r="X1014" s="12" t="s">
        <v>30</v>
      </c>
      <c r="Y1014" s="12" t="s">
        <v>31</v>
      </c>
      <c r="Z1014" s="12">
        <v>82.82</v>
      </c>
      <c r="AA1014" s="12">
        <v>88.2</v>
      </c>
      <c r="AB1014" s="12" t="s">
        <v>32</v>
      </c>
      <c r="AC1014" s="13">
        <v>43001</v>
      </c>
      <c r="AD1014" s="12">
        <v>31</v>
      </c>
      <c r="AE1014" s="15" t="s">
        <v>40</v>
      </c>
    </row>
    <row r="1015" spans="3:31" ht="18" x14ac:dyDescent="0.35">
      <c r="C1015" s="11" t="s">
        <v>2268</v>
      </c>
      <c r="D1015" s="12" t="s">
        <v>4997</v>
      </c>
      <c r="E1015" s="12" t="s">
        <v>7001</v>
      </c>
      <c r="F1015" s="12" t="s">
        <v>26</v>
      </c>
      <c r="G1015" s="12" t="s">
        <v>8028</v>
      </c>
      <c r="H1015" s="12" t="s">
        <v>8022</v>
      </c>
      <c r="I1015" s="12" t="s">
        <v>2269</v>
      </c>
      <c r="J1015" s="13">
        <v>45719</v>
      </c>
      <c r="K1015" s="14">
        <v>0.46893518518518518</v>
      </c>
      <c r="L1015" s="12">
        <v>207.46</v>
      </c>
      <c r="M1015" s="12">
        <v>2423.34</v>
      </c>
      <c r="N1015" s="12">
        <v>2630.8</v>
      </c>
      <c r="O1015" s="12">
        <v>1309.56</v>
      </c>
      <c r="P1015" s="49">
        <v>45769</v>
      </c>
      <c r="Q1015" s="12" t="str">
        <f>TEXT(Table1[[#This Row],[Billing_Date]],"YYYY")</f>
        <v>2025</v>
      </c>
      <c r="R1015" s="49">
        <v>45882</v>
      </c>
      <c r="S1015" s="12" t="s">
        <v>37</v>
      </c>
      <c r="T1015" s="12">
        <f>IF(Table1[[#This Row],[Payment_Status]]="Paid",1,0)</f>
        <v>0</v>
      </c>
      <c r="U1015" s="12">
        <f>IF(Table1[[#This Row],[Payment_Status]]="Unpaid",1,0)</f>
        <v>0</v>
      </c>
      <c r="V1015" s="12">
        <f>IF(Table1[[#This Row],[Payment_Status]]="Pending",1,0)</f>
        <v>1</v>
      </c>
      <c r="W1015" s="12" t="s">
        <v>38</v>
      </c>
      <c r="X1015" s="12" t="s">
        <v>44</v>
      </c>
      <c r="Y1015" s="12" t="s">
        <v>63</v>
      </c>
      <c r="Z1015" s="12">
        <v>102.11</v>
      </c>
      <c r="AA1015" s="12">
        <v>105.35</v>
      </c>
      <c r="AB1015" s="12" t="s">
        <v>46</v>
      </c>
      <c r="AC1015" s="13">
        <v>45167</v>
      </c>
      <c r="AD1015" s="12">
        <v>36</v>
      </c>
      <c r="AE1015" s="15" t="s">
        <v>40</v>
      </c>
    </row>
    <row r="1016" spans="3:31" ht="18" x14ac:dyDescent="0.35">
      <c r="C1016" s="11" t="s">
        <v>2007</v>
      </c>
      <c r="D1016" s="12" t="s">
        <v>4998</v>
      </c>
      <c r="E1016" s="12" t="s">
        <v>7002</v>
      </c>
      <c r="F1016" s="12" t="s">
        <v>26</v>
      </c>
      <c r="G1016" s="12" t="s">
        <v>8029</v>
      </c>
      <c r="H1016" s="12" t="s">
        <v>8020</v>
      </c>
      <c r="I1016" s="12" t="s">
        <v>2008</v>
      </c>
      <c r="J1016" s="13">
        <v>45701</v>
      </c>
      <c r="K1016" s="14">
        <v>0.96248842592592587</v>
      </c>
      <c r="L1016" s="12">
        <v>473.96</v>
      </c>
      <c r="M1016" s="12">
        <v>3460.38</v>
      </c>
      <c r="N1016" s="12">
        <v>3934.34</v>
      </c>
      <c r="O1016" s="12">
        <v>2621.51</v>
      </c>
      <c r="P1016" s="49">
        <v>45702</v>
      </c>
      <c r="Q1016" s="12" t="str">
        <f>TEXT(Table1[[#This Row],[Billing_Date]],"YYYY")</f>
        <v>2025</v>
      </c>
      <c r="R1016" s="49">
        <v>45873</v>
      </c>
      <c r="S1016" s="12" t="s">
        <v>28</v>
      </c>
      <c r="T1016" s="12">
        <f>IF(Table1[[#This Row],[Payment_Status]]="Paid",1,0)</f>
        <v>1</v>
      </c>
      <c r="U1016" s="12">
        <f>IF(Table1[[#This Row],[Payment_Status]]="Unpaid",1,0)</f>
        <v>0</v>
      </c>
      <c r="V1016" s="12">
        <f>IF(Table1[[#This Row],[Payment_Status]]="Pending",1,0)</f>
        <v>0</v>
      </c>
      <c r="W1016" s="12" t="s">
        <v>58</v>
      </c>
      <c r="X1016" s="12" t="s">
        <v>44</v>
      </c>
      <c r="Y1016" s="12" t="s">
        <v>45</v>
      </c>
      <c r="Z1016" s="12">
        <v>211.26</v>
      </c>
      <c r="AA1016" s="12">
        <v>262.7</v>
      </c>
      <c r="AB1016" s="12" t="s">
        <v>46</v>
      </c>
      <c r="AC1016" s="13">
        <v>42739</v>
      </c>
      <c r="AD1016" s="12">
        <v>48</v>
      </c>
      <c r="AE1016" s="15" t="s">
        <v>33</v>
      </c>
    </row>
    <row r="1017" spans="3:31" ht="18" x14ac:dyDescent="0.35">
      <c r="C1017" s="11" t="s">
        <v>1913</v>
      </c>
      <c r="D1017" s="12" t="s">
        <v>4999</v>
      </c>
      <c r="E1017" s="12" t="s">
        <v>7003</v>
      </c>
      <c r="F1017" s="12" t="s">
        <v>26</v>
      </c>
      <c r="G1017" s="12" t="s">
        <v>8025</v>
      </c>
      <c r="H1017" s="12" t="s">
        <v>8020</v>
      </c>
      <c r="I1017" s="12" t="s">
        <v>1914</v>
      </c>
      <c r="J1017" s="13">
        <v>45845</v>
      </c>
      <c r="K1017" s="14">
        <v>0.35946759259259259</v>
      </c>
      <c r="L1017" s="12">
        <v>143.26</v>
      </c>
      <c r="M1017" s="12">
        <v>3842.63</v>
      </c>
      <c r="N1017" s="12">
        <v>3985.89</v>
      </c>
      <c r="O1017" s="12">
        <v>678.54</v>
      </c>
      <c r="P1017" s="49">
        <v>45850</v>
      </c>
      <c r="Q1017" s="12" t="str">
        <f>TEXT(Table1[[#This Row],[Billing_Date]],"YYYY")</f>
        <v>2025</v>
      </c>
      <c r="R1017" s="49">
        <v>45877</v>
      </c>
      <c r="S1017" s="12" t="s">
        <v>49</v>
      </c>
      <c r="T1017" s="12">
        <f>IF(Table1[[#This Row],[Payment_Status]]="Paid",1,0)</f>
        <v>0</v>
      </c>
      <c r="U1017" s="12">
        <f>IF(Table1[[#This Row],[Payment_Status]]="Unpaid",1,0)</f>
        <v>1</v>
      </c>
      <c r="V1017" s="12">
        <f>IF(Table1[[#This Row],[Payment_Status]]="Pending",1,0)</f>
        <v>0</v>
      </c>
      <c r="W1017" s="12" t="s">
        <v>50</v>
      </c>
      <c r="X1017" s="12" t="s">
        <v>39</v>
      </c>
      <c r="Y1017" s="12" t="s">
        <v>31</v>
      </c>
      <c r="Z1017" s="12">
        <v>67.53</v>
      </c>
      <c r="AA1017" s="12">
        <v>75.73</v>
      </c>
      <c r="AB1017" s="12" t="s">
        <v>46</v>
      </c>
      <c r="AC1017" s="13">
        <v>44231</v>
      </c>
      <c r="AD1017" s="12">
        <v>28</v>
      </c>
      <c r="AE1017" s="15" t="s">
        <v>64</v>
      </c>
    </row>
    <row r="1018" spans="3:31" ht="18" x14ac:dyDescent="0.35">
      <c r="C1018" s="11" t="s">
        <v>2011</v>
      </c>
      <c r="D1018" s="12" t="s">
        <v>5000</v>
      </c>
      <c r="E1018" s="12" t="s">
        <v>7004</v>
      </c>
      <c r="F1018" s="12" t="s">
        <v>30</v>
      </c>
      <c r="G1018" s="12" t="s">
        <v>8025</v>
      </c>
      <c r="H1018" s="12" t="s">
        <v>8020</v>
      </c>
      <c r="I1018" s="12" t="s">
        <v>2012</v>
      </c>
      <c r="J1018" s="13">
        <v>45839</v>
      </c>
      <c r="K1018" s="14">
        <v>9.0995370370370365E-2</v>
      </c>
      <c r="L1018" s="12">
        <v>415.21</v>
      </c>
      <c r="M1018" s="12">
        <v>3240.35</v>
      </c>
      <c r="N1018" s="12">
        <v>3655.56</v>
      </c>
      <c r="O1018" s="12">
        <v>2965.37</v>
      </c>
      <c r="P1018" s="49">
        <v>45841</v>
      </c>
      <c r="Q1018" s="12" t="str">
        <f>TEXT(Table1[[#This Row],[Billing_Date]],"YYYY")</f>
        <v>2025</v>
      </c>
      <c r="R1018" s="49">
        <v>45883</v>
      </c>
      <c r="S1018" s="12" t="s">
        <v>37</v>
      </c>
      <c r="T1018" s="12">
        <f>IF(Table1[[#This Row],[Payment_Status]]="Paid",1,0)</f>
        <v>0</v>
      </c>
      <c r="U1018" s="12">
        <f>IF(Table1[[#This Row],[Payment_Status]]="Unpaid",1,0)</f>
        <v>0</v>
      </c>
      <c r="V1018" s="12">
        <f>IF(Table1[[#This Row],[Payment_Status]]="Pending",1,0)</f>
        <v>1</v>
      </c>
      <c r="W1018" s="12" t="s">
        <v>50</v>
      </c>
      <c r="X1018" s="12" t="s">
        <v>30</v>
      </c>
      <c r="Y1018" s="12" t="s">
        <v>63</v>
      </c>
      <c r="Z1018" s="12">
        <v>239.37</v>
      </c>
      <c r="AA1018" s="12">
        <v>175.84</v>
      </c>
      <c r="AB1018" s="12" t="s">
        <v>46</v>
      </c>
      <c r="AC1018" s="13">
        <v>43062</v>
      </c>
      <c r="AD1018" s="12">
        <v>65</v>
      </c>
      <c r="AE1018" s="15" t="s">
        <v>40</v>
      </c>
    </row>
    <row r="1019" spans="3:31" ht="18" x14ac:dyDescent="0.35">
      <c r="C1019" s="11" t="s">
        <v>2013</v>
      </c>
      <c r="D1019" s="12" t="s">
        <v>5001</v>
      </c>
      <c r="E1019" s="12" t="s">
        <v>7005</v>
      </c>
      <c r="F1019" s="12" t="s">
        <v>26</v>
      </c>
      <c r="G1019" s="12" t="s">
        <v>8030</v>
      </c>
      <c r="H1019" s="12" t="s">
        <v>8023</v>
      </c>
      <c r="I1019" s="12" t="s">
        <v>2014</v>
      </c>
      <c r="J1019" s="13">
        <v>45556</v>
      </c>
      <c r="K1019" s="14">
        <v>0.21681712962962962</v>
      </c>
      <c r="L1019" s="12">
        <v>278.14</v>
      </c>
      <c r="M1019" s="12">
        <v>4300.42</v>
      </c>
      <c r="N1019" s="12">
        <v>4578.5600000000004</v>
      </c>
      <c r="O1019" s="12">
        <v>2007.31</v>
      </c>
      <c r="P1019" s="49">
        <v>45759</v>
      </c>
      <c r="Q1019" s="12" t="str">
        <f>TEXT(Table1[[#This Row],[Billing_Date]],"YYYY")</f>
        <v>2025</v>
      </c>
      <c r="R1019" s="49">
        <v>45863</v>
      </c>
      <c r="S1019" s="12" t="s">
        <v>37</v>
      </c>
      <c r="T1019" s="12">
        <f>IF(Table1[[#This Row],[Payment_Status]]="Paid",1,0)</f>
        <v>0</v>
      </c>
      <c r="U1019" s="12">
        <f>IF(Table1[[#This Row],[Payment_Status]]="Unpaid",1,0)</f>
        <v>0</v>
      </c>
      <c r="V1019" s="12">
        <f>IF(Table1[[#This Row],[Payment_Status]]="Pending",1,0)</f>
        <v>1</v>
      </c>
      <c r="W1019" s="12" t="s">
        <v>50</v>
      </c>
      <c r="X1019" s="12" t="s">
        <v>30</v>
      </c>
      <c r="Y1019" s="12" t="s">
        <v>51</v>
      </c>
      <c r="Z1019" s="12">
        <v>112.09</v>
      </c>
      <c r="AA1019" s="12">
        <v>166.05</v>
      </c>
      <c r="AB1019" s="12" t="s">
        <v>46</v>
      </c>
      <c r="AC1019" s="13">
        <v>44557</v>
      </c>
      <c r="AD1019" s="12">
        <v>35</v>
      </c>
      <c r="AE1019" s="15" t="s">
        <v>33</v>
      </c>
    </row>
    <row r="1020" spans="3:31" ht="18" x14ac:dyDescent="0.35">
      <c r="C1020" s="11" t="s">
        <v>1966</v>
      </c>
      <c r="D1020" s="12" t="s">
        <v>5002</v>
      </c>
      <c r="E1020" s="12" t="s">
        <v>7006</v>
      </c>
      <c r="F1020" s="12" t="s">
        <v>35</v>
      </c>
      <c r="G1020" s="12" t="s">
        <v>8030</v>
      </c>
      <c r="H1020" s="12" t="s">
        <v>8023</v>
      </c>
      <c r="I1020" s="12" t="s">
        <v>1967</v>
      </c>
      <c r="J1020" s="13">
        <v>45569</v>
      </c>
      <c r="K1020" s="14">
        <v>0.65366898148148145</v>
      </c>
      <c r="L1020" s="12">
        <v>161.88999999999999</v>
      </c>
      <c r="M1020" s="12">
        <v>1234.83</v>
      </c>
      <c r="N1020" s="12">
        <v>1396.71999999999</v>
      </c>
      <c r="O1020" s="12">
        <v>1042.1300000000001</v>
      </c>
      <c r="P1020" s="49">
        <v>45598</v>
      </c>
      <c r="Q1020" s="12" t="str">
        <f>TEXT(Table1[[#This Row],[Billing_Date]],"YYYY")</f>
        <v>2024</v>
      </c>
      <c r="R1020" s="49">
        <v>45862</v>
      </c>
      <c r="S1020" s="12" t="s">
        <v>49</v>
      </c>
      <c r="T1020" s="12">
        <f>IF(Table1[[#This Row],[Payment_Status]]="Paid",1,0)</f>
        <v>0</v>
      </c>
      <c r="U1020" s="12">
        <f>IF(Table1[[#This Row],[Payment_Status]]="Unpaid",1,0)</f>
        <v>1</v>
      </c>
      <c r="V1020" s="12">
        <f>IF(Table1[[#This Row],[Payment_Status]]="Pending",1,0)</f>
        <v>0</v>
      </c>
      <c r="W1020" s="12" t="s">
        <v>43</v>
      </c>
      <c r="X1020" s="12" t="s">
        <v>30</v>
      </c>
      <c r="Y1020" s="12" t="s">
        <v>63</v>
      </c>
      <c r="Z1020" s="12">
        <v>67.19</v>
      </c>
      <c r="AA1020" s="12">
        <v>94.7</v>
      </c>
      <c r="AB1020" s="12" t="s">
        <v>32</v>
      </c>
      <c r="AC1020" s="13">
        <v>44370</v>
      </c>
      <c r="AD1020" s="12">
        <v>74</v>
      </c>
      <c r="AE1020" s="15" t="s">
        <v>40</v>
      </c>
    </row>
    <row r="1021" spans="3:31" ht="18" x14ac:dyDescent="0.35">
      <c r="C1021" s="11" t="s">
        <v>2017</v>
      </c>
      <c r="D1021" s="12" t="s">
        <v>5003</v>
      </c>
      <c r="E1021" s="12" t="s">
        <v>7007</v>
      </c>
      <c r="F1021" s="12" t="s">
        <v>26</v>
      </c>
      <c r="G1021" s="12" t="s">
        <v>8026</v>
      </c>
      <c r="H1021" s="12" t="s">
        <v>8021</v>
      </c>
      <c r="I1021" s="12" t="s">
        <v>2018</v>
      </c>
      <c r="J1021" s="13">
        <v>45692</v>
      </c>
      <c r="K1021" s="14">
        <v>8.1712962962962963E-3</v>
      </c>
      <c r="L1021" s="12">
        <v>174.45</v>
      </c>
      <c r="M1021" s="12">
        <v>4539.3599999999997</v>
      </c>
      <c r="N1021" s="12">
        <v>4713.8099999999904</v>
      </c>
      <c r="O1021" s="12">
        <v>1082.6199999999999</v>
      </c>
      <c r="P1021" s="49">
        <v>45695</v>
      </c>
      <c r="Q1021" s="12" t="str">
        <f>TEXT(Table1[[#This Row],[Billing_Date]],"YYYY")</f>
        <v>2025</v>
      </c>
      <c r="R1021" s="49">
        <v>45880</v>
      </c>
      <c r="S1021" s="12" t="s">
        <v>28</v>
      </c>
      <c r="T1021" s="12">
        <f>IF(Table1[[#This Row],[Payment_Status]]="Paid",1,0)</f>
        <v>1</v>
      </c>
      <c r="U1021" s="12">
        <f>IF(Table1[[#This Row],[Payment_Status]]="Unpaid",1,0)</f>
        <v>0</v>
      </c>
      <c r="V1021" s="12">
        <f>IF(Table1[[#This Row],[Payment_Status]]="Pending",1,0)</f>
        <v>0</v>
      </c>
      <c r="W1021" s="12" t="s">
        <v>50</v>
      </c>
      <c r="X1021" s="12" t="s">
        <v>44</v>
      </c>
      <c r="Y1021" s="12" t="s">
        <v>51</v>
      </c>
      <c r="Z1021" s="12">
        <v>94.57</v>
      </c>
      <c r="AA1021" s="12">
        <v>79.88</v>
      </c>
      <c r="AB1021" s="12" t="s">
        <v>46</v>
      </c>
      <c r="AC1021" s="13">
        <v>42559</v>
      </c>
      <c r="AD1021" s="12">
        <v>49</v>
      </c>
      <c r="AE1021" s="15" t="s">
        <v>33</v>
      </c>
    </row>
    <row r="1022" spans="3:31" ht="18" x14ac:dyDescent="0.35">
      <c r="C1022" s="11" t="s">
        <v>2019</v>
      </c>
      <c r="D1022" s="12" t="s">
        <v>5004</v>
      </c>
      <c r="E1022" s="12" t="s">
        <v>7008</v>
      </c>
      <c r="F1022" s="12" t="s">
        <v>35</v>
      </c>
      <c r="G1022" s="12" t="s">
        <v>8025</v>
      </c>
      <c r="H1022" s="12" t="s">
        <v>8020</v>
      </c>
      <c r="I1022" s="12" t="s">
        <v>2020</v>
      </c>
      <c r="J1022" s="13">
        <v>45517</v>
      </c>
      <c r="K1022" s="14">
        <v>1.7476851851851852E-3</v>
      </c>
      <c r="L1022" s="12">
        <v>278.75</v>
      </c>
      <c r="M1022" s="12">
        <v>1676.17</v>
      </c>
      <c r="N1022" s="12">
        <v>1954.92</v>
      </c>
      <c r="O1022" s="12">
        <v>1948.83</v>
      </c>
      <c r="P1022" s="49">
        <v>45612</v>
      </c>
      <c r="Q1022" s="12" t="str">
        <f>TEXT(Table1[[#This Row],[Billing_Date]],"YYYY")</f>
        <v>2024</v>
      </c>
      <c r="R1022" s="49">
        <v>45871</v>
      </c>
      <c r="S1022" s="12" t="s">
        <v>28</v>
      </c>
      <c r="T1022" s="12">
        <f>IF(Table1[[#This Row],[Payment_Status]]="Paid",1,0)</f>
        <v>1</v>
      </c>
      <c r="U1022" s="12">
        <f>IF(Table1[[#This Row],[Payment_Status]]="Unpaid",1,0)</f>
        <v>0</v>
      </c>
      <c r="V1022" s="12">
        <f>IF(Table1[[#This Row],[Payment_Status]]="Pending",1,0)</f>
        <v>0</v>
      </c>
      <c r="W1022" s="12" t="s">
        <v>29</v>
      </c>
      <c r="X1022" s="12" t="s">
        <v>39</v>
      </c>
      <c r="Y1022" s="12" t="s">
        <v>31</v>
      </c>
      <c r="Z1022" s="12">
        <v>121.92</v>
      </c>
      <c r="AA1022" s="12">
        <v>156.83000000000001</v>
      </c>
      <c r="AB1022" s="12" t="s">
        <v>46</v>
      </c>
      <c r="AC1022" s="13">
        <v>43231</v>
      </c>
      <c r="AD1022" s="12">
        <v>67</v>
      </c>
      <c r="AE1022" s="15" t="s">
        <v>33</v>
      </c>
    </row>
    <row r="1023" spans="3:31" ht="18" x14ac:dyDescent="0.35">
      <c r="C1023" s="11" t="s">
        <v>2021</v>
      </c>
      <c r="D1023" s="12" t="s">
        <v>5005</v>
      </c>
      <c r="E1023" s="12" t="s">
        <v>7009</v>
      </c>
      <c r="F1023" s="12" t="s">
        <v>30</v>
      </c>
      <c r="G1023" s="12" t="s">
        <v>8031</v>
      </c>
      <c r="H1023" s="12" t="s">
        <v>8024</v>
      </c>
      <c r="I1023" s="12" t="s">
        <v>2022</v>
      </c>
      <c r="J1023" s="13">
        <v>45496</v>
      </c>
      <c r="K1023" s="14">
        <v>8.5856481481481478E-2</v>
      </c>
      <c r="L1023" s="12">
        <v>155.1</v>
      </c>
      <c r="M1023" s="12">
        <v>2729.6</v>
      </c>
      <c r="N1023" s="12">
        <v>2884.7</v>
      </c>
      <c r="O1023" s="12">
        <v>953.28</v>
      </c>
      <c r="P1023" s="49">
        <v>45633</v>
      </c>
      <c r="Q1023" s="12" t="str">
        <f>TEXT(Table1[[#This Row],[Billing_Date]],"YYYY")</f>
        <v>2024</v>
      </c>
      <c r="R1023" s="49">
        <v>45876</v>
      </c>
      <c r="S1023" s="12" t="s">
        <v>37</v>
      </c>
      <c r="T1023" s="12">
        <f>IF(Table1[[#This Row],[Payment_Status]]="Paid",1,0)</f>
        <v>0</v>
      </c>
      <c r="U1023" s="12">
        <f>IF(Table1[[#This Row],[Payment_Status]]="Unpaid",1,0)</f>
        <v>0</v>
      </c>
      <c r="V1023" s="12">
        <f>IF(Table1[[#This Row],[Payment_Status]]="Pending",1,0)</f>
        <v>1</v>
      </c>
      <c r="W1023" s="12" t="s">
        <v>38</v>
      </c>
      <c r="X1023" s="12" t="s">
        <v>39</v>
      </c>
      <c r="Y1023" s="12" t="s">
        <v>85</v>
      </c>
      <c r="Z1023" s="12">
        <v>90.47</v>
      </c>
      <c r="AA1023" s="12">
        <v>64.63</v>
      </c>
      <c r="AB1023" s="12" t="s">
        <v>46</v>
      </c>
      <c r="AC1023" s="13">
        <v>42582</v>
      </c>
      <c r="AD1023" s="12">
        <v>56</v>
      </c>
      <c r="AE1023" s="15" t="s">
        <v>64</v>
      </c>
    </row>
    <row r="1024" spans="3:31" ht="18" x14ac:dyDescent="0.35">
      <c r="C1024" s="11" t="s">
        <v>1495</v>
      </c>
      <c r="D1024" s="12" t="s">
        <v>5006</v>
      </c>
      <c r="E1024" s="12" t="s">
        <v>7010</v>
      </c>
      <c r="F1024" s="12" t="s">
        <v>30</v>
      </c>
      <c r="G1024" s="12" t="s">
        <v>8026</v>
      </c>
      <c r="H1024" s="12" t="s">
        <v>8021</v>
      </c>
      <c r="I1024" s="12" t="s">
        <v>1496</v>
      </c>
      <c r="J1024" s="13">
        <v>45715</v>
      </c>
      <c r="K1024" s="14">
        <v>0.47721064814814818</v>
      </c>
      <c r="L1024" s="12">
        <v>214.45</v>
      </c>
      <c r="M1024" s="12">
        <v>2138.33</v>
      </c>
      <c r="N1024" s="12">
        <v>2352.7799999999902</v>
      </c>
      <c r="O1024" s="12">
        <v>1592.56</v>
      </c>
      <c r="P1024" s="49">
        <v>45716</v>
      </c>
      <c r="Q1024" s="12" t="str">
        <f>TEXT(Table1[[#This Row],[Billing_Date]],"YYYY")</f>
        <v>2025</v>
      </c>
      <c r="R1024" s="49">
        <v>45872</v>
      </c>
      <c r="S1024" s="12" t="s">
        <v>37</v>
      </c>
      <c r="T1024" s="12">
        <f>IF(Table1[[#This Row],[Payment_Status]]="Paid",1,0)</f>
        <v>0</v>
      </c>
      <c r="U1024" s="12">
        <f>IF(Table1[[#This Row],[Payment_Status]]="Unpaid",1,0)</f>
        <v>0</v>
      </c>
      <c r="V1024" s="12">
        <f>IF(Table1[[#This Row],[Payment_Status]]="Pending",1,0)</f>
        <v>1</v>
      </c>
      <c r="W1024" s="12" t="s">
        <v>38</v>
      </c>
      <c r="X1024" s="12" t="s">
        <v>44</v>
      </c>
      <c r="Y1024" s="12" t="s">
        <v>85</v>
      </c>
      <c r="Z1024" s="12">
        <v>90.83</v>
      </c>
      <c r="AA1024" s="12">
        <v>123.62</v>
      </c>
      <c r="AB1024" s="12" t="s">
        <v>32</v>
      </c>
      <c r="AC1024" s="13">
        <v>44253</v>
      </c>
      <c r="AD1024" s="12">
        <v>42</v>
      </c>
      <c r="AE1024" s="15" t="s">
        <v>64</v>
      </c>
    </row>
    <row r="1025" spans="3:31" ht="18" x14ac:dyDescent="0.35">
      <c r="C1025" s="11" t="s">
        <v>2025</v>
      </c>
      <c r="D1025" s="12" t="s">
        <v>5007</v>
      </c>
      <c r="E1025" s="12" t="s">
        <v>7011</v>
      </c>
      <c r="F1025" s="12" t="s">
        <v>26</v>
      </c>
      <c r="G1025" s="12" t="s">
        <v>8031</v>
      </c>
      <c r="H1025" s="12" t="s">
        <v>8024</v>
      </c>
      <c r="I1025" s="12" t="s">
        <v>2026</v>
      </c>
      <c r="J1025" s="13">
        <v>45679</v>
      </c>
      <c r="K1025" s="14">
        <v>0.315</v>
      </c>
      <c r="L1025" s="12">
        <v>443.92</v>
      </c>
      <c r="M1025" s="12">
        <v>4503.18</v>
      </c>
      <c r="N1025" s="12">
        <v>4947.1000000000004</v>
      </c>
      <c r="O1025" s="12">
        <v>2961.57</v>
      </c>
      <c r="P1025" s="49">
        <v>45681</v>
      </c>
      <c r="Q1025" s="12" t="str">
        <f>TEXT(Table1[[#This Row],[Billing_Date]],"YYYY")</f>
        <v>2025</v>
      </c>
      <c r="R1025" s="49">
        <v>45877</v>
      </c>
      <c r="S1025" s="12" t="s">
        <v>28</v>
      </c>
      <c r="T1025" s="12">
        <f>IF(Table1[[#This Row],[Payment_Status]]="Paid",1,0)</f>
        <v>1</v>
      </c>
      <c r="U1025" s="12">
        <f>IF(Table1[[#This Row],[Payment_Status]]="Unpaid",1,0)</f>
        <v>0</v>
      </c>
      <c r="V1025" s="12">
        <f>IF(Table1[[#This Row],[Payment_Status]]="Pending",1,0)</f>
        <v>0</v>
      </c>
      <c r="W1025" s="12" t="s">
        <v>38</v>
      </c>
      <c r="X1025" s="12" t="s">
        <v>44</v>
      </c>
      <c r="Y1025" s="12" t="s">
        <v>45</v>
      </c>
      <c r="Z1025" s="12">
        <v>214.57</v>
      </c>
      <c r="AA1025" s="12">
        <v>229.35</v>
      </c>
      <c r="AB1025" s="12" t="s">
        <v>46</v>
      </c>
      <c r="AC1025" s="13">
        <v>45354</v>
      </c>
      <c r="AD1025" s="12">
        <v>40</v>
      </c>
      <c r="AE1025" s="15" t="s">
        <v>33</v>
      </c>
    </row>
    <row r="1026" spans="3:31" ht="18" x14ac:dyDescent="0.35">
      <c r="C1026" s="11" t="s">
        <v>2027</v>
      </c>
      <c r="D1026" s="12" t="s">
        <v>5008</v>
      </c>
      <c r="E1026" s="12" t="s">
        <v>7012</v>
      </c>
      <c r="F1026" s="12" t="s">
        <v>35</v>
      </c>
      <c r="G1026" s="12" t="s">
        <v>8030</v>
      </c>
      <c r="H1026" s="12" t="s">
        <v>8023</v>
      </c>
      <c r="I1026" s="12" t="s">
        <v>2028</v>
      </c>
      <c r="J1026" s="13">
        <v>45828</v>
      </c>
      <c r="K1026" s="14">
        <v>0.14447916666666666</v>
      </c>
      <c r="L1026" s="12">
        <v>60.88</v>
      </c>
      <c r="M1026" s="12">
        <v>1626.25</v>
      </c>
      <c r="N1026" s="12">
        <v>1687.13</v>
      </c>
      <c r="O1026" s="12">
        <v>308.83999999999997</v>
      </c>
      <c r="P1026" s="49">
        <v>45833</v>
      </c>
      <c r="Q1026" s="12" t="str">
        <f>TEXT(Table1[[#This Row],[Billing_Date]],"YYYY")</f>
        <v>2025</v>
      </c>
      <c r="R1026" s="49">
        <v>45863</v>
      </c>
      <c r="S1026" s="12" t="s">
        <v>37</v>
      </c>
      <c r="T1026" s="12">
        <f>IF(Table1[[#This Row],[Payment_Status]]="Paid",1,0)</f>
        <v>0</v>
      </c>
      <c r="U1026" s="12">
        <f>IF(Table1[[#This Row],[Payment_Status]]="Unpaid",1,0)</f>
        <v>0</v>
      </c>
      <c r="V1026" s="12">
        <f>IF(Table1[[#This Row],[Payment_Status]]="Pending",1,0)</f>
        <v>1</v>
      </c>
      <c r="W1026" s="12" t="s">
        <v>29</v>
      </c>
      <c r="X1026" s="12" t="s">
        <v>30</v>
      </c>
      <c r="Y1026" s="12" t="s">
        <v>51</v>
      </c>
      <c r="Z1026" s="12">
        <v>31.34</v>
      </c>
      <c r="AA1026" s="12">
        <v>29.54</v>
      </c>
      <c r="AB1026" s="12" t="s">
        <v>32</v>
      </c>
      <c r="AC1026" s="13">
        <v>43535</v>
      </c>
      <c r="AD1026" s="12">
        <v>55</v>
      </c>
      <c r="AE1026" s="15" t="s">
        <v>33</v>
      </c>
    </row>
    <row r="1027" spans="3:31" ht="18" x14ac:dyDescent="0.35">
      <c r="C1027" s="11" t="s">
        <v>2029</v>
      </c>
      <c r="D1027" s="12" t="s">
        <v>5009</v>
      </c>
      <c r="E1027" s="12" t="s">
        <v>7013</v>
      </c>
      <c r="F1027" s="12" t="s">
        <v>35</v>
      </c>
      <c r="G1027" s="12" t="s">
        <v>8026</v>
      </c>
      <c r="H1027" s="12" t="s">
        <v>8021</v>
      </c>
      <c r="I1027" s="12" t="s">
        <v>2030</v>
      </c>
      <c r="J1027" s="13">
        <v>45833</v>
      </c>
      <c r="K1027" s="14">
        <v>0.70348379629629632</v>
      </c>
      <c r="L1027" s="12">
        <v>227.42</v>
      </c>
      <c r="M1027" s="12">
        <v>4778.25</v>
      </c>
      <c r="N1027" s="12">
        <v>5005.67</v>
      </c>
      <c r="O1027" s="12">
        <v>1583.78</v>
      </c>
      <c r="P1027" s="49">
        <v>45838</v>
      </c>
      <c r="Q1027" s="12" t="str">
        <f>TEXT(Table1[[#This Row],[Billing_Date]],"YYYY")</f>
        <v>2025</v>
      </c>
      <c r="R1027" s="49">
        <v>45857</v>
      </c>
      <c r="S1027" s="12" t="s">
        <v>49</v>
      </c>
      <c r="T1027" s="12">
        <f>IF(Table1[[#This Row],[Payment_Status]]="Paid",1,0)</f>
        <v>0</v>
      </c>
      <c r="U1027" s="12">
        <f>IF(Table1[[#This Row],[Payment_Status]]="Unpaid",1,0)</f>
        <v>1</v>
      </c>
      <c r="V1027" s="12">
        <f>IF(Table1[[#This Row],[Payment_Status]]="Pending",1,0)</f>
        <v>0</v>
      </c>
      <c r="W1027" s="12" t="s">
        <v>50</v>
      </c>
      <c r="X1027" s="12" t="s">
        <v>30</v>
      </c>
      <c r="Y1027" s="12" t="s">
        <v>31</v>
      </c>
      <c r="Z1027" s="12">
        <v>140.69999999999999</v>
      </c>
      <c r="AA1027" s="12">
        <v>86.72</v>
      </c>
      <c r="AB1027" s="12" t="s">
        <v>32</v>
      </c>
      <c r="AC1027" s="13">
        <v>45341</v>
      </c>
      <c r="AD1027" s="12">
        <v>31</v>
      </c>
      <c r="AE1027" s="15" t="s">
        <v>33</v>
      </c>
    </row>
    <row r="1028" spans="3:31" ht="18" x14ac:dyDescent="0.35">
      <c r="C1028" s="11" t="s">
        <v>4020</v>
      </c>
      <c r="D1028" s="12" t="s">
        <v>5010</v>
      </c>
      <c r="E1028" s="12" t="s">
        <v>7014</v>
      </c>
      <c r="F1028" s="12" t="s">
        <v>35</v>
      </c>
      <c r="G1028" s="12" t="s">
        <v>8026</v>
      </c>
      <c r="H1028" s="12" t="s">
        <v>8021</v>
      </c>
      <c r="I1028" s="12" t="s">
        <v>4021</v>
      </c>
      <c r="J1028" s="13">
        <v>45601</v>
      </c>
      <c r="K1028" s="14">
        <v>0.50267361111111108</v>
      </c>
      <c r="L1028" s="12">
        <v>147.62</v>
      </c>
      <c r="M1028" s="12">
        <v>1632.5</v>
      </c>
      <c r="N1028" s="12">
        <v>1780.12</v>
      </c>
      <c r="O1028" s="12">
        <v>821.72</v>
      </c>
      <c r="P1028" s="49">
        <v>45856</v>
      </c>
      <c r="Q1028" s="12" t="str">
        <f>TEXT(Table1[[#This Row],[Billing_Date]],"YYYY")</f>
        <v>2025</v>
      </c>
      <c r="R1028" s="49">
        <v>45883</v>
      </c>
      <c r="S1028" s="12" t="s">
        <v>28</v>
      </c>
      <c r="T1028" s="12">
        <f>IF(Table1[[#This Row],[Payment_Status]]="Paid",1,0)</f>
        <v>1</v>
      </c>
      <c r="U1028" s="12">
        <f>IF(Table1[[#This Row],[Payment_Status]]="Unpaid",1,0)</f>
        <v>0</v>
      </c>
      <c r="V1028" s="12">
        <f>IF(Table1[[#This Row],[Payment_Status]]="Pending",1,0)</f>
        <v>0</v>
      </c>
      <c r="W1028" s="12" t="s">
        <v>58</v>
      </c>
      <c r="X1028" s="12" t="s">
        <v>30</v>
      </c>
      <c r="Y1028" s="12" t="s">
        <v>85</v>
      </c>
      <c r="Z1028" s="12">
        <v>70.209999999999994</v>
      </c>
      <c r="AA1028" s="12">
        <v>77.41</v>
      </c>
      <c r="AB1028" s="12" t="s">
        <v>46</v>
      </c>
      <c r="AC1028" s="13">
        <v>43055</v>
      </c>
      <c r="AD1028" s="12">
        <v>65</v>
      </c>
      <c r="AE1028" s="15" t="s">
        <v>40</v>
      </c>
    </row>
    <row r="1029" spans="3:31" ht="18" x14ac:dyDescent="0.35">
      <c r="C1029" s="11" t="s">
        <v>2033</v>
      </c>
      <c r="D1029" s="12" t="s">
        <v>5011</v>
      </c>
      <c r="E1029" s="12" t="s">
        <v>7015</v>
      </c>
      <c r="F1029" s="12" t="s">
        <v>35</v>
      </c>
      <c r="G1029" s="12" t="s">
        <v>8027</v>
      </c>
      <c r="H1029" s="12" t="s">
        <v>8022</v>
      </c>
      <c r="I1029" s="12" t="s">
        <v>2034</v>
      </c>
      <c r="J1029" s="13">
        <v>45514</v>
      </c>
      <c r="K1029" s="14">
        <v>9.9004629629629623E-2</v>
      </c>
      <c r="L1029" s="12">
        <v>436.31</v>
      </c>
      <c r="M1029" s="12">
        <v>1322.92</v>
      </c>
      <c r="N1029" s="12">
        <v>1759.23</v>
      </c>
      <c r="O1029" s="12">
        <v>2207.81</v>
      </c>
      <c r="P1029" s="49">
        <v>45711</v>
      </c>
      <c r="Q1029" s="12" t="str">
        <f>TEXT(Table1[[#This Row],[Billing_Date]],"YYYY")</f>
        <v>2025</v>
      </c>
      <c r="R1029" s="49">
        <v>45866</v>
      </c>
      <c r="S1029" s="12" t="s">
        <v>37</v>
      </c>
      <c r="T1029" s="12">
        <f>IF(Table1[[#This Row],[Payment_Status]]="Paid",1,0)</f>
        <v>0</v>
      </c>
      <c r="U1029" s="12">
        <f>IF(Table1[[#This Row],[Payment_Status]]="Unpaid",1,0)</f>
        <v>0</v>
      </c>
      <c r="V1029" s="12">
        <f>IF(Table1[[#This Row],[Payment_Status]]="Pending",1,0)</f>
        <v>1</v>
      </c>
      <c r="W1029" s="12" t="s">
        <v>50</v>
      </c>
      <c r="X1029" s="12" t="s">
        <v>44</v>
      </c>
      <c r="Y1029" s="12" t="s">
        <v>31</v>
      </c>
      <c r="Z1029" s="12">
        <v>285.16000000000003</v>
      </c>
      <c r="AA1029" s="12">
        <v>151.15</v>
      </c>
      <c r="AB1029" s="12" t="s">
        <v>46</v>
      </c>
      <c r="AC1029" s="13">
        <v>42275</v>
      </c>
      <c r="AD1029" s="12">
        <v>43</v>
      </c>
      <c r="AE1029" s="15" t="s">
        <v>64</v>
      </c>
    </row>
    <row r="1030" spans="3:31" ht="18" x14ac:dyDescent="0.35">
      <c r="C1030" s="11" t="s">
        <v>2035</v>
      </c>
      <c r="D1030" s="12" t="s">
        <v>5012</v>
      </c>
      <c r="E1030" s="12" t="s">
        <v>7016</v>
      </c>
      <c r="F1030" s="12" t="s">
        <v>35</v>
      </c>
      <c r="G1030" s="12" t="s">
        <v>8030</v>
      </c>
      <c r="H1030" s="12" t="s">
        <v>8023</v>
      </c>
      <c r="I1030" s="12" t="s">
        <v>2036</v>
      </c>
      <c r="J1030" s="13">
        <v>45610</v>
      </c>
      <c r="K1030" s="14">
        <v>0.26848379629629632</v>
      </c>
      <c r="L1030" s="12">
        <v>118.48</v>
      </c>
      <c r="M1030" s="12">
        <v>4941.68</v>
      </c>
      <c r="N1030" s="12">
        <v>5060.16</v>
      </c>
      <c r="O1030" s="12">
        <v>536.03</v>
      </c>
      <c r="P1030" s="49">
        <v>45634</v>
      </c>
      <c r="Q1030" s="12" t="str">
        <f>TEXT(Table1[[#This Row],[Billing_Date]],"YYYY")</f>
        <v>2024</v>
      </c>
      <c r="R1030" s="49">
        <v>45858</v>
      </c>
      <c r="S1030" s="12" t="s">
        <v>37</v>
      </c>
      <c r="T1030" s="12">
        <f>IF(Table1[[#This Row],[Payment_Status]]="Paid",1,0)</f>
        <v>0</v>
      </c>
      <c r="U1030" s="12">
        <f>IF(Table1[[#This Row],[Payment_Status]]="Unpaid",1,0)</f>
        <v>0</v>
      </c>
      <c r="V1030" s="12">
        <f>IF(Table1[[#This Row],[Payment_Status]]="Pending",1,0)</f>
        <v>1</v>
      </c>
      <c r="W1030" s="12" t="s">
        <v>43</v>
      </c>
      <c r="X1030" s="12" t="s">
        <v>39</v>
      </c>
      <c r="Y1030" s="12" t="s">
        <v>63</v>
      </c>
      <c r="Z1030" s="12">
        <v>63.92</v>
      </c>
      <c r="AA1030" s="12">
        <v>54.56</v>
      </c>
      <c r="AB1030" s="12" t="s">
        <v>46</v>
      </c>
      <c r="AC1030" s="13">
        <v>44254</v>
      </c>
      <c r="AD1030" s="12">
        <v>32</v>
      </c>
      <c r="AE1030" s="15" t="s">
        <v>64</v>
      </c>
    </row>
    <row r="1031" spans="3:31" ht="18" x14ac:dyDescent="0.35">
      <c r="C1031" s="11" t="s">
        <v>2037</v>
      </c>
      <c r="D1031" s="12" t="s">
        <v>5013</v>
      </c>
      <c r="E1031" s="12" t="s">
        <v>7017</v>
      </c>
      <c r="F1031" s="12" t="s">
        <v>26</v>
      </c>
      <c r="G1031" s="12" t="s">
        <v>8030</v>
      </c>
      <c r="H1031" s="12" t="s">
        <v>8023</v>
      </c>
      <c r="I1031" s="12" t="s">
        <v>2038</v>
      </c>
      <c r="J1031" s="13">
        <v>45521</v>
      </c>
      <c r="K1031" s="14">
        <v>0.18644675925925927</v>
      </c>
      <c r="L1031" s="12">
        <v>428.3</v>
      </c>
      <c r="M1031" s="12">
        <v>3056.66</v>
      </c>
      <c r="N1031" s="12">
        <v>3484.96</v>
      </c>
      <c r="O1031" s="12">
        <v>1982.13</v>
      </c>
      <c r="P1031" s="49">
        <v>45596</v>
      </c>
      <c r="Q1031" s="12" t="str">
        <f>TEXT(Table1[[#This Row],[Billing_Date]],"YYYY")</f>
        <v>2024</v>
      </c>
      <c r="R1031" s="49">
        <v>45863</v>
      </c>
      <c r="S1031" s="12" t="s">
        <v>28</v>
      </c>
      <c r="T1031" s="12">
        <f>IF(Table1[[#This Row],[Payment_Status]]="Paid",1,0)</f>
        <v>1</v>
      </c>
      <c r="U1031" s="12">
        <f>IF(Table1[[#This Row],[Payment_Status]]="Unpaid",1,0)</f>
        <v>0</v>
      </c>
      <c r="V1031" s="12">
        <f>IF(Table1[[#This Row],[Payment_Status]]="Pending",1,0)</f>
        <v>0</v>
      </c>
      <c r="W1031" s="12" t="s">
        <v>43</v>
      </c>
      <c r="X1031" s="12" t="s">
        <v>39</v>
      </c>
      <c r="Y1031" s="12" t="s">
        <v>85</v>
      </c>
      <c r="Z1031" s="12">
        <v>257.43</v>
      </c>
      <c r="AA1031" s="12">
        <v>170.87</v>
      </c>
      <c r="AB1031" s="12" t="s">
        <v>32</v>
      </c>
      <c r="AC1031" s="13">
        <v>43839</v>
      </c>
      <c r="AD1031" s="12">
        <v>22</v>
      </c>
      <c r="AE1031" s="15" t="s">
        <v>64</v>
      </c>
    </row>
    <row r="1032" spans="3:31" ht="18" x14ac:dyDescent="0.35">
      <c r="C1032" s="11" t="s">
        <v>2039</v>
      </c>
      <c r="D1032" s="12" t="s">
        <v>5014</v>
      </c>
      <c r="E1032" s="12" t="s">
        <v>7018</v>
      </c>
      <c r="F1032" s="12" t="s">
        <v>26</v>
      </c>
      <c r="G1032" s="12" t="s">
        <v>8026</v>
      </c>
      <c r="H1032" s="12" t="s">
        <v>8021</v>
      </c>
      <c r="I1032" s="12" t="s">
        <v>2040</v>
      </c>
      <c r="J1032" s="13">
        <v>45499</v>
      </c>
      <c r="K1032" s="14">
        <v>0.56965277777777779</v>
      </c>
      <c r="L1032" s="12">
        <v>156.65</v>
      </c>
      <c r="M1032" s="12">
        <v>1291.57</v>
      </c>
      <c r="N1032" s="12">
        <v>1448.22</v>
      </c>
      <c r="O1032" s="12">
        <v>1012.43</v>
      </c>
      <c r="P1032" s="49">
        <v>45802</v>
      </c>
      <c r="Q1032" s="12" t="str">
        <f>TEXT(Table1[[#This Row],[Billing_Date]],"YYYY")</f>
        <v>2025</v>
      </c>
      <c r="R1032" s="49">
        <v>45873</v>
      </c>
      <c r="S1032" s="12" t="s">
        <v>49</v>
      </c>
      <c r="T1032" s="12">
        <f>IF(Table1[[#This Row],[Payment_Status]]="Paid",1,0)</f>
        <v>0</v>
      </c>
      <c r="U1032" s="12">
        <f>IF(Table1[[#This Row],[Payment_Status]]="Unpaid",1,0)</f>
        <v>1</v>
      </c>
      <c r="V1032" s="12">
        <f>IF(Table1[[#This Row],[Payment_Status]]="Pending",1,0)</f>
        <v>0</v>
      </c>
      <c r="W1032" s="12" t="s">
        <v>50</v>
      </c>
      <c r="X1032" s="12" t="s">
        <v>39</v>
      </c>
      <c r="Y1032" s="12" t="s">
        <v>63</v>
      </c>
      <c r="Z1032" s="12">
        <v>65.89</v>
      </c>
      <c r="AA1032" s="12">
        <v>90.76</v>
      </c>
      <c r="AB1032" s="12" t="s">
        <v>32</v>
      </c>
      <c r="AC1032" s="13">
        <v>43208</v>
      </c>
      <c r="AD1032" s="12">
        <v>20</v>
      </c>
      <c r="AE1032" s="15" t="s">
        <v>64</v>
      </c>
    </row>
    <row r="1033" spans="3:31" ht="18" x14ac:dyDescent="0.35">
      <c r="C1033" s="11" t="s">
        <v>2041</v>
      </c>
      <c r="D1033" s="12" t="s">
        <v>5015</v>
      </c>
      <c r="E1033" s="12" t="s">
        <v>7019</v>
      </c>
      <c r="F1033" s="12" t="s">
        <v>26</v>
      </c>
      <c r="G1033" s="12" t="s">
        <v>8030</v>
      </c>
      <c r="H1033" s="12" t="s">
        <v>8023</v>
      </c>
      <c r="I1033" s="12" t="s">
        <v>2042</v>
      </c>
      <c r="J1033" s="13">
        <v>45778</v>
      </c>
      <c r="K1033" s="14">
        <v>0.91553240740740738</v>
      </c>
      <c r="L1033" s="12">
        <v>329.71</v>
      </c>
      <c r="M1033" s="12">
        <v>3282.77</v>
      </c>
      <c r="N1033" s="12">
        <v>3612.48</v>
      </c>
      <c r="O1033" s="12">
        <v>1493.74</v>
      </c>
      <c r="P1033" s="49">
        <v>45821</v>
      </c>
      <c r="Q1033" s="12" t="str">
        <f>TEXT(Table1[[#This Row],[Billing_Date]],"YYYY")</f>
        <v>2025</v>
      </c>
      <c r="R1033" s="49">
        <v>45876</v>
      </c>
      <c r="S1033" s="12" t="s">
        <v>28</v>
      </c>
      <c r="T1033" s="12">
        <f>IF(Table1[[#This Row],[Payment_Status]]="Paid",1,0)</f>
        <v>1</v>
      </c>
      <c r="U1033" s="12">
        <f>IF(Table1[[#This Row],[Payment_Status]]="Unpaid",1,0)</f>
        <v>0</v>
      </c>
      <c r="V1033" s="12">
        <f>IF(Table1[[#This Row],[Payment_Status]]="Pending",1,0)</f>
        <v>0</v>
      </c>
      <c r="W1033" s="12" t="s">
        <v>38</v>
      </c>
      <c r="X1033" s="12" t="s">
        <v>39</v>
      </c>
      <c r="Y1033" s="12" t="s">
        <v>51</v>
      </c>
      <c r="Z1033" s="12">
        <v>155.1</v>
      </c>
      <c r="AA1033" s="12">
        <v>174.61</v>
      </c>
      <c r="AB1033" s="12" t="s">
        <v>46</v>
      </c>
      <c r="AC1033" s="13">
        <v>45287</v>
      </c>
      <c r="AD1033" s="12">
        <v>70</v>
      </c>
      <c r="AE1033" s="15" t="s">
        <v>33</v>
      </c>
    </row>
    <row r="1034" spans="3:31" ht="18" x14ac:dyDescent="0.35">
      <c r="C1034" s="11" t="s">
        <v>2043</v>
      </c>
      <c r="D1034" s="12" t="s">
        <v>5016</v>
      </c>
      <c r="E1034" s="12" t="s">
        <v>7020</v>
      </c>
      <c r="F1034" s="12" t="s">
        <v>35</v>
      </c>
      <c r="G1034" s="12" t="s">
        <v>8026</v>
      </c>
      <c r="H1034" s="12" t="s">
        <v>8021</v>
      </c>
      <c r="I1034" s="12" t="s">
        <v>2044</v>
      </c>
      <c r="J1034" s="13">
        <v>45847</v>
      </c>
      <c r="K1034" s="14">
        <v>0.71944444444444444</v>
      </c>
      <c r="L1034" s="12">
        <v>131.88</v>
      </c>
      <c r="M1034" s="12">
        <v>2014.22</v>
      </c>
      <c r="N1034" s="12">
        <v>2146.1</v>
      </c>
      <c r="O1034" s="12">
        <v>739.9</v>
      </c>
      <c r="P1034" s="49">
        <v>45850</v>
      </c>
      <c r="Q1034" s="12" t="str">
        <f>TEXT(Table1[[#This Row],[Billing_Date]],"YYYY")</f>
        <v>2025</v>
      </c>
      <c r="R1034" s="49">
        <v>45877</v>
      </c>
      <c r="S1034" s="12" t="s">
        <v>28</v>
      </c>
      <c r="T1034" s="12">
        <f>IF(Table1[[#This Row],[Payment_Status]]="Paid",1,0)</f>
        <v>1</v>
      </c>
      <c r="U1034" s="12">
        <f>IF(Table1[[#This Row],[Payment_Status]]="Unpaid",1,0)</f>
        <v>0</v>
      </c>
      <c r="V1034" s="12">
        <f>IF(Table1[[#This Row],[Payment_Status]]="Pending",1,0)</f>
        <v>0</v>
      </c>
      <c r="W1034" s="12" t="s">
        <v>58</v>
      </c>
      <c r="X1034" s="12" t="s">
        <v>30</v>
      </c>
      <c r="Y1034" s="12" t="s">
        <v>85</v>
      </c>
      <c r="Z1034" s="12">
        <v>62.31</v>
      </c>
      <c r="AA1034" s="12">
        <v>69.569999999999993</v>
      </c>
      <c r="AB1034" s="12" t="s">
        <v>46</v>
      </c>
      <c r="AC1034" s="13">
        <v>44902</v>
      </c>
      <c r="AD1034" s="12">
        <v>50</v>
      </c>
      <c r="AE1034" s="15" t="s">
        <v>40</v>
      </c>
    </row>
    <row r="1035" spans="3:31" ht="18" x14ac:dyDescent="0.35">
      <c r="C1035" s="11" t="s">
        <v>2045</v>
      </c>
      <c r="D1035" s="12" t="s">
        <v>5017</v>
      </c>
      <c r="E1035" s="12" t="s">
        <v>7021</v>
      </c>
      <c r="F1035" s="12" t="s">
        <v>35</v>
      </c>
      <c r="G1035" s="12" t="s">
        <v>8027</v>
      </c>
      <c r="H1035" s="12" t="s">
        <v>8022</v>
      </c>
      <c r="I1035" s="12" t="s">
        <v>2046</v>
      </c>
      <c r="J1035" s="13">
        <v>45659</v>
      </c>
      <c r="K1035" s="14">
        <v>0.28339120370370369</v>
      </c>
      <c r="L1035" s="12">
        <v>424.74</v>
      </c>
      <c r="M1035" s="12">
        <v>3910.16</v>
      </c>
      <c r="N1035" s="12">
        <v>4334.8999999999996</v>
      </c>
      <c r="O1035" s="12">
        <v>2678.63</v>
      </c>
      <c r="P1035" s="49">
        <v>45663</v>
      </c>
      <c r="Q1035" s="12" t="str">
        <f>TEXT(Table1[[#This Row],[Billing_Date]],"YYYY")</f>
        <v>2025</v>
      </c>
      <c r="R1035" s="49">
        <v>45877</v>
      </c>
      <c r="S1035" s="12" t="s">
        <v>37</v>
      </c>
      <c r="T1035" s="12">
        <f>IF(Table1[[#This Row],[Payment_Status]]="Paid",1,0)</f>
        <v>0</v>
      </c>
      <c r="U1035" s="12">
        <f>IF(Table1[[#This Row],[Payment_Status]]="Unpaid",1,0)</f>
        <v>0</v>
      </c>
      <c r="V1035" s="12">
        <f>IF(Table1[[#This Row],[Payment_Status]]="Pending",1,0)</f>
        <v>1</v>
      </c>
      <c r="W1035" s="12" t="s">
        <v>50</v>
      </c>
      <c r="X1035" s="12" t="s">
        <v>39</v>
      </c>
      <c r="Y1035" s="12" t="s">
        <v>51</v>
      </c>
      <c r="Z1035" s="12">
        <v>179.51</v>
      </c>
      <c r="AA1035" s="12">
        <v>245.23</v>
      </c>
      <c r="AB1035" s="12" t="s">
        <v>46</v>
      </c>
      <c r="AC1035" s="13">
        <v>45045</v>
      </c>
      <c r="AD1035" s="12">
        <v>59</v>
      </c>
      <c r="AE1035" s="15" t="s">
        <v>64</v>
      </c>
    </row>
    <row r="1036" spans="3:31" ht="18" x14ac:dyDescent="0.35">
      <c r="C1036" s="11" t="s">
        <v>2047</v>
      </c>
      <c r="D1036" s="12" t="s">
        <v>5018</v>
      </c>
      <c r="E1036" s="12" t="s">
        <v>7022</v>
      </c>
      <c r="F1036" s="12" t="s">
        <v>35</v>
      </c>
      <c r="G1036" s="12" t="s">
        <v>8026</v>
      </c>
      <c r="H1036" s="12" t="s">
        <v>8021</v>
      </c>
      <c r="I1036" s="12" t="s">
        <v>2048</v>
      </c>
      <c r="J1036" s="13">
        <v>45527</v>
      </c>
      <c r="K1036" s="14">
        <v>0.72554398148148147</v>
      </c>
      <c r="L1036" s="12">
        <v>188.76</v>
      </c>
      <c r="M1036" s="12">
        <v>4040.34</v>
      </c>
      <c r="N1036" s="12">
        <v>4229.1000000000004</v>
      </c>
      <c r="O1036" s="12">
        <v>1183.57</v>
      </c>
      <c r="P1036" s="49">
        <v>45686</v>
      </c>
      <c r="Q1036" s="12" t="str">
        <f>TEXT(Table1[[#This Row],[Billing_Date]],"YYYY")</f>
        <v>2025</v>
      </c>
      <c r="R1036" s="49">
        <v>45866</v>
      </c>
      <c r="S1036" s="12" t="s">
        <v>37</v>
      </c>
      <c r="T1036" s="12">
        <f>IF(Table1[[#This Row],[Payment_Status]]="Paid",1,0)</f>
        <v>0</v>
      </c>
      <c r="U1036" s="12">
        <f>IF(Table1[[#This Row],[Payment_Status]]="Unpaid",1,0)</f>
        <v>0</v>
      </c>
      <c r="V1036" s="12">
        <f>IF(Table1[[#This Row],[Payment_Status]]="Pending",1,0)</f>
        <v>1</v>
      </c>
      <c r="W1036" s="12" t="s">
        <v>43</v>
      </c>
      <c r="X1036" s="12" t="s">
        <v>30</v>
      </c>
      <c r="Y1036" s="12" t="s">
        <v>45</v>
      </c>
      <c r="Z1036" s="12">
        <v>125.36</v>
      </c>
      <c r="AA1036" s="12">
        <v>63.4</v>
      </c>
      <c r="AB1036" s="12" t="s">
        <v>32</v>
      </c>
      <c r="AC1036" s="13">
        <v>44501</v>
      </c>
      <c r="AD1036" s="12">
        <v>42</v>
      </c>
      <c r="AE1036" s="15" t="s">
        <v>40</v>
      </c>
    </row>
    <row r="1037" spans="3:31" ht="18" x14ac:dyDescent="0.35">
      <c r="C1037" s="11" t="s">
        <v>2049</v>
      </c>
      <c r="D1037" s="12" t="s">
        <v>5019</v>
      </c>
      <c r="E1037" s="12" t="s">
        <v>7023</v>
      </c>
      <c r="F1037" s="12" t="s">
        <v>26</v>
      </c>
      <c r="G1037" s="12" t="s">
        <v>8030</v>
      </c>
      <c r="H1037" s="12" t="s">
        <v>8023</v>
      </c>
      <c r="I1037" s="12" t="s">
        <v>2050</v>
      </c>
      <c r="J1037" s="13">
        <v>45765</v>
      </c>
      <c r="K1037" s="14">
        <v>0.92493055555555559</v>
      </c>
      <c r="L1037" s="12">
        <v>384.15</v>
      </c>
      <c r="M1037" s="12">
        <v>3924.41</v>
      </c>
      <c r="N1037" s="12">
        <v>4308.5599999999904</v>
      </c>
      <c r="O1037" s="12">
        <v>2584.91</v>
      </c>
      <c r="P1037" s="49">
        <v>45767</v>
      </c>
      <c r="Q1037" s="12" t="str">
        <f>TEXT(Table1[[#This Row],[Billing_Date]],"YYYY")</f>
        <v>2025</v>
      </c>
      <c r="R1037" s="49">
        <v>45885</v>
      </c>
      <c r="S1037" s="12" t="s">
        <v>37</v>
      </c>
      <c r="T1037" s="12">
        <f>IF(Table1[[#This Row],[Payment_Status]]="Paid",1,0)</f>
        <v>0</v>
      </c>
      <c r="U1037" s="12">
        <f>IF(Table1[[#This Row],[Payment_Status]]="Unpaid",1,0)</f>
        <v>0</v>
      </c>
      <c r="V1037" s="12">
        <f>IF(Table1[[#This Row],[Payment_Status]]="Pending",1,0)</f>
        <v>1</v>
      </c>
      <c r="W1037" s="12" t="s">
        <v>29</v>
      </c>
      <c r="X1037" s="12" t="s">
        <v>30</v>
      </c>
      <c r="Y1037" s="12" t="s">
        <v>63</v>
      </c>
      <c r="Z1037" s="12">
        <v>263.44</v>
      </c>
      <c r="AA1037" s="12">
        <v>120.71</v>
      </c>
      <c r="AB1037" s="12" t="s">
        <v>46</v>
      </c>
      <c r="AC1037" s="13">
        <v>42316</v>
      </c>
      <c r="AD1037" s="12">
        <v>61</v>
      </c>
      <c r="AE1037" s="15" t="s">
        <v>33</v>
      </c>
    </row>
    <row r="1038" spans="3:31" ht="18" x14ac:dyDescent="0.35">
      <c r="C1038" s="11" t="s">
        <v>1180</v>
      </c>
      <c r="D1038" s="12" t="s">
        <v>5020</v>
      </c>
      <c r="E1038" s="12" t="s">
        <v>7024</v>
      </c>
      <c r="F1038" s="12" t="s">
        <v>26</v>
      </c>
      <c r="G1038" s="12" t="s">
        <v>8030</v>
      </c>
      <c r="H1038" s="12" t="s">
        <v>8023</v>
      </c>
      <c r="I1038" s="12" t="s">
        <v>1181</v>
      </c>
      <c r="J1038" s="13">
        <v>45495</v>
      </c>
      <c r="K1038" s="14">
        <v>0.50356481481481485</v>
      </c>
      <c r="L1038" s="12">
        <v>274.5</v>
      </c>
      <c r="M1038" s="12">
        <v>3525.72</v>
      </c>
      <c r="N1038" s="12">
        <v>3800.22</v>
      </c>
      <c r="O1038" s="12">
        <v>1513.1</v>
      </c>
      <c r="P1038" s="49">
        <v>45732</v>
      </c>
      <c r="Q1038" s="12" t="str">
        <f>TEXT(Table1[[#This Row],[Billing_Date]],"YYYY")</f>
        <v>2025</v>
      </c>
      <c r="R1038" s="49">
        <v>45865</v>
      </c>
      <c r="S1038" s="12" t="s">
        <v>37</v>
      </c>
      <c r="T1038" s="12">
        <f>IF(Table1[[#This Row],[Payment_Status]]="Paid",1,0)</f>
        <v>0</v>
      </c>
      <c r="U1038" s="12">
        <f>IF(Table1[[#This Row],[Payment_Status]]="Unpaid",1,0)</f>
        <v>0</v>
      </c>
      <c r="V1038" s="12">
        <f>IF(Table1[[#This Row],[Payment_Status]]="Pending",1,0)</f>
        <v>1</v>
      </c>
      <c r="W1038" s="12" t="s">
        <v>29</v>
      </c>
      <c r="X1038" s="12" t="s">
        <v>39</v>
      </c>
      <c r="Y1038" s="12" t="s">
        <v>85</v>
      </c>
      <c r="Z1038" s="12">
        <v>126.33</v>
      </c>
      <c r="AA1038" s="12">
        <v>148.16999999999999</v>
      </c>
      <c r="AB1038" s="12" t="s">
        <v>46</v>
      </c>
      <c r="AC1038" s="13">
        <v>44777</v>
      </c>
      <c r="AD1038" s="12">
        <v>56</v>
      </c>
      <c r="AE1038" s="15" t="s">
        <v>40</v>
      </c>
    </row>
    <row r="1039" spans="3:31" ht="18" x14ac:dyDescent="0.35">
      <c r="C1039" s="11" t="s">
        <v>2053</v>
      </c>
      <c r="D1039" s="12" t="s">
        <v>5021</v>
      </c>
      <c r="E1039" s="12" t="s">
        <v>7025</v>
      </c>
      <c r="F1039" s="12" t="s">
        <v>35</v>
      </c>
      <c r="G1039" s="12" t="s">
        <v>8026</v>
      </c>
      <c r="H1039" s="12" t="s">
        <v>8021</v>
      </c>
      <c r="I1039" s="12" t="s">
        <v>2054</v>
      </c>
      <c r="J1039" s="13">
        <v>45652</v>
      </c>
      <c r="K1039" s="14">
        <v>0.12555555555555556</v>
      </c>
      <c r="L1039" s="12">
        <v>66.83</v>
      </c>
      <c r="M1039" s="12">
        <v>1640.34</v>
      </c>
      <c r="N1039" s="12">
        <v>1707.1699999999901</v>
      </c>
      <c r="O1039" s="12">
        <v>498.63</v>
      </c>
      <c r="P1039" s="49">
        <v>45654</v>
      </c>
      <c r="Q1039" s="12" t="str">
        <f>TEXT(Table1[[#This Row],[Billing_Date]],"YYYY")</f>
        <v>2024</v>
      </c>
      <c r="R1039" s="49">
        <v>45879</v>
      </c>
      <c r="S1039" s="12" t="s">
        <v>37</v>
      </c>
      <c r="T1039" s="12">
        <f>IF(Table1[[#This Row],[Payment_Status]]="Paid",1,0)</f>
        <v>0</v>
      </c>
      <c r="U1039" s="12">
        <f>IF(Table1[[#This Row],[Payment_Status]]="Unpaid",1,0)</f>
        <v>0</v>
      </c>
      <c r="V1039" s="12">
        <f>IF(Table1[[#This Row],[Payment_Status]]="Pending",1,0)</f>
        <v>1</v>
      </c>
      <c r="W1039" s="12" t="s">
        <v>38</v>
      </c>
      <c r="X1039" s="12" t="s">
        <v>44</v>
      </c>
      <c r="Y1039" s="12" t="s">
        <v>85</v>
      </c>
      <c r="Z1039" s="12">
        <v>36.29</v>
      </c>
      <c r="AA1039" s="12">
        <v>30.54</v>
      </c>
      <c r="AB1039" s="12" t="s">
        <v>32</v>
      </c>
      <c r="AC1039" s="13">
        <v>43213</v>
      </c>
      <c r="AD1039" s="12">
        <v>70</v>
      </c>
      <c r="AE1039" s="15" t="s">
        <v>40</v>
      </c>
    </row>
    <row r="1040" spans="3:31" ht="18" x14ac:dyDescent="0.35">
      <c r="C1040" s="11" t="s">
        <v>2055</v>
      </c>
      <c r="D1040" s="12" t="s">
        <v>5022</v>
      </c>
      <c r="E1040" s="12" t="s">
        <v>7026</v>
      </c>
      <c r="F1040" s="12" t="s">
        <v>30</v>
      </c>
      <c r="G1040" s="12" t="s">
        <v>8026</v>
      </c>
      <c r="H1040" s="12" t="s">
        <v>8021</v>
      </c>
      <c r="I1040" s="12" t="s">
        <v>2056</v>
      </c>
      <c r="J1040" s="13">
        <v>45513</v>
      </c>
      <c r="K1040" s="14">
        <v>3.7962962962962963E-3</v>
      </c>
      <c r="L1040" s="12">
        <v>276</v>
      </c>
      <c r="M1040" s="12">
        <v>2581.14</v>
      </c>
      <c r="N1040" s="12">
        <v>2857.14</v>
      </c>
      <c r="O1040" s="12">
        <v>1273.1500000000001</v>
      </c>
      <c r="P1040" s="49">
        <v>45660</v>
      </c>
      <c r="Q1040" s="12" t="str">
        <f>TEXT(Table1[[#This Row],[Billing_Date]],"YYYY")</f>
        <v>2025</v>
      </c>
      <c r="R1040" s="49">
        <v>45883</v>
      </c>
      <c r="S1040" s="12" t="s">
        <v>37</v>
      </c>
      <c r="T1040" s="12">
        <f>IF(Table1[[#This Row],[Payment_Status]]="Paid",1,0)</f>
        <v>0</v>
      </c>
      <c r="U1040" s="12">
        <f>IF(Table1[[#This Row],[Payment_Status]]="Unpaid",1,0)</f>
        <v>0</v>
      </c>
      <c r="V1040" s="12">
        <f>IF(Table1[[#This Row],[Payment_Status]]="Pending",1,0)</f>
        <v>1</v>
      </c>
      <c r="W1040" s="12" t="s">
        <v>43</v>
      </c>
      <c r="X1040" s="12" t="s">
        <v>30</v>
      </c>
      <c r="Y1040" s="12" t="s">
        <v>85</v>
      </c>
      <c r="Z1040" s="12">
        <v>193.13</v>
      </c>
      <c r="AA1040" s="12">
        <v>82.87</v>
      </c>
      <c r="AB1040" s="12" t="s">
        <v>46</v>
      </c>
      <c r="AC1040" s="13">
        <v>43821</v>
      </c>
      <c r="AD1040" s="12">
        <v>65</v>
      </c>
      <c r="AE1040" s="15" t="s">
        <v>40</v>
      </c>
    </row>
    <row r="1041" spans="3:31" ht="18" x14ac:dyDescent="0.35">
      <c r="C1041" s="11" t="s">
        <v>2057</v>
      </c>
      <c r="D1041" s="12" t="s">
        <v>5023</v>
      </c>
      <c r="E1041" s="12" t="s">
        <v>7027</v>
      </c>
      <c r="F1041" s="12" t="s">
        <v>30</v>
      </c>
      <c r="G1041" s="12" t="s">
        <v>8026</v>
      </c>
      <c r="H1041" s="12" t="s">
        <v>8021</v>
      </c>
      <c r="I1041" s="12" t="s">
        <v>2058</v>
      </c>
      <c r="J1041" s="13">
        <v>45683</v>
      </c>
      <c r="K1041" s="14">
        <v>0.32559027777777777</v>
      </c>
      <c r="L1041" s="12">
        <v>118.72</v>
      </c>
      <c r="M1041" s="12">
        <v>2860.38</v>
      </c>
      <c r="N1041" s="12">
        <v>2979.1</v>
      </c>
      <c r="O1041" s="12">
        <v>601.4</v>
      </c>
      <c r="P1041" s="49">
        <v>45761</v>
      </c>
      <c r="Q1041" s="12" t="str">
        <f>TEXT(Table1[[#This Row],[Billing_Date]],"YYYY")</f>
        <v>2025</v>
      </c>
      <c r="R1041" s="49">
        <v>45875</v>
      </c>
      <c r="S1041" s="12" t="s">
        <v>49</v>
      </c>
      <c r="T1041" s="12">
        <f>IF(Table1[[#This Row],[Payment_Status]]="Paid",1,0)</f>
        <v>0</v>
      </c>
      <c r="U1041" s="12">
        <f>IF(Table1[[#This Row],[Payment_Status]]="Unpaid",1,0)</f>
        <v>1</v>
      </c>
      <c r="V1041" s="12">
        <f>IF(Table1[[#This Row],[Payment_Status]]="Pending",1,0)</f>
        <v>0</v>
      </c>
      <c r="W1041" s="12" t="s">
        <v>58</v>
      </c>
      <c r="X1041" s="12" t="s">
        <v>30</v>
      </c>
      <c r="Y1041" s="12" t="s">
        <v>45</v>
      </c>
      <c r="Z1041" s="12">
        <v>62.48</v>
      </c>
      <c r="AA1041" s="12">
        <v>56.24</v>
      </c>
      <c r="AB1041" s="12" t="s">
        <v>46</v>
      </c>
      <c r="AC1041" s="13">
        <v>43985</v>
      </c>
      <c r="AD1041" s="12">
        <v>40</v>
      </c>
      <c r="AE1041" s="15" t="s">
        <v>40</v>
      </c>
    </row>
    <row r="1042" spans="3:31" ht="18" x14ac:dyDescent="0.35">
      <c r="C1042" s="11" t="s">
        <v>2115</v>
      </c>
      <c r="D1042" s="12" t="s">
        <v>5024</v>
      </c>
      <c r="E1042" s="12" t="s">
        <v>7028</v>
      </c>
      <c r="F1042" s="12" t="s">
        <v>35</v>
      </c>
      <c r="G1042" s="12" t="s">
        <v>8025</v>
      </c>
      <c r="H1042" s="12" t="s">
        <v>8020</v>
      </c>
      <c r="I1042" s="12" t="s">
        <v>2116</v>
      </c>
      <c r="J1042" s="13">
        <v>45732</v>
      </c>
      <c r="K1042" s="14">
        <v>0.84998842592592594</v>
      </c>
      <c r="L1042" s="12">
        <v>435.83</v>
      </c>
      <c r="M1042" s="12">
        <v>2430.16</v>
      </c>
      <c r="N1042" s="12">
        <v>2865.99</v>
      </c>
      <c r="O1042" s="12">
        <v>2323.27</v>
      </c>
      <c r="P1042" s="49">
        <v>45757</v>
      </c>
      <c r="Q1042" s="12" t="str">
        <f>TEXT(Table1[[#This Row],[Billing_Date]],"YYYY")</f>
        <v>2025</v>
      </c>
      <c r="R1042" s="49">
        <v>45865</v>
      </c>
      <c r="S1042" s="12" t="s">
        <v>49</v>
      </c>
      <c r="T1042" s="12">
        <f>IF(Table1[[#This Row],[Payment_Status]]="Paid",1,0)</f>
        <v>0</v>
      </c>
      <c r="U1042" s="12">
        <f>IF(Table1[[#This Row],[Payment_Status]]="Unpaid",1,0)</f>
        <v>1</v>
      </c>
      <c r="V1042" s="12">
        <f>IF(Table1[[#This Row],[Payment_Status]]="Pending",1,0)</f>
        <v>0</v>
      </c>
      <c r="W1042" s="12" t="s">
        <v>29</v>
      </c>
      <c r="X1042" s="12" t="s">
        <v>30</v>
      </c>
      <c r="Y1042" s="12" t="s">
        <v>63</v>
      </c>
      <c r="Z1042" s="12">
        <v>252.64</v>
      </c>
      <c r="AA1042" s="12">
        <v>183.19</v>
      </c>
      <c r="AB1042" s="12" t="s">
        <v>32</v>
      </c>
      <c r="AC1042" s="13">
        <v>43034</v>
      </c>
      <c r="AD1042" s="12">
        <v>33</v>
      </c>
      <c r="AE1042" s="15" t="s">
        <v>64</v>
      </c>
    </row>
    <row r="1043" spans="3:31" ht="18" x14ac:dyDescent="0.35">
      <c r="C1043" s="11" t="s">
        <v>2061</v>
      </c>
      <c r="D1043" s="12" t="s">
        <v>5025</v>
      </c>
      <c r="E1043" s="12" t="s">
        <v>7029</v>
      </c>
      <c r="F1043" s="12" t="s">
        <v>30</v>
      </c>
      <c r="G1043" s="12" t="s">
        <v>8030</v>
      </c>
      <c r="H1043" s="12" t="s">
        <v>8023</v>
      </c>
      <c r="I1043" s="12" t="s">
        <v>2062</v>
      </c>
      <c r="J1043" s="13">
        <v>45618</v>
      </c>
      <c r="K1043" s="14">
        <v>0.27975694444444443</v>
      </c>
      <c r="L1043" s="12">
        <v>386.81</v>
      </c>
      <c r="M1043" s="12">
        <v>2992.94</v>
      </c>
      <c r="N1043" s="12">
        <v>3379.75</v>
      </c>
      <c r="O1043" s="12">
        <v>1817.9</v>
      </c>
      <c r="P1043" s="49">
        <v>45782</v>
      </c>
      <c r="Q1043" s="12" t="str">
        <f>TEXT(Table1[[#This Row],[Billing_Date]],"YYYY")</f>
        <v>2025</v>
      </c>
      <c r="R1043" s="49">
        <v>45883</v>
      </c>
      <c r="S1043" s="12" t="s">
        <v>28</v>
      </c>
      <c r="T1043" s="12">
        <f>IF(Table1[[#This Row],[Payment_Status]]="Paid",1,0)</f>
        <v>1</v>
      </c>
      <c r="U1043" s="12">
        <f>IF(Table1[[#This Row],[Payment_Status]]="Unpaid",1,0)</f>
        <v>0</v>
      </c>
      <c r="V1043" s="12">
        <f>IF(Table1[[#This Row],[Payment_Status]]="Pending",1,0)</f>
        <v>0</v>
      </c>
      <c r="W1043" s="12" t="s">
        <v>29</v>
      </c>
      <c r="X1043" s="12" t="s">
        <v>44</v>
      </c>
      <c r="Y1043" s="12" t="s">
        <v>85</v>
      </c>
      <c r="Z1043" s="12">
        <v>229.03</v>
      </c>
      <c r="AA1043" s="12">
        <v>157.78</v>
      </c>
      <c r="AB1043" s="12" t="s">
        <v>32</v>
      </c>
      <c r="AC1043" s="13">
        <v>43788</v>
      </c>
      <c r="AD1043" s="12">
        <v>19</v>
      </c>
      <c r="AE1043" s="15" t="s">
        <v>40</v>
      </c>
    </row>
    <row r="1044" spans="3:31" ht="18" x14ac:dyDescent="0.35">
      <c r="C1044" s="11" t="s">
        <v>2065</v>
      </c>
      <c r="D1044" s="12" t="s">
        <v>5027</v>
      </c>
      <c r="E1044" s="12" t="s">
        <v>7031</v>
      </c>
      <c r="F1044" s="12" t="s">
        <v>26</v>
      </c>
      <c r="G1044" s="12" t="s">
        <v>8029</v>
      </c>
      <c r="H1044" s="12" t="s">
        <v>8020</v>
      </c>
      <c r="I1044" s="12" t="s">
        <v>2066</v>
      </c>
      <c r="J1044" s="13">
        <v>45639</v>
      </c>
      <c r="K1044" s="14">
        <v>0.2603935185185185</v>
      </c>
      <c r="L1044" s="12">
        <v>120.5</v>
      </c>
      <c r="M1044" s="12">
        <v>4326.37</v>
      </c>
      <c r="N1044" s="12">
        <v>4446.87</v>
      </c>
      <c r="O1044" s="12">
        <v>771.05</v>
      </c>
      <c r="P1044" s="49">
        <v>45759</v>
      </c>
      <c r="Q1044" s="12" t="str">
        <f>TEXT(Table1[[#This Row],[Billing_Date]],"YYYY")</f>
        <v>2025</v>
      </c>
      <c r="R1044" s="49">
        <v>45877</v>
      </c>
      <c r="S1044" s="12" t="s">
        <v>37</v>
      </c>
      <c r="T1044" s="12">
        <f>IF(Table1[[#This Row],[Payment_Status]]="Paid",1,0)</f>
        <v>0</v>
      </c>
      <c r="U1044" s="12">
        <f>IF(Table1[[#This Row],[Payment_Status]]="Unpaid",1,0)</f>
        <v>0</v>
      </c>
      <c r="V1044" s="12">
        <f>IF(Table1[[#This Row],[Payment_Status]]="Pending",1,0)</f>
        <v>1</v>
      </c>
      <c r="W1044" s="12" t="s">
        <v>43</v>
      </c>
      <c r="X1044" s="12" t="s">
        <v>44</v>
      </c>
      <c r="Y1044" s="12" t="s">
        <v>45</v>
      </c>
      <c r="Z1044" s="12">
        <v>64.599999999999994</v>
      </c>
      <c r="AA1044" s="12">
        <v>55.9</v>
      </c>
      <c r="AB1044" s="12" t="s">
        <v>32</v>
      </c>
      <c r="AC1044" s="13">
        <v>44622</v>
      </c>
      <c r="AD1044" s="12">
        <v>68</v>
      </c>
      <c r="AE1044" s="15" t="s">
        <v>33</v>
      </c>
    </row>
    <row r="1045" spans="3:31" ht="18" x14ac:dyDescent="0.35">
      <c r="C1045" s="11" t="s">
        <v>414</v>
      </c>
      <c r="D1045" s="12" t="s">
        <v>5028</v>
      </c>
      <c r="E1045" s="12" t="s">
        <v>7032</v>
      </c>
      <c r="F1045" s="12" t="s">
        <v>26</v>
      </c>
      <c r="G1045" s="12" t="s">
        <v>8026</v>
      </c>
      <c r="H1045" s="12" t="s">
        <v>8021</v>
      </c>
      <c r="I1045" s="12" t="s">
        <v>415</v>
      </c>
      <c r="J1045" s="13">
        <v>45615</v>
      </c>
      <c r="K1045" s="14">
        <v>0.92457175925925927</v>
      </c>
      <c r="L1045" s="12">
        <v>186.11</v>
      </c>
      <c r="M1045" s="12">
        <v>2840.88</v>
      </c>
      <c r="N1045" s="12">
        <v>3026.99</v>
      </c>
      <c r="O1045" s="12">
        <v>1137.96</v>
      </c>
      <c r="P1045" s="49">
        <v>45618</v>
      </c>
      <c r="Q1045" s="12" t="str">
        <f>TEXT(Table1[[#This Row],[Billing_Date]],"YYYY")</f>
        <v>2024</v>
      </c>
      <c r="R1045" s="49">
        <v>45875</v>
      </c>
      <c r="S1045" s="12" t="s">
        <v>49</v>
      </c>
      <c r="T1045" s="12">
        <f>IF(Table1[[#This Row],[Payment_Status]]="Paid",1,0)</f>
        <v>0</v>
      </c>
      <c r="U1045" s="12">
        <f>IF(Table1[[#This Row],[Payment_Status]]="Unpaid",1,0)</f>
        <v>1</v>
      </c>
      <c r="V1045" s="12">
        <f>IF(Table1[[#This Row],[Payment_Status]]="Pending",1,0)</f>
        <v>0</v>
      </c>
      <c r="W1045" s="12" t="s">
        <v>58</v>
      </c>
      <c r="X1045" s="12" t="s">
        <v>39</v>
      </c>
      <c r="Y1045" s="12" t="s">
        <v>51</v>
      </c>
      <c r="Z1045" s="12">
        <v>123.86</v>
      </c>
      <c r="AA1045" s="12">
        <v>62.25</v>
      </c>
      <c r="AB1045" s="12" t="s">
        <v>46</v>
      </c>
      <c r="AC1045" s="13">
        <v>45047</v>
      </c>
      <c r="AD1045" s="12">
        <v>69</v>
      </c>
      <c r="AE1045" s="15" t="s">
        <v>33</v>
      </c>
    </row>
    <row r="1046" spans="3:31" ht="18" x14ac:dyDescent="0.35">
      <c r="C1046" s="11" t="s">
        <v>2069</v>
      </c>
      <c r="D1046" s="12" t="s">
        <v>5029</v>
      </c>
      <c r="E1046" s="12" t="s">
        <v>7033</v>
      </c>
      <c r="F1046" s="12" t="s">
        <v>35</v>
      </c>
      <c r="G1046" s="12" t="s">
        <v>8027</v>
      </c>
      <c r="H1046" s="12" t="s">
        <v>8022</v>
      </c>
      <c r="I1046" s="12" t="s">
        <v>2070</v>
      </c>
      <c r="J1046" s="13">
        <v>45576</v>
      </c>
      <c r="K1046" s="14">
        <v>0.58065972222222217</v>
      </c>
      <c r="L1046" s="12">
        <v>160.44999999999999</v>
      </c>
      <c r="M1046" s="12">
        <v>1488.54</v>
      </c>
      <c r="N1046" s="12">
        <v>1648.99</v>
      </c>
      <c r="O1046" s="12">
        <v>1169.3800000000001</v>
      </c>
      <c r="P1046" s="49">
        <v>45719</v>
      </c>
      <c r="Q1046" s="12" t="str">
        <f>TEXT(Table1[[#This Row],[Billing_Date]],"YYYY")</f>
        <v>2025</v>
      </c>
      <c r="R1046" s="49">
        <v>45880</v>
      </c>
      <c r="S1046" s="12" t="s">
        <v>37</v>
      </c>
      <c r="T1046" s="12">
        <f>IF(Table1[[#This Row],[Payment_Status]]="Paid",1,0)</f>
        <v>0</v>
      </c>
      <c r="U1046" s="12">
        <f>IF(Table1[[#This Row],[Payment_Status]]="Unpaid",1,0)</f>
        <v>0</v>
      </c>
      <c r="V1046" s="12">
        <f>IF(Table1[[#This Row],[Payment_Status]]="Pending",1,0)</f>
        <v>1</v>
      </c>
      <c r="W1046" s="12" t="s">
        <v>29</v>
      </c>
      <c r="X1046" s="12" t="s">
        <v>39</v>
      </c>
      <c r="Y1046" s="12" t="s">
        <v>51</v>
      </c>
      <c r="Z1046" s="12">
        <v>82.56</v>
      </c>
      <c r="AA1046" s="12">
        <v>77.89</v>
      </c>
      <c r="AB1046" s="12" t="s">
        <v>32</v>
      </c>
      <c r="AC1046" s="13">
        <v>44146</v>
      </c>
      <c r="AD1046" s="12">
        <v>27</v>
      </c>
      <c r="AE1046" s="15" t="s">
        <v>33</v>
      </c>
    </row>
    <row r="1047" spans="3:31" ht="18" x14ac:dyDescent="0.35">
      <c r="C1047" s="11" t="s">
        <v>2071</v>
      </c>
      <c r="D1047" s="12" t="s">
        <v>5030</v>
      </c>
      <c r="E1047" s="12" t="s">
        <v>7034</v>
      </c>
      <c r="F1047" s="12" t="s">
        <v>35</v>
      </c>
      <c r="G1047" s="12" t="s">
        <v>8026</v>
      </c>
      <c r="H1047" s="12" t="s">
        <v>8021</v>
      </c>
      <c r="I1047" s="12" t="s">
        <v>2072</v>
      </c>
      <c r="J1047" s="13">
        <v>45542</v>
      </c>
      <c r="K1047" s="14">
        <v>0.47149305555555554</v>
      </c>
      <c r="L1047" s="12">
        <v>108.58</v>
      </c>
      <c r="M1047" s="12">
        <v>2398.63</v>
      </c>
      <c r="N1047" s="12">
        <v>2507.21</v>
      </c>
      <c r="O1047" s="12">
        <v>558.11</v>
      </c>
      <c r="P1047" s="49">
        <v>45735</v>
      </c>
      <c r="Q1047" s="12" t="str">
        <f>TEXT(Table1[[#This Row],[Billing_Date]],"YYYY")</f>
        <v>2025</v>
      </c>
      <c r="R1047" s="49">
        <v>45858</v>
      </c>
      <c r="S1047" s="12" t="s">
        <v>28</v>
      </c>
      <c r="T1047" s="12">
        <f>IF(Table1[[#This Row],[Payment_Status]]="Paid",1,0)</f>
        <v>1</v>
      </c>
      <c r="U1047" s="12">
        <f>IF(Table1[[#This Row],[Payment_Status]]="Unpaid",1,0)</f>
        <v>0</v>
      </c>
      <c r="V1047" s="12">
        <f>IF(Table1[[#This Row],[Payment_Status]]="Pending",1,0)</f>
        <v>0</v>
      </c>
      <c r="W1047" s="12" t="s">
        <v>29</v>
      </c>
      <c r="X1047" s="12" t="s">
        <v>44</v>
      </c>
      <c r="Y1047" s="12" t="s">
        <v>31</v>
      </c>
      <c r="Z1047" s="12">
        <v>59.81</v>
      </c>
      <c r="AA1047" s="12">
        <v>48.77</v>
      </c>
      <c r="AB1047" s="12" t="s">
        <v>46</v>
      </c>
      <c r="AC1047" s="13">
        <v>43485</v>
      </c>
      <c r="AD1047" s="12">
        <v>65</v>
      </c>
      <c r="AE1047" s="15" t="s">
        <v>64</v>
      </c>
    </row>
    <row r="1048" spans="3:31" ht="18" x14ac:dyDescent="0.35">
      <c r="C1048" s="11" t="s">
        <v>2073</v>
      </c>
      <c r="D1048" s="12" t="s">
        <v>5031</v>
      </c>
      <c r="E1048" s="12" t="s">
        <v>7035</v>
      </c>
      <c r="F1048" s="12" t="s">
        <v>26</v>
      </c>
      <c r="G1048" s="12" t="s">
        <v>8026</v>
      </c>
      <c r="H1048" s="12" t="s">
        <v>8021</v>
      </c>
      <c r="I1048" s="12" t="s">
        <v>2074</v>
      </c>
      <c r="J1048" s="13">
        <v>45817</v>
      </c>
      <c r="K1048" s="14">
        <v>0.73126157407407411</v>
      </c>
      <c r="L1048" s="12">
        <v>416.9</v>
      </c>
      <c r="M1048" s="12">
        <v>3773.48</v>
      </c>
      <c r="N1048" s="12">
        <v>4190.38</v>
      </c>
      <c r="O1048" s="12">
        <v>2389.1999999999998</v>
      </c>
      <c r="P1048" s="49">
        <v>45831</v>
      </c>
      <c r="Q1048" s="12" t="str">
        <f>TEXT(Table1[[#This Row],[Billing_Date]],"YYYY")</f>
        <v>2025</v>
      </c>
      <c r="R1048" s="49">
        <v>45861</v>
      </c>
      <c r="S1048" s="12" t="s">
        <v>28</v>
      </c>
      <c r="T1048" s="12">
        <f>IF(Table1[[#This Row],[Payment_Status]]="Paid",1,0)</f>
        <v>1</v>
      </c>
      <c r="U1048" s="12">
        <f>IF(Table1[[#This Row],[Payment_Status]]="Unpaid",1,0)</f>
        <v>0</v>
      </c>
      <c r="V1048" s="12">
        <f>IF(Table1[[#This Row],[Payment_Status]]="Pending",1,0)</f>
        <v>0</v>
      </c>
      <c r="W1048" s="12" t="s">
        <v>50</v>
      </c>
      <c r="X1048" s="12" t="s">
        <v>30</v>
      </c>
      <c r="Y1048" s="12" t="s">
        <v>45</v>
      </c>
      <c r="Z1048" s="12">
        <v>203.75</v>
      </c>
      <c r="AA1048" s="12">
        <v>213.15</v>
      </c>
      <c r="AB1048" s="12" t="s">
        <v>46</v>
      </c>
      <c r="AC1048" s="13">
        <v>44543</v>
      </c>
      <c r="AD1048" s="12">
        <v>57</v>
      </c>
      <c r="AE1048" s="15" t="s">
        <v>64</v>
      </c>
    </row>
    <row r="1049" spans="3:31" ht="18" x14ac:dyDescent="0.35">
      <c r="C1049" s="11" t="s">
        <v>1060</v>
      </c>
      <c r="D1049" s="12" t="s">
        <v>5032</v>
      </c>
      <c r="E1049" s="12" t="s">
        <v>7036</v>
      </c>
      <c r="F1049" s="12" t="s">
        <v>26</v>
      </c>
      <c r="G1049" s="12" t="s">
        <v>8029</v>
      </c>
      <c r="H1049" s="12" t="s">
        <v>8020</v>
      </c>
      <c r="I1049" s="12" t="s">
        <v>1061</v>
      </c>
      <c r="J1049" s="13">
        <v>45760</v>
      </c>
      <c r="K1049" s="14">
        <v>0.58842592592592591</v>
      </c>
      <c r="L1049" s="12">
        <v>229.56</v>
      </c>
      <c r="M1049" s="12">
        <v>4902.93</v>
      </c>
      <c r="N1049" s="12">
        <v>5132.49</v>
      </c>
      <c r="O1049" s="12">
        <v>1613.98</v>
      </c>
      <c r="P1049" s="49">
        <v>45761</v>
      </c>
      <c r="Q1049" s="12" t="str">
        <f>TEXT(Table1[[#This Row],[Billing_Date]],"YYYY")</f>
        <v>2025</v>
      </c>
      <c r="R1049" s="49">
        <v>45871</v>
      </c>
      <c r="S1049" s="12" t="s">
        <v>37</v>
      </c>
      <c r="T1049" s="12">
        <f>IF(Table1[[#This Row],[Payment_Status]]="Paid",1,0)</f>
        <v>0</v>
      </c>
      <c r="U1049" s="12">
        <f>IF(Table1[[#This Row],[Payment_Status]]="Unpaid",1,0)</f>
        <v>0</v>
      </c>
      <c r="V1049" s="12">
        <f>IF(Table1[[#This Row],[Payment_Status]]="Pending",1,0)</f>
        <v>1</v>
      </c>
      <c r="W1049" s="12" t="s">
        <v>58</v>
      </c>
      <c r="X1049" s="12" t="s">
        <v>30</v>
      </c>
      <c r="Y1049" s="12" t="s">
        <v>51</v>
      </c>
      <c r="Z1049" s="12">
        <v>149.81</v>
      </c>
      <c r="AA1049" s="12">
        <v>79.75</v>
      </c>
      <c r="AB1049" s="12" t="s">
        <v>32</v>
      </c>
      <c r="AC1049" s="13">
        <v>42573</v>
      </c>
      <c r="AD1049" s="12">
        <v>61</v>
      </c>
      <c r="AE1049" s="15" t="s">
        <v>64</v>
      </c>
    </row>
    <row r="1050" spans="3:31" ht="18" x14ac:dyDescent="0.35">
      <c r="C1050" s="11" t="s">
        <v>2077</v>
      </c>
      <c r="D1050" s="12" t="s">
        <v>5033</v>
      </c>
      <c r="E1050" s="12" t="s">
        <v>7037</v>
      </c>
      <c r="F1050" s="12" t="s">
        <v>35</v>
      </c>
      <c r="G1050" s="12" t="s">
        <v>8030</v>
      </c>
      <c r="H1050" s="12" t="s">
        <v>8023</v>
      </c>
      <c r="I1050" s="12" t="s">
        <v>2078</v>
      </c>
      <c r="J1050" s="13">
        <v>45844</v>
      </c>
      <c r="K1050" s="14">
        <v>0.2575925925925926</v>
      </c>
      <c r="L1050" s="12">
        <v>56.42</v>
      </c>
      <c r="M1050" s="12">
        <v>2502.21</v>
      </c>
      <c r="N1050" s="12">
        <v>2558.63</v>
      </c>
      <c r="O1050" s="12">
        <v>309.27</v>
      </c>
      <c r="P1050" s="49">
        <v>45846</v>
      </c>
      <c r="Q1050" s="12" t="str">
        <f>TEXT(Table1[[#This Row],[Billing_Date]],"YYYY")</f>
        <v>2025</v>
      </c>
      <c r="R1050" s="49">
        <v>45861</v>
      </c>
      <c r="S1050" s="12" t="s">
        <v>28</v>
      </c>
      <c r="T1050" s="12">
        <f>IF(Table1[[#This Row],[Payment_Status]]="Paid",1,0)</f>
        <v>1</v>
      </c>
      <c r="U1050" s="12">
        <f>IF(Table1[[#This Row],[Payment_Status]]="Unpaid",1,0)</f>
        <v>0</v>
      </c>
      <c r="V1050" s="12">
        <f>IF(Table1[[#This Row],[Payment_Status]]="Pending",1,0)</f>
        <v>0</v>
      </c>
      <c r="W1050" s="12" t="s">
        <v>58</v>
      </c>
      <c r="X1050" s="12" t="s">
        <v>44</v>
      </c>
      <c r="Y1050" s="12" t="s">
        <v>63</v>
      </c>
      <c r="Z1050" s="12">
        <v>33.42</v>
      </c>
      <c r="AA1050" s="12">
        <v>23</v>
      </c>
      <c r="AB1050" s="12" t="s">
        <v>46</v>
      </c>
      <c r="AC1050" s="13">
        <v>43630</v>
      </c>
      <c r="AD1050" s="12">
        <v>44</v>
      </c>
      <c r="AE1050" s="15" t="s">
        <v>40</v>
      </c>
    </row>
    <row r="1051" spans="3:31" ht="18" x14ac:dyDescent="0.35">
      <c r="C1051" s="11" t="s">
        <v>2079</v>
      </c>
      <c r="D1051" s="12" t="s">
        <v>5034</v>
      </c>
      <c r="E1051" s="12" t="s">
        <v>7038</v>
      </c>
      <c r="F1051" s="12" t="s">
        <v>35</v>
      </c>
      <c r="G1051" s="12" t="s">
        <v>8026</v>
      </c>
      <c r="H1051" s="12" t="s">
        <v>8021</v>
      </c>
      <c r="I1051" s="12" t="s">
        <v>2080</v>
      </c>
      <c r="J1051" s="13">
        <v>45823</v>
      </c>
      <c r="K1051" s="14">
        <v>6.2060185185185184E-2</v>
      </c>
      <c r="L1051" s="12">
        <v>133.31</v>
      </c>
      <c r="M1051" s="12">
        <v>1035.31</v>
      </c>
      <c r="N1051" s="12">
        <v>1168.6199999999999</v>
      </c>
      <c r="O1051" s="12">
        <v>703.99</v>
      </c>
      <c r="P1051" s="49">
        <v>45827</v>
      </c>
      <c r="Q1051" s="12" t="str">
        <f>TEXT(Table1[[#This Row],[Billing_Date]],"YYYY")</f>
        <v>2025</v>
      </c>
      <c r="R1051" s="49">
        <v>45873</v>
      </c>
      <c r="S1051" s="12" t="s">
        <v>37</v>
      </c>
      <c r="T1051" s="12">
        <f>IF(Table1[[#This Row],[Payment_Status]]="Paid",1,0)</f>
        <v>0</v>
      </c>
      <c r="U1051" s="12">
        <f>IF(Table1[[#This Row],[Payment_Status]]="Unpaid",1,0)</f>
        <v>0</v>
      </c>
      <c r="V1051" s="12">
        <f>IF(Table1[[#This Row],[Payment_Status]]="Pending",1,0)</f>
        <v>1</v>
      </c>
      <c r="W1051" s="12" t="s">
        <v>43</v>
      </c>
      <c r="X1051" s="12" t="s">
        <v>44</v>
      </c>
      <c r="Y1051" s="12" t="s">
        <v>51</v>
      </c>
      <c r="Z1051" s="12">
        <v>82.16</v>
      </c>
      <c r="AA1051" s="12">
        <v>51.15</v>
      </c>
      <c r="AB1051" s="12" t="s">
        <v>32</v>
      </c>
      <c r="AC1051" s="13">
        <v>43357</v>
      </c>
      <c r="AD1051" s="12">
        <v>72</v>
      </c>
      <c r="AE1051" s="15" t="s">
        <v>64</v>
      </c>
    </row>
    <row r="1052" spans="3:31" ht="18" x14ac:dyDescent="0.35">
      <c r="C1052" s="11" t="s">
        <v>3949</v>
      </c>
      <c r="D1052" s="12" t="s">
        <v>5035</v>
      </c>
      <c r="E1052" s="12" t="s">
        <v>7039</v>
      </c>
      <c r="F1052" s="12" t="s">
        <v>30</v>
      </c>
      <c r="G1052" s="12" t="s">
        <v>8030</v>
      </c>
      <c r="H1052" s="12" t="s">
        <v>8023</v>
      </c>
      <c r="I1052" s="12" t="s">
        <v>3950</v>
      </c>
      <c r="J1052" s="13">
        <v>45679</v>
      </c>
      <c r="K1052" s="14">
        <v>0.71384259259259264</v>
      </c>
      <c r="L1052" s="12">
        <v>401.86</v>
      </c>
      <c r="M1052" s="12">
        <v>3094.7</v>
      </c>
      <c r="N1052" s="12">
        <v>3496.56</v>
      </c>
      <c r="O1052" s="12">
        <v>2656.82</v>
      </c>
      <c r="P1052" s="49">
        <v>45719</v>
      </c>
      <c r="Q1052" s="12" t="str">
        <f>TEXT(Table1[[#This Row],[Billing_Date]],"YYYY")</f>
        <v>2025</v>
      </c>
      <c r="R1052" s="49">
        <v>45875</v>
      </c>
      <c r="S1052" s="12" t="s">
        <v>49</v>
      </c>
      <c r="T1052" s="12">
        <f>IF(Table1[[#This Row],[Payment_Status]]="Paid",1,0)</f>
        <v>0</v>
      </c>
      <c r="U1052" s="12">
        <f>IF(Table1[[#This Row],[Payment_Status]]="Unpaid",1,0)</f>
        <v>1</v>
      </c>
      <c r="V1052" s="12">
        <f>IF(Table1[[#This Row],[Payment_Status]]="Pending",1,0)</f>
        <v>0</v>
      </c>
      <c r="W1052" s="12" t="s">
        <v>58</v>
      </c>
      <c r="X1052" s="12" t="s">
        <v>44</v>
      </c>
      <c r="Y1052" s="12" t="s">
        <v>45</v>
      </c>
      <c r="Z1052" s="12">
        <v>178.3</v>
      </c>
      <c r="AA1052" s="12">
        <v>223.56</v>
      </c>
      <c r="AB1052" s="12" t="s">
        <v>46</v>
      </c>
      <c r="AC1052" s="13">
        <v>43320</v>
      </c>
      <c r="AD1052" s="12">
        <v>45</v>
      </c>
      <c r="AE1052" s="15" t="s">
        <v>64</v>
      </c>
    </row>
    <row r="1053" spans="3:31" ht="18" x14ac:dyDescent="0.35">
      <c r="C1053" s="11" t="s">
        <v>2083</v>
      </c>
      <c r="D1053" s="12" t="s">
        <v>5036</v>
      </c>
      <c r="E1053" s="12" t="s">
        <v>7040</v>
      </c>
      <c r="F1053" s="12" t="s">
        <v>26</v>
      </c>
      <c r="G1053" s="12" t="s">
        <v>8031</v>
      </c>
      <c r="H1053" s="12" t="s">
        <v>8024</v>
      </c>
      <c r="I1053" s="12" t="s">
        <v>2084</v>
      </c>
      <c r="J1053" s="13">
        <v>45609</v>
      </c>
      <c r="K1053" s="14">
        <v>0.9724652777777778</v>
      </c>
      <c r="L1053" s="12">
        <v>476.68</v>
      </c>
      <c r="M1053" s="12">
        <v>2391.17</v>
      </c>
      <c r="N1053" s="12">
        <v>2867.85</v>
      </c>
      <c r="O1053" s="12">
        <v>2991.39</v>
      </c>
      <c r="P1053" s="49">
        <v>45836</v>
      </c>
      <c r="Q1053" s="12" t="str">
        <f>TEXT(Table1[[#This Row],[Billing_Date]],"YYYY")</f>
        <v>2025</v>
      </c>
      <c r="R1053" s="49">
        <v>45863</v>
      </c>
      <c r="S1053" s="12" t="s">
        <v>49</v>
      </c>
      <c r="T1053" s="12">
        <f>IF(Table1[[#This Row],[Payment_Status]]="Paid",1,0)</f>
        <v>0</v>
      </c>
      <c r="U1053" s="12">
        <f>IF(Table1[[#This Row],[Payment_Status]]="Unpaid",1,0)</f>
        <v>1</v>
      </c>
      <c r="V1053" s="12">
        <f>IF(Table1[[#This Row],[Payment_Status]]="Pending",1,0)</f>
        <v>0</v>
      </c>
      <c r="W1053" s="12" t="s">
        <v>43</v>
      </c>
      <c r="X1053" s="12" t="s">
        <v>44</v>
      </c>
      <c r="Y1053" s="12" t="s">
        <v>51</v>
      </c>
      <c r="Z1053" s="12">
        <v>199.88</v>
      </c>
      <c r="AA1053" s="12">
        <v>276.8</v>
      </c>
      <c r="AB1053" s="12" t="s">
        <v>46</v>
      </c>
      <c r="AC1053" s="13">
        <v>42603</v>
      </c>
      <c r="AD1053" s="12">
        <v>48</v>
      </c>
      <c r="AE1053" s="15" t="s">
        <v>33</v>
      </c>
    </row>
    <row r="1054" spans="3:31" ht="18" x14ac:dyDescent="0.35">
      <c r="C1054" s="11" t="s">
        <v>3577</v>
      </c>
      <c r="D1054" s="12" t="s">
        <v>5037</v>
      </c>
      <c r="E1054" s="12" t="s">
        <v>7041</v>
      </c>
      <c r="F1054" s="12" t="s">
        <v>26</v>
      </c>
      <c r="G1054" s="12" t="s">
        <v>8030</v>
      </c>
      <c r="H1054" s="12" t="s">
        <v>8023</v>
      </c>
      <c r="I1054" s="12" t="s">
        <v>3578</v>
      </c>
      <c r="J1054" s="13">
        <v>45753</v>
      </c>
      <c r="K1054" s="14">
        <v>0.3971527777777778</v>
      </c>
      <c r="L1054" s="12">
        <v>475.66</v>
      </c>
      <c r="M1054" s="12">
        <v>4422.45</v>
      </c>
      <c r="N1054" s="12">
        <v>4898.1099999999997</v>
      </c>
      <c r="O1054" s="12">
        <v>2870.16</v>
      </c>
      <c r="P1054" s="49">
        <v>45757</v>
      </c>
      <c r="Q1054" s="12" t="str">
        <f>TEXT(Table1[[#This Row],[Billing_Date]],"YYYY")</f>
        <v>2025</v>
      </c>
      <c r="R1054" s="49">
        <v>45880</v>
      </c>
      <c r="S1054" s="12" t="s">
        <v>28</v>
      </c>
      <c r="T1054" s="12">
        <f>IF(Table1[[#This Row],[Payment_Status]]="Paid",1,0)</f>
        <v>1</v>
      </c>
      <c r="U1054" s="12">
        <f>IF(Table1[[#This Row],[Payment_Status]]="Unpaid",1,0)</f>
        <v>0</v>
      </c>
      <c r="V1054" s="12">
        <f>IF(Table1[[#This Row],[Payment_Status]]="Pending",1,0)</f>
        <v>0</v>
      </c>
      <c r="W1054" s="12" t="s">
        <v>58</v>
      </c>
      <c r="X1054" s="12" t="s">
        <v>39</v>
      </c>
      <c r="Y1054" s="12" t="s">
        <v>51</v>
      </c>
      <c r="Z1054" s="12">
        <v>266.13</v>
      </c>
      <c r="AA1054" s="12">
        <v>209.53</v>
      </c>
      <c r="AB1054" s="12" t="s">
        <v>32</v>
      </c>
      <c r="AC1054" s="13">
        <v>44781</v>
      </c>
      <c r="AD1054" s="12">
        <v>43</v>
      </c>
      <c r="AE1054" s="15" t="s">
        <v>64</v>
      </c>
    </row>
    <row r="1055" spans="3:31" ht="18" x14ac:dyDescent="0.35">
      <c r="C1055" s="11" t="s">
        <v>2087</v>
      </c>
      <c r="D1055" s="12" t="s">
        <v>5038</v>
      </c>
      <c r="E1055" s="12" t="s">
        <v>7042</v>
      </c>
      <c r="F1055" s="12" t="s">
        <v>35</v>
      </c>
      <c r="G1055" s="12" t="s">
        <v>8027</v>
      </c>
      <c r="H1055" s="12" t="s">
        <v>8022</v>
      </c>
      <c r="I1055" s="12" t="s">
        <v>2088</v>
      </c>
      <c r="J1055" s="13">
        <v>45520</v>
      </c>
      <c r="K1055" s="14">
        <v>0.58701388888888884</v>
      </c>
      <c r="L1055" s="12">
        <v>79.67</v>
      </c>
      <c r="M1055" s="12">
        <v>2130.9499999999998</v>
      </c>
      <c r="N1055" s="12">
        <v>2210.62</v>
      </c>
      <c r="O1055" s="12">
        <v>498.54</v>
      </c>
      <c r="P1055" s="49">
        <v>45746</v>
      </c>
      <c r="Q1055" s="12" t="str">
        <f>TEXT(Table1[[#This Row],[Billing_Date]],"YYYY")</f>
        <v>2025</v>
      </c>
      <c r="R1055" s="49">
        <v>45868</v>
      </c>
      <c r="S1055" s="12" t="s">
        <v>49</v>
      </c>
      <c r="T1055" s="12">
        <f>IF(Table1[[#This Row],[Payment_Status]]="Paid",1,0)</f>
        <v>0</v>
      </c>
      <c r="U1055" s="12">
        <f>IF(Table1[[#This Row],[Payment_Status]]="Unpaid",1,0)</f>
        <v>1</v>
      </c>
      <c r="V1055" s="12">
        <f>IF(Table1[[#This Row],[Payment_Status]]="Pending",1,0)</f>
        <v>0</v>
      </c>
      <c r="W1055" s="12" t="s">
        <v>43</v>
      </c>
      <c r="X1055" s="12" t="s">
        <v>39</v>
      </c>
      <c r="Y1055" s="12" t="s">
        <v>85</v>
      </c>
      <c r="Z1055" s="12">
        <v>49.55</v>
      </c>
      <c r="AA1055" s="12">
        <v>30.12</v>
      </c>
      <c r="AB1055" s="12" t="s">
        <v>32</v>
      </c>
      <c r="AC1055" s="13">
        <v>42687</v>
      </c>
      <c r="AD1055" s="12">
        <v>55</v>
      </c>
      <c r="AE1055" s="15" t="s">
        <v>64</v>
      </c>
    </row>
    <row r="1056" spans="3:31" ht="18" x14ac:dyDescent="0.35">
      <c r="C1056" s="11" t="s">
        <v>2089</v>
      </c>
      <c r="D1056" s="12" t="s">
        <v>5039</v>
      </c>
      <c r="E1056" s="12" t="s">
        <v>7043</v>
      </c>
      <c r="F1056" s="12" t="s">
        <v>26</v>
      </c>
      <c r="G1056" s="12" t="s">
        <v>8027</v>
      </c>
      <c r="H1056" s="12" t="s">
        <v>8022</v>
      </c>
      <c r="I1056" s="12" t="s">
        <v>2090</v>
      </c>
      <c r="J1056" s="13">
        <v>45570</v>
      </c>
      <c r="K1056" s="14">
        <v>0.52711805555555558</v>
      </c>
      <c r="L1056" s="12">
        <v>302.41000000000003</v>
      </c>
      <c r="M1056" s="12">
        <v>4907.16</v>
      </c>
      <c r="N1056" s="12">
        <v>5209.57</v>
      </c>
      <c r="O1056" s="12">
        <v>1578.7</v>
      </c>
      <c r="P1056" s="49">
        <v>45770</v>
      </c>
      <c r="Q1056" s="12" t="str">
        <f>TEXT(Table1[[#This Row],[Billing_Date]],"YYYY")</f>
        <v>2025</v>
      </c>
      <c r="R1056" s="49">
        <v>45864</v>
      </c>
      <c r="S1056" s="12" t="s">
        <v>28</v>
      </c>
      <c r="T1056" s="12">
        <f>IF(Table1[[#This Row],[Payment_Status]]="Paid",1,0)</f>
        <v>1</v>
      </c>
      <c r="U1056" s="12">
        <f>IF(Table1[[#This Row],[Payment_Status]]="Unpaid",1,0)</f>
        <v>0</v>
      </c>
      <c r="V1056" s="12">
        <f>IF(Table1[[#This Row],[Payment_Status]]="Pending",1,0)</f>
        <v>0</v>
      </c>
      <c r="W1056" s="12" t="s">
        <v>29</v>
      </c>
      <c r="X1056" s="12" t="s">
        <v>30</v>
      </c>
      <c r="Y1056" s="12" t="s">
        <v>51</v>
      </c>
      <c r="Z1056" s="12">
        <v>170.06</v>
      </c>
      <c r="AA1056" s="12">
        <v>132.35</v>
      </c>
      <c r="AB1056" s="12" t="s">
        <v>46</v>
      </c>
      <c r="AC1056" s="13">
        <v>45268</v>
      </c>
      <c r="AD1056" s="12">
        <v>45</v>
      </c>
      <c r="AE1056" s="15" t="s">
        <v>64</v>
      </c>
    </row>
    <row r="1057" spans="3:31" ht="18" x14ac:dyDescent="0.35">
      <c r="C1057" s="11" t="s">
        <v>2091</v>
      </c>
      <c r="D1057" s="12" t="s">
        <v>5040</v>
      </c>
      <c r="E1057" s="12" t="s">
        <v>7044</v>
      </c>
      <c r="F1057" s="12" t="s">
        <v>35</v>
      </c>
      <c r="G1057" s="12" t="s">
        <v>8026</v>
      </c>
      <c r="H1057" s="12" t="s">
        <v>8021</v>
      </c>
      <c r="I1057" s="12" t="s">
        <v>2092</v>
      </c>
      <c r="J1057" s="13">
        <v>45641</v>
      </c>
      <c r="K1057" s="14">
        <v>0.65947916666666662</v>
      </c>
      <c r="L1057" s="12">
        <v>246.56</v>
      </c>
      <c r="M1057" s="12">
        <v>4863.71</v>
      </c>
      <c r="N1057" s="12">
        <v>5110.2700000000004</v>
      </c>
      <c r="O1057" s="12">
        <v>1391.07</v>
      </c>
      <c r="P1057" s="49">
        <v>45825</v>
      </c>
      <c r="Q1057" s="12" t="str">
        <f>TEXT(Table1[[#This Row],[Billing_Date]],"YYYY")</f>
        <v>2025</v>
      </c>
      <c r="R1057" s="49">
        <v>45872</v>
      </c>
      <c r="S1057" s="12" t="s">
        <v>49</v>
      </c>
      <c r="T1057" s="12">
        <f>IF(Table1[[#This Row],[Payment_Status]]="Paid",1,0)</f>
        <v>0</v>
      </c>
      <c r="U1057" s="12">
        <f>IF(Table1[[#This Row],[Payment_Status]]="Unpaid",1,0)</f>
        <v>1</v>
      </c>
      <c r="V1057" s="12">
        <f>IF(Table1[[#This Row],[Payment_Status]]="Pending",1,0)</f>
        <v>0</v>
      </c>
      <c r="W1057" s="12" t="s">
        <v>38</v>
      </c>
      <c r="X1057" s="12" t="s">
        <v>30</v>
      </c>
      <c r="Y1057" s="12" t="s">
        <v>45</v>
      </c>
      <c r="Z1057" s="12">
        <v>98.95</v>
      </c>
      <c r="AA1057" s="12">
        <v>147.61000000000001</v>
      </c>
      <c r="AB1057" s="12" t="s">
        <v>46</v>
      </c>
      <c r="AC1057" s="13">
        <v>43840</v>
      </c>
      <c r="AD1057" s="12">
        <v>49</v>
      </c>
      <c r="AE1057" s="15" t="s">
        <v>33</v>
      </c>
    </row>
    <row r="1058" spans="3:31" ht="18" x14ac:dyDescent="0.35">
      <c r="C1058" s="11" t="s">
        <v>3645</v>
      </c>
      <c r="D1058" s="12" t="s">
        <v>5041</v>
      </c>
      <c r="E1058" s="12" t="s">
        <v>7045</v>
      </c>
      <c r="F1058" s="12" t="s">
        <v>30</v>
      </c>
      <c r="G1058" s="12" t="s">
        <v>8030</v>
      </c>
      <c r="H1058" s="12" t="s">
        <v>8023</v>
      </c>
      <c r="I1058" s="12" t="s">
        <v>3646</v>
      </c>
      <c r="J1058" s="13">
        <v>45629</v>
      </c>
      <c r="K1058" s="14">
        <v>0.83646990740740745</v>
      </c>
      <c r="L1058" s="12">
        <v>316.27999999999997</v>
      </c>
      <c r="M1058" s="12">
        <v>1181.23</v>
      </c>
      <c r="N1058" s="12">
        <v>1497.51</v>
      </c>
      <c r="O1058" s="12">
        <v>2107.23</v>
      </c>
      <c r="P1058" s="49">
        <v>45629</v>
      </c>
      <c r="Q1058" s="12" t="str">
        <f>TEXT(Table1[[#This Row],[Billing_Date]],"YYYY")</f>
        <v>2024</v>
      </c>
      <c r="R1058" s="49">
        <v>45875</v>
      </c>
      <c r="S1058" s="12" t="s">
        <v>49</v>
      </c>
      <c r="T1058" s="12">
        <f>IF(Table1[[#This Row],[Payment_Status]]="Paid",1,0)</f>
        <v>0</v>
      </c>
      <c r="U1058" s="12">
        <f>IF(Table1[[#This Row],[Payment_Status]]="Unpaid",1,0)</f>
        <v>1</v>
      </c>
      <c r="V1058" s="12">
        <f>IF(Table1[[#This Row],[Payment_Status]]="Pending",1,0)</f>
        <v>0</v>
      </c>
      <c r="W1058" s="12" t="s">
        <v>50</v>
      </c>
      <c r="X1058" s="12" t="s">
        <v>39</v>
      </c>
      <c r="Y1058" s="12" t="s">
        <v>63</v>
      </c>
      <c r="Z1058" s="12">
        <v>157.4</v>
      </c>
      <c r="AA1058" s="12">
        <v>158.88</v>
      </c>
      <c r="AB1058" s="12" t="s">
        <v>46</v>
      </c>
      <c r="AC1058" s="13">
        <v>43064</v>
      </c>
      <c r="AD1058" s="12">
        <v>52</v>
      </c>
      <c r="AE1058" s="15" t="s">
        <v>33</v>
      </c>
    </row>
    <row r="1059" spans="3:31" ht="18" x14ac:dyDescent="0.35">
      <c r="C1059" s="11" t="s">
        <v>450</v>
      </c>
      <c r="D1059" s="12" t="s">
        <v>5042</v>
      </c>
      <c r="E1059" s="12" t="s">
        <v>7046</v>
      </c>
      <c r="F1059" s="12" t="s">
        <v>30</v>
      </c>
      <c r="G1059" s="12" t="s">
        <v>8026</v>
      </c>
      <c r="H1059" s="12" t="s">
        <v>8021</v>
      </c>
      <c r="I1059" s="12" t="s">
        <v>451</v>
      </c>
      <c r="J1059" s="13">
        <v>45651</v>
      </c>
      <c r="K1059" s="14">
        <v>5.5821759259259258E-2</v>
      </c>
      <c r="L1059" s="12">
        <v>240.55</v>
      </c>
      <c r="M1059" s="12">
        <v>2186.02</v>
      </c>
      <c r="N1059" s="12">
        <v>2426.5700000000002</v>
      </c>
      <c r="O1059" s="12">
        <v>1269.27</v>
      </c>
      <c r="P1059" s="49">
        <v>45655</v>
      </c>
      <c r="Q1059" s="12" t="str">
        <f>TEXT(Table1[[#This Row],[Billing_Date]],"YYYY")</f>
        <v>2024</v>
      </c>
      <c r="R1059" s="49">
        <v>45873</v>
      </c>
      <c r="S1059" s="12" t="s">
        <v>37</v>
      </c>
      <c r="T1059" s="12">
        <f>IF(Table1[[#This Row],[Payment_Status]]="Paid",1,0)</f>
        <v>0</v>
      </c>
      <c r="U1059" s="12">
        <f>IF(Table1[[#This Row],[Payment_Status]]="Unpaid",1,0)</f>
        <v>0</v>
      </c>
      <c r="V1059" s="12">
        <f>IF(Table1[[#This Row],[Payment_Status]]="Pending",1,0)</f>
        <v>1</v>
      </c>
      <c r="W1059" s="12" t="s">
        <v>50</v>
      </c>
      <c r="X1059" s="12" t="s">
        <v>30</v>
      </c>
      <c r="Y1059" s="12" t="s">
        <v>85</v>
      </c>
      <c r="Z1059" s="12">
        <v>140.51</v>
      </c>
      <c r="AA1059" s="12">
        <v>100.04</v>
      </c>
      <c r="AB1059" s="12" t="s">
        <v>32</v>
      </c>
      <c r="AC1059" s="13">
        <v>43456</v>
      </c>
      <c r="AD1059" s="12">
        <v>47</v>
      </c>
      <c r="AE1059" s="15" t="s">
        <v>40</v>
      </c>
    </row>
    <row r="1060" spans="3:31" ht="18" x14ac:dyDescent="0.35">
      <c r="C1060" s="11" t="s">
        <v>2097</v>
      </c>
      <c r="D1060" s="12" t="s">
        <v>5043</v>
      </c>
      <c r="E1060" s="12" t="s">
        <v>7047</v>
      </c>
      <c r="F1060" s="12" t="s">
        <v>26</v>
      </c>
      <c r="G1060" s="12" t="s">
        <v>8025</v>
      </c>
      <c r="H1060" s="12" t="s">
        <v>8020</v>
      </c>
      <c r="I1060" s="12" t="s">
        <v>2098</v>
      </c>
      <c r="J1060" s="13">
        <v>45830</v>
      </c>
      <c r="K1060" s="14">
        <v>0.15748842592592593</v>
      </c>
      <c r="L1060" s="12">
        <v>402.61</v>
      </c>
      <c r="M1060" s="12">
        <v>2545.7199999999998</v>
      </c>
      <c r="N1060" s="12">
        <v>2948.33</v>
      </c>
      <c r="O1060" s="12">
        <v>2446.1</v>
      </c>
      <c r="P1060" s="49">
        <v>45835</v>
      </c>
      <c r="Q1060" s="12" t="str">
        <f>TEXT(Table1[[#This Row],[Billing_Date]],"YYYY")</f>
        <v>2025</v>
      </c>
      <c r="R1060" s="49">
        <v>45864</v>
      </c>
      <c r="S1060" s="12" t="s">
        <v>28</v>
      </c>
      <c r="T1060" s="12">
        <f>IF(Table1[[#This Row],[Payment_Status]]="Paid",1,0)</f>
        <v>1</v>
      </c>
      <c r="U1060" s="12">
        <f>IF(Table1[[#This Row],[Payment_Status]]="Unpaid",1,0)</f>
        <v>0</v>
      </c>
      <c r="V1060" s="12">
        <f>IF(Table1[[#This Row],[Payment_Status]]="Pending",1,0)</f>
        <v>0</v>
      </c>
      <c r="W1060" s="12" t="s">
        <v>38</v>
      </c>
      <c r="X1060" s="12" t="s">
        <v>44</v>
      </c>
      <c r="Y1060" s="12" t="s">
        <v>51</v>
      </c>
      <c r="Z1060" s="12">
        <v>262.37</v>
      </c>
      <c r="AA1060" s="12">
        <v>140.24</v>
      </c>
      <c r="AB1060" s="12" t="s">
        <v>46</v>
      </c>
      <c r="AC1060" s="13">
        <v>44495</v>
      </c>
      <c r="AD1060" s="12">
        <v>27</v>
      </c>
      <c r="AE1060" s="15" t="s">
        <v>33</v>
      </c>
    </row>
    <row r="1061" spans="3:31" ht="18" x14ac:dyDescent="0.35">
      <c r="C1061" s="11" t="s">
        <v>2099</v>
      </c>
      <c r="D1061" s="12" t="s">
        <v>5044</v>
      </c>
      <c r="E1061" s="12" t="s">
        <v>7048</v>
      </c>
      <c r="F1061" s="12" t="s">
        <v>35</v>
      </c>
      <c r="G1061" s="12" t="s">
        <v>8028</v>
      </c>
      <c r="H1061" s="12" t="s">
        <v>8022</v>
      </c>
      <c r="I1061" s="12" t="s">
        <v>2100</v>
      </c>
      <c r="J1061" s="13">
        <v>45712</v>
      </c>
      <c r="K1061" s="14">
        <v>0.12416666666666666</v>
      </c>
      <c r="L1061" s="12">
        <v>41.58</v>
      </c>
      <c r="M1061" s="12">
        <v>4787.8900000000003</v>
      </c>
      <c r="N1061" s="12">
        <v>4829.47</v>
      </c>
      <c r="O1061" s="12">
        <v>298.38</v>
      </c>
      <c r="P1061" s="49">
        <v>45819</v>
      </c>
      <c r="Q1061" s="12" t="str">
        <f>TEXT(Table1[[#This Row],[Billing_Date]],"YYYY")</f>
        <v>2025</v>
      </c>
      <c r="R1061" s="49">
        <v>45868</v>
      </c>
      <c r="S1061" s="12" t="s">
        <v>49</v>
      </c>
      <c r="T1061" s="12">
        <f>IF(Table1[[#This Row],[Payment_Status]]="Paid",1,0)</f>
        <v>0</v>
      </c>
      <c r="U1061" s="12">
        <f>IF(Table1[[#This Row],[Payment_Status]]="Unpaid",1,0)</f>
        <v>1</v>
      </c>
      <c r="V1061" s="12">
        <f>IF(Table1[[#This Row],[Payment_Status]]="Pending",1,0)</f>
        <v>0</v>
      </c>
      <c r="W1061" s="12" t="s">
        <v>43</v>
      </c>
      <c r="X1061" s="12" t="s">
        <v>44</v>
      </c>
      <c r="Y1061" s="12" t="s">
        <v>45</v>
      </c>
      <c r="Z1061" s="12">
        <v>24.54</v>
      </c>
      <c r="AA1061" s="12">
        <v>17.04</v>
      </c>
      <c r="AB1061" s="12" t="s">
        <v>46</v>
      </c>
      <c r="AC1061" s="13">
        <v>45195</v>
      </c>
      <c r="AD1061" s="12">
        <v>39</v>
      </c>
      <c r="AE1061" s="15" t="s">
        <v>64</v>
      </c>
    </row>
    <row r="1062" spans="3:31" ht="18" x14ac:dyDescent="0.35">
      <c r="C1062" s="11" t="s">
        <v>1194</v>
      </c>
      <c r="D1062" s="12" t="s">
        <v>5045</v>
      </c>
      <c r="E1062" s="12" t="s">
        <v>7049</v>
      </c>
      <c r="F1062" s="12" t="s">
        <v>35</v>
      </c>
      <c r="G1062" s="12" t="s">
        <v>8026</v>
      </c>
      <c r="H1062" s="12" t="s">
        <v>8021</v>
      </c>
      <c r="I1062" s="12" t="s">
        <v>1195</v>
      </c>
      <c r="J1062" s="13">
        <v>45504</v>
      </c>
      <c r="K1062" s="14">
        <v>0.54502314814814812</v>
      </c>
      <c r="L1062" s="12">
        <v>299.11</v>
      </c>
      <c r="M1062" s="12">
        <v>1422.09</v>
      </c>
      <c r="N1062" s="12">
        <v>1721.19999999999</v>
      </c>
      <c r="O1062" s="12">
        <v>1692.87</v>
      </c>
      <c r="P1062" s="49">
        <v>45696</v>
      </c>
      <c r="Q1062" s="12" t="str">
        <f>TEXT(Table1[[#This Row],[Billing_Date]],"YYYY")</f>
        <v>2025</v>
      </c>
      <c r="R1062" s="49">
        <v>45877</v>
      </c>
      <c r="S1062" s="12" t="s">
        <v>37</v>
      </c>
      <c r="T1062" s="12">
        <f>IF(Table1[[#This Row],[Payment_Status]]="Paid",1,0)</f>
        <v>0</v>
      </c>
      <c r="U1062" s="12">
        <f>IF(Table1[[#This Row],[Payment_Status]]="Unpaid",1,0)</f>
        <v>0</v>
      </c>
      <c r="V1062" s="12">
        <f>IF(Table1[[#This Row],[Payment_Status]]="Pending",1,0)</f>
        <v>1</v>
      </c>
      <c r="W1062" s="12" t="s">
        <v>43</v>
      </c>
      <c r="X1062" s="12" t="s">
        <v>39</v>
      </c>
      <c r="Y1062" s="12" t="s">
        <v>63</v>
      </c>
      <c r="Z1062" s="12">
        <v>134.15</v>
      </c>
      <c r="AA1062" s="12">
        <v>164.96</v>
      </c>
      <c r="AB1062" s="12" t="s">
        <v>46</v>
      </c>
      <c r="AC1062" s="13">
        <v>44268</v>
      </c>
      <c r="AD1062" s="12">
        <v>67</v>
      </c>
      <c r="AE1062" s="15" t="s">
        <v>33</v>
      </c>
    </row>
    <row r="1063" spans="3:31" ht="18" x14ac:dyDescent="0.35">
      <c r="C1063" s="11" t="s">
        <v>1501</v>
      </c>
      <c r="D1063" s="12" t="s">
        <v>5046</v>
      </c>
      <c r="E1063" s="12" t="s">
        <v>7050</v>
      </c>
      <c r="F1063" s="12" t="s">
        <v>26</v>
      </c>
      <c r="G1063" s="12" t="s">
        <v>8029</v>
      </c>
      <c r="H1063" s="12" t="s">
        <v>8020</v>
      </c>
      <c r="I1063" s="12" t="s">
        <v>1502</v>
      </c>
      <c r="J1063" s="13">
        <v>45792</v>
      </c>
      <c r="K1063" s="14">
        <v>0.25483796296296296</v>
      </c>
      <c r="L1063" s="12">
        <v>418.59</v>
      </c>
      <c r="M1063" s="12">
        <v>1553.82</v>
      </c>
      <c r="N1063" s="12">
        <v>1972.4099999999901</v>
      </c>
      <c r="O1063" s="12">
        <v>2628.68</v>
      </c>
      <c r="P1063" s="49">
        <v>45794</v>
      </c>
      <c r="Q1063" s="12" t="str">
        <f>TEXT(Table1[[#This Row],[Billing_Date]],"YYYY")</f>
        <v>2025</v>
      </c>
      <c r="R1063" s="49">
        <v>45882</v>
      </c>
      <c r="S1063" s="12" t="s">
        <v>49</v>
      </c>
      <c r="T1063" s="12">
        <f>IF(Table1[[#This Row],[Payment_Status]]="Paid",1,0)</f>
        <v>0</v>
      </c>
      <c r="U1063" s="12">
        <f>IF(Table1[[#This Row],[Payment_Status]]="Unpaid",1,0)</f>
        <v>1</v>
      </c>
      <c r="V1063" s="12">
        <f>IF(Table1[[#This Row],[Payment_Status]]="Pending",1,0)</f>
        <v>0</v>
      </c>
      <c r="W1063" s="12" t="s">
        <v>43</v>
      </c>
      <c r="X1063" s="12" t="s">
        <v>39</v>
      </c>
      <c r="Y1063" s="12" t="s">
        <v>45</v>
      </c>
      <c r="Z1063" s="12">
        <v>270.55</v>
      </c>
      <c r="AA1063" s="12">
        <v>148.04</v>
      </c>
      <c r="AB1063" s="12" t="s">
        <v>32</v>
      </c>
      <c r="AC1063" s="13">
        <v>43462</v>
      </c>
      <c r="AD1063" s="12">
        <v>69</v>
      </c>
      <c r="AE1063" s="15" t="s">
        <v>40</v>
      </c>
    </row>
    <row r="1064" spans="3:31" ht="18" x14ac:dyDescent="0.35">
      <c r="C1064" s="11" t="s">
        <v>2105</v>
      </c>
      <c r="D1064" s="12" t="s">
        <v>5047</v>
      </c>
      <c r="E1064" s="12" t="s">
        <v>7051</v>
      </c>
      <c r="F1064" s="12" t="s">
        <v>35</v>
      </c>
      <c r="G1064" s="12" t="s">
        <v>8026</v>
      </c>
      <c r="H1064" s="12" t="s">
        <v>8021</v>
      </c>
      <c r="I1064" s="12" t="s">
        <v>2106</v>
      </c>
      <c r="J1064" s="13">
        <v>45725</v>
      </c>
      <c r="K1064" s="14">
        <v>0.62856481481481485</v>
      </c>
      <c r="L1064" s="12">
        <v>369.04</v>
      </c>
      <c r="M1064" s="12">
        <v>4437.9799999999996</v>
      </c>
      <c r="N1064" s="12">
        <v>4807.0199999999904</v>
      </c>
      <c r="O1064" s="12">
        <v>2549.89</v>
      </c>
      <c r="P1064" s="49">
        <v>45725</v>
      </c>
      <c r="Q1064" s="12" t="str">
        <f>TEXT(Table1[[#This Row],[Billing_Date]],"YYYY")</f>
        <v>2025</v>
      </c>
      <c r="R1064" s="49">
        <v>45886</v>
      </c>
      <c r="S1064" s="12" t="s">
        <v>37</v>
      </c>
      <c r="T1064" s="12">
        <f>IF(Table1[[#This Row],[Payment_Status]]="Paid",1,0)</f>
        <v>0</v>
      </c>
      <c r="U1064" s="12">
        <f>IF(Table1[[#This Row],[Payment_Status]]="Unpaid",1,0)</f>
        <v>0</v>
      </c>
      <c r="V1064" s="12">
        <f>IF(Table1[[#This Row],[Payment_Status]]="Pending",1,0)</f>
        <v>1</v>
      </c>
      <c r="W1064" s="12" t="s">
        <v>38</v>
      </c>
      <c r="X1064" s="12" t="s">
        <v>39</v>
      </c>
      <c r="Y1064" s="12" t="s">
        <v>85</v>
      </c>
      <c r="Z1064" s="12">
        <v>226.76</v>
      </c>
      <c r="AA1064" s="12">
        <v>142.28</v>
      </c>
      <c r="AB1064" s="12" t="s">
        <v>46</v>
      </c>
      <c r="AC1064" s="13">
        <v>42322</v>
      </c>
      <c r="AD1064" s="12">
        <v>32</v>
      </c>
      <c r="AE1064" s="15" t="s">
        <v>64</v>
      </c>
    </row>
    <row r="1065" spans="3:31" ht="18" x14ac:dyDescent="0.35">
      <c r="C1065" s="11" t="s">
        <v>2107</v>
      </c>
      <c r="D1065" s="12" t="s">
        <v>5048</v>
      </c>
      <c r="E1065" s="12" t="s">
        <v>7052</v>
      </c>
      <c r="F1065" s="12" t="s">
        <v>30</v>
      </c>
      <c r="G1065" s="12" t="s">
        <v>8030</v>
      </c>
      <c r="H1065" s="12" t="s">
        <v>8023</v>
      </c>
      <c r="I1065" s="12" t="s">
        <v>2108</v>
      </c>
      <c r="J1065" s="13">
        <v>45836</v>
      </c>
      <c r="K1065" s="14">
        <v>0.86182870370370368</v>
      </c>
      <c r="L1065" s="12">
        <v>473.1</v>
      </c>
      <c r="M1065" s="12">
        <v>2900.15</v>
      </c>
      <c r="N1065" s="12">
        <v>3373.25</v>
      </c>
      <c r="O1065" s="12">
        <v>2291.64</v>
      </c>
      <c r="P1065" s="49">
        <v>45840</v>
      </c>
      <c r="Q1065" s="12" t="str">
        <f>TEXT(Table1[[#This Row],[Billing_Date]],"YYYY")</f>
        <v>2025</v>
      </c>
      <c r="R1065" s="49">
        <v>45883</v>
      </c>
      <c r="S1065" s="12" t="s">
        <v>28</v>
      </c>
      <c r="T1065" s="12">
        <f>IF(Table1[[#This Row],[Payment_Status]]="Paid",1,0)</f>
        <v>1</v>
      </c>
      <c r="U1065" s="12">
        <f>IF(Table1[[#This Row],[Payment_Status]]="Unpaid",1,0)</f>
        <v>0</v>
      </c>
      <c r="V1065" s="12">
        <f>IF(Table1[[#This Row],[Payment_Status]]="Pending",1,0)</f>
        <v>0</v>
      </c>
      <c r="W1065" s="12" t="s">
        <v>58</v>
      </c>
      <c r="X1065" s="12" t="s">
        <v>44</v>
      </c>
      <c r="Y1065" s="12" t="s">
        <v>51</v>
      </c>
      <c r="Z1065" s="12">
        <v>301.07</v>
      </c>
      <c r="AA1065" s="12">
        <v>172.03</v>
      </c>
      <c r="AB1065" s="12" t="s">
        <v>46</v>
      </c>
      <c r="AC1065" s="13">
        <v>43349</v>
      </c>
      <c r="AD1065" s="12">
        <v>41</v>
      </c>
      <c r="AE1065" s="15" t="s">
        <v>40</v>
      </c>
    </row>
    <row r="1066" spans="3:31" ht="18" x14ac:dyDescent="0.35">
      <c r="C1066" s="11" t="s">
        <v>2109</v>
      </c>
      <c r="D1066" s="12" t="s">
        <v>5049</v>
      </c>
      <c r="E1066" s="12" t="s">
        <v>7053</v>
      </c>
      <c r="F1066" s="12" t="s">
        <v>35</v>
      </c>
      <c r="G1066" s="12" t="s">
        <v>8030</v>
      </c>
      <c r="H1066" s="12" t="s">
        <v>8023</v>
      </c>
      <c r="I1066" s="12" t="s">
        <v>2110</v>
      </c>
      <c r="J1066" s="13">
        <v>45603</v>
      </c>
      <c r="K1066" s="14">
        <v>0.96642361111111108</v>
      </c>
      <c r="L1066" s="12">
        <v>73.930000000000007</v>
      </c>
      <c r="M1066" s="12">
        <v>2861.55</v>
      </c>
      <c r="N1066" s="12">
        <v>2935.48</v>
      </c>
      <c r="O1066" s="12">
        <v>507.61</v>
      </c>
      <c r="P1066" s="49">
        <v>45605</v>
      </c>
      <c r="Q1066" s="12" t="str">
        <f>TEXT(Table1[[#This Row],[Billing_Date]],"YYYY")</f>
        <v>2024</v>
      </c>
      <c r="R1066" s="49">
        <v>45858</v>
      </c>
      <c r="S1066" s="12" t="s">
        <v>37</v>
      </c>
      <c r="T1066" s="12">
        <f>IF(Table1[[#This Row],[Payment_Status]]="Paid",1,0)</f>
        <v>0</v>
      </c>
      <c r="U1066" s="12">
        <f>IF(Table1[[#This Row],[Payment_Status]]="Unpaid",1,0)</f>
        <v>0</v>
      </c>
      <c r="V1066" s="12">
        <f>IF(Table1[[#This Row],[Payment_Status]]="Pending",1,0)</f>
        <v>1</v>
      </c>
      <c r="W1066" s="12" t="s">
        <v>29</v>
      </c>
      <c r="X1066" s="12" t="s">
        <v>30</v>
      </c>
      <c r="Y1066" s="12" t="s">
        <v>45</v>
      </c>
      <c r="Z1066" s="12">
        <v>31.45</v>
      </c>
      <c r="AA1066" s="12">
        <v>42.48</v>
      </c>
      <c r="AB1066" s="12" t="s">
        <v>32</v>
      </c>
      <c r="AC1066" s="13">
        <v>42600</v>
      </c>
      <c r="AD1066" s="12">
        <v>62</v>
      </c>
      <c r="AE1066" s="15" t="s">
        <v>64</v>
      </c>
    </row>
    <row r="1067" spans="3:31" ht="18" x14ac:dyDescent="0.35">
      <c r="C1067" s="11" t="s">
        <v>2111</v>
      </c>
      <c r="D1067" s="12" t="s">
        <v>5050</v>
      </c>
      <c r="E1067" s="12" t="s">
        <v>7054</v>
      </c>
      <c r="F1067" s="12" t="s">
        <v>35</v>
      </c>
      <c r="G1067" s="12" t="s">
        <v>8030</v>
      </c>
      <c r="H1067" s="12" t="s">
        <v>8023</v>
      </c>
      <c r="I1067" s="12" t="s">
        <v>2112</v>
      </c>
      <c r="J1067" s="13">
        <v>45612</v>
      </c>
      <c r="K1067" s="14">
        <v>0.78310185185185188</v>
      </c>
      <c r="L1067" s="12">
        <v>225.88</v>
      </c>
      <c r="M1067" s="12">
        <v>3773.11</v>
      </c>
      <c r="N1067" s="12">
        <v>3998.99</v>
      </c>
      <c r="O1067" s="12">
        <v>1124.71</v>
      </c>
      <c r="P1067" s="49">
        <v>45653</v>
      </c>
      <c r="Q1067" s="12" t="str">
        <f>TEXT(Table1[[#This Row],[Billing_Date]],"YYYY")</f>
        <v>2024</v>
      </c>
      <c r="R1067" s="49">
        <v>45873</v>
      </c>
      <c r="S1067" s="12" t="s">
        <v>37</v>
      </c>
      <c r="T1067" s="12">
        <f>IF(Table1[[#This Row],[Payment_Status]]="Paid",1,0)</f>
        <v>0</v>
      </c>
      <c r="U1067" s="12">
        <f>IF(Table1[[#This Row],[Payment_Status]]="Unpaid",1,0)</f>
        <v>0</v>
      </c>
      <c r="V1067" s="12">
        <f>IF(Table1[[#This Row],[Payment_Status]]="Pending",1,0)</f>
        <v>1</v>
      </c>
      <c r="W1067" s="12" t="s">
        <v>29</v>
      </c>
      <c r="X1067" s="12" t="s">
        <v>30</v>
      </c>
      <c r="Y1067" s="12" t="s">
        <v>45</v>
      </c>
      <c r="Z1067" s="12">
        <v>118.35</v>
      </c>
      <c r="AA1067" s="12">
        <v>107.53</v>
      </c>
      <c r="AB1067" s="12" t="s">
        <v>32</v>
      </c>
      <c r="AC1067" s="13">
        <v>45279</v>
      </c>
      <c r="AD1067" s="12">
        <v>62</v>
      </c>
      <c r="AE1067" s="15" t="s">
        <v>33</v>
      </c>
    </row>
    <row r="1068" spans="3:31" ht="18" x14ac:dyDescent="0.35">
      <c r="C1068" s="11" t="s">
        <v>2113</v>
      </c>
      <c r="D1068" s="12" t="s">
        <v>5051</v>
      </c>
      <c r="E1068" s="12" t="s">
        <v>7055</v>
      </c>
      <c r="F1068" s="12" t="s">
        <v>30</v>
      </c>
      <c r="G1068" s="12" t="s">
        <v>8030</v>
      </c>
      <c r="H1068" s="12" t="s">
        <v>8023</v>
      </c>
      <c r="I1068" s="12" t="s">
        <v>2114</v>
      </c>
      <c r="J1068" s="13">
        <v>45826</v>
      </c>
      <c r="K1068" s="14">
        <v>0.5201041666666667</v>
      </c>
      <c r="L1068" s="12">
        <v>142.91999999999999</v>
      </c>
      <c r="M1068" s="12">
        <v>4845.95</v>
      </c>
      <c r="N1068" s="12">
        <v>4988.87</v>
      </c>
      <c r="O1068" s="12">
        <v>961.04</v>
      </c>
      <c r="P1068" s="49">
        <v>45829</v>
      </c>
      <c r="Q1068" s="12" t="str">
        <f>TEXT(Table1[[#This Row],[Billing_Date]],"YYYY")</f>
        <v>2025</v>
      </c>
      <c r="R1068" s="49">
        <v>45874</v>
      </c>
      <c r="S1068" s="12" t="s">
        <v>37</v>
      </c>
      <c r="T1068" s="12">
        <f>IF(Table1[[#This Row],[Payment_Status]]="Paid",1,0)</f>
        <v>0</v>
      </c>
      <c r="U1068" s="12">
        <f>IF(Table1[[#This Row],[Payment_Status]]="Unpaid",1,0)</f>
        <v>0</v>
      </c>
      <c r="V1068" s="12">
        <f>IF(Table1[[#This Row],[Payment_Status]]="Pending",1,0)</f>
        <v>1</v>
      </c>
      <c r="W1068" s="12" t="s">
        <v>38</v>
      </c>
      <c r="X1068" s="12" t="s">
        <v>44</v>
      </c>
      <c r="Y1068" s="12" t="s">
        <v>51</v>
      </c>
      <c r="Z1068" s="12">
        <v>91.99</v>
      </c>
      <c r="AA1068" s="12">
        <v>50.93</v>
      </c>
      <c r="AB1068" s="12" t="s">
        <v>32</v>
      </c>
      <c r="AC1068" s="13">
        <v>42777</v>
      </c>
      <c r="AD1068" s="12">
        <v>34</v>
      </c>
      <c r="AE1068" s="15" t="s">
        <v>40</v>
      </c>
    </row>
    <row r="1069" spans="3:31" ht="18" x14ac:dyDescent="0.35">
      <c r="C1069" s="11" t="s">
        <v>3291</v>
      </c>
      <c r="D1069" s="12" t="s">
        <v>5052</v>
      </c>
      <c r="E1069" s="12" t="s">
        <v>7056</v>
      </c>
      <c r="F1069" s="12" t="s">
        <v>26</v>
      </c>
      <c r="G1069" s="12" t="s">
        <v>8031</v>
      </c>
      <c r="H1069" s="12" t="s">
        <v>8024</v>
      </c>
      <c r="I1069" s="12" t="s">
        <v>3292</v>
      </c>
      <c r="J1069" s="13">
        <v>45849</v>
      </c>
      <c r="K1069" s="14">
        <v>0.46143518518518517</v>
      </c>
      <c r="L1069" s="12">
        <v>459.62</v>
      </c>
      <c r="M1069" s="12">
        <v>4928.26</v>
      </c>
      <c r="N1069" s="12">
        <v>5387.88</v>
      </c>
      <c r="O1069" s="12">
        <v>2358.66</v>
      </c>
      <c r="P1069" s="49">
        <v>45851</v>
      </c>
      <c r="Q1069" s="12" t="str">
        <f>TEXT(Table1[[#This Row],[Billing_Date]],"YYYY")</f>
        <v>2025</v>
      </c>
      <c r="R1069" s="49">
        <v>45858</v>
      </c>
      <c r="S1069" s="12" t="s">
        <v>49</v>
      </c>
      <c r="T1069" s="12">
        <f>IF(Table1[[#This Row],[Payment_Status]]="Paid",1,0)</f>
        <v>0</v>
      </c>
      <c r="U1069" s="12">
        <f>IF(Table1[[#This Row],[Payment_Status]]="Unpaid",1,0)</f>
        <v>1</v>
      </c>
      <c r="V1069" s="12">
        <f>IF(Table1[[#This Row],[Payment_Status]]="Pending",1,0)</f>
        <v>0</v>
      </c>
      <c r="W1069" s="12" t="s">
        <v>50</v>
      </c>
      <c r="X1069" s="12" t="s">
        <v>44</v>
      </c>
      <c r="Y1069" s="12" t="s">
        <v>31</v>
      </c>
      <c r="Z1069" s="12">
        <v>206.44</v>
      </c>
      <c r="AA1069" s="12">
        <v>253.18</v>
      </c>
      <c r="AB1069" s="12" t="s">
        <v>32</v>
      </c>
      <c r="AC1069" s="13">
        <v>43535</v>
      </c>
      <c r="AD1069" s="12">
        <v>20</v>
      </c>
      <c r="AE1069" s="15" t="s">
        <v>64</v>
      </c>
    </row>
    <row r="1070" spans="3:31" ht="18" x14ac:dyDescent="0.35">
      <c r="C1070" s="11" t="s">
        <v>2117</v>
      </c>
      <c r="D1070" s="12" t="s">
        <v>5053</v>
      </c>
      <c r="E1070" s="12" t="s">
        <v>7057</v>
      </c>
      <c r="F1070" s="12" t="s">
        <v>26</v>
      </c>
      <c r="G1070" s="12" t="s">
        <v>8029</v>
      </c>
      <c r="H1070" s="12" t="s">
        <v>8020</v>
      </c>
      <c r="I1070" s="12" t="s">
        <v>2118</v>
      </c>
      <c r="J1070" s="13">
        <v>45813</v>
      </c>
      <c r="K1070" s="14">
        <v>0.26465277777777779</v>
      </c>
      <c r="L1070" s="12">
        <v>20.03</v>
      </c>
      <c r="M1070" s="12">
        <v>2745.94</v>
      </c>
      <c r="N1070" s="12">
        <v>2765.97</v>
      </c>
      <c r="O1070" s="12">
        <v>100.81</v>
      </c>
      <c r="P1070" s="49">
        <v>45816</v>
      </c>
      <c r="Q1070" s="12" t="str">
        <f>TEXT(Table1[[#This Row],[Billing_Date]],"YYYY")</f>
        <v>2025</v>
      </c>
      <c r="R1070" s="49">
        <v>45863</v>
      </c>
      <c r="S1070" s="12" t="s">
        <v>49</v>
      </c>
      <c r="T1070" s="12">
        <f>IF(Table1[[#This Row],[Payment_Status]]="Paid",1,0)</f>
        <v>0</v>
      </c>
      <c r="U1070" s="12">
        <f>IF(Table1[[#This Row],[Payment_Status]]="Unpaid",1,0)</f>
        <v>1</v>
      </c>
      <c r="V1070" s="12">
        <f>IF(Table1[[#This Row],[Payment_Status]]="Pending",1,0)</f>
        <v>0</v>
      </c>
      <c r="W1070" s="12" t="s">
        <v>50</v>
      </c>
      <c r="X1070" s="12" t="s">
        <v>39</v>
      </c>
      <c r="Y1070" s="12" t="s">
        <v>51</v>
      </c>
      <c r="Z1070" s="12">
        <v>12.04</v>
      </c>
      <c r="AA1070" s="12">
        <v>7.99</v>
      </c>
      <c r="AB1070" s="12" t="s">
        <v>32</v>
      </c>
      <c r="AC1070" s="13">
        <v>44807</v>
      </c>
      <c r="AD1070" s="12">
        <v>26</v>
      </c>
      <c r="AE1070" s="15" t="s">
        <v>40</v>
      </c>
    </row>
    <row r="1071" spans="3:31" ht="18" x14ac:dyDescent="0.35">
      <c r="C1071" s="11" t="s">
        <v>2119</v>
      </c>
      <c r="D1071" s="12" t="s">
        <v>5054</v>
      </c>
      <c r="E1071" s="12" t="s">
        <v>7058</v>
      </c>
      <c r="F1071" s="12" t="s">
        <v>30</v>
      </c>
      <c r="G1071" s="12" t="s">
        <v>8029</v>
      </c>
      <c r="H1071" s="12" t="s">
        <v>8020</v>
      </c>
      <c r="I1071" s="12" t="s">
        <v>2120</v>
      </c>
      <c r="J1071" s="13">
        <v>45631</v>
      </c>
      <c r="K1071" s="14">
        <v>0.78184027777777776</v>
      </c>
      <c r="L1071" s="12">
        <v>397.05</v>
      </c>
      <c r="M1071" s="12">
        <v>1135.8800000000001</v>
      </c>
      <c r="N1071" s="12">
        <v>1532.93</v>
      </c>
      <c r="O1071" s="12">
        <v>2477.0500000000002</v>
      </c>
      <c r="P1071" s="49">
        <v>45633</v>
      </c>
      <c r="Q1071" s="12" t="str">
        <f>TEXT(Table1[[#This Row],[Billing_Date]],"YYYY")</f>
        <v>2024</v>
      </c>
      <c r="R1071" s="49">
        <v>45881</v>
      </c>
      <c r="S1071" s="12" t="s">
        <v>49</v>
      </c>
      <c r="T1071" s="12">
        <f>IF(Table1[[#This Row],[Payment_Status]]="Paid",1,0)</f>
        <v>0</v>
      </c>
      <c r="U1071" s="12">
        <f>IF(Table1[[#This Row],[Payment_Status]]="Unpaid",1,0)</f>
        <v>1</v>
      </c>
      <c r="V1071" s="12">
        <f>IF(Table1[[#This Row],[Payment_Status]]="Pending",1,0)</f>
        <v>0</v>
      </c>
      <c r="W1071" s="12" t="s">
        <v>38</v>
      </c>
      <c r="X1071" s="12" t="s">
        <v>39</v>
      </c>
      <c r="Y1071" s="12" t="s">
        <v>45</v>
      </c>
      <c r="Z1071" s="12">
        <v>201.69</v>
      </c>
      <c r="AA1071" s="12">
        <v>195.36</v>
      </c>
      <c r="AB1071" s="12" t="s">
        <v>32</v>
      </c>
      <c r="AC1071" s="13">
        <v>44571</v>
      </c>
      <c r="AD1071" s="12">
        <v>70</v>
      </c>
      <c r="AE1071" s="15" t="s">
        <v>40</v>
      </c>
    </row>
    <row r="1072" spans="3:31" ht="18" x14ac:dyDescent="0.35">
      <c r="C1072" s="11" t="s">
        <v>2121</v>
      </c>
      <c r="D1072" s="12" t="s">
        <v>5055</v>
      </c>
      <c r="E1072" s="12" t="s">
        <v>7059</v>
      </c>
      <c r="F1072" s="12" t="s">
        <v>35</v>
      </c>
      <c r="G1072" s="12" t="s">
        <v>8030</v>
      </c>
      <c r="H1072" s="12" t="s">
        <v>8023</v>
      </c>
      <c r="I1072" s="12" t="s">
        <v>2122</v>
      </c>
      <c r="J1072" s="13">
        <v>45840</v>
      </c>
      <c r="K1072" s="14">
        <v>0.92221064814814813</v>
      </c>
      <c r="L1072" s="12">
        <v>460.94</v>
      </c>
      <c r="M1072" s="12">
        <v>1249.21</v>
      </c>
      <c r="N1072" s="12">
        <v>1710.15</v>
      </c>
      <c r="O1072" s="12">
        <v>2380.96</v>
      </c>
      <c r="P1072" s="49">
        <v>45843</v>
      </c>
      <c r="Q1072" s="12" t="str">
        <f>TEXT(Table1[[#This Row],[Billing_Date]],"YYYY")</f>
        <v>2025</v>
      </c>
      <c r="R1072" s="49">
        <v>45886</v>
      </c>
      <c r="S1072" s="12" t="s">
        <v>49</v>
      </c>
      <c r="T1072" s="12">
        <f>IF(Table1[[#This Row],[Payment_Status]]="Paid",1,0)</f>
        <v>0</v>
      </c>
      <c r="U1072" s="12">
        <f>IF(Table1[[#This Row],[Payment_Status]]="Unpaid",1,0)</f>
        <v>1</v>
      </c>
      <c r="V1072" s="12">
        <f>IF(Table1[[#This Row],[Payment_Status]]="Pending",1,0)</f>
        <v>0</v>
      </c>
      <c r="W1072" s="12" t="s">
        <v>38</v>
      </c>
      <c r="X1072" s="12" t="s">
        <v>39</v>
      </c>
      <c r="Y1072" s="12" t="s">
        <v>85</v>
      </c>
      <c r="Z1072" s="12">
        <v>310.74</v>
      </c>
      <c r="AA1072" s="12">
        <v>150.19999999999999</v>
      </c>
      <c r="AB1072" s="12" t="s">
        <v>46</v>
      </c>
      <c r="AC1072" s="13">
        <v>44369</v>
      </c>
      <c r="AD1072" s="12">
        <v>37</v>
      </c>
      <c r="AE1072" s="15" t="s">
        <v>64</v>
      </c>
    </row>
    <row r="1073" spans="3:31" ht="18" x14ac:dyDescent="0.35">
      <c r="C1073" s="11" t="s">
        <v>81</v>
      </c>
      <c r="D1073" s="12" t="s">
        <v>5056</v>
      </c>
      <c r="E1073" s="12" t="s">
        <v>7060</v>
      </c>
      <c r="F1073" s="12" t="s">
        <v>26</v>
      </c>
      <c r="G1073" s="12" t="s">
        <v>8031</v>
      </c>
      <c r="H1073" s="12" t="s">
        <v>8024</v>
      </c>
      <c r="I1073" s="12" t="s">
        <v>82</v>
      </c>
      <c r="J1073" s="13">
        <v>45797</v>
      </c>
      <c r="K1073" s="14">
        <v>0.83527777777777779</v>
      </c>
      <c r="L1073" s="12">
        <v>389.3</v>
      </c>
      <c r="M1073" s="12">
        <v>2024.74</v>
      </c>
      <c r="N1073" s="12">
        <v>2414.04</v>
      </c>
      <c r="O1073" s="12">
        <v>2118.0100000000002</v>
      </c>
      <c r="P1073" s="49">
        <v>45800</v>
      </c>
      <c r="Q1073" s="12" t="str">
        <f>TEXT(Table1[[#This Row],[Billing_Date]],"YYYY")</f>
        <v>2025</v>
      </c>
      <c r="R1073" s="49">
        <v>45857</v>
      </c>
      <c r="S1073" s="12" t="s">
        <v>49</v>
      </c>
      <c r="T1073" s="12">
        <f>IF(Table1[[#This Row],[Payment_Status]]="Paid",1,0)</f>
        <v>0</v>
      </c>
      <c r="U1073" s="12">
        <f>IF(Table1[[#This Row],[Payment_Status]]="Unpaid",1,0)</f>
        <v>1</v>
      </c>
      <c r="V1073" s="12">
        <f>IF(Table1[[#This Row],[Payment_Status]]="Pending",1,0)</f>
        <v>0</v>
      </c>
      <c r="W1073" s="12" t="s">
        <v>38</v>
      </c>
      <c r="X1073" s="12" t="s">
        <v>30</v>
      </c>
      <c r="Y1073" s="12" t="s">
        <v>51</v>
      </c>
      <c r="Z1073" s="12">
        <v>193.74</v>
      </c>
      <c r="AA1073" s="12">
        <v>195.56</v>
      </c>
      <c r="AB1073" s="12" t="s">
        <v>32</v>
      </c>
      <c r="AC1073" s="13">
        <v>44182</v>
      </c>
      <c r="AD1073" s="12">
        <v>34</v>
      </c>
      <c r="AE1073" s="15" t="s">
        <v>40</v>
      </c>
    </row>
    <row r="1074" spans="3:31" ht="18" x14ac:dyDescent="0.35">
      <c r="C1074" s="11" t="s">
        <v>2125</v>
      </c>
      <c r="D1074" s="12" t="s">
        <v>5057</v>
      </c>
      <c r="E1074" s="12" t="s">
        <v>7061</v>
      </c>
      <c r="F1074" s="12" t="s">
        <v>35</v>
      </c>
      <c r="G1074" s="12" t="s">
        <v>8030</v>
      </c>
      <c r="H1074" s="12" t="s">
        <v>8023</v>
      </c>
      <c r="I1074" s="12" t="s">
        <v>2126</v>
      </c>
      <c r="J1074" s="13">
        <v>45603</v>
      </c>
      <c r="K1074" s="14">
        <v>0.92814814814814817</v>
      </c>
      <c r="L1074" s="12">
        <v>177.04</v>
      </c>
      <c r="M1074" s="12">
        <v>1674.81</v>
      </c>
      <c r="N1074" s="12">
        <v>1851.85</v>
      </c>
      <c r="O1074" s="12">
        <v>1053.24</v>
      </c>
      <c r="P1074" s="49">
        <v>45603</v>
      </c>
      <c r="Q1074" s="12" t="str">
        <f>TEXT(Table1[[#This Row],[Billing_Date]],"YYYY")</f>
        <v>2024</v>
      </c>
      <c r="R1074" s="49">
        <v>45865</v>
      </c>
      <c r="S1074" s="12" t="s">
        <v>49</v>
      </c>
      <c r="T1074" s="12">
        <f>IF(Table1[[#This Row],[Payment_Status]]="Paid",1,0)</f>
        <v>0</v>
      </c>
      <c r="U1074" s="12">
        <f>IF(Table1[[#This Row],[Payment_Status]]="Unpaid",1,0)</f>
        <v>1</v>
      </c>
      <c r="V1074" s="12">
        <f>IF(Table1[[#This Row],[Payment_Status]]="Pending",1,0)</f>
        <v>0</v>
      </c>
      <c r="W1074" s="12" t="s">
        <v>50</v>
      </c>
      <c r="X1074" s="12" t="s">
        <v>30</v>
      </c>
      <c r="Y1074" s="12" t="s">
        <v>85</v>
      </c>
      <c r="Z1074" s="12">
        <v>108.2</v>
      </c>
      <c r="AA1074" s="12">
        <v>68.84</v>
      </c>
      <c r="AB1074" s="12" t="s">
        <v>32</v>
      </c>
      <c r="AC1074" s="13">
        <v>43915</v>
      </c>
      <c r="AD1074" s="12">
        <v>47</v>
      </c>
      <c r="AE1074" s="15" t="s">
        <v>64</v>
      </c>
    </row>
    <row r="1075" spans="3:31" ht="18" x14ac:dyDescent="0.35">
      <c r="C1075" s="11" t="s">
        <v>2127</v>
      </c>
      <c r="D1075" s="12" t="s">
        <v>5058</v>
      </c>
      <c r="E1075" s="12" t="s">
        <v>7062</v>
      </c>
      <c r="F1075" s="12" t="s">
        <v>26</v>
      </c>
      <c r="G1075" s="12" t="s">
        <v>8031</v>
      </c>
      <c r="H1075" s="12" t="s">
        <v>8024</v>
      </c>
      <c r="I1075" s="12" t="s">
        <v>2128</v>
      </c>
      <c r="J1075" s="13">
        <v>45741</v>
      </c>
      <c r="K1075" s="14">
        <v>0.60623842592592592</v>
      </c>
      <c r="L1075" s="12">
        <v>77.36</v>
      </c>
      <c r="M1075" s="12">
        <v>1792.34</v>
      </c>
      <c r="N1075" s="12">
        <v>1869.69999999999</v>
      </c>
      <c r="O1075" s="12">
        <v>481.38</v>
      </c>
      <c r="P1075" s="49">
        <v>45744</v>
      </c>
      <c r="Q1075" s="12" t="str">
        <f>TEXT(Table1[[#This Row],[Billing_Date]],"YYYY")</f>
        <v>2025</v>
      </c>
      <c r="R1075" s="49">
        <v>45865</v>
      </c>
      <c r="S1075" s="12" t="s">
        <v>37</v>
      </c>
      <c r="T1075" s="12">
        <f>IF(Table1[[#This Row],[Payment_Status]]="Paid",1,0)</f>
        <v>0</v>
      </c>
      <c r="U1075" s="12">
        <f>IF(Table1[[#This Row],[Payment_Status]]="Unpaid",1,0)</f>
        <v>0</v>
      </c>
      <c r="V1075" s="12">
        <f>IF(Table1[[#This Row],[Payment_Status]]="Pending",1,0)</f>
        <v>1</v>
      </c>
      <c r="W1075" s="12" t="s">
        <v>29</v>
      </c>
      <c r="X1075" s="12" t="s">
        <v>44</v>
      </c>
      <c r="Y1075" s="12" t="s">
        <v>85</v>
      </c>
      <c r="Z1075" s="12">
        <v>41.4</v>
      </c>
      <c r="AA1075" s="12">
        <v>35.96</v>
      </c>
      <c r="AB1075" s="12" t="s">
        <v>46</v>
      </c>
      <c r="AC1075" s="13">
        <v>42599</v>
      </c>
      <c r="AD1075" s="12">
        <v>32</v>
      </c>
      <c r="AE1075" s="15" t="s">
        <v>33</v>
      </c>
    </row>
    <row r="1076" spans="3:31" ht="18" x14ac:dyDescent="0.35">
      <c r="C1076" s="11" t="s">
        <v>2129</v>
      </c>
      <c r="D1076" s="12" t="s">
        <v>5059</v>
      </c>
      <c r="E1076" s="12" t="s">
        <v>7063</v>
      </c>
      <c r="F1076" s="12" t="s">
        <v>30</v>
      </c>
      <c r="G1076" s="12" t="s">
        <v>8030</v>
      </c>
      <c r="H1076" s="12" t="s">
        <v>8023</v>
      </c>
      <c r="I1076" s="12" t="s">
        <v>2130</v>
      </c>
      <c r="J1076" s="13">
        <v>45732</v>
      </c>
      <c r="K1076" s="14">
        <v>2.3518518518518518E-2</v>
      </c>
      <c r="L1076" s="12">
        <v>177.31</v>
      </c>
      <c r="M1076" s="12">
        <v>2474.8000000000002</v>
      </c>
      <c r="N1076" s="12">
        <v>2652.11</v>
      </c>
      <c r="O1076" s="12">
        <v>1261.81</v>
      </c>
      <c r="P1076" s="49">
        <v>45733</v>
      </c>
      <c r="Q1076" s="12" t="str">
        <f>TEXT(Table1[[#This Row],[Billing_Date]],"YYYY")</f>
        <v>2025</v>
      </c>
      <c r="R1076" s="49">
        <v>45882</v>
      </c>
      <c r="S1076" s="12" t="s">
        <v>49</v>
      </c>
      <c r="T1076" s="12">
        <f>IF(Table1[[#This Row],[Payment_Status]]="Paid",1,0)</f>
        <v>0</v>
      </c>
      <c r="U1076" s="12">
        <f>IF(Table1[[#This Row],[Payment_Status]]="Unpaid",1,0)</f>
        <v>1</v>
      </c>
      <c r="V1076" s="12">
        <f>IF(Table1[[#This Row],[Payment_Status]]="Pending",1,0)</f>
        <v>0</v>
      </c>
      <c r="W1076" s="12" t="s">
        <v>50</v>
      </c>
      <c r="X1076" s="12" t="s">
        <v>30</v>
      </c>
      <c r="Y1076" s="12" t="s">
        <v>85</v>
      </c>
      <c r="Z1076" s="12">
        <v>90.25</v>
      </c>
      <c r="AA1076" s="12">
        <v>87.06</v>
      </c>
      <c r="AB1076" s="12" t="s">
        <v>32</v>
      </c>
      <c r="AC1076" s="13">
        <v>43651</v>
      </c>
      <c r="AD1076" s="12">
        <v>63</v>
      </c>
      <c r="AE1076" s="15" t="s">
        <v>40</v>
      </c>
    </row>
    <row r="1077" spans="3:31" ht="18" x14ac:dyDescent="0.35">
      <c r="C1077" s="11" t="s">
        <v>2131</v>
      </c>
      <c r="D1077" s="12" t="s">
        <v>5060</v>
      </c>
      <c r="E1077" s="12" t="s">
        <v>7064</v>
      </c>
      <c r="F1077" s="12" t="s">
        <v>30</v>
      </c>
      <c r="G1077" s="12" t="s">
        <v>8027</v>
      </c>
      <c r="H1077" s="12" t="s">
        <v>8022</v>
      </c>
      <c r="I1077" s="12" t="s">
        <v>2132</v>
      </c>
      <c r="J1077" s="13">
        <v>45505</v>
      </c>
      <c r="K1077" s="14">
        <v>0.73204861111111108</v>
      </c>
      <c r="L1077" s="12">
        <v>286.23</v>
      </c>
      <c r="M1077" s="12">
        <v>2174.19</v>
      </c>
      <c r="N1077" s="12">
        <v>2460.42</v>
      </c>
      <c r="O1077" s="12">
        <v>1571.8</v>
      </c>
      <c r="P1077" s="49">
        <v>45561</v>
      </c>
      <c r="Q1077" s="12" t="str">
        <f>TEXT(Table1[[#This Row],[Billing_Date]],"YYYY")</f>
        <v>2024</v>
      </c>
      <c r="R1077" s="49">
        <v>45866</v>
      </c>
      <c r="S1077" s="12" t="s">
        <v>49</v>
      </c>
      <c r="T1077" s="12">
        <f>IF(Table1[[#This Row],[Payment_Status]]="Paid",1,0)</f>
        <v>0</v>
      </c>
      <c r="U1077" s="12">
        <f>IF(Table1[[#This Row],[Payment_Status]]="Unpaid",1,0)</f>
        <v>1</v>
      </c>
      <c r="V1077" s="12">
        <f>IF(Table1[[#This Row],[Payment_Status]]="Pending",1,0)</f>
        <v>0</v>
      </c>
      <c r="W1077" s="12" t="s">
        <v>58</v>
      </c>
      <c r="X1077" s="12" t="s">
        <v>30</v>
      </c>
      <c r="Y1077" s="12" t="s">
        <v>63</v>
      </c>
      <c r="Z1077" s="12">
        <v>131.83000000000001</v>
      </c>
      <c r="AA1077" s="12">
        <v>154.4</v>
      </c>
      <c r="AB1077" s="12" t="s">
        <v>46</v>
      </c>
      <c r="AC1077" s="13">
        <v>42763</v>
      </c>
      <c r="AD1077" s="12">
        <v>68</v>
      </c>
      <c r="AE1077" s="15" t="s">
        <v>64</v>
      </c>
    </row>
    <row r="1078" spans="3:31" ht="18" x14ac:dyDescent="0.35">
      <c r="C1078" s="11" t="s">
        <v>3935</v>
      </c>
      <c r="D1078" s="12" t="s">
        <v>5061</v>
      </c>
      <c r="E1078" s="12" t="s">
        <v>7065</v>
      </c>
      <c r="F1078" s="12" t="s">
        <v>30</v>
      </c>
      <c r="G1078" s="12" t="s">
        <v>8027</v>
      </c>
      <c r="H1078" s="12" t="s">
        <v>8022</v>
      </c>
      <c r="I1078" s="12" t="s">
        <v>3936</v>
      </c>
      <c r="J1078" s="13">
        <v>45787</v>
      </c>
      <c r="K1078" s="14">
        <v>4.1203703703703701E-2</v>
      </c>
      <c r="L1078" s="12">
        <v>454.17</v>
      </c>
      <c r="M1078" s="12">
        <v>2925.47</v>
      </c>
      <c r="N1078" s="12">
        <v>3379.64</v>
      </c>
      <c r="O1078" s="12">
        <v>3126.39</v>
      </c>
      <c r="P1078" s="49">
        <v>45812</v>
      </c>
      <c r="Q1078" s="12" t="str">
        <f>TEXT(Table1[[#This Row],[Billing_Date]],"YYYY")</f>
        <v>2025</v>
      </c>
      <c r="R1078" s="49">
        <v>45879</v>
      </c>
      <c r="S1078" s="12" t="s">
        <v>49</v>
      </c>
      <c r="T1078" s="12">
        <f>IF(Table1[[#This Row],[Payment_Status]]="Paid",1,0)</f>
        <v>0</v>
      </c>
      <c r="U1078" s="12">
        <f>IF(Table1[[#This Row],[Payment_Status]]="Unpaid",1,0)</f>
        <v>1</v>
      </c>
      <c r="V1078" s="12">
        <f>IF(Table1[[#This Row],[Payment_Status]]="Pending",1,0)</f>
        <v>0</v>
      </c>
      <c r="W1078" s="12" t="s">
        <v>50</v>
      </c>
      <c r="X1078" s="12" t="s">
        <v>30</v>
      </c>
      <c r="Y1078" s="12" t="s">
        <v>63</v>
      </c>
      <c r="Z1078" s="12">
        <v>232.28</v>
      </c>
      <c r="AA1078" s="12">
        <v>221.89</v>
      </c>
      <c r="AB1078" s="12" t="s">
        <v>32</v>
      </c>
      <c r="AC1078" s="13">
        <v>42769</v>
      </c>
      <c r="AD1078" s="12">
        <v>65</v>
      </c>
      <c r="AE1078" s="15" t="s">
        <v>33</v>
      </c>
    </row>
    <row r="1079" spans="3:31" ht="18" x14ac:dyDescent="0.35">
      <c r="C1079" s="11" t="s">
        <v>2135</v>
      </c>
      <c r="D1079" s="12" t="s">
        <v>4663</v>
      </c>
      <c r="E1079" s="12" t="s">
        <v>7066</v>
      </c>
      <c r="F1079" s="12" t="s">
        <v>35</v>
      </c>
      <c r="G1079" s="12" t="s">
        <v>8026</v>
      </c>
      <c r="H1079" s="12" t="s">
        <v>8021</v>
      </c>
      <c r="I1079" s="12" t="s">
        <v>2136</v>
      </c>
      <c r="J1079" s="13">
        <v>45802</v>
      </c>
      <c r="K1079" s="14">
        <v>0.39041666666666669</v>
      </c>
      <c r="L1079" s="12">
        <v>19.850000000000001</v>
      </c>
      <c r="M1079" s="12">
        <v>3509.24</v>
      </c>
      <c r="N1079" s="12">
        <v>3529.0899999999901</v>
      </c>
      <c r="O1079" s="12">
        <v>96.17</v>
      </c>
      <c r="P1079" s="49">
        <v>45830</v>
      </c>
      <c r="Q1079" s="12" t="str">
        <f>TEXT(Table1[[#This Row],[Billing_Date]],"YYYY")</f>
        <v>2025</v>
      </c>
      <c r="R1079" s="49">
        <v>45872</v>
      </c>
      <c r="S1079" s="12" t="s">
        <v>28</v>
      </c>
      <c r="T1079" s="12">
        <f>IF(Table1[[#This Row],[Payment_Status]]="Paid",1,0)</f>
        <v>1</v>
      </c>
      <c r="U1079" s="12">
        <f>IF(Table1[[#This Row],[Payment_Status]]="Unpaid",1,0)</f>
        <v>0</v>
      </c>
      <c r="V1079" s="12">
        <f>IF(Table1[[#This Row],[Payment_Status]]="Pending",1,0)</f>
        <v>0</v>
      </c>
      <c r="W1079" s="12" t="s">
        <v>50</v>
      </c>
      <c r="X1079" s="12" t="s">
        <v>44</v>
      </c>
      <c r="Y1079" s="12" t="s">
        <v>85</v>
      </c>
      <c r="Z1079" s="12">
        <v>11.66</v>
      </c>
      <c r="AA1079" s="12">
        <v>8.19</v>
      </c>
      <c r="AB1079" s="12" t="s">
        <v>46</v>
      </c>
      <c r="AC1079" s="13">
        <v>42993</v>
      </c>
      <c r="AD1079" s="12">
        <v>64</v>
      </c>
      <c r="AE1079" s="15" t="s">
        <v>33</v>
      </c>
    </row>
    <row r="1080" spans="3:31" ht="18" x14ac:dyDescent="0.35">
      <c r="C1080" s="11" t="s">
        <v>2137</v>
      </c>
      <c r="D1080" s="12" t="s">
        <v>5062</v>
      </c>
      <c r="E1080" s="12" t="s">
        <v>7067</v>
      </c>
      <c r="F1080" s="12" t="s">
        <v>26</v>
      </c>
      <c r="G1080" s="12" t="s">
        <v>8030</v>
      </c>
      <c r="H1080" s="12" t="s">
        <v>8023</v>
      </c>
      <c r="I1080" s="12" t="s">
        <v>2138</v>
      </c>
      <c r="J1080" s="13">
        <v>45761</v>
      </c>
      <c r="K1080" s="14">
        <v>0.40967592592592594</v>
      </c>
      <c r="L1080" s="12">
        <v>329.56</v>
      </c>
      <c r="M1080" s="12">
        <v>2053.14</v>
      </c>
      <c r="N1080" s="12">
        <v>2382.6999999999998</v>
      </c>
      <c r="O1080" s="12">
        <v>1778.93</v>
      </c>
      <c r="P1080" s="49">
        <v>45826</v>
      </c>
      <c r="Q1080" s="12" t="str">
        <f>TEXT(Table1[[#This Row],[Billing_Date]],"YYYY")</f>
        <v>2025</v>
      </c>
      <c r="R1080" s="49">
        <v>45882</v>
      </c>
      <c r="S1080" s="12" t="s">
        <v>37</v>
      </c>
      <c r="T1080" s="12">
        <f>IF(Table1[[#This Row],[Payment_Status]]="Paid",1,0)</f>
        <v>0</v>
      </c>
      <c r="U1080" s="12">
        <f>IF(Table1[[#This Row],[Payment_Status]]="Unpaid",1,0)</f>
        <v>0</v>
      </c>
      <c r="V1080" s="12">
        <f>IF(Table1[[#This Row],[Payment_Status]]="Pending",1,0)</f>
        <v>1</v>
      </c>
      <c r="W1080" s="12" t="s">
        <v>38</v>
      </c>
      <c r="X1080" s="12" t="s">
        <v>39</v>
      </c>
      <c r="Y1080" s="12" t="s">
        <v>63</v>
      </c>
      <c r="Z1080" s="12">
        <v>214.09</v>
      </c>
      <c r="AA1080" s="12">
        <v>115.47</v>
      </c>
      <c r="AB1080" s="12" t="s">
        <v>46</v>
      </c>
      <c r="AC1080" s="13">
        <v>43976</v>
      </c>
      <c r="AD1080" s="12">
        <v>47</v>
      </c>
      <c r="AE1080" s="15" t="s">
        <v>64</v>
      </c>
    </row>
    <row r="1081" spans="3:31" ht="18" x14ac:dyDescent="0.35">
      <c r="C1081" s="11" t="s">
        <v>2139</v>
      </c>
      <c r="D1081" s="12" t="s">
        <v>5063</v>
      </c>
      <c r="E1081" s="12" t="s">
        <v>7068</v>
      </c>
      <c r="F1081" s="12" t="s">
        <v>35</v>
      </c>
      <c r="G1081" s="12" t="s">
        <v>8025</v>
      </c>
      <c r="H1081" s="12" t="s">
        <v>8020</v>
      </c>
      <c r="I1081" s="12" t="s">
        <v>2140</v>
      </c>
      <c r="J1081" s="13">
        <v>45643</v>
      </c>
      <c r="K1081" s="14">
        <v>0.75684027777777774</v>
      </c>
      <c r="L1081" s="12">
        <v>35.36</v>
      </c>
      <c r="M1081" s="12">
        <v>1313.14</v>
      </c>
      <c r="N1081" s="12">
        <v>1348.5</v>
      </c>
      <c r="O1081" s="12">
        <v>247.54</v>
      </c>
      <c r="P1081" s="49">
        <v>45765</v>
      </c>
      <c r="Q1081" s="12" t="str">
        <f>TEXT(Table1[[#This Row],[Billing_Date]],"YYYY")</f>
        <v>2025</v>
      </c>
      <c r="R1081" s="49">
        <v>45869</v>
      </c>
      <c r="S1081" s="12" t="s">
        <v>28</v>
      </c>
      <c r="T1081" s="12">
        <f>IF(Table1[[#This Row],[Payment_Status]]="Paid",1,0)</f>
        <v>1</v>
      </c>
      <c r="U1081" s="12">
        <f>IF(Table1[[#This Row],[Payment_Status]]="Unpaid",1,0)</f>
        <v>0</v>
      </c>
      <c r="V1081" s="12">
        <f>IF(Table1[[#This Row],[Payment_Status]]="Pending",1,0)</f>
        <v>0</v>
      </c>
      <c r="W1081" s="12" t="s">
        <v>38</v>
      </c>
      <c r="X1081" s="12" t="s">
        <v>44</v>
      </c>
      <c r="Y1081" s="12" t="s">
        <v>85</v>
      </c>
      <c r="Z1081" s="12">
        <v>22.57</v>
      </c>
      <c r="AA1081" s="12">
        <v>12.79</v>
      </c>
      <c r="AB1081" s="12" t="s">
        <v>46</v>
      </c>
      <c r="AC1081" s="13">
        <v>44437</v>
      </c>
      <c r="AD1081" s="12">
        <v>37</v>
      </c>
      <c r="AE1081" s="15" t="s">
        <v>33</v>
      </c>
    </row>
    <row r="1082" spans="3:31" ht="18" x14ac:dyDescent="0.35">
      <c r="C1082" s="11" t="s">
        <v>2141</v>
      </c>
      <c r="D1082" s="12" t="s">
        <v>5064</v>
      </c>
      <c r="E1082" s="12" t="s">
        <v>7069</v>
      </c>
      <c r="F1082" s="12" t="s">
        <v>35</v>
      </c>
      <c r="G1082" s="12" t="s">
        <v>8026</v>
      </c>
      <c r="H1082" s="12" t="s">
        <v>8021</v>
      </c>
      <c r="I1082" s="12" t="s">
        <v>2142</v>
      </c>
      <c r="J1082" s="13">
        <v>45711</v>
      </c>
      <c r="K1082" s="14">
        <v>0.31043981481481481</v>
      </c>
      <c r="L1082" s="12">
        <v>13.37</v>
      </c>
      <c r="M1082" s="12">
        <v>3489.57</v>
      </c>
      <c r="N1082" s="12">
        <v>3502.94</v>
      </c>
      <c r="O1082" s="12">
        <v>76.349999999999994</v>
      </c>
      <c r="P1082" s="49">
        <v>45796</v>
      </c>
      <c r="Q1082" s="12" t="str">
        <f>TEXT(Table1[[#This Row],[Billing_Date]],"YYYY")</f>
        <v>2025</v>
      </c>
      <c r="R1082" s="49">
        <v>45864</v>
      </c>
      <c r="S1082" s="12" t="s">
        <v>28</v>
      </c>
      <c r="T1082" s="12">
        <f>IF(Table1[[#This Row],[Payment_Status]]="Paid",1,0)</f>
        <v>1</v>
      </c>
      <c r="U1082" s="12">
        <f>IF(Table1[[#This Row],[Payment_Status]]="Unpaid",1,0)</f>
        <v>0</v>
      </c>
      <c r="V1082" s="12">
        <f>IF(Table1[[#This Row],[Payment_Status]]="Pending",1,0)</f>
        <v>0</v>
      </c>
      <c r="W1082" s="12" t="s">
        <v>29</v>
      </c>
      <c r="X1082" s="12" t="s">
        <v>44</v>
      </c>
      <c r="Y1082" s="12" t="s">
        <v>51</v>
      </c>
      <c r="Z1082" s="12">
        <v>6.86</v>
      </c>
      <c r="AA1082" s="12">
        <v>6.51</v>
      </c>
      <c r="AB1082" s="12" t="s">
        <v>32</v>
      </c>
      <c r="AC1082" s="13">
        <v>44846</v>
      </c>
      <c r="AD1082" s="12">
        <v>61</v>
      </c>
      <c r="AE1082" s="15" t="s">
        <v>33</v>
      </c>
    </row>
    <row r="1083" spans="3:31" ht="18" x14ac:dyDescent="0.35">
      <c r="C1083" s="11" t="s">
        <v>2143</v>
      </c>
      <c r="D1083" s="12" t="s">
        <v>5065</v>
      </c>
      <c r="E1083" s="12" t="s">
        <v>7070</v>
      </c>
      <c r="F1083" s="12" t="s">
        <v>30</v>
      </c>
      <c r="G1083" s="12" t="s">
        <v>8028</v>
      </c>
      <c r="H1083" s="12" t="s">
        <v>8022</v>
      </c>
      <c r="I1083" s="12" t="s">
        <v>2144</v>
      </c>
      <c r="J1083" s="13">
        <v>45518</v>
      </c>
      <c r="K1083" s="14">
        <v>0.64601851851851855</v>
      </c>
      <c r="L1083" s="12">
        <v>41</v>
      </c>
      <c r="M1083" s="12">
        <v>1352.06</v>
      </c>
      <c r="N1083" s="12">
        <v>1393.06</v>
      </c>
      <c r="O1083" s="12">
        <v>222.69</v>
      </c>
      <c r="P1083" s="49">
        <v>45849</v>
      </c>
      <c r="Q1083" s="12" t="str">
        <f>TEXT(Table1[[#This Row],[Billing_Date]],"YYYY")</f>
        <v>2025</v>
      </c>
      <c r="R1083" s="49">
        <v>45878</v>
      </c>
      <c r="S1083" s="12" t="s">
        <v>37</v>
      </c>
      <c r="T1083" s="12">
        <f>IF(Table1[[#This Row],[Payment_Status]]="Paid",1,0)</f>
        <v>0</v>
      </c>
      <c r="U1083" s="12">
        <f>IF(Table1[[#This Row],[Payment_Status]]="Unpaid",1,0)</f>
        <v>0</v>
      </c>
      <c r="V1083" s="12">
        <f>IF(Table1[[#This Row],[Payment_Status]]="Pending",1,0)</f>
        <v>1</v>
      </c>
      <c r="W1083" s="12" t="s">
        <v>50</v>
      </c>
      <c r="X1083" s="12" t="s">
        <v>39</v>
      </c>
      <c r="Y1083" s="12" t="s">
        <v>31</v>
      </c>
      <c r="Z1083" s="12">
        <v>17.38</v>
      </c>
      <c r="AA1083" s="12">
        <v>23.62</v>
      </c>
      <c r="AB1083" s="12" t="s">
        <v>32</v>
      </c>
      <c r="AC1083" s="13">
        <v>45088</v>
      </c>
      <c r="AD1083" s="12">
        <v>69</v>
      </c>
      <c r="AE1083" s="15" t="s">
        <v>33</v>
      </c>
    </row>
    <row r="1084" spans="3:31" ht="18" x14ac:dyDescent="0.35">
      <c r="C1084" s="11" t="s">
        <v>2093</v>
      </c>
      <c r="D1084" s="12" t="s">
        <v>5066</v>
      </c>
      <c r="E1084" s="12" t="s">
        <v>7071</v>
      </c>
      <c r="F1084" s="12" t="s">
        <v>26</v>
      </c>
      <c r="G1084" s="12" t="s">
        <v>8030</v>
      </c>
      <c r="H1084" s="12" t="s">
        <v>8023</v>
      </c>
      <c r="I1084" s="12" t="s">
        <v>2094</v>
      </c>
      <c r="J1084" s="13">
        <v>45747</v>
      </c>
      <c r="K1084" s="14">
        <v>0.40541666666666665</v>
      </c>
      <c r="L1084" s="12">
        <v>87.01</v>
      </c>
      <c r="M1084" s="12">
        <v>2810.55</v>
      </c>
      <c r="N1084" s="12">
        <v>2897.56</v>
      </c>
      <c r="O1084" s="12">
        <v>403.12</v>
      </c>
      <c r="P1084" s="49">
        <v>45753</v>
      </c>
      <c r="Q1084" s="12" t="str">
        <f>TEXT(Table1[[#This Row],[Billing_Date]],"YYYY")</f>
        <v>2025</v>
      </c>
      <c r="R1084" s="49">
        <v>45873</v>
      </c>
      <c r="S1084" s="12" t="s">
        <v>28</v>
      </c>
      <c r="T1084" s="12">
        <f>IF(Table1[[#This Row],[Payment_Status]]="Paid",1,0)</f>
        <v>1</v>
      </c>
      <c r="U1084" s="12">
        <f>IF(Table1[[#This Row],[Payment_Status]]="Unpaid",1,0)</f>
        <v>0</v>
      </c>
      <c r="V1084" s="12">
        <f>IF(Table1[[#This Row],[Payment_Status]]="Pending",1,0)</f>
        <v>0</v>
      </c>
      <c r="W1084" s="12" t="s">
        <v>50</v>
      </c>
      <c r="X1084" s="12" t="s">
        <v>39</v>
      </c>
      <c r="Y1084" s="12" t="s">
        <v>63</v>
      </c>
      <c r="Z1084" s="12">
        <v>58.6</v>
      </c>
      <c r="AA1084" s="12">
        <v>28.41</v>
      </c>
      <c r="AB1084" s="12" t="s">
        <v>46</v>
      </c>
      <c r="AC1084" s="13">
        <v>43768</v>
      </c>
      <c r="AD1084" s="12">
        <v>69</v>
      </c>
      <c r="AE1084" s="15" t="s">
        <v>40</v>
      </c>
    </row>
    <row r="1085" spans="3:31" ht="18" x14ac:dyDescent="0.35">
      <c r="C1085" s="11" t="s">
        <v>2147</v>
      </c>
      <c r="D1085" s="12" t="s">
        <v>5067</v>
      </c>
      <c r="E1085" s="12" t="s">
        <v>7072</v>
      </c>
      <c r="F1085" s="12" t="s">
        <v>26</v>
      </c>
      <c r="G1085" s="12" t="s">
        <v>8026</v>
      </c>
      <c r="H1085" s="12" t="s">
        <v>8021</v>
      </c>
      <c r="I1085" s="12" t="s">
        <v>2148</v>
      </c>
      <c r="J1085" s="13">
        <v>45828</v>
      </c>
      <c r="K1085" s="14">
        <v>0.12565972222222221</v>
      </c>
      <c r="L1085" s="12">
        <v>436.56</v>
      </c>
      <c r="M1085" s="12">
        <v>1764.59</v>
      </c>
      <c r="N1085" s="12">
        <v>2201.15</v>
      </c>
      <c r="O1085" s="12">
        <v>2884.84</v>
      </c>
      <c r="P1085" s="49">
        <v>45830</v>
      </c>
      <c r="Q1085" s="12" t="str">
        <f>TEXT(Table1[[#This Row],[Billing_Date]],"YYYY")</f>
        <v>2025</v>
      </c>
      <c r="R1085" s="49">
        <v>45859</v>
      </c>
      <c r="S1085" s="12" t="s">
        <v>28</v>
      </c>
      <c r="T1085" s="12">
        <f>IF(Table1[[#This Row],[Payment_Status]]="Paid",1,0)</f>
        <v>1</v>
      </c>
      <c r="U1085" s="12">
        <f>IF(Table1[[#This Row],[Payment_Status]]="Unpaid",1,0)</f>
        <v>0</v>
      </c>
      <c r="V1085" s="12">
        <f>IF(Table1[[#This Row],[Payment_Status]]="Pending",1,0)</f>
        <v>0</v>
      </c>
      <c r="W1085" s="12" t="s">
        <v>43</v>
      </c>
      <c r="X1085" s="12" t="s">
        <v>44</v>
      </c>
      <c r="Y1085" s="12" t="s">
        <v>51</v>
      </c>
      <c r="Z1085" s="12">
        <v>275.51</v>
      </c>
      <c r="AA1085" s="12">
        <v>161.05000000000001</v>
      </c>
      <c r="AB1085" s="12" t="s">
        <v>46</v>
      </c>
      <c r="AC1085" s="13">
        <v>45116</v>
      </c>
      <c r="AD1085" s="12">
        <v>62</v>
      </c>
      <c r="AE1085" s="15" t="s">
        <v>40</v>
      </c>
    </row>
    <row r="1086" spans="3:31" ht="18" x14ac:dyDescent="0.35">
      <c r="C1086" s="11" t="s">
        <v>2425</v>
      </c>
      <c r="D1086" s="12" t="s">
        <v>5068</v>
      </c>
      <c r="E1086" s="12" t="s">
        <v>7073</v>
      </c>
      <c r="F1086" s="12" t="s">
        <v>35</v>
      </c>
      <c r="G1086" s="12" t="s">
        <v>8030</v>
      </c>
      <c r="H1086" s="12" t="s">
        <v>8023</v>
      </c>
      <c r="I1086" s="12" t="s">
        <v>2426</v>
      </c>
      <c r="J1086" s="13">
        <v>45823</v>
      </c>
      <c r="K1086" s="14">
        <v>0.56442129629629634</v>
      </c>
      <c r="L1086" s="12">
        <v>480.88</v>
      </c>
      <c r="M1086" s="12">
        <v>3355.33</v>
      </c>
      <c r="N1086" s="12">
        <v>3836.21</v>
      </c>
      <c r="O1086" s="12">
        <v>2718.36</v>
      </c>
      <c r="P1086" s="49">
        <v>45825</v>
      </c>
      <c r="Q1086" s="12" t="str">
        <f>TEXT(Table1[[#This Row],[Billing_Date]],"YYYY")</f>
        <v>2025</v>
      </c>
      <c r="R1086" s="49">
        <v>45886</v>
      </c>
      <c r="S1086" s="12" t="s">
        <v>49</v>
      </c>
      <c r="T1086" s="12">
        <f>IF(Table1[[#This Row],[Payment_Status]]="Paid",1,0)</f>
        <v>0</v>
      </c>
      <c r="U1086" s="12">
        <f>IF(Table1[[#This Row],[Payment_Status]]="Unpaid",1,0)</f>
        <v>1</v>
      </c>
      <c r="V1086" s="12">
        <f>IF(Table1[[#This Row],[Payment_Status]]="Pending",1,0)</f>
        <v>0</v>
      </c>
      <c r="W1086" s="12" t="s">
        <v>58</v>
      </c>
      <c r="X1086" s="12" t="s">
        <v>39</v>
      </c>
      <c r="Y1086" s="12" t="s">
        <v>45</v>
      </c>
      <c r="Z1086" s="12">
        <v>326.41000000000003</v>
      </c>
      <c r="AA1086" s="12">
        <v>154.47</v>
      </c>
      <c r="AB1086" s="12" t="s">
        <v>46</v>
      </c>
      <c r="AC1086" s="13">
        <v>43223</v>
      </c>
      <c r="AD1086" s="12">
        <v>22</v>
      </c>
      <c r="AE1086" s="15" t="s">
        <v>64</v>
      </c>
    </row>
    <row r="1087" spans="3:31" ht="18" x14ac:dyDescent="0.35">
      <c r="C1087" s="11" t="s">
        <v>2151</v>
      </c>
      <c r="D1087" s="12" t="s">
        <v>5069</v>
      </c>
      <c r="E1087" s="12" t="s">
        <v>7074</v>
      </c>
      <c r="F1087" s="12" t="s">
        <v>30</v>
      </c>
      <c r="G1087" s="12" t="s">
        <v>8027</v>
      </c>
      <c r="H1087" s="12" t="s">
        <v>8022</v>
      </c>
      <c r="I1087" s="12" t="s">
        <v>2152</v>
      </c>
      <c r="J1087" s="13">
        <v>45660</v>
      </c>
      <c r="K1087" s="14">
        <v>0.63186342592592593</v>
      </c>
      <c r="L1087" s="12">
        <v>400.22</v>
      </c>
      <c r="M1087" s="12">
        <v>2770.44</v>
      </c>
      <c r="N1087" s="12">
        <v>3170.66</v>
      </c>
      <c r="O1087" s="12">
        <v>2548.6</v>
      </c>
      <c r="P1087" s="49">
        <v>45838</v>
      </c>
      <c r="Q1087" s="12" t="str">
        <f>TEXT(Table1[[#This Row],[Billing_Date]],"YYYY")</f>
        <v>2025</v>
      </c>
      <c r="R1087" s="49">
        <v>45863</v>
      </c>
      <c r="S1087" s="12" t="s">
        <v>49</v>
      </c>
      <c r="T1087" s="12">
        <f>IF(Table1[[#This Row],[Payment_Status]]="Paid",1,0)</f>
        <v>0</v>
      </c>
      <c r="U1087" s="12">
        <f>IF(Table1[[#This Row],[Payment_Status]]="Unpaid",1,0)</f>
        <v>1</v>
      </c>
      <c r="V1087" s="12">
        <f>IF(Table1[[#This Row],[Payment_Status]]="Pending",1,0)</f>
        <v>0</v>
      </c>
      <c r="W1087" s="12" t="s">
        <v>58</v>
      </c>
      <c r="X1087" s="12" t="s">
        <v>44</v>
      </c>
      <c r="Y1087" s="12" t="s">
        <v>31</v>
      </c>
      <c r="Z1087" s="12">
        <v>264.57</v>
      </c>
      <c r="AA1087" s="12">
        <v>135.65</v>
      </c>
      <c r="AB1087" s="12" t="s">
        <v>46</v>
      </c>
      <c r="AC1087" s="13">
        <v>44700</v>
      </c>
      <c r="AD1087" s="12">
        <v>67</v>
      </c>
      <c r="AE1087" s="15" t="s">
        <v>64</v>
      </c>
    </row>
    <row r="1088" spans="3:31" ht="18" x14ac:dyDescent="0.35">
      <c r="C1088" s="11" t="s">
        <v>2153</v>
      </c>
      <c r="D1088" s="12" t="s">
        <v>5070</v>
      </c>
      <c r="E1088" s="12" t="s">
        <v>7075</v>
      </c>
      <c r="F1088" s="12" t="s">
        <v>30</v>
      </c>
      <c r="G1088" s="12" t="s">
        <v>8026</v>
      </c>
      <c r="H1088" s="12" t="s">
        <v>8021</v>
      </c>
      <c r="I1088" s="12" t="s">
        <v>2154</v>
      </c>
      <c r="J1088" s="13">
        <v>45725</v>
      </c>
      <c r="K1088" s="14">
        <v>0.19181712962962963</v>
      </c>
      <c r="L1088" s="12">
        <v>55.88</v>
      </c>
      <c r="M1088" s="12">
        <v>3783.18</v>
      </c>
      <c r="N1088" s="12">
        <v>3839.06</v>
      </c>
      <c r="O1088" s="12">
        <v>299.44</v>
      </c>
      <c r="P1088" s="49">
        <v>45803</v>
      </c>
      <c r="Q1088" s="12" t="str">
        <f>TEXT(Table1[[#This Row],[Billing_Date]],"YYYY")</f>
        <v>2025</v>
      </c>
      <c r="R1088" s="49">
        <v>45866</v>
      </c>
      <c r="S1088" s="12" t="s">
        <v>37</v>
      </c>
      <c r="T1088" s="12">
        <f>IF(Table1[[#This Row],[Payment_Status]]="Paid",1,0)</f>
        <v>0</v>
      </c>
      <c r="U1088" s="12">
        <f>IF(Table1[[#This Row],[Payment_Status]]="Unpaid",1,0)</f>
        <v>0</v>
      </c>
      <c r="V1088" s="12">
        <f>IF(Table1[[#This Row],[Payment_Status]]="Pending",1,0)</f>
        <v>1</v>
      </c>
      <c r="W1088" s="12" t="s">
        <v>50</v>
      </c>
      <c r="X1088" s="12" t="s">
        <v>39</v>
      </c>
      <c r="Y1088" s="12" t="s">
        <v>63</v>
      </c>
      <c r="Z1088" s="12">
        <v>28.29</v>
      </c>
      <c r="AA1088" s="12">
        <v>27.59</v>
      </c>
      <c r="AB1088" s="12" t="s">
        <v>46</v>
      </c>
      <c r="AC1088" s="13">
        <v>44180</v>
      </c>
      <c r="AD1088" s="12">
        <v>19</v>
      </c>
      <c r="AE1088" s="15" t="s">
        <v>64</v>
      </c>
    </row>
    <row r="1089" spans="3:31" ht="18" x14ac:dyDescent="0.35">
      <c r="C1089" s="11" t="s">
        <v>2155</v>
      </c>
      <c r="D1089" s="12" t="s">
        <v>5071</v>
      </c>
      <c r="E1089" s="12" t="s">
        <v>7076</v>
      </c>
      <c r="F1089" s="12" t="s">
        <v>35</v>
      </c>
      <c r="G1089" s="12" t="s">
        <v>8027</v>
      </c>
      <c r="H1089" s="12" t="s">
        <v>8022</v>
      </c>
      <c r="I1089" s="12" t="s">
        <v>2156</v>
      </c>
      <c r="J1089" s="13">
        <v>45630</v>
      </c>
      <c r="K1089" s="14">
        <v>0.56290509259259258</v>
      </c>
      <c r="L1089" s="12">
        <v>473.02</v>
      </c>
      <c r="M1089" s="12">
        <v>4047.12</v>
      </c>
      <c r="N1089" s="12">
        <v>4520.1399999999903</v>
      </c>
      <c r="O1089" s="12">
        <v>2808.44</v>
      </c>
      <c r="P1089" s="49">
        <v>45856</v>
      </c>
      <c r="Q1089" s="12" t="str">
        <f>TEXT(Table1[[#This Row],[Billing_Date]],"YYYY")</f>
        <v>2025</v>
      </c>
      <c r="R1089" s="49">
        <v>45882</v>
      </c>
      <c r="S1089" s="12" t="s">
        <v>28</v>
      </c>
      <c r="T1089" s="12">
        <f>IF(Table1[[#This Row],[Payment_Status]]="Paid",1,0)</f>
        <v>1</v>
      </c>
      <c r="U1089" s="12">
        <f>IF(Table1[[#This Row],[Payment_Status]]="Unpaid",1,0)</f>
        <v>0</v>
      </c>
      <c r="V1089" s="12">
        <f>IF(Table1[[#This Row],[Payment_Status]]="Pending",1,0)</f>
        <v>0</v>
      </c>
      <c r="W1089" s="12" t="s">
        <v>29</v>
      </c>
      <c r="X1089" s="12" t="s">
        <v>44</v>
      </c>
      <c r="Y1089" s="12" t="s">
        <v>85</v>
      </c>
      <c r="Z1089" s="12">
        <v>242.09</v>
      </c>
      <c r="AA1089" s="12">
        <v>230.93</v>
      </c>
      <c r="AB1089" s="12" t="s">
        <v>32</v>
      </c>
      <c r="AC1089" s="13">
        <v>43500</v>
      </c>
      <c r="AD1089" s="12">
        <v>30</v>
      </c>
      <c r="AE1089" s="15" t="s">
        <v>33</v>
      </c>
    </row>
    <row r="1090" spans="3:31" ht="18" x14ac:dyDescent="0.35">
      <c r="C1090" s="11" t="s">
        <v>2157</v>
      </c>
      <c r="D1090" s="12" t="s">
        <v>5072</v>
      </c>
      <c r="E1090" s="12" t="s">
        <v>7077</v>
      </c>
      <c r="F1090" s="12" t="s">
        <v>30</v>
      </c>
      <c r="G1090" s="12" t="s">
        <v>8031</v>
      </c>
      <c r="H1090" s="12" t="s">
        <v>8024</v>
      </c>
      <c r="I1090" s="12" t="s">
        <v>2158</v>
      </c>
      <c r="J1090" s="13">
        <v>45650</v>
      </c>
      <c r="K1090" s="14">
        <v>0.21993055555555555</v>
      </c>
      <c r="L1090" s="12">
        <v>481.64</v>
      </c>
      <c r="M1090" s="12">
        <v>2095.12</v>
      </c>
      <c r="N1090" s="12">
        <v>2576.7599999999902</v>
      </c>
      <c r="O1090" s="12">
        <v>2990.96</v>
      </c>
      <c r="P1090" s="49">
        <v>45773</v>
      </c>
      <c r="Q1090" s="12" t="str">
        <f>TEXT(Table1[[#This Row],[Billing_Date]],"YYYY")</f>
        <v>2025</v>
      </c>
      <c r="R1090" s="49">
        <v>45874</v>
      </c>
      <c r="S1090" s="12" t="s">
        <v>49</v>
      </c>
      <c r="T1090" s="12">
        <f>IF(Table1[[#This Row],[Payment_Status]]="Paid",1,0)</f>
        <v>0</v>
      </c>
      <c r="U1090" s="12">
        <f>IF(Table1[[#This Row],[Payment_Status]]="Unpaid",1,0)</f>
        <v>1</v>
      </c>
      <c r="V1090" s="12">
        <f>IF(Table1[[#This Row],[Payment_Status]]="Pending",1,0)</f>
        <v>0</v>
      </c>
      <c r="W1090" s="12" t="s">
        <v>29</v>
      </c>
      <c r="X1090" s="12" t="s">
        <v>39</v>
      </c>
      <c r="Y1090" s="12" t="s">
        <v>51</v>
      </c>
      <c r="Z1090" s="12">
        <v>287.14999999999998</v>
      </c>
      <c r="AA1090" s="12">
        <v>194.49</v>
      </c>
      <c r="AB1090" s="12" t="s">
        <v>46</v>
      </c>
      <c r="AC1090" s="13">
        <v>45138</v>
      </c>
      <c r="AD1090" s="12">
        <v>42</v>
      </c>
      <c r="AE1090" s="15" t="s">
        <v>64</v>
      </c>
    </row>
    <row r="1091" spans="3:31" ht="18" x14ac:dyDescent="0.35">
      <c r="C1091" s="11" t="s">
        <v>2081</v>
      </c>
      <c r="D1091" s="12" t="s">
        <v>5073</v>
      </c>
      <c r="E1091" s="12" t="s">
        <v>7078</v>
      </c>
      <c r="F1091" s="12" t="s">
        <v>26</v>
      </c>
      <c r="G1091" s="12" t="s">
        <v>8027</v>
      </c>
      <c r="H1091" s="12" t="s">
        <v>8022</v>
      </c>
      <c r="I1091" s="12" t="s">
        <v>2082</v>
      </c>
      <c r="J1091" s="13">
        <v>45643</v>
      </c>
      <c r="K1091" s="14">
        <v>0.11749999999999999</v>
      </c>
      <c r="L1091" s="12">
        <v>493.65</v>
      </c>
      <c r="M1091" s="12">
        <v>2052.2800000000002</v>
      </c>
      <c r="N1091" s="12">
        <v>2545.9299999999998</v>
      </c>
      <c r="O1091" s="12">
        <v>3591.62</v>
      </c>
      <c r="P1091" s="49">
        <v>45713</v>
      </c>
      <c r="Q1091" s="12" t="str">
        <f>TEXT(Table1[[#This Row],[Billing_Date]],"YYYY")</f>
        <v>2025</v>
      </c>
      <c r="R1091" s="49">
        <v>45870</v>
      </c>
      <c r="S1091" s="12" t="s">
        <v>28</v>
      </c>
      <c r="T1091" s="12">
        <f>IF(Table1[[#This Row],[Payment_Status]]="Paid",1,0)</f>
        <v>1</v>
      </c>
      <c r="U1091" s="12">
        <f>IF(Table1[[#This Row],[Payment_Status]]="Unpaid",1,0)</f>
        <v>0</v>
      </c>
      <c r="V1091" s="12">
        <f>IF(Table1[[#This Row],[Payment_Status]]="Pending",1,0)</f>
        <v>0</v>
      </c>
      <c r="W1091" s="12" t="s">
        <v>29</v>
      </c>
      <c r="X1091" s="12" t="s">
        <v>30</v>
      </c>
      <c r="Y1091" s="12" t="s">
        <v>85</v>
      </c>
      <c r="Z1091" s="12">
        <v>278.36</v>
      </c>
      <c r="AA1091" s="12">
        <v>215.29</v>
      </c>
      <c r="AB1091" s="12" t="s">
        <v>32</v>
      </c>
      <c r="AC1091" s="13">
        <v>42886</v>
      </c>
      <c r="AD1091" s="12">
        <v>51</v>
      </c>
      <c r="AE1091" s="15" t="s">
        <v>40</v>
      </c>
    </row>
    <row r="1092" spans="3:31" ht="18" x14ac:dyDescent="0.35">
      <c r="C1092" s="11" t="s">
        <v>2145</v>
      </c>
      <c r="D1092" s="12" t="s">
        <v>5074</v>
      </c>
      <c r="E1092" s="12" t="s">
        <v>7079</v>
      </c>
      <c r="F1092" s="12" t="s">
        <v>30</v>
      </c>
      <c r="G1092" s="12" t="s">
        <v>8030</v>
      </c>
      <c r="H1092" s="12" t="s">
        <v>8023</v>
      </c>
      <c r="I1092" s="12" t="s">
        <v>2146</v>
      </c>
      <c r="J1092" s="13">
        <v>45767</v>
      </c>
      <c r="K1092" s="14">
        <v>0.53940972222222228</v>
      </c>
      <c r="L1092" s="12">
        <v>18.98</v>
      </c>
      <c r="M1092" s="12">
        <v>4727.49</v>
      </c>
      <c r="N1092" s="12">
        <v>4746.4699999999903</v>
      </c>
      <c r="O1092" s="12">
        <v>88.15</v>
      </c>
      <c r="P1092" s="49">
        <v>45769</v>
      </c>
      <c r="Q1092" s="12" t="str">
        <f>TEXT(Table1[[#This Row],[Billing_Date]],"YYYY")</f>
        <v>2025</v>
      </c>
      <c r="R1092" s="49">
        <v>45882</v>
      </c>
      <c r="S1092" s="12" t="s">
        <v>28</v>
      </c>
      <c r="T1092" s="12">
        <f>IF(Table1[[#This Row],[Payment_Status]]="Paid",1,0)</f>
        <v>1</v>
      </c>
      <c r="U1092" s="12">
        <f>IF(Table1[[#This Row],[Payment_Status]]="Unpaid",1,0)</f>
        <v>0</v>
      </c>
      <c r="V1092" s="12">
        <f>IF(Table1[[#This Row],[Payment_Status]]="Pending",1,0)</f>
        <v>0</v>
      </c>
      <c r="W1092" s="12" t="s">
        <v>58</v>
      </c>
      <c r="X1092" s="12" t="s">
        <v>39</v>
      </c>
      <c r="Y1092" s="12" t="s">
        <v>51</v>
      </c>
      <c r="Z1092" s="12">
        <v>12.31</v>
      </c>
      <c r="AA1092" s="12">
        <v>6.67</v>
      </c>
      <c r="AB1092" s="12" t="s">
        <v>32</v>
      </c>
      <c r="AC1092" s="13">
        <v>43368</v>
      </c>
      <c r="AD1092" s="12">
        <v>75</v>
      </c>
      <c r="AE1092" s="15" t="s">
        <v>64</v>
      </c>
    </row>
    <row r="1093" spans="3:31" ht="18" x14ac:dyDescent="0.35">
      <c r="C1093" s="11" t="s">
        <v>2163</v>
      </c>
      <c r="D1093" s="12" t="s">
        <v>5075</v>
      </c>
      <c r="E1093" s="12" t="s">
        <v>7080</v>
      </c>
      <c r="F1093" s="12" t="s">
        <v>26</v>
      </c>
      <c r="G1093" s="12" t="s">
        <v>8029</v>
      </c>
      <c r="H1093" s="12" t="s">
        <v>8020</v>
      </c>
      <c r="I1093" s="12" t="s">
        <v>2164</v>
      </c>
      <c r="J1093" s="13">
        <v>45688</v>
      </c>
      <c r="K1093" s="14">
        <v>0.74004629629629626</v>
      </c>
      <c r="L1093" s="12">
        <v>336.04</v>
      </c>
      <c r="M1093" s="12">
        <v>4554.22</v>
      </c>
      <c r="N1093" s="12">
        <v>4890.26</v>
      </c>
      <c r="O1093" s="12">
        <v>1597.45</v>
      </c>
      <c r="P1093" s="49">
        <v>45688</v>
      </c>
      <c r="Q1093" s="12" t="str">
        <f>TEXT(Table1[[#This Row],[Billing_Date]],"YYYY")</f>
        <v>2025</v>
      </c>
      <c r="R1093" s="49">
        <v>45882</v>
      </c>
      <c r="S1093" s="12" t="s">
        <v>37</v>
      </c>
      <c r="T1093" s="12">
        <f>IF(Table1[[#This Row],[Payment_Status]]="Paid",1,0)</f>
        <v>0</v>
      </c>
      <c r="U1093" s="12">
        <f>IF(Table1[[#This Row],[Payment_Status]]="Unpaid",1,0)</f>
        <v>0</v>
      </c>
      <c r="V1093" s="12">
        <f>IF(Table1[[#This Row],[Payment_Status]]="Pending",1,0)</f>
        <v>1</v>
      </c>
      <c r="W1093" s="12" t="s">
        <v>58</v>
      </c>
      <c r="X1093" s="12" t="s">
        <v>30</v>
      </c>
      <c r="Y1093" s="12" t="s">
        <v>45</v>
      </c>
      <c r="Z1093" s="12">
        <v>193.42</v>
      </c>
      <c r="AA1093" s="12">
        <v>142.62</v>
      </c>
      <c r="AB1093" s="12" t="s">
        <v>46</v>
      </c>
      <c r="AC1093" s="13">
        <v>44692</v>
      </c>
      <c r="AD1093" s="12">
        <v>73</v>
      </c>
      <c r="AE1093" s="15" t="s">
        <v>40</v>
      </c>
    </row>
    <row r="1094" spans="3:31" ht="18" x14ac:dyDescent="0.35">
      <c r="C1094" s="11" t="s">
        <v>2165</v>
      </c>
      <c r="D1094" s="12" t="s">
        <v>5076</v>
      </c>
      <c r="E1094" s="12" t="s">
        <v>7081</v>
      </c>
      <c r="F1094" s="12" t="s">
        <v>30</v>
      </c>
      <c r="G1094" s="12" t="s">
        <v>8027</v>
      </c>
      <c r="H1094" s="12" t="s">
        <v>8022</v>
      </c>
      <c r="I1094" s="12" t="s">
        <v>2166</v>
      </c>
      <c r="J1094" s="13">
        <v>45845</v>
      </c>
      <c r="K1094" s="14">
        <v>0.45792824074074073</v>
      </c>
      <c r="L1094" s="12">
        <v>377.15</v>
      </c>
      <c r="M1094" s="12">
        <v>4162.95</v>
      </c>
      <c r="N1094" s="12">
        <v>4540.0999999999904</v>
      </c>
      <c r="O1094" s="12">
        <v>1829.81</v>
      </c>
      <c r="P1094" s="49">
        <v>45847</v>
      </c>
      <c r="Q1094" s="12" t="str">
        <f>TEXT(Table1[[#This Row],[Billing_Date]],"YYYY")</f>
        <v>2025</v>
      </c>
      <c r="R1094" s="49">
        <v>45874</v>
      </c>
      <c r="S1094" s="12" t="s">
        <v>49</v>
      </c>
      <c r="T1094" s="12">
        <f>IF(Table1[[#This Row],[Payment_Status]]="Paid",1,0)</f>
        <v>0</v>
      </c>
      <c r="U1094" s="12">
        <f>IF(Table1[[#This Row],[Payment_Status]]="Unpaid",1,0)</f>
        <v>1</v>
      </c>
      <c r="V1094" s="12">
        <f>IF(Table1[[#This Row],[Payment_Status]]="Pending",1,0)</f>
        <v>0</v>
      </c>
      <c r="W1094" s="12" t="s">
        <v>29</v>
      </c>
      <c r="X1094" s="12" t="s">
        <v>44</v>
      </c>
      <c r="Y1094" s="12" t="s">
        <v>45</v>
      </c>
      <c r="Z1094" s="12">
        <v>179.85</v>
      </c>
      <c r="AA1094" s="12">
        <v>197.3</v>
      </c>
      <c r="AB1094" s="12" t="s">
        <v>32</v>
      </c>
      <c r="AC1094" s="13">
        <v>44964</v>
      </c>
      <c r="AD1094" s="12">
        <v>71</v>
      </c>
      <c r="AE1094" s="15" t="s">
        <v>33</v>
      </c>
    </row>
    <row r="1095" spans="3:31" ht="18" x14ac:dyDescent="0.35">
      <c r="C1095" s="11" t="s">
        <v>2167</v>
      </c>
      <c r="D1095" s="12" t="s">
        <v>5077</v>
      </c>
      <c r="E1095" s="12" t="s">
        <v>7082</v>
      </c>
      <c r="F1095" s="12" t="s">
        <v>35</v>
      </c>
      <c r="G1095" s="12" t="s">
        <v>8025</v>
      </c>
      <c r="H1095" s="12" t="s">
        <v>8020</v>
      </c>
      <c r="I1095" s="12" t="s">
        <v>2168</v>
      </c>
      <c r="J1095" s="13">
        <v>45768</v>
      </c>
      <c r="K1095" s="14">
        <v>0.82260416666666669</v>
      </c>
      <c r="L1095" s="12">
        <v>357.38</v>
      </c>
      <c r="M1095" s="12">
        <v>4064.27</v>
      </c>
      <c r="N1095" s="12">
        <v>4421.6499999999996</v>
      </c>
      <c r="O1095" s="12">
        <v>2339.12</v>
      </c>
      <c r="P1095" s="49">
        <v>45772</v>
      </c>
      <c r="Q1095" s="12" t="str">
        <f>TEXT(Table1[[#This Row],[Billing_Date]],"YYYY")</f>
        <v>2025</v>
      </c>
      <c r="R1095" s="49">
        <v>45883</v>
      </c>
      <c r="S1095" s="12" t="s">
        <v>49</v>
      </c>
      <c r="T1095" s="12">
        <f>IF(Table1[[#This Row],[Payment_Status]]="Paid",1,0)</f>
        <v>0</v>
      </c>
      <c r="U1095" s="12">
        <f>IF(Table1[[#This Row],[Payment_Status]]="Unpaid",1,0)</f>
        <v>1</v>
      </c>
      <c r="V1095" s="12">
        <f>IF(Table1[[#This Row],[Payment_Status]]="Pending",1,0)</f>
        <v>0</v>
      </c>
      <c r="W1095" s="12" t="s">
        <v>58</v>
      </c>
      <c r="X1095" s="12" t="s">
        <v>39</v>
      </c>
      <c r="Y1095" s="12" t="s">
        <v>63</v>
      </c>
      <c r="Z1095" s="12">
        <v>238.77</v>
      </c>
      <c r="AA1095" s="12">
        <v>118.61</v>
      </c>
      <c r="AB1095" s="12" t="s">
        <v>32</v>
      </c>
      <c r="AC1095" s="13">
        <v>44611</v>
      </c>
      <c r="AD1095" s="12">
        <v>56</v>
      </c>
      <c r="AE1095" s="15" t="s">
        <v>33</v>
      </c>
    </row>
    <row r="1096" spans="3:31" ht="18" x14ac:dyDescent="0.35">
      <c r="C1096" s="11" t="s">
        <v>2744</v>
      </c>
      <c r="D1096" s="12" t="s">
        <v>5078</v>
      </c>
      <c r="E1096" s="12" t="s">
        <v>7083</v>
      </c>
      <c r="F1096" s="12" t="s">
        <v>26</v>
      </c>
      <c r="G1096" s="12" t="s">
        <v>8031</v>
      </c>
      <c r="H1096" s="12" t="s">
        <v>8024</v>
      </c>
      <c r="I1096" s="12" t="s">
        <v>2745</v>
      </c>
      <c r="J1096" s="13">
        <v>45763</v>
      </c>
      <c r="K1096" s="14">
        <v>0.20901620370370369</v>
      </c>
      <c r="L1096" s="12">
        <v>406.38</v>
      </c>
      <c r="M1096" s="12">
        <v>1419.77</v>
      </c>
      <c r="N1096" s="12">
        <v>1826.15</v>
      </c>
      <c r="O1096" s="12">
        <v>2722.14</v>
      </c>
      <c r="P1096" s="49">
        <v>45767</v>
      </c>
      <c r="Q1096" s="12" t="str">
        <f>TEXT(Table1[[#This Row],[Billing_Date]],"YYYY")</f>
        <v>2025</v>
      </c>
      <c r="R1096" s="49">
        <v>45859</v>
      </c>
      <c r="S1096" s="12" t="s">
        <v>28</v>
      </c>
      <c r="T1096" s="12">
        <f>IF(Table1[[#This Row],[Payment_Status]]="Paid",1,0)</f>
        <v>1</v>
      </c>
      <c r="U1096" s="12">
        <f>IF(Table1[[#This Row],[Payment_Status]]="Unpaid",1,0)</f>
        <v>0</v>
      </c>
      <c r="V1096" s="12">
        <f>IF(Table1[[#This Row],[Payment_Status]]="Pending",1,0)</f>
        <v>0</v>
      </c>
      <c r="W1096" s="12" t="s">
        <v>43</v>
      </c>
      <c r="X1096" s="12" t="s">
        <v>44</v>
      </c>
      <c r="Y1096" s="12" t="s">
        <v>31</v>
      </c>
      <c r="Z1096" s="12">
        <v>253.37</v>
      </c>
      <c r="AA1096" s="12">
        <v>153.01</v>
      </c>
      <c r="AB1096" s="12" t="s">
        <v>46</v>
      </c>
      <c r="AC1096" s="13">
        <v>42423</v>
      </c>
      <c r="AD1096" s="12">
        <v>45</v>
      </c>
      <c r="AE1096" s="15" t="s">
        <v>64</v>
      </c>
    </row>
    <row r="1097" spans="3:31" ht="18" x14ac:dyDescent="0.35">
      <c r="C1097" s="11" t="s">
        <v>2171</v>
      </c>
      <c r="D1097" s="12" t="s">
        <v>5079</v>
      </c>
      <c r="E1097" s="12" t="s">
        <v>7084</v>
      </c>
      <c r="F1097" s="12" t="s">
        <v>35</v>
      </c>
      <c r="G1097" s="12" t="s">
        <v>8026</v>
      </c>
      <c r="H1097" s="12" t="s">
        <v>8021</v>
      </c>
      <c r="I1097" s="12" t="s">
        <v>2172</v>
      </c>
      <c r="J1097" s="13">
        <v>45638</v>
      </c>
      <c r="K1097" s="14">
        <v>0.91935185185185186</v>
      </c>
      <c r="L1097" s="12">
        <v>25.16</v>
      </c>
      <c r="M1097" s="12">
        <v>3920.94</v>
      </c>
      <c r="N1097" s="12">
        <v>3946.1</v>
      </c>
      <c r="O1097" s="12">
        <v>137.29</v>
      </c>
      <c r="P1097" s="49">
        <v>45677</v>
      </c>
      <c r="Q1097" s="12" t="str">
        <f>TEXT(Table1[[#This Row],[Billing_Date]],"YYYY")</f>
        <v>2025</v>
      </c>
      <c r="R1097" s="49">
        <v>45866</v>
      </c>
      <c r="S1097" s="12" t="s">
        <v>37</v>
      </c>
      <c r="T1097" s="12">
        <f>IF(Table1[[#This Row],[Payment_Status]]="Paid",1,0)</f>
        <v>0</v>
      </c>
      <c r="U1097" s="12">
        <f>IF(Table1[[#This Row],[Payment_Status]]="Unpaid",1,0)</f>
        <v>0</v>
      </c>
      <c r="V1097" s="12">
        <f>IF(Table1[[#This Row],[Payment_Status]]="Pending",1,0)</f>
        <v>1</v>
      </c>
      <c r="W1097" s="12" t="s">
        <v>50</v>
      </c>
      <c r="X1097" s="12" t="s">
        <v>39</v>
      </c>
      <c r="Y1097" s="12" t="s">
        <v>51</v>
      </c>
      <c r="Z1097" s="12">
        <v>10.29</v>
      </c>
      <c r="AA1097" s="12">
        <v>14.87</v>
      </c>
      <c r="AB1097" s="12" t="s">
        <v>32</v>
      </c>
      <c r="AC1097" s="13">
        <v>42989</v>
      </c>
      <c r="AD1097" s="12">
        <v>36</v>
      </c>
      <c r="AE1097" s="15" t="s">
        <v>40</v>
      </c>
    </row>
    <row r="1098" spans="3:31" ht="18" x14ac:dyDescent="0.35">
      <c r="C1098" s="11" t="s">
        <v>2173</v>
      </c>
      <c r="D1098" s="12" t="s">
        <v>5080</v>
      </c>
      <c r="E1098" s="12" t="s">
        <v>7085</v>
      </c>
      <c r="F1098" s="12" t="s">
        <v>30</v>
      </c>
      <c r="G1098" s="12" t="s">
        <v>8026</v>
      </c>
      <c r="H1098" s="12" t="s">
        <v>8021</v>
      </c>
      <c r="I1098" s="12" t="s">
        <v>2174</v>
      </c>
      <c r="J1098" s="13">
        <v>45557</v>
      </c>
      <c r="K1098" s="14">
        <v>0.14600694444444445</v>
      </c>
      <c r="L1098" s="12">
        <v>422.16</v>
      </c>
      <c r="M1098" s="12">
        <v>1022.17</v>
      </c>
      <c r="N1098" s="12">
        <v>1444.33</v>
      </c>
      <c r="O1098" s="12">
        <v>2872.15</v>
      </c>
      <c r="P1098" s="49">
        <v>45811</v>
      </c>
      <c r="Q1098" s="12" t="str">
        <f>TEXT(Table1[[#This Row],[Billing_Date]],"YYYY")</f>
        <v>2025</v>
      </c>
      <c r="R1098" s="49">
        <v>45866</v>
      </c>
      <c r="S1098" s="12" t="s">
        <v>37</v>
      </c>
      <c r="T1098" s="12">
        <f>IF(Table1[[#This Row],[Payment_Status]]="Paid",1,0)</f>
        <v>0</v>
      </c>
      <c r="U1098" s="12">
        <f>IF(Table1[[#This Row],[Payment_Status]]="Unpaid",1,0)</f>
        <v>0</v>
      </c>
      <c r="V1098" s="12">
        <f>IF(Table1[[#This Row],[Payment_Status]]="Pending",1,0)</f>
        <v>1</v>
      </c>
      <c r="W1098" s="12" t="s">
        <v>50</v>
      </c>
      <c r="X1098" s="12" t="s">
        <v>39</v>
      </c>
      <c r="Y1098" s="12" t="s">
        <v>31</v>
      </c>
      <c r="Z1098" s="12">
        <v>208.31</v>
      </c>
      <c r="AA1098" s="12">
        <v>213.85</v>
      </c>
      <c r="AB1098" s="12" t="s">
        <v>32</v>
      </c>
      <c r="AC1098" s="13">
        <v>43392</v>
      </c>
      <c r="AD1098" s="12">
        <v>42</v>
      </c>
      <c r="AE1098" s="15" t="s">
        <v>64</v>
      </c>
    </row>
    <row r="1099" spans="3:31" ht="18" x14ac:dyDescent="0.35">
      <c r="C1099" s="11" t="s">
        <v>2175</v>
      </c>
      <c r="D1099" s="12" t="s">
        <v>5081</v>
      </c>
      <c r="E1099" s="12" t="s">
        <v>7086</v>
      </c>
      <c r="F1099" s="12" t="s">
        <v>26</v>
      </c>
      <c r="G1099" s="12" t="s">
        <v>8029</v>
      </c>
      <c r="H1099" s="12" t="s">
        <v>8020</v>
      </c>
      <c r="I1099" s="12" t="s">
        <v>2176</v>
      </c>
      <c r="J1099" s="13">
        <v>45698</v>
      </c>
      <c r="K1099" s="14">
        <v>9.2766203703703698E-2</v>
      </c>
      <c r="L1099" s="12">
        <v>139.69999999999999</v>
      </c>
      <c r="M1099" s="12">
        <v>4800.84</v>
      </c>
      <c r="N1099" s="12">
        <v>4940.54</v>
      </c>
      <c r="O1099" s="12">
        <v>737.36</v>
      </c>
      <c r="P1099" s="49">
        <v>45699</v>
      </c>
      <c r="Q1099" s="12" t="str">
        <f>TEXT(Table1[[#This Row],[Billing_Date]],"YYYY")</f>
        <v>2025</v>
      </c>
      <c r="R1099" s="49">
        <v>45875</v>
      </c>
      <c r="S1099" s="12" t="s">
        <v>28</v>
      </c>
      <c r="T1099" s="12">
        <f>IF(Table1[[#This Row],[Payment_Status]]="Paid",1,0)</f>
        <v>1</v>
      </c>
      <c r="U1099" s="12">
        <f>IF(Table1[[#This Row],[Payment_Status]]="Unpaid",1,0)</f>
        <v>0</v>
      </c>
      <c r="V1099" s="12">
        <f>IF(Table1[[#This Row],[Payment_Status]]="Pending",1,0)</f>
        <v>0</v>
      </c>
      <c r="W1099" s="12" t="s">
        <v>43</v>
      </c>
      <c r="X1099" s="12" t="s">
        <v>44</v>
      </c>
      <c r="Y1099" s="12" t="s">
        <v>63</v>
      </c>
      <c r="Z1099" s="12">
        <v>74.540000000000006</v>
      </c>
      <c r="AA1099" s="12">
        <v>65.16</v>
      </c>
      <c r="AB1099" s="12" t="s">
        <v>32</v>
      </c>
      <c r="AC1099" s="13">
        <v>42693</v>
      </c>
      <c r="AD1099" s="12">
        <v>46</v>
      </c>
      <c r="AE1099" s="15" t="s">
        <v>40</v>
      </c>
    </row>
    <row r="1100" spans="3:31" ht="18" x14ac:dyDescent="0.35">
      <c r="C1100" s="11" t="s">
        <v>2189</v>
      </c>
      <c r="D1100" s="12" t="s">
        <v>5083</v>
      </c>
      <c r="E1100" s="12" t="s">
        <v>7088</v>
      </c>
      <c r="F1100" s="12" t="s">
        <v>30</v>
      </c>
      <c r="G1100" s="12" t="s">
        <v>8028</v>
      </c>
      <c r="H1100" s="12" t="s">
        <v>8022</v>
      </c>
      <c r="I1100" s="12" t="s">
        <v>2190</v>
      </c>
      <c r="J1100" s="13">
        <v>45783</v>
      </c>
      <c r="K1100" s="14">
        <v>0.2928587962962963</v>
      </c>
      <c r="L1100" s="12">
        <v>148.30000000000001</v>
      </c>
      <c r="M1100" s="12">
        <v>2128.7399999999998</v>
      </c>
      <c r="N1100" s="12">
        <v>2277.04</v>
      </c>
      <c r="O1100" s="12">
        <v>918.22</v>
      </c>
      <c r="P1100" s="49">
        <v>45784</v>
      </c>
      <c r="Q1100" s="12" t="str">
        <f>TEXT(Table1[[#This Row],[Billing_Date]],"YYYY")</f>
        <v>2025</v>
      </c>
      <c r="R1100" s="49">
        <v>45862</v>
      </c>
      <c r="S1100" s="12" t="s">
        <v>28</v>
      </c>
      <c r="T1100" s="12">
        <f>IF(Table1[[#This Row],[Payment_Status]]="Paid",1,0)</f>
        <v>1</v>
      </c>
      <c r="U1100" s="12">
        <f>IF(Table1[[#This Row],[Payment_Status]]="Unpaid",1,0)</f>
        <v>0</v>
      </c>
      <c r="V1100" s="12">
        <f>IF(Table1[[#This Row],[Payment_Status]]="Pending",1,0)</f>
        <v>0</v>
      </c>
      <c r="W1100" s="12" t="s">
        <v>43</v>
      </c>
      <c r="X1100" s="12" t="s">
        <v>39</v>
      </c>
      <c r="Y1100" s="12" t="s">
        <v>63</v>
      </c>
      <c r="Z1100" s="12">
        <v>90.56</v>
      </c>
      <c r="AA1100" s="12">
        <v>57.74</v>
      </c>
      <c r="AB1100" s="12" t="s">
        <v>32</v>
      </c>
      <c r="AC1100" s="13">
        <v>42395</v>
      </c>
      <c r="AD1100" s="12">
        <v>57</v>
      </c>
      <c r="AE1100" s="15" t="s">
        <v>33</v>
      </c>
    </row>
    <row r="1101" spans="3:31" ht="18" x14ac:dyDescent="0.35">
      <c r="C1101" s="11" t="s">
        <v>2181</v>
      </c>
      <c r="D1101" s="12" t="s">
        <v>5084</v>
      </c>
      <c r="E1101" s="12" t="s">
        <v>7089</v>
      </c>
      <c r="F1101" s="12" t="s">
        <v>35</v>
      </c>
      <c r="G1101" s="12" t="s">
        <v>8029</v>
      </c>
      <c r="H1101" s="12" t="s">
        <v>8020</v>
      </c>
      <c r="I1101" s="12" t="s">
        <v>2182</v>
      </c>
      <c r="J1101" s="13">
        <v>45667</v>
      </c>
      <c r="K1101" s="14">
        <v>0.79504629629629631</v>
      </c>
      <c r="L1101" s="12">
        <v>67.14</v>
      </c>
      <c r="M1101" s="12">
        <v>1947.8</v>
      </c>
      <c r="N1101" s="12">
        <v>2014.94</v>
      </c>
      <c r="O1101" s="12">
        <v>338.96</v>
      </c>
      <c r="P1101" s="49">
        <v>45669</v>
      </c>
      <c r="Q1101" s="12" t="str">
        <f>TEXT(Table1[[#This Row],[Billing_Date]],"YYYY")</f>
        <v>2025</v>
      </c>
      <c r="R1101" s="49">
        <v>45876</v>
      </c>
      <c r="S1101" s="12" t="s">
        <v>37</v>
      </c>
      <c r="T1101" s="12">
        <f>IF(Table1[[#This Row],[Payment_Status]]="Paid",1,0)</f>
        <v>0</v>
      </c>
      <c r="U1101" s="12">
        <f>IF(Table1[[#This Row],[Payment_Status]]="Unpaid",1,0)</f>
        <v>0</v>
      </c>
      <c r="V1101" s="12">
        <f>IF(Table1[[#This Row],[Payment_Status]]="Pending",1,0)</f>
        <v>1</v>
      </c>
      <c r="W1101" s="12" t="s">
        <v>58</v>
      </c>
      <c r="X1101" s="12" t="s">
        <v>39</v>
      </c>
      <c r="Y1101" s="12" t="s">
        <v>85</v>
      </c>
      <c r="Z1101" s="12">
        <v>41.71</v>
      </c>
      <c r="AA1101" s="12">
        <v>25.43</v>
      </c>
      <c r="AB1101" s="12" t="s">
        <v>32</v>
      </c>
      <c r="AC1101" s="13">
        <v>44054</v>
      </c>
      <c r="AD1101" s="12">
        <v>38</v>
      </c>
      <c r="AE1101" s="15" t="s">
        <v>40</v>
      </c>
    </row>
    <row r="1102" spans="3:31" ht="18" x14ac:dyDescent="0.35">
      <c r="C1102" s="11" t="s">
        <v>2326</v>
      </c>
      <c r="D1102" s="12" t="s">
        <v>5085</v>
      </c>
      <c r="E1102" s="12" t="s">
        <v>7090</v>
      </c>
      <c r="F1102" s="12" t="s">
        <v>30</v>
      </c>
      <c r="G1102" s="12" t="s">
        <v>8030</v>
      </c>
      <c r="H1102" s="12" t="s">
        <v>8023</v>
      </c>
      <c r="I1102" s="12" t="s">
        <v>2327</v>
      </c>
      <c r="J1102" s="13">
        <v>45837</v>
      </c>
      <c r="K1102" s="14">
        <v>0.74394675925925924</v>
      </c>
      <c r="L1102" s="12">
        <v>280.61</v>
      </c>
      <c r="M1102" s="12">
        <v>2045.99</v>
      </c>
      <c r="N1102" s="12">
        <v>2326.6</v>
      </c>
      <c r="O1102" s="12">
        <v>1691.49</v>
      </c>
      <c r="P1102" s="49">
        <v>45841</v>
      </c>
      <c r="Q1102" s="12" t="str">
        <f>TEXT(Table1[[#This Row],[Billing_Date]],"YYYY")</f>
        <v>2025</v>
      </c>
      <c r="R1102" s="49">
        <v>45883</v>
      </c>
      <c r="S1102" s="12" t="s">
        <v>49</v>
      </c>
      <c r="T1102" s="12">
        <f>IF(Table1[[#This Row],[Payment_Status]]="Paid",1,0)</f>
        <v>0</v>
      </c>
      <c r="U1102" s="12">
        <f>IF(Table1[[#This Row],[Payment_Status]]="Unpaid",1,0)</f>
        <v>1</v>
      </c>
      <c r="V1102" s="12">
        <f>IF(Table1[[#This Row],[Payment_Status]]="Pending",1,0)</f>
        <v>0</v>
      </c>
      <c r="W1102" s="12" t="s">
        <v>58</v>
      </c>
      <c r="X1102" s="12" t="s">
        <v>44</v>
      </c>
      <c r="Y1102" s="12" t="s">
        <v>31</v>
      </c>
      <c r="Z1102" s="12">
        <v>118.24</v>
      </c>
      <c r="AA1102" s="12">
        <v>162.37</v>
      </c>
      <c r="AB1102" s="12" t="s">
        <v>32</v>
      </c>
      <c r="AC1102" s="13">
        <v>42468</v>
      </c>
      <c r="AD1102" s="12">
        <v>61</v>
      </c>
      <c r="AE1102" s="15" t="s">
        <v>33</v>
      </c>
    </row>
    <row r="1103" spans="3:31" ht="18" x14ac:dyDescent="0.35">
      <c r="C1103" s="11" t="s">
        <v>2185</v>
      </c>
      <c r="D1103" s="12" t="s">
        <v>5086</v>
      </c>
      <c r="E1103" s="12" t="s">
        <v>7091</v>
      </c>
      <c r="F1103" s="12" t="s">
        <v>35</v>
      </c>
      <c r="G1103" s="12" t="s">
        <v>8027</v>
      </c>
      <c r="H1103" s="12" t="s">
        <v>8022</v>
      </c>
      <c r="I1103" s="12" t="s">
        <v>2186</v>
      </c>
      <c r="J1103" s="13">
        <v>45823</v>
      </c>
      <c r="K1103" s="14">
        <v>0.43996527777777777</v>
      </c>
      <c r="L1103" s="12">
        <v>345.9</v>
      </c>
      <c r="M1103" s="12">
        <v>1674.65</v>
      </c>
      <c r="N1103" s="12">
        <v>2020.55</v>
      </c>
      <c r="O1103" s="12">
        <v>1652.1</v>
      </c>
      <c r="P1103" s="49">
        <v>45826</v>
      </c>
      <c r="Q1103" s="12" t="str">
        <f>TEXT(Table1[[#This Row],[Billing_Date]],"YYYY")</f>
        <v>2025</v>
      </c>
      <c r="R1103" s="49">
        <v>45875</v>
      </c>
      <c r="S1103" s="12" t="s">
        <v>49</v>
      </c>
      <c r="T1103" s="12">
        <f>IF(Table1[[#This Row],[Payment_Status]]="Paid",1,0)</f>
        <v>0</v>
      </c>
      <c r="U1103" s="12">
        <f>IF(Table1[[#This Row],[Payment_Status]]="Unpaid",1,0)</f>
        <v>1</v>
      </c>
      <c r="V1103" s="12">
        <f>IF(Table1[[#This Row],[Payment_Status]]="Pending",1,0)</f>
        <v>0</v>
      </c>
      <c r="W1103" s="12" t="s">
        <v>38</v>
      </c>
      <c r="X1103" s="12" t="s">
        <v>30</v>
      </c>
      <c r="Y1103" s="12" t="s">
        <v>31</v>
      </c>
      <c r="Z1103" s="12">
        <v>191.61</v>
      </c>
      <c r="AA1103" s="12">
        <v>154.29</v>
      </c>
      <c r="AB1103" s="12" t="s">
        <v>46</v>
      </c>
      <c r="AC1103" s="13">
        <v>42764</v>
      </c>
      <c r="AD1103" s="12">
        <v>21</v>
      </c>
      <c r="AE1103" s="15" t="s">
        <v>40</v>
      </c>
    </row>
    <row r="1104" spans="3:31" ht="18" x14ac:dyDescent="0.35">
      <c r="C1104" s="11" t="s">
        <v>2187</v>
      </c>
      <c r="D1104" s="12" t="s">
        <v>5087</v>
      </c>
      <c r="E1104" s="12" t="s">
        <v>7092</v>
      </c>
      <c r="F1104" s="12" t="s">
        <v>35</v>
      </c>
      <c r="G1104" s="12" t="s">
        <v>8028</v>
      </c>
      <c r="H1104" s="12" t="s">
        <v>8022</v>
      </c>
      <c r="I1104" s="12" t="s">
        <v>2188</v>
      </c>
      <c r="J1104" s="13">
        <v>45631</v>
      </c>
      <c r="K1104" s="14">
        <v>0.32454861111111111</v>
      </c>
      <c r="L1104" s="12">
        <v>258.75</v>
      </c>
      <c r="M1104" s="12">
        <v>2050.9</v>
      </c>
      <c r="N1104" s="12">
        <v>2309.65</v>
      </c>
      <c r="O1104" s="12">
        <v>1824.59</v>
      </c>
      <c r="P1104" s="49">
        <v>45637</v>
      </c>
      <c r="Q1104" s="12" t="str">
        <f>TEXT(Table1[[#This Row],[Billing_Date]],"YYYY")</f>
        <v>2024</v>
      </c>
      <c r="R1104" s="49">
        <v>45886</v>
      </c>
      <c r="S1104" s="12" t="s">
        <v>37</v>
      </c>
      <c r="T1104" s="12">
        <f>IF(Table1[[#This Row],[Payment_Status]]="Paid",1,0)</f>
        <v>0</v>
      </c>
      <c r="U1104" s="12">
        <f>IF(Table1[[#This Row],[Payment_Status]]="Unpaid",1,0)</f>
        <v>0</v>
      </c>
      <c r="V1104" s="12">
        <f>IF(Table1[[#This Row],[Payment_Status]]="Pending",1,0)</f>
        <v>1</v>
      </c>
      <c r="W1104" s="12" t="s">
        <v>38</v>
      </c>
      <c r="X1104" s="12" t="s">
        <v>39</v>
      </c>
      <c r="Y1104" s="12" t="s">
        <v>31</v>
      </c>
      <c r="Z1104" s="12">
        <v>143.47999999999999</v>
      </c>
      <c r="AA1104" s="12">
        <v>115.27</v>
      </c>
      <c r="AB1104" s="12" t="s">
        <v>46</v>
      </c>
      <c r="AC1104" s="13">
        <v>45266</v>
      </c>
      <c r="AD1104" s="12">
        <v>23</v>
      </c>
      <c r="AE1104" s="15" t="s">
        <v>64</v>
      </c>
    </row>
    <row r="1105" spans="3:31" ht="18" x14ac:dyDescent="0.35">
      <c r="C1105" s="11" t="s">
        <v>2023</v>
      </c>
      <c r="D1105" s="12" t="s">
        <v>5088</v>
      </c>
      <c r="E1105" s="12" t="s">
        <v>7093</v>
      </c>
      <c r="F1105" s="12" t="s">
        <v>26</v>
      </c>
      <c r="G1105" s="12" t="s">
        <v>8027</v>
      </c>
      <c r="H1105" s="12" t="s">
        <v>8022</v>
      </c>
      <c r="I1105" s="12" t="s">
        <v>2024</v>
      </c>
      <c r="J1105" s="13">
        <v>45610</v>
      </c>
      <c r="K1105" s="14">
        <v>3.577546296296296E-2</v>
      </c>
      <c r="L1105" s="12">
        <v>385.68</v>
      </c>
      <c r="M1105" s="12">
        <v>4460.3999999999996</v>
      </c>
      <c r="N1105" s="12">
        <v>4846.08</v>
      </c>
      <c r="O1105" s="12">
        <v>1987.8</v>
      </c>
      <c r="P1105" s="49">
        <v>45849</v>
      </c>
      <c r="Q1105" s="12" t="str">
        <f>TEXT(Table1[[#This Row],[Billing_Date]],"YYYY")</f>
        <v>2025</v>
      </c>
      <c r="R1105" s="49">
        <v>45880</v>
      </c>
      <c r="S1105" s="12" t="s">
        <v>28</v>
      </c>
      <c r="T1105" s="12">
        <f>IF(Table1[[#This Row],[Payment_Status]]="Paid",1,0)</f>
        <v>1</v>
      </c>
      <c r="U1105" s="12">
        <f>IF(Table1[[#This Row],[Payment_Status]]="Unpaid",1,0)</f>
        <v>0</v>
      </c>
      <c r="V1105" s="12">
        <f>IF(Table1[[#This Row],[Payment_Status]]="Pending",1,0)</f>
        <v>0</v>
      </c>
      <c r="W1105" s="12" t="s">
        <v>50</v>
      </c>
      <c r="X1105" s="12" t="s">
        <v>44</v>
      </c>
      <c r="Y1105" s="12" t="s">
        <v>31</v>
      </c>
      <c r="Z1105" s="12">
        <v>160.37</v>
      </c>
      <c r="AA1105" s="12">
        <v>225.31</v>
      </c>
      <c r="AB1105" s="12" t="s">
        <v>46</v>
      </c>
      <c r="AC1105" s="13">
        <v>43085</v>
      </c>
      <c r="AD1105" s="12">
        <v>30</v>
      </c>
      <c r="AE1105" s="15" t="s">
        <v>33</v>
      </c>
    </row>
    <row r="1106" spans="3:31" ht="18" x14ac:dyDescent="0.35">
      <c r="C1106" s="11" t="s">
        <v>2191</v>
      </c>
      <c r="D1106" s="12" t="s">
        <v>5089</v>
      </c>
      <c r="E1106" s="12" t="s">
        <v>7094</v>
      </c>
      <c r="F1106" s="12" t="s">
        <v>26</v>
      </c>
      <c r="G1106" s="12" t="s">
        <v>8030</v>
      </c>
      <c r="H1106" s="12" t="s">
        <v>8023</v>
      </c>
      <c r="I1106" s="12" t="s">
        <v>2192</v>
      </c>
      <c r="J1106" s="13">
        <v>45566</v>
      </c>
      <c r="K1106" s="14">
        <v>0.95930555555555552</v>
      </c>
      <c r="L1106" s="12">
        <v>424.07</v>
      </c>
      <c r="M1106" s="12">
        <v>4530.9799999999996</v>
      </c>
      <c r="N1106" s="12">
        <v>4955.0499999999902</v>
      </c>
      <c r="O1106" s="12">
        <v>2254.56</v>
      </c>
      <c r="P1106" s="49">
        <v>45831</v>
      </c>
      <c r="Q1106" s="12" t="str">
        <f>TEXT(Table1[[#This Row],[Billing_Date]],"YYYY")</f>
        <v>2025</v>
      </c>
      <c r="R1106" s="49">
        <v>45874</v>
      </c>
      <c r="S1106" s="12" t="s">
        <v>28</v>
      </c>
      <c r="T1106" s="12">
        <f>IF(Table1[[#This Row],[Payment_Status]]="Paid",1,0)</f>
        <v>1</v>
      </c>
      <c r="U1106" s="12">
        <f>IF(Table1[[#This Row],[Payment_Status]]="Unpaid",1,0)</f>
        <v>0</v>
      </c>
      <c r="V1106" s="12">
        <f>IF(Table1[[#This Row],[Payment_Status]]="Pending",1,0)</f>
        <v>0</v>
      </c>
      <c r="W1106" s="12" t="s">
        <v>38</v>
      </c>
      <c r="X1106" s="12" t="s">
        <v>30</v>
      </c>
      <c r="Y1106" s="12" t="s">
        <v>31</v>
      </c>
      <c r="Z1106" s="12">
        <v>271.61</v>
      </c>
      <c r="AA1106" s="12">
        <v>152.46</v>
      </c>
      <c r="AB1106" s="12" t="s">
        <v>32</v>
      </c>
      <c r="AC1106" s="13">
        <v>44782</v>
      </c>
      <c r="AD1106" s="12">
        <v>21</v>
      </c>
      <c r="AE1106" s="15" t="s">
        <v>40</v>
      </c>
    </row>
    <row r="1107" spans="3:31" ht="18" x14ac:dyDescent="0.35">
      <c r="C1107" s="11" t="s">
        <v>2193</v>
      </c>
      <c r="D1107" s="12" t="s">
        <v>5090</v>
      </c>
      <c r="E1107" s="12" t="s">
        <v>7095</v>
      </c>
      <c r="F1107" s="12" t="s">
        <v>30</v>
      </c>
      <c r="G1107" s="12" t="s">
        <v>8031</v>
      </c>
      <c r="H1107" s="12" t="s">
        <v>8024</v>
      </c>
      <c r="I1107" s="12" t="s">
        <v>2194</v>
      </c>
      <c r="J1107" s="13">
        <v>45726</v>
      </c>
      <c r="K1107" s="14">
        <v>0.2069212962962963</v>
      </c>
      <c r="L1107" s="12">
        <v>357.68</v>
      </c>
      <c r="M1107" s="12">
        <v>2365.5700000000002</v>
      </c>
      <c r="N1107" s="12">
        <v>2723.25</v>
      </c>
      <c r="O1107" s="12">
        <v>2184.6</v>
      </c>
      <c r="P1107" s="49">
        <v>45729</v>
      </c>
      <c r="Q1107" s="12" t="str">
        <f>TEXT(Table1[[#This Row],[Billing_Date]],"YYYY")</f>
        <v>2025</v>
      </c>
      <c r="R1107" s="49">
        <v>45884</v>
      </c>
      <c r="S1107" s="12" t="s">
        <v>49</v>
      </c>
      <c r="T1107" s="12">
        <f>IF(Table1[[#This Row],[Payment_Status]]="Paid",1,0)</f>
        <v>0</v>
      </c>
      <c r="U1107" s="12">
        <f>IF(Table1[[#This Row],[Payment_Status]]="Unpaid",1,0)</f>
        <v>1</v>
      </c>
      <c r="V1107" s="12">
        <f>IF(Table1[[#This Row],[Payment_Status]]="Pending",1,0)</f>
        <v>0</v>
      </c>
      <c r="W1107" s="12" t="s">
        <v>50</v>
      </c>
      <c r="X1107" s="12" t="s">
        <v>30</v>
      </c>
      <c r="Y1107" s="12" t="s">
        <v>85</v>
      </c>
      <c r="Z1107" s="12">
        <v>180.4</v>
      </c>
      <c r="AA1107" s="12">
        <v>177.28</v>
      </c>
      <c r="AB1107" s="12" t="s">
        <v>32</v>
      </c>
      <c r="AC1107" s="13">
        <v>42533</v>
      </c>
      <c r="AD1107" s="12">
        <v>36</v>
      </c>
      <c r="AE1107" s="15" t="s">
        <v>40</v>
      </c>
    </row>
    <row r="1108" spans="3:31" ht="18" x14ac:dyDescent="0.35">
      <c r="C1108" s="11" t="s">
        <v>2196</v>
      </c>
      <c r="D1108" s="12" t="s">
        <v>5092</v>
      </c>
      <c r="E1108" s="12" t="s">
        <v>7097</v>
      </c>
      <c r="F1108" s="12" t="s">
        <v>26</v>
      </c>
      <c r="G1108" s="12" t="s">
        <v>8029</v>
      </c>
      <c r="H1108" s="12" t="s">
        <v>8020</v>
      </c>
      <c r="I1108" s="12" t="s">
        <v>2197</v>
      </c>
      <c r="J1108" s="13">
        <v>45731</v>
      </c>
      <c r="K1108" s="14">
        <v>0.31591435185185185</v>
      </c>
      <c r="L1108" s="12">
        <v>436.48</v>
      </c>
      <c r="M1108" s="12">
        <v>1289.9000000000001</v>
      </c>
      <c r="N1108" s="12">
        <v>1726.38</v>
      </c>
      <c r="O1108" s="12">
        <v>2773.85</v>
      </c>
      <c r="P1108" s="49">
        <v>45734</v>
      </c>
      <c r="Q1108" s="12" t="str">
        <f>TEXT(Table1[[#This Row],[Billing_Date]],"YYYY")</f>
        <v>2025</v>
      </c>
      <c r="R1108" s="49">
        <v>45860</v>
      </c>
      <c r="S1108" s="12" t="s">
        <v>49</v>
      </c>
      <c r="T1108" s="12">
        <f>IF(Table1[[#This Row],[Payment_Status]]="Paid",1,0)</f>
        <v>0</v>
      </c>
      <c r="U1108" s="12">
        <f>IF(Table1[[#This Row],[Payment_Status]]="Unpaid",1,0)</f>
        <v>1</v>
      </c>
      <c r="V1108" s="12">
        <f>IF(Table1[[#This Row],[Payment_Status]]="Pending",1,0)</f>
        <v>0</v>
      </c>
      <c r="W1108" s="12" t="s">
        <v>50</v>
      </c>
      <c r="X1108" s="12" t="s">
        <v>39</v>
      </c>
      <c r="Y1108" s="12" t="s">
        <v>45</v>
      </c>
      <c r="Z1108" s="12">
        <v>230.88</v>
      </c>
      <c r="AA1108" s="12">
        <v>205.6</v>
      </c>
      <c r="AB1108" s="12" t="s">
        <v>32</v>
      </c>
      <c r="AC1108" s="13">
        <v>45182</v>
      </c>
      <c r="AD1108" s="12">
        <v>31</v>
      </c>
      <c r="AE1108" s="15" t="s">
        <v>40</v>
      </c>
    </row>
    <row r="1109" spans="3:31" ht="18" x14ac:dyDescent="0.35">
      <c r="C1109" s="11" t="s">
        <v>2198</v>
      </c>
      <c r="D1109" s="12" t="s">
        <v>5093</v>
      </c>
      <c r="E1109" s="12" t="s">
        <v>7098</v>
      </c>
      <c r="F1109" s="12" t="s">
        <v>35</v>
      </c>
      <c r="G1109" s="12" t="s">
        <v>8031</v>
      </c>
      <c r="H1109" s="12" t="s">
        <v>8024</v>
      </c>
      <c r="I1109" s="12" t="s">
        <v>2199</v>
      </c>
      <c r="J1109" s="13">
        <v>45570</v>
      </c>
      <c r="K1109" s="14">
        <v>0.30866898148148147</v>
      </c>
      <c r="L1109" s="12">
        <v>79.849999999999994</v>
      </c>
      <c r="M1109" s="12">
        <v>2241.17</v>
      </c>
      <c r="N1109" s="12">
        <v>2321.02</v>
      </c>
      <c r="O1109" s="12">
        <v>485.35</v>
      </c>
      <c r="P1109" s="49">
        <v>45631</v>
      </c>
      <c r="Q1109" s="12" t="str">
        <f>TEXT(Table1[[#This Row],[Billing_Date]],"YYYY")</f>
        <v>2024</v>
      </c>
      <c r="R1109" s="49">
        <v>45882</v>
      </c>
      <c r="S1109" s="12" t="s">
        <v>37</v>
      </c>
      <c r="T1109" s="12">
        <f>IF(Table1[[#This Row],[Payment_Status]]="Paid",1,0)</f>
        <v>0</v>
      </c>
      <c r="U1109" s="12">
        <f>IF(Table1[[#This Row],[Payment_Status]]="Unpaid",1,0)</f>
        <v>0</v>
      </c>
      <c r="V1109" s="12">
        <f>IF(Table1[[#This Row],[Payment_Status]]="Pending",1,0)</f>
        <v>1</v>
      </c>
      <c r="W1109" s="12" t="s">
        <v>58</v>
      </c>
      <c r="X1109" s="12" t="s">
        <v>30</v>
      </c>
      <c r="Y1109" s="12" t="s">
        <v>51</v>
      </c>
      <c r="Z1109" s="12">
        <v>44.91</v>
      </c>
      <c r="AA1109" s="12">
        <v>34.94</v>
      </c>
      <c r="AB1109" s="12" t="s">
        <v>46</v>
      </c>
      <c r="AC1109" s="13">
        <v>44546</v>
      </c>
      <c r="AD1109" s="12">
        <v>62</v>
      </c>
      <c r="AE1109" s="15" t="s">
        <v>40</v>
      </c>
    </row>
    <row r="1110" spans="3:31" ht="18" x14ac:dyDescent="0.35">
      <c r="C1110" s="11" t="s">
        <v>2200</v>
      </c>
      <c r="D1110" s="12" t="s">
        <v>5094</v>
      </c>
      <c r="E1110" s="12" t="s">
        <v>7099</v>
      </c>
      <c r="F1110" s="12" t="s">
        <v>35</v>
      </c>
      <c r="G1110" s="12" t="s">
        <v>8025</v>
      </c>
      <c r="H1110" s="12" t="s">
        <v>8020</v>
      </c>
      <c r="I1110" s="12" t="s">
        <v>2201</v>
      </c>
      <c r="J1110" s="13">
        <v>45609</v>
      </c>
      <c r="K1110" s="14">
        <v>0.25234953703703705</v>
      </c>
      <c r="L1110" s="12">
        <v>431.49</v>
      </c>
      <c r="M1110" s="12">
        <v>3736.87</v>
      </c>
      <c r="N1110" s="12">
        <v>4168.3599999999997</v>
      </c>
      <c r="O1110" s="12">
        <v>2206.0700000000002</v>
      </c>
      <c r="P1110" s="49">
        <v>45635</v>
      </c>
      <c r="Q1110" s="12" t="str">
        <f>TEXT(Table1[[#This Row],[Billing_Date]],"YYYY")</f>
        <v>2024</v>
      </c>
      <c r="R1110" s="49">
        <v>45870</v>
      </c>
      <c r="S1110" s="12" t="s">
        <v>28</v>
      </c>
      <c r="T1110" s="12">
        <f>IF(Table1[[#This Row],[Payment_Status]]="Paid",1,0)</f>
        <v>1</v>
      </c>
      <c r="U1110" s="12">
        <f>IF(Table1[[#This Row],[Payment_Status]]="Unpaid",1,0)</f>
        <v>0</v>
      </c>
      <c r="V1110" s="12">
        <f>IF(Table1[[#This Row],[Payment_Status]]="Pending",1,0)</f>
        <v>0</v>
      </c>
      <c r="W1110" s="12" t="s">
        <v>38</v>
      </c>
      <c r="X1110" s="12" t="s">
        <v>30</v>
      </c>
      <c r="Y1110" s="12" t="s">
        <v>45</v>
      </c>
      <c r="Z1110" s="12">
        <v>278.98</v>
      </c>
      <c r="AA1110" s="12">
        <v>152.51</v>
      </c>
      <c r="AB1110" s="12" t="s">
        <v>32</v>
      </c>
      <c r="AC1110" s="13">
        <v>44667</v>
      </c>
      <c r="AD1110" s="12">
        <v>43</v>
      </c>
      <c r="AE1110" s="15" t="s">
        <v>64</v>
      </c>
    </row>
    <row r="1111" spans="3:31" ht="18" x14ac:dyDescent="0.35">
      <c r="C1111" s="11" t="s">
        <v>2202</v>
      </c>
      <c r="D1111" s="12" t="s">
        <v>5095</v>
      </c>
      <c r="E1111" s="12" t="s">
        <v>7100</v>
      </c>
      <c r="F1111" s="12" t="s">
        <v>30</v>
      </c>
      <c r="G1111" s="12" t="s">
        <v>8026</v>
      </c>
      <c r="H1111" s="12" t="s">
        <v>8021</v>
      </c>
      <c r="I1111" s="12" t="s">
        <v>2203</v>
      </c>
      <c r="J1111" s="13">
        <v>45508</v>
      </c>
      <c r="K1111" s="14">
        <v>0.71012731481481484</v>
      </c>
      <c r="L1111" s="12">
        <v>19.84</v>
      </c>
      <c r="M1111" s="12">
        <v>3684.5</v>
      </c>
      <c r="N1111" s="12">
        <v>3704.34</v>
      </c>
      <c r="O1111" s="12">
        <v>147.01</v>
      </c>
      <c r="P1111" s="49">
        <v>45690</v>
      </c>
      <c r="Q1111" s="12" t="str">
        <f>TEXT(Table1[[#This Row],[Billing_Date]],"YYYY")</f>
        <v>2025</v>
      </c>
      <c r="R1111" s="49">
        <v>45859</v>
      </c>
      <c r="S1111" s="12" t="s">
        <v>49</v>
      </c>
      <c r="T1111" s="12">
        <f>IF(Table1[[#This Row],[Payment_Status]]="Paid",1,0)</f>
        <v>0</v>
      </c>
      <c r="U1111" s="12">
        <f>IF(Table1[[#This Row],[Payment_Status]]="Unpaid",1,0)</f>
        <v>1</v>
      </c>
      <c r="V1111" s="12">
        <f>IF(Table1[[#This Row],[Payment_Status]]="Pending",1,0)</f>
        <v>0</v>
      </c>
      <c r="W1111" s="12" t="s">
        <v>38</v>
      </c>
      <c r="X1111" s="12" t="s">
        <v>44</v>
      </c>
      <c r="Y1111" s="12" t="s">
        <v>63</v>
      </c>
      <c r="Z1111" s="12">
        <v>9.11</v>
      </c>
      <c r="AA1111" s="12">
        <v>10.73</v>
      </c>
      <c r="AB1111" s="12" t="s">
        <v>32</v>
      </c>
      <c r="AC1111" s="13">
        <v>43591</v>
      </c>
      <c r="AD1111" s="12">
        <v>47</v>
      </c>
      <c r="AE1111" s="15" t="s">
        <v>64</v>
      </c>
    </row>
    <row r="1112" spans="3:31" ht="18" x14ac:dyDescent="0.35">
      <c r="C1112" s="11" t="s">
        <v>2204</v>
      </c>
      <c r="D1112" s="12" t="s">
        <v>5096</v>
      </c>
      <c r="E1112" s="12" t="s">
        <v>7101</v>
      </c>
      <c r="F1112" s="12" t="s">
        <v>26</v>
      </c>
      <c r="G1112" s="12" t="s">
        <v>8030</v>
      </c>
      <c r="H1112" s="12" t="s">
        <v>8023</v>
      </c>
      <c r="I1112" s="12" t="s">
        <v>2205</v>
      </c>
      <c r="J1112" s="13">
        <v>45741</v>
      </c>
      <c r="K1112" s="14">
        <v>0.4090509259259259</v>
      </c>
      <c r="L1112" s="12">
        <v>250.55</v>
      </c>
      <c r="M1112" s="12">
        <v>3250.29</v>
      </c>
      <c r="N1112" s="12">
        <v>3500.84</v>
      </c>
      <c r="O1112" s="12">
        <v>1415.22</v>
      </c>
      <c r="P1112" s="49">
        <v>45745</v>
      </c>
      <c r="Q1112" s="12" t="str">
        <f>TEXT(Table1[[#This Row],[Billing_Date]],"YYYY")</f>
        <v>2025</v>
      </c>
      <c r="R1112" s="49">
        <v>45865</v>
      </c>
      <c r="S1112" s="12" t="s">
        <v>49</v>
      </c>
      <c r="T1112" s="12">
        <f>IF(Table1[[#This Row],[Payment_Status]]="Paid",1,0)</f>
        <v>0</v>
      </c>
      <c r="U1112" s="12">
        <f>IF(Table1[[#This Row],[Payment_Status]]="Unpaid",1,0)</f>
        <v>1</v>
      </c>
      <c r="V1112" s="12">
        <f>IF(Table1[[#This Row],[Payment_Status]]="Pending",1,0)</f>
        <v>0</v>
      </c>
      <c r="W1112" s="12" t="s">
        <v>58</v>
      </c>
      <c r="X1112" s="12" t="s">
        <v>39</v>
      </c>
      <c r="Y1112" s="12" t="s">
        <v>63</v>
      </c>
      <c r="Z1112" s="12">
        <v>121.98</v>
      </c>
      <c r="AA1112" s="12">
        <v>128.57</v>
      </c>
      <c r="AB1112" s="12" t="s">
        <v>32</v>
      </c>
      <c r="AC1112" s="13">
        <v>44490</v>
      </c>
      <c r="AD1112" s="12">
        <v>55</v>
      </c>
      <c r="AE1112" s="15" t="s">
        <v>33</v>
      </c>
    </row>
    <row r="1113" spans="3:31" ht="18" x14ac:dyDescent="0.35">
      <c r="C1113" s="11" t="s">
        <v>1929</v>
      </c>
      <c r="D1113" s="12" t="s">
        <v>5097</v>
      </c>
      <c r="E1113" s="12" t="s">
        <v>7102</v>
      </c>
      <c r="F1113" s="12" t="s">
        <v>26</v>
      </c>
      <c r="G1113" s="12" t="s">
        <v>8027</v>
      </c>
      <c r="H1113" s="12" t="s">
        <v>8022</v>
      </c>
      <c r="I1113" s="12" t="s">
        <v>1930</v>
      </c>
      <c r="J1113" s="13">
        <v>45650</v>
      </c>
      <c r="K1113" s="14">
        <v>0.89063657407407404</v>
      </c>
      <c r="L1113" s="12">
        <v>395.57</v>
      </c>
      <c r="M1113" s="12">
        <v>3988.74</v>
      </c>
      <c r="N1113" s="12">
        <v>4384.3099999999904</v>
      </c>
      <c r="O1113" s="12">
        <v>2635.24</v>
      </c>
      <c r="P1113" s="49">
        <v>45678</v>
      </c>
      <c r="Q1113" s="12" t="str">
        <f>TEXT(Table1[[#This Row],[Billing_Date]],"YYYY")</f>
        <v>2025</v>
      </c>
      <c r="R1113" s="49">
        <v>45863</v>
      </c>
      <c r="S1113" s="12" t="s">
        <v>28</v>
      </c>
      <c r="T1113" s="12">
        <f>IF(Table1[[#This Row],[Payment_Status]]="Paid",1,0)</f>
        <v>1</v>
      </c>
      <c r="U1113" s="12">
        <f>IF(Table1[[#This Row],[Payment_Status]]="Unpaid",1,0)</f>
        <v>0</v>
      </c>
      <c r="V1113" s="12">
        <f>IF(Table1[[#This Row],[Payment_Status]]="Pending",1,0)</f>
        <v>0</v>
      </c>
      <c r="W1113" s="12" t="s">
        <v>43</v>
      </c>
      <c r="X1113" s="12" t="s">
        <v>30</v>
      </c>
      <c r="Y1113" s="12" t="s">
        <v>31</v>
      </c>
      <c r="Z1113" s="12">
        <v>218.24</v>
      </c>
      <c r="AA1113" s="12">
        <v>177.33</v>
      </c>
      <c r="AB1113" s="12" t="s">
        <v>46</v>
      </c>
      <c r="AC1113" s="13">
        <v>44826</v>
      </c>
      <c r="AD1113" s="12">
        <v>47</v>
      </c>
      <c r="AE1113" s="15" t="s">
        <v>64</v>
      </c>
    </row>
    <row r="1114" spans="3:31" ht="18" x14ac:dyDescent="0.35">
      <c r="C1114" s="11" t="s">
        <v>2208</v>
      </c>
      <c r="D1114" s="12" t="s">
        <v>5098</v>
      </c>
      <c r="E1114" s="12" t="s">
        <v>7103</v>
      </c>
      <c r="F1114" s="12" t="s">
        <v>30</v>
      </c>
      <c r="G1114" s="12" t="s">
        <v>8027</v>
      </c>
      <c r="H1114" s="12" t="s">
        <v>8022</v>
      </c>
      <c r="I1114" s="12" t="s">
        <v>2209</v>
      </c>
      <c r="J1114" s="13">
        <v>45553</v>
      </c>
      <c r="K1114" s="14">
        <v>0.77888888888888885</v>
      </c>
      <c r="L1114" s="12">
        <v>74.61</v>
      </c>
      <c r="M1114" s="12">
        <v>2628.18</v>
      </c>
      <c r="N1114" s="12">
        <v>2702.79</v>
      </c>
      <c r="O1114" s="12">
        <v>417.16</v>
      </c>
      <c r="P1114" s="49">
        <v>45730</v>
      </c>
      <c r="Q1114" s="12" t="str">
        <f>TEXT(Table1[[#This Row],[Billing_Date]],"YYYY")</f>
        <v>2025</v>
      </c>
      <c r="R1114" s="49">
        <v>45873</v>
      </c>
      <c r="S1114" s="12" t="s">
        <v>49</v>
      </c>
      <c r="T1114" s="12">
        <f>IF(Table1[[#This Row],[Payment_Status]]="Paid",1,0)</f>
        <v>0</v>
      </c>
      <c r="U1114" s="12">
        <f>IF(Table1[[#This Row],[Payment_Status]]="Unpaid",1,0)</f>
        <v>1</v>
      </c>
      <c r="V1114" s="12">
        <f>IF(Table1[[#This Row],[Payment_Status]]="Pending",1,0)</f>
        <v>0</v>
      </c>
      <c r="W1114" s="12" t="s">
        <v>43</v>
      </c>
      <c r="X1114" s="12" t="s">
        <v>39</v>
      </c>
      <c r="Y1114" s="12" t="s">
        <v>45</v>
      </c>
      <c r="Z1114" s="12">
        <v>47.14</v>
      </c>
      <c r="AA1114" s="12">
        <v>27.47</v>
      </c>
      <c r="AB1114" s="12" t="s">
        <v>46</v>
      </c>
      <c r="AC1114" s="13">
        <v>45423</v>
      </c>
      <c r="AD1114" s="12">
        <v>23</v>
      </c>
      <c r="AE1114" s="15" t="s">
        <v>40</v>
      </c>
    </row>
    <row r="1115" spans="3:31" ht="18" x14ac:dyDescent="0.35">
      <c r="C1115" s="11" t="s">
        <v>2210</v>
      </c>
      <c r="D1115" s="12" t="s">
        <v>5099</v>
      </c>
      <c r="E1115" s="12" t="s">
        <v>7104</v>
      </c>
      <c r="F1115" s="12" t="s">
        <v>26</v>
      </c>
      <c r="G1115" s="12" t="s">
        <v>8030</v>
      </c>
      <c r="H1115" s="12" t="s">
        <v>8023</v>
      </c>
      <c r="I1115" s="12" t="s">
        <v>2211</v>
      </c>
      <c r="J1115" s="13">
        <v>45663</v>
      </c>
      <c r="K1115" s="14">
        <v>0.12537037037037038</v>
      </c>
      <c r="L1115" s="12">
        <v>484.74</v>
      </c>
      <c r="M1115" s="12">
        <v>1934.67</v>
      </c>
      <c r="N1115" s="12">
        <v>2419.41</v>
      </c>
      <c r="O1115" s="12">
        <v>3136.02</v>
      </c>
      <c r="P1115" s="49">
        <v>45699</v>
      </c>
      <c r="Q1115" s="12" t="str">
        <f>TEXT(Table1[[#This Row],[Billing_Date]],"YYYY")</f>
        <v>2025</v>
      </c>
      <c r="R1115" s="49">
        <v>45881</v>
      </c>
      <c r="S1115" s="12" t="s">
        <v>28</v>
      </c>
      <c r="T1115" s="12">
        <f>IF(Table1[[#This Row],[Payment_Status]]="Paid",1,0)</f>
        <v>1</v>
      </c>
      <c r="U1115" s="12">
        <f>IF(Table1[[#This Row],[Payment_Status]]="Unpaid",1,0)</f>
        <v>0</v>
      </c>
      <c r="V1115" s="12">
        <f>IF(Table1[[#This Row],[Payment_Status]]="Pending",1,0)</f>
        <v>0</v>
      </c>
      <c r="W1115" s="12" t="s">
        <v>29</v>
      </c>
      <c r="X1115" s="12" t="s">
        <v>44</v>
      </c>
      <c r="Y1115" s="12" t="s">
        <v>51</v>
      </c>
      <c r="Z1115" s="12">
        <v>321.88</v>
      </c>
      <c r="AA1115" s="12">
        <v>162.86000000000001</v>
      </c>
      <c r="AB1115" s="12" t="s">
        <v>46</v>
      </c>
      <c r="AC1115" s="13">
        <v>44578</v>
      </c>
      <c r="AD1115" s="12">
        <v>47</v>
      </c>
      <c r="AE1115" s="15" t="s">
        <v>64</v>
      </c>
    </row>
    <row r="1116" spans="3:31" ht="18" x14ac:dyDescent="0.35">
      <c r="C1116" s="11" t="s">
        <v>2212</v>
      </c>
      <c r="D1116" s="12" t="s">
        <v>5100</v>
      </c>
      <c r="E1116" s="12" t="s">
        <v>7105</v>
      </c>
      <c r="F1116" s="12" t="s">
        <v>26</v>
      </c>
      <c r="G1116" s="12" t="s">
        <v>8031</v>
      </c>
      <c r="H1116" s="12" t="s">
        <v>8024</v>
      </c>
      <c r="I1116" s="12" t="s">
        <v>2213</v>
      </c>
      <c r="J1116" s="13">
        <v>45538</v>
      </c>
      <c r="K1116" s="14">
        <v>0.42702546296296295</v>
      </c>
      <c r="L1116" s="12">
        <v>450.43</v>
      </c>
      <c r="M1116" s="12">
        <v>2832.36</v>
      </c>
      <c r="N1116" s="12">
        <v>3282.79</v>
      </c>
      <c r="O1116" s="12">
        <v>2047.22</v>
      </c>
      <c r="P1116" s="49">
        <v>45546</v>
      </c>
      <c r="Q1116" s="12" t="str">
        <f>TEXT(Table1[[#This Row],[Billing_Date]],"YYYY")</f>
        <v>2024</v>
      </c>
      <c r="R1116" s="49">
        <v>45869</v>
      </c>
      <c r="S1116" s="12" t="s">
        <v>49</v>
      </c>
      <c r="T1116" s="12">
        <f>IF(Table1[[#This Row],[Payment_Status]]="Paid",1,0)</f>
        <v>0</v>
      </c>
      <c r="U1116" s="12">
        <f>IF(Table1[[#This Row],[Payment_Status]]="Unpaid",1,0)</f>
        <v>1</v>
      </c>
      <c r="V1116" s="12">
        <f>IF(Table1[[#This Row],[Payment_Status]]="Pending",1,0)</f>
        <v>0</v>
      </c>
      <c r="W1116" s="12" t="s">
        <v>50</v>
      </c>
      <c r="X1116" s="12" t="s">
        <v>44</v>
      </c>
      <c r="Y1116" s="12" t="s">
        <v>45</v>
      </c>
      <c r="Z1116" s="12">
        <v>240.71</v>
      </c>
      <c r="AA1116" s="12">
        <v>209.72</v>
      </c>
      <c r="AB1116" s="12" t="s">
        <v>46</v>
      </c>
      <c r="AC1116" s="13">
        <v>42694</v>
      </c>
      <c r="AD1116" s="12">
        <v>61</v>
      </c>
      <c r="AE1116" s="15" t="s">
        <v>33</v>
      </c>
    </row>
    <row r="1117" spans="3:31" ht="18" x14ac:dyDescent="0.35">
      <c r="C1117" s="11" t="s">
        <v>2214</v>
      </c>
      <c r="D1117" s="12" t="s">
        <v>5101</v>
      </c>
      <c r="E1117" s="12" t="s">
        <v>7106</v>
      </c>
      <c r="F1117" s="12" t="s">
        <v>30</v>
      </c>
      <c r="G1117" s="12" t="s">
        <v>8031</v>
      </c>
      <c r="H1117" s="12" t="s">
        <v>8024</v>
      </c>
      <c r="I1117" s="12" t="s">
        <v>2215</v>
      </c>
      <c r="J1117" s="13">
        <v>45638</v>
      </c>
      <c r="K1117" s="14">
        <v>0.9316550925925926</v>
      </c>
      <c r="L1117" s="12">
        <v>202.3</v>
      </c>
      <c r="M1117" s="12">
        <v>3385.68</v>
      </c>
      <c r="N1117" s="12">
        <v>3587.98</v>
      </c>
      <c r="O1117" s="12">
        <v>1461.51</v>
      </c>
      <c r="P1117" s="49">
        <v>45642</v>
      </c>
      <c r="Q1117" s="12" t="str">
        <f>TEXT(Table1[[#This Row],[Billing_Date]],"YYYY")</f>
        <v>2024</v>
      </c>
      <c r="R1117" s="49">
        <v>45858</v>
      </c>
      <c r="S1117" s="12" t="s">
        <v>37</v>
      </c>
      <c r="T1117" s="12">
        <f>IF(Table1[[#This Row],[Payment_Status]]="Paid",1,0)</f>
        <v>0</v>
      </c>
      <c r="U1117" s="12">
        <f>IF(Table1[[#This Row],[Payment_Status]]="Unpaid",1,0)</f>
        <v>0</v>
      </c>
      <c r="V1117" s="12">
        <f>IF(Table1[[#This Row],[Payment_Status]]="Pending",1,0)</f>
        <v>1</v>
      </c>
      <c r="W1117" s="12" t="s">
        <v>50</v>
      </c>
      <c r="X1117" s="12" t="s">
        <v>39</v>
      </c>
      <c r="Y1117" s="12" t="s">
        <v>45</v>
      </c>
      <c r="Z1117" s="12">
        <v>86.36</v>
      </c>
      <c r="AA1117" s="12">
        <v>115.94</v>
      </c>
      <c r="AB1117" s="12" t="s">
        <v>46</v>
      </c>
      <c r="AC1117" s="13">
        <v>43211</v>
      </c>
      <c r="AD1117" s="12">
        <v>29</v>
      </c>
      <c r="AE1117" s="15" t="s">
        <v>64</v>
      </c>
    </row>
    <row r="1118" spans="3:31" ht="18" x14ac:dyDescent="0.35">
      <c r="C1118" s="11" t="s">
        <v>2216</v>
      </c>
      <c r="D1118" s="12" t="s">
        <v>5102</v>
      </c>
      <c r="E1118" s="12" t="s">
        <v>7107</v>
      </c>
      <c r="F1118" s="12" t="s">
        <v>30</v>
      </c>
      <c r="G1118" s="12" t="s">
        <v>8025</v>
      </c>
      <c r="H1118" s="12" t="s">
        <v>8020</v>
      </c>
      <c r="I1118" s="12" t="s">
        <v>2217</v>
      </c>
      <c r="J1118" s="13">
        <v>45814</v>
      </c>
      <c r="K1118" s="14">
        <v>0.19688657407407406</v>
      </c>
      <c r="L1118" s="12">
        <v>398.8</v>
      </c>
      <c r="M1118" s="12">
        <v>3591.14</v>
      </c>
      <c r="N1118" s="12">
        <v>3989.94</v>
      </c>
      <c r="O1118" s="12">
        <v>2453.38</v>
      </c>
      <c r="P1118" s="49">
        <v>45816</v>
      </c>
      <c r="Q1118" s="12" t="str">
        <f>TEXT(Table1[[#This Row],[Billing_Date]],"YYYY")</f>
        <v>2025</v>
      </c>
      <c r="R1118" s="49">
        <v>45882</v>
      </c>
      <c r="S1118" s="12" t="s">
        <v>28</v>
      </c>
      <c r="T1118" s="12">
        <f>IF(Table1[[#This Row],[Payment_Status]]="Paid",1,0)</f>
        <v>1</v>
      </c>
      <c r="U1118" s="12">
        <f>IF(Table1[[#This Row],[Payment_Status]]="Unpaid",1,0)</f>
        <v>0</v>
      </c>
      <c r="V1118" s="12">
        <f>IF(Table1[[#This Row],[Payment_Status]]="Pending",1,0)</f>
        <v>0</v>
      </c>
      <c r="W1118" s="12" t="s">
        <v>29</v>
      </c>
      <c r="X1118" s="12" t="s">
        <v>30</v>
      </c>
      <c r="Y1118" s="12" t="s">
        <v>85</v>
      </c>
      <c r="Z1118" s="12">
        <v>267.52</v>
      </c>
      <c r="AA1118" s="12">
        <v>131.28</v>
      </c>
      <c r="AB1118" s="12" t="s">
        <v>32</v>
      </c>
      <c r="AC1118" s="13">
        <v>43578</v>
      </c>
      <c r="AD1118" s="12">
        <v>70</v>
      </c>
      <c r="AE1118" s="15" t="s">
        <v>33</v>
      </c>
    </row>
    <row r="1119" spans="3:31" ht="18" x14ac:dyDescent="0.35">
      <c r="C1119" s="11" t="s">
        <v>2218</v>
      </c>
      <c r="D1119" s="12" t="s">
        <v>5103</v>
      </c>
      <c r="E1119" s="12" t="s">
        <v>7108</v>
      </c>
      <c r="F1119" s="12" t="s">
        <v>26</v>
      </c>
      <c r="G1119" s="12" t="s">
        <v>8030</v>
      </c>
      <c r="H1119" s="12" t="s">
        <v>8023</v>
      </c>
      <c r="I1119" s="12" t="s">
        <v>2219</v>
      </c>
      <c r="J1119" s="13">
        <v>45585</v>
      </c>
      <c r="K1119" s="14">
        <v>0.37546296296296294</v>
      </c>
      <c r="L1119" s="12">
        <v>477.17</v>
      </c>
      <c r="M1119" s="12">
        <v>2607.58</v>
      </c>
      <c r="N1119" s="12">
        <v>3084.75</v>
      </c>
      <c r="O1119" s="12">
        <v>3284.82</v>
      </c>
      <c r="P1119" s="49">
        <v>45587</v>
      </c>
      <c r="Q1119" s="12" t="str">
        <f>TEXT(Table1[[#This Row],[Billing_Date]],"YYYY")</f>
        <v>2024</v>
      </c>
      <c r="R1119" s="49">
        <v>45882</v>
      </c>
      <c r="S1119" s="12" t="s">
        <v>28</v>
      </c>
      <c r="T1119" s="12">
        <f>IF(Table1[[#This Row],[Payment_Status]]="Paid",1,0)</f>
        <v>1</v>
      </c>
      <c r="U1119" s="12">
        <f>IF(Table1[[#This Row],[Payment_Status]]="Unpaid",1,0)</f>
        <v>0</v>
      </c>
      <c r="V1119" s="12">
        <f>IF(Table1[[#This Row],[Payment_Status]]="Pending",1,0)</f>
        <v>0</v>
      </c>
      <c r="W1119" s="12" t="s">
        <v>29</v>
      </c>
      <c r="X1119" s="12" t="s">
        <v>30</v>
      </c>
      <c r="Y1119" s="12" t="s">
        <v>63</v>
      </c>
      <c r="Z1119" s="12">
        <v>252.78</v>
      </c>
      <c r="AA1119" s="12">
        <v>224.39</v>
      </c>
      <c r="AB1119" s="12" t="s">
        <v>32</v>
      </c>
      <c r="AC1119" s="13">
        <v>44973</v>
      </c>
      <c r="AD1119" s="12">
        <v>58</v>
      </c>
      <c r="AE1119" s="15" t="s">
        <v>33</v>
      </c>
    </row>
    <row r="1120" spans="3:31" ht="18" x14ac:dyDescent="0.35">
      <c r="C1120" s="11" t="s">
        <v>2220</v>
      </c>
      <c r="D1120" s="12" t="s">
        <v>5104</v>
      </c>
      <c r="E1120" s="12" t="s">
        <v>7109</v>
      </c>
      <c r="F1120" s="12" t="s">
        <v>35</v>
      </c>
      <c r="G1120" s="12" t="s">
        <v>8031</v>
      </c>
      <c r="H1120" s="12" t="s">
        <v>8024</v>
      </c>
      <c r="I1120" s="12" t="s">
        <v>2221</v>
      </c>
      <c r="J1120" s="13">
        <v>45615</v>
      </c>
      <c r="K1120" s="14">
        <v>0.92054398148148153</v>
      </c>
      <c r="L1120" s="12">
        <v>82.33</v>
      </c>
      <c r="M1120" s="12">
        <v>4961.03</v>
      </c>
      <c r="N1120" s="12">
        <v>5043.3599999999997</v>
      </c>
      <c r="O1120" s="12">
        <v>455.68</v>
      </c>
      <c r="P1120" s="49">
        <v>45696</v>
      </c>
      <c r="Q1120" s="12" t="str">
        <f>TEXT(Table1[[#This Row],[Billing_Date]],"YYYY")</f>
        <v>2025</v>
      </c>
      <c r="R1120" s="49">
        <v>45883</v>
      </c>
      <c r="S1120" s="12" t="s">
        <v>37</v>
      </c>
      <c r="T1120" s="12">
        <f>IF(Table1[[#This Row],[Payment_Status]]="Paid",1,0)</f>
        <v>0</v>
      </c>
      <c r="U1120" s="12">
        <f>IF(Table1[[#This Row],[Payment_Status]]="Unpaid",1,0)</f>
        <v>0</v>
      </c>
      <c r="V1120" s="12">
        <f>IF(Table1[[#This Row],[Payment_Status]]="Pending",1,0)</f>
        <v>1</v>
      </c>
      <c r="W1120" s="12" t="s">
        <v>38</v>
      </c>
      <c r="X1120" s="12" t="s">
        <v>44</v>
      </c>
      <c r="Y1120" s="12" t="s">
        <v>51</v>
      </c>
      <c r="Z1120" s="12">
        <v>55.62</v>
      </c>
      <c r="AA1120" s="12">
        <v>26.71</v>
      </c>
      <c r="AB1120" s="12" t="s">
        <v>32</v>
      </c>
      <c r="AC1120" s="13">
        <v>44101</v>
      </c>
      <c r="AD1120" s="12">
        <v>65</v>
      </c>
      <c r="AE1120" s="15" t="s">
        <v>64</v>
      </c>
    </row>
    <row r="1121" spans="3:31" ht="18" x14ac:dyDescent="0.35">
      <c r="C1121" s="11" t="s">
        <v>2222</v>
      </c>
      <c r="D1121" s="12" t="s">
        <v>5105</v>
      </c>
      <c r="E1121" s="12" t="s">
        <v>7110</v>
      </c>
      <c r="F1121" s="12" t="s">
        <v>26</v>
      </c>
      <c r="G1121" s="12" t="s">
        <v>8030</v>
      </c>
      <c r="H1121" s="12" t="s">
        <v>8023</v>
      </c>
      <c r="I1121" s="12" t="s">
        <v>2223</v>
      </c>
      <c r="J1121" s="13">
        <v>45565</v>
      </c>
      <c r="K1121" s="14">
        <v>8.4675925925925932E-2</v>
      </c>
      <c r="L1121" s="12">
        <v>200.86</v>
      </c>
      <c r="M1121" s="12">
        <v>4436.57</v>
      </c>
      <c r="N1121" s="12">
        <v>4637.4299999999903</v>
      </c>
      <c r="O1121" s="12">
        <v>1054.04</v>
      </c>
      <c r="P1121" s="49">
        <v>45745</v>
      </c>
      <c r="Q1121" s="12" t="str">
        <f>TEXT(Table1[[#This Row],[Billing_Date]],"YYYY")</f>
        <v>2025</v>
      </c>
      <c r="R1121" s="49">
        <v>45874</v>
      </c>
      <c r="S1121" s="12" t="s">
        <v>49</v>
      </c>
      <c r="T1121" s="12">
        <f>IF(Table1[[#This Row],[Payment_Status]]="Paid",1,0)</f>
        <v>0</v>
      </c>
      <c r="U1121" s="12">
        <f>IF(Table1[[#This Row],[Payment_Status]]="Unpaid",1,0)</f>
        <v>1</v>
      </c>
      <c r="V1121" s="12">
        <f>IF(Table1[[#This Row],[Payment_Status]]="Pending",1,0)</f>
        <v>0</v>
      </c>
      <c r="W1121" s="12" t="s">
        <v>38</v>
      </c>
      <c r="X1121" s="12" t="s">
        <v>44</v>
      </c>
      <c r="Y1121" s="12" t="s">
        <v>63</v>
      </c>
      <c r="Z1121" s="12">
        <v>134.13</v>
      </c>
      <c r="AA1121" s="12">
        <v>66.73</v>
      </c>
      <c r="AB1121" s="12" t="s">
        <v>46</v>
      </c>
      <c r="AC1121" s="13">
        <v>42913</v>
      </c>
      <c r="AD1121" s="12">
        <v>66</v>
      </c>
      <c r="AE1121" s="15" t="s">
        <v>33</v>
      </c>
    </row>
    <row r="1122" spans="3:31" ht="18" x14ac:dyDescent="0.35">
      <c r="C1122" s="11" t="s">
        <v>2224</v>
      </c>
      <c r="D1122" s="12" t="s">
        <v>5106</v>
      </c>
      <c r="E1122" s="12" t="s">
        <v>7111</v>
      </c>
      <c r="F1122" s="12" t="s">
        <v>30</v>
      </c>
      <c r="G1122" s="12" t="s">
        <v>8026</v>
      </c>
      <c r="H1122" s="12" t="s">
        <v>8021</v>
      </c>
      <c r="I1122" s="12" t="s">
        <v>2225</v>
      </c>
      <c r="J1122" s="13">
        <v>45772</v>
      </c>
      <c r="K1122" s="14">
        <v>0.27524305555555556</v>
      </c>
      <c r="L1122" s="12">
        <v>110.93</v>
      </c>
      <c r="M1122" s="12">
        <v>2653</v>
      </c>
      <c r="N1122" s="12">
        <v>2763.93</v>
      </c>
      <c r="O1122" s="12">
        <v>572.77</v>
      </c>
      <c r="P1122" s="49">
        <v>45774</v>
      </c>
      <c r="Q1122" s="12" t="str">
        <f>TEXT(Table1[[#This Row],[Billing_Date]],"YYYY")</f>
        <v>2025</v>
      </c>
      <c r="R1122" s="49">
        <v>45882</v>
      </c>
      <c r="S1122" s="12" t="s">
        <v>28</v>
      </c>
      <c r="T1122" s="12">
        <f>IF(Table1[[#This Row],[Payment_Status]]="Paid",1,0)</f>
        <v>1</v>
      </c>
      <c r="U1122" s="12">
        <f>IF(Table1[[#This Row],[Payment_Status]]="Unpaid",1,0)</f>
        <v>0</v>
      </c>
      <c r="V1122" s="12">
        <f>IF(Table1[[#This Row],[Payment_Status]]="Pending",1,0)</f>
        <v>0</v>
      </c>
      <c r="W1122" s="12" t="s">
        <v>43</v>
      </c>
      <c r="X1122" s="12" t="s">
        <v>39</v>
      </c>
      <c r="Y1122" s="12" t="s">
        <v>85</v>
      </c>
      <c r="Z1122" s="12">
        <v>55.92</v>
      </c>
      <c r="AA1122" s="12">
        <v>55.01</v>
      </c>
      <c r="AB1122" s="12" t="s">
        <v>46</v>
      </c>
      <c r="AC1122" s="13">
        <v>42639</v>
      </c>
      <c r="AD1122" s="12">
        <v>32</v>
      </c>
      <c r="AE1122" s="15" t="s">
        <v>64</v>
      </c>
    </row>
    <row r="1123" spans="3:31" ht="18" x14ac:dyDescent="0.35">
      <c r="C1123" s="11" t="s">
        <v>2226</v>
      </c>
      <c r="D1123" s="12" t="s">
        <v>5107</v>
      </c>
      <c r="E1123" s="12" t="s">
        <v>7112</v>
      </c>
      <c r="F1123" s="12" t="s">
        <v>26</v>
      </c>
      <c r="G1123" s="12" t="s">
        <v>8027</v>
      </c>
      <c r="H1123" s="12" t="s">
        <v>8022</v>
      </c>
      <c r="I1123" s="12" t="s">
        <v>2227</v>
      </c>
      <c r="J1123" s="13">
        <v>45690</v>
      </c>
      <c r="K1123" s="14">
        <v>0.36898148148148147</v>
      </c>
      <c r="L1123" s="12">
        <v>303.73</v>
      </c>
      <c r="M1123" s="12">
        <v>1549.24</v>
      </c>
      <c r="N1123" s="12">
        <v>1852.97</v>
      </c>
      <c r="O1123" s="12">
        <v>1995.87</v>
      </c>
      <c r="P1123" s="49">
        <v>45703</v>
      </c>
      <c r="Q1123" s="12" t="str">
        <f>TEXT(Table1[[#This Row],[Billing_Date]],"YYYY")</f>
        <v>2025</v>
      </c>
      <c r="R1123" s="49">
        <v>45870</v>
      </c>
      <c r="S1123" s="12" t="s">
        <v>37</v>
      </c>
      <c r="T1123" s="12">
        <f>IF(Table1[[#This Row],[Payment_Status]]="Paid",1,0)</f>
        <v>0</v>
      </c>
      <c r="U1123" s="12">
        <f>IF(Table1[[#This Row],[Payment_Status]]="Unpaid",1,0)</f>
        <v>0</v>
      </c>
      <c r="V1123" s="12">
        <f>IF(Table1[[#This Row],[Payment_Status]]="Pending",1,0)</f>
        <v>1</v>
      </c>
      <c r="W1123" s="12" t="s">
        <v>50</v>
      </c>
      <c r="X1123" s="12" t="s">
        <v>30</v>
      </c>
      <c r="Y1123" s="12" t="s">
        <v>31</v>
      </c>
      <c r="Z1123" s="12">
        <v>168.79</v>
      </c>
      <c r="AA1123" s="12">
        <v>134.94</v>
      </c>
      <c r="AB1123" s="12" t="s">
        <v>32</v>
      </c>
      <c r="AC1123" s="13">
        <v>43572</v>
      </c>
      <c r="AD1123" s="12">
        <v>44</v>
      </c>
      <c r="AE1123" s="15" t="s">
        <v>64</v>
      </c>
    </row>
    <row r="1124" spans="3:31" ht="18" x14ac:dyDescent="0.35">
      <c r="C1124" s="11" t="s">
        <v>2228</v>
      </c>
      <c r="D1124" s="12" t="s">
        <v>5108</v>
      </c>
      <c r="E1124" s="12" t="s">
        <v>7113</v>
      </c>
      <c r="F1124" s="12" t="s">
        <v>30</v>
      </c>
      <c r="G1124" s="12" t="s">
        <v>8027</v>
      </c>
      <c r="H1124" s="12" t="s">
        <v>8022</v>
      </c>
      <c r="I1124" s="12" t="s">
        <v>2229</v>
      </c>
      <c r="J1124" s="13">
        <v>45787</v>
      </c>
      <c r="K1124" s="14">
        <v>0.63146990740740738</v>
      </c>
      <c r="L1124" s="12">
        <v>292.89999999999998</v>
      </c>
      <c r="M1124" s="12">
        <v>1644.41</v>
      </c>
      <c r="N1124" s="12">
        <v>1937.31</v>
      </c>
      <c r="O1124" s="12">
        <v>1831.86</v>
      </c>
      <c r="P1124" s="49">
        <v>45790</v>
      </c>
      <c r="Q1124" s="12" t="str">
        <f>TEXT(Table1[[#This Row],[Billing_Date]],"YYYY")</f>
        <v>2025</v>
      </c>
      <c r="R1124" s="49">
        <v>45857</v>
      </c>
      <c r="S1124" s="12" t="s">
        <v>37</v>
      </c>
      <c r="T1124" s="12">
        <f>IF(Table1[[#This Row],[Payment_Status]]="Paid",1,0)</f>
        <v>0</v>
      </c>
      <c r="U1124" s="12">
        <f>IF(Table1[[#This Row],[Payment_Status]]="Unpaid",1,0)</f>
        <v>0</v>
      </c>
      <c r="V1124" s="12">
        <f>IF(Table1[[#This Row],[Payment_Status]]="Pending",1,0)</f>
        <v>1</v>
      </c>
      <c r="W1124" s="12" t="s">
        <v>43</v>
      </c>
      <c r="X1124" s="12" t="s">
        <v>30</v>
      </c>
      <c r="Y1124" s="12" t="s">
        <v>45</v>
      </c>
      <c r="Z1124" s="12">
        <v>157.46</v>
      </c>
      <c r="AA1124" s="12">
        <v>135.44</v>
      </c>
      <c r="AB1124" s="12" t="s">
        <v>32</v>
      </c>
      <c r="AC1124" s="13">
        <v>44704</v>
      </c>
      <c r="AD1124" s="12">
        <v>44</v>
      </c>
      <c r="AE1124" s="15" t="s">
        <v>33</v>
      </c>
    </row>
    <row r="1125" spans="3:31" ht="18" x14ac:dyDescent="0.35">
      <c r="C1125" s="11" t="s">
        <v>2230</v>
      </c>
      <c r="D1125" s="12" t="s">
        <v>5109</v>
      </c>
      <c r="E1125" s="12" t="s">
        <v>7114</v>
      </c>
      <c r="F1125" s="12" t="s">
        <v>30</v>
      </c>
      <c r="G1125" s="12" t="s">
        <v>8028</v>
      </c>
      <c r="H1125" s="12" t="s">
        <v>8022</v>
      </c>
      <c r="I1125" s="12" t="s">
        <v>2231</v>
      </c>
      <c r="J1125" s="13">
        <v>45590</v>
      </c>
      <c r="K1125" s="14">
        <v>0.28565972222222225</v>
      </c>
      <c r="L1125" s="12">
        <v>498.58</v>
      </c>
      <c r="M1125" s="12">
        <v>3852.71</v>
      </c>
      <c r="N1125" s="12">
        <v>4351.29</v>
      </c>
      <c r="O1125" s="12">
        <v>2457.44</v>
      </c>
      <c r="P1125" s="49">
        <v>45649</v>
      </c>
      <c r="Q1125" s="12" t="str">
        <f>TEXT(Table1[[#This Row],[Billing_Date]],"YYYY")</f>
        <v>2024</v>
      </c>
      <c r="R1125" s="49">
        <v>45859</v>
      </c>
      <c r="S1125" s="12" t="s">
        <v>28</v>
      </c>
      <c r="T1125" s="12">
        <f>IF(Table1[[#This Row],[Payment_Status]]="Paid",1,0)</f>
        <v>1</v>
      </c>
      <c r="U1125" s="12">
        <f>IF(Table1[[#This Row],[Payment_Status]]="Unpaid",1,0)</f>
        <v>0</v>
      </c>
      <c r="V1125" s="12">
        <f>IF(Table1[[#This Row],[Payment_Status]]="Pending",1,0)</f>
        <v>0</v>
      </c>
      <c r="W1125" s="12" t="s">
        <v>29</v>
      </c>
      <c r="X1125" s="12" t="s">
        <v>44</v>
      </c>
      <c r="Y1125" s="12" t="s">
        <v>85</v>
      </c>
      <c r="Z1125" s="12">
        <v>238.74</v>
      </c>
      <c r="AA1125" s="12">
        <v>259.83999999999997</v>
      </c>
      <c r="AB1125" s="12" t="s">
        <v>32</v>
      </c>
      <c r="AC1125" s="13">
        <v>43844</v>
      </c>
      <c r="AD1125" s="12">
        <v>35</v>
      </c>
      <c r="AE1125" s="15" t="s">
        <v>40</v>
      </c>
    </row>
    <row r="1126" spans="3:31" ht="18" x14ac:dyDescent="0.35">
      <c r="C1126" s="11" t="s">
        <v>2232</v>
      </c>
      <c r="D1126" s="12" t="s">
        <v>5110</v>
      </c>
      <c r="E1126" s="12" t="s">
        <v>7115</v>
      </c>
      <c r="F1126" s="12" t="s">
        <v>26</v>
      </c>
      <c r="G1126" s="12" t="s">
        <v>8030</v>
      </c>
      <c r="H1126" s="12" t="s">
        <v>8023</v>
      </c>
      <c r="I1126" s="12" t="s">
        <v>2233</v>
      </c>
      <c r="J1126" s="13">
        <v>45535</v>
      </c>
      <c r="K1126" s="14">
        <v>0.49589120370370371</v>
      </c>
      <c r="L1126" s="12">
        <v>276.38</v>
      </c>
      <c r="M1126" s="12">
        <v>1434.85</v>
      </c>
      <c r="N1126" s="12">
        <v>1711.23</v>
      </c>
      <c r="O1126" s="12">
        <v>1966.67</v>
      </c>
      <c r="P1126" s="49">
        <v>45742</v>
      </c>
      <c r="Q1126" s="12" t="str">
        <f>TEXT(Table1[[#This Row],[Billing_Date]],"YYYY")</f>
        <v>2025</v>
      </c>
      <c r="R1126" s="49">
        <v>45876</v>
      </c>
      <c r="S1126" s="12" t="s">
        <v>28</v>
      </c>
      <c r="T1126" s="12">
        <f>IF(Table1[[#This Row],[Payment_Status]]="Paid",1,0)</f>
        <v>1</v>
      </c>
      <c r="U1126" s="12">
        <f>IF(Table1[[#This Row],[Payment_Status]]="Unpaid",1,0)</f>
        <v>0</v>
      </c>
      <c r="V1126" s="12">
        <f>IF(Table1[[#This Row],[Payment_Status]]="Pending",1,0)</f>
        <v>0</v>
      </c>
      <c r="W1126" s="12" t="s">
        <v>58</v>
      </c>
      <c r="X1126" s="12" t="s">
        <v>39</v>
      </c>
      <c r="Y1126" s="12" t="s">
        <v>85</v>
      </c>
      <c r="Z1126" s="12">
        <v>153.47999999999999</v>
      </c>
      <c r="AA1126" s="12">
        <v>122.9</v>
      </c>
      <c r="AB1126" s="12" t="s">
        <v>46</v>
      </c>
      <c r="AC1126" s="13">
        <v>43562</v>
      </c>
      <c r="AD1126" s="12">
        <v>74</v>
      </c>
      <c r="AE1126" s="15" t="s">
        <v>33</v>
      </c>
    </row>
    <row r="1127" spans="3:31" ht="18" x14ac:dyDescent="0.35">
      <c r="C1127" s="11" t="s">
        <v>2234</v>
      </c>
      <c r="D1127" s="12" t="s">
        <v>5111</v>
      </c>
      <c r="E1127" s="12" t="s">
        <v>7116</v>
      </c>
      <c r="F1127" s="12" t="s">
        <v>30</v>
      </c>
      <c r="G1127" s="12" t="s">
        <v>8030</v>
      </c>
      <c r="H1127" s="12" t="s">
        <v>8023</v>
      </c>
      <c r="I1127" s="12" t="s">
        <v>2235</v>
      </c>
      <c r="J1127" s="13">
        <v>45795</v>
      </c>
      <c r="K1127" s="14">
        <v>0.45641203703703703</v>
      </c>
      <c r="L1127" s="12">
        <v>278.33999999999997</v>
      </c>
      <c r="M1127" s="12">
        <v>2108.1</v>
      </c>
      <c r="N1127" s="12">
        <v>2386.44</v>
      </c>
      <c r="O1127" s="12">
        <v>1844.32</v>
      </c>
      <c r="P1127" s="49">
        <v>45796</v>
      </c>
      <c r="Q1127" s="12" t="str">
        <f>TEXT(Table1[[#This Row],[Billing_Date]],"YYYY")</f>
        <v>2025</v>
      </c>
      <c r="R1127" s="49">
        <v>45883</v>
      </c>
      <c r="S1127" s="12" t="s">
        <v>49</v>
      </c>
      <c r="T1127" s="12">
        <f>IF(Table1[[#This Row],[Payment_Status]]="Paid",1,0)</f>
        <v>0</v>
      </c>
      <c r="U1127" s="12">
        <f>IF(Table1[[#This Row],[Payment_Status]]="Unpaid",1,0)</f>
        <v>1</v>
      </c>
      <c r="V1127" s="12">
        <f>IF(Table1[[#This Row],[Payment_Status]]="Pending",1,0)</f>
        <v>0</v>
      </c>
      <c r="W1127" s="12" t="s">
        <v>43</v>
      </c>
      <c r="X1127" s="12" t="s">
        <v>44</v>
      </c>
      <c r="Y1127" s="12" t="s">
        <v>63</v>
      </c>
      <c r="Z1127" s="12">
        <v>152.07</v>
      </c>
      <c r="AA1127" s="12">
        <v>126.27</v>
      </c>
      <c r="AB1127" s="12" t="s">
        <v>46</v>
      </c>
      <c r="AC1127" s="13">
        <v>44472</v>
      </c>
      <c r="AD1127" s="12">
        <v>27</v>
      </c>
      <c r="AE1127" s="15" t="s">
        <v>40</v>
      </c>
    </row>
    <row r="1128" spans="3:31" ht="18" x14ac:dyDescent="0.35">
      <c r="C1128" s="11" t="s">
        <v>2149</v>
      </c>
      <c r="D1128" s="12" t="s">
        <v>5112</v>
      </c>
      <c r="E1128" s="12" t="s">
        <v>7117</v>
      </c>
      <c r="F1128" s="12" t="s">
        <v>35</v>
      </c>
      <c r="G1128" s="12" t="s">
        <v>8025</v>
      </c>
      <c r="H1128" s="12" t="s">
        <v>8020</v>
      </c>
      <c r="I1128" s="12" t="s">
        <v>2150</v>
      </c>
      <c r="J1128" s="13">
        <v>45506</v>
      </c>
      <c r="K1128" s="14">
        <v>0.79568287037037033</v>
      </c>
      <c r="L1128" s="12">
        <v>407.9</v>
      </c>
      <c r="M1128" s="12">
        <v>3988.74</v>
      </c>
      <c r="N1128" s="12">
        <v>4396.6399999999903</v>
      </c>
      <c r="O1128" s="12">
        <v>1930.11</v>
      </c>
      <c r="P1128" s="49">
        <v>45836</v>
      </c>
      <c r="Q1128" s="12" t="str">
        <f>TEXT(Table1[[#This Row],[Billing_Date]],"YYYY")</f>
        <v>2025</v>
      </c>
      <c r="R1128" s="49">
        <v>45862</v>
      </c>
      <c r="S1128" s="12" t="s">
        <v>49</v>
      </c>
      <c r="T1128" s="12">
        <f>IF(Table1[[#This Row],[Payment_Status]]="Paid",1,0)</f>
        <v>0</v>
      </c>
      <c r="U1128" s="12">
        <f>IF(Table1[[#This Row],[Payment_Status]]="Unpaid",1,0)</f>
        <v>1</v>
      </c>
      <c r="V1128" s="12">
        <f>IF(Table1[[#This Row],[Payment_Status]]="Pending",1,0)</f>
        <v>0</v>
      </c>
      <c r="W1128" s="12" t="s">
        <v>43</v>
      </c>
      <c r="X1128" s="12" t="s">
        <v>39</v>
      </c>
      <c r="Y1128" s="12" t="s">
        <v>51</v>
      </c>
      <c r="Z1128" s="12">
        <v>265.32</v>
      </c>
      <c r="AA1128" s="12">
        <v>142.58000000000001</v>
      </c>
      <c r="AB1128" s="12" t="s">
        <v>46</v>
      </c>
      <c r="AC1128" s="13">
        <v>44753</v>
      </c>
      <c r="AD1128" s="12">
        <v>72</v>
      </c>
      <c r="AE1128" s="15" t="s">
        <v>40</v>
      </c>
    </row>
    <row r="1129" spans="3:31" ht="18" x14ac:dyDescent="0.35">
      <c r="C1129" s="11" t="s">
        <v>2238</v>
      </c>
      <c r="D1129" s="12" t="s">
        <v>5113</v>
      </c>
      <c r="E1129" s="12" t="s">
        <v>7118</v>
      </c>
      <c r="F1129" s="12" t="s">
        <v>30</v>
      </c>
      <c r="G1129" s="12" t="s">
        <v>8028</v>
      </c>
      <c r="H1129" s="12" t="s">
        <v>8022</v>
      </c>
      <c r="I1129" s="12" t="s">
        <v>2239</v>
      </c>
      <c r="J1129" s="13">
        <v>45698</v>
      </c>
      <c r="K1129" s="14">
        <v>0.49876157407407407</v>
      </c>
      <c r="L1129" s="12">
        <v>387.62</v>
      </c>
      <c r="M1129" s="12">
        <v>2633.26</v>
      </c>
      <c r="N1129" s="12">
        <v>3020.88</v>
      </c>
      <c r="O1129" s="12">
        <v>1977.96</v>
      </c>
      <c r="P1129" s="49">
        <v>45847</v>
      </c>
      <c r="Q1129" s="12" t="str">
        <f>TEXT(Table1[[#This Row],[Billing_Date]],"YYYY")</f>
        <v>2025</v>
      </c>
      <c r="R1129" s="49">
        <v>45870</v>
      </c>
      <c r="S1129" s="12" t="s">
        <v>28</v>
      </c>
      <c r="T1129" s="12">
        <f>IF(Table1[[#This Row],[Payment_Status]]="Paid",1,0)</f>
        <v>1</v>
      </c>
      <c r="U1129" s="12">
        <f>IF(Table1[[#This Row],[Payment_Status]]="Unpaid",1,0)</f>
        <v>0</v>
      </c>
      <c r="V1129" s="12">
        <f>IF(Table1[[#This Row],[Payment_Status]]="Pending",1,0)</f>
        <v>0</v>
      </c>
      <c r="W1129" s="12" t="s">
        <v>58</v>
      </c>
      <c r="X1129" s="12" t="s">
        <v>39</v>
      </c>
      <c r="Y1129" s="12" t="s">
        <v>31</v>
      </c>
      <c r="Z1129" s="12">
        <v>163.71</v>
      </c>
      <c r="AA1129" s="12">
        <v>223.91</v>
      </c>
      <c r="AB1129" s="12" t="s">
        <v>32</v>
      </c>
      <c r="AC1129" s="13">
        <v>43760</v>
      </c>
      <c r="AD1129" s="12">
        <v>69</v>
      </c>
      <c r="AE1129" s="15" t="s">
        <v>64</v>
      </c>
    </row>
    <row r="1130" spans="3:31" ht="18" x14ac:dyDescent="0.35">
      <c r="C1130" s="11" t="s">
        <v>2240</v>
      </c>
      <c r="D1130" s="12" t="s">
        <v>5114</v>
      </c>
      <c r="E1130" s="12" t="s">
        <v>7119</v>
      </c>
      <c r="F1130" s="12" t="s">
        <v>30</v>
      </c>
      <c r="G1130" s="12" t="s">
        <v>8029</v>
      </c>
      <c r="H1130" s="12" t="s">
        <v>8020</v>
      </c>
      <c r="I1130" s="12" t="s">
        <v>2241</v>
      </c>
      <c r="J1130" s="13">
        <v>45813</v>
      </c>
      <c r="K1130" s="14">
        <v>0.85275462962962967</v>
      </c>
      <c r="L1130" s="12">
        <v>17.93</v>
      </c>
      <c r="M1130" s="12">
        <v>1526.9</v>
      </c>
      <c r="N1130" s="12">
        <v>1544.83</v>
      </c>
      <c r="O1130" s="12">
        <v>118.87</v>
      </c>
      <c r="P1130" s="49">
        <v>45815</v>
      </c>
      <c r="Q1130" s="12" t="str">
        <f>TEXT(Table1[[#This Row],[Billing_Date]],"YYYY")</f>
        <v>2025</v>
      </c>
      <c r="R1130" s="49">
        <v>45870</v>
      </c>
      <c r="S1130" s="12" t="s">
        <v>49</v>
      </c>
      <c r="T1130" s="12">
        <f>IF(Table1[[#This Row],[Payment_Status]]="Paid",1,0)</f>
        <v>0</v>
      </c>
      <c r="U1130" s="12">
        <f>IF(Table1[[#This Row],[Payment_Status]]="Unpaid",1,0)</f>
        <v>1</v>
      </c>
      <c r="V1130" s="12">
        <f>IF(Table1[[#This Row],[Payment_Status]]="Pending",1,0)</f>
        <v>0</v>
      </c>
      <c r="W1130" s="12" t="s">
        <v>29</v>
      </c>
      <c r="X1130" s="12" t="s">
        <v>30</v>
      </c>
      <c r="Y1130" s="12" t="s">
        <v>31</v>
      </c>
      <c r="Z1130" s="12">
        <v>9.66</v>
      </c>
      <c r="AA1130" s="12">
        <v>8.27</v>
      </c>
      <c r="AB1130" s="12" t="s">
        <v>32</v>
      </c>
      <c r="AC1130" s="13">
        <v>42591</v>
      </c>
      <c r="AD1130" s="12">
        <v>73</v>
      </c>
      <c r="AE1130" s="15" t="s">
        <v>33</v>
      </c>
    </row>
    <row r="1131" spans="3:31" ht="18" x14ac:dyDescent="0.35">
      <c r="C1131" s="11" t="s">
        <v>2242</v>
      </c>
      <c r="D1131" s="12" t="s">
        <v>5115</v>
      </c>
      <c r="E1131" s="12" t="s">
        <v>7120</v>
      </c>
      <c r="F1131" s="12" t="s">
        <v>26</v>
      </c>
      <c r="G1131" s="12" t="s">
        <v>8027</v>
      </c>
      <c r="H1131" s="12" t="s">
        <v>8022</v>
      </c>
      <c r="I1131" s="12" t="s">
        <v>2243</v>
      </c>
      <c r="J1131" s="13">
        <v>45517</v>
      </c>
      <c r="K1131" s="14">
        <v>0.9088194444444444</v>
      </c>
      <c r="L1131" s="12">
        <v>470.93</v>
      </c>
      <c r="M1131" s="12">
        <v>1840.65</v>
      </c>
      <c r="N1131" s="12">
        <v>2311.58</v>
      </c>
      <c r="O1131" s="12">
        <v>2484.66</v>
      </c>
      <c r="P1131" s="49">
        <v>45545</v>
      </c>
      <c r="Q1131" s="12" t="str">
        <f>TEXT(Table1[[#This Row],[Billing_Date]],"YYYY")</f>
        <v>2024</v>
      </c>
      <c r="R1131" s="49">
        <v>45877</v>
      </c>
      <c r="S1131" s="12" t="s">
        <v>37</v>
      </c>
      <c r="T1131" s="12">
        <f>IF(Table1[[#This Row],[Payment_Status]]="Paid",1,0)</f>
        <v>0</v>
      </c>
      <c r="U1131" s="12">
        <f>IF(Table1[[#This Row],[Payment_Status]]="Unpaid",1,0)</f>
        <v>0</v>
      </c>
      <c r="V1131" s="12">
        <f>IF(Table1[[#This Row],[Payment_Status]]="Pending",1,0)</f>
        <v>1</v>
      </c>
      <c r="W1131" s="12" t="s">
        <v>58</v>
      </c>
      <c r="X1131" s="12" t="s">
        <v>44</v>
      </c>
      <c r="Y1131" s="12" t="s">
        <v>85</v>
      </c>
      <c r="Z1131" s="12">
        <v>258.18</v>
      </c>
      <c r="AA1131" s="12">
        <v>212.75</v>
      </c>
      <c r="AB1131" s="12" t="s">
        <v>46</v>
      </c>
      <c r="AC1131" s="13">
        <v>44883</v>
      </c>
      <c r="AD1131" s="12">
        <v>50</v>
      </c>
      <c r="AE1131" s="15" t="s">
        <v>40</v>
      </c>
    </row>
    <row r="1132" spans="3:31" ht="18" x14ac:dyDescent="0.35">
      <c r="C1132" s="11" t="s">
        <v>2244</v>
      </c>
      <c r="D1132" s="12" t="s">
        <v>5116</v>
      </c>
      <c r="E1132" s="12" t="s">
        <v>7121</v>
      </c>
      <c r="F1132" s="12" t="s">
        <v>35</v>
      </c>
      <c r="G1132" s="12" t="s">
        <v>8029</v>
      </c>
      <c r="H1132" s="12" t="s">
        <v>8020</v>
      </c>
      <c r="I1132" s="12" t="s">
        <v>2245</v>
      </c>
      <c r="J1132" s="13">
        <v>45766</v>
      </c>
      <c r="K1132" s="14">
        <v>0.25144675925925924</v>
      </c>
      <c r="L1132" s="12">
        <v>486.41</v>
      </c>
      <c r="M1132" s="12">
        <v>3468.63</v>
      </c>
      <c r="N1132" s="12">
        <v>3955.04</v>
      </c>
      <c r="O1132" s="12">
        <v>3413.24</v>
      </c>
      <c r="P1132" s="49">
        <v>45769</v>
      </c>
      <c r="Q1132" s="12" t="str">
        <f>TEXT(Table1[[#This Row],[Billing_Date]],"YYYY")</f>
        <v>2025</v>
      </c>
      <c r="R1132" s="49">
        <v>45873</v>
      </c>
      <c r="S1132" s="12" t="s">
        <v>37</v>
      </c>
      <c r="T1132" s="12">
        <f>IF(Table1[[#This Row],[Payment_Status]]="Paid",1,0)</f>
        <v>0</v>
      </c>
      <c r="U1132" s="12">
        <f>IF(Table1[[#This Row],[Payment_Status]]="Unpaid",1,0)</f>
        <v>0</v>
      </c>
      <c r="V1132" s="12">
        <f>IF(Table1[[#This Row],[Payment_Status]]="Pending",1,0)</f>
        <v>1</v>
      </c>
      <c r="W1132" s="12" t="s">
        <v>38</v>
      </c>
      <c r="X1132" s="12" t="s">
        <v>39</v>
      </c>
      <c r="Y1132" s="12" t="s">
        <v>31</v>
      </c>
      <c r="Z1132" s="12">
        <v>233.65</v>
      </c>
      <c r="AA1132" s="12">
        <v>252.76</v>
      </c>
      <c r="AB1132" s="12" t="s">
        <v>32</v>
      </c>
      <c r="AC1132" s="13">
        <v>45105</v>
      </c>
      <c r="AD1132" s="12">
        <v>41</v>
      </c>
      <c r="AE1132" s="15" t="s">
        <v>64</v>
      </c>
    </row>
    <row r="1133" spans="3:31" ht="18" x14ac:dyDescent="0.35">
      <c r="C1133" s="11" t="s">
        <v>2246</v>
      </c>
      <c r="D1133" s="12" t="s">
        <v>5117</v>
      </c>
      <c r="E1133" s="12" t="s">
        <v>7122</v>
      </c>
      <c r="F1133" s="12" t="s">
        <v>30</v>
      </c>
      <c r="G1133" s="12" t="s">
        <v>8029</v>
      </c>
      <c r="H1133" s="12" t="s">
        <v>8020</v>
      </c>
      <c r="I1133" s="12" t="s">
        <v>2247</v>
      </c>
      <c r="J1133" s="13">
        <v>45623</v>
      </c>
      <c r="K1133" s="14">
        <v>0.14994212962962963</v>
      </c>
      <c r="L1133" s="12">
        <v>350.59</v>
      </c>
      <c r="M1133" s="12">
        <v>2392.85</v>
      </c>
      <c r="N1133" s="12">
        <v>2743.44</v>
      </c>
      <c r="O1133" s="12">
        <v>2188.9699999999998</v>
      </c>
      <c r="P1133" s="49">
        <v>45624</v>
      </c>
      <c r="Q1133" s="12" t="str">
        <f>TEXT(Table1[[#This Row],[Billing_Date]],"YYYY")</f>
        <v>2024</v>
      </c>
      <c r="R1133" s="49">
        <v>45871</v>
      </c>
      <c r="S1133" s="12" t="s">
        <v>37</v>
      </c>
      <c r="T1133" s="12">
        <f>IF(Table1[[#This Row],[Payment_Status]]="Paid",1,0)</f>
        <v>0</v>
      </c>
      <c r="U1133" s="12">
        <f>IF(Table1[[#This Row],[Payment_Status]]="Unpaid",1,0)</f>
        <v>0</v>
      </c>
      <c r="V1133" s="12">
        <f>IF(Table1[[#This Row],[Payment_Status]]="Pending",1,0)</f>
        <v>1</v>
      </c>
      <c r="W1133" s="12" t="s">
        <v>38</v>
      </c>
      <c r="X1133" s="12" t="s">
        <v>39</v>
      </c>
      <c r="Y1133" s="12" t="s">
        <v>51</v>
      </c>
      <c r="Z1133" s="12">
        <v>144.85</v>
      </c>
      <c r="AA1133" s="12">
        <v>205.74</v>
      </c>
      <c r="AB1133" s="12" t="s">
        <v>32</v>
      </c>
      <c r="AC1133" s="13">
        <v>45393</v>
      </c>
      <c r="AD1133" s="12">
        <v>43</v>
      </c>
      <c r="AE1133" s="15" t="s">
        <v>33</v>
      </c>
    </row>
    <row r="1134" spans="3:31" ht="18" x14ac:dyDescent="0.35">
      <c r="C1134" s="11" t="s">
        <v>2248</v>
      </c>
      <c r="D1134" s="12" t="s">
        <v>5118</v>
      </c>
      <c r="E1134" s="12" t="s">
        <v>7123</v>
      </c>
      <c r="F1134" s="12" t="s">
        <v>30</v>
      </c>
      <c r="G1134" s="12" t="s">
        <v>8026</v>
      </c>
      <c r="H1134" s="12" t="s">
        <v>8021</v>
      </c>
      <c r="I1134" s="12" t="s">
        <v>2249</v>
      </c>
      <c r="J1134" s="13">
        <v>45558</v>
      </c>
      <c r="K1134" s="14">
        <v>0.21199074074074073</v>
      </c>
      <c r="L1134" s="12">
        <v>362.7</v>
      </c>
      <c r="M1134" s="12">
        <v>3628.13</v>
      </c>
      <c r="N1134" s="12">
        <v>3990.83</v>
      </c>
      <c r="O1134" s="12">
        <v>1882.65</v>
      </c>
      <c r="P1134" s="49">
        <v>45559</v>
      </c>
      <c r="Q1134" s="12" t="str">
        <f>TEXT(Table1[[#This Row],[Billing_Date]],"YYYY")</f>
        <v>2024</v>
      </c>
      <c r="R1134" s="49">
        <v>45858</v>
      </c>
      <c r="S1134" s="12" t="s">
        <v>37</v>
      </c>
      <c r="T1134" s="12">
        <f>IF(Table1[[#This Row],[Payment_Status]]="Paid",1,0)</f>
        <v>0</v>
      </c>
      <c r="U1134" s="12">
        <f>IF(Table1[[#This Row],[Payment_Status]]="Unpaid",1,0)</f>
        <v>0</v>
      </c>
      <c r="V1134" s="12">
        <f>IF(Table1[[#This Row],[Payment_Status]]="Pending",1,0)</f>
        <v>1</v>
      </c>
      <c r="W1134" s="12" t="s">
        <v>50</v>
      </c>
      <c r="X1134" s="12" t="s">
        <v>30</v>
      </c>
      <c r="Y1134" s="12" t="s">
        <v>85</v>
      </c>
      <c r="Z1134" s="12">
        <v>240.84</v>
      </c>
      <c r="AA1134" s="12">
        <v>121.86</v>
      </c>
      <c r="AB1134" s="12" t="s">
        <v>32</v>
      </c>
      <c r="AC1134" s="13">
        <v>44634</v>
      </c>
      <c r="AD1134" s="12">
        <v>22</v>
      </c>
      <c r="AE1134" s="15" t="s">
        <v>33</v>
      </c>
    </row>
    <row r="1135" spans="3:31" ht="18" x14ac:dyDescent="0.35">
      <c r="C1135" s="11" t="s">
        <v>2250</v>
      </c>
      <c r="D1135" s="12" t="s">
        <v>5119</v>
      </c>
      <c r="E1135" s="12" t="s">
        <v>7124</v>
      </c>
      <c r="F1135" s="12" t="s">
        <v>30</v>
      </c>
      <c r="G1135" s="12" t="s">
        <v>8029</v>
      </c>
      <c r="H1135" s="12" t="s">
        <v>8020</v>
      </c>
      <c r="I1135" s="12" t="s">
        <v>2251</v>
      </c>
      <c r="J1135" s="13">
        <v>45802</v>
      </c>
      <c r="K1135" s="14">
        <v>0.88185185185185189</v>
      </c>
      <c r="L1135" s="12">
        <v>239.57</v>
      </c>
      <c r="M1135" s="12">
        <v>3630.97</v>
      </c>
      <c r="N1135" s="12">
        <v>3870.54</v>
      </c>
      <c r="O1135" s="12">
        <v>1517.99</v>
      </c>
      <c r="P1135" s="49">
        <v>45803</v>
      </c>
      <c r="Q1135" s="12" t="str">
        <f>TEXT(Table1[[#This Row],[Billing_Date]],"YYYY")</f>
        <v>2025</v>
      </c>
      <c r="R1135" s="49">
        <v>45860</v>
      </c>
      <c r="S1135" s="12" t="s">
        <v>37</v>
      </c>
      <c r="T1135" s="12">
        <f>IF(Table1[[#This Row],[Payment_Status]]="Paid",1,0)</f>
        <v>0</v>
      </c>
      <c r="U1135" s="12">
        <f>IF(Table1[[#This Row],[Payment_Status]]="Unpaid",1,0)</f>
        <v>0</v>
      </c>
      <c r="V1135" s="12">
        <f>IF(Table1[[#This Row],[Payment_Status]]="Pending",1,0)</f>
        <v>1</v>
      </c>
      <c r="W1135" s="12" t="s">
        <v>58</v>
      </c>
      <c r="X1135" s="12" t="s">
        <v>39</v>
      </c>
      <c r="Y1135" s="12" t="s">
        <v>31</v>
      </c>
      <c r="Z1135" s="12">
        <v>162.84</v>
      </c>
      <c r="AA1135" s="12">
        <v>76.73</v>
      </c>
      <c r="AB1135" s="12" t="s">
        <v>46</v>
      </c>
      <c r="AC1135" s="13">
        <v>42672</v>
      </c>
      <c r="AD1135" s="12">
        <v>24</v>
      </c>
      <c r="AE1135" s="15" t="s">
        <v>33</v>
      </c>
    </row>
    <row r="1136" spans="3:31" ht="18" x14ac:dyDescent="0.35">
      <c r="C1136" s="11" t="s">
        <v>2252</v>
      </c>
      <c r="D1136" s="12" t="s">
        <v>5120</v>
      </c>
      <c r="E1136" s="12" t="s">
        <v>7125</v>
      </c>
      <c r="F1136" s="12" t="s">
        <v>30</v>
      </c>
      <c r="G1136" s="12" t="s">
        <v>8030</v>
      </c>
      <c r="H1136" s="12" t="s">
        <v>8023</v>
      </c>
      <c r="I1136" s="12" t="s">
        <v>2253</v>
      </c>
      <c r="J1136" s="13">
        <v>45834</v>
      </c>
      <c r="K1136" s="14">
        <v>0.26688657407407407</v>
      </c>
      <c r="L1136" s="12">
        <v>137.09</v>
      </c>
      <c r="M1136" s="12">
        <v>3083.38</v>
      </c>
      <c r="N1136" s="12">
        <v>3220.47</v>
      </c>
      <c r="O1136" s="12">
        <v>969.11</v>
      </c>
      <c r="P1136" s="49">
        <v>45836</v>
      </c>
      <c r="Q1136" s="12" t="str">
        <f>TEXT(Table1[[#This Row],[Billing_Date]],"YYYY")</f>
        <v>2025</v>
      </c>
      <c r="R1136" s="49">
        <v>45881</v>
      </c>
      <c r="S1136" s="12" t="s">
        <v>37</v>
      </c>
      <c r="T1136" s="12">
        <f>IF(Table1[[#This Row],[Payment_Status]]="Paid",1,0)</f>
        <v>0</v>
      </c>
      <c r="U1136" s="12">
        <f>IF(Table1[[#This Row],[Payment_Status]]="Unpaid",1,0)</f>
        <v>0</v>
      </c>
      <c r="V1136" s="12">
        <f>IF(Table1[[#This Row],[Payment_Status]]="Pending",1,0)</f>
        <v>1</v>
      </c>
      <c r="W1136" s="12" t="s">
        <v>38</v>
      </c>
      <c r="X1136" s="12" t="s">
        <v>30</v>
      </c>
      <c r="Y1136" s="12" t="s">
        <v>45</v>
      </c>
      <c r="Z1136" s="12">
        <v>72.08</v>
      </c>
      <c r="AA1136" s="12">
        <v>65.010000000000005</v>
      </c>
      <c r="AB1136" s="12" t="s">
        <v>32</v>
      </c>
      <c r="AC1136" s="13">
        <v>44713</v>
      </c>
      <c r="AD1136" s="12">
        <v>65</v>
      </c>
      <c r="AE1136" s="15" t="s">
        <v>40</v>
      </c>
    </row>
    <row r="1137" spans="3:31" ht="18" x14ac:dyDescent="0.35">
      <c r="C1137" s="11" t="s">
        <v>2254</v>
      </c>
      <c r="D1137" s="12" t="s">
        <v>5121</v>
      </c>
      <c r="E1137" s="12" t="s">
        <v>7126</v>
      </c>
      <c r="F1137" s="12" t="s">
        <v>35</v>
      </c>
      <c r="G1137" s="12" t="s">
        <v>8025</v>
      </c>
      <c r="H1137" s="12" t="s">
        <v>8020</v>
      </c>
      <c r="I1137" s="12" t="s">
        <v>2255</v>
      </c>
      <c r="J1137" s="13">
        <v>45643</v>
      </c>
      <c r="K1137" s="14">
        <v>0.8294907407407407</v>
      </c>
      <c r="L1137" s="12">
        <v>325.7</v>
      </c>
      <c r="M1137" s="12">
        <v>4990.18</v>
      </c>
      <c r="N1137" s="12">
        <v>5315.88</v>
      </c>
      <c r="O1137" s="12">
        <v>1731.21</v>
      </c>
      <c r="P1137" s="49">
        <v>45649</v>
      </c>
      <c r="Q1137" s="12" t="str">
        <f>TEXT(Table1[[#This Row],[Billing_Date]],"YYYY")</f>
        <v>2024</v>
      </c>
      <c r="R1137" s="49">
        <v>45884</v>
      </c>
      <c r="S1137" s="12" t="s">
        <v>28</v>
      </c>
      <c r="T1137" s="12">
        <f>IF(Table1[[#This Row],[Payment_Status]]="Paid",1,0)</f>
        <v>1</v>
      </c>
      <c r="U1137" s="12">
        <f>IF(Table1[[#This Row],[Payment_Status]]="Unpaid",1,0)</f>
        <v>0</v>
      </c>
      <c r="V1137" s="12">
        <f>IF(Table1[[#This Row],[Payment_Status]]="Pending",1,0)</f>
        <v>0</v>
      </c>
      <c r="W1137" s="12" t="s">
        <v>43</v>
      </c>
      <c r="X1137" s="12" t="s">
        <v>44</v>
      </c>
      <c r="Y1137" s="12" t="s">
        <v>51</v>
      </c>
      <c r="Z1137" s="12">
        <v>206.75</v>
      </c>
      <c r="AA1137" s="12">
        <v>118.95</v>
      </c>
      <c r="AB1137" s="12" t="s">
        <v>32</v>
      </c>
      <c r="AC1137" s="13">
        <v>44408</v>
      </c>
      <c r="AD1137" s="12">
        <v>29</v>
      </c>
      <c r="AE1137" s="15" t="s">
        <v>33</v>
      </c>
    </row>
    <row r="1138" spans="3:31" ht="18" x14ac:dyDescent="0.35">
      <c r="C1138" s="11" t="s">
        <v>2256</v>
      </c>
      <c r="D1138" s="12" t="s">
        <v>5122</v>
      </c>
      <c r="E1138" s="12" t="s">
        <v>7127</v>
      </c>
      <c r="F1138" s="12" t="s">
        <v>35</v>
      </c>
      <c r="G1138" s="12" t="s">
        <v>8027</v>
      </c>
      <c r="H1138" s="12" t="s">
        <v>8022</v>
      </c>
      <c r="I1138" s="12" t="s">
        <v>2257</v>
      </c>
      <c r="J1138" s="13">
        <v>45517</v>
      </c>
      <c r="K1138" s="14">
        <v>0.62899305555555551</v>
      </c>
      <c r="L1138" s="12">
        <v>172.69</v>
      </c>
      <c r="M1138" s="12">
        <v>4898.22</v>
      </c>
      <c r="N1138" s="12">
        <v>5070.91</v>
      </c>
      <c r="O1138" s="12">
        <v>1041.7</v>
      </c>
      <c r="P1138" s="49">
        <v>45585</v>
      </c>
      <c r="Q1138" s="12" t="str">
        <f>TEXT(Table1[[#This Row],[Billing_Date]],"YYYY")</f>
        <v>2024</v>
      </c>
      <c r="R1138" s="49">
        <v>45870</v>
      </c>
      <c r="S1138" s="12" t="s">
        <v>28</v>
      </c>
      <c r="T1138" s="12">
        <f>IF(Table1[[#This Row],[Payment_Status]]="Paid",1,0)</f>
        <v>1</v>
      </c>
      <c r="U1138" s="12">
        <f>IF(Table1[[#This Row],[Payment_Status]]="Unpaid",1,0)</f>
        <v>0</v>
      </c>
      <c r="V1138" s="12">
        <f>IF(Table1[[#This Row],[Payment_Status]]="Pending",1,0)</f>
        <v>0</v>
      </c>
      <c r="W1138" s="12" t="s">
        <v>38</v>
      </c>
      <c r="X1138" s="12" t="s">
        <v>30</v>
      </c>
      <c r="Y1138" s="12" t="s">
        <v>85</v>
      </c>
      <c r="Z1138" s="12">
        <v>111.24</v>
      </c>
      <c r="AA1138" s="12">
        <v>61.45</v>
      </c>
      <c r="AB1138" s="12" t="s">
        <v>46</v>
      </c>
      <c r="AC1138" s="13">
        <v>43650</v>
      </c>
      <c r="AD1138" s="12">
        <v>61</v>
      </c>
      <c r="AE1138" s="15" t="s">
        <v>40</v>
      </c>
    </row>
    <row r="1139" spans="3:31" ht="18" x14ac:dyDescent="0.35">
      <c r="C1139" s="11" t="s">
        <v>2258</v>
      </c>
      <c r="D1139" s="12" t="s">
        <v>5123</v>
      </c>
      <c r="E1139" s="12" t="s">
        <v>7128</v>
      </c>
      <c r="F1139" s="12" t="s">
        <v>35</v>
      </c>
      <c r="G1139" s="12" t="s">
        <v>8029</v>
      </c>
      <c r="H1139" s="12" t="s">
        <v>8020</v>
      </c>
      <c r="I1139" s="12" t="s">
        <v>2259</v>
      </c>
      <c r="J1139" s="13">
        <v>45600</v>
      </c>
      <c r="K1139" s="14">
        <v>0.82420138888888894</v>
      </c>
      <c r="L1139" s="12">
        <v>191.81</v>
      </c>
      <c r="M1139" s="12">
        <v>1186.05</v>
      </c>
      <c r="N1139" s="12">
        <v>1377.86</v>
      </c>
      <c r="O1139" s="12">
        <v>1280.99</v>
      </c>
      <c r="P1139" s="49">
        <v>45708</v>
      </c>
      <c r="Q1139" s="12" t="str">
        <f>TEXT(Table1[[#This Row],[Billing_Date]],"YYYY")</f>
        <v>2025</v>
      </c>
      <c r="R1139" s="49">
        <v>45885</v>
      </c>
      <c r="S1139" s="12" t="s">
        <v>28</v>
      </c>
      <c r="T1139" s="12">
        <f>IF(Table1[[#This Row],[Payment_Status]]="Paid",1,0)</f>
        <v>1</v>
      </c>
      <c r="U1139" s="12">
        <f>IF(Table1[[#This Row],[Payment_Status]]="Unpaid",1,0)</f>
        <v>0</v>
      </c>
      <c r="V1139" s="12">
        <f>IF(Table1[[#This Row],[Payment_Status]]="Pending",1,0)</f>
        <v>0</v>
      </c>
      <c r="W1139" s="12" t="s">
        <v>43</v>
      </c>
      <c r="X1139" s="12" t="s">
        <v>44</v>
      </c>
      <c r="Y1139" s="12" t="s">
        <v>63</v>
      </c>
      <c r="Z1139" s="12">
        <v>101.06</v>
      </c>
      <c r="AA1139" s="12">
        <v>90.75</v>
      </c>
      <c r="AB1139" s="12" t="s">
        <v>32</v>
      </c>
      <c r="AC1139" s="13">
        <v>43470</v>
      </c>
      <c r="AD1139" s="12">
        <v>44</v>
      </c>
      <c r="AE1139" s="15" t="s">
        <v>33</v>
      </c>
    </row>
    <row r="1140" spans="3:31" ht="18" x14ac:dyDescent="0.35">
      <c r="C1140" s="11" t="s">
        <v>2260</v>
      </c>
      <c r="D1140" s="12" t="s">
        <v>5124</v>
      </c>
      <c r="E1140" s="12" t="s">
        <v>7129</v>
      </c>
      <c r="F1140" s="12" t="s">
        <v>30</v>
      </c>
      <c r="G1140" s="12" t="s">
        <v>8031</v>
      </c>
      <c r="H1140" s="12" t="s">
        <v>8024</v>
      </c>
      <c r="I1140" s="12" t="s">
        <v>2261</v>
      </c>
      <c r="J1140" s="13">
        <v>45610</v>
      </c>
      <c r="K1140" s="14">
        <v>0.42218749999999999</v>
      </c>
      <c r="L1140" s="12">
        <v>130.52000000000001</v>
      </c>
      <c r="M1140" s="12">
        <v>2472.5300000000002</v>
      </c>
      <c r="N1140" s="12">
        <v>2603.0500000000002</v>
      </c>
      <c r="O1140" s="12">
        <v>756.95</v>
      </c>
      <c r="P1140" s="49">
        <v>45833</v>
      </c>
      <c r="Q1140" s="12" t="str">
        <f>TEXT(Table1[[#This Row],[Billing_Date]],"YYYY")</f>
        <v>2025</v>
      </c>
      <c r="R1140" s="49">
        <v>45876</v>
      </c>
      <c r="S1140" s="12" t="s">
        <v>49</v>
      </c>
      <c r="T1140" s="12">
        <f>IF(Table1[[#This Row],[Payment_Status]]="Paid",1,0)</f>
        <v>0</v>
      </c>
      <c r="U1140" s="12">
        <f>IF(Table1[[#This Row],[Payment_Status]]="Unpaid",1,0)</f>
        <v>1</v>
      </c>
      <c r="V1140" s="12">
        <f>IF(Table1[[#This Row],[Payment_Status]]="Pending",1,0)</f>
        <v>0</v>
      </c>
      <c r="W1140" s="12" t="s">
        <v>50</v>
      </c>
      <c r="X1140" s="12" t="s">
        <v>44</v>
      </c>
      <c r="Y1140" s="12" t="s">
        <v>31</v>
      </c>
      <c r="Z1140" s="12">
        <v>72.930000000000007</v>
      </c>
      <c r="AA1140" s="12">
        <v>57.59</v>
      </c>
      <c r="AB1140" s="12" t="s">
        <v>46</v>
      </c>
      <c r="AC1140" s="13">
        <v>42526</v>
      </c>
      <c r="AD1140" s="12">
        <v>22</v>
      </c>
      <c r="AE1140" s="15" t="s">
        <v>64</v>
      </c>
    </row>
    <row r="1141" spans="3:31" ht="18" x14ac:dyDescent="0.35">
      <c r="C1141" s="11" t="s">
        <v>1024</v>
      </c>
      <c r="D1141" s="12" t="s">
        <v>5125</v>
      </c>
      <c r="E1141" s="12" t="s">
        <v>7130</v>
      </c>
      <c r="F1141" s="12" t="s">
        <v>26</v>
      </c>
      <c r="G1141" s="12" t="s">
        <v>8027</v>
      </c>
      <c r="H1141" s="12" t="s">
        <v>8022</v>
      </c>
      <c r="I1141" s="12" t="s">
        <v>1025</v>
      </c>
      <c r="J1141" s="13">
        <v>45828</v>
      </c>
      <c r="K1141" s="14">
        <v>0.12597222222222224</v>
      </c>
      <c r="L1141" s="12">
        <v>476.03</v>
      </c>
      <c r="M1141" s="12">
        <v>4102.49</v>
      </c>
      <c r="N1141" s="12">
        <v>4578.5199999999904</v>
      </c>
      <c r="O1141" s="12">
        <v>3488.83</v>
      </c>
      <c r="P1141" s="49">
        <v>45828</v>
      </c>
      <c r="Q1141" s="12" t="str">
        <f>TEXT(Table1[[#This Row],[Billing_Date]],"YYYY")</f>
        <v>2025</v>
      </c>
      <c r="R1141" s="49">
        <v>45865</v>
      </c>
      <c r="S1141" s="12" t="s">
        <v>49</v>
      </c>
      <c r="T1141" s="12">
        <f>IF(Table1[[#This Row],[Payment_Status]]="Paid",1,0)</f>
        <v>0</v>
      </c>
      <c r="U1141" s="12">
        <f>IF(Table1[[#This Row],[Payment_Status]]="Unpaid",1,0)</f>
        <v>1</v>
      </c>
      <c r="V1141" s="12">
        <f>IF(Table1[[#This Row],[Payment_Status]]="Pending",1,0)</f>
        <v>0</v>
      </c>
      <c r="W1141" s="12" t="s">
        <v>38</v>
      </c>
      <c r="X1141" s="12" t="s">
        <v>30</v>
      </c>
      <c r="Y1141" s="12" t="s">
        <v>45</v>
      </c>
      <c r="Z1141" s="12">
        <v>278.47000000000003</v>
      </c>
      <c r="AA1141" s="12">
        <v>197.56</v>
      </c>
      <c r="AB1141" s="12" t="s">
        <v>32</v>
      </c>
      <c r="AC1141" s="13">
        <v>44108</v>
      </c>
      <c r="AD1141" s="12">
        <v>25</v>
      </c>
      <c r="AE1141" s="15" t="s">
        <v>40</v>
      </c>
    </row>
    <row r="1142" spans="3:31" ht="18" x14ac:dyDescent="0.35">
      <c r="C1142" s="11" t="s">
        <v>2264</v>
      </c>
      <c r="D1142" s="12" t="s">
        <v>5126</v>
      </c>
      <c r="E1142" s="12" t="s">
        <v>7131</v>
      </c>
      <c r="F1142" s="12" t="s">
        <v>35</v>
      </c>
      <c r="G1142" s="12" t="s">
        <v>8031</v>
      </c>
      <c r="H1142" s="12" t="s">
        <v>8024</v>
      </c>
      <c r="I1142" s="12" t="s">
        <v>2265</v>
      </c>
      <c r="J1142" s="13">
        <v>45659</v>
      </c>
      <c r="K1142" s="14">
        <v>0.30006944444444444</v>
      </c>
      <c r="L1142" s="12">
        <v>308.25</v>
      </c>
      <c r="M1142" s="12">
        <v>4232.16</v>
      </c>
      <c r="N1142" s="12">
        <v>4540.41</v>
      </c>
      <c r="O1142" s="12">
        <v>1626.14</v>
      </c>
      <c r="P1142" s="49">
        <v>45690</v>
      </c>
      <c r="Q1142" s="12" t="str">
        <f>TEXT(Table1[[#This Row],[Billing_Date]],"YYYY")</f>
        <v>2025</v>
      </c>
      <c r="R1142" s="49">
        <v>45862</v>
      </c>
      <c r="S1142" s="12" t="s">
        <v>28</v>
      </c>
      <c r="T1142" s="12">
        <f>IF(Table1[[#This Row],[Payment_Status]]="Paid",1,0)</f>
        <v>1</v>
      </c>
      <c r="U1142" s="12">
        <f>IF(Table1[[#This Row],[Payment_Status]]="Unpaid",1,0)</f>
        <v>0</v>
      </c>
      <c r="V1142" s="12">
        <f>IF(Table1[[#This Row],[Payment_Status]]="Pending",1,0)</f>
        <v>0</v>
      </c>
      <c r="W1142" s="12" t="s">
        <v>50</v>
      </c>
      <c r="X1142" s="12" t="s">
        <v>44</v>
      </c>
      <c r="Y1142" s="12" t="s">
        <v>45</v>
      </c>
      <c r="Z1142" s="12">
        <v>147.36000000000001</v>
      </c>
      <c r="AA1142" s="12">
        <v>160.88999999999999</v>
      </c>
      <c r="AB1142" s="12" t="s">
        <v>46</v>
      </c>
      <c r="AC1142" s="13">
        <v>42365</v>
      </c>
      <c r="AD1142" s="12">
        <v>57</v>
      </c>
      <c r="AE1142" s="15" t="s">
        <v>40</v>
      </c>
    </row>
    <row r="1143" spans="3:31" ht="18" x14ac:dyDescent="0.35">
      <c r="C1143" s="11" t="s">
        <v>2266</v>
      </c>
      <c r="D1143" s="12" t="s">
        <v>5127</v>
      </c>
      <c r="E1143" s="12" t="s">
        <v>7132</v>
      </c>
      <c r="F1143" s="12" t="s">
        <v>35</v>
      </c>
      <c r="G1143" s="12" t="s">
        <v>8027</v>
      </c>
      <c r="H1143" s="12" t="s">
        <v>8022</v>
      </c>
      <c r="I1143" s="12" t="s">
        <v>2267</v>
      </c>
      <c r="J1143" s="13">
        <v>45591</v>
      </c>
      <c r="K1143" s="14">
        <v>0.79724537037037035</v>
      </c>
      <c r="L1143" s="12">
        <v>375.41</v>
      </c>
      <c r="M1143" s="12">
        <v>2558.5700000000002</v>
      </c>
      <c r="N1143" s="12">
        <v>2933.98</v>
      </c>
      <c r="O1143" s="12">
        <v>1874.39</v>
      </c>
      <c r="P1143" s="49">
        <v>45718</v>
      </c>
      <c r="Q1143" s="12" t="str">
        <f>TEXT(Table1[[#This Row],[Billing_Date]],"YYYY")</f>
        <v>2025</v>
      </c>
      <c r="R1143" s="49">
        <v>45859</v>
      </c>
      <c r="S1143" s="12" t="s">
        <v>37</v>
      </c>
      <c r="T1143" s="12">
        <f>IF(Table1[[#This Row],[Payment_Status]]="Paid",1,0)</f>
        <v>0</v>
      </c>
      <c r="U1143" s="12">
        <f>IF(Table1[[#This Row],[Payment_Status]]="Unpaid",1,0)</f>
        <v>0</v>
      </c>
      <c r="V1143" s="12">
        <f>IF(Table1[[#This Row],[Payment_Status]]="Pending",1,0)</f>
        <v>1</v>
      </c>
      <c r="W1143" s="12" t="s">
        <v>29</v>
      </c>
      <c r="X1143" s="12" t="s">
        <v>30</v>
      </c>
      <c r="Y1143" s="12" t="s">
        <v>45</v>
      </c>
      <c r="Z1143" s="12">
        <v>230.15</v>
      </c>
      <c r="AA1143" s="12">
        <v>145.26</v>
      </c>
      <c r="AB1143" s="12" t="s">
        <v>32</v>
      </c>
      <c r="AC1143" s="13">
        <v>43849</v>
      </c>
      <c r="AD1143" s="12">
        <v>45</v>
      </c>
      <c r="AE1143" s="15" t="s">
        <v>33</v>
      </c>
    </row>
    <row r="1144" spans="3:31" ht="18" x14ac:dyDescent="0.35">
      <c r="C1144" s="11" t="s">
        <v>3253</v>
      </c>
      <c r="D1144" s="12" t="s">
        <v>5128</v>
      </c>
      <c r="E1144" s="12" t="s">
        <v>7133</v>
      </c>
      <c r="F1144" s="12" t="s">
        <v>35</v>
      </c>
      <c r="G1144" s="12" t="s">
        <v>8030</v>
      </c>
      <c r="H1144" s="12" t="s">
        <v>8023</v>
      </c>
      <c r="I1144" s="12" t="s">
        <v>3254</v>
      </c>
      <c r="J1144" s="13">
        <v>45718</v>
      </c>
      <c r="K1144" s="14">
        <v>3.125E-2</v>
      </c>
      <c r="L1144" s="12">
        <v>319.56</v>
      </c>
      <c r="M1144" s="12">
        <v>2696.5</v>
      </c>
      <c r="N1144" s="12">
        <v>3016.06</v>
      </c>
      <c r="O1144" s="12">
        <v>2064.9899999999998</v>
      </c>
      <c r="P1144" s="49">
        <v>45719</v>
      </c>
      <c r="Q1144" s="12" t="str">
        <f>TEXT(Table1[[#This Row],[Billing_Date]],"YYYY")</f>
        <v>2025</v>
      </c>
      <c r="R1144" s="49">
        <v>45880</v>
      </c>
      <c r="S1144" s="12" t="s">
        <v>28</v>
      </c>
      <c r="T1144" s="12">
        <f>IF(Table1[[#This Row],[Payment_Status]]="Paid",1,0)</f>
        <v>1</v>
      </c>
      <c r="U1144" s="12">
        <f>IF(Table1[[#This Row],[Payment_Status]]="Unpaid",1,0)</f>
        <v>0</v>
      </c>
      <c r="V1144" s="12">
        <f>IF(Table1[[#This Row],[Payment_Status]]="Pending",1,0)</f>
        <v>0</v>
      </c>
      <c r="W1144" s="12" t="s">
        <v>50</v>
      </c>
      <c r="X1144" s="12" t="s">
        <v>30</v>
      </c>
      <c r="Y1144" s="12" t="s">
        <v>31</v>
      </c>
      <c r="Z1144" s="12">
        <v>196.64</v>
      </c>
      <c r="AA1144" s="12">
        <v>122.92</v>
      </c>
      <c r="AB1144" s="12" t="s">
        <v>46</v>
      </c>
      <c r="AC1144" s="13">
        <v>44428</v>
      </c>
      <c r="AD1144" s="12">
        <v>55</v>
      </c>
      <c r="AE1144" s="15" t="s">
        <v>64</v>
      </c>
    </row>
    <row r="1145" spans="3:31" ht="18" x14ac:dyDescent="0.35">
      <c r="C1145" s="11" t="s">
        <v>3339</v>
      </c>
      <c r="D1145" s="12" t="s">
        <v>5129</v>
      </c>
      <c r="E1145" s="12" t="s">
        <v>7134</v>
      </c>
      <c r="F1145" s="12" t="s">
        <v>30</v>
      </c>
      <c r="G1145" s="12" t="s">
        <v>8030</v>
      </c>
      <c r="H1145" s="12" t="s">
        <v>8023</v>
      </c>
      <c r="I1145" s="12" t="s">
        <v>3340</v>
      </c>
      <c r="J1145" s="13">
        <v>45597</v>
      </c>
      <c r="K1145" s="14">
        <v>0.46680555555555553</v>
      </c>
      <c r="L1145" s="12">
        <v>35.33</v>
      </c>
      <c r="M1145" s="12">
        <v>2420.54</v>
      </c>
      <c r="N1145" s="12">
        <v>2455.87</v>
      </c>
      <c r="O1145" s="12">
        <v>202.57</v>
      </c>
      <c r="P1145" s="49">
        <v>45709</v>
      </c>
      <c r="Q1145" s="12" t="str">
        <f>TEXT(Table1[[#This Row],[Billing_Date]],"YYYY")</f>
        <v>2025</v>
      </c>
      <c r="R1145" s="49">
        <v>45868</v>
      </c>
      <c r="S1145" s="12" t="s">
        <v>37</v>
      </c>
      <c r="T1145" s="12">
        <f>IF(Table1[[#This Row],[Payment_Status]]="Paid",1,0)</f>
        <v>0</v>
      </c>
      <c r="U1145" s="12">
        <f>IF(Table1[[#This Row],[Payment_Status]]="Unpaid",1,0)</f>
        <v>0</v>
      </c>
      <c r="V1145" s="12">
        <f>IF(Table1[[#This Row],[Payment_Status]]="Pending",1,0)</f>
        <v>1</v>
      </c>
      <c r="W1145" s="12" t="s">
        <v>29</v>
      </c>
      <c r="X1145" s="12" t="s">
        <v>30</v>
      </c>
      <c r="Y1145" s="12" t="s">
        <v>45</v>
      </c>
      <c r="Z1145" s="12">
        <v>15.34</v>
      </c>
      <c r="AA1145" s="12">
        <v>19.989999999999998</v>
      </c>
      <c r="AB1145" s="12" t="s">
        <v>46</v>
      </c>
      <c r="AC1145" s="13">
        <v>43591</v>
      </c>
      <c r="AD1145" s="12">
        <v>50</v>
      </c>
      <c r="AE1145" s="15" t="s">
        <v>40</v>
      </c>
    </row>
    <row r="1146" spans="3:31" ht="18" x14ac:dyDescent="0.35">
      <c r="C1146" s="11" t="s">
        <v>3691</v>
      </c>
      <c r="D1146" s="12" t="s">
        <v>5130</v>
      </c>
      <c r="E1146" s="12" t="s">
        <v>7135</v>
      </c>
      <c r="F1146" s="12" t="s">
        <v>26</v>
      </c>
      <c r="G1146" s="12" t="s">
        <v>8030</v>
      </c>
      <c r="H1146" s="12" t="s">
        <v>8023</v>
      </c>
      <c r="I1146" s="12" t="s">
        <v>3692</v>
      </c>
      <c r="J1146" s="13">
        <v>45847</v>
      </c>
      <c r="K1146" s="14">
        <v>0.44013888888888891</v>
      </c>
      <c r="L1146" s="12">
        <v>26.23</v>
      </c>
      <c r="M1146" s="12">
        <v>2242.23</v>
      </c>
      <c r="N1146" s="12">
        <v>2268.46</v>
      </c>
      <c r="O1146" s="12">
        <v>195.48</v>
      </c>
      <c r="P1146" s="49">
        <v>45855</v>
      </c>
      <c r="Q1146" s="12" t="str">
        <f>TEXT(Table1[[#This Row],[Billing_Date]],"YYYY")</f>
        <v>2025</v>
      </c>
      <c r="R1146" s="49">
        <v>45863</v>
      </c>
      <c r="S1146" s="12" t="s">
        <v>49</v>
      </c>
      <c r="T1146" s="12">
        <f>IF(Table1[[#This Row],[Payment_Status]]="Paid",1,0)</f>
        <v>0</v>
      </c>
      <c r="U1146" s="12">
        <f>IF(Table1[[#This Row],[Payment_Status]]="Unpaid",1,0)</f>
        <v>1</v>
      </c>
      <c r="V1146" s="12">
        <f>IF(Table1[[#This Row],[Payment_Status]]="Pending",1,0)</f>
        <v>0</v>
      </c>
      <c r="W1146" s="12" t="s">
        <v>43</v>
      </c>
      <c r="X1146" s="12" t="s">
        <v>44</v>
      </c>
      <c r="Y1146" s="12" t="s">
        <v>63</v>
      </c>
      <c r="Z1146" s="12">
        <v>10.95</v>
      </c>
      <c r="AA1146" s="12">
        <v>15.28</v>
      </c>
      <c r="AB1146" s="12" t="s">
        <v>32</v>
      </c>
      <c r="AC1146" s="13">
        <v>43707</v>
      </c>
      <c r="AD1146" s="12">
        <v>47</v>
      </c>
      <c r="AE1146" s="15" t="s">
        <v>64</v>
      </c>
    </row>
    <row r="1147" spans="3:31" ht="18" x14ac:dyDescent="0.35">
      <c r="C1147" s="11" t="s">
        <v>2274</v>
      </c>
      <c r="D1147" s="12" t="s">
        <v>6017</v>
      </c>
      <c r="E1147" s="12" t="s">
        <v>7136</v>
      </c>
      <c r="F1147" s="12" t="s">
        <v>26</v>
      </c>
      <c r="G1147" s="12" t="s">
        <v>8031</v>
      </c>
      <c r="H1147" s="12" t="s">
        <v>8024</v>
      </c>
      <c r="I1147" s="12" t="s">
        <v>2275</v>
      </c>
      <c r="J1147" s="13">
        <v>45681</v>
      </c>
      <c r="K1147" s="14">
        <v>0.82114583333333335</v>
      </c>
      <c r="L1147" s="12">
        <v>131.35</v>
      </c>
      <c r="M1147" s="12">
        <v>4937.6000000000004</v>
      </c>
      <c r="N1147" s="12">
        <v>5068.95</v>
      </c>
      <c r="O1147" s="12">
        <v>756.19</v>
      </c>
      <c r="P1147" s="49">
        <v>45682</v>
      </c>
      <c r="Q1147" s="12" t="str">
        <f>TEXT(Table1[[#This Row],[Billing_Date]],"YYYY")</f>
        <v>2025</v>
      </c>
      <c r="R1147" s="49">
        <v>45879</v>
      </c>
      <c r="S1147" s="12" t="s">
        <v>37</v>
      </c>
      <c r="T1147" s="12">
        <f>IF(Table1[[#This Row],[Payment_Status]]="Paid",1,0)</f>
        <v>0</v>
      </c>
      <c r="U1147" s="12">
        <f>IF(Table1[[#This Row],[Payment_Status]]="Unpaid",1,0)</f>
        <v>0</v>
      </c>
      <c r="V1147" s="12">
        <f>IF(Table1[[#This Row],[Payment_Status]]="Pending",1,0)</f>
        <v>1</v>
      </c>
      <c r="W1147" s="12" t="s">
        <v>38</v>
      </c>
      <c r="X1147" s="12" t="s">
        <v>39</v>
      </c>
      <c r="Y1147" s="12" t="s">
        <v>85</v>
      </c>
      <c r="Z1147" s="12">
        <v>62.4</v>
      </c>
      <c r="AA1147" s="12">
        <v>68.95</v>
      </c>
      <c r="AB1147" s="12" t="s">
        <v>32</v>
      </c>
      <c r="AC1147" s="13">
        <v>43853</v>
      </c>
      <c r="AD1147" s="12">
        <v>32</v>
      </c>
      <c r="AE1147" s="15" t="s">
        <v>33</v>
      </c>
    </row>
    <row r="1148" spans="3:31" ht="18" x14ac:dyDescent="0.35">
      <c r="C1148" s="11" t="s">
        <v>1204</v>
      </c>
      <c r="D1148" s="12" t="s">
        <v>5132</v>
      </c>
      <c r="E1148" s="12" t="s">
        <v>7137</v>
      </c>
      <c r="F1148" s="12" t="s">
        <v>30</v>
      </c>
      <c r="G1148" s="12" t="s">
        <v>8026</v>
      </c>
      <c r="H1148" s="12" t="s">
        <v>8021</v>
      </c>
      <c r="I1148" s="12" t="s">
        <v>1205</v>
      </c>
      <c r="J1148" s="13">
        <v>45637</v>
      </c>
      <c r="K1148" s="14">
        <v>3.8310185185185183E-2</v>
      </c>
      <c r="L1148" s="12">
        <v>290.08999999999997</v>
      </c>
      <c r="M1148" s="12">
        <v>4930.03</v>
      </c>
      <c r="N1148" s="12">
        <v>5220.12</v>
      </c>
      <c r="O1148" s="12">
        <v>1438.36</v>
      </c>
      <c r="P1148" s="49">
        <v>45640</v>
      </c>
      <c r="Q1148" s="12" t="str">
        <f>TEXT(Table1[[#This Row],[Billing_Date]],"YYYY")</f>
        <v>2024</v>
      </c>
      <c r="R1148" s="49">
        <v>45880</v>
      </c>
      <c r="S1148" s="12" t="s">
        <v>49</v>
      </c>
      <c r="T1148" s="12">
        <f>IF(Table1[[#This Row],[Payment_Status]]="Paid",1,0)</f>
        <v>0</v>
      </c>
      <c r="U1148" s="12">
        <f>IF(Table1[[#This Row],[Payment_Status]]="Unpaid",1,0)</f>
        <v>1</v>
      </c>
      <c r="V1148" s="12">
        <f>IF(Table1[[#This Row],[Payment_Status]]="Pending",1,0)</f>
        <v>0</v>
      </c>
      <c r="W1148" s="12" t="s">
        <v>29</v>
      </c>
      <c r="X1148" s="12" t="s">
        <v>44</v>
      </c>
      <c r="Y1148" s="12" t="s">
        <v>45</v>
      </c>
      <c r="Z1148" s="12">
        <v>121.33</v>
      </c>
      <c r="AA1148" s="12">
        <v>168.76</v>
      </c>
      <c r="AB1148" s="12" t="s">
        <v>32</v>
      </c>
      <c r="AC1148" s="13">
        <v>45189</v>
      </c>
      <c r="AD1148" s="12">
        <v>32</v>
      </c>
      <c r="AE1148" s="15" t="s">
        <v>40</v>
      </c>
    </row>
    <row r="1149" spans="3:31" ht="18" x14ac:dyDescent="0.35">
      <c r="C1149" s="11" t="s">
        <v>2278</v>
      </c>
      <c r="D1149" s="12" t="s">
        <v>5133</v>
      </c>
      <c r="E1149" s="12" t="s">
        <v>7138</v>
      </c>
      <c r="F1149" s="12" t="s">
        <v>26</v>
      </c>
      <c r="G1149" s="12" t="s">
        <v>8027</v>
      </c>
      <c r="H1149" s="12" t="s">
        <v>8022</v>
      </c>
      <c r="I1149" s="12" t="s">
        <v>2279</v>
      </c>
      <c r="J1149" s="13">
        <v>45844</v>
      </c>
      <c r="K1149" s="14">
        <v>0.20443287037037036</v>
      </c>
      <c r="L1149" s="12">
        <v>142.47999999999999</v>
      </c>
      <c r="M1149" s="12">
        <v>2580.14</v>
      </c>
      <c r="N1149" s="12">
        <v>2722.62</v>
      </c>
      <c r="O1149" s="12">
        <v>1061.49</v>
      </c>
      <c r="P1149" s="49">
        <v>45844</v>
      </c>
      <c r="Q1149" s="12" t="str">
        <f>TEXT(Table1[[#This Row],[Billing_Date]],"YYYY")</f>
        <v>2025</v>
      </c>
      <c r="R1149" s="49">
        <v>45874</v>
      </c>
      <c r="S1149" s="12" t="s">
        <v>28</v>
      </c>
      <c r="T1149" s="12">
        <f>IF(Table1[[#This Row],[Payment_Status]]="Paid",1,0)</f>
        <v>1</v>
      </c>
      <c r="U1149" s="12">
        <f>IF(Table1[[#This Row],[Payment_Status]]="Unpaid",1,0)</f>
        <v>0</v>
      </c>
      <c r="V1149" s="12">
        <f>IF(Table1[[#This Row],[Payment_Status]]="Pending",1,0)</f>
        <v>0</v>
      </c>
      <c r="W1149" s="12" t="s">
        <v>38</v>
      </c>
      <c r="X1149" s="12" t="s">
        <v>30</v>
      </c>
      <c r="Y1149" s="12" t="s">
        <v>51</v>
      </c>
      <c r="Z1149" s="12">
        <v>90.32</v>
      </c>
      <c r="AA1149" s="12">
        <v>52.16</v>
      </c>
      <c r="AB1149" s="12" t="s">
        <v>46</v>
      </c>
      <c r="AC1149" s="13">
        <v>42318</v>
      </c>
      <c r="AD1149" s="12">
        <v>52</v>
      </c>
      <c r="AE1149" s="15" t="s">
        <v>40</v>
      </c>
    </row>
    <row r="1150" spans="3:31" ht="18" x14ac:dyDescent="0.35">
      <c r="C1150" s="11" t="s">
        <v>2280</v>
      </c>
      <c r="D1150" s="12" t="s">
        <v>5134</v>
      </c>
      <c r="E1150" s="12" t="s">
        <v>7139</v>
      </c>
      <c r="F1150" s="12" t="s">
        <v>30</v>
      </c>
      <c r="G1150" s="12" t="s">
        <v>8030</v>
      </c>
      <c r="H1150" s="12" t="s">
        <v>8023</v>
      </c>
      <c r="I1150" s="12" t="s">
        <v>2281</v>
      </c>
      <c r="J1150" s="13">
        <v>45596</v>
      </c>
      <c r="K1150" s="14">
        <v>0.87785879629629626</v>
      </c>
      <c r="L1150" s="12">
        <v>258.20999999999998</v>
      </c>
      <c r="M1150" s="12">
        <v>4743.1899999999996</v>
      </c>
      <c r="N1150" s="12">
        <v>5001.3999999999996</v>
      </c>
      <c r="O1150" s="12">
        <v>1673.48</v>
      </c>
      <c r="P1150" s="49">
        <v>45598</v>
      </c>
      <c r="Q1150" s="12" t="str">
        <f>TEXT(Table1[[#This Row],[Billing_Date]],"YYYY")</f>
        <v>2024</v>
      </c>
      <c r="R1150" s="49">
        <v>45878</v>
      </c>
      <c r="S1150" s="12" t="s">
        <v>37</v>
      </c>
      <c r="T1150" s="12">
        <f>IF(Table1[[#This Row],[Payment_Status]]="Paid",1,0)</f>
        <v>0</v>
      </c>
      <c r="U1150" s="12">
        <f>IF(Table1[[#This Row],[Payment_Status]]="Unpaid",1,0)</f>
        <v>0</v>
      </c>
      <c r="V1150" s="12">
        <f>IF(Table1[[#This Row],[Payment_Status]]="Pending",1,0)</f>
        <v>1</v>
      </c>
      <c r="W1150" s="12" t="s">
        <v>58</v>
      </c>
      <c r="X1150" s="12" t="s">
        <v>39</v>
      </c>
      <c r="Y1150" s="12" t="s">
        <v>85</v>
      </c>
      <c r="Z1150" s="12">
        <v>115.46</v>
      </c>
      <c r="AA1150" s="12">
        <v>142.75</v>
      </c>
      <c r="AB1150" s="12" t="s">
        <v>32</v>
      </c>
      <c r="AC1150" s="13">
        <v>45317</v>
      </c>
      <c r="AD1150" s="12">
        <v>50</v>
      </c>
      <c r="AE1150" s="15" t="s">
        <v>33</v>
      </c>
    </row>
    <row r="1151" spans="3:31" ht="18" x14ac:dyDescent="0.35">
      <c r="C1151" s="11" t="s">
        <v>2282</v>
      </c>
      <c r="D1151" s="12" t="s">
        <v>5135</v>
      </c>
      <c r="E1151" s="12" t="s">
        <v>7140</v>
      </c>
      <c r="F1151" s="12" t="s">
        <v>35</v>
      </c>
      <c r="G1151" s="12" t="s">
        <v>8027</v>
      </c>
      <c r="H1151" s="12" t="s">
        <v>8022</v>
      </c>
      <c r="I1151" s="12" t="s">
        <v>2283</v>
      </c>
      <c r="J1151" s="13">
        <v>45516</v>
      </c>
      <c r="K1151" s="14">
        <v>0.599212962962963</v>
      </c>
      <c r="L1151" s="12">
        <v>432.08</v>
      </c>
      <c r="M1151" s="12">
        <v>1301.1600000000001</v>
      </c>
      <c r="N1151" s="12">
        <v>1733.24</v>
      </c>
      <c r="O1151" s="12">
        <v>2983.67</v>
      </c>
      <c r="P1151" s="49">
        <v>45527</v>
      </c>
      <c r="Q1151" s="12" t="str">
        <f>TEXT(Table1[[#This Row],[Billing_Date]],"YYYY")</f>
        <v>2024</v>
      </c>
      <c r="R1151" s="49">
        <v>45882</v>
      </c>
      <c r="S1151" s="12" t="s">
        <v>49</v>
      </c>
      <c r="T1151" s="12">
        <f>IF(Table1[[#This Row],[Payment_Status]]="Paid",1,0)</f>
        <v>0</v>
      </c>
      <c r="U1151" s="12">
        <f>IF(Table1[[#This Row],[Payment_Status]]="Unpaid",1,0)</f>
        <v>1</v>
      </c>
      <c r="V1151" s="12">
        <f>IF(Table1[[#This Row],[Payment_Status]]="Pending",1,0)</f>
        <v>0</v>
      </c>
      <c r="W1151" s="12" t="s">
        <v>29</v>
      </c>
      <c r="X1151" s="12" t="s">
        <v>30</v>
      </c>
      <c r="Y1151" s="12" t="s">
        <v>51</v>
      </c>
      <c r="Z1151" s="12">
        <v>218.11</v>
      </c>
      <c r="AA1151" s="12">
        <v>213.97</v>
      </c>
      <c r="AB1151" s="12" t="s">
        <v>32</v>
      </c>
      <c r="AC1151" s="13">
        <v>42815</v>
      </c>
      <c r="AD1151" s="12">
        <v>31</v>
      </c>
      <c r="AE1151" s="15" t="s">
        <v>33</v>
      </c>
    </row>
    <row r="1152" spans="3:31" ht="18" x14ac:dyDescent="0.35">
      <c r="C1152" s="11" t="s">
        <v>2284</v>
      </c>
      <c r="D1152" s="12" t="s">
        <v>5136</v>
      </c>
      <c r="E1152" s="12" t="s">
        <v>7141</v>
      </c>
      <c r="F1152" s="12" t="s">
        <v>35</v>
      </c>
      <c r="G1152" s="12" t="s">
        <v>8031</v>
      </c>
      <c r="H1152" s="12" t="s">
        <v>8024</v>
      </c>
      <c r="I1152" s="12" t="s">
        <v>2285</v>
      </c>
      <c r="J1152" s="13">
        <v>45792</v>
      </c>
      <c r="K1152" s="14">
        <v>0.36041666666666666</v>
      </c>
      <c r="L1152" s="12">
        <v>97.92</v>
      </c>
      <c r="M1152" s="12">
        <v>3621.03</v>
      </c>
      <c r="N1152" s="12">
        <v>3718.95</v>
      </c>
      <c r="O1152" s="12">
        <v>458.19</v>
      </c>
      <c r="P1152" s="49">
        <v>45793</v>
      </c>
      <c r="Q1152" s="12" t="str">
        <f>TEXT(Table1[[#This Row],[Billing_Date]],"YYYY")</f>
        <v>2025</v>
      </c>
      <c r="R1152" s="49">
        <v>45862</v>
      </c>
      <c r="S1152" s="12" t="s">
        <v>28</v>
      </c>
      <c r="T1152" s="12">
        <f>IF(Table1[[#This Row],[Payment_Status]]="Paid",1,0)</f>
        <v>1</v>
      </c>
      <c r="U1152" s="12">
        <f>IF(Table1[[#This Row],[Payment_Status]]="Unpaid",1,0)</f>
        <v>0</v>
      </c>
      <c r="V1152" s="12">
        <f>IF(Table1[[#This Row],[Payment_Status]]="Pending",1,0)</f>
        <v>0</v>
      </c>
      <c r="W1152" s="12" t="s">
        <v>38</v>
      </c>
      <c r="X1152" s="12" t="s">
        <v>39</v>
      </c>
      <c r="Y1152" s="12" t="s">
        <v>31</v>
      </c>
      <c r="Z1152" s="12">
        <v>47.48</v>
      </c>
      <c r="AA1152" s="12">
        <v>50.44</v>
      </c>
      <c r="AB1152" s="12" t="s">
        <v>32</v>
      </c>
      <c r="AC1152" s="13">
        <v>44589</v>
      </c>
      <c r="AD1152" s="12">
        <v>21</v>
      </c>
      <c r="AE1152" s="15" t="s">
        <v>40</v>
      </c>
    </row>
    <row r="1153" spans="3:31" ht="18" x14ac:dyDescent="0.35">
      <c r="C1153" s="11" t="s">
        <v>2636</v>
      </c>
      <c r="D1153" s="12" t="s">
        <v>5137</v>
      </c>
      <c r="E1153" s="12" t="s">
        <v>7142</v>
      </c>
      <c r="F1153" s="12" t="s">
        <v>35</v>
      </c>
      <c r="G1153" s="12" t="s">
        <v>8026</v>
      </c>
      <c r="H1153" s="12" t="s">
        <v>8021</v>
      </c>
      <c r="I1153" s="12" t="s">
        <v>2637</v>
      </c>
      <c r="J1153" s="13">
        <v>45822</v>
      </c>
      <c r="K1153" s="14">
        <v>0.12361111111111112</v>
      </c>
      <c r="L1153" s="12">
        <v>443.14</v>
      </c>
      <c r="M1153" s="12">
        <v>4777.3500000000004</v>
      </c>
      <c r="N1153" s="12">
        <v>5220.49</v>
      </c>
      <c r="O1153" s="12">
        <v>2075.54</v>
      </c>
      <c r="P1153" s="49">
        <v>45824</v>
      </c>
      <c r="Q1153" s="12" t="str">
        <f>TEXT(Table1[[#This Row],[Billing_Date]],"YYYY")</f>
        <v>2025</v>
      </c>
      <c r="R1153" s="49">
        <v>45881</v>
      </c>
      <c r="S1153" s="12" t="s">
        <v>28</v>
      </c>
      <c r="T1153" s="12">
        <f>IF(Table1[[#This Row],[Payment_Status]]="Paid",1,0)</f>
        <v>1</v>
      </c>
      <c r="U1153" s="12">
        <f>IF(Table1[[#This Row],[Payment_Status]]="Unpaid",1,0)</f>
        <v>0</v>
      </c>
      <c r="V1153" s="12">
        <f>IF(Table1[[#This Row],[Payment_Status]]="Pending",1,0)</f>
        <v>0</v>
      </c>
      <c r="W1153" s="12" t="s">
        <v>29</v>
      </c>
      <c r="X1153" s="12" t="s">
        <v>30</v>
      </c>
      <c r="Y1153" s="12" t="s">
        <v>51</v>
      </c>
      <c r="Z1153" s="12">
        <v>207.55</v>
      </c>
      <c r="AA1153" s="12">
        <v>235.59</v>
      </c>
      <c r="AB1153" s="12" t="s">
        <v>32</v>
      </c>
      <c r="AC1153" s="13">
        <v>44457</v>
      </c>
      <c r="AD1153" s="12">
        <v>46</v>
      </c>
      <c r="AE1153" s="15" t="s">
        <v>40</v>
      </c>
    </row>
    <row r="1154" spans="3:31" ht="18" x14ac:dyDescent="0.35">
      <c r="C1154" s="11" t="s">
        <v>2288</v>
      </c>
      <c r="D1154" s="12" t="s">
        <v>5138</v>
      </c>
      <c r="E1154" s="12" t="s">
        <v>7143</v>
      </c>
      <c r="F1154" s="12" t="s">
        <v>30</v>
      </c>
      <c r="G1154" s="12" t="s">
        <v>8031</v>
      </c>
      <c r="H1154" s="12" t="s">
        <v>8024</v>
      </c>
      <c r="I1154" s="12" t="s">
        <v>2289</v>
      </c>
      <c r="J1154" s="13">
        <v>45766</v>
      </c>
      <c r="K1154" s="14">
        <v>0.55090277777777774</v>
      </c>
      <c r="L1154" s="12">
        <v>187.4</v>
      </c>
      <c r="M1154" s="12">
        <v>4322.7</v>
      </c>
      <c r="N1154" s="12">
        <v>4510.0999999999904</v>
      </c>
      <c r="O1154" s="12">
        <v>916.68</v>
      </c>
      <c r="P1154" s="49">
        <v>45770</v>
      </c>
      <c r="Q1154" s="12" t="str">
        <f>TEXT(Table1[[#This Row],[Billing_Date]],"YYYY")</f>
        <v>2025</v>
      </c>
      <c r="R1154" s="49">
        <v>45865</v>
      </c>
      <c r="S1154" s="12" t="s">
        <v>28</v>
      </c>
      <c r="T1154" s="12">
        <f>IF(Table1[[#This Row],[Payment_Status]]="Paid",1,0)</f>
        <v>1</v>
      </c>
      <c r="U1154" s="12">
        <f>IF(Table1[[#This Row],[Payment_Status]]="Unpaid",1,0)</f>
        <v>0</v>
      </c>
      <c r="V1154" s="12">
        <f>IF(Table1[[#This Row],[Payment_Status]]="Pending",1,0)</f>
        <v>0</v>
      </c>
      <c r="W1154" s="12" t="s">
        <v>43</v>
      </c>
      <c r="X1154" s="12" t="s">
        <v>44</v>
      </c>
      <c r="Y1154" s="12" t="s">
        <v>85</v>
      </c>
      <c r="Z1154" s="12">
        <v>129.81</v>
      </c>
      <c r="AA1154" s="12">
        <v>57.59</v>
      </c>
      <c r="AB1154" s="12" t="s">
        <v>32</v>
      </c>
      <c r="AC1154" s="13">
        <v>44157</v>
      </c>
      <c r="AD1154" s="12">
        <v>56</v>
      </c>
      <c r="AE1154" s="15" t="s">
        <v>33</v>
      </c>
    </row>
    <row r="1155" spans="3:31" ht="18" x14ac:dyDescent="0.35">
      <c r="C1155" s="11" t="s">
        <v>2290</v>
      </c>
      <c r="D1155" s="12" t="s">
        <v>5139</v>
      </c>
      <c r="E1155" s="12" t="s">
        <v>7144</v>
      </c>
      <c r="F1155" s="12" t="s">
        <v>30</v>
      </c>
      <c r="G1155" s="12" t="s">
        <v>8027</v>
      </c>
      <c r="H1155" s="12" t="s">
        <v>8022</v>
      </c>
      <c r="I1155" s="12" t="s">
        <v>2291</v>
      </c>
      <c r="J1155" s="13">
        <v>45570</v>
      </c>
      <c r="K1155" s="14">
        <v>0.74949074074074074</v>
      </c>
      <c r="L1155" s="12">
        <v>481.06</v>
      </c>
      <c r="M1155" s="12">
        <v>3610.78</v>
      </c>
      <c r="N1155" s="12">
        <v>4091.84</v>
      </c>
      <c r="O1155" s="12">
        <v>2736.86</v>
      </c>
      <c r="P1155" s="49">
        <v>45839</v>
      </c>
      <c r="Q1155" s="12" t="str">
        <f>TEXT(Table1[[#This Row],[Billing_Date]],"YYYY")</f>
        <v>2025</v>
      </c>
      <c r="R1155" s="49">
        <v>45869</v>
      </c>
      <c r="S1155" s="12" t="s">
        <v>49</v>
      </c>
      <c r="T1155" s="12">
        <f>IF(Table1[[#This Row],[Payment_Status]]="Paid",1,0)</f>
        <v>0</v>
      </c>
      <c r="U1155" s="12">
        <f>IF(Table1[[#This Row],[Payment_Status]]="Unpaid",1,0)</f>
        <v>1</v>
      </c>
      <c r="V1155" s="12">
        <f>IF(Table1[[#This Row],[Payment_Status]]="Pending",1,0)</f>
        <v>0</v>
      </c>
      <c r="W1155" s="12" t="s">
        <v>29</v>
      </c>
      <c r="X1155" s="12" t="s">
        <v>30</v>
      </c>
      <c r="Y1155" s="12" t="s">
        <v>85</v>
      </c>
      <c r="Z1155" s="12">
        <v>232.38</v>
      </c>
      <c r="AA1155" s="12">
        <v>248.68</v>
      </c>
      <c r="AB1155" s="12" t="s">
        <v>46</v>
      </c>
      <c r="AC1155" s="13">
        <v>43460</v>
      </c>
      <c r="AD1155" s="12">
        <v>21</v>
      </c>
      <c r="AE1155" s="15" t="s">
        <v>64</v>
      </c>
    </row>
    <row r="1156" spans="3:31" ht="18" x14ac:dyDescent="0.35">
      <c r="C1156" s="11" t="s">
        <v>2292</v>
      </c>
      <c r="D1156" s="12" t="s">
        <v>5140</v>
      </c>
      <c r="E1156" s="12" t="s">
        <v>7145</v>
      </c>
      <c r="F1156" s="12" t="s">
        <v>30</v>
      </c>
      <c r="G1156" s="12" t="s">
        <v>8026</v>
      </c>
      <c r="H1156" s="12" t="s">
        <v>8021</v>
      </c>
      <c r="I1156" s="12" t="s">
        <v>2293</v>
      </c>
      <c r="J1156" s="13">
        <v>45639</v>
      </c>
      <c r="K1156" s="14">
        <v>0.44697916666666665</v>
      </c>
      <c r="L1156" s="12">
        <v>462.58</v>
      </c>
      <c r="M1156" s="12">
        <v>2772.91</v>
      </c>
      <c r="N1156" s="12">
        <v>3235.49</v>
      </c>
      <c r="O1156" s="12">
        <v>2228.5700000000002</v>
      </c>
      <c r="P1156" s="49">
        <v>45640</v>
      </c>
      <c r="Q1156" s="12" t="str">
        <f>TEXT(Table1[[#This Row],[Billing_Date]],"YYYY")</f>
        <v>2024</v>
      </c>
      <c r="R1156" s="49">
        <v>45884</v>
      </c>
      <c r="S1156" s="12" t="s">
        <v>37</v>
      </c>
      <c r="T1156" s="12">
        <f>IF(Table1[[#This Row],[Payment_Status]]="Paid",1,0)</f>
        <v>0</v>
      </c>
      <c r="U1156" s="12">
        <f>IF(Table1[[#This Row],[Payment_Status]]="Unpaid",1,0)</f>
        <v>0</v>
      </c>
      <c r="V1156" s="12">
        <f>IF(Table1[[#This Row],[Payment_Status]]="Pending",1,0)</f>
        <v>1</v>
      </c>
      <c r="W1156" s="12" t="s">
        <v>43</v>
      </c>
      <c r="X1156" s="12" t="s">
        <v>44</v>
      </c>
      <c r="Y1156" s="12" t="s">
        <v>63</v>
      </c>
      <c r="Z1156" s="12">
        <v>297.58</v>
      </c>
      <c r="AA1156" s="12">
        <v>165</v>
      </c>
      <c r="AB1156" s="12" t="s">
        <v>46</v>
      </c>
      <c r="AC1156" s="13">
        <v>43145</v>
      </c>
      <c r="AD1156" s="12">
        <v>23</v>
      </c>
      <c r="AE1156" s="15" t="s">
        <v>33</v>
      </c>
    </row>
    <row r="1157" spans="3:31" ht="18" x14ac:dyDescent="0.35">
      <c r="C1157" s="11" t="s">
        <v>2294</v>
      </c>
      <c r="D1157" s="12" t="s">
        <v>5141</v>
      </c>
      <c r="E1157" s="12" t="s">
        <v>7146</v>
      </c>
      <c r="F1157" s="12" t="s">
        <v>30</v>
      </c>
      <c r="G1157" s="12" t="s">
        <v>8026</v>
      </c>
      <c r="H1157" s="12" t="s">
        <v>8021</v>
      </c>
      <c r="I1157" s="12" t="s">
        <v>2295</v>
      </c>
      <c r="J1157" s="13">
        <v>45835</v>
      </c>
      <c r="K1157" s="14">
        <v>0.10811342592592593</v>
      </c>
      <c r="L1157" s="12">
        <v>216.83</v>
      </c>
      <c r="M1157" s="12">
        <v>1362.31</v>
      </c>
      <c r="N1157" s="12">
        <v>1579.1399999999901</v>
      </c>
      <c r="O1157" s="12">
        <v>1475.32</v>
      </c>
      <c r="P1157" s="49">
        <v>45838</v>
      </c>
      <c r="Q1157" s="12" t="str">
        <f>TEXT(Table1[[#This Row],[Billing_Date]],"YYYY")</f>
        <v>2025</v>
      </c>
      <c r="R1157" s="49">
        <v>45886</v>
      </c>
      <c r="S1157" s="12" t="s">
        <v>28</v>
      </c>
      <c r="T1157" s="12">
        <f>IF(Table1[[#This Row],[Payment_Status]]="Paid",1,0)</f>
        <v>1</v>
      </c>
      <c r="U1157" s="12">
        <f>IF(Table1[[#This Row],[Payment_Status]]="Unpaid",1,0)</f>
        <v>0</v>
      </c>
      <c r="V1157" s="12">
        <f>IF(Table1[[#This Row],[Payment_Status]]="Pending",1,0)</f>
        <v>0</v>
      </c>
      <c r="W1157" s="12" t="s">
        <v>50</v>
      </c>
      <c r="X1157" s="12" t="s">
        <v>39</v>
      </c>
      <c r="Y1157" s="12" t="s">
        <v>45</v>
      </c>
      <c r="Z1157" s="12">
        <v>139.69999999999999</v>
      </c>
      <c r="AA1157" s="12">
        <v>77.13</v>
      </c>
      <c r="AB1157" s="12" t="s">
        <v>32</v>
      </c>
      <c r="AC1157" s="13">
        <v>44782</v>
      </c>
      <c r="AD1157" s="12">
        <v>22</v>
      </c>
      <c r="AE1157" s="15" t="s">
        <v>64</v>
      </c>
    </row>
    <row r="1158" spans="3:31" ht="18" x14ac:dyDescent="0.35">
      <c r="C1158" s="11" t="s">
        <v>2296</v>
      </c>
      <c r="D1158" s="12" t="s">
        <v>5142</v>
      </c>
      <c r="E1158" s="12" t="s">
        <v>7147</v>
      </c>
      <c r="F1158" s="12" t="s">
        <v>26</v>
      </c>
      <c r="G1158" s="12" t="s">
        <v>8031</v>
      </c>
      <c r="H1158" s="12" t="s">
        <v>8024</v>
      </c>
      <c r="I1158" s="12" t="s">
        <v>2297</v>
      </c>
      <c r="J1158" s="13">
        <v>45621</v>
      </c>
      <c r="K1158" s="14">
        <v>0.7408217592592593</v>
      </c>
      <c r="L1158" s="12">
        <v>493.32</v>
      </c>
      <c r="M1158" s="12">
        <v>3251.44</v>
      </c>
      <c r="N1158" s="12">
        <v>3744.76</v>
      </c>
      <c r="O1158" s="12">
        <v>2928.81</v>
      </c>
      <c r="P1158" s="49">
        <v>45623</v>
      </c>
      <c r="Q1158" s="12" t="str">
        <f>TEXT(Table1[[#This Row],[Billing_Date]],"YYYY")</f>
        <v>2024</v>
      </c>
      <c r="R1158" s="49">
        <v>45886</v>
      </c>
      <c r="S1158" s="12" t="s">
        <v>49</v>
      </c>
      <c r="T1158" s="12">
        <f>IF(Table1[[#This Row],[Payment_Status]]="Paid",1,0)</f>
        <v>0</v>
      </c>
      <c r="U1158" s="12">
        <f>IF(Table1[[#This Row],[Payment_Status]]="Unpaid",1,0)</f>
        <v>1</v>
      </c>
      <c r="V1158" s="12">
        <f>IF(Table1[[#This Row],[Payment_Status]]="Pending",1,0)</f>
        <v>0</v>
      </c>
      <c r="W1158" s="12" t="s">
        <v>50</v>
      </c>
      <c r="X1158" s="12" t="s">
        <v>44</v>
      </c>
      <c r="Y1158" s="12" t="s">
        <v>45</v>
      </c>
      <c r="Z1158" s="12">
        <v>269.27</v>
      </c>
      <c r="AA1158" s="12">
        <v>224.05</v>
      </c>
      <c r="AB1158" s="12" t="s">
        <v>32</v>
      </c>
      <c r="AC1158" s="13">
        <v>44189</v>
      </c>
      <c r="AD1158" s="12">
        <v>74</v>
      </c>
      <c r="AE1158" s="15" t="s">
        <v>40</v>
      </c>
    </row>
    <row r="1159" spans="3:31" ht="18" x14ac:dyDescent="0.35">
      <c r="C1159" s="11" t="s">
        <v>25</v>
      </c>
      <c r="D1159" s="12" t="s">
        <v>5143</v>
      </c>
      <c r="E1159" s="12" t="s">
        <v>7148</v>
      </c>
      <c r="F1159" s="12" t="s">
        <v>26</v>
      </c>
      <c r="G1159" s="12" t="s">
        <v>8030</v>
      </c>
      <c r="H1159" s="12" t="s">
        <v>8023</v>
      </c>
      <c r="I1159" s="12" t="s">
        <v>27</v>
      </c>
      <c r="J1159" s="13">
        <v>45554</v>
      </c>
      <c r="K1159" s="14">
        <v>0.10871527777777777</v>
      </c>
      <c r="L1159" s="12">
        <v>460.73</v>
      </c>
      <c r="M1159" s="12">
        <v>2179.4699999999998</v>
      </c>
      <c r="N1159" s="12">
        <v>2640.2</v>
      </c>
      <c r="O1159" s="12">
        <v>2777.43</v>
      </c>
      <c r="P1159" s="49">
        <v>45843</v>
      </c>
      <c r="Q1159" s="12" t="str">
        <f>TEXT(Table1[[#This Row],[Billing_Date]],"YYYY")</f>
        <v>2025</v>
      </c>
      <c r="R1159" s="49">
        <v>45864</v>
      </c>
      <c r="S1159" s="12" t="s">
        <v>28</v>
      </c>
      <c r="T1159" s="12">
        <f>IF(Table1[[#This Row],[Payment_Status]]="Paid",1,0)</f>
        <v>1</v>
      </c>
      <c r="U1159" s="12">
        <f>IF(Table1[[#This Row],[Payment_Status]]="Unpaid",1,0)</f>
        <v>0</v>
      </c>
      <c r="V1159" s="12">
        <f>IF(Table1[[#This Row],[Payment_Status]]="Pending",1,0)</f>
        <v>0</v>
      </c>
      <c r="W1159" s="12" t="s">
        <v>29</v>
      </c>
      <c r="X1159" s="12" t="s">
        <v>30</v>
      </c>
      <c r="Y1159" s="12" t="s">
        <v>31</v>
      </c>
      <c r="Z1159" s="12">
        <v>215.61</v>
      </c>
      <c r="AA1159" s="12">
        <v>245.12</v>
      </c>
      <c r="AB1159" s="12" t="s">
        <v>32</v>
      </c>
      <c r="AC1159" s="13">
        <v>44046</v>
      </c>
      <c r="AD1159" s="12">
        <v>60</v>
      </c>
      <c r="AE1159" s="15" t="s">
        <v>33</v>
      </c>
    </row>
    <row r="1160" spans="3:31" ht="18" x14ac:dyDescent="0.35">
      <c r="C1160" s="11" t="s">
        <v>2300</v>
      </c>
      <c r="D1160" s="12" t="s">
        <v>5144</v>
      </c>
      <c r="E1160" s="12" t="s">
        <v>7149</v>
      </c>
      <c r="F1160" s="12" t="s">
        <v>35</v>
      </c>
      <c r="G1160" s="12" t="s">
        <v>8027</v>
      </c>
      <c r="H1160" s="12" t="s">
        <v>8022</v>
      </c>
      <c r="I1160" s="12" t="s">
        <v>2301</v>
      </c>
      <c r="J1160" s="13">
        <v>45528</v>
      </c>
      <c r="K1160" s="14">
        <v>0.58057870370370368</v>
      </c>
      <c r="L1160" s="12">
        <v>414.53</v>
      </c>
      <c r="M1160" s="12">
        <v>2886.37</v>
      </c>
      <c r="N1160" s="12">
        <v>3300.8999999999901</v>
      </c>
      <c r="O1160" s="12">
        <v>1973.93</v>
      </c>
      <c r="P1160" s="49">
        <v>45822</v>
      </c>
      <c r="Q1160" s="12" t="str">
        <f>TEXT(Table1[[#This Row],[Billing_Date]],"YYYY")</f>
        <v>2025</v>
      </c>
      <c r="R1160" s="49">
        <v>45863</v>
      </c>
      <c r="S1160" s="12" t="s">
        <v>37</v>
      </c>
      <c r="T1160" s="12">
        <f>IF(Table1[[#This Row],[Payment_Status]]="Paid",1,0)</f>
        <v>0</v>
      </c>
      <c r="U1160" s="12">
        <f>IF(Table1[[#This Row],[Payment_Status]]="Unpaid",1,0)</f>
        <v>0</v>
      </c>
      <c r="V1160" s="12">
        <f>IF(Table1[[#This Row],[Payment_Status]]="Pending",1,0)</f>
        <v>1</v>
      </c>
      <c r="W1160" s="12" t="s">
        <v>50</v>
      </c>
      <c r="X1160" s="12" t="s">
        <v>44</v>
      </c>
      <c r="Y1160" s="12" t="s">
        <v>51</v>
      </c>
      <c r="Z1160" s="12">
        <v>198.96</v>
      </c>
      <c r="AA1160" s="12">
        <v>215.57</v>
      </c>
      <c r="AB1160" s="12" t="s">
        <v>46</v>
      </c>
      <c r="AC1160" s="13">
        <v>43083</v>
      </c>
      <c r="AD1160" s="12">
        <v>45</v>
      </c>
      <c r="AE1160" s="15" t="s">
        <v>64</v>
      </c>
    </row>
    <row r="1161" spans="3:31" ht="18" x14ac:dyDescent="0.35">
      <c r="C1161" s="11" t="s">
        <v>2409</v>
      </c>
      <c r="D1161" s="12" t="s">
        <v>5145</v>
      </c>
      <c r="E1161" s="12" t="s">
        <v>7150</v>
      </c>
      <c r="F1161" s="12" t="s">
        <v>26</v>
      </c>
      <c r="G1161" s="12" t="s">
        <v>8029</v>
      </c>
      <c r="H1161" s="12" t="s">
        <v>8020</v>
      </c>
      <c r="I1161" s="12" t="s">
        <v>2410</v>
      </c>
      <c r="J1161" s="13">
        <v>45577</v>
      </c>
      <c r="K1161" s="14">
        <v>0.30717592592592591</v>
      </c>
      <c r="L1161" s="12">
        <v>366.94</v>
      </c>
      <c r="M1161" s="12">
        <v>2848.86</v>
      </c>
      <c r="N1161" s="12">
        <v>3215.8</v>
      </c>
      <c r="O1161" s="12">
        <v>2191.3200000000002</v>
      </c>
      <c r="P1161" s="49">
        <v>45785</v>
      </c>
      <c r="Q1161" s="12" t="str">
        <f>TEXT(Table1[[#This Row],[Billing_Date]],"YYYY")</f>
        <v>2025</v>
      </c>
      <c r="R1161" s="49">
        <v>45877</v>
      </c>
      <c r="S1161" s="12" t="s">
        <v>49</v>
      </c>
      <c r="T1161" s="12">
        <f>IF(Table1[[#This Row],[Payment_Status]]="Paid",1,0)</f>
        <v>0</v>
      </c>
      <c r="U1161" s="12">
        <f>IF(Table1[[#This Row],[Payment_Status]]="Unpaid",1,0)</f>
        <v>1</v>
      </c>
      <c r="V1161" s="12">
        <f>IF(Table1[[#This Row],[Payment_Status]]="Pending",1,0)</f>
        <v>0</v>
      </c>
      <c r="W1161" s="12" t="s">
        <v>50</v>
      </c>
      <c r="X1161" s="12" t="s">
        <v>39</v>
      </c>
      <c r="Y1161" s="12" t="s">
        <v>31</v>
      </c>
      <c r="Z1161" s="12">
        <v>159.97999999999999</v>
      </c>
      <c r="AA1161" s="12">
        <v>206.96</v>
      </c>
      <c r="AB1161" s="12" t="s">
        <v>32</v>
      </c>
      <c r="AC1161" s="13">
        <v>43462</v>
      </c>
      <c r="AD1161" s="12">
        <v>19</v>
      </c>
      <c r="AE1161" s="15" t="s">
        <v>33</v>
      </c>
    </row>
    <row r="1162" spans="3:31" ht="18" x14ac:dyDescent="0.35">
      <c r="C1162" s="11" t="s">
        <v>2304</v>
      </c>
      <c r="D1162" s="12" t="s">
        <v>5146</v>
      </c>
      <c r="E1162" s="12" t="s">
        <v>7151</v>
      </c>
      <c r="F1162" s="12" t="s">
        <v>30</v>
      </c>
      <c r="G1162" s="12" t="s">
        <v>8025</v>
      </c>
      <c r="H1162" s="12" t="s">
        <v>8020</v>
      </c>
      <c r="I1162" s="12" t="s">
        <v>2305</v>
      </c>
      <c r="J1162" s="13">
        <v>45517</v>
      </c>
      <c r="K1162" s="14">
        <v>0.34185185185185185</v>
      </c>
      <c r="L1162" s="12">
        <v>30.94</v>
      </c>
      <c r="M1162" s="12">
        <v>2429.02</v>
      </c>
      <c r="N1162" s="12">
        <v>2459.96</v>
      </c>
      <c r="O1162" s="12">
        <v>217.41</v>
      </c>
      <c r="P1162" s="49">
        <v>45655</v>
      </c>
      <c r="Q1162" s="12" t="str">
        <f>TEXT(Table1[[#This Row],[Billing_Date]],"YYYY")</f>
        <v>2024</v>
      </c>
      <c r="R1162" s="49">
        <v>45884</v>
      </c>
      <c r="S1162" s="12" t="s">
        <v>49</v>
      </c>
      <c r="T1162" s="12">
        <f>IF(Table1[[#This Row],[Payment_Status]]="Paid",1,0)</f>
        <v>0</v>
      </c>
      <c r="U1162" s="12">
        <f>IF(Table1[[#This Row],[Payment_Status]]="Unpaid",1,0)</f>
        <v>1</v>
      </c>
      <c r="V1162" s="12">
        <f>IF(Table1[[#This Row],[Payment_Status]]="Pending",1,0)</f>
        <v>0</v>
      </c>
      <c r="W1162" s="12" t="s">
        <v>29</v>
      </c>
      <c r="X1162" s="12" t="s">
        <v>39</v>
      </c>
      <c r="Y1162" s="12" t="s">
        <v>63</v>
      </c>
      <c r="Z1162" s="12">
        <v>19.89</v>
      </c>
      <c r="AA1162" s="12">
        <v>11.05</v>
      </c>
      <c r="AB1162" s="12" t="s">
        <v>46</v>
      </c>
      <c r="AC1162" s="13">
        <v>44655</v>
      </c>
      <c r="AD1162" s="12">
        <v>32</v>
      </c>
      <c r="AE1162" s="15" t="s">
        <v>64</v>
      </c>
    </row>
    <row r="1163" spans="3:31" ht="18" x14ac:dyDescent="0.35">
      <c r="C1163" s="11" t="s">
        <v>2306</v>
      </c>
      <c r="D1163" s="12" t="s">
        <v>5147</v>
      </c>
      <c r="E1163" s="12" t="s">
        <v>7152</v>
      </c>
      <c r="F1163" s="12" t="s">
        <v>30</v>
      </c>
      <c r="G1163" s="12" t="s">
        <v>8031</v>
      </c>
      <c r="H1163" s="12" t="s">
        <v>8024</v>
      </c>
      <c r="I1163" s="12" t="s">
        <v>2307</v>
      </c>
      <c r="J1163" s="13">
        <v>45601</v>
      </c>
      <c r="K1163" s="14">
        <v>0.66249999999999998</v>
      </c>
      <c r="L1163" s="12">
        <v>131.01</v>
      </c>
      <c r="M1163" s="12">
        <v>4099.1899999999996</v>
      </c>
      <c r="N1163" s="12">
        <v>4230.2</v>
      </c>
      <c r="O1163" s="12">
        <v>639.91999999999996</v>
      </c>
      <c r="P1163" s="49">
        <v>45620</v>
      </c>
      <c r="Q1163" s="12" t="str">
        <f>TEXT(Table1[[#This Row],[Billing_Date]],"YYYY")</f>
        <v>2024</v>
      </c>
      <c r="R1163" s="49">
        <v>45879</v>
      </c>
      <c r="S1163" s="12" t="s">
        <v>28</v>
      </c>
      <c r="T1163" s="12">
        <f>IF(Table1[[#This Row],[Payment_Status]]="Paid",1,0)</f>
        <v>1</v>
      </c>
      <c r="U1163" s="12">
        <f>IF(Table1[[#This Row],[Payment_Status]]="Unpaid",1,0)</f>
        <v>0</v>
      </c>
      <c r="V1163" s="12">
        <f>IF(Table1[[#This Row],[Payment_Status]]="Pending",1,0)</f>
        <v>0</v>
      </c>
      <c r="W1163" s="12" t="s">
        <v>43</v>
      </c>
      <c r="X1163" s="12" t="s">
        <v>30</v>
      </c>
      <c r="Y1163" s="12" t="s">
        <v>63</v>
      </c>
      <c r="Z1163" s="12">
        <v>79.91</v>
      </c>
      <c r="AA1163" s="12">
        <v>51.1</v>
      </c>
      <c r="AB1163" s="12" t="s">
        <v>46</v>
      </c>
      <c r="AC1163" s="13">
        <v>42620</v>
      </c>
      <c r="AD1163" s="12">
        <v>41</v>
      </c>
      <c r="AE1163" s="15" t="s">
        <v>40</v>
      </c>
    </row>
    <row r="1164" spans="3:31" ht="18" x14ac:dyDescent="0.35">
      <c r="C1164" s="11" t="s">
        <v>2308</v>
      </c>
      <c r="D1164" s="12" t="s">
        <v>5148</v>
      </c>
      <c r="E1164" s="12" t="s">
        <v>7153</v>
      </c>
      <c r="F1164" s="12" t="s">
        <v>30</v>
      </c>
      <c r="G1164" s="12" t="s">
        <v>8027</v>
      </c>
      <c r="H1164" s="12" t="s">
        <v>8022</v>
      </c>
      <c r="I1164" s="12" t="s">
        <v>2309</v>
      </c>
      <c r="J1164" s="13">
        <v>45717</v>
      </c>
      <c r="K1164" s="14">
        <v>0.39063657407407409</v>
      </c>
      <c r="L1164" s="12">
        <v>121.7</v>
      </c>
      <c r="M1164" s="12">
        <v>2081.2600000000002</v>
      </c>
      <c r="N1164" s="12">
        <v>2202.96</v>
      </c>
      <c r="O1164" s="12">
        <v>647.16999999999996</v>
      </c>
      <c r="P1164" s="49">
        <v>45719</v>
      </c>
      <c r="Q1164" s="12" t="str">
        <f>TEXT(Table1[[#This Row],[Billing_Date]],"YYYY")</f>
        <v>2025</v>
      </c>
      <c r="R1164" s="49">
        <v>45859</v>
      </c>
      <c r="S1164" s="12" t="s">
        <v>28</v>
      </c>
      <c r="T1164" s="12">
        <f>IF(Table1[[#This Row],[Payment_Status]]="Paid",1,0)</f>
        <v>1</v>
      </c>
      <c r="U1164" s="12">
        <f>IF(Table1[[#This Row],[Payment_Status]]="Unpaid",1,0)</f>
        <v>0</v>
      </c>
      <c r="V1164" s="12">
        <f>IF(Table1[[#This Row],[Payment_Status]]="Pending",1,0)</f>
        <v>0</v>
      </c>
      <c r="W1164" s="12" t="s">
        <v>50</v>
      </c>
      <c r="X1164" s="12" t="s">
        <v>44</v>
      </c>
      <c r="Y1164" s="12" t="s">
        <v>51</v>
      </c>
      <c r="Z1164" s="12">
        <v>68.760000000000005</v>
      </c>
      <c r="AA1164" s="12">
        <v>52.94</v>
      </c>
      <c r="AB1164" s="12" t="s">
        <v>46</v>
      </c>
      <c r="AC1164" s="13">
        <v>43640</v>
      </c>
      <c r="AD1164" s="12">
        <v>33</v>
      </c>
      <c r="AE1164" s="15" t="s">
        <v>64</v>
      </c>
    </row>
    <row r="1165" spans="3:31" ht="18" x14ac:dyDescent="0.35">
      <c r="C1165" s="11" t="s">
        <v>2310</v>
      </c>
      <c r="D1165" s="12" t="s">
        <v>5149</v>
      </c>
      <c r="E1165" s="12" t="s">
        <v>7154</v>
      </c>
      <c r="F1165" s="12" t="s">
        <v>35</v>
      </c>
      <c r="G1165" s="12" t="s">
        <v>8028</v>
      </c>
      <c r="H1165" s="12" t="s">
        <v>8022</v>
      </c>
      <c r="I1165" s="12" t="s">
        <v>2311</v>
      </c>
      <c r="J1165" s="13">
        <v>45763</v>
      </c>
      <c r="K1165" s="14">
        <v>0.71559027777777773</v>
      </c>
      <c r="L1165" s="12">
        <v>364.69</v>
      </c>
      <c r="M1165" s="12">
        <v>3603.52</v>
      </c>
      <c r="N1165" s="12">
        <v>3968.21</v>
      </c>
      <c r="O1165" s="12">
        <v>2383.61</v>
      </c>
      <c r="P1165" s="49">
        <v>45848</v>
      </c>
      <c r="Q1165" s="12" t="str">
        <f>TEXT(Table1[[#This Row],[Billing_Date]],"YYYY")</f>
        <v>2025</v>
      </c>
      <c r="R1165" s="49">
        <v>45872</v>
      </c>
      <c r="S1165" s="12" t="s">
        <v>28</v>
      </c>
      <c r="T1165" s="12">
        <f>IF(Table1[[#This Row],[Payment_Status]]="Paid",1,0)</f>
        <v>1</v>
      </c>
      <c r="U1165" s="12">
        <f>IF(Table1[[#This Row],[Payment_Status]]="Unpaid",1,0)</f>
        <v>0</v>
      </c>
      <c r="V1165" s="12">
        <f>IF(Table1[[#This Row],[Payment_Status]]="Pending",1,0)</f>
        <v>0</v>
      </c>
      <c r="W1165" s="12" t="s">
        <v>43</v>
      </c>
      <c r="X1165" s="12" t="s">
        <v>44</v>
      </c>
      <c r="Y1165" s="12" t="s">
        <v>85</v>
      </c>
      <c r="Z1165" s="12">
        <v>168.32</v>
      </c>
      <c r="AA1165" s="12">
        <v>196.37</v>
      </c>
      <c r="AB1165" s="12" t="s">
        <v>46</v>
      </c>
      <c r="AC1165" s="13">
        <v>43181</v>
      </c>
      <c r="AD1165" s="12">
        <v>53</v>
      </c>
      <c r="AE1165" s="15" t="s">
        <v>64</v>
      </c>
    </row>
    <row r="1166" spans="3:31" ht="18" x14ac:dyDescent="0.35">
      <c r="C1166" s="11" t="s">
        <v>2312</v>
      </c>
      <c r="D1166" s="12" t="s">
        <v>5150</v>
      </c>
      <c r="E1166" s="12" t="s">
        <v>7155</v>
      </c>
      <c r="F1166" s="12" t="s">
        <v>26</v>
      </c>
      <c r="G1166" s="12" t="s">
        <v>8031</v>
      </c>
      <c r="H1166" s="12" t="s">
        <v>8024</v>
      </c>
      <c r="I1166" s="12" t="s">
        <v>2313</v>
      </c>
      <c r="J1166" s="13">
        <v>45495</v>
      </c>
      <c r="K1166" s="14">
        <v>0.17829861111111112</v>
      </c>
      <c r="L1166" s="12">
        <v>60.33</v>
      </c>
      <c r="M1166" s="12">
        <v>2871.33</v>
      </c>
      <c r="N1166" s="12">
        <v>2931.66</v>
      </c>
      <c r="O1166" s="12">
        <v>407.2</v>
      </c>
      <c r="P1166" s="49">
        <v>45508</v>
      </c>
      <c r="Q1166" s="12" t="str">
        <f>TEXT(Table1[[#This Row],[Billing_Date]],"YYYY")</f>
        <v>2024</v>
      </c>
      <c r="R1166" s="49">
        <v>45874</v>
      </c>
      <c r="S1166" s="12" t="s">
        <v>49</v>
      </c>
      <c r="T1166" s="12">
        <f>IF(Table1[[#This Row],[Payment_Status]]="Paid",1,0)</f>
        <v>0</v>
      </c>
      <c r="U1166" s="12">
        <f>IF(Table1[[#This Row],[Payment_Status]]="Unpaid",1,0)</f>
        <v>1</v>
      </c>
      <c r="V1166" s="12">
        <f>IF(Table1[[#This Row],[Payment_Status]]="Pending",1,0)</f>
        <v>0</v>
      </c>
      <c r="W1166" s="12" t="s">
        <v>38</v>
      </c>
      <c r="X1166" s="12" t="s">
        <v>39</v>
      </c>
      <c r="Y1166" s="12" t="s">
        <v>31</v>
      </c>
      <c r="Z1166" s="12">
        <v>26.27</v>
      </c>
      <c r="AA1166" s="12">
        <v>34.06</v>
      </c>
      <c r="AB1166" s="12" t="s">
        <v>32</v>
      </c>
      <c r="AC1166" s="13">
        <v>45200</v>
      </c>
      <c r="AD1166" s="12">
        <v>60</v>
      </c>
      <c r="AE1166" s="15" t="s">
        <v>40</v>
      </c>
    </row>
    <row r="1167" spans="3:31" ht="18" x14ac:dyDescent="0.35">
      <c r="C1167" s="11" t="s">
        <v>2314</v>
      </c>
      <c r="D1167" s="12" t="s">
        <v>5151</v>
      </c>
      <c r="E1167" s="12" t="s">
        <v>7156</v>
      </c>
      <c r="F1167" s="12" t="s">
        <v>26</v>
      </c>
      <c r="G1167" s="12" t="s">
        <v>8027</v>
      </c>
      <c r="H1167" s="12" t="s">
        <v>8022</v>
      </c>
      <c r="I1167" s="12" t="s">
        <v>2315</v>
      </c>
      <c r="J1167" s="13">
        <v>45519</v>
      </c>
      <c r="K1167" s="14">
        <v>0.38368055555555558</v>
      </c>
      <c r="L1167" s="12">
        <v>289.27</v>
      </c>
      <c r="M1167" s="12">
        <v>2805.84</v>
      </c>
      <c r="N1167" s="12">
        <v>3095.11</v>
      </c>
      <c r="O1167" s="12">
        <v>1892.2</v>
      </c>
      <c r="P1167" s="49">
        <v>45570</v>
      </c>
      <c r="Q1167" s="12" t="str">
        <f>TEXT(Table1[[#This Row],[Billing_Date]],"YYYY")</f>
        <v>2024</v>
      </c>
      <c r="R1167" s="49">
        <v>45868</v>
      </c>
      <c r="S1167" s="12" t="s">
        <v>37</v>
      </c>
      <c r="T1167" s="12">
        <f>IF(Table1[[#This Row],[Payment_Status]]="Paid",1,0)</f>
        <v>0</v>
      </c>
      <c r="U1167" s="12">
        <f>IF(Table1[[#This Row],[Payment_Status]]="Unpaid",1,0)</f>
        <v>0</v>
      </c>
      <c r="V1167" s="12">
        <f>IF(Table1[[#This Row],[Payment_Status]]="Pending",1,0)</f>
        <v>1</v>
      </c>
      <c r="W1167" s="12" t="s">
        <v>58</v>
      </c>
      <c r="X1167" s="12" t="s">
        <v>30</v>
      </c>
      <c r="Y1167" s="12" t="s">
        <v>85</v>
      </c>
      <c r="Z1167" s="12">
        <v>131.16</v>
      </c>
      <c r="AA1167" s="12">
        <v>158.11000000000001</v>
      </c>
      <c r="AB1167" s="12" t="s">
        <v>32</v>
      </c>
      <c r="AC1167" s="13">
        <v>45150</v>
      </c>
      <c r="AD1167" s="12">
        <v>71</v>
      </c>
      <c r="AE1167" s="15" t="s">
        <v>64</v>
      </c>
    </row>
    <row r="1168" spans="3:31" ht="18" x14ac:dyDescent="0.35">
      <c r="C1168" s="11" t="s">
        <v>2316</v>
      </c>
      <c r="D1168" s="12" t="s">
        <v>5152</v>
      </c>
      <c r="E1168" s="12" t="s">
        <v>7157</v>
      </c>
      <c r="F1168" s="12" t="s">
        <v>30</v>
      </c>
      <c r="G1168" s="12" t="s">
        <v>8030</v>
      </c>
      <c r="H1168" s="12" t="s">
        <v>8023</v>
      </c>
      <c r="I1168" s="12" t="s">
        <v>2317</v>
      </c>
      <c r="J1168" s="13">
        <v>45616</v>
      </c>
      <c r="K1168" s="14">
        <v>0.76593750000000005</v>
      </c>
      <c r="L1168" s="12">
        <v>464.36</v>
      </c>
      <c r="M1168" s="12">
        <v>4833.6400000000003</v>
      </c>
      <c r="N1168" s="12">
        <v>5298</v>
      </c>
      <c r="O1168" s="12">
        <v>2317.8200000000002</v>
      </c>
      <c r="P1168" s="49">
        <v>45621</v>
      </c>
      <c r="Q1168" s="12" t="str">
        <f>TEXT(Table1[[#This Row],[Billing_Date]],"YYYY")</f>
        <v>2024</v>
      </c>
      <c r="R1168" s="49">
        <v>45863</v>
      </c>
      <c r="S1168" s="12" t="s">
        <v>37</v>
      </c>
      <c r="T1168" s="12">
        <f>IF(Table1[[#This Row],[Payment_Status]]="Paid",1,0)</f>
        <v>0</v>
      </c>
      <c r="U1168" s="12">
        <f>IF(Table1[[#This Row],[Payment_Status]]="Unpaid",1,0)</f>
        <v>0</v>
      </c>
      <c r="V1168" s="12">
        <f>IF(Table1[[#This Row],[Payment_Status]]="Pending",1,0)</f>
        <v>1</v>
      </c>
      <c r="W1168" s="12" t="s">
        <v>50</v>
      </c>
      <c r="X1168" s="12" t="s">
        <v>39</v>
      </c>
      <c r="Y1168" s="12" t="s">
        <v>51</v>
      </c>
      <c r="Z1168" s="12">
        <v>224.68</v>
      </c>
      <c r="AA1168" s="12">
        <v>239.68</v>
      </c>
      <c r="AB1168" s="12" t="s">
        <v>32</v>
      </c>
      <c r="AC1168" s="13">
        <v>42757</v>
      </c>
      <c r="AD1168" s="12">
        <v>24</v>
      </c>
      <c r="AE1168" s="15" t="s">
        <v>64</v>
      </c>
    </row>
    <row r="1169" spans="3:31" ht="18" x14ac:dyDescent="0.35">
      <c r="C1169" s="11" t="s">
        <v>2318</v>
      </c>
      <c r="D1169" s="12" t="s">
        <v>5153</v>
      </c>
      <c r="E1169" s="12" t="s">
        <v>7158</v>
      </c>
      <c r="F1169" s="12" t="s">
        <v>26</v>
      </c>
      <c r="G1169" s="12" t="s">
        <v>8031</v>
      </c>
      <c r="H1169" s="12" t="s">
        <v>8024</v>
      </c>
      <c r="I1169" s="12" t="s">
        <v>2319</v>
      </c>
      <c r="J1169" s="13">
        <v>45698</v>
      </c>
      <c r="K1169" s="14">
        <v>0.76509259259259255</v>
      </c>
      <c r="L1169" s="12">
        <v>342.33</v>
      </c>
      <c r="M1169" s="12">
        <v>1958.76</v>
      </c>
      <c r="N1169" s="12">
        <v>2301.09</v>
      </c>
      <c r="O1169" s="12">
        <v>2312.46</v>
      </c>
      <c r="P1169" s="49">
        <v>45699</v>
      </c>
      <c r="Q1169" s="12" t="str">
        <f>TEXT(Table1[[#This Row],[Billing_Date]],"YYYY")</f>
        <v>2025</v>
      </c>
      <c r="R1169" s="49">
        <v>45886</v>
      </c>
      <c r="S1169" s="12" t="s">
        <v>49</v>
      </c>
      <c r="T1169" s="12">
        <f>IF(Table1[[#This Row],[Payment_Status]]="Paid",1,0)</f>
        <v>0</v>
      </c>
      <c r="U1169" s="12">
        <f>IF(Table1[[#This Row],[Payment_Status]]="Unpaid",1,0)</f>
        <v>1</v>
      </c>
      <c r="V1169" s="12">
        <f>IF(Table1[[#This Row],[Payment_Status]]="Pending",1,0)</f>
        <v>0</v>
      </c>
      <c r="W1169" s="12" t="s">
        <v>58</v>
      </c>
      <c r="X1169" s="12" t="s">
        <v>44</v>
      </c>
      <c r="Y1169" s="12" t="s">
        <v>51</v>
      </c>
      <c r="Z1169" s="12">
        <v>191.47</v>
      </c>
      <c r="AA1169" s="12">
        <v>150.86000000000001</v>
      </c>
      <c r="AB1169" s="12" t="s">
        <v>46</v>
      </c>
      <c r="AC1169" s="13">
        <v>42223</v>
      </c>
      <c r="AD1169" s="12">
        <v>20</v>
      </c>
      <c r="AE1169" s="15" t="s">
        <v>64</v>
      </c>
    </row>
    <row r="1170" spans="3:31" ht="18" x14ac:dyDescent="0.35">
      <c r="C1170" s="11" t="s">
        <v>2320</v>
      </c>
      <c r="D1170" s="12" t="s">
        <v>5154</v>
      </c>
      <c r="E1170" s="12" t="s">
        <v>7159</v>
      </c>
      <c r="F1170" s="12" t="s">
        <v>30</v>
      </c>
      <c r="G1170" s="12" t="s">
        <v>8030</v>
      </c>
      <c r="H1170" s="12" t="s">
        <v>8023</v>
      </c>
      <c r="I1170" s="12" t="s">
        <v>2321</v>
      </c>
      <c r="J1170" s="13">
        <v>45794</v>
      </c>
      <c r="K1170" s="14">
        <v>0.79091435185185188</v>
      </c>
      <c r="L1170" s="12">
        <v>198.06</v>
      </c>
      <c r="M1170" s="12">
        <v>2282.9299999999998</v>
      </c>
      <c r="N1170" s="12">
        <v>2480.9899999999998</v>
      </c>
      <c r="O1170" s="12">
        <v>970.55</v>
      </c>
      <c r="P1170" s="49">
        <v>45824</v>
      </c>
      <c r="Q1170" s="12" t="str">
        <f>TEXT(Table1[[#This Row],[Billing_Date]],"YYYY")</f>
        <v>2025</v>
      </c>
      <c r="R1170" s="49">
        <v>45867</v>
      </c>
      <c r="S1170" s="12" t="s">
        <v>28</v>
      </c>
      <c r="T1170" s="12">
        <f>IF(Table1[[#This Row],[Payment_Status]]="Paid",1,0)</f>
        <v>1</v>
      </c>
      <c r="U1170" s="12">
        <f>IF(Table1[[#This Row],[Payment_Status]]="Unpaid",1,0)</f>
        <v>0</v>
      </c>
      <c r="V1170" s="12">
        <f>IF(Table1[[#This Row],[Payment_Status]]="Pending",1,0)</f>
        <v>0</v>
      </c>
      <c r="W1170" s="12" t="s">
        <v>58</v>
      </c>
      <c r="X1170" s="12" t="s">
        <v>39</v>
      </c>
      <c r="Y1170" s="12" t="s">
        <v>85</v>
      </c>
      <c r="Z1170" s="12">
        <v>101.46</v>
      </c>
      <c r="AA1170" s="12">
        <v>96.6</v>
      </c>
      <c r="AB1170" s="12" t="s">
        <v>32</v>
      </c>
      <c r="AC1170" s="13">
        <v>45427</v>
      </c>
      <c r="AD1170" s="12">
        <v>22</v>
      </c>
      <c r="AE1170" s="15" t="s">
        <v>33</v>
      </c>
    </row>
    <row r="1171" spans="3:31" ht="18" x14ac:dyDescent="0.35">
      <c r="C1171" s="11" t="s">
        <v>2322</v>
      </c>
      <c r="D1171" s="12" t="s">
        <v>5155</v>
      </c>
      <c r="E1171" s="12" t="s">
        <v>7160</v>
      </c>
      <c r="F1171" s="12" t="s">
        <v>30</v>
      </c>
      <c r="G1171" s="12" t="s">
        <v>8027</v>
      </c>
      <c r="H1171" s="12" t="s">
        <v>8022</v>
      </c>
      <c r="I1171" s="12" t="s">
        <v>2323</v>
      </c>
      <c r="J1171" s="13">
        <v>45650</v>
      </c>
      <c r="K1171" s="14">
        <v>0.5618171296296296</v>
      </c>
      <c r="L1171" s="12">
        <v>266.16000000000003</v>
      </c>
      <c r="M1171" s="12">
        <v>4884.08</v>
      </c>
      <c r="N1171" s="12">
        <v>5150.24</v>
      </c>
      <c r="O1171" s="12">
        <v>1724.09</v>
      </c>
      <c r="P1171" s="49">
        <v>45656</v>
      </c>
      <c r="Q1171" s="12" t="str">
        <f>TEXT(Table1[[#This Row],[Billing_Date]],"YYYY")</f>
        <v>2024</v>
      </c>
      <c r="R1171" s="49">
        <v>45861</v>
      </c>
      <c r="S1171" s="12" t="s">
        <v>37</v>
      </c>
      <c r="T1171" s="12">
        <f>IF(Table1[[#This Row],[Payment_Status]]="Paid",1,0)</f>
        <v>0</v>
      </c>
      <c r="U1171" s="12">
        <f>IF(Table1[[#This Row],[Payment_Status]]="Unpaid",1,0)</f>
        <v>0</v>
      </c>
      <c r="V1171" s="12">
        <f>IF(Table1[[#This Row],[Payment_Status]]="Pending",1,0)</f>
        <v>1</v>
      </c>
      <c r="W1171" s="12" t="s">
        <v>29</v>
      </c>
      <c r="X1171" s="12" t="s">
        <v>44</v>
      </c>
      <c r="Y1171" s="12" t="s">
        <v>63</v>
      </c>
      <c r="Z1171" s="12">
        <v>183.43</v>
      </c>
      <c r="AA1171" s="12">
        <v>82.73</v>
      </c>
      <c r="AB1171" s="12" t="s">
        <v>32</v>
      </c>
      <c r="AC1171" s="13">
        <v>43736</v>
      </c>
      <c r="AD1171" s="12">
        <v>28</v>
      </c>
      <c r="AE1171" s="15" t="s">
        <v>40</v>
      </c>
    </row>
    <row r="1172" spans="3:31" ht="18" x14ac:dyDescent="0.35">
      <c r="C1172" s="11" t="s">
        <v>2324</v>
      </c>
      <c r="D1172" s="12" t="s">
        <v>5156</v>
      </c>
      <c r="E1172" s="12" t="s">
        <v>7161</v>
      </c>
      <c r="F1172" s="12" t="s">
        <v>35</v>
      </c>
      <c r="G1172" s="12" t="s">
        <v>8031</v>
      </c>
      <c r="H1172" s="12" t="s">
        <v>8024</v>
      </c>
      <c r="I1172" s="12" t="s">
        <v>2325</v>
      </c>
      <c r="J1172" s="13">
        <v>45524</v>
      </c>
      <c r="K1172" s="14">
        <v>0.32825231481481482</v>
      </c>
      <c r="L1172" s="12">
        <v>268.95999999999998</v>
      </c>
      <c r="M1172" s="12">
        <v>3296.05</v>
      </c>
      <c r="N1172" s="12">
        <v>3565.01</v>
      </c>
      <c r="O1172" s="12">
        <v>1582.16</v>
      </c>
      <c r="P1172" s="49">
        <v>45676</v>
      </c>
      <c r="Q1172" s="12" t="str">
        <f>TEXT(Table1[[#This Row],[Billing_Date]],"YYYY")</f>
        <v>2025</v>
      </c>
      <c r="R1172" s="49">
        <v>45871</v>
      </c>
      <c r="S1172" s="12" t="s">
        <v>49</v>
      </c>
      <c r="T1172" s="12">
        <f>IF(Table1[[#This Row],[Payment_Status]]="Paid",1,0)</f>
        <v>0</v>
      </c>
      <c r="U1172" s="12">
        <f>IF(Table1[[#This Row],[Payment_Status]]="Unpaid",1,0)</f>
        <v>1</v>
      </c>
      <c r="V1172" s="12">
        <f>IF(Table1[[#This Row],[Payment_Status]]="Pending",1,0)</f>
        <v>0</v>
      </c>
      <c r="W1172" s="12" t="s">
        <v>43</v>
      </c>
      <c r="X1172" s="12" t="s">
        <v>44</v>
      </c>
      <c r="Y1172" s="12" t="s">
        <v>63</v>
      </c>
      <c r="Z1172" s="12">
        <v>136.29</v>
      </c>
      <c r="AA1172" s="12">
        <v>132.66999999999999</v>
      </c>
      <c r="AB1172" s="12" t="s">
        <v>46</v>
      </c>
      <c r="AC1172" s="13">
        <v>43070</v>
      </c>
      <c r="AD1172" s="12">
        <v>26</v>
      </c>
      <c r="AE1172" s="15" t="s">
        <v>33</v>
      </c>
    </row>
    <row r="1173" spans="3:31" ht="18" x14ac:dyDescent="0.35">
      <c r="C1173" s="11" t="s">
        <v>1719</v>
      </c>
      <c r="D1173" s="12" t="s">
        <v>5157</v>
      </c>
      <c r="E1173" s="12" t="s">
        <v>7162</v>
      </c>
      <c r="F1173" s="12" t="s">
        <v>30</v>
      </c>
      <c r="G1173" s="12" t="s">
        <v>8027</v>
      </c>
      <c r="H1173" s="12" t="s">
        <v>8022</v>
      </c>
      <c r="I1173" s="12" t="s">
        <v>1720</v>
      </c>
      <c r="J1173" s="13">
        <v>45609</v>
      </c>
      <c r="K1173" s="14">
        <v>0.64495370370370375</v>
      </c>
      <c r="L1173" s="12">
        <v>497.58</v>
      </c>
      <c r="M1173" s="12">
        <v>2179.88</v>
      </c>
      <c r="N1173" s="12">
        <v>2677.46</v>
      </c>
      <c r="O1173" s="12">
        <v>3540.35</v>
      </c>
      <c r="P1173" s="49">
        <v>45795</v>
      </c>
      <c r="Q1173" s="12" t="str">
        <f>TEXT(Table1[[#This Row],[Billing_Date]],"YYYY")</f>
        <v>2025</v>
      </c>
      <c r="R1173" s="49">
        <v>45873</v>
      </c>
      <c r="S1173" s="12" t="s">
        <v>37</v>
      </c>
      <c r="T1173" s="12">
        <f>IF(Table1[[#This Row],[Payment_Status]]="Paid",1,0)</f>
        <v>0</v>
      </c>
      <c r="U1173" s="12">
        <f>IF(Table1[[#This Row],[Payment_Status]]="Unpaid",1,0)</f>
        <v>0</v>
      </c>
      <c r="V1173" s="12">
        <f>IF(Table1[[#This Row],[Payment_Status]]="Pending",1,0)</f>
        <v>1</v>
      </c>
      <c r="W1173" s="12" t="s">
        <v>50</v>
      </c>
      <c r="X1173" s="12" t="s">
        <v>44</v>
      </c>
      <c r="Y1173" s="12" t="s">
        <v>63</v>
      </c>
      <c r="Z1173" s="12">
        <v>216.9</v>
      </c>
      <c r="AA1173" s="12">
        <v>280.68</v>
      </c>
      <c r="AB1173" s="12" t="s">
        <v>46</v>
      </c>
      <c r="AC1173" s="13">
        <v>43928</v>
      </c>
      <c r="AD1173" s="12">
        <v>56</v>
      </c>
      <c r="AE1173" s="15" t="s">
        <v>64</v>
      </c>
    </row>
    <row r="1174" spans="3:31" ht="18" x14ac:dyDescent="0.35">
      <c r="C1174" s="11" t="s">
        <v>2328</v>
      </c>
      <c r="D1174" s="12" t="s">
        <v>5158</v>
      </c>
      <c r="E1174" s="12" t="s">
        <v>7163</v>
      </c>
      <c r="F1174" s="12" t="s">
        <v>26</v>
      </c>
      <c r="G1174" s="12" t="s">
        <v>8031</v>
      </c>
      <c r="H1174" s="12" t="s">
        <v>8024</v>
      </c>
      <c r="I1174" s="12" t="s">
        <v>2329</v>
      </c>
      <c r="J1174" s="13">
        <v>45589</v>
      </c>
      <c r="K1174" s="14">
        <v>0.61971064814814814</v>
      </c>
      <c r="L1174" s="12">
        <v>305.45</v>
      </c>
      <c r="M1174" s="12">
        <v>3898.79</v>
      </c>
      <c r="N1174" s="12">
        <v>4204.24</v>
      </c>
      <c r="O1174" s="12">
        <v>1989.45</v>
      </c>
      <c r="P1174" s="49">
        <v>45594</v>
      </c>
      <c r="Q1174" s="12" t="str">
        <f>TEXT(Table1[[#This Row],[Billing_Date]],"YYYY")</f>
        <v>2024</v>
      </c>
      <c r="R1174" s="49">
        <v>45870</v>
      </c>
      <c r="S1174" s="12" t="s">
        <v>49</v>
      </c>
      <c r="T1174" s="12">
        <f>IF(Table1[[#This Row],[Payment_Status]]="Paid",1,0)</f>
        <v>0</v>
      </c>
      <c r="U1174" s="12">
        <f>IF(Table1[[#This Row],[Payment_Status]]="Unpaid",1,0)</f>
        <v>1</v>
      </c>
      <c r="V1174" s="12">
        <f>IF(Table1[[#This Row],[Payment_Status]]="Pending",1,0)</f>
        <v>0</v>
      </c>
      <c r="W1174" s="12" t="s">
        <v>50</v>
      </c>
      <c r="X1174" s="12" t="s">
        <v>39</v>
      </c>
      <c r="Y1174" s="12" t="s">
        <v>51</v>
      </c>
      <c r="Z1174" s="12">
        <v>149.72999999999999</v>
      </c>
      <c r="AA1174" s="12">
        <v>155.72</v>
      </c>
      <c r="AB1174" s="12" t="s">
        <v>32</v>
      </c>
      <c r="AC1174" s="13">
        <v>44739</v>
      </c>
      <c r="AD1174" s="12">
        <v>32</v>
      </c>
      <c r="AE1174" s="15" t="s">
        <v>40</v>
      </c>
    </row>
    <row r="1175" spans="3:31" ht="18" x14ac:dyDescent="0.35">
      <c r="C1175" s="11" t="s">
        <v>3707</v>
      </c>
      <c r="D1175" s="12" t="s">
        <v>6018</v>
      </c>
      <c r="E1175" s="12" t="s">
        <v>7164</v>
      </c>
      <c r="F1175" s="12" t="s">
        <v>30</v>
      </c>
      <c r="G1175" s="12" t="s">
        <v>8028</v>
      </c>
      <c r="H1175" s="12" t="s">
        <v>8022</v>
      </c>
      <c r="I1175" s="12" t="s">
        <v>3708</v>
      </c>
      <c r="J1175" s="13">
        <v>45613</v>
      </c>
      <c r="K1175" s="14">
        <v>0.30858796296296298</v>
      </c>
      <c r="L1175" s="12">
        <v>336.28</v>
      </c>
      <c r="M1175" s="12">
        <v>3267.66</v>
      </c>
      <c r="N1175" s="12">
        <v>3603.9399999999901</v>
      </c>
      <c r="O1175" s="12">
        <v>1708.97</v>
      </c>
      <c r="P1175" s="49">
        <v>45726</v>
      </c>
      <c r="Q1175" s="12" t="str">
        <f>TEXT(Table1[[#This Row],[Billing_Date]],"YYYY")</f>
        <v>2025</v>
      </c>
      <c r="R1175" s="49">
        <v>45874</v>
      </c>
      <c r="S1175" s="12" t="s">
        <v>37</v>
      </c>
      <c r="T1175" s="12">
        <f>IF(Table1[[#This Row],[Payment_Status]]="Paid",1,0)</f>
        <v>0</v>
      </c>
      <c r="U1175" s="12">
        <f>IF(Table1[[#This Row],[Payment_Status]]="Unpaid",1,0)</f>
        <v>0</v>
      </c>
      <c r="V1175" s="12">
        <f>IF(Table1[[#This Row],[Payment_Status]]="Pending",1,0)</f>
        <v>1</v>
      </c>
      <c r="W1175" s="12" t="s">
        <v>50</v>
      </c>
      <c r="X1175" s="12" t="s">
        <v>39</v>
      </c>
      <c r="Y1175" s="12" t="s">
        <v>51</v>
      </c>
      <c r="Z1175" s="12">
        <v>155.13999999999999</v>
      </c>
      <c r="AA1175" s="12">
        <v>181.14</v>
      </c>
      <c r="AB1175" s="12" t="s">
        <v>46</v>
      </c>
      <c r="AC1175" s="13">
        <v>44723</v>
      </c>
      <c r="AD1175" s="12">
        <v>42</v>
      </c>
      <c r="AE1175" s="15" t="s">
        <v>40</v>
      </c>
    </row>
    <row r="1176" spans="3:31" ht="18" x14ac:dyDescent="0.35">
      <c r="C1176" s="11" t="s">
        <v>2332</v>
      </c>
      <c r="D1176" s="12" t="s">
        <v>5160</v>
      </c>
      <c r="E1176" s="12" t="s">
        <v>7165</v>
      </c>
      <c r="F1176" s="12" t="s">
        <v>35</v>
      </c>
      <c r="G1176" s="12" t="s">
        <v>8030</v>
      </c>
      <c r="H1176" s="12" t="s">
        <v>8023</v>
      </c>
      <c r="I1176" s="12" t="s">
        <v>2333</v>
      </c>
      <c r="J1176" s="13">
        <v>45554</v>
      </c>
      <c r="K1176" s="14">
        <v>0.15638888888888888</v>
      </c>
      <c r="L1176" s="12">
        <v>343.04</v>
      </c>
      <c r="M1176" s="12">
        <v>1679.03</v>
      </c>
      <c r="N1176" s="12">
        <v>2022.07</v>
      </c>
      <c r="O1176" s="12">
        <v>2113.87</v>
      </c>
      <c r="P1176" s="49">
        <v>45642</v>
      </c>
      <c r="Q1176" s="12" t="str">
        <f>TEXT(Table1[[#This Row],[Billing_Date]],"YYYY")</f>
        <v>2024</v>
      </c>
      <c r="R1176" s="49">
        <v>45858</v>
      </c>
      <c r="S1176" s="12" t="s">
        <v>28</v>
      </c>
      <c r="T1176" s="12">
        <f>IF(Table1[[#This Row],[Payment_Status]]="Paid",1,0)</f>
        <v>1</v>
      </c>
      <c r="U1176" s="12">
        <f>IF(Table1[[#This Row],[Payment_Status]]="Unpaid",1,0)</f>
        <v>0</v>
      </c>
      <c r="V1176" s="12">
        <f>IF(Table1[[#This Row],[Payment_Status]]="Pending",1,0)</f>
        <v>0</v>
      </c>
      <c r="W1176" s="12" t="s">
        <v>29</v>
      </c>
      <c r="X1176" s="12" t="s">
        <v>44</v>
      </c>
      <c r="Y1176" s="12" t="s">
        <v>45</v>
      </c>
      <c r="Z1176" s="12">
        <v>143.19999999999999</v>
      </c>
      <c r="AA1176" s="12">
        <v>199.84</v>
      </c>
      <c r="AB1176" s="12" t="s">
        <v>32</v>
      </c>
      <c r="AC1176" s="13">
        <v>43496</v>
      </c>
      <c r="AD1176" s="12">
        <v>52</v>
      </c>
      <c r="AE1176" s="15" t="s">
        <v>64</v>
      </c>
    </row>
    <row r="1177" spans="3:31" ht="18" x14ac:dyDescent="0.35">
      <c r="C1177" s="11" t="s">
        <v>2334</v>
      </c>
      <c r="D1177" s="12" t="s">
        <v>5161</v>
      </c>
      <c r="E1177" s="12" t="s">
        <v>7166</v>
      </c>
      <c r="F1177" s="12" t="s">
        <v>26</v>
      </c>
      <c r="G1177" s="12" t="s">
        <v>8030</v>
      </c>
      <c r="H1177" s="12" t="s">
        <v>8023</v>
      </c>
      <c r="I1177" s="12" t="s">
        <v>2335</v>
      </c>
      <c r="J1177" s="13">
        <v>45541</v>
      </c>
      <c r="K1177" s="14">
        <v>0.92244212962962968</v>
      </c>
      <c r="L1177" s="12">
        <v>333.42</v>
      </c>
      <c r="M1177" s="12">
        <v>1196.96</v>
      </c>
      <c r="N1177" s="12">
        <v>1530.38</v>
      </c>
      <c r="O1177" s="12">
        <v>2378.31</v>
      </c>
      <c r="P1177" s="49">
        <v>45681</v>
      </c>
      <c r="Q1177" s="12" t="str">
        <f>TEXT(Table1[[#This Row],[Billing_Date]],"YYYY")</f>
        <v>2025</v>
      </c>
      <c r="R1177" s="49">
        <v>45859</v>
      </c>
      <c r="S1177" s="12" t="s">
        <v>49</v>
      </c>
      <c r="T1177" s="12">
        <f>IF(Table1[[#This Row],[Payment_Status]]="Paid",1,0)</f>
        <v>0</v>
      </c>
      <c r="U1177" s="12">
        <f>IF(Table1[[#This Row],[Payment_Status]]="Unpaid",1,0)</f>
        <v>1</v>
      </c>
      <c r="V1177" s="12">
        <f>IF(Table1[[#This Row],[Payment_Status]]="Pending",1,0)</f>
        <v>0</v>
      </c>
      <c r="W1177" s="12" t="s">
        <v>43</v>
      </c>
      <c r="X1177" s="12" t="s">
        <v>44</v>
      </c>
      <c r="Y1177" s="12" t="s">
        <v>63</v>
      </c>
      <c r="Z1177" s="12">
        <v>170.43</v>
      </c>
      <c r="AA1177" s="12">
        <v>162.99</v>
      </c>
      <c r="AB1177" s="12" t="s">
        <v>32</v>
      </c>
      <c r="AC1177" s="13">
        <v>43500</v>
      </c>
      <c r="AD1177" s="12">
        <v>25</v>
      </c>
      <c r="AE1177" s="15" t="s">
        <v>33</v>
      </c>
    </row>
    <row r="1178" spans="3:31" ht="18" x14ac:dyDescent="0.35">
      <c r="C1178" s="11" t="s">
        <v>2336</v>
      </c>
      <c r="D1178" s="12" t="s">
        <v>5162</v>
      </c>
      <c r="E1178" s="12" t="s">
        <v>7167</v>
      </c>
      <c r="F1178" s="12" t="s">
        <v>26</v>
      </c>
      <c r="G1178" s="12" t="s">
        <v>8028</v>
      </c>
      <c r="H1178" s="12" t="s">
        <v>8022</v>
      </c>
      <c r="I1178" s="12" t="s">
        <v>2337</v>
      </c>
      <c r="J1178" s="13">
        <v>45716</v>
      </c>
      <c r="K1178" s="14">
        <v>0.90274305555555556</v>
      </c>
      <c r="L1178" s="12">
        <v>78.16</v>
      </c>
      <c r="M1178" s="12">
        <v>2413.2800000000002</v>
      </c>
      <c r="N1178" s="12">
        <v>2491.44</v>
      </c>
      <c r="O1178" s="12">
        <v>498.31</v>
      </c>
      <c r="P1178" s="49">
        <v>45719</v>
      </c>
      <c r="Q1178" s="12" t="str">
        <f>TEXT(Table1[[#This Row],[Billing_Date]],"YYYY")</f>
        <v>2025</v>
      </c>
      <c r="R1178" s="49">
        <v>45866</v>
      </c>
      <c r="S1178" s="12" t="s">
        <v>49</v>
      </c>
      <c r="T1178" s="12">
        <f>IF(Table1[[#This Row],[Payment_Status]]="Paid",1,0)</f>
        <v>0</v>
      </c>
      <c r="U1178" s="12">
        <f>IF(Table1[[#This Row],[Payment_Status]]="Unpaid",1,0)</f>
        <v>1</v>
      </c>
      <c r="V1178" s="12">
        <f>IF(Table1[[#This Row],[Payment_Status]]="Pending",1,0)</f>
        <v>0</v>
      </c>
      <c r="W1178" s="12" t="s">
        <v>58</v>
      </c>
      <c r="X1178" s="12" t="s">
        <v>30</v>
      </c>
      <c r="Y1178" s="12" t="s">
        <v>31</v>
      </c>
      <c r="Z1178" s="12">
        <v>33.24</v>
      </c>
      <c r="AA1178" s="12">
        <v>44.92</v>
      </c>
      <c r="AB1178" s="12" t="s">
        <v>32</v>
      </c>
      <c r="AC1178" s="13">
        <v>44169</v>
      </c>
      <c r="AD1178" s="12">
        <v>46</v>
      </c>
      <c r="AE1178" s="15" t="s">
        <v>64</v>
      </c>
    </row>
    <row r="1179" spans="3:31" ht="18" x14ac:dyDescent="0.35">
      <c r="C1179" s="11" t="s">
        <v>2338</v>
      </c>
      <c r="D1179" s="12" t="s">
        <v>5163</v>
      </c>
      <c r="E1179" s="12" t="s">
        <v>7168</v>
      </c>
      <c r="F1179" s="12" t="s">
        <v>30</v>
      </c>
      <c r="G1179" s="12" t="s">
        <v>8031</v>
      </c>
      <c r="H1179" s="12" t="s">
        <v>8024</v>
      </c>
      <c r="I1179" s="12" t="s">
        <v>2339</v>
      </c>
      <c r="J1179" s="13">
        <v>45801</v>
      </c>
      <c r="K1179" s="14">
        <v>0.35822916666666665</v>
      </c>
      <c r="L1179" s="12">
        <v>362.3</v>
      </c>
      <c r="M1179" s="12">
        <v>2301.58</v>
      </c>
      <c r="N1179" s="12">
        <v>2663.88</v>
      </c>
      <c r="O1179" s="12">
        <v>1972.76</v>
      </c>
      <c r="P1179" s="49">
        <v>45801</v>
      </c>
      <c r="Q1179" s="12" t="str">
        <f>TEXT(Table1[[#This Row],[Billing_Date]],"YYYY")</f>
        <v>2025</v>
      </c>
      <c r="R1179" s="49">
        <v>45868</v>
      </c>
      <c r="S1179" s="12" t="s">
        <v>37</v>
      </c>
      <c r="T1179" s="12">
        <f>IF(Table1[[#This Row],[Payment_Status]]="Paid",1,0)</f>
        <v>0</v>
      </c>
      <c r="U1179" s="12">
        <f>IF(Table1[[#This Row],[Payment_Status]]="Unpaid",1,0)</f>
        <v>0</v>
      </c>
      <c r="V1179" s="12">
        <f>IF(Table1[[#This Row],[Payment_Status]]="Pending",1,0)</f>
        <v>1</v>
      </c>
      <c r="W1179" s="12" t="s">
        <v>58</v>
      </c>
      <c r="X1179" s="12" t="s">
        <v>30</v>
      </c>
      <c r="Y1179" s="12" t="s">
        <v>51</v>
      </c>
      <c r="Z1179" s="12">
        <v>148.88</v>
      </c>
      <c r="AA1179" s="12">
        <v>213.42</v>
      </c>
      <c r="AB1179" s="12" t="s">
        <v>32</v>
      </c>
      <c r="AC1179" s="13">
        <v>44164</v>
      </c>
      <c r="AD1179" s="12">
        <v>18</v>
      </c>
      <c r="AE1179" s="15" t="s">
        <v>40</v>
      </c>
    </row>
    <row r="1180" spans="3:31" ht="18" x14ac:dyDescent="0.35">
      <c r="C1180" s="11" t="s">
        <v>102</v>
      </c>
      <c r="D1180" s="12" t="s">
        <v>5164</v>
      </c>
      <c r="E1180" s="12" t="s">
        <v>7169</v>
      </c>
      <c r="F1180" s="12" t="s">
        <v>26</v>
      </c>
      <c r="G1180" s="12" t="s">
        <v>8029</v>
      </c>
      <c r="H1180" s="12" t="s">
        <v>8020</v>
      </c>
      <c r="I1180" s="12" t="s">
        <v>103</v>
      </c>
      <c r="J1180" s="13">
        <v>45552</v>
      </c>
      <c r="K1180" s="14">
        <v>4.7511574074074074E-2</v>
      </c>
      <c r="L1180" s="12">
        <v>138.08000000000001</v>
      </c>
      <c r="M1180" s="12">
        <v>2053.6999999999998</v>
      </c>
      <c r="N1180" s="12">
        <v>2191.7799999999902</v>
      </c>
      <c r="O1180" s="12">
        <v>885.12</v>
      </c>
      <c r="P1180" s="49">
        <v>45838</v>
      </c>
      <c r="Q1180" s="12" t="str">
        <f>TEXT(Table1[[#This Row],[Billing_Date]],"YYYY")</f>
        <v>2025</v>
      </c>
      <c r="R1180" s="49">
        <v>45863</v>
      </c>
      <c r="S1180" s="12" t="s">
        <v>28</v>
      </c>
      <c r="T1180" s="12">
        <f>IF(Table1[[#This Row],[Payment_Status]]="Paid",1,0)</f>
        <v>1</v>
      </c>
      <c r="U1180" s="12">
        <f>IF(Table1[[#This Row],[Payment_Status]]="Unpaid",1,0)</f>
        <v>0</v>
      </c>
      <c r="V1180" s="12">
        <f>IF(Table1[[#This Row],[Payment_Status]]="Pending",1,0)</f>
        <v>0</v>
      </c>
      <c r="W1180" s="12" t="s">
        <v>58</v>
      </c>
      <c r="X1180" s="12" t="s">
        <v>30</v>
      </c>
      <c r="Y1180" s="12" t="s">
        <v>45</v>
      </c>
      <c r="Z1180" s="12">
        <v>87.68</v>
      </c>
      <c r="AA1180" s="12">
        <v>50.4</v>
      </c>
      <c r="AB1180" s="12" t="s">
        <v>32</v>
      </c>
      <c r="AC1180" s="13">
        <v>42361</v>
      </c>
      <c r="AD1180" s="12">
        <v>49</v>
      </c>
      <c r="AE1180" s="15" t="s">
        <v>33</v>
      </c>
    </row>
    <row r="1181" spans="3:31" ht="18" x14ac:dyDescent="0.35">
      <c r="C1181" s="11" t="s">
        <v>1367</v>
      </c>
      <c r="D1181" s="12" t="s">
        <v>5165</v>
      </c>
      <c r="E1181" s="12" t="s">
        <v>7170</v>
      </c>
      <c r="F1181" s="12" t="s">
        <v>30</v>
      </c>
      <c r="G1181" s="12" t="s">
        <v>8030</v>
      </c>
      <c r="H1181" s="12" t="s">
        <v>8023</v>
      </c>
      <c r="I1181" s="12" t="s">
        <v>1368</v>
      </c>
      <c r="J1181" s="13">
        <v>45546</v>
      </c>
      <c r="K1181" s="14">
        <v>0.29636574074074074</v>
      </c>
      <c r="L1181" s="12">
        <v>260.73</v>
      </c>
      <c r="M1181" s="12">
        <v>4714.67</v>
      </c>
      <c r="N1181" s="12">
        <v>4975.3999999999996</v>
      </c>
      <c r="O1181" s="12">
        <v>1715.52</v>
      </c>
      <c r="P1181" s="49">
        <v>45733</v>
      </c>
      <c r="Q1181" s="12" t="str">
        <f>TEXT(Table1[[#This Row],[Billing_Date]],"YYYY")</f>
        <v>2025</v>
      </c>
      <c r="R1181" s="49">
        <v>45872</v>
      </c>
      <c r="S1181" s="12" t="s">
        <v>49</v>
      </c>
      <c r="T1181" s="12">
        <f>IF(Table1[[#This Row],[Payment_Status]]="Paid",1,0)</f>
        <v>0</v>
      </c>
      <c r="U1181" s="12">
        <f>IF(Table1[[#This Row],[Payment_Status]]="Unpaid",1,0)</f>
        <v>1</v>
      </c>
      <c r="V1181" s="12">
        <f>IF(Table1[[#This Row],[Payment_Status]]="Pending",1,0)</f>
        <v>0</v>
      </c>
      <c r="W1181" s="12" t="s">
        <v>38</v>
      </c>
      <c r="X1181" s="12" t="s">
        <v>44</v>
      </c>
      <c r="Y1181" s="12" t="s">
        <v>51</v>
      </c>
      <c r="Z1181" s="12">
        <v>171.61</v>
      </c>
      <c r="AA1181" s="12">
        <v>89.12</v>
      </c>
      <c r="AB1181" s="12" t="s">
        <v>32</v>
      </c>
      <c r="AC1181" s="13">
        <v>44885</v>
      </c>
      <c r="AD1181" s="12">
        <v>68</v>
      </c>
      <c r="AE1181" s="15" t="s">
        <v>64</v>
      </c>
    </row>
    <row r="1182" spans="3:31" ht="18" x14ac:dyDescent="0.35">
      <c r="C1182" s="11" t="s">
        <v>2344</v>
      </c>
      <c r="D1182" s="12" t="s">
        <v>5166</v>
      </c>
      <c r="E1182" s="12" t="s">
        <v>7171</v>
      </c>
      <c r="F1182" s="12" t="s">
        <v>26</v>
      </c>
      <c r="G1182" s="12" t="s">
        <v>8030</v>
      </c>
      <c r="H1182" s="12" t="s">
        <v>8023</v>
      </c>
      <c r="I1182" s="12" t="s">
        <v>2345</v>
      </c>
      <c r="J1182" s="13">
        <v>45851</v>
      </c>
      <c r="K1182" s="14">
        <v>0.42680555555555555</v>
      </c>
      <c r="L1182" s="12">
        <v>400.12</v>
      </c>
      <c r="M1182" s="12">
        <v>3226.91</v>
      </c>
      <c r="N1182" s="12">
        <v>3627.0299999999902</v>
      </c>
      <c r="O1182" s="12">
        <v>2639.13</v>
      </c>
      <c r="P1182" s="49">
        <v>45854</v>
      </c>
      <c r="Q1182" s="12" t="str">
        <f>TEXT(Table1[[#This Row],[Billing_Date]],"YYYY")</f>
        <v>2025</v>
      </c>
      <c r="R1182" s="49">
        <v>45873</v>
      </c>
      <c r="S1182" s="12" t="s">
        <v>49</v>
      </c>
      <c r="T1182" s="12">
        <f>IF(Table1[[#This Row],[Payment_Status]]="Paid",1,0)</f>
        <v>0</v>
      </c>
      <c r="U1182" s="12">
        <f>IF(Table1[[#This Row],[Payment_Status]]="Unpaid",1,0)</f>
        <v>1</v>
      </c>
      <c r="V1182" s="12">
        <f>IF(Table1[[#This Row],[Payment_Status]]="Pending",1,0)</f>
        <v>0</v>
      </c>
      <c r="W1182" s="12" t="s">
        <v>38</v>
      </c>
      <c r="X1182" s="12" t="s">
        <v>39</v>
      </c>
      <c r="Y1182" s="12" t="s">
        <v>45</v>
      </c>
      <c r="Z1182" s="12">
        <v>243.08</v>
      </c>
      <c r="AA1182" s="12">
        <v>157.04</v>
      </c>
      <c r="AB1182" s="12" t="s">
        <v>32</v>
      </c>
      <c r="AC1182" s="13">
        <v>42952</v>
      </c>
      <c r="AD1182" s="12">
        <v>68</v>
      </c>
      <c r="AE1182" s="15" t="s">
        <v>40</v>
      </c>
    </row>
    <row r="1183" spans="3:31" ht="18" x14ac:dyDescent="0.35">
      <c r="C1183" s="11" t="s">
        <v>2346</v>
      </c>
      <c r="D1183" s="12" t="s">
        <v>4312</v>
      </c>
      <c r="E1183" s="12" t="s">
        <v>7172</v>
      </c>
      <c r="F1183" s="12" t="s">
        <v>26</v>
      </c>
      <c r="G1183" s="12" t="s">
        <v>8029</v>
      </c>
      <c r="H1183" s="12" t="s">
        <v>8020</v>
      </c>
      <c r="I1183" s="12" t="s">
        <v>2347</v>
      </c>
      <c r="J1183" s="13">
        <v>45758</v>
      </c>
      <c r="K1183" s="14">
        <v>0.58582175925925928</v>
      </c>
      <c r="L1183" s="12">
        <v>152.76</v>
      </c>
      <c r="M1183" s="12">
        <v>1723.61</v>
      </c>
      <c r="N1183" s="12">
        <v>1876.37</v>
      </c>
      <c r="O1183" s="12">
        <v>1098.52</v>
      </c>
      <c r="P1183" s="49">
        <v>45811</v>
      </c>
      <c r="Q1183" s="12" t="str">
        <f>TEXT(Table1[[#This Row],[Billing_Date]],"YYYY")</f>
        <v>2025</v>
      </c>
      <c r="R1183" s="49">
        <v>45880</v>
      </c>
      <c r="S1183" s="12" t="s">
        <v>28</v>
      </c>
      <c r="T1183" s="12">
        <f>IF(Table1[[#This Row],[Payment_Status]]="Paid",1,0)</f>
        <v>1</v>
      </c>
      <c r="U1183" s="12">
        <f>IF(Table1[[#This Row],[Payment_Status]]="Unpaid",1,0)</f>
        <v>0</v>
      </c>
      <c r="V1183" s="12">
        <f>IF(Table1[[#This Row],[Payment_Status]]="Pending",1,0)</f>
        <v>0</v>
      </c>
      <c r="W1183" s="12" t="s">
        <v>50</v>
      </c>
      <c r="X1183" s="12" t="s">
        <v>30</v>
      </c>
      <c r="Y1183" s="12" t="s">
        <v>63</v>
      </c>
      <c r="Z1183" s="12">
        <v>99.12</v>
      </c>
      <c r="AA1183" s="12">
        <v>53.64</v>
      </c>
      <c r="AB1183" s="12" t="s">
        <v>32</v>
      </c>
      <c r="AC1183" s="13">
        <v>43652</v>
      </c>
      <c r="AD1183" s="12">
        <v>30</v>
      </c>
      <c r="AE1183" s="15" t="s">
        <v>40</v>
      </c>
    </row>
    <row r="1184" spans="3:31" ht="18" x14ac:dyDescent="0.35">
      <c r="C1184" s="11" t="s">
        <v>2348</v>
      </c>
      <c r="D1184" s="12" t="s">
        <v>5167</v>
      </c>
      <c r="E1184" s="12" t="s">
        <v>7173</v>
      </c>
      <c r="F1184" s="12" t="s">
        <v>26</v>
      </c>
      <c r="G1184" s="12" t="s">
        <v>8028</v>
      </c>
      <c r="H1184" s="12" t="s">
        <v>8022</v>
      </c>
      <c r="I1184" s="12" t="s">
        <v>2349</v>
      </c>
      <c r="J1184" s="13">
        <v>45634</v>
      </c>
      <c r="K1184" s="14">
        <v>0.77137731481481486</v>
      </c>
      <c r="L1184" s="12">
        <v>478</v>
      </c>
      <c r="M1184" s="12">
        <v>1030.56</v>
      </c>
      <c r="N1184" s="12">
        <v>1508.56</v>
      </c>
      <c r="O1184" s="12">
        <v>3231.39</v>
      </c>
      <c r="P1184" s="49">
        <v>45827</v>
      </c>
      <c r="Q1184" s="12" t="str">
        <f>TEXT(Table1[[#This Row],[Billing_Date]],"YYYY")</f>
        <v>2025</v>
      </c>
      <c r="R1184" s="49">
        <v>45857</v>
      </c>
      <c r="S1184" s="12" t="s">
        <v>37</v>
      </c>
      <c r="T1184" s="12">
        <f>IF(Table1[[#This Row],[Payment_Status]]="Paid",1,0)</f>
        <v>0</v>
      </c>
      <c r="U1184" s="12">
        <f>IF(Table1[[#This Row],[Payment_Status]]="Unpaid",1,0)</f>
        <v>0</v>
      </c>
      <c r="V1184" s="12">
        <f>IF(Table1[[#This Row],[Payment_Status]]="Pending",1,0)</f>
        <v>1</v>
      </c>
      <c r="W1184" s="12" t="s">
        <v>43</v>
      </c>
      <c r="X1184" s="12" t="s">
        <v>44</v>
      </c>
      <c r="Y1184" s="12" t="s">
        <v>85</v>
      </c>
      <c r="Z1184" s="12">
        <v>284.33</v>
      </c>
      <c r="AA1184" s="12">
        <v>193.67</v>
      </c>
      <c r="AB1184" s="12" t="s">
        <v>32</v>
      </c>
      <c r="AC1184" s="13">
        <v>42740</v>
      </c>
      <c r="AD1184" s="12">
        <v>56</v>
      </c>
      <c r="AE1184" s="15" t="s">
        <v>33</v>
      </c>
    </row>
    <row r="1185" spans="3:31" ht="18" x14ac:dyDescent="0.35">
      <c r="C1185" s="11" t="s">
        <v>2350</v>
      </c>
      <c r="D1185" s="12" t="s">
        <v>5168</v>
      </c>
      <c r="E1185" s="12" t="s">
        <v>7174</v>
      </c>
      <c r="F1185" s="12" t="s">
        <v>30</v>
      </c>
      <c r="G1185" s="12" t="s">
        <v>8031</v>
      </c>
      <c r="H1185" s="12" t="s">
        <v>8024</v>
      </c>
      <c r="I1185" s="12" t="s">
        <v>2351</v>
      </c>
      <c r="J1185" s="13">
        <v>45679</v>
      </c>
      <c r="K1185" s="14">
        <v>0.56964120370370375</v>
      </c>
      <c r="L1185" s="12">
        <v>57.76</v>
      </c>
      <c r="M1185" s="12">
        <v>1038.49</v>
      </c>
      <c r="N1185" s="12">
        <v>1096.25</v>
      </c>
      <c r="O1185" s="12">
        <v>316.68</v>
      </c>
      <c r="P1185" s="49">
        <v>45682</v>
      </c>
      <c r="Q1185" s="12" t="str">
        <f>TEXT(Table1[[#This Row],[Billing_Date]],"YYYY")</f>
        <v>2025</v>
      </c>
      <c r="R1185" s="49">
        <v>45869</v>
      </c>
      <c r="S1185" s="12" t="s">
        <v>37</v>
      </c>
      <c r="T1185" s="12">
        <f>IF(Table1[[#This Row],[Payment_Status]]="Paid",1,0)</f>
        <v>0</v>
      </c>
      <c r="U1185" s="12">
        <f>IF(Table1[[#This Row],[Payment_Status]]="Unpaid",1,0)</f>
        <v>0</v>
      </c>
      <c r="V1185" s="12">
        <f>IF(Table1[[#This Row],[Payment_Status]]="Pending",1,0)</f>
        <v>1</v>
      </c>
      <c r="W1185" s="12" t="s">
        <v>38</v>
      </c>
      <c r="X1185" s="12" t="s">
        <v>30</v>
      </c>
      <c r="Y1185" s="12" t="s">
        <v>85</v>
      </c>
      <c r="Z1185" s="12">
        <v>34.659999999999997</v>
      </c>
      <c r="AA1185" s="12">
        <v>23.1</v>
      </c>
      <c r="AB1185" s="12" t="s">
        <v>46</v>
      </c>
      <c r="AC1185" s="13">
        <v>44395</v>
      </c>
      <c r="AD1185" s="12">
        <v>22</v>
      </c>
      <c r="AE1185" s="15" t="s">
        <v>33</v>
      </c>
    </row>
    <row r="1186" spans="3:31" ht="18" x14ac:dyDescent="0.35">
      <c r="C1186" s="11" t="s">
        <v>2353</v>
      </c>
      <c r="D1186" s="12" t="s">
        <v>5170</v>
      </c>
      <c r="E1186" s="12" t="s">
        <v>7176</v>
      </c>
      <c r="F1186" s="12" t="s">
        <v>26</v>
      </c>
      <c r="G1186" s="12" t="s">
        <v>8026</v>
      </c>
      <c r="H1186" s="12" t="s">
        <v>8021</v>
      </c>
      <c r="I1186" s="12" t="s">
        <v>2354</v>
      </c>
      <c r="J1186" s="13">
        <v>45741</v>
      </c>
      <c r="K1186" s="14">
        <v>3.1967592592592596E-2</v>
      </c>
      <c r="L1186" s="12">
        <v>382.23</v>
      </c>
      <c r="M1186" s="12">
        <v>3307.87</v>
      </c>
      <c r="N1186" s="12">
        <v>3690.1</v>
      </c>
      <c r="O1186" s="12">
        <v>2786.69</v>
      </c>
      <c r="P1186" s="49">
        <v>45745</v>
      </c>
      <c r="Q1186" s="12" t="str">
        <f>TEXT(Table1[[#This Row],[Billing_Date]],"YYYY")</f>
        <v>2025</v>
      </c>
      <c r="R1186" s="49">
        <v>45875</v>
      </c>
      <c r="S1186" s="12" t="s">
        <v>37</v>
      </c>
      <c r="T1186" s="12">
        <f>IF(Table1[[#This Row],[Payment_Status]]="Paid",1,0)</f>
        <v>0</v>
      </c>
      <c r="U1186" s="12">
        <f>IF(Table1[[#This Row],[Payment_Status]]="Unpaid",1,0)</f>
        <v>0</v>
      </c>
      <c r="V1186" s="12">
        <f>IF(Table1[[#This Row],[Payment_Status]]="Pending",1,0)</f>
        <v>1</v>
      </c>
      <c r="W1186" s="12" t="s">
        <v>29</v>
      </c>
      <c r="X1186" s="12" t="s">
        <v>44</v>
      </c>
      <c r="Y1186" s="12" t="s">
        <v>63</v>
      </c>
      <c r="Z1186" s="12">
        <v>193.33</v>
      </c>
      <c r="AA1186" s="12">
        <v>188.9</v>
      </c>
      <c r="AB1186" s="12" t="s">
        <v>46</v>
      </c>
      <c r="AC1186" s="13">
        <v>43997</v>
      </c>
      <c r="AD1186" s="12">
        <v>60</v>
      </c>
      <c r="AE1186" s="15" t="s">
        <v>40</v>
      </c>
    </row>
    <row r="1187" spans="3:31" ht="18" x14ac:dyDescent="0.35">
      <c r="C1187" s="11" t="s">
        <v>2355</v>
      </c>
      <c r="D1187" s="12" t="s">
        <v>5171</v>
      </c>
      <c r="E1187" s="12" t="s">
        <v>7177</v>
      </c>
      <c r="F1187" s="12" t="s">
        <v>26</v>
      </c>
      <c r="G1187" s="12" t="s">
        <v>8030</v>
      </c>
      <c r="H1187" s="12" t="s">
        <v>8023</v>
      </c>
      <c r="I1187" s="12" t="s">
        <v>2356</v>
      </c>
      <c r="J1187" s="13">
        <v>45548</v>
      </c>
      <c r="K1187" s="14">
        <v>0.2010763888888889</v>
      </c>
      <c r="L1187" s="12">
        <v>250.35</v>
      </c>
      <c r="M1187" s="12">
        <v>4059.35</v>
      </c>
      <c r="N1187" s="12">
        <v>4309.7</v>
      </c>
      <c r="O1187" s="12">
        <v>1547.68</v>
      </c>
      <c r="P1187" s="49">
        <v>45723</v>
      </c>
      <c r="Q1187" s="12" t="str">
        <f>TEXT(Table1[[#This Row],[Billing_Date]],"YYYY")</f>
        <v>2025</v>
      </c>
      <c r="R1187" s="49">
        <v>45867</v>
      </c>
      <c r="S1187" s="12" t="s">
        <v>28</v>
      </c>
      <c r="T1187" s="12">
        <f>IF(Table1[[#This Row],[Payment_Status]]="Paid",1,0)</f>
        <v>1</v>
      </c>
      <c r="U1187" s="12">
        <f>IF(Table1[[#This Row],[Payment_Status]]="Unpaid",1,0)</f>
        <v>0</v>
      </c>
      <c r="V1187" s="12">
        <f>IF(Table1[[#This Row],[Payment_Status]]="Pending",1,0)</f>
        <v>0</v>
      </c>
      <c r="W1187" s="12" t="s">
        <v>29</v>
      </c>
      <c r="X1187" s="12" t="s">
        <v>44</v>
      </c>
      <c r="Y1187" s="12" t="s">
        <v>85</v>
      </c>
      <c r="Z1187" s="12">
        <v>153.25</v>
      </c>
      <c r="AA1187" s="12">
        <v>97.1</v>
      </c>
      <c r="AB1187" s="12" t="s">
        <v>32</v>
      </c>
      <c r="AC1187" s="13">
        <v>45340</v>
      </c>
      <c r="AD1187" s="12">
        <v>65</v>
      </c>
      <c r="AE1187" s="15" t="s">
        <v>64</v>
      </c>
    </row>
    <row r="1188" spans="3:31" ht="18" x14ac:dyDescent="0.35">
      <c r="C1188" s="11" t="s">
        <v>2357</v>
      </c>
      <c r="D1188" s="12" t="s">
        <v>5172</v>
      </c>
      <c r="E1188" s="12" t="s">
        <v>7178</v>
      </c>
      <c r="F1188" s="12" t="s">
        <v>30</v>
      </c>
      <c r="G1188" s="12" t="s">
        <v>8026</v>
      </c>
      <c r="H1188" s="12" t="s">
        <v>8021</v>
      </c>
      <c r="I1188" s="12" t="s">
        <v>2358</v>
      </c>
      <c r="J1188" s="13">
        <v>45848</v>
      </c>
      <c r="K1188" s="14">
        <v>0.73716435185185181</v>
      </c>
      <c r="L1188" s="12">
        <v>375.95</v>
      </c>
      <c r="M1188" s="12">
        <v>3972.26</v>
      </c>
      <c r="N1188" s="12">
        <v>4348.21</v>
      </c>
      <c r="O1188" s="12">
        <v>2474.23</v>
      </c>
      <c r="P1188" s="49">
        <v>45849</v>
      </c>
      <c r="Q1188" s="12" t="str">
        <f>TEXT(Table1[[#This Row],[Billing_Date]],"YYYY")</f>
        <v>2025</v>
      </c>
      <c r="R1188" s="49">
        <v>45884</v>
      </c>
      <c r="S1188" s="12" t="s">
        <v>49</v>
      </c>
      <c r="T1188" s="12">
        <f>IF(Table1[[#This Row],[Payment_Status]]="Paid",1,0)</f>
        <v>0</v>
      </c>
      <c r="U1188" s="12">
        <f>IF(Table1[[#This Row],[Payment_Status]]="Unpaid",1,0)</f>
        <v>1</v>
      </c>
      <c r="V1188" s="12">
        <f>IF(Table1[[#This Row],[Payment_Status]]="Pending",1,0)</f>
        <v>0</v>
      </c>
      <c r="W1188" s="12" t="s">
        <v>43</v>
      </c>
      <c r="X1188" s="12" t="s">
        <v>39</v>
      </c>
      <c r="Y1188" s="12" t="s">
        <v>63</v>
      </c>
      <c r="Z1188" s="12">
        <v>184.07</v>
      </c>
      <c r="AA1188" s="12">
        <v>191.88</v>
      </c>
      <c r="AB1188" s="12" t="s">
        <v>46</v>
      </c>
      <c r="AC1188" s="13">
        <v>43503</v>
      </c>
      <c r="AD1188" s="12">
        <v>73</v>
      </c>
      <c r="AE1188" s="15" t="s">
        <v>64</v>
      </c>
    </row>
    <row r="1189" spans="3:31" ht="18" x14ac:dyDescent="0.35">
      <c r="C1189" s="11" t="s">
        <v>2359</v>
      </c>
      <c r="D1189" s="12" t="s">
        <v>5173</v>
      </c>
      <c r="E1189" s="12" t="s">
        <v>7179</v>
      </c>
      <c r="F1189" s="12" t="s">
        <v>26</v>
      </c>
      <c r="G1189" s="12" t="s">
        <v>8030</v>
      </c>
      <c r="H1189" s="12" t="s">
        <v>8023</v>
      </c>
      <c r="I1189" s="12" t="s">
        <v>2360</v>
      </c>
      <c r="J1189" s="13">
        <v>45848</v>
      </c>
      <c r="K1189" s="14">
        <v>0.72137731481481482</v>
      </c>
      <c r="L1189" s="12">
        <v>268.5</v>
      </c>
      <c r="M1189" s="12">
        <v>4372.7</v>
      </c>
      <c r="N1189" s="12">
        <v>4641.2</v>
      </c>
      <c r="O1189" s="12">
        <v>1325.52</v>
      </c>
      <c r="P1189" s="49">
        <v>45854</v>
      </c>
      <c r="Q1189" s="12" t="str">
        <f>TEXT(Table1[[#This Row],[Billing_Date]],"YYYY")</f>
        <v>2025</v>
      </c>
      <c r="R1189" s="49">
        <v>45874</v>
      </c>
      <c r="S1189" s="12" t="s">
        <v>49</v>
      </c>
      <c r="T1189" s="12">
        <f>IF(Table1[[#This Row],[Payment_Status]]="Paid",1,0)</f>
        <v>0</v>
      </c>
      <c r="U1189" s="12">
        <f>IF(Table1[[#This Row],[Payment_Status]]="Unpaid",1,0)</f>
        <v>1</v>
      </c>
      <c r="V1189" s="12">
        <f>IF(Table1[[#This Row],[Payment_Status]]="Pending",1,0)</f>
        <v>0</v>
      </c>
      <c r="W1189" s="12" t="s">
        <v>29</v>
      </c>
      <c r="X1189" s="12" t="s">
        <v>30</v>
      </c>
      <c r="Y1189" s="12" t="s">
        <v>45</v>
      </c>
      <c r="Z1189" s="12">
        <v>138.72999999999999</v>
      </c>
      <c r="AA1189" s="12">
        <v>129.77000000000001</v>
      </c>
      <c r="AB1189" s="12" t="s">
        <v>46</v>
      </c>
      <c r="AC1189" s="13">
        <v>45167</v>
      </c>
      <c r="AD1189" s="12">
        <v>23</v>
      </c>
      <c r="AE1189" s="15" t="s">
        <v>64</v>
      </c>
    </row>
    <row r="1190" spans="3:31" ht="18" x14ac:dyDescent="0.35">
      <c r="C1190" s="11" t="s">
        <v>2361</v>
      </c>
      <c r="D1190" s="12" t="s">
        <v>5174</v>
      </c>
      <c r="E1190" s="12" t="s">
        <v>7180</v>
      </c>
      <c r="F1190" s="12" t="s">
        <v>26</v>
      </c>
      <c r="G1190" s="12" t="s">
        <v>8030</v>
      </c>
      <c r="H1190" s="12" t="s">
        <v>8023</v>
      </c>
      <c r="I1190" s="12" t="s">
        <v>2362</v>
      </c>
      <c r="J1190" s="13">
        <v>45831</v>
      </c>
      <c r="K1190" s="14">
        <v>3.4652777777777775E-2</v>
      </c>
      <c r="L1190" s="12">
        <v>93.65</v>
      </c>
      <c r="M1190" s="12">
        <v>1815.26</v>
      </c>
      <c r="N1190" s="12">
        <v>1908.91</v>
      </c>
      <c r="O1190" s="12">
        <v>494.22</v>
      </c>
      <c r="P1190" s="49">
        <v>45836</v>
      </c>
      <c r="Q1190" s="12" t="str">
        <f>TEXT(Table1[[#This Row],[Billing_Date]],"YYYY")</f>
        <v>2025</v>
      </c>
      <c r="R1190" s="49">
        <v>45857</v>
      </c>
      <c r="S1190" s="12" t="s">
        <v>37</v>
      </c>
      <c r="T1190" s="12">
        <f>IF(Table1[[#This Row],[Payment_Status]]="Paid",1,0)</f>
        <v>0</v>
      </c>
      <c r="U1190" s="12">
        <f>IF(Table1[[#This Row],[Payment_Status]]="Unpaid",1,0)</f>
        <v>0</v>
      </c>
      <c r="V1190" s="12">
        <f>IF(Table1[[#This Row],[Payment_Status]]="Pending",1,0)</f>
        <v>1</v>
      </c>
      <c r="W1190" s="12" t="s">
        <v>50</v>
      </c>
      <c r="X1190" s="12" t="s">
        <v>30</v>
      </c>
      <c r="Y1190" s="12" t="s">
        <v>63</v>
      </c>
      <c r="Z1190" s="12">
        <v>45.66</v>
      </c>
      <c r="AA1190" s="12">
        <v>47.99</v>
      </c>
      <c r="AB1190" s="12" t="s">
        <v>32</v>
      </c>
      <c r="AC1190" s="13">
        <v>44690</v>
      </c>
      <c r="AD1190" s="12">
        <v>24</v>
      </c>
      <c r="AE1190" s="15" t="s">
        <v>33</v>
      </c>
    </row>
    <row r="1191" spans="3:31" ht="18" x14ac:dyDescent="0.35">
      <c r="C1191" s="11" t="s">
        <v>2363</v>
      </c>
      <c r="D1191" s="12" t="s">
        <v>5175</v>
      </c>
      <c r="E1191" s="12" t="s">
        <v>7181</v>
      </c>
      <c r="F1191" s="12" t="s">
        <v>35</v>
      </c>
      <c r="G1191" s="12" t="s">
        <v>8026</v>
      </c>
      <c r="H1191" s="12" t="s">
        <v>8021</v>
      </c>
      <c r="I1191" s="12" t="s">
        <v>2364</v>
      </c>
      <c r="J1191" s="13">
        <v>45835</v>
      </c>
      <c r="K1191" s="14">
        <v>0.84646990740740746</v>
      </c>
      <c r="L1191" s="12">
        <v>439.69</v>
      </c>
      <c r="M1191" s="12">
        <v>3862.61</v>
      </c>
      <c r="N1191" s="12">
        <v>4302.3</v>
      </c>
      <c r="O1191" s="12">
        <v>2854.88</v>
      </c>
      <c r="P1191" s="49">
        <v>45836</v>
      </c>
      <c r="Q1191" s="12" t="str">
        <f>TEXT(Table1[[#This Row],[Billing_Date]],"YYYY")</f>
        <v>2025</v>
      </c>
      <c r="R1191" s="49">
        <v>45883</v>
      </c>
      <c r="S1191" s="12" t="s">
        <v>28</v>
      </c>
      <c r="T1191" s="12">
        <f>IF(Table1[[#This Row],[Payment_Status]]="Paid",1,0)</f>
        <v>1</v>
      </c>
      <c r="U1191" s="12">
        <f>IF(Table1[[#This Row],[Payment_Status]]="Unpaid",1,0)</f>
        <v>0</v>
      </c>
      <c r="V1191" s="12">
        <f>IF(Table1[[#This Row],[Payment_Status]]="Pending",1,0)</f>
        <v>0</v>
      </c>
      <c r="W1191" s="12" t="s">
        <v>50</v>
      </c>
      <c r="X1191" s="12" t="s">
        <v>39</v>
      </c>
      <c r="Y1191" s="12" t="s">
        <v>63</v>
      </c>
      <c r="Z1191" s="12">
        <v>281.44</v>
      </c>
      <c r="AA1191" s="12">
        <v>158.25</v>
      </c>
      <c r="AB1191" s="12" t="s">
        <v>46</v>
      </c>
      <c r="AC1191" s="13">
        <v>43338</v>
      </c>
      <c r="AD1191" s="12">
        <v>18</v>
      </c>
      <c r="AE1191" s="15" t="s">
        <v>40</v>
      </c>
    </row>
    <row r="1192" spans="3:31" ht="18" x14ac:dyDescent="0.35">
      <c r="C1192" s="11" t="s">
        <v>2365</v>
      </c>
      <c r="D1192" s="12" t="s">
        <v>5176</v>
      </c>
      <c r="E1192" s="12" t="s">
        <v>7182</v>
      </c>
      <c r="F1192" s="12" t="s">
        <v>35</v>
      </c>
      <c r="G1192" s="12" t="s">
        <v>8026</v>
      </c>
      <c r="H1192" s="12" t="s">
        <v>8021</v>
      </c>
      <c r="I1192" s="12" t="s">
        <v>2366</v>
      </c>
      <c r="J1192" s="13">
        <v>45647</v>
      </c>
      <c r="K1192" s="14">
        <v>0.75754629629629633</v>
      </c>
      <c r="L1192" s="12">
        <v>453.09</v>
      </c>
      <c r="M1192" s="12">
        <v>1335.62</v>
      </c>
      <c r="N1192" s="12">
        <v>1788.70999999999</v>
      </c>
      <c r="O1192" s="12">
        <v>2278.38</v>
      </c>
      <c r="P1192" s="49">
        <v>45649</v>
      </c>
      <c r="Q1192" s="12" t="str">
        <f>TEXT(Table1[[#This Row],[Billing_Date]],"YYYY")</f>
        <v>2024</v>
      </c>
      <c r="R1192" s="49">
        <v>45867</v>
      </c>
      <c r="S1192" s="12" t="s">
        <v>37</v>
      </c>
      <c r="T1192" s="12">
        <f>IF(Table1[[#This Row],[Payment_Status]]="Paid",1,0)</f>
        <v>0</v>
      </c>
      <c r="U1192" s="12">
        <f>IF(Table1[[#This Row],[Payment_Status]]="Unpaid",1,0)</f>
        <v>0</v>
      </c>
      <c r="V1192" s="12">
        <f>IF(Table1[[#This Row],[Payment_Status]]="Pending",1,0)</f>
        <v>1</v>
      </c>
      <c r="W1192" s="12" t="s">
        <v>29</v>
      </c>
      <c r="X1192" s="12" t="s">
        <v>44</v>
      </c>
      <c r="Y1192" s="12" t="s">
        <v>85</v>
      </c>
      <c r="Z1192" s="12">
        <v>290.33999999999997</v>
      </c>
      <c r="AA1192" s="12">
        <v>162.75</v>
      </c>
      <c r="AB1192" s="12" t="s">
        <v>32</v>
      </c>
      <c r="AC1192" s="13">
        <v>44644</v>
      </c>
      <c r="AD1192" s="12">
        <v>75</v>
      </c>
      <c r="AE1192" s="15" t="s">
        <v>40</v>
      </c>
    </row>
    <row r="1193" spans="3:31" ht="18" x14ac:dyDescent="0.35">
      <c r="C1193" s="11" t="s">
        <v>2367</v>
      </c>
      <c r="D1193" s="12" t="s">
        <v>5177</v>
      </c>
      <c r="E1193" s="12" t="s">
        <v>7183</v>
      </c>
      <c r="F1193" s="12" t="s">
        <v>30</v>
      </c>
      <c r="G1193" s="12" t="s">
        <v>8027</v>
      </c>
      <c r="H1193" s="12" t="s">
        <v>8022</v>
      </c>
      <c r="I1193" s="12" t="s">
        <v>2368</v>
      </c>
      <c r="J1193" s="13">
        <v>45701</v>
      </c>
      <c r="K1193" s="14">
        <v>0.71892361111111114</v>
      </c>
      <c r="L1193" s="12">
        <v>42.36</v>
      </c>
      <c r="M1193" s="12">
        <v>4637.8500000000004</v>
      </c>
      <c r="N1193" s="12">
        <v>4680.21</v>
      </c>
      <c r="O1193" s="12">
        <v>272.91000000000003</v>
      </c>
      <c r="P1193" s="49">
        <v>45782</v>
      </c>
      <c r="Q1193" s="12" t="str">
        <f>TEXT(Table1[[#This Row],[Billing_Date]],"YYYY")</f>
        <v>2025</v>
      </c>
      <c r="R1193" s="49">
        <v>45884</v>
      </c>
      <c r="S1193" s="12" t="s">
        <v>28</v>
      </c>
      <c r="T1193" s="12">
        <f>IF(Table1[[#This Row],[Payment_Status]]="Paid",1,0)</f>
        <v>1</v>
      </c>
      <c r="U1193" s="12">
        <f>IF(Table1[[#This Row],[Payment_Status]]="Unpaid",1,0)</f>
        <v>0</v>
      </c>
      <c r="V1193" s="12">
        <f>IF(Table1[[#This Row],[Payment_Status]]="Pending",1,0)</f>
        <v>0</v>
      </c>
      <c r="W1193" s="12" t="s">
        <v>58</v>
      </c>
      <c r="X1193" s="12" t="s">
        <v>30</v>
      </c>
      <c r="Y1193" s="12" t="s">
        <v>51</v>
      </c>
      <c r="Z1193" s="12">
        <v>22.43</v>
      </c>
      <c r="AA1193" s="12">
        <v>19.93</v>
      </c>
      <c r="AB1193" s="12" t="s">
        <v>32</v>
      </c>
      <c r="AC1193" s="13">
        <v>42235</v>
      </c>
      <c r="AD1193" s="12">
        <v>40</v>
      </c>
      <c r="AE1193" s="15" t="s">
        <v>33</v>
      </c>
    </row>
    <row r="1194" spans="3:31" ht="18" x14ac:dyDescent="0.35">
      <c r="C1194" s="11" t="s">
        <v>432</v>
      </c>
      <c r="D1194" s="12" t="s">
        <v>5178</v>
      </c>
      <c r="E1194" s="12" t="s">
        <v>7184</v>
      </c>
      <c r="F1194" s="12" t="s">
        <v>35</v>
      </c>
      <c r="G1194" s="12" t="s">
        <v>8026</v>
      </c>
      <c r="H1194" s="12" t="s">
        <v>8021</v>
      </c>
      <c r="I1194" s="12" t="s">
        <v>433</v>
      </c>
      <c r="J1194" s="13">
        <v>45563</v>
      </c>
      <c r="K1194" s="14">
        <v>0.28325231481481483</v>
      </c>
      <c r="L1194" s="12">
        <v>259.52</v>
      </c>
      <c r="M1194" s="12">
        <v>4350.8500000000004</v>
      </c>
      <c r="N1194" s="12">
        <v>4610.37</v>
      </c>
      <c r="O1194" s="12">
        <v>1866.13</v>
      </c>
      <c r="P1194" s="49">
        <v>45633</v>
      </c>
      <c r="Q1194" s="12" t="str">
        <f>TEXT(Table1[[#This Row],[Billing_Date]],"YYYY")</f>
        <v>2024</v>
      </c>
      <c r="R1194" s="49">
        <v>45883</v>
      </c>
      <c r="S1194" s="12" t="s">
        <v>49</v>
      </c>
      <c r="T1194" s="12">
        <f>IF(Table1[[#This Row],[Payment_Status]]="Paid",1,0)</f>
        <v>0</v>
      </c>
      <c r="U1194" s="12">
        <f>IF(Table1[[#This Row],[Payment_Status]]="Unpaid",1,0)</f>
        <v>1</v>
      </c>
      <c r="V1194" s="12">
        <f>IF(Table1[[#This Row],[Payment_Status]]="Pending",1,0)</f>
        <v>0</v>
      </c>
      <c r="W1194" s="12" t="s">
        <v>38</v>
      </c>
      <c r="X1194" s="12" t="s">
        <v>30</v>
      </c>
      <c r="Y1194" s="12" t="s">
        <v>45</v>
      </c>
      <c r="Z1194" s="12">
        <v>138.52000000000001</v>
      </c>
      <c r="AA1194" s="12">
        <v>121</v>
      </c>
      <c r="AB1194" s="12" t="s">
        <v>46</v>
      </c>
      <c r="AC1194" s="13">
        <v>43182</v>
      </c>
      <c r="AD1194" s="12">
        <v>65</v>
      </c>
      <c r="AE1194" s="15" t="s">
        <v>64</v>
      </c>
    </row>
    <row r="1195" spans="3:31" ht="18" x14ac:dyDescent="0.35">
      <c r="C1195" s="11" t="s">
        <v>2371</v>
      </c>
      <c r="D1195" s="12" t="s">
        <v>5179</v>
      </c>
      <c r="E1195" s="12" t="s">
        <v>7185</v>
      </c>
      <c r="F1195" s="12" t="s">
        <v>30</v>
      </c>
      <c r="G1195" s="12" t="s">
        <v>8027</v>
      </c>
      <c r="H1195" s="12" t="s">
        <v>8022</v>
      </c>
      <c r="I1195" s="12" t="s">
        <v>2372</v>
      </c>
      <c r="J1195" s="13">
        <v>45813</v>
      </c>
      <c r="K1195" s="14">
        <v>0.73348379629629634</v>
      </c>
      <c r="L1195" s="12">
        <v>90.52</v>
      </c>
      <c r="M1195" s="12">
        <v>3937.07</v>
      </c>
      <c r="N1195" s="12">
        <v>4027.59</v>
      </c>
      <c r="O1195" s="12">
        <v>594.6</v>
      </c>
      <c r="P1195" s="49">
        <v>45822</v>
      </c>
      <c r="Q1195" s="12" t="str">
        <f>TEXT(Table1[[#This Row],[Billing_Date]],"YYYY")</f>
        <v>2025</v>
      </c>
      <c r="R1195" s="49">
        <v>45876</v>
      </c>
      <c r="S1195" s="12" t="s">
        <v>37</v>
      </c>
      <c r="T1195" s="12">
        <f>IF(Table1[[#This Row],[Payment_Status]]="Paid",1,0)</f>
        <v>0</v>
      </c>
      <c r="U1195" s="12">
        <f>IF(Table1[[#This Row],[Payment_Status]]="Unpaid",1,0)</f>
        <v>0</v>
      </c>
      <c r="V1195" s="12">
        <f>IF(Table1[[#This Row],[Payment_Status]]="Pending",1,0)</f>
        <v>1</v>
      </c>
      <c r="W1195" s="12" t="s">
        <v>29</v>
      </c>
      <c r="X1195" s="12" t="s">
        <v>44</v>
      </c>
      <c r="Y1195" s="12" t="s">
        <v>31</v>
      </c>
      <c r="Z1195" s="12">
        <v>38.9</v>
      </c>
      <c r="AA1195" s="12">
        <v>51.62</v>
      </c>
      <c r="AB1195" s="12" t="s">
        <v>32</v>
      </c>
      <c r="AC1195" s="13">
        <v>42706</v>
      </c>
      <c r="AD1195" s="12">
        <v>70</v>
      </c>
      <c r="AE1195" s="15" t="s">
        <v>64</v>
      </c>
    </row>
    <row r="1196" spans="3:31" ht="18" x14ac:dyDescent="0.35">
      <c r="C1196" s="11" t="s">
        <v>2373</v>
      </c>
      <c r="D1196" s="12" t="s">
        <v>5180</v>
      </c>
      <c r="E1196" s="12" t="s">
        <v>7186</v>
      </c>
      <c r="F1196" s="12" t="s">
        <v>35</v>
      </c>
      <c r="G1196" s="12" t="s">
        <v>8028</v>
      </c>
      <c r="H1196" s="12" t="s">
        <v>8022</v>
      </c>
      <c r="I1196" s="12" t="s">
        <v>2374</v>
      </c>
      <c r="J1196" s="13">
        <v>45516</v>
      </c>
      <c r="K1196" s="14">
        <v>0.30037037037037034</v>
      </c>
      <c r="L1196" s="12">
        <v>243.19</v>
      </c>
      <c r="M1196" s="12">
        <v>3932.85</v>
      </c>
      <c r="N1196" s="12">
        <v>4176.04</v>
      </c>
      <c r="O1196" s="12">
        <v>1794.74</v>
      </c>
      <c r="P1196" s="49">
        <v>45593</v>
      </c>
      <c r="Q1196" s="12" t="str">
        <f>TEXT(Table1[[#This Row],[Billing_Date]],"YYYY")</f>
        <v>2024</v>
      </c>
      <c r="R1196" s="49">
        <v>45871</v>
      </c>
      <c r="S1196" s="12" t="s">
        <v>37</v>
      </c>
      <c r="T1196" s="12">
        <f>IF(Table1[[#This Row],[Payment_Status]]="Paid",1,0)</f>
        <v>0</v>
      </c>
      <c r="U1196" s="12">
        <f>IF(Table1[[#This Row],[Payment_Status]]="Unpaid",1,0)</f>
        <v>0</v>
      </c>
      <c r="V1196" s="12">
        <f>IF(Table1[[#This Row],[Payment_Status]]="Pending",1,0)</f>
        <v>1</v>
      </c>
      <c r="W1196" s="12" t="s">
        <v>29</v>
      </c>
      <c r="X1196" s="12" t="s">
        <v>44</v>
      </c>
      <c r="Y1196" s="12" t="s">
        <v>45</v>
      </c>
      <c r="Z1196" s="12">
        <v>159.08000000000001</v>
      </c>
      <c r="AA1196" s="12">
        <v>84.11</v>
      </c>
      <c r="AB1196" s="12" t="s">
        <v>46</v>
      </c>
      <c r="AC1196" s="13">
        <v>42268</v>
      </c>
      <c r="AD1196" s="12">
        <v>49</v>
      </c>
      <c r="AE1196" s="15" t="s">
        <v>40</v>
      </c>
    </row>
    <row r="1197" spans="3:31" ht="18" x14ac:dyDescent="0.35">
      <c r="C1197" s="11" t="s">
        <v>2375</v>
      </c>
      <c r="D1197" s="12" t="s">
        <v>5181</v>
      </c>
      <c r="E1197" s="12" t="s">
        <v>7187</v>
      </c>
      <c r="F1197" s="12" t="s">
        <v>35</v>
      </c>
      <c r="G1197" s="12" t="s">
        <v>8027</v>
      </c>
      <c r="H1197" s="12" t="s">
        <v>8022</v>
      </c>
      <c r="I1197" s="12" t="s">
        <v>2376</v>
      </c>
      <c r="J1197" s="13">
        <v>45819</v>
      </c>
      <c r="K1197" s="14">
        <v>0.92402777777777778</v>
      </c>
      <c r="L1197" s="12">
        <v>215.09</v>
      </c>
      <c r="M1197" s="12">
        <v>2650.76</v>
      </c>
      <c r="N1197" s="12">
        <v>2865.85</v>
      </c>
      <c r="O1197" s="12">
        <v>1400.98</v>
      </c>
      <c r="P1197" s="49">
        <v>45819</v>
      </c>
      <c r="Q1197" s="12" t="str">
        <f>TEXT(Table1[[#This Row],[Billing_Date]],"YYYY")</f>
        <v>2025</v>
      </c>
      <c r="R1197" s="49">
        <v>45868</v>
      </c>
      <c r="S1197" s="12" t="s">
        <v>37</v>
      </c>
      <c r="T1197" s="12">
        <f>IF(Table1[[#This Row],[Payment_Status]]="Paid",1,0)</f>
        <v>0</v>
      </c>
      <c r="U1197" s="12">
        <f>IF(Table1[[#This Row],[Payment_Status]]="Unpaid",1,0)</f>
        <v>0</v>
      </c>
      <c r="V1197" s="12">
        <f>IF(Table1[[#This Row],[Payment_Status]]="Pending",1,0)</f>
        <v>1</v>
      </c>
      <c r="W1197" s="12" t="s">
        <v>43</v>
      </c>
      <c r="X1197" s="12" t="s">
        <v>39</v>
      </c>
      <c r="Y1197" s="12" t="s">
        <v>31</v>
      </c>
      <c r="Z1197" s="12">
        <v>116.55</v>
      </c>
      <c r="AA1197" s="12">
        <v>98.54</v>
      </c>
      <c r="AB1197" s="12" t="s">
        <v>46</v>
      </c>
      <c r="AC1197" s="13">
        <v>43448</v>
      </c>
      <c r="AD1197" s="12">
        <v>36</v>
      </c>
      <c r="AE1197" s="15" t="s">
        <v>33</v>
      </c>
    </row>
    <row r="1198" spans="3:31" ht="18" x14ac:dyDescent="0.35">
      <c r="C1198" s="11" t="s">
        <v>3212</v>
      </c>
      <c r="D1198" s="12" t="s">
        <v>5182</v>
      </c>
      <c r="E1198" s="12" t="s">
        <v>7188</v>
      </c>
      <c r="F1198" s="12" t="s">
        <v>35</v>
      </c>
      <c r="G1198" s="12" t="s">
        <v>8030</v>
      </c>
      <c r="H1198" s="12" t="s">
        <v>8023</v>
      </c>
      <c r="I1198" s="12" t="s">
        <v>3213</v>
      </c>
      <c r="J1198" s="13">
        <v>45591</v>
      </c>
      <c r="K1198" s="14">
        <v>0.28439814814814812</v>
      </c>
      <c r="L1198" s="12">
        <v>494.2</v>
      </c>
      <c r="M1198" s="12">
        <v>2087.2399999999998</v>
      </c>
      <c r="N1198" s="12">
        <v>2581.4399999999901</v>
      </c>
      <c r="O1198" s="12">
        <v>2448.8200000000002</v>
      </c>
      <c r="P1198" s="49">
        <v>45745</v>
      </c>
      <c r="Q1198" s="12" t="str">
        <f>TEXT(Table1[[#This Row],[Billing_Date]],"YYYY")</f>
        <v>2025</v>
      </c>
      <c r="R1198" s="49">
        <v>45865</v>
      </c>
      <c r="S1198" s="12" t="s">
        <v>28</v>
      </c>
      <c r="T1198" s="12">
        <f>IF(Table1[[#This Row],[Payment_Status]]="Paid",1,0)</f>
        <v>1</v>
      </c>
      <c r="U1198" s="12">
        <f>IF(Table1[[#This Row],[Payment_Status]]="Unpaid",1,0)</f>
        <v>0</v>
      </c>
      <c r="V1198" s="12">
        <f>IF(Table1[[#This Row],[Payment_Status]]="Pending",1,0)</f>
        <v>0</v>
      </c>
      <c r="W1198" s="12" t="s">
        <v>29</v>
      </c>
      <c r="X1198" s="12" t="s">
        <v>39</v>
      </c>
      <c r="Y1198" s="12" t="s">
        <v>85</v>
      </c>
      <c r="Z1198" s="12">
        <v>311.64999999999998</v>
      </c>
      <c r="AA1198" s="12">
        <v>182.55</v>
      </c>
      <c r="AB1198" s="12" t="s">
        <v>46</v>
      </c>
      <c r="AC1198" s="13">
        <v>43323</v>
      </c>
      <c r="AD1198" s="12">
        <v>36</v>
      </c>
      <c r="AE1198" s="15" t="s">
        <v>33</v>
      </c>
    </row>
    <row r="1199" spans="3:31" ht="18" x14ac:dyDescent="0.35">
      <c r="C1199" s="11" t="s">
        <v>2379</v>
      </c>
      <c r="D1199" s="12" t="s">
        <v>5183</v>
      </c>
      <c r="E1199" s="12" t="s">
        <v>7189</v>
      </c>
      <c r="F1199" s="12" t="s">
        <v>26</v>
      </c>
      <c r="G1199" s="12" t="s">
        <v>8030</v>
      </c>
      <c r="H1199" s="12" t="s">
        <v>8023</v>
      </c>
      <c r="I1199" s="12" t="s">
        <v>2380</v>
      </c>
      <c r="J1199" s="13">
        <v>45854</v>
      </c>
      <c r="K1199" s="14">
        <v>0.93362268518518521</v>
      </c>
      <c r="L1199" s="12">
        <v>433.5</v>
      </c>
      <c r="M1199" s="12">
        <v>3394.89</v>
      </c>
      <c r="N1199" s="12">
        <v>3828.39</v>
      </c>
      <c r="O1199" s="12">
        <v>2331.92</v>
      </c>
      <c r="P1199" s="49">
        <v>45859</v>
      </c>
      <c r="Q1199" s="12" t="str">
        <f>TEXT(Table1[[#This Row],[Billing_Date]],"YYYY")</f>
        <v>2025</v>
      </c>
      <c r="R1199" s="49">
        <v>45885</v>
      </c>
      <c r="S1199" s="12" t="s">
        <v>28</v>
      </c>
      <c r="T1199" s="12">
        <f>IF(Table1[[#This Row],[Payment_Status]]="Paid",1,0)</f>
        <v>1</v>
      </c>
      <c r="U1199" s="12">
        <f>IF(Table1[[#This Row],[Payment_Status]]="Unpaid",1,0)</f>
        <v>0</v>
      </c>
      <c r="V1199" s="12">
        <f>IF(Table1[[#This Row],[Payment_Status]]="Pending",1,0)</f>
        <v>0</v>
      </c>
      <c r="W1199" s="12" t="s">
        <v>50</v>
      </c>
      <c r="X1199" s="12" t="s">
        <v>44</v>
      </c>
      <c r="Y1199" s="12" t="s">
        <v>51</v>
      </c>
      <c r="Z1199" s="12">
        <v>264.39</v>
      </c>
      <c r="AA1199" s="12">
        <v>169.11</v>
      </c>
      <c r="AB1199" s="12" t="s">
        <v>46</v>
      </c>
      <c r="AC1199" s="13">
        <v>45066</v>
      </c>
      <c r="AD1199" s="12">
        <v>39</v>
      </c>
      <c r="AE1199" s="15" t="s">
        <v>40</v>
      </c>
    </row>
    <row r="1200" spans="3:31" ht="18" x14ac:dyDescent="0.35">
      <c r="C1200" s="11" t="s">
        <v>2381</v>
      </c>
      <c r="D1200" s="12" t="s">
        <v>5184</v>
      </c>
      <c r="E1200" s="12" t="s">
        <v>7190</v>
      </c>
      <c r="F1200" s="12" t="s">
        <v>26</v>
      </c>
      <c r="G1200" s="12" t="s">
        <v>8026</v>
      </c>
      <c r="H1200" s="12" t="s">
        <v>8021</v>
      </c>
      <c r="I1200" s="12" t="s">
        <v>2382</v>
      </c>
      <c r="J1200" s="13">
        <v>45828</v>
      </c>
      <c r="K1200" s="14">
        <v>0.41292824074074075</v>
      </c>
      <c r="L1200" s="12">
        <v>392.16</v>
      </c>
      <c r="M1200" s="12">
        <v>3543.19</v>
      </c>
      <c r="N1200" s="12">
        <v>3935.35</v>
      </c>
      <c r="O1200" s="12">
        <v>2036.13</v>
      </c>
      <c r="P1200" s="49">
        <v>45834</v>
      </c>
      <c r="Q1200" s="12" t="str">
        <f>TEXT(Table1[[#This Row],[Billing_Date]],"YYYY")</f>
        <v>2025</v>
      </c>
      <c r="R1200" s="49">
        <v>45858</v>
      </c>
      <c r="S1200" s="12" t="s">
        <v>49</v>
      </c>
      <c r="T1200" s="12">
        <f>IF(Table1[[#This Row],[Payment_Status]]="Paid",1,0)</f>
        <v>0</v>
      </c>
      <c r="U1200" s="12">
        <f>IF(Table1[[#This Row],[Payment_Status]]="Unpaid",1,0)</f>
        <v>1</v>
      </c>
      <c r="V1200" s="12">
        <f>IF(Table1[[#This Row],[Payment_Status]]="Pending",1,0)</f>
        <v>0</v>
      </c>
      <c r="W1200" s="12" t="s">
        <v>38</v>
      </c>
      <c r="X1200" s="12" t="s">
        <v>39</v>
      </c>
      <c r="Y1200" s="12" t="s">
        <v>51</v>
      </c>
      <c r="Z1200" s="12">
        <v>265.45</v>
      </c>
      <c r="AA1200" s="12">
        <v>126.71</v>
      </c>
      <c r="AB1200" s="12" t="s">
        <v>46</v>
      </c>
      <c r="AC1200" s="13">
        <v>43277</v>
      </c>
      <c r="AD1200" s="12">
        <v>65</v>
      </c>
      <c r="AE1200" s="15" t="s">
        <v>33</v>
      </c>
    </row>
    <row r="1201" spans="3:31" ht="18" x14ac:dyDescent="0.35">
      <c r="C1201" s="11" t="s">
        <v>2383</v>
      </c>
      <c r="D1201" s="12" t="s">
        <v>5185</v>
      </c>
      <c r="E1201" s="12" t="s">
        <v>7191</v>
      </c>
      <c r="F1201" s="12" t="s">
        <v>30</v>
      </c>
      <c r="G1201" s="12" t="s">
        <v>8030</v>
      </c>
      <c r="H1201" s="12" t="s">
        <v>8023</v>
      </c>
      <c r="I1201" s="12" t="s">
        <v>2384</v>
      </c>
      <c r="J1201" s="13">
        <v>45529</v>
      </c>
      <c r="K1201" s="14">
        <v>0.67371527777777773</v>
      </c>
      <c r="L1201" s="12">
        <v>234.72</v>
      </c>
      <c r="M1201" s="12">
        <v>4476.6400000000003</v>
      </c>
      <c r="N1201" s="12">
        <v>4711.3599999999997</v>
      </c>
      <c r="O1201" s="12">
        <v>1657.36</v>
      </c>
      <c r="P1201" s="49">
        <v>45573</v>
      </c>
      <c r="Q1201" s="12" t="str">
        <f>TEXT(Table1[[#This Row],[Billing_Date]],"YYYY")</f>
        <v>2024</v>
      </c>
      <c r="R1201" s="49">
        <v>45863</v>
      </c>
      <c r="S1201" s="12" t="s">
        <v>49</v>
      </c>
      <c r="T1201" s="12">
        <f>IF(Table1[[#This Row],[Payment_Status]]="Paid",1,0)</f>
        <v>0</v>
      </c>
      <c r="U1201" s="12">
        <f>IF(Table1[[#This Row],[Payment_Status]]="Unpaid",1,0)</f>
        <v>1</v>
      </c>
      <c r="V1201" s="12">
        <f>IF(Table1[[#This Row],[Payment_Status]]="Pending",1,0)</f>
        <v>0</v>
      </c>
      <c r="W1201" s="12" t="s">
        <v>38</v>
      </c>
      <c r="X1201" s="12" t="s">
        <v>30</v>
      </c>
      <c r="Y1201" s="12" t="s">
        <v>85</v>
      </c>
      <c r="Z1201" s="12">
        <v>94.15</v>
      </c>
      <c r="AA1201" s="12">
        <v>140.57</v>
      </c>
      <c r="AB1201" s="12" t="s">
        <v>32</v>
      </c>
      <c r="AC1201" s="13">
        <v>42858</v>
      </c>
      <c r="AD1201" s="12">
        <v>42</v>
      </c>
      <c r="AE1201" s="15" t="s">
        <v>64</v>
      </c>
    </row>
    <row r="1202" spans="3:31" ht="18" x14ac:dyDescent="0.35">
      <c r="C1202" s="11" t="s">
        <v>2385</v>
      </c>
      <c r="D1202" s="12" t="s">
        <v>5186</v>
      </c>
      <c r="E1202" s="12" t="s">
        <v>7192</v>
      </c>
      <c r="F1202" s="12" t="s">
        <v>26</v>
      </c>
      <c r="G1202" s="12" t="s">
        <v>8026</v>
      </c>
      <c r="H1202" s="12" t="s">
        <v>8021</v>
      </c>
      <c r="I1202" s="12" t="s">
        <v>2386</v>
      </c>
      <c r="J1202" s="13">
        <v>45735</v>
      </c>
      <c r="K1202" s="14">
        <v>0.52755787037037039</v>
      </c>
      <c r="L1202" s="12">
        <v>412.3</v>
      </c>
      <c r="M1202" s="12">
        <v>4276.55</v>
      </c>
      <c r="N1202" s="12">
        <v>4688.8500000000004</v>
      </c>
      <c r="O1202" s="12">
        <v>2082.9499999999998</v>
      </c>
      <c r="P1202" s="49">
        <v>45742</v>
      </c>
      <c r="Q1202" s="12" t="str">
        <f>TEXT(Table1[[#This Row],[Billing_Date]],"YYYY")</f>
        <v>2025</v>
      </c>
      <c r="R1202" s="49">
        <v>45858</v>
      </c>
      <c r="S1202" s="12" t="s">
        <v>49</v>
      </c>
      <c r="T1202" s="12">
        <f>IF(Table1[[#This Row],[Payment_Status]]="Paid",1,0)</f>
        <v>0</v>
      </c>
      <c r="U1202" s="12">
        <f>IF(Table1[[#This Row],[Payment_Status]]="Unpaid",1,0)</f>
        <v>1</v>
      </c>
      <c r="V1202" s="12">
        <f>IF(Table1[[#This Row],[Payment_Status]]="Pending",1,0)</f>
        <v>0</v>
      </c>
      <c r="W1202" s="12" t="s">
        <v>58</v>
      </c>
      <c r="X1202" s="12" t="s">
        <v>30</v>
      </c>
      <c r="Y1202" s="12" t="s">
        <v>45</v>
      </c>
      <c r="Z1202" s="12">
        <v>219.6</v>
      </c>
      <c r="AA1202" s="12">
        <v>192.7</v>
      </c>
      <c r="AB1202" s="12" t="s">
        <v>32</v>
      </c>
      <c r="AC1202" s="13">
        <v>44850</v>
      </c>
      <c r="AD1202" s="12">
        <v>32</v>
      </c>
      <c r="AE1202" s="15" t="s">
        <v>40</v>
      </c>
    </row>
    <row r="1203" spans="3:31" ht="18" x14ac:dyDescent="0.35">
      <c r="C1203" s="11" t="s">
        <v>2387</v>
      </c>
      <c r="D1203" s="12" t="s">
        <v>5187</v>
      </c>
      <c r="E1203" s="12" t="s">
        <v>7193</v>
      </c>
      <c r="F1203" s="12" t="s">
        <v>26</v>
      </c>
      <c r="G1203" s="12" t="s">
        <v>8030</v>
      </c>
      <c r="H1203" s="12" t="s">
        <v>8023</v>
      </c>
      <c r="I1203" s="12" t="s">
        <v>2388</v>
      </c>
      <c r="J1203" s="13">
        <v>45779</v>
      </c>
      <c r="K1203" s="14">
        <v>0.65766203703703707</v>
      </c>
      <c r="L1203" s="12">
        <v>289.52999999999997</v>
      </c>
      <c r="M1203" s="12">
        <v>4843.09</v>
      </c>
      <c r="N1203" s="12">
        <v>5132.62</v>
      </c>
      <c r="O1203" s="12">
        <v>2167.4</v>
      </c>
      <c r="P1203" s="49">
        <v>45812</v>
      </c>
      <c r="Q1203" s="12" t="str">
        <f>TEXT(Table1[[#This Row],[Billing_Date]],"YYYY")</f>
        <v>2025</v>
      </c>
      <c r="R1203" s="49">
        <v>45867</v>
      </c>
      <c r="S1203" s="12" t="s">
        <v>49</v>
      </c>
      <c r="T1203" s="12">
        <f>IF(Table1[[#This Row],[Payment_Status]]="Paid",1,0)</f>
        <v>0</v>
      </c>
      <c r="U1203" s="12">
        <f>IF(Table1[[#This Row],[Payment_Status]]="Unpaid",1,0)</f>
        <v>1</v>
      </c>
      <c r="V1203" s="12">
        <f>IF(Table1[[#This Row],[Payment_Status]]="Pending",1,0)</f>
        <v>0</v>
      </c>
      <c r="W1203" s="12" t="s">
        <v>58</v>
      </c>
      <c r="X1203" s="12" t="s">
        <v>39</v>
      </c>
      <c r="Y1203" s="12" t="s">
        <v>51</v>
      </c>
      <c r="Z1203" s="12">
        <v>188.98</v>
      </c>
      <c r="AA1203" s="12">
        <v>100.55</v>
      </c>
      <c r="AB1203" s="12" t="s">
        <v>46</v>
      </c>
      <c r="AC1203" s="13">
        <v>45030</v>
      </c>
      <c r="AD1203" s="12">
        <v>54</v>
      </c>
      <c r="AE1203" s="15" t="s">
        <v>33</v>
      </c>
    </row>
    <row r="1204" spans="3:31" ht="18" x14ac:dyDescent="0.35">
      <c r="C1204" s="11" t="s">
        <v>2389</v>
      </c>
      <c r="D1204" s="12" t="s">
        <v>5188</v>
      </c>
      <c r="E1204" s="12" t="s">
        <v>7194</v>
      </c>
      <c r="F1204" s="12" t="s">
        <v>35</v>
      </c>
      <c r="G1204" s="12" t="s">
        <v>8031</v>
      </c>
      <c r="H1204" s="12" t="s">
        <v>8024</v>
      </c>
      <c r="I1204" s="12" t="s">
        <v>2390</v>
      </c>
      <c r="J1204" s="13">
        <v>45597</v>
      </c>
      <c r="K1204" s="14">
        <v>0.61197916666666663</v>
      </c>
      <c r="L1204" s="12">
        <v>180.09</v>
      </c>
      <c r="M1204" s="12">
        <v>2534.42</v>
      </c>
      <c r="N1204" s="12">
        <v>2714.51</v>
      </c>
      <c r="O1204" s="12">
        <v>882.63</v>
      </c>
      <c r="P1204" s="49">
        <v>45600</v>
      </c>
      <c r="Q1204" s="12" t="str">
        <f>TEXT(Table1[[#This Row],[Billing_Date]],"YYYY")</f>
        <v>2024</v>
      </c>
      <c r="R1204" s="49">
        <v>45873</v>
      </c>
      <c r="S1204" s="12" t="s">
        <v>28</v>
      </c>
      <c r="T1204" s="12">
        <f>IF(Table1[[#This Row],[Payment_Status]]="Paid",1,0)</f>
        <v>1</v>
      </c>
      <c r="U1204" s="12">
        <f>IF(Table1[[#This Row],[Payment_Status]]="Unpaid",1,0)</f>
        <v>0</v>
      </c>
      <c r="V1204" s="12">
        <f>IF(Table1[[#This Row],[Payment_Status]]="Pending",1,0)</f>
        <v>0</v>
      </c>
      <c r="W1204" s="12" t="s">
        <v>58</v>
      </c>
      <c r="X1204" s="12" t="s">
        <v>30</v>
      </c>
      <c r="Y1204" s="12" t="s">
        <v>31</v>
      </c>
      <c r="Z1204" s="12">
        <v>101.88</v>
      </c>
      <c r="AA1204" s="12">
        <v>78.209999999999994</v>
      </c>
      <c r="AB1204" s="12" t="s">
        <v>46</v>
      </c>
      <c r="AC1204" s="13">
        <v>42834</v>
      </c>
      <c r="AD1204" s="12">
        <v>53</v>
      </c>
      <c r="AE1204" s="15" t="s">
        <v>33</v>
      </c>
    </row>
    <row r="1205" spans="3:31" ht="18" x14ac:dyDescent="0.35">
      <c r="C1205" s="11" t="s">
        <v>2391</v>
      </c>
      <c r="D1205" s="12" t="s">
        <v>5189</v>
      </c>
      <c r="E1205" s="12" t="s">
        <v>7195</v>
      </c>
      <c r="F1205" s="12" t="s">
        <v>26</v>
      </c>
      <c r="G1205" s="12" t="s">
        <v>8031</v>
      </c>
      <c r="H1205" s="12" t="s">
        <v>8024</v>
      </c>
      <c r="I1205" s="12" t="s">
        <v>2392</v>
      </c>
      <c r="J1205" s="13">
        <v>45798</v>
      </c>
      <c r="K1205" s="14">
        <v>0.49175925925925928</v>
      </c>
      <c r="L1205" s="12">
        <v>401.11</v>
      </c>
      <c r="M1205" s="12">
        <v>3802.83</v>
      </c>
      <c r="N1205" s="12">
        <v>4203.9399999999996</v>
      </c>
      <c r="O1205" s="12">
        <v>2499.42</v>
      </c>
      <c r="P1205" s="49">
        <v>45801</v>
      </c>
      <c r="Q1205" s="12" t="str">
        <f>TEXT(Table1[[#This Row],[Billing_Date]],"YYYY")</f>
        <v>2025</v>
      </c>
      <c r="R1205" s="49">
        <v>45861</v>
      </c>
      <c r="S1205" s="12" t="s">
        <v>37</v>
      </c>
      <c r="T1205" s="12">
        <f>IF(Table1[[#This Row],[Payment_Status]]="Paid",1,0)</f>
        <v>0</v>
      </c>
      <c r="U1205" s="12">
        <f>IF(Table1[[#This Row],[Payment_Status]]="Unpaid",1,0)</f>
        <v>0</v>
      </c>
      <c r="V1205" s="12">
        <f>IF(Table1[[#This Row],[Payment_Status]]="Pending",1,0)</f>
        <v>1</v>
      </c>
      <c r="W1205" s="12" t="s">
        <v>29</v>
      </c>
      <c r="X1205" s="12" t="s">
        <v>44</v>
      </c>
      <c r="Y1205" s="12" t="s">
        <v>31</v>
      </c>
      <c r="Z1205" s="12">
        <v>182.58</v>
      </c>
      <c r="AA1205" s="12">
        <v>218.53</v>
      </c>
      <c r="AB1205" s="12" t="s">
        <v>46</v>
      </c>
      <c r="AC1205" s="13">
        <v>43113</v>
      </c>
      <c r="AD1205" s="12">
        <v>62</v>
      </c>
      <c r="AE1205" s="15" t="s">
        <v>64</v>
      </c>
    </row>
    <row r="1206" spans="3:31" ht="18" x14ac:dyDescent="0.35">
      <c r="C1206" s="11" t="s">
        <v>2393</v>
      </c>
      <c r="D1206" s="12" t="s">
        <v>5190</v>
      </c>
      <c r="E1206" s="12" t="s">
        <v>7196</v>
      </c>
      <c r="F1206" s="12" t="s">
        <v>35</v>
      </c>
      <c r="G1206" s="12" t="s">
        <v>8026</v>
      </c>
      <c r="H1206" s="12" t="s">
        <v>8021</v>
      </c>
      <c r="I1206" s="12" t="s">
        <v>2394</v>
      </c>
      <c r="J1206" s="13">
        <v>45672</v>
      </c>
      <c r="K1206" s="14">
        <v>3.7037037037037035E-4</v>
      </c>
      <c r="L1206" s="12">
        <v>379.86</v>
      </c>
      <c r="M1206" s="12">
        <v>1446.33</v>
      </c>
      <c r="N1206" s="12">
        <v>1826.19</v>
      </c>
      <c r="O1206" s="12">
        <v>1716.69</v>
      </c>
      <c r="P1206" s="49">
        <v>45676</v>
      </c>
      <c r="Q1206" s="12" t="str">
        <f>TEXT(Table1[[#This Row],[Billing_Date]],"YYYY")</f>
        <v>2025</v>
      </c>
      <c r="R1206" s="49">
        <v>45876</v>
      </c>
      <c r="S1206" s="12" t="s">
        <v>49</v>
      </c>
      <c r="T1206" s="12">
        <f>IF(Table1[[#This Row],[Payment_Status]]="Paid",1,0)</f>
        <v>0</v>
      </c>
      <c r="U1206" s="12">
        <f>IF(Table1[[#This Row],[Payment_Status]]="Unpaid",1,0)</f>
        <v>1</v>
      </c>
      <c r="V1206" s="12">
        <f>IF(Table1[[#This Row],[Payment_Status]]="Pending",1,0)</f>
        <v>0</v>
      </c>
      <c r="W1206" s="12" t="s">
        <v>43</v>
      </c>
      <c r="X1206" s="12" t="s">
        <v>30</v>
      </c>
      <c r="Y1206" s="12" t="s">
        <v>31</v>
      </c>
      <c r="Z1206" s="12">
        <v>232.74</v>
      </c>
      <c r="AA1206" s="12">
        <v>147.12</v>
      </c>
      <c r="AB1206" s="12" t="s">
        <v>46</v>
      </c>
      <c r="AC1206" s="13">
        <v>44379</v>
      </c>
      <c r="AD1206" s="12">
        <v>37</v>
      </c>
      <c r="AE1206" s="15" t="s">
        <v>64</v>
      </c>
    </row>
    <row r="1207" spans="3:31" ht="18" x14ac:dyDescent="0.35">
      <c r="C1207" s="11" t="s">
        <v>2395</v>
      </c>
      <c r="D1207" s="12" t="s">
        <v>5191</v>
      </c>
      <c r="E1207" s="12" t="s">
        <v>7197</v>
      </c>
      <c r="F1207" s="12" t="s">
        <v>26</v>
      </c>
      <c r="G1207" s="12" t="s">
        <v>8030</v>
      </c>
      <c r="H1207" s="12" t="s">
        <v>8023</v>
      </c>
      <c r="I1207" s="12" t="s">
        <v>2396</v>
      </c>
      <c r="J1207" s="13">
        <v>45713</v>
      </c>
      <c r="K1207" s="14">
        <v>0.92445601851851855</v>
      </c>
      <c r="L1207" s="12">
        <v>436.29</v>
      </c>
      <c r="M1207" s="12">
        <v>1976.28</v>
      </c>
      <c r="N1207" s="12">
        <v>2412.5700000000002</v>
      </c>
      <c r="O1207" s="12">
        <v>2147.1999999999998</v>
      </c>
      <c r="P1207" s="49">
        <v>45716</v>
      </c>
      <c r="Q1207" s="12" t="str">
        <f>TEXT(Table1[[#This Row],[Billing_Date]],"YYYY")</f>
        <v>2025</v>
      </c>
      <c r="R1207" s="49">
        <v>45873</v>
      </c>
      <c r="S1207" s="12" t="s">
        <v>37</v>
      </c>
      <c r="T1207" s="12">
        <f>IF(Table1[[#This Row],[Payment_Status]]="Paid",1,0)</f>
        <v>0</v>
      </c>
      <c r="U1207" s="12">
        <f>IF(Table1[[#This Row],[Payment_Status]]="Unpaid",1,0)</f>
        <v>0</v>
      </c>
      <c r="V1207" s="12">
        <f>IF(Table1[[#This Row],[Payment_Status]]="Pending",1,0)</f>
        <v>1</v>
      </c>
      <c r="W1207" s="12" t="s">
        <v>38</v>
      </c>
      <c r="X1207" s="12" t="s">
        <v>30</v>
      </c>
      <c r="Y1207" s="12" t="s">
        <v>31</v>
      </c>
      <c r="Z1207" s="12">
        <v>202.29</v>
      </c>
      <c r="AA1207" s="12">
        <v>234</v>
      </c>
      <c r="AB1207" s="12" t="s">
        <v>32</v>
      </c>
      <c r="AC1207" s="13">
        <v>42931</v>
      </c>
      <c r="AD1207" s="12">
        <v>49</v>
      </c>
      <c r="AE1207" s="15" t="s">
        <v>33</v>
      </c>
    </row>
    <row r="1208" spans="3:31" ht="18" x14ac:dyDescent="0.35">
      <c r="C1208" s="11" t="s">
        <v>2397</v>
      </c>
      <c r="D1208" s="12" t="s">
        <v>5192</v>
      </c>
      <c r="E1208" s="12" t="s">
        <v>7198</v>
      </c>
      <c r="F1208" s="12" t="s">
        <v>26</v>
      </c>
      <c r="G1208" s="12" t="s">
        <v>8030</v>
      </c>
      <c r="H1208" s="12" t="s">
        <v>8023</v>
      </c>
      <c r="I1208" s="12" t="s">
        <v>2398</v>
      </c>
      <c r="J1208" s="13">
        <v>45581</v>
      </c>
      <c r="K1208" s="14">
        <v>0.91379629629629633</v>
      </c>
      <c r="L1208" s="12">
        <v>89.22</v>
      </c>
      <c r="M1208" s="12">
        <v>4321.5600000000004</v>
      </c>
      <c r="N1208" s="12">
        <v>4410.78</v>
      </c>
      <c r="O1208" s="12">
        <v>604.46</v>
      </c>
      <c r="P1208" s="49">
        <v>45701</v>
      </c>
      <c r="Q1208" s="12" t="str">
        <f>TEXT(Table1[[#This Row],[Billing_Date]],"YYYY")</f>
        <v>2025</v>
      </c>
      <c r="R1208" s="49">
        <v>45874</v>
      </c>
      <c r="S1208" s="12" t="s">
        <v>37</v>
      </c>
      <c r="T1208" s="12">
        <f>IF(Table1[[#This Row],[Payment_Status]]="Paid",1,0)</f>
        <v>0</v>
      </c>
      <c r="U1208" s="12">
        <f>IF(Table1[[#This Row],[Payment_Status]]="Unpaid",1,0)</f>
        <v>0</v>
      </c>
      <c r="V1208" s="12">
        <f>IF(Table1[[#This Row],[Payment_Status]]="Pending",1,0)</f>
        <v>1</v>
      </c>
      <c r="W1208" s="12" t="s">
        <v>38</v>
      </c>
      <c r="X1208" s="12" t="s">
        <v>44</v>
      </c>
      <c r="Y1208" s="12" t="s">
        <v>45</v>
      </c>
      <c r="Z1208" s="12">
        <v>61.92</v>
      </c>
      <c r="AA1208" s="12">
        <v>27.3</v>
      </c>
      <c r="AB1208" s="12" t="s">
        <v>46</v>
      </c>
      <c r="AC1208" s="13">
        <v>43796</v>
      </c>
      <c r="AD1208" s="12">
        <v>46</v>
      </c>
      <c r="AE1208" s="15" t="s">
        <v>40</v>
      </c>
    </row>
    <row r="1209" spans="3:31" ht="18" x14ac:dyDescent="0.35">
      <c r="C1209" s="11" t="s">
        <v>2399</v>
      </c>
      <c r="D1209" s="12" t="s">
        <v>5193</v>
      </c>
      <c r="E1209" s="12" t="s">
        <v>7199</v>
      </c>
      <c r="F1209" s="12" t="s">
        <v>35</v>
      </c>
      <c r="G1209" s="12" t="s">
        <v>8027</v>
      </c>
      <c r="H1209" s="12" t="s">
        <v>8022</v>
      </c>
      <c r="I1209" s="12" t="s">
        <v>2400</v>
      </c>
      <c r="J1209" s="13">
        <v>45517</v>
      </c>
      <c r="K1209" s="14">
        <v>0.14906249999999999</v>
      </c>
      <c r="L1209" s="12">
        <v>71.36</v>
      </c>
      <c r="M1209" s="12">
        <v>4800.5</v>
      </c>
      <c r="N1209" s="12">
        <v>4871.8599999999997</v>
      </c>
      <c r="O1209" s="12">
        <v>505.79</v>
      </c>
      <c r="P1209" s="49">
        <v>45525</v>
      </c>
      <c r="Q1209" s="12" t="str">
        <f>TEXT(Table1[[#This Row],[Billing_Date]],"YYYY")</f>
        <v>2024</v>
      </c>
      <c r="R1209" s="49">
        <v>45859</v>
      </c>
      <c r="S1209" s="12" t="s">
        <v>28</v>
      </c>
      <c r="T1209" s="12">
        <f>IF(Table1[[#This Row],[Payment_Status]]="Paid",1,0)</f>
        <v>1</v>
      </c>
      <c r="U1209" s="12">
        <f>IF(Table1[[#This Row],[Payment_Status]]="Unpaid",1,0)</f>
        <v>0</v>
      </c>
      <c r="V1209" s="12">
        <f>IF(Table1[[#This Row],[Payment_Status]]="Pending",1,0)</f>
        <v>0</v>
      </c>
      <c r="W1209" s="12" t="s">
        <v>29</v>
      </c>
      <c r="X1209" s="12" t="s">
        <v>30</v>
      </c>
      <c r="Y1209" s="12" t="s">
        <v>63</v>
      </c>
      <c r="Z1209" s="12">
        <v>36.4</v>
      </c>
      <c r="AA1209" s="12">
        <v>34.96</v>
      </c>
      <c r="AB1209" s="12" t="s">
        <v>46</v>
      </c>
      <c r="AC1209" s="13">
        <v>43963</v>
      </c>
      <c r="AD1209" s="12">
        <v>27</v>
      </c>
      <c r="AE1209" s="15" t="s">
        <v>40</v>
      </c>
    </row>
    <row r="1210" spans="3:31" ht="18" x14ac:dyDescent="0.35">
      <c r="C1210" s="11" t="s">
        <v>214</v>
      </c>
      <c r="D1210" s="12" t="s">
        <v>5194</v>
      </c>
      <c r="E1210" s="12" t="s">
        <v>7200</v>
      </c>
      <c r="F1210" s="12" t="s">
        <v>35</v>
      </c>
      <c r="G1210" s="12" t="s">
        <v>8029</v>
      </c>
      <c r="H1210" s="12" t="s">
        <v>8020</v>
      </c>
      <c r="I1210" s="12" t="s">
        <v>215</v>
      </c>
      <c r="J1210" s="13">
        <v>45730</v>
      </c>
      <c r="K1210" s="14">
        <v>0.19238425925925925</v>
      </c>
      <c r="L1210" s="12">
        <v>325.54000000000002</v>
      </c>
      <c r="M1210" s="12">
        <v>2583.6799999999998</v>
      </c>
      <c r="N1210" s="12">
        <v>2909.22</v>
      </c>
      <c r="O1210" s="12">
        <v>2048.8200000000002</v>
      </c>
      <c r="P1210" s="49">
        <v>45750</v>
      </c>
      <c r="Q1210" s="12" t="str">
        <f>TEXT(Table1[[#This Row],[Billing_Date]],"YYYY")</f>
        <v>2025</v>
      </c>
      <c r="R1210" s="49">
        <v>45871</v>
      </c>
      <c r="S1210" s="12" t="s">
        <v>49</v>
      </c>
      <c r="T1210" s="12">
        <f>IF(Table1[[#This Row],[Payment_Status]]="Paid",1,0)</f>
        <v>0</v>
      </c>
      <c r="U1210" s="12">
        <f>IF(Table1[[#This Row],[Payment_Status]]="Unpaid",1,0)</f>
        <v>1</v>
      </c>
      <c r="V1210" s="12">
        <f>IF(Table1[[#This Row],[Payment_Status]]="Pending",1,0)</f>
        <v>0</v>
      </c>
      <c r="W1210" s="12" t="s">
        <v>29</v>
      </c>
      <c r="X1210" s="12" t="s">
        <v>39</v>
      </c>
      <c r="Y1210" s="12" t="s">
        <v>63</v>
      </c>
      <c r="Z1210" s="12">
        <v>209.74</v>
      </c>
      <c r="AA1210" s="12">
        <v>115.8</v>
      </c>
      <c r="AB1210" s="12" t="s">
        <v>46</v>
      </c>
      <c r="AC1210" s="13">
        <v>44013</v>
      </c>
      <c r="AD1210" s="12">
        <v>50</v>
      </c>
      <c r="AE1210" s="15" t="s">
        <v>40</v>
      </c>
    </row>
    <row r="1211" spans="3:31" ht="18" x14ac:dyDescent="0.35">
      <c r="C1211" s="11" t="s">
        <v>2403</v>
      </c>
      <c r="D1211" s="12" t="s">
        <v>5195</v>
      </c>
      <c r="E1211" s="12" t="s">
        <v>7201</v>
      </c>
      <c r="F1211" s="12" t="s">
        <v>35</v>
      </c>
      <c r="G1211" s="12" t="s">
        <v>8026</v>
      </c>
      <c r="H1211" s="12" t="s">
        <v>8021</v>
      </c>
      <c r="I1211" s="12" t="s">
        <v>2404</v>
      </c>
      <c r="J1211" s="13">
        <v>45645</v>
      </c>
      <c r="K1211" s="14">
        <v>0.69855324074074077</v>
      </c>
      <c r="L1211" s="12">
        <v>421.82</v>
      </c>
      <c r="M1211" s="12">
        <v>2228.14</v>
      </c>
      <c r="N1211" s="12">
        <v>2649.96</v>
      </c>
      <c r="O1211" s="12">
        <v>2644.61</v>
      </c>
      <c r="P1211" s="49">
        <v>45797</v>
      </c>
      <c r="Q1211" s="12" t="str">
        <f>TEXT(Table1[[#This Row],[Billing_Date]],"YYYY")</f>
        <v>2025</v>
      </c>
      <c r="R1211" s="49">
        <v>45864</v>
      </c>
      <c r="S1211" s="12" t="s">
        <v>49</v>
      </c>
      <c r="T1211" s="12">
        <f>IF(Table1[[#This Row],[Payment_Status]]="Paid",1,0)</f>
        <v>0</v>
      </c>
      <c r="U1211" s="12">
        <f>IF(Table1[[#This Row],[Payment_Status]]="Unpaid",1,0)</f>
        <v>1</v>
      </c>
      <c r="V1211" s="12">
        <f>IF(Table1[[#This Row],[Payment_Status]]="Pending",1,0)</f>
        <v>0</v>
      </c>
      <c r="W1211" s="12" t="s">
        <v>58</v>
      </c>
      <c r="X1211" s="12" t="s">
        <v>39</v>
      </c>
      <c r="Y1211" s="12" t="s">
        <v>51</v>
      </c>
      <c r="Z1211" s="12">
        <v>184.77</v>
      </c>
      <c r="AA1211" s="12">
        <v>237.05</v>
      </c>
      <c r="AB1211" s="12" t="s">
        <v>32</v>
      </c>
      <c r="AC1211" s="13">
        <v>42206</v>
      </c>
      <c r="AD1211" s="12">
        <v>70</v>
      </c>
      <c r="AE1211" s="15" t="s">
        <v>33</v>
      </c>
    </row>
    <row r="1212" spans="3:31" ht="18" x14ac:dyDescent="0.35">
      <c r="C1212" s="11" t="s">
        <v>2405</v>
      </c>
      <c r="D1212" s="12" t="s">
        <v>5196</v>
      </c>
      <c r="E1212" s="12" t="s">
        <v>7202</v>
      </c>
      <c r="F1212" s="12" t="s">
        <v>35</v>
      </c>
      <c r="G1212" s="12" t="s">
        <v>8029</v>
      </c>
      <c r="H1212" s="12" t="s">
        <v>8020</v>
      </c>
      <c r="I1212" s="12" t="s">
        <v>2406</v>
      </c>
      <c r="J1212" s="13">
        <v>45551</v>
      </c>
      <c r="K1212" s="14">
        <v>0.72777777777777775</v>
      </c>
      <c r="L1212" s="12">
        <v>53.26</v>
      </c>
      <c r="M1212" s="12">
        <v>4308.04</v>
      </c>
      <c r="N1212" s="12">
        <v>4361.3</v>
      </c>
      <c r="O1212" s="12">
        <v>363.71</v>
      </c>
      <c r="P1212" s="49">
        <v>45781</v>
      </c>
      <c r="Q1212" s="12" t="str">
        <f>TEXT(Table1[[#This Row],[Billing_Date]],"YYYY")</f>
        <v>2025</v>
      </c>
      <c r="R1212" s="49">
        <v>45862</v>
      </c>
      <c r="S1212" s="12" t="s">
        <v>28</v>
      </c>
      <c r="T1212" s="12">
        <f>IF(Table1[[#This Row],[Payment_Status]]="Paid",1,0)</f>
        <v>1</v>
      </c>
      <c r="U1212" s="12">
        <f>IF(Table1[[#This Row],[Payment_Status]]="Unpaid",1,0)</f>
        <v>0</v>
      </c>
      <c r="V1212" s="12">
        <f>IF(Table1[[#This Row],[Payment_Status]]="Pending",1,0)</f>
        <v>0</v>
      </c>
      <c r="W1212" s="12" t="s">
        <v>29</v>
      </c>
      <c r="X1212" s="12" t="s">
        <v>39</v>
      </c>
      <c r="Y1212" s="12" t="s">
        <v>45</v>
      </c>
      <c r="Z1212" s="12">
        <v>22.42</v>
      </c>
      <c r="AA1212" s="12">
        <v>30.84</v>
      </c>
      <c r="AB1212" s="12" t="s">
        <v>46</v>
      </c>
      <c r="AC1212" s="13">
        <v>43157</v>
      </c>
      <c r="AD1212" s="12">
        <v>27</v>
      </c>
      <c r="AE1212" s="15" t="s">
        <v>40</v>
      </c>
    </row>
    <row r="1213" spans="3:31" ht="18" x14ac:dyDescent="0.35">
      <c r="C1213" s="11" t="s">
        <v>2407</v>
      </c>
      <c r="D1213" s="12" t="s">
        <v>5197</v>
      </c>
      <c r="E1213" s="12" t="s">
        <v>7203</v>
      </c>
      <c r="F1213" s="12" t="s">
        <v>35</v>
      </c>
      <c r="G1213" s="12" t="s">
        <v>8029</v>
      </c>
      <c r="H1213" s="12" t="s">
        <v>8020</v>
      </c>
      <c r="I1213" s="12" t="s">
        <v>2408</v>
      </c>
      <c r="J1213" s="13">
        <v>45731</v>
      </c>
      <c r="K1213" s="14">
        <v>7.3969907407407401E-2</v>
      </c>
      <c r="L1213" s="12">
        <v>192.04</v>
      </c>
      <c r="M1213" s="12">
        <v>2366.7399999999998</v>
      </c>
      <c r="N1213" s="12">
        <v>2558.7799999999902</v>
      </c>
      <c r="O1213" s="12">
        <v>1209.2</v>
      </c>
      <c r="P1213" s="49">
        <v>45737</v>
      </c>
      <c r="Q1213" s="12" t="str">
        <f>TEXT(Table1[[#This Row],[Billing_Date]],"YYYY")</f>
        <v>2025</v>
      </c>
      <c r="R1213" s="49">
        <v>45876</v>
      </c>
      <c r="S1213" s="12" t="s">
        <v>49</v>
      </c>
      <c r="T1213" s="12">
        <f>IF(Table1[[#This Row],[Payment_Status]]="Paid",1,0)</f>
        <v>0</v>
      </c>
      <c r="U1213" s="12">
        <f>IF(Table1[[#This Row],[Payment_Status]]="Unpaid",1,0)</f>
        <v>1</v>
      </c>
      <c r="V1213" s="12">
        <f>IF(Table1[[#This Row],[Payment_Status]]="Pending",1,0)</f>
        <v>0</v>
      </c>
      <c r="W1213" s="12" t="s">
        <v>58</v>
      </c>
      <c r="X1213" s="12" t="s">
        <v>39</v>
      </c>
      <c r="Y1213" s="12" t="s">
        <v>85</v>
      </c>
      <c r="Z1213" s="12">
        <v>106.81</v>
      </c>
      <c r="AA1213" s="12">
        <v>85.23</v>
      </c>
      <c r="AB1213" s="12" t="s">
        <v>32</v>
      </c>
      <c r="AC1213" s="13">
        <v>43777</v>
      </c>
      <c r="AD1213" s="12">
        <v>49</v>
      </c>
      <c r="AE1213" s="15" t="s">
        <v>64</v>
      </c>
    </row>
    <row r="1214" spans="3:31" ht="18" x14ac:dyDescent="0.35">
      <c r="C1214" s="11" t="s">
        <v>518</v>
      </c>
      <c r="D1214" s="12" t="s">
        <v>5198</v>
      </c>
      <c r="E1214" s="12" t="s">
        <v>7204</v>
      </c>
      <c r="F1214" s="12" t="s">
        <v>26</v>
      </c>
      <c r="G1214" s="12" t="s">
        <v>8026</v>
      </c>
      <c r="H1214" s="12" t="s">
        <v>8021</v>
      </c>
      <c r="I1214" s="12" t="s">
        <v>519</v>
      </c>
      <c r="J1214" s="13">
        <v>45654</v>
      </c>
      <c r="K1214" s="14">
        <v>0.90796296296296297</v>
      </c>
      <c r="L1214" s="12">
        <v>408.15</v>
      </c>
      <c r="M1214" s="12">
        <v>2929.4</v>
      </c>
      <c r="N1214" s="12">
        <v>3337.55</v>
      </c>
      <c r="O1214" s="12">
        <v>3031</v>
      </c>
      <c r="P1214" s="49">
        <v>45657</v>
      </c>
      <c r="Q1214" s="12" t="str">
        <f>TEXT(Table1[[#This Row],[Billing_Date]],"YYYY")</f>
        <v>2024</v>
      </c>
      <c r="R1214" s="49">
        <v>45861</v>
      </c>
      <c r="S1214" s="12" t="s">
        <v>49</v>
      </c>
      <c r="T1214" s="12">
        <f>IF(Table1[[#This Row],[Payment_Status]]="Paid",1,0)</f>
        <v>0</v>
      </c>
      <c r="U1214" s="12">
        <f>IF(Table1[[#This Row],[Payment_Status]]="Unpaid",1,0)</f>
        <v>1</v>
      </c>
      <c r="V1214" s="12">
        <f>IF(Table1[[#This Row],[Payment_Status]]="Pending",1,0)</f>
        <v>0</v>
      </c>
      <c r="W1214" s="12" t="s">
        <v>50</v>
      </c>
      <c r="X1214" s="12" t="s">
        <v>44</v>
      </c>
      <c r="Y1214" s="12" t="s">
        <v>31</v>
      </c>
      <c r="Z1214" s="12">
        <v>209.24</v>
      </c>
      <c r="AA1214" s="12">
        <v>198.91</v>
      </c>
      <c r="AB1214" s="12" t="s">
        <v>46</v>
      </c>
      <c r="AC1214" s="13">
        <v>42466</v>
      </c>
      <c r="AD1214" s="12">
        <v>51</v>
      </c>
      <c r="AE1214" s="15" t="s">
        <v>40</v>
      </c>
    </row>
    <row r="1215" spans="3:31" ht="18" x14ac:dyDescent="0.35">
      <c r="C1215" s="11" t="s">
        <v>2411</v>
      </c>
      <c r="D1215" s="12" t="s">
        <v>5199</v>
      </c>
      <c r="E1215" s="12" t="s">
        <v>7205</v>
      </c>
      <c r="F1215" s="12" t="s">
        <v>26</v>
      </c>
      <c r="G1215" s="12" t="s">
        <v>8030</v>
      </c>
      <c r="H1215" s="12" t="s">
        <v>8023</v>
      </c>
      <c r="I1215" s="12" t="s">
        <v>2412</v>
      </c>
      <c r="J1215" s="13">
        <v>45593</v>
      </c>
      <c r="K1215" s="14">
        <v>0.54233796296296299</v>
      </c>
      <c r="L1215" s="12">
        <v>273.08999999999997</v>
      </c>
      <c r="M1215" s="12">
        <v>1405.62</v>
      </c>
      <c r="N1215" s="12">
        <v>1678.70999999999</v>
      </c>
      <c r="O1215" s="12">
        <v>1740.86</v>
      </c>
      <c r="P1215" s="49">
        <v>45762</v>
      </c>
      <c r="Q1215" s="12" t="str">
        <f>TEXT(Table1[[#This Row],[Billing_Date]],"YYYY")</f>
        <v>2025</v>
      </c>
      <c r="R1215" s="49">
        <v>45874</v>
      </c>
      <c r="S1215" s="12" t="s">
        <v>28</v>
      </c>
      <c r="T1215" s="12">
        <f>IF(Table1[[#This Row],[Payment_Status]]="Paid",1,0)</f>
        <v>1</v>
      </c>
      <c r="U1215" s="12">
        <f>IF(Table1[[#This Row],[Payment_Status]]="Unpaid",1,0)</f>
        <v>0</v>
      </c>
      <c r="V1215" s="12">
        <f>IF(Table1[[#This Row],[Payment_Status]]="Pending",1,0)</f>
        <v>0</v>
      </c>
      <c r="W1215" s="12" t="s">
        <v>38</v>
      </c>
      <c r="X1215" s="12" t="s">
        <v>30</v>
      </c>
      <c r="Y1215" s="12" t="s">
        <v>85</v>
      </c>
      <c r="Z1215" s="12">
        <v>184.32</v>
      </c>
      <c r="AA1215" s="12">
        <v>88.77</v>
      </c>
      <c r="AB1215" s="12" t="s">
        <v>46</v>
      </c>
      <c r="AC1215" s="13">
        <v>42348</v>
      </c>
      <c r="AD1215" s="12">
        <v>39</v>
      </c>
      <c r="AE1215" s="15" t="s">
        <v>64</v>
      </c>
    </row>
    <row r="1216" spans="3:31" ht="18" x14ac:dyDescent="0.35">
      <c r="C1216" s="11" t="s">
        <v>1905</v>
      </c>
      <c r="D1216" s="12" t="s">
        <v>5200</v>
      </c>
      <c r="E1216" s="12" t="s">
        <v>7206</v>
      </c>
      <c r="F1216" s="12" t="s">
        <v>35</v>
      </c>
      <c r="G1216" s="12" t="s">
        <v>8026</v>
      </c>
      <c r="H1216" s="12" t="s">
        <v>8021</v>
      </c>
      <c r="I1216" s="12" t="s">
        <v>1906</v>
      </c>
      <c r="J1216" s="13">
        <v>45630</v>
      </c>
      <c r="K1216" s="14">
        <v>0.51667824074074076</v>
      </c>
      <c r="L1216" s="12">
        <v>337.85</v>
      </c>
      <c r="M1216" s="12">
        <v>2566.4899999999998</v>
      </c>
      <c r="N1216" s="12">
        <v>2904.3399999999901</v>
      </c>
      <c r="O1216" s="12">
        <v>1959.95</v>
      </c>
      <c r="P1216" s="49">
        <v>45647</v>
      </c>
      <c r="Q1216" s="12" t="str">
        <f>TEXT(Table1[[#This Row],[Billing_Date]],"YYYY")</f>
        <v>2024</v>
      </c>
      <c r="R1216" s="49">
        <v>45878</v>
      </c>
      <c r="S1216" s="12" t="s">
        <v>28</v>
      </c>
      <c r="T1216" s="12">
        <f>IF(Table1[[#This Row],[Payment_Status]]="Paid",1,0)</f>
        <v>1</v>
      </c>
      <c r="U1216" s="12">
        <f>IF(Table1[[#This Row],[Payment_Status]]="Unpaid",1,0)</f>
        <v>0</v>
      </c>
      <c r="V1216" s="12">
        <f>IF(Table1[[#This Row],[Payment_Status]]="Pending",1,0)</f>
        <v>0</v>
      </c>
      <c r="W1216" s="12" t="s">
        <v>38</v>
      </c>
      <c r="X1216" s="12" t="s">
        <v>39</v>
      </c>
      <c r="Y1216" s="12" t="s">
        <v>51</v>
      </c>
      <c r="Z1216" s="12">
        <v>217.54</v>
      </c>
      <c r="AA1216" s="12">
        <v>120.31</v>
      </c>
      <c r="AB1216" s="12" t="s">
        <v>46</v>
      </c>
      <c r="AC1216" s="13">
        <v>45011</v>
      </c>
      <c r="AD1216" s="12">
        <v>62</v>
      </c>
      <c r="AE1216" s="15" t="s">
        <v>64</v>
      </c>
    </row>
    <row r="1217" spans="3:31" ht="18" x14ac:dyDescent="0.35">
      <c r="C1217" s="11" t="s">
        <v>2415</v>
      </c>
      <c r="D1217" s="12" t="s">
        <v>5201</v>
      </c>
      <c r="E1217" s="12" t="s">
        <v>7207</v>
      </c>
      <c r="F1217" s="12" t="s">
        <v>35</v>
      </c>
      <c r="G1217" s="12" t="s">
        <v>8025</v>
      </c>
      <c r="H1217" s="12" t="s">
        <v>8020</v>
      </c>
      <c r="I1217" s="12" t="s">
        <v>2416</v>
      </c>
      <c r="J1217" s="13">
        <v>45727</v>
      </c>
      <c r="K1217" s="14">
        <v>0.59857638888888887</v>
      </c>
      <c r="L1217" s="12">
        <v>200.69</v>
      </c>
      <c r="M1217" s="12">
        <v>2496.14</v>
      </c>
      <c r="N1217" s="12">
        <v>2696.83</v>
      </c>
      <c r="O1217" s="12">
        <v>936.1</v>
      </c>
      <c r="P1217" s="49">
        <v>45729</v>
      </c>
      <c r="Q1217" s="12" t="str">
        <f>TEXT(Table1[[#This Row],[Billing_Date]],"YYYY")</f>
        <v>2025</v>
      </c>
      <c r="R1217" s="49">
        <v>45878</v>
      </c>
      <c r="S1217" s="12" t="s">
        <v>28</v>
      </c>
      <c r="T1217" s="12">
        <f>IF(Table1[[#This Row],[Payment_Status]]="Paid",1,0)</f>
        <v>1</v>
      </c>
      <c r="U1217" s="12">
        <f>IF(Table1[[#This Row],[Payment_Status]]="Unpaid",1,0)</f>
        <v>0</v>
      </c>
      <c r="V1217" s="12">
        <f>IF(Table1[[#This Row],[Payment_Status]]="Pending",1,0)</f>
        <v>0</v>
      </c>
      <c r="W1217" s="12" t="s">
        <v>43</v>
      </c>
      <c r="X1217" s="12" t="s">
        <v>44</v>
      </c>
      <c r="Y1217" s="12" t="s">
        <v>51</v>
      </c>
      <c r="Z1217" s="12">
        <v>136.87</v>
      </c>
      <c r="AA1217" s="12">
        <v>63.82</v>
      </c>
      <c r="AB1217" s="12" t="s">
        <v>46</v>
      </c>
      <c r="AC1217" s="13">
        <v>42788</v>
      </c>
      <c r="AD1217" s="12">
        <v>43</v>
      </c>
      <c r="AE1217" s="15" t="s">
        <v>40</v>
      </c>
    </row>
    <row r="1218" spans="3:31" ht="18" x14ac:dyDescent="0.35">
      <c r="C1218" s="11" t="s">
        <v>2417</v>
      </c>
      <c r="D1218" s="12" t="s">
        <v>5202</v>
      </c>
      <c r="E1218" s="12" t="s">
        <v>7208</v>
      </c>
      <c r="F1218" s="12" t="s">
        <v>35</v>
      </c>
      <c r="G1218" s="12" t="s">
        <v>8030</v>
      </c>
      <c r="H1218" s="12" t="s">
        <v>8023</v>
      </c>
      <c r="I1218" s="12" t="s">
        <v>2418</v>
      </c>
      <c r="J1218" s="13">
        <v>45601</v>
      </c>
      <c r="K1218" s="14">
        <v>0.44748842592592591</v>
      </c>
      <c r="L1218" s="12">
        <v>123.03</v>
      </c>
      <c r="M1218" s="12">
        <v>4237.42</v>
      </c>
      <c r="N1218" s="12">
        <v>4360.45</v>
      </c>
      <c r="O1218" s="12">
        <v>636.44000000000005</v>
      </c>
      <c r="P1218" s="49">
        <v>45823</v>
      </c>
      <c r="Q1218" s="12" t="str">
        <f>TEXT(Table1[[#This Row],[Billing_Date]],"YYYY")</f>
        <v>2025</v>
      </c>
      <c r="R1218" s="49">
        <v>45871</v>
      </c>
      <c r="S1218" s="12" t="s">
        <v>37</v>
      </c>
      <c r="T1218" s="12">
        <f>IF(Table1[[#This Row],[Payment_Status]]="Paid",1,0)</f>
        <v>0</v>
      </c>
      <c r="U1218" s="12">
        <f>IF(Table1[[#This Row],[Payment_Status]]="Unpaid",1,0)</f>
        <v>0</v>
      </c>
      <c r="V1218" s="12">
        <f>IF(Table1[[#This Row],[Payment_Status]]="Pending",1,0)</f>
        <v>1</v>
      </c>
      <c r="W1218" s="12" t="s">
        <v>38</v>
      </c>
      <c r="X1218" s="12" t="s">
        <v>44</v>
      </c>
      <c r="Y1218" s="12" t="s">
        <v>31</v>
      </c>
      <c r="Z1218" s="12">
        <v>62.98</v>
      </c>
      <c r="AA1218" s="12">
        <v>60.05</v>
      </c>
      <c r="AB1218" s="12" t="s">
        <v>32</v>
      </c>
      <c r="AC1218" s="13">
        <v>42279</v>
      </c>
      <c r="AD1218" s="12">
        <v>42</v>
      </c>
      <c r="AE1218" s="15" t="s">
        <v>64</v>
      </c>
    </row>
    <row r="1219" spans="3:31" ht="18" x14ac:dyDescent="0.35">
      <c r="C1219" s="11" t="s">
        <v>2982</v>
      </c>
      <c r="D1219" s="12" t="s">
        <v>5203</v>
      </c>
      <c r="E1219" s="12" t="s">
        <v>7209</v>
      </c>
      <c r="F1219" s="12" t="s">
        <v>35</v>
      </c>
      <c r="G1219" s="12" t="s">
        <v>8031</v>
      </c>
      <c r="H1219" s="12" t="s">
        <v>8024</v>
      </c>
      <c r="I1219" s="12" t="s">
        <v>2983</v>
      </c>
      <c r="J1219" s="13">
        <v>45850</v>
      </c>
      <c r="K1219" s="14">
        <v>0.99693287037037037</v>
      </c>
      <c r="L1219" s="12">
        <v>436.39</v>
      </c>
      <c r="M1219" s="12">
        <v>1614.03</v>
      </c>
      <c r="N1219" s="12">
        <v>2050.42</v>
      </c>
      <c r="O1219" s="12">
        <v>2907.36</v>
      </c>
      <c r="P1219" s="49">
        <v>45853</v>
      </c>
      <c r="Q1219" s="12" t="str">
        <f>TEXT(Table1[[#This Row],[Billing_Date]],"YYYY")</f>
        <v>2025</v>
      </c>
      <c r="R1219" s="49">
        <v>45877</v>
      </c>
      <c r="S1219" s="12" t="s">
        <v>37</v>
      </c>
      <c r="T1219" s="12">
        <f>IF(Table1[[#This Row],[Payment_Status]]="Paid",1,0)</f>
        <v>0</v>
      </c>
      <c r="U1219" s="12">
        <f>IF(Table1[[#This Row],[Payment_Status]]="Unpaid",1,0)</f>
        <v>0</v>
      </c>
      <c r="V1219" s="12">
        <f>IF(Table1[[#This Row],[Payment_Status]]="Pending",1,0)</f>
        <v>1</v>
      </c>
      <c r="W1219" s="12" t="s">
        <v>58</v>
      </c>
      <c r="X1219" s="12" t="s">
        <v>30</v>
      </c>
      <c r="Y1219" s="12" t="s">
        <v>45</v>
      </c>
      <c r="Z1219" s="12">
        <v>302.16000000000003</v>
      </c>
      <c r="AA1219" s="12">
        <v>134.22999999999999</v>
      </c>
      <c r="AB1219" s="12" t="s">
        <v>46</v>
      </c>
      <c r="AC1219" s="13">
        <v>43240</v>
      </c>
      <c r="AD1219" s="12">
        <v>47</v>
      </c>
      <c r="AE1219" s="15" t="s">
        <v>40</v>
      </c>
    </row>
    <row r="1220" spans="3:31" ht="18" x14ac:dyDescent="0.35">
      <c r="C1220" s="11" t="s">
        <v>2421</v>
      </c>
      <c r="D1220" s="12" t="s">
        <v>5204</v>
      </c>
      <c r="E1220" s="12" t="s">
        <v>7210</v>
      </c>
      <c r="F1220" s="12" t="s">
        <v>35</v>
      </c>
      <c r="G1220" s="12" t="s">
        <v>8026</v>
      </c>
      <c r="H1220" s="12" t="s">
        <v>8021</v>
      </c>
      <c r="I1220" s="12" t="s">
        <v>2422</v>
      </c>
      <c r="J1220" s="13">
        <v>45558</v>
      </c>
      <c r="K1220" s="14">
        <v>0.32984953703703701</v>
      </c>
      <c r="L1220" s="12">
        <v>399.45</v>
      </c>
      <c r="M1220" s="12">
        <v>1623.5</v>
      </c>
      <c r="N1220" s="12">
        <v>2022.95</v>
      </c>
      <c r="O1220" s="12">
        <v>2734.44</v>
      </c>
      <c r="P1220" s="49">
        <v>45558</v>
      </c>
      <c r="Q1220" s="12" t="str">
        <f>TEXT(Table1[[#This Row],[Billing_Date]],"YYYY")</f>
        <v>2024</v>
      </c>
      <c r="R1220" s="49">
        <v>45884</v>
      </c>
      <c r="S1220" s="12" t="s">
        <v>49</v>
      </c>
      <c r="T1220" s="12">
        <f>IF(Table1[[#This Row],[Payment_Status]]="Paid",1,0)</f>
        <v>0</v>
      </c>
      <c r="U1220" s="12">
        <f>IF(Table1[[#This Row],[Payment_Status]]="Unpaid",1,0)</f>
        <v>1</v>
      </c>
      <c r="V1220" s="12">
        <f>IF(Table1[[#This Row],[Payment_Status]]="Pending",1,0)</f>
        <v>0</v>
      </c>
      <c r="W1220" s="12" t="s">
        <v>58</v>
      </c>
      <c r="X1220" s="12" t="s">
        <v>39</v>
      </c>
      <c r="Y1220" s="12" t="s">
        <v>51</v>
      </c>
      <c r="Z1220" s="12">
        <v>264.48</v>
      </c>
      <c r="AA1220" s="12">
        <v>134.97</v>
      </c>
      <c r="AB1220" s="12" t="s">
        <v>32</v>
      </c>
      <c r="AC1220" s="13">
        <v>43931</v>
      </c>
      <c r="AD1220" s="12">
        <v>39</v>
      </c>
      <c r="AE1220" s="15" t="s">
        <v>64</v>
      </c>
    </row>
    <row r="1221" spans="3:31" ht="18" x14ac:dyDescent="0.35">
      <c r="C1221" s="11" t="s">
        <v>2423</v>
      </c>
      <c r="D1221" s="12" t="s">
        <v>5205</v>
      </c>
      <c r="E1221" s="12" t="s">
        <v>7211</v>
      </c>
      <c r="F1221" s="12" t="s">
        <v>30</v>
      </c>
      <c r="G1221" s="12" t="s">
        <v>8026</v>
      </c>
      <c r="H1221" s="12" t="s">
        <v>8021</v>
      </c>
      <c r="I1221" s="12" t="s">
        <v>2424</v>
      </c>
      <c r="J1221" s="13">
        <v>45820</v>
      </c>
      <c r="K1221" s="14">
        <v>1.6747685185185185E-2</v>
      </c>
      <c r="L1221" s="12">
        <v>273.14</v>
      </c>
      <c r="M1221" s="12">
        <v>1483.02</v>
      </c>
      <c r="N1221" s="12">
        <v>1756.1599999999901</v>
      </c>
      <c r="O1221" s="12">
        <v>1973.39</v>
      </c>
      <c r="P1221" s="49">
        <v>45824</v>
      </c>
      <c r="Q1221" s="12" t="str">
        <f>TEXT(Table1[[#This Row],[Billing_Date]],"YYYY")</f>
        <v>2025</v>
      </c>
      <c r="R1221" s="49">
        <v>45883</v>
      </c>
      <c r="S1221" s="12" t="s">
        <v>49</v>
      </c>
      <c r="T1221" s="12">
        <f>IF(Table1[[#This Row],[Payment_Status]]="Paid",1,0)</f>
        <v>0</v>
      </c>
      <c r="U1221" s="12">
        <f>IF(Table1[[#This Row],[Payment_Status]]="Unpaid",1,0)</f>
        <v>1</v>
      </c>
      <c r="V1221" s="12">
        <f>IF(Table1[[#This Row],[Payment_Status]]="Pending",1,0)</f>
        <v>0</v>
      </c>
      <c r="W1221" s="12" t="s">
        <v>43</v>
      </c>
      <c r="X1221" s="12" t="s">
        <v>44</v>
      </c>
      <c r="Y1221" s="12" t="s">
        <v>63</v>
      </c>
      <c r="Z1221" s="12">
        <v>189.07</v>
      </c>
      <c r="AA1221" s="12">
        <v>84.07</v>
      </c>
      <c r="AB1221" s="12" t="s">
        <v>46</v>
      </c>
      <c r="AC1221" s="13">
        <v>44785</v>
      </c>
      <c r="AD1221" s="12">
        <v>26</v>
      </c>
      <c r="AE1221" s="15" t="s">
        <v>33</v>
      </c>
    </row>
    <row r="1222" spans="3:31" ht="18" x14ac:dyDescent="0.35">
      <c r="C1222" s="11" t="s">
        <v>2429</v>
      </c>
      <c r="D1222" s="12" t="s">
        <v>5206</v>
      </c>
      <c r="E1222" s="12" t="s">
        <v>7212</v>
      </c>
      <c r="F1222" s="12" t="s">
        <v>26</v>
      </c>
      <c r="G1222" s="12" t="s">
        <v>8030</v>
      </c>
      <c r="H1222" s="12" t="s">
        <v>8023</v>
      </c>
      <c r="I1222" s="12" t="s">
        <v>2430</v>
      </c>
      <c r="J1222" s="13">
        <v>45531</v>
      </c>
      <c r="K1222" s="14">
        <v>0.13795138888888889</v>
      </c>
      <c r="L1222" s="12">
        <v>412.1</v>
      </c>
      <c r="M1222" s="12">
        <v>1249.3900000000001</v>
      </c>
      <c r="N1222" s="12">
        <v>1661.49</v>
      </c>
      <c r="O1222" s="12">
        <v>2388.19</v>
      </c>
      <c r="P1222" s="49">
        <v>45661</v>
      </c>
      <c r="Q1222" s="12" t="str">
        <f>TEXT(Table1[[#This Row],[Billing_Date]],"YYYY")</f>
        <v>2025</v>
      </c>
      <c r="R1222" s="49">
        <v>45876</v>
      </c>
      <c r="S1222" s="12" t="s">
        <v>37</v>
      </c>
      <c r="T1222" s="12">
        <f>IF(Table1[[#This Row],[Payment_Status]]="Paid",1,0)</f>
        <v>0</v>
      </c>
      <c r="U1222" s="12">
        <f>IF(Table1[[#This Row],[Payment_Status]]="Unpaid",1,0)</f>
        <v>0</v>
      </c>
      <c r="V1222" s="12">
        <f>IF(Table1[[#This Row],[Payment_Status]]="Pending",1,0)</f>
        <v>1</v>
      </c>
      <c r="W1222" s="12" t="s">
        <v>38</v>
      </c>
      <c r="X1222" s="12" t="s">
        <v>39</v>
      </c>
      <c r="Y1222" s="12" t="s">
        <v>31</v>
      </c>
      <c r="Z1222" s="12">
        <v>220.14</v>
      </c>
      <c r="AA1222" s="12">
        <v>191.96</v>
      </c>
      <c r="AB1222" s="12" t="s">
        <v>46</v>
      </c>
      <c r="AC1222" s="13">
        <v>43235</v>
      </c>
      <c r="AD1222" s="12">
        <v>31</v>
      </c>
      <c r="AE1222" s="15" t="s">
        <v>33</v>
      </c>
    </row>
    <row r="1223" spans="3:31" ht="18" x14ac:dyDescent="0.35">
      <c r="C1223" s="11" t="s">
        <v>2427</v>
      </c>
      <c r="D1223" s="12" t="s">
        <v>5207</v>
      </c>
      <c r="E1223" s="12" t="s">
        <v>7213</v>
      </c>
      <c r="F1223" s="12" t="s">
        <v>35</v>
      </c>
      <c r="G1223" s="12" t="s">
        <v>8031</v>
      </c>
      <c r="H1223" s="12" t="s">
        <v>8024</v>
      </c>
      <c r="I1223" s="12" t="s">
        <v>2428</v>
      </c>
      <c r="J1223" s="13">
        <v>45539</v>
      </c>
      <c r="K1223" s="14">
        <v>7.2187500000000002E-2</v>
      </c>
      <c r="L1223" s="12">
        <v>191.96</v>
      </c>
      <c r="M1223" s="12">
        <v>2342.83</v>
      </c>
      <c r="N1223" s="12">
        <v>2534.79</v>
      </c>
      <c r="O1223" s="12">
        <v>1211.19</v>
      </c>
      <c r="P1223" s="49">
        <v>45543</v>
      </c>
      <c r="Q1223" s="12" t="str">
        <f>TEXT(Table1[[#This Row],[Billing_Date]],"YYYY")</f>
        <v>2024</v>
      </c>
      <c r="R1223" s="49">
        <v>45877</v>
      </c>
      <c r="S1223" s="12" t="s">
        <v>28</v>
      </c>
      <c r="T1223" s="12">
        <f>IF(Table1[[#This Row],[Payment_Status]]="Paid",1,0)</f>
        <v>1</v>
      </c>
      <c r="U1223" s="12">
        <f>IF(Table1[[#This Row],[Payment_Status]]="Unpaid",1,0)</f>
        <v>0</v>
      </c>
      <c r="V1223" s="12">
        <f>IF(Table1[[#This Row],[Payment_Status]]="Pending",1,0)</f>
        <v>0</v>
      </c>
      <c r="W1223" s="12" t="s">
        <v>50</v>
      </c>
      <c r="X1223" s="12" t="s">
        <v>44</v>
      </c>
      <c r="Y1223" s="12" t="s">
        <v>63</v>
      </c>
      <c r="Z1223" s="12">
        <v>126.87</v>
      </c>
      <c r="AA1223" s="12">
        <v>65.09</v>
      </c>
      <c r="AB1223" s="12" t="s">
        <v>32</v>
      </c>
      <c r="AC1223" s="13">
        <v>42593</v>
      </c>
      <c r="AD1223" s="12">
        <v>35</v>
      </c>
      <c r="AE1223" s="15" t="s">
        <v>40</v>
      </c>
    </row>
    <row r="1224" spans="3:31" ht="18" x14ac:dyDescent="0.35">
      <c r="C1224" s="11" t="s">
        <v>2919</v>
      </c>
      <c r="D1224" s="12" t="s">
        <v>5208</v>
      </c>
      <c r="E1224" s="12" t="s">
        <v>7214</v>
      </c>
      <c r="F1224" s="12" t="s">
        <v>30</v>
      </c>
      <c r="G1224" s="12" t="s">
        <v>8031</v>
      </c>
      <c r="H1224" s="12" t="s">
        <v>8024</v>
      </c>
      <c r="I1224" s="12" t="s">
        <v>2920</v>
      </c>
      <c r="J1224" s="13">
        <v>45659</v>
      </c>
      <c r="K1224" s="14">
        <v>0.25754629629629627</v>
      </c>
      <c r="L1224" s="12">
        <v>292.77999999999997</v>
      </c>
      <c r="M1224" s="12">
        <v>1002.54</v>
      </c>
      <c r="N1224" s="12">
        <v>1295.32</v>
      </c>
      <c r="O1224" s="12">
        <v>2033.49</v>
      </c>
      <c r="P1224" s="49">
        <v>45687</v>
      </c>
      <c r="Q1224" s="12" t="str">
        <f>TEXT(Table1[[#This Row],[Billing_Date]],"YYYY")</f>
        <v>2025</v>
      </c>
      <c r="R1224" s="49">
        <v>45875</v>
      </c>
      <c r="S1224" s="12" t="s">
        <v>37</v>
      </c>
      <c r="T1224" s="12">
        <f>IF(Table1[[#This Row],[Payment_Status]]="Paid",1,0)</f>
        <v>0</v>
      </c>
      <c r="U1224" s="12">
        <f>IF(Table1[[#This Row],[Payment_Status]]="Unpaid",1,0)</f>
        <v>0</v>
      </c>
      <c r="V1224" s="12">
        <f>IF(Table1[[#This Row],[Payment_Status]]="Pending",1,0)</f>
        <v>1</v>
      </c>
      <c r="W1224" s="12" t="s">
        <v>29</v>
      </c>
      <c r="X1224" s="12" t="s">
        <v>44</v>
      </c>
      <c r="Y1224" s="12" t="s">
        <v>51</v>
      </c>
      <c r="Z1224" s="12">
        <v>123.01</v>
      </c>
      <c r="AA1224" s="12">
        <v>169.77</v>
      </c>
      <c r="AB1224" s="12" t="s">
        <v>32</v>
      </c>
      <c r="AC1224" s="13">
        <v>43569</v>
      </c>
      <c r="AD1224" s="12">
        <v>43</v>
      </c>
      <c r="AE1224" s="15" t="s">
        <v>64</v>
      </c>
    </row>
    <row r="1225" spans="3:31" ht="18" x14ac:dyDescent="0.35">
      <c r="C1225" s="11" t="s">
        <v>2431</v>
      </c>
      <c r="D1225" s="12" t="s">
        <v>5209</v>
      </c>
      <c r="E1225" s="12" t="s">
        <v>7215</v>
      </c>
      <c r="F1225" s="12" t="s">
        <v>35</v>
      </c>
      <c r="G1225" s="12" t="s">
        <v>8030</v>
      </c>
      <c r="H1225" s="12" t="s">
        <v>8023</v>
      </c>
      <c r="I1225" s="12" t="s">
        <v>2432</v>
      </c>
      <c r="J1225" s="13">
        <v>45850</v>
      </c>
      <c r="K1225" s="14">
        <v>0.79423611111111114</v>
      </c>
      <c r="L1225" s="12">
        <v>490.57</v>
      </c>
      <c r="M1225" s="12">
        <v>2833.59</v>
      </c>
      <c r="N1225" s="12">
        <v>3324.16</v>
      </c>
      <c r="O1225" s="12">
        <v>2479.23</v>
      </c>
      <c r="P1225" s="49">
        <v>45852</v>
      </c>
      <c r="Q1225" s="12" t="str">
        <f>TEXT(Table1[[#This Row],[Billing_Date]],"YYYY")</f>
        <v>2025</v>
      </c>
      <c r="R1225" s="49">
        <v>45876</v>
      </c>
      <c r="S1225" s="12" t="s">
        <v>49</v>
      </c>
      <c r="T1225" s="12">
        <f>IF(Table1[[#This Row],[Payment_Status]]="Paid",1,0)</f>
        <v>0</v>
      </c>
      <c r="U1225" s="12">
        <f>IF(Table1[[#This Row],[Payment_Status]]="Unpaid",1,0)</f>
        <v>1</v>
      </c>
      <c r="V1225" s="12">
        <f>IF(Table1[[#This Row],[Payment_Status]]="Pending",1,0)</f>
        <v>0</v>
      </c>
      <c r="W1225" s="12" t="s">
        <v>43</v>
      </c>
      <c r="X1225" s="12" t="s">
        <v>44</v>
      </c>
      <c r="Y1225" s="12" t="s">
        <v>45</v>
      </c>
      <c r="Z1225" s="12">
        <v>343</v>
      </c>
      <c r="AA1225" s="12">
        <v>147.57</v>
      </c>
      <c r="AB1225" s="12" t="s">
        <v>32</v>
      </c>
      <c r="AC1225" s="13">
        <v>43337</v>
      </c>
      <c r="AD1225" s="12">
        <v>71</v>
      </c>
      <c r="AE1225" s="15" t="s">
        <v>33</v>
      </c>
    </row>
    <row r="1226" spans="3:31" ht="18" x14ac:dyDescent="0.35">
      <c r="C1226" s="11" t="s">
        <v>1603</v>
      </c>
      <c r="D1226" s="12" t="s">
        <v>5210</v>
      </c>
      <c r="E1226" s="12" t="s">
        <v>7216</v>
      </c>
      <c r="F1226" s="12" t="s">
        <v>30</v>
      </c>
      <c r="G1226" s="12" t="s">
        <v>8027</v>
      </c>
      <c r="H1226" s="12" t="s">
        <v>8022</v>
      </c>
      <c r="I1226" s="12" t="s">
        <v>1604</v>
      </c>
      <c r="J1226" s="13">
        <v>45831</v>
      </c>
      <c r="K1226" s="14">
        <v>0.66151620370370368</v>
      </c>
      <c r="L1226" s="12">
        <v>67.319999999999993</v>
      </c>
      <c r="M1226" s="12">
        <v>3922.67</v>
      </c>
      <c r="N1226" s="12">
        <v>3989.99</v>
      </c>
      <c r="O1226" s="12">
        <v>453.34</v>
      </c>
      <c r="P1226" s="49">
        <v>45836</v>
      </c>
      <c r="Q1226" s="12" t="str">
        <f>TEXT(Table1[[#This Row],[Billing_Date]],"YYYY")</f>
        <v>2025</v>
      </c>
      <c r="R1226" s="49">
        <v>45858</v>
      </c>
      <c r="S1226" s="12" t="s">
        <v>28</v>
      </c>
      <c r="T1226" s="12">
        <f>IF(Table1[[#This Row],[Payment_Status]]="Paid",1,0)</f>
        <v>1</v>
      </c>
      <c r="U1226" s="12">
        <f>IF(Table1[[#This Row],[Payment_Status]]="Unpaid",1,0)</f>
        <v>0</v>
      </c>
      <c r="V1226" s="12">
        <f>IF(Table1[[#This Row],[Payment_Status]]="Pending",1,0)</f>
        <v>0</v>
      </c>
      <c r="W1226" s="12" t="s">
        <v>29</v>
      </c>
      <c r="X1226" s="12" t="s">
        <v>30</v>
      </c>
      <c r="Y1226" s="12" t="s">
        <v>51</v>
      </c>
      <c r="Z1226" s="12">
        <v>44.62</v>
      </c>
      <c r="AA1226" s="12">
        <v>22.7</v>
      </c>
      <c r="AB1226" s="12" t="s">
        <v>46</v>
      </c>
      <c r="AC1226" s="13">
        <v>42429</v>
      </c>
      <c r="AD1226" s="12">
        <v>32</v>
      </c>
      <c r="AE1226" s="15" t="s">
        <v>64</v>
      </c>
    </row>
    <row r="1227" spans="3:31" ht="18" x14ac:dyDescent="0.35">
      <c r="C1227" s="11" t="s">
        <v>2435</v>
      </c>
      <c r="D1227" s="12" t="s">
        <v>5211</v>
      </c>
      <c r="E1227" s="12" t="s">
        <v>7217</v>
      </c>
      <c r="F1227" s="12" t="s">
        <v>30</v>
      </c>
      <c r="G1227" s="12" t="s">
        <v>8026</v>
      </c>
      <c r="H1227" s="12" t="s">
        <v>8021</v>
      </c>
      <c r="I1227" s="12" t="s">
        <v>2436</v>
      </c>
      <c r="J1227" s="13">
        <v>45535</v>
      </c>
      <c r="K1227" s="14">
        <v>0.32398148148148148</v>
      </c>
      <c r="L1227" s="12">
        <v>410.99</v>
      </c>
      <c r="M1227" s="12">
        <v>3162.91</v>
      </c>
      <c r="N1227" s="12">
        <v>3573.8999999999901</v>
      </c>
      <c r="O1227" s="12">
        <v>3058.04</v>
      </c>
      <c r="P1227" s="49">
        <v>45744</v>
      </c>
      <c r="Q1227" s="12" t="str">
        <f>TEXT(Table1[[#This Row],[Billing_Date]],"YYYY")</f>
        <v>2025</v>
      </c>
      <c r="R1227" s="49">
        <v>45882</v>
      </c>
      <c r="S1227" s="12" t="s">
        <v>37</v>
      </c>
      <c r="T1227" s="12">
        <f>IF(Table1[[#This Row],[Payment_Status]]="Paid",1,0)</f>
        <v>0</v>
      </c>
      <c r="U1227" s="12">
        <f>IF(Table1[[#This Row],[Payment_Status]]="Unpaid",1,0)</f>
        <v>0</v>
      </c>
      <c r="V1227" s="12">
        <f>IF(Table1[[#This Row],[Payment_Status]]="Pending",1,0)</f>
        <v>1</v>
      </c>
      <c r="W1227" s="12" t="s">
        <v>38</v>
      </c>
      <c r="X1227" s="12" t="s">
        <v>39</v>
      </c>
      <c r="Y1227" s="12" t="s">
        <v>45</v>
      </c>
      <c r="Z1227" s="12">
        <v>223.5</v>
      </c>
      <c r="AA1227" s="12">
        <v>187.49</v>
      </c>
      <c r="AB1227" s="12" t="s">
        <v>46</v>
      </c>
      <c r="AC1227" s="13">
        <v>42332</v>
      </c>
      <c r="AD1227" s="12">
        <v>69</v>
      </c>
      <c r="AE1227" s="15" t="s">
        <v>64</v>
      </c>
    </row>
    <row r="1228" spans="3:31" ht="18" x14ac:dyDescent="0.35">
      <c r="C1228" s="11" t="s">
        <v>2437</v>
      </c>
      <c r="D1228" s="12" t="s">
        <v>5212</v>
      </c>
      <c r="E1228" s="12" t="s">
        <v>7218</v>
      </c>
      <c r="F1228" s="12" t="s">
        <v>30</v>
      </c>
      <c r="G1228" s="12" t="s">
        <v>8026</v>
      </c>
      <c r="H1228" s="12" t="s">
        <v>8021</v>
      </c>
      <c r="I1228" s="12" t="s">
        <v>2438</v>
      </c>
      <c r="J1228" s="13">
        <v>45586</v>
      </c>
      <c r="K1228" s="14">
        <v>0.36739583333333331</v>
      </c>
      <c r="L1228" s="12">
        <v>415.72</v>
      </c>
      <c r="M1228" s="12">
        <v>2871.28</v>
      </c>
      <c r="N1228" s="12">
        <v>3287</v>
      </c>
      <c r="O1228" s="12">
        <v>3010.46</v>
      </c>
      <c r="P1228" s="49">
        <v>45732</v>
      </c>
      <c r="Q1228" s="12" t="str">
        <f>TEXT(Table1[[#This Row],[Billing_Date]],"YYYY")</f>
        <v>2025</v>
      </c>
      <c r="R1228" s="49">
        <v>45874</v>
      </c>
      <c r="S1228" s="12" t="s">
        <v>49</v>
      </c>
      <c r="T1228" s="12">
        <f>IF(Table1[[#This Row],[Payment_Status]]="Paid",1,0)</f>
        <v>0</v>
      </c>
      <c r="U1228" s="12">
        <f>IF(Table1[[#This Row],[Payment_Status]]="Unpaid",1,0)</f>
        <v>1</v>
      </c>
      <c r="V1228" s="12">
        <f>IF(Table1[[#This Row],[Payment_Status]]="Pending",1,0)</f>
        <v>0</v>
      </c>
      <c r="W1228" s="12" t="s">
        <v>43</v>
      </c>
      <c r="X1228" s="12" t="s">
        <v>39</v>
      </c>
      <c r="Y1228" s="12" t="s">
        <v>45</v>
      </c>
      <c r="Z1228" s="12">
        <v>241.36</v>
      </c>
      <c r="AA1228" s="12">
        <v>174.36</v>
      </c>
      <c r="AB1228" s="12" t="s">
        <v>46</v>
      </c>
      <c r="AC1228" s="13">
        <v>44035</v>
      </c>
      <c r="AD1228" s="12">
        <v>45</v>
      </c>
      <c r="AE1228" s="15" t="s">
        <v>40</v>
      </c>
    </row>
    <row r="1229" spans="3:31" ht="18" x14ac:dyDescent="0.35">
      <c r="C1229" s="11" t="s">
        <v>2439</v>
      </c>
      <c r="D1229" s="12" t="s">
        <v>5213</v>
      </c>
      <c r="E1229" s="12" t="s">
        <v>7219</v>
      </c>
      <c r="F1229" s="12" t="s">
        <v>35</v>
      </c>
      <c r="G1229" s="12" t="s">
        <v>8025</v>
      </c>
      <c r="H1229" s="12" t="s">
        <v>8020</v>
      </c>
      <c r="I1229" s="12" t="s">
        <v>2440</v>
      </c>
      <c r="J1229" s="13">
        <v>45851</v>
      </c>
      <c r="K1229" s="14">
        <v>0.81112268518518515</v>
      </c>
      <c r="L1229" s="12">
        <v>486.87</v>
      </c>
      <c r="M1229" s="12">
        <v>4925.01</v>
      </c>
      <c r="N1229" s="12">
        <v>5411.88</v>
      </c>
      <c r="O1229" s="12">
        <v>2582.38</v>
      </c>
      <c r="P1229" s="49">
        <v>45855</v>
      </c>
      <c r="Q1229" s="12" t="str">
        <f>TEXT(Table1[[#This Row],[Billing_Date]],"YYYY")</f>
        <v>2025</v>
      </c>
      <c r="R1229" s="49">
        <v>45858</v>
      </c>
      <c r="S1229" s="12" t="s">
        <v>49</v>
      </c>
      <c r="T1229" s="12">
        <f>IF(Table1[[#This Row],[Payment_Status]]="Paid",1,0)</f>
        <v>0</v>
      </c>
      <c r="U1229" s="12">
        <f>IF(Table1[[#This Row],[Payment_Status]]="Unpaid",1,0)</f>
        <v>1</v>
      </c>
      <c r="V1229" s="12">
        <f>IF(Table1[[#This Row],[Payment_Status]]="Pending",1,0)</f>
        <v>0</v>
      </c>
      <c r="W1229" s="12" t="s">
        <v>29</v>
      </c>
      <c r="X1229" s="12" t="s">
        <v>30</v>
      </c>
      <c r="Y1229" s="12" t="s">
        <v>63</v>
      </c>
      <c r="Z1229" s="12">
        <v>289.57</v>
      </c>
      <c r="AA1229" s="12">
        <v>197.3</v>
      </c>
      <c r="AB1229" s="12" t="s">
        <v>46</v>
      </c>
      <c r="AC1229" s="13">
        <v>43355</v>
      </c>
      <c r="AD1229" s="12">
        <v>29</v>
      </c>
      <c r="AE1229" s="15" t="s">
        <v>64</v>
      </c>
    </row>
    <row r="1230" spans="3:31" ht="18" x14ac:dyDescent="0.35">
      <c r="C1230" s="11" t="s">
        <v>2442</v>
      </c>
      <c r="D1230" s="12" t="s">
        <v>5215</v>
      </c>
      <c r="E1230" s="12" t="s">
        <v>7221</v>
      </c>
      <c r="F1230" s="12" t="s">
        <v>30</v>
      </c>
      <c r="G1230" s="12" t="s">
        <v>8029</v>
      </c>
      <c r="H1230" s="12" t="s">
        <v>8020</v>
      </c>
      <c r="I1230" s="12" t="s">
        <v>2443</v>
      </c>
      <c r="J1230" s="13">
        <v>45663</v>
      </c>
      <c r="K1230" s="14">
        <v>0.5091782407407407</v>
      </c>
      <c r="L1230" s="12">
        <v>294.54000000000002</v>
      </c>
      <c r="M1230" s="12">
        <v>1010.12</v>
      </c>
      <c r="N1230" s="12">
        <v>1304.6600000000001</v>
      </c>
      <c r="O1230" s="12">
        <v>1762.5</v>
      </c>
      <c r="P1230" s="49">
        <v>45665</v>
      </c>
      <c r="Q1230" s="12" t="str">
        <f>TEXT(Table1[[#This Row],[Billing_Date]],"YYYY")</f>
        <v>2025</v>
      </c>
      <c r="R1230" s="49">
        <v>45857</v>
      </c>
      <c r="S1230" s="12" t="s">
        <v>49</v>
      </c>
      <c r="T1230" s="12">
        <f>IF(Table1[[#This Row],[Payment_Status]]="Paid",1,0)</f>
        <v>0</v>
      </c>
      <c r="U1230" s="12">
        <f>IF(Table1[[#This Row],[Payment_Status]]="Unpaid",1,0)</f>
        <v>1</v>
      </c>
      <c r="V1230" s="12">
        <f>IF(Table1[[#This Row],[Payment_Status]]="Pending",1,0)</f>
        <v>0</v>
      </c>
      <c r="W1230" s="12" t="s">
        <v>50</v>
      </c>
      <c r="X1230" s="12" t="s">
        <v>44</v>
      </c>
      <c r="Y1230" s="12" t="s">
        <v>51</v>
      </c>
      <c r="Z1230" s="12">
        <v>184.9</v>
      </c>
      <c r="AA1230" s="12">
        <v>109.64</v>
      </c>
      <c r="AB1230" s="12" t="s">
        <v>32</v>
      </c>
      <c r="AC1230" s="13">
        <v>43420</v>
      </c>
      <c r="AD1230" s="12">
        <v>36</v>
      </c>
      <c r="AE1230" s="15" t="s">
        <v>64</v>
      </c>
    </row>
    <row r="1231" spans="3:31" ht="18" x14ac:dyDescent="0.35">
      <c r="C1231" s="11" t="s">
        <v>2444</v>
      </c>
      <c r="D1231" s="12" t="s">
        <v>5216</v>
      </c>
      <c r="E1231" s="12" t="s">
        <v>7222</v>
      </c>
      <c r="F1231" s="12" t="s">
        <v>26</v>
      </c>
      <c r="G1231" s="12" t="s">
        <v>8029</v>
      </c>
      <c r="H1231" s="12" t="s">
        <v>8020</v>
      </c>
      <c r="I1231" s="12" t="s">
        <v>2445</v>
      </c>
      <c r="J1231" s="13">
        <v>45651</v>
      </c>
      <c r="K1231" s="14">
        <v>0.7181481481481482</v>
      </c>
      <c r="L1231" s="12">
        <v>310.67</v>
      </c>
      <c r="M1231" s="12">
        <v>4739.74</v>
      </c>
      <c r="N1231" s="12">
        <v>5050.41</v>
      </c>
      <c r="O1231" s="12">
        <v>1545.05</v>
      </c>
      <c r="P1231" s="49">
        <v>45718</v>
      </c>
      <c r="Q1231" s="12" t="str">
        <f>TEXT(Table1[[#This Row],[Billing_Date]],"YYYY")</f>
        <v>2025</v>
      </c>
      <c r="R1231" s="49">
        <v>45883</v>
      </c>
      <c r="S1231" s="12" t="s">
        <v>28</v>
      </c>
      <c r="T1231" s="12">
        <f>IF(Table1[[#This Row],[Payment_Status]]="Paid",1,0)</f>
        <v>1</v>
      </c>
      <c r="U1231" s="12">
        <f>IF(Table1[[#This Row],[Payment_Status]]="Unpaid",1,0)</f>
        <v>0</v>
      </c>
      <c r="V1231" s="12">
        <f>IF(Table1[[#This Row],[Payment_Status]]="Pending",1,0)</f>
        <v>0</v>
      </c>
      <c r="W1231" s="12" t="s">
        <v>43</v>
      </c>
      <c r="X1231" s="12" t="s">
        <v>30</v>
      </c>
      <c r="Y1231" s="12" t="s">
        <v>51</v>
      </c>
      <c r="Z1231" s="12">
        <v>180.35</v>
      </c>
      <c r="AA1231" s="12">
        <v>130.32</v>
      </c>
      <c r="AB1231" s="12" t="s">
        <v>46</v>
      </c>
      <c r="AC1231" s="13">
        <v>44116</v>
      </c>
      <c r="AD1231" s="12">
        <v>69</v>
      </c>
      <c r="AE1231" s="15" t="s">
        <v>64</v>
      </c>
    </row>
    <row r="1232" spans="3:31" ht="18" x14ac:dyDescent="0.35">
      <c r="C1232" s="11" t="s">
        <v>2446</v>
      </c>
      <c r="D1232" s="12" t="s">
        <v>5217</v>
      </c>
      <c r="E1232" s="12" t="s">
        <v>7223</v>
      </c>
      <c r="F1232" s="12" t="s">
        <v>35</v>
      </c>
      <c r="G1232" s="12" t="s">
        <v>8031</v>
      </c>
      <c r="H1232" s="12" t="s">
        <v>8024</v>
      </c>
      <c r="I1232" s="12" t="s">
        <v>2447</v>
      </c>
      <c r="J1232" s="13">
        <v>45542</v>
      </c>
      <c r="K1232" s="14">
        <v>0.62471064814814814</v>
      </c>
      <c r="L1232" s="12">
        <v>28.15</v>
      </c>
      <c r="M1232" s="12">
        <v>3038.27</v>
      </c>
      <c r="N1232" s="12">
        <v>3066.42</v>
      </c>
      <c r="O1232" s="12">
        <v>148.69999999999999</v>
      </c>
      <c r="P1232" s="49">
        <v>45545</v>
      </c>
      <c r="Q1232" s="12" t="str">
        <f>TEXT(Table1[[#This Row],[Billing_Date]],"YYYY")</f>
        <v>2024</v>
      </c>
      <c r="R1232" s="49">
        <v>45882</v>
      </c>
      <c r="S1232" s="12" t="s">
        <v>28</v>
      </c>
      <c r="T1232" s="12">
        <f>IF(Table1[[#This Row],[Payment_Status]]="Paid",1,0)</f>
        <v>1</v>
      </c>
      <c r="U1232" s="12">
        <f>IF(Table1[[#This Row],[Payment_Status]]="Unpaid",1,0)</f>
        <v>0</v>
      </c>
      <c r="V1232" s="12">
        <f>IF(Table1[[#This Row],[Payment_Status]]="Pending",1,0)</f>
        <v>0</v>
      </c>
      <c r="W1232" s="12" t="s">
        <v>29</v>
      </c>
      <c r="X1232" s="12" t="s">
        <v>44</v>
      </c>
      <c r="Y1232" s="12" t="s">
        <v>45</v>
      </c>
      <c r="Z1232" s="12">
        <v>17.16</v>
      </c>
      <c r="AA1232" s="12">
        <v>10.99</v>
      </c>
      <c r="AB1232" s="12" t="s">
        <v>32</v>
      </c>
      <c r="AC1232" s="13">
        <v>43487</v>
      </c>
      <c r="AD1232" s="12">
        <v>23</v>
      </c>
      <c r="AE1232" s="15" t="s">
        <v>64</v>
      </c>
    </row>
    <row r="1233" spans="3:31" ht="18" x14ac:dyDescent="0.35">
      <c r="C1233" s="11" t="s">
        <v>2448</v>
      </c>
      <c r="D1233" s="12" t="s">
        <v>5218</v>
      </c>
      <c r="E1233" s="12" t="s">
        <v>7224</v>
      </c>
      <c r="F1233" s="12" t="s">
        <v>30</v>
      </c>
      <c r="G1233" s="12" t="s">
        <v>8026</v>
      </c>
      <c r="H1233" s="12" t="s">
        <v>8021</v>
      </c>
      <c r="I1233" s="12" t="s">
        <v>2449</v>
      </c>
      <c r="J1233" s="13">
        <v>45801</v>
      </c>
      <c r="K1233" s="14">
        <v>0.23188657407407406</v>
      </c>
      <c r="L1233" s="12">
        <v>360.57</v>
      </c>
      <c r="M1233" s="12">
        <v>4435.55</v>
      </c>
      <c r="N1233" s="12">
        <v>4796.12</v>
      </c>
      <c r="O1233" s="12">
        <v>2011.26</v>
      </c>
      <c r="P1233" s="49">
        <v>45802</v>
      </c>
      <c r="Q1233" s="12" t="str">
        <f>TEXT(Table1[[#This Row],[Billing_Date]],"YYYY")</f>
        <v>2025</v>
      </c>
      <c r="R1233" s="49">
        <v>45881</v>
      </c>
      <c r="S1233" s="12" t="s">
        <v>28</v>
      </c>
      <c r="T1233" s="12">
        <f>IF(Table1[[#This Row],[Payment_Status]]="Paid",1,0)</f>
        <v>1</v>
      </c>
      <c r="U1233" s="12">
        <f>IF(Table1[[#This Row],[Payment_Status]]="Unpaid",1,0)</f>
        <v>0</v>
      </c>
      <c r="V1233" s="12">
        <f>IF(Table1[[#This Row],[Payment_Status]]="Pending",1,0)</f>
        <v>0</v>
      </c>
      <c r="W1233" s="12" t="s">
        <v>38</v>
      </c>
      <c r="X1233" s="12" t="s">
        <v>44</v>
      </c>
      <c r="Y1233" s="12" t="s">
        <v>85</v>
      </c>
      <c r="Z1233" s="12">
        <v>225.83</v>
      </c>
      <c r="AA1233" s="12">
        <v>134.74</v>
      </c>
      <c r="AB1233" s="12" t="s">
        <v>46</v>
      </c>
      <c r="AC1233" s="13">
        <v>42827</v>
      </c>
      <c r="AD1233" s="12">
        <v>70</v>
      </c>
      <c r="AE1233" s="15" t="s">
        <v>33</v>
      </c>
    </row>
    <row r="1234" spans="3:31" ht="18" x14ac:dyDescent="0.35">
      <c r="C1234" s="11" t="s">
        <v>3745</v>
      </c>
      <c r="D1234" s="12" t="s">
        <v>5219</v>
      </c>
      <c r="E1234" s="12" t="s">
        <v>7225</v>
      </c>
      <c r="F1234" s="12" t="s">
        <v>26</v>
      </c>
      <c r="G1234" s="12" t="s">
        <v>8029</v>
      </c>
      <c r="H1234" s="12" t="s">
        <v>8020</v>
      </c>
      <c r="I1234" s="12" t="s">
        <v>3746</v>
      </c>
      <c r="J1234" s="13">
        <v>45500</v>
      </c>
      <c r="K1234" s="14">
        <v>0.17650462962962962</v>
      </c>
      <c r="L1234" s="12">
        <v>262.54000000000002</v>
      </c>
      <c r="M1234" s="12">
        <v>4214.09</v>
      </c>
      <c r="N1234" s="12">
        <v>4476.63</v>
      </c>
      <c r="O1234" s="12">
        <v>1952.69</v>
      </c>
      <c r="P1234" s="49">
        <v>45594</v>
      </c>
      <c r="Q1234" s="12" t="str">
        <f>TEXT(Table1[[#This Row],[Billing_Date]],"YYYY")</f>
        <v>2024</v>
      </c>
      <c r="R1234" s="49">
        <v>45872</v>
      </c>
      <c r="S1234" s="12" t="s">
        <v>28</v>
      </c>
      <c r="T1234" s="12">
        <f>IF(Table1[[#This Row],[Payment_Status]]="Paid",1,0)</f>
        <v>1</v>
      </c>
      <c r="U1234" s="12">
        <f>IF(Table1[[#This Row],[Payment_Status]]="Unpaid",1,0)</f>
        <v>0</v>
      </c>
      <c r="V1234" s="12">
        <f>IF(Table1[[#This Row],[Payment_Status]]="Pending",1,0)</f>
        <v>0</v>
      </c>
      <c r="W1234" s="12" t="s">
        <v>58</v>
      </c>
      <c r="X1234" s="12" t="s">
        <v>44</v>
      </c>
      <c r="Y1234" s="12" t="s">
        <v>85</v>
      </c>
      <c r="Z1234" s="12">
        <v>172.47</v>
      </c>
      <c r="AA1234" s="12">
        <v>90.07</v>
      </c>
      <c r="AB1234" s="12" t="s">
        <v>46</v>
      </c>
      <c r="AC1234" s="13">
        <v>44101</v>
      </c>
      <c r="AD1234" s="12">
        <v>59</v>
      </c>
      <c r="AE1234" s="15" t="s">
        <v>40</v>
      </c>
    </row>
    <row r="1235" spans="3:31" ht="18" x14ac:dyDescent="0.35">
      <c r="C1235" s="11" t="s">
        <v>2452</v>
      </c>
      <c r="D1235" s="12" t="s">
        <v>4566</v>
      </c>
      <c r="E1235" s="12" t="s">
        <v>7226</v>
      </c>
      <c r="F1235" s="12" t="s">
        <v>26</v>
      </c>
      <c r="G1235" s="12" t="s">
        <v>8031</v>
      </c>
      <c r="H1235" s="12" t="s">
        <v>8024</v>
      </c>
      <c r="I1235" s="12" t="s">
        <v>2453</v>
      </c>
      <c r="J1235" s="13">
        <v>45524</v>
      </c>
      <c r="K1235" s="14">
        <v>0.6069444444444444</v>
      </c>
      <c r="L1235" s="12">
        <v>347.24</v>
      </c>
      <c r="M1235" s="12">
        <v>4218.66</v>
      </c>
      <c r="N1235" s="12">
        <v>4565.8999999999996</v>
      </c>
      <c r="O1235" s="12">
        <v>2066.79</v>
      </c>
      <c r="P1235" s="49">
        <v>45734</v>
      </c>
      <c r="Q1235" s="12" t="str">
        <f>TEXT(Table1[[#This Row],[Billing_Date]],"YYYY")</f>
        <v>2025</v>
      </c>
      <c r="R1235" s="49">
        <v>45865</v>
      </c>
      <c r="S1235" s="12" t="s">
        <v>49</v>
      </c>
      <c r="T1235" s="12">
        <f>IF(Table1[[#This Row],[Payment_Status]]="Paid",1,0)</f>
        <v>0</v>
      </c>
      <c r="U1235" s="12">
        <f>IF(Table1[[#This Row],[Payment_Status]]="Unpaid",1,0)</f>
        <v>1</v>
      </c>
      <c r="V1235" s="12">
        <f>IF(Table1[[#This Row],[Payment_Status]]="Pending",1,0)</f>
        <v>0</v>
      </c>
      <c r="W1235" s="12" t="s">
        <v>58</v>
      </c>
      <c r="X1235" s="12" t="s">
        <v>39</v>
      </c>
      <c r="Y1235" s="12" t="s">
        <v>51</v>
      </c>
      <c r="Z1235" s="12">
        <v>159.6</v>
      </c>
      <c r="AA1235" s="12">
        <v>187.64</v>
      </c>
      <c r="AB1235" s="12" t="s">
        <v>32</v>
      </c>
      <c r="AC1235" s="13">
        <v>43319</v>
      </c>
      <c r="AD1235" s="12">
        <v>57</v>
      </c>
      <c r="AE1235" s="15" t="s">
        <v>33</v>
      </c>
    </row>
    <row r="1236" spans="3:31" ht="18" x14ac:dyDescent="0.35">
      <c r="C1236" s="11" t="s">
        <v>2455</v>
      </c>
      <c r="D1236" s="12" t="s">
        <v>5221</v>
      </c>
      <c r="E1236" s="12" t="s">
        <v>7228</v>
      </c>
      <c r="F1236" s="12" t="s">
        <v>26</v>
      </c>
      <c r="G1236" s="12" t="s">
        <v>8029</v>
      </c>
      <c r="H1236" s="12" t="s">
        <v>8020</v>
      </c>
      <c r="I1236" s="12" t="s">
        <v>2456</v>
      </c>
      <c r="J1236" s="13">
        <v>45516</v>
      </c>
      <c r="K1236" s="14">
        <v>0.96363425925925927</v>
      </c>
      <c r="L1236" s="12">
        <v>477.57</v>
      </c>
      <c r="M1236" s="12">
        <v>2653.54</v>
      </c>
      <c r="N1236" s="12">
        <v>3131.11</v>
      </c>
      <c r="O1236" s="12">
        <v>2744.88</v>
      </c>
      <c r="P1236" s="49">
        <v>45832</v>
      </c>
      <c r="Q1236" s="12" t="str">
        <f>TEXT(Table1[[#This Row],[Billing_Date]],"YYYY")</f>
        <v>2025</v>
      </c>
      <c r="R1236" s="49">
        <v>45883</v>
      </c>
      <c r="S1236" s="12" t="s">
        <v>28</v>
      </c>
      <c r="T1236" s="12">
        <f>IF(Table1[[#This Row],[Payment_Status]]="Paid",1,0)</f>
        <v>1</v>
      </c>
      <c r="U1236" s="12">
        <f>IF(Table1[[#This Row],[Payment_Status]]="Unpaid",1,0)</f>
        <v>0</v>
      </c>
      <c r="V1236" s="12">
        <f>IF(Table1[[#This Row],[Payment_Status]]="Pending",1,0)</f>
        <v>0</v>
      </c>
      <c r="W1236" s="12" t="s">
        <v>43</v>
      </c>
      <c r="X1236" s="12" t="s">
        <v>39</v>
      </c>
      <c r="Y1236" s="12" t="s">
        <v>31</v>
      </c>
      <c r="Z1236" s="12">
        <v>225.18</v>
      </c>
      <c r="AA1236" s="12">
        <v>252.39</v>
      </c>
      <c r="AB1236" s="12" t="s">
        <v>32</v>
      </c>
      <c r="AC1236" s="13">
        <v>42517</v>
      </c>
      <c r="AD1236" s="12">
        <v>39</v>
      </c>
      <c r="AE1236" s="15" t="s">
        <v>64</v>
      </c>
    </row>
    <row r="1237" spans="3:31" ht="18" x14ac:dyDescent="0.35">
      <c r="C1237" s="11" t="s">
        <v>2457</v>
      </c>
      <c r="D1237" s="12" t="s">
        <v>5222</v>
      </c>
      <c r="E1237" s="12" t="s">
        <v>7229</v>
      </c>
      <c r="F1237" s="12" t="s">
        <v>26</v>
      </c>
      <c r="G1237" s="12" t="s">
        <v>8026</v>
      </c>
      <c r="H1237" s="12" t="s">
        <v>8021</v>
      </c>
      <c r="I1237" s="12" t="s">
        <v>2458</v>
      </c>
      <c r="J1237" s="13">
        <v>45822</v>
      </c>
      <c r="K1237" s="14">
        <v>0.45601851851851855</v>
      </c>
      <c r="L1237" s="12">
        <v>298.58999999999997</v>
      </c>
      <c r="M1237" s="12">
        <v>3950.4</v>
      </c>
      <c r="N1237" s="12">
        <v>4248.99</v>
      </c>
      <c r="O1237" s="12">
        <v>1746.84</v>
      </c>
      <c r="P1237" s="49">
        <v>45823</v>
      </c>
      <c r="Q1237" s="12" t="str">
        <f>TEXT(Table1[[#This Row],[Billing_Date]],"YYYY")</f>
        <v>2025</v>
      </c>
      <c r="R1237" s="49">
        <v>45878</v>
      </c>
      <c r="S1237" s="12" t="s">
        <v>28</v>
      </c>
      <c r="T1237" s="12">
        <f>IF(Table1[[#This Row],[Payment_Status]]="Paid",1,0)</f>
        <v>1</v>
      </c>
      <c r="U1237" s="12">
        <f>IF(Table1[[#This Row],[Payment_Status]]="Unpaid",1,0)</f>
        <v>0</v>
      </c>
      <c r="V1237" s="12">
        <f>IF(Table1[[#This Row],[Payment_Status]]="Pending",1,0)</f>
        <v>0</v>
      </c>
      <c r="W1237" s="12" t="s">
        <v>58</v>
      </c>
      <c r="X1237" s="12" t="s">
        <v>30</v>
      </c>
      <c r="Y1237" s="12" t="s">
        <v>63</v>
      </c>
      <c r="Z1237" s="12">
        <v>196.17</v>
      </c>
      <c r="AA1237" s="12">
        <v>102.42</v>
      </c>
      <c r="AB1237" s="12" t="s">
        <v>46</v>
      </c>
      <c r="AC1237" s="13">
        <v>43731</v>
      </c>
      <c r="AD1237" s="12">
        <v>39</v>
      </c>
      <c r="AE1237" s="15" t="s">
        <v>33</v>
      </c>
    </row>
    <row r="1238" spans="3:31" ht="18" x14ac:dyDescent="0.35">
      <c r="C1238" s="11" t="s">
        <v>2459</v>
      </c>
      <c r="D1238" s="12" t="s">
        <v>5223</v>
      </c>
      <c r="E1238" s="12" t="s">
        <v>7230</v>
      </c>
      <c r="F1238" s="12" t="s">
        <v>35</v>
      </c>
      <c r="G1238" s="12" t="s">
        <v>8025</v>
      </c>
      <c r="H1238" s="12" t="s">
        <v>8020</v>
      </c>
      <c r="I1238" s="12" t="s">
        <v>2460</v>
      </c>
      <c r="J1238" s="13">
        <v>45699</v>
      </c>
      <c r="K1238" s="14">
        <v>0.23864583333333333</v>
      </c>
      <c r="L1238" s="12">
        <v>57.44</v>
      </c>
      <c r="M1238" s="12">
        <v>2724.8</v>
      </c>
      <c r="N1238" s="12">
        <v>2782.24</v>
      </c>
      <c r="O1238" s="12">
        <v>260.95999999999998</v>
      </c>
      <c r="P1238" s="49">
        <v>45700</v>
      </c>
      <c r="Q1238" s="12" t="str">
        <f>TEXT(Table1[[#This Row],[Billing_Date]],"YYYY")</f>
        <v>2025</v>
      </c>
      <c r="R1238" s="49">
        <v>45881</v>
      </c>
      <c r="S1238" s="12" t="s">
        <v>28</v>
      </c>
      <c r="T1238" s="12">
        <f>IF(Table1[[#This Row],[Payment_Status]]="Paid",1,0)</f>
        <v>1</v>
      </c>
      <c r="U1238" s="12">
        <f>IF(Table1[[#This Row],[Payment_Status]]="Unpaid",1,0)</f>
        <v>0</v>
      </c>
      <c r="V1238" s="12">
        <f>IF(Table1[[#This Row],[Payment_Status]]="Pending",1,0)</f>
        <v>0</v>
      </c>
      <c r="W1238" s="12" t="s">
        <v>29</v>
      </c>
      <c r="X1238" s="12" t="s">
        <v>44</v>
      </c>
      <c r="Y1238" s="12" t="s">
        <v>63</v>
      </c>
      <c r="Z1238" s="12">
        <v>31.6</v>
      </c>
      <c r="AA1238" s="12">
        <v>25.84</v>
      </c>
      <c r="AB1238" s="12" t="s">
        <v>32</v>
      </c>
      <c r="AC1238" s="13">
        <v>43087</v>
      </c>
      <c r="AD1238" s="12">
        <v>62</v>
      </c>
      <c r="AE1238" s="15" t="s">
        <v>33</v>
      </c>
    </row>
    <row r="1239" spans="3:31" ht="18" x14ac:dyDescent="0.35">
      <c r="C1239" s="11" t="s">
        <v>2461</v>
      </c>
      <c r="D1239" s="12" t="s">
        <v>5224</v>
      </c>
      <c r="E1239" s="12" t="s">
        <v>7231</v>
      </c>
      <c r="F1239" s="12" t="s">
        <v>30</v>
      </c>
      <c r="G1239" s="12" t="s">
        <v>8030</v>
      </c>
      <c r="H1239" s="12" t="s">
        <v>8023</v>
      </c>
      <c r="I1239" s="12" t="s">
        <v>2462</v>
      </c>
      <c r="J1239" s="13">
        <v>45765</v>
      </c>
      <c r="K1239" s="14">
        <v>0.35343750000000002</v>
      </c>
      <c r="L1239" s="12">
        <v>410.25</v>
      </c>
      <c r="M1239" s="12">
        <v>2169.66</v>
      </c>
      <c r="N1239" s="12">
        <v>2579.91</v>
      </c>
      <c r="O1239" s="12">
        <v>3041.69</v>
      </c>
      <c r="P1239" s="49">
        <v>45767</v>
      </c>
      <c r="Q1239" s="12" t="str">
        <f>TEXT(Table1[[#This Row],[Billing_Date]],"YYYY")</f>
        <v>2025</v>
      </c>
      <c r="R1239" s="49">
        <v>45884</v>
      </c>
      <c r="S1239" s="12" t="s">
        <v>28</v>
      </c>
      <c r="T1239" s="12">
        <f>IF(Table1[[#This Row],[Payment_Status]]="Paid",1,0)</f>
        <v>1</v>
      </c>
      <c r="U1239" s="12">
        <f>IF(Table1[[#This Row],[Payment_Status]]="Unpaid",1,0)</f>
        <v>0</v>
      </c>
      <c r="V1239" s="12">
        <f>IF(Table1[[#This Row],[Payment_Status]]="Pending",1,0)</f>
        <v>0</v>
      </c>
      <c r="W1239" s="12" t="s">
        <v>58</v>
      </c>
      <c r="X1239" s="12" t="s">
        <v>39</v>
      </c>
      <c r="Y1239" s="12" t="s">
        <v>31</v>
      </c>
      <c r="Z1239" s="12">
        <v>199.49</v>
      </c>
      <c r="AA1239" s="12">
        <v>210.76</v>
      </c>
      <c r="AB1239" s="12" t="s">
        <v>46</v>
      </c>
      <c r="AC1239" s="13">
        <v>43206</v>
      </c>
      <c r="AD1239" s="12">
        <v>53</v>
      </c>
      <c r="AE1239" s="15" t="s">
        <v>64</v>
      </c>
    </row>
    <row r="1240" spans="3:31" ht="18" x14ac:dyDescent="0.35">
      <c r="C1240" s="11" t="s">
        <v>2463</v>
      </c>
      <c r="D1240" s="12" t="s">
        <v>4673</v>
      </c>
      <c r="E1240" s="12" t="s">
        <v>7232</v>
      </c>
      <c r="F1240" s="12" t="s">
        <v>30</v>
      </c>
      <c r="G1240" s="12" t="s">
        <v>8029</v>
      </c>
      <c r="H1240" s="12" t="s">
        <v>8020</v>
      </c>
      <c r="I1240" s="12" t="s">
        <v>2464</v>
      </c>
      <c r="J1240" s="13">
        <v>45704</v>
      </c>
      <c r="K1240" s="14">
        <v>0.45844907407407409</v>
      </c>
      <c r="L1240" s="12">
        <v>76.61</v>
      </c>
      <c r="M1240" s="12">
        <v>1248.8599999999999</v>
      </c>
      <c r="N1240" s="12">
        <v>1325.46999999999</v>
      </c>
      <c r="O1240" s="12">
        <v>418.07</v>
      </c>
      <c r="P1240" s="49">
        <v>45706</v>
      </c>
      <c r="Q1240" s="12" t="str">
        <f>TEXT(Table1[[#This Row],[Billing_Date]],"YYYY")</f>
        <v>2025</v>
      </c>
      <c r="R1240" s="49">
        <v>45885</v>
      </c>
      <c r="S1240" s="12" t="s">
        <v>37</v>
      </c>
      <c r="T1240" s="12">
        <f>IF(Table1[[#This Row],[Payment_Status]]="Paid",1,0)</f>
        <v>0</v>
      </c>
      <c r="U1240" s="12">
        <f>IF(Table1[[#This Row],[Payment_Status]]="Unpaid",1,0)</f>
        <v>0</v>
      </c>
      <c r="V1240" s="12">
        <f>IF(Table1[[#This Row],[Payment_Status]]="Pending",1,0)</f>
        <v>1</v>
      </c>
      <c r="W1240" s="12" t="s">
        <v>50</v>
      </c>
      <c r="X1240" s="12" t="s">
        <v>39</v>
      </c>
      <c r="Y1240" s="12" t="s">
        <v>51</v>
      </c>
      <c r="Z1240" s="12">
        <v>37.53</v>
      </c>
      <c r="AA1240" s="12">
        <v>39.08</v>
      </c>
      <c r="AB1240" s="12" t="s">
        <v>32</v>
      </c>
      <c r="AC1240" s="13">
        <v>42257</v>
      </c>
      <c r="AD1240" s="12">
        <v>59</v>
      </c>
      <c r="AE1240" s="15" t="s">
        <v>40</v>
      </c>
    </row>
    <row r="1241" spans="3:31" ht="18" x14ac:dyDescent="0.35">
      <c r="C1241" s="11" t="s">
        <v>2465</v>
      </c>
      <c r="D1241" s="12" t="s">
        <v>5225</v>
      </c>
      <c r="E1241" s="12" t="s">
        <v>7233</v>
      </c>
      <c r="F1241" s="12" t="s">
        <v>30</v>
      </c>
      <c r="G1241" s="12" t="s">
        <v>8026</v>
      </c>
      <c r="H1241" s="12" t="s">
        <v>8021</v>
      </c>
      <c r="I1241" s="12" t="s">
        <v>2466</v>
      </c>
      <c r="J1241" s="13">
        <v>45562</v>
      </c>
      <c r="K1241" s="14">
        <v>0.95034722222222223</v>
      </c>
      <c r="L1241" s="12">
        <v>27.12</v>
      </c>
      <c r="M1241" s="12">
        <v>1442.06</v>
      </c>
      <c r="N1241" s="12">
        <v>1469.1799999999901</v>
      </c>
      <c r="O1241" s="12">
        <v>164.64</v>
      </c>
      <c r="P1241" s="49">
        <v>45593</v>
      </c>
      <c r="Q1241" s="12" t="str">
        <f>TEXT(Table1[[#This Row],[Billing_Date]],"YYYY")</f>
        <v>2024</v>
      </c>
      <c r="R1241" s="49">
        <v>45862</v>
      </c>
      <c r="S1241" s="12" t="s">
        <v>37</v>
      </c>
      <c r="T1241" s="12">
        <f>IF(Table1[[#This Row],[Payment_Status]]="Paid",1,0)</f>
        <v>0</v>
      </c>
      <c r="U1241" s="12">
        <f>IF(Table1[[#This Row],[Payment_Status]]="Unpaid",1,0)</f>
        <v>0</v>
      </c>
      <c r="V1241" s="12">
        <f>IF(Table1[[#This Row],[Payment_Status]]="Pending",1,0)</f>
        <v>1</v>
      </c>
      <c r="W1241" s="12" t="s">
        <v>50</v>
      </c>
      <c r="X1241" s="12" t="s">
        <v>44</v>
      </c>
      <c r="Y1241" s="12" t="s">
        <v>31</v>
      </c>
      <c r="Z1241" s="12">
        <v>11.5</v>
      </c>
      <c r="AA1241" s="12">
        <v>15.62</v>
      </c>
      <c r="AB1241" s="12" t="s">
        <v>46</v>
      </c>
      <c r="AC1241" s="13">
        <v>43537</v>
      </c>
      <c r="AD1241" s="12">
        <v>48</v>
      </c>
      <c r="AE1241" s="15" t="s">
        <v>40</v>
      </c>
    </row>
    <row r="1242" spans="3:31" ht="18" x14ac:dyDescent="0.35">
      <c r="C1242" s="11" t="s">
        <v>2467</v>
      </c>
      <c r="D1242" s="12" t="s">
        <v>4144</v>
      </c>
      <c r="E1242" s="12" t="s">
        <v>7234</v>
      </c>
      <c r="F1242" s="12" t="s">
        <v>35</v>
      </c>
      <c r="G1242" s="12" t="s">
        <v>8031</v>
      </c>
      <c r="H1242" s="12" t="s">
        <v>8024</v>
      </c>
      <c r="I1242" s="12" t="s">
        <v>2468</v>
      </c>
      <c r="J1242" s="13">
        <v>45615</v>
      </c>
      <c r="K1242" s="14">
        <v>0.4594212962962963</v>
      </c>
      <c r="L1242" s="12">
        <v>95.34</v>
      </c>
      <c r="M1242" s="12">
        <v>4878.3500000000004</v>
      </c>
      <c r="N1242" s="12">
        <v>4973.6899999999996</v>
      </c>
      <c r="O1242" s="12">
        <v>659.02</v>
      </c>
      <c r="P1242" s="49">
        <v>45621</v>
      </c>
      <c r="Q1242" s="12" t="str">
        <f>TEXT(Table1[[#This Row],[Billing_Date]],"YYYY")</f>
        <v>2024</v>
      </c>
      <c r="R1242" s="49">
        <v>45879</v>
      </c>
      <c r="S1242" s="12" t="s">
        <v>28</v>
      </c>
      <c r="T1242" s="12">
        <f>IF(Table1[[#This Row],[Payment_Status]]="Paid",1,0)</f>
        <v>1</v>
      </c>
      <c r="U1242" s="12">
        <f>IF(Table1[[#This Row],[Payment_Status]]="Unpaid",1,0)</f>
        <v>0</v>
      </c>
      <c r="V1242" s="12">
        <f>IF(Table1[[#This Row],[Payment_Status]]="Pending",1,0)</f>
        <v>0</v>
      </c>
      <c r="W1242" s="12" t="s">
        <v>43</v>
      </c>
      <c r="X1242" s="12" t="s">
        <v>30</v>
      </c>
      <c r="Y1242" s="12" t="s">
        <v>63</v>
      </c>
      <c r="Z1242" s="12">
        <v>56.82</v>
      </c>
      <c r="AA1242" s="12">
        <v>38.520000000000003</v>
      </c>
      <c r="AB1242" s="12" t="s">
        <v>46</v>
      </c>
      <c r="AC1242" s="13">
        <v>44382</v>
      </c>
      <c r="AD1242" s="12">
        <v>74</v>
      </c>
      <c r="AE1242" s="15" t="s">
        <v>40</v>
      </c>
    </row>
    <row r="1243" spans="3:31" ht="18" x14ac:dyDescent="0.35">
      <c r="C1243" s="11" t="s">
        <v>2469</v>
      </c>
      <c r="D1243" s="12" t="s">
        <v>5226</v>
      </c>
      <c r="E1243" s="12" t="s">
        <v>7235</v>
      </c>
      <c r="F1243" s="12" t="s">
        <v>30</v>
      </c>
      <c r="G1243" s="12" t="s">
        <v>8026</v>
      </c>
      <c r="H1243" s="12" t="s">
        <v>8021</v>
      </c>
      <c r="I1243" s="12" t="s">
        <v>2470</v>
      </c>
      <c r="J1243" s="13">
        <v>45838</v>
      </c>
      <c r="K1243" s="14">
        <v>0.70901620370370366</v>
      </c>
      <c r="L1243" s="12">
        <v>330.69</v>
      </c>
      <c r="M1243" s="12">
        <v>3917.29</v>
      </c>
      <c r="N1243" s="12">
        <v>4247.9799999999996</v>
      </c>
      <c r="O1243" s="12">
        <v>2393.2800000000002</v>
      </c>
      <c r="P1243" s="49">
        <v>45840</v>
      </c>
      <c r="Q1243" s="12" t="str">
        <f>TEXT(Table1[[#This Row],[Billing_Date]],"YYYY")</f>
        <v>2025</v>
      </c>
      <c r="R1243" s="49">
        <v>45885</v>
      </c>
      <c r="S1243" s="12" t="s">
        <v>28</v>
      </c>
      <c r="T1243" s="12">
        <f>IF(Table1[[#This Row],[Payment_Status]]="Paid",1,0)</f>
        <v>1</v>
      </c>
      <c r="U1243" s="12">
        <f>IF(Table1[[#This Row],[Payment_Status]]="Unpaid",1,0)</f>
        <v>0</v>
      </c>
      <c r="V1243" s="12">
        <f>IF(Table1[[#This Row],[Payment_Status]]="Pending",1,0)</f>
        <v>0</v>
      </c>
      <c r="W1243" s="12" t="s">
        <v>29</v>
      </c>
      <c r="X1243" s="12" t="s">
        <v>30</v>
      </c>
      <c r="Y1243" s="12" t="s">
        <v>63</v>
      </c>
      <c r="Z1243" s="12">
        <v>180.69</v>
      </c>
      <c r="AA1243" s="12">
        <v>150</v>
      </c>
      <c r="AB1243" s="12" t="s">
        <v>46</v>
      </c>
      <c r="AC1243" s="13">
        <v>42918</v>
      </c>
      <c r="AD1243" s="12">
        <v>49</v>
      </c>
      <c r="AE1243" s="15" t="s">
        <v>40</v>
      </c>
    </row>
    <row r="1244" spans="3:31" ht="18" x14ac:dyDescent="0.35">
      <c r="C1244" s="11" t="s">
        <v>2471</v>
      </c>
      <c r="D1244" s="12" t="s">
        <v>5227</v>
      </c>
      <c r="E1244" s="12" t="s">
        <v>7236</v>
      </c>
      <c r="F1244" s="12" t="s">
        <v>35</v>
      </c>
      <c r="G1244" s="12" t="s">
        <v>8031</v>
      </c>
      <c r="H1244" s="12" t="s">
        <v>8024</v>
      </c>
      <c r="I1244" s="12" t="s">
        <v>2472</v>
      </c>
      <c r="J1244" s="13">
        <v>45561</v>
      </c>
      <c r="K1244" s="14">
        <v>0.12997685185185184</v>
      </c>
      <c r="L1244" s="12">
        <v>317.99</v>
      </c>
      <c r="M1244" s="12">
        <v>2679.71</v>
      </c>
      <c r="N1244" s="12">
        <v>2997.7</v>
      </c>
      <c r="O1244" s="12">
        <v>1527.14</v>
      </c>
      <c r="P1244" s="49">
        <v>45754</v>
      </c>
      <c r="Q1244" s="12" t="str">
        <f>TEXT(Table1[[#This Row],[Billing_Date]],"YYYY")</f>
        <v>2025</v>
      </c>
      <c r="R1244" s="49">
        <v>45872</v>
      </c>
      <c r="S1244" s="12" t="s">
        <v>37</v>
      </c>
      <c r="T1244" s="12">
        <f>IF(Table1[[#This Row],[Payment_Status]]="Paid",1,0)</f>
        <v>0</v>
      </c>
      <c r="U1244" s="12">
        <f>IF(Table1[[#This Row],[Payment_Status]]="Unpaid",1,0)</f>
        <v>0</v>
      </c>
      <c r="V1244" s="12">
        <f>IF(Table1[[#This Row],[Payment_Status]]="Pending",1,0)</f>
        <v>1</v>
      </c>
      <c r="W1244" s="12" t="s">
        <v>58</v>
      </c>
      <c r="X1244" s="12" t="s">
        <v>39</v>
      </c>
      <c r="Y1244" s="12" t="s">
        <v>45</v>
      </c>
      <c r="Z1244" s="12">
        <v>202.1</v>
      </c>
      <c r="AA1244" s="12">
        <v>115.89</v>
      </c>
      <c r="AB1244" s="12" t="s">
        <v>46</v>
      </c>
      <c r="AC1244" s="13">
        <v>42891</v>
      </c>
      <c r="AD1244" s="12">
        <v>49</v>
      </c>
      <c r="AE1244" s="15" t="s">
        <v>64</v>
      </c>
    </row>
    <row r="1245" spans="3:31" ht="18" x14ac:dyDescent="0.35">
      <c r="C1245" s="11" t="s">
        <v>2473</v>
      </c>
      <c r="D1245" s="12" t="s">
        <v>5228</v>
      </c>
      <c r="E1245" s="12" t="s">
        <v>7237</v>
      </c>
      <c r="F1245" s="12" t="s">
        <v>26</v>
      </c>
      <c r="G1245" s="12" t="s">
        <v>8027</v>
      </c>
      <c r="H1245" s="12" t="s">
        <v>8022</v>
      </c>
      <c r="I1245" s="12" t="s">
        <v>2474</v>
      </c>
      <c r="J1245" s="13">
        <v>45785</v>
      </c>
      <c r="K1245" s="14">
        <v>6.9791666666666669E-2</v>
      </c>
      <c r="L1245" s="12">
        <v>336.94</v>
      </c>
      <c r="M1245" s="12">
        <v>2672.43</v>
      </c>
      <c r="N1245" s="12">
        <v>3009.37</v>
      </c>
      <c r="O1245" s="12">
        <v>1666.57</v>
      </c>
      <c r="P1245" s="49">
        <v>45790</v>
      </c>
      <c r="Q1245" s="12" t="str">
        <f>TEXT(Table1[[#This Row],[Billing_Date]],"YYYY")</f>
        <v>2025</v>
      </c>
      <c r="R1245" s="49">
        <v>45879</v>
      </c>
      <c r="S1245" s="12" t="s">
        <v>28</v>
      </c>
      <c r="T1245" s="12">
        <f>IF(Table1[[#This Row],[Payment_Status]]="Paid",1,0)</f>
        <v>1</v>
      </c>
      <c r="U1245" s="12">
        <f>IF(Table1[[#This Row],[Payment_Status]]="Unpaid",1,0)</f>
        <v>0</v>
      </c>
      <c r="V1245" s="12">
        <f>IF(Table1[[#This Row],[Payment_Status]]="Pending",1,0)</f>
        <v>0</v>
      </c>
      <c r="W1245" s="12" t="s">
        <v>38</v>
      </c>
      <c r="X1245" s="12" t="s">
        <v>44</v>
      </c>
      <c r="Y1245" s="12" t="s">
        <v>51</v>
      </c>
      <c r="Z1245" s="12">
        <v>215.74</v>
      </c>
      <c r="AA1245" s="12">
        <v>121.2</v>
      </c>
      <c r="AB1245" s="12" t="s">
        <v>32</v>
      </c>
      <c r="AC1245" s="13">
        <v>45366</v>
      </c>
      <c r="AD1245" s="12">
        <v>35</v>
      </c>
      <c r="AE1245" s="15" t="s">
        <v>64</v>
      </c>
    </row>
    <row r="1246" spans="3:31" ht="18" x14ac:dyDescent="0.35">
      <c r="C1246" s="11" t="s">
        <v>2475</v>
      </c>
      <c r="D1246" s="12" t="s">
        <v>5229</v>
      </c>
      <c r="E1246" s="12" t="s">
        <v>7238</v>
      </c>
      <c r="F1246" s="12" t="s">
        <v>30</v>
      </c>
      <c r="G1246" s="12" t="s">
        <v>8026</v>
      </c>
      <c r="H1246" s="12" t="s">
        <v>8021</v>
      </c>
      <c r="I1246" s="12" t="s">
        <v>2476</v>
      </c>
      <c r="J1246" s="13">
        <v>45661</v>
      </c>
      <c r="K1246" s="14">
        <v>0.72571759259259261</v>
      </c>
      <c r="L1246" s="12">
        <v>448.4</v>
      </c>
      <c r="M1246" s="12">
        <v>3878.79</v>
      </c>
      <c r="N1246" s="12">
        <v>4327.1899999999996</v>
      </c>
      <c r="O1246" s="12">
        <v>2320.19</v>
      </c>
      <c r="P1246" s="49">
        <v>45665</v>
      </c>
      <c r="Q1246" s="12" t="str">
        <f>TEXT(Table1[[#This Row],[Billing_Date]],"YYYY")</f>
        <v>2025</v>
      </c>
      <c r="R1246" s="49">
        <v>45859</v>
      </c>
      <c r="S1246" s="12" t="s">
        <v>49</v>
      </c>
      <c r="T1246" s="12">
        <f>IF(Table1[[#This Row],[Payment_Status]]="Paid",1,0)</f>
        <v>0</v>
      </c>
      <c r="U1246" s="12">
        <f>IF(Table1[[#This Row],[Payment_Status]]="Unpaid",1,0)</f>
        <v>1</v>
      </c>
      <c r="V1246" s="12">
        <f>IF(Table1[[#This Row],[Payment_Status]]="Pending",1,0)</f>
        <v>0</v>
      </c>
      <c r="W1246" s="12" t="s">
        <v>38</v>
      </c>
      <c r="X1246" s="12" t="s">
        <v>30</v>
      </c>
      <c r="Y1246" s="12" t="s">
        <v>45</v>
      </c>
      <c r="Z1246" s="12">
        <v>303.95999999999998</v>
      </c>
      <c r="AA1246" s="12">
        <v>144.44</v>
      </c>
      <c r="AB1246" s="12" t="s">
        <v>32</v>
      </c>
      <c r="AC1246" s="13">
        <v>43274</v>
      </c>
      <c r="AD1246" s="12">
        <v>33</v>
      </c>
      <c r="AE1246" s="15" t="s">
        <v>40</v>
      </c>
    </row>
    <row r="1247" spans="3:31" ht="18" x14ac:dyDescent="0.35">
      <c r="C1247" s="11" t="s">
        <v>2477</v>
      </c>
      <c r="D1247" s="12" t="s">
        <v>5230</v>
      </c>
      <c r="E1247" s="12" t="s">
        <v>7239</v>
      </c>
      <c r="F1247" s="12" t="s">
        <v>30</v>
      </c>
      <c r="G1247" s="12" t="s">
        <v>8026</v>
      </c>
      <c r="H1247" s="12" t="s">
        <v>8021</v>
      </c>
      <c r="I1247" s="12" t="s">
        <v>2478</v>
      </c>
      <c r="J1247" s="13">
        <v>45658</v>
      </c>
      <c r="K1247" s="14">
        <v>0.45303240740740741</v>
      </c>
      <c r="L1247" s="12">
        <v>371.46</v>
      </c>
      <c r="M1247" s="12">
        <v>3442.93</v>
      </c>
      <c r="N1247" s="12">
        <v>3814.39</v>
      </c>
      <c r="O1247" s="12">
        <v>2115.62</v>
      </c>
      <c r="P1247" s="49">
        <v>45685</v>
      </c>
      <c r="Q1247" s="12" t="str">
        <f>TEXT(Table1[[#This Row],[Billing_Date]],"YYYY")</f>
        <v>2025</v>
      </c>
      <c r="R1247" s="49">
        <v>45872</v>
      </c>
      <c r="S1247" s="12" t="s">
        <v>28</v>
      </c>
      <c r="T1247" s="12">
        <f>IF(Table1[[#This Row],[Payment_Status]]="Paid",1,0)</f>
        <v>1</v>
      </c>
      <c r="U1247" s="12">
        <f>IF(Table1[[#This Row],[Payment_Status]]="Unpaid",1,0)</f>
        <v>0</v>
      </c>
      <c r="V1247" s="12">
        <f>IF(Table1[[#This Row],[Payment_Status]]="Pending",1,0)</f>
        <v>0</v>
      </c>
      <c r="W1247" s="12" t="s">
        <v>29</v>
      </c>
      <c r="X1247" s="12" t="s">
        <v>39</v>
      </c>
      <c r="Y1247" s="12" t="s">
        <v>31</v>
      </c>
      <c r="Z1247" s="12">
        <v>205</v>
      </c>
      <c r="AA1247" s="12">
        <v>166.46</v>
      </c>
      <c r="AB1247" s="12" t="s">
        <v>46</v>
      </c>
      <c r="AC1247" s="13">
        <v>43637</v>
      </c>
      <c r="AD1247" s="12">
        <v>61</v>
      </c>
      <c r="AE1247" s="15" t="s">
        <v>33</v>
      </c>
    </row>
    <row r="1248" spans="3:31" ht="18" x14ac:dyDescent="0.35">
      <c r="C1248" s="11" t="s">
        <v>2479</v>
      </c>
      <c r="D1248" s="12" t="s">
        <v>5231</v>
      </c>
      <c r="E1248" s="12" t="s">
        <v>7240</v>
      </c>
      <c r="F1248" s="12" t="s">
        <v>26</v>
      </c>
      <c r="G1248" s="12" t="s">
        <v>8030</v>
      </c>
      <c r="H1248" s="12" t="s">
        <v>8023</v>
      </c>
      <c r="I1248" s="12" t="s">
        <v>2480</v>
      </c>
      <c r="J1248" s="13">
        <v>45839</v>
      </c>
      <c r="K1248" s="14">
        <v>0.16537037037037036</v>
      </c>
      <c r="L1248" s="12">
        <v>457.75</v>
      </c>
      <c r="M1248" s="12">
        <v>1607.74</v>
      </c>
      <c r="N1248" s="12">
        <v>2065.4899999999998</v>
      </c>
      <c r="O1248" s="12">
        <v>2897.18</v>
      </c>
      <c r="P1248" s="49">
        <v>45844</v>
      </c>
      <c r="Q1248" s="12" t="str">
        <f>TEXT(Table1[[#This Row],[Billing_Date]],"YYYY")</f>
        <v>2025</v>
      </c>
      <c r="R1248" s="49">
        <v>45865</v>
      </c>
      <c r="S1248" s="12" t="s">
        <v>37</v>
      </c>
      <c r="T1248" s="12">
        <f>IF(Table1[[#This Row],[Payment_Status]]="Paid",1,0)</f>
        <v>0</v>
      </c>
      <c r="U1248" s="12">
        <f>IF(Table1[[#This Row],[Payment_Status]]="Unpaid",1,0)</f>
        <v>0</v>
      </c>
      <c r="V1248" s="12">
        <f>IF(Table1[[#This Row],[Payment_Status]]="Pending",1,0)</f>
        <v>1</v>
      </c>
      <c r="W1248" s="12" t="s">
        <v>43</v>
      </c>
      <c r="X1248" s="12" t="s">
        <v>44</v>
      </c>
      <c r="Y1248" s="12" t="s">
        <v>85</v>
      </c>
      <c r="Z1248" s="12">
        <v>250.99</v>
      </c>
      <c r="AA1248" s="12">
        <v>206.76</v>
      </c>
      <c r="AB1248" s="12" t="s">
        <v>32</v>
      </c>
      <c r="AC1248" s="13">
        <v>44643</v>
      </c>
      <c r="AD1248" s="12">
        <v>37</v>
      </c>
      <c r="AE1248" s="15" t="s">
        <v>40</v>
      </c>
    </row>
    <row r="1249" spans="3:31" ht="18" x14ac:dyDescent="0.35">
      <c r="C1249" s="11" t="s">
        <v>2481</v>
      </c>
      <c r="D1249" s="12" t="s">
        <v>5232</v>
      </c>
      <c r="E1249" s="12" t="s">
        <v>7241</v>
      </c>
      <c r="F1249" s="12" t="s">
        <v>26</v>
      </c>
      <c r="G1249" s="12" t="s">
        <v>8029</v>
      </c>
      <c r="H1249" s="12" t="s">
        <v>8020</v>
      </c>
      <c r="I1249" s="12" t="s">
        <v>2482</v>
      </c>
      <c r="J1249" s="13">
        <v>45591</v>
      </c>
      <c r="K1249" s="14">
        <v>0.34181712962962962</v>
      </c>
      <c r="L1249" s="12">
        <v>270.27999999999997</v>
      </c>
      <c r="M1249" s="12">
        <v>4115.78</v>
      </c>
      <c r="N1249" s="12">
        <v>4386.0599999999904</v>
      </c>
      <c r="O1249" s="12">
        <v>1392.2</v>
      </c>
      <c r="P1249" s="49">
        <v>45809</v>
      </c>
      <c r="Q1249" s="12" t="str">
        <f>TEXT(Table1[[#This Row],[Billing_Date]],"YYYY")</f>
        <v>2025</v>
      </c>
      <c r="R1249" s="49">
        <v>45886</v>
      </c>
      <c r="S1249" s="12" t="s">
        <v>28</v>
      </c>
      <c r="T1249" s="12">
        <f>IF(Table1[[#This Row],[Payment_Status]]="Paid",1,0)</f>
        <v>1</v>
      </c>
      <c r="U1249" s="12">
        <f>IF(Table1[[#This Row],[Payment_Status]]="Unpaid",1,0)</f>
        <v>0</v>
      </c>
      <c r="V1249" s="12">
        <f>IF(Table1[[#This Row],[Payment_Status]]="Pending",1,0)</f>
        <v>0</v>
      </c>
      <c r="W1249" s="12" t="s">
        <v>43</v>
      </c>
      <c r="X1249" s="12" t="s">
        <v>30</v>
      </c>
      <c r="Y1249" s="12" t="s">
        <v>51</v>
      </c>
      <c r="Z1249" s="12">
        <v>130.94</v>
      </c>
      <c r="AA1249" s="12">
        <v>139.34</v>
      </c>
      <c r="AB1249" s="12" t="s">
        <v>46</v>
      </c>
      <c r="AC1249" s="13">
        <v>44302</v>
      </c>
      <c r="AD1249" s="12">
        <v>67</v>
      </c>
      <c r="AE1249" s="15" t="s">
        <v>40</v>
      </c>
    </row>
    <row r="1250" spans="3:31" ht="18" x14ac:dyDescent="0.35">
      <c r="C1250" s="11" t="s">
        <v>2483</v>
      </c>
      <c r="D1250" s="12" t="s">
        <v>5233</v>
      </c>
      <c r="E1250" s="12" t="s">
        <v>7242</v>
      </c>
      <c r="F1250" s="12" t="s">
        <v>26</v>
      </c>
      <c r="G1250" s="12" t="s">
        <v>8031</v>
      </c>
      <c r="H1250" s="12" t="s">
        <v>8024</v>
      </c>
      <c r="I1250" s="12" t="s">
        <v>2484</v>
      </c>
      <c r="J1250" s="13">
        <v>45680</v>
      </c>
      <c r="K1250" s="14">
        <v>0.61763888888888885</v>
      </c>
      <c r="L1250" s="12">
        <v>53.59</v>
      </c>
      <c r="M1250" s="12">
        <v>3401.89</v>
      </c>
      <c r="N1250" s="12">
        <v>3455.48</v>
      </c>
      <c r="O1250" s="12">
        <v>348.13</v>
      </c>
      <c r="P1250" s="49">
        <v>45733</v>
      </c>
      <c r="Q1250" s="12" t="str">
        <f>TEXT(Table1[[#This Row],[Billing_Date]],"YYYY")</f>
        <v>2025</v>
      </c>
      <c r="R1250" s="49">
        <v>45881</v>
      </c>
      <c r="S1250" s="12" t="s">
        <v>37</v>
      </c>
      <c r="T1250" s="12">
        <f>IF(Table1[[#This Row],[Payment_Status]]="Paid",1,0)</f>
        <v>0</v>
      </c>
      <c r="U1250" s="12">
        <f>IF(Table1[[#This Row],[Payment_Status]]="Unpaid",1,0)</f>
        <v>0</v>
      </c>
      <c r="V1250" s="12">
        <f>IF(Table1[[#This Row],[Payment_Status]]="Pending",1,0)</f>
        <v>1</v>
      </c>
      <c r="W1250" s="12" t="s">
        <v>38</v>
      </c>
      <c r="X1250" s="12" t="s">
        <v>30</v>
      </c>
      <c r="Y1250" s="12" t="s">
        <v>45</v>
      </c>
      <c r="Z1250" s="12">
        <v>31.78</v>
      </c>
      <c r="AA1250" s="12">
        <v>21.81</v>
      </c>
      <c r="AB1250" s="12" t="s">
        <v>32</v>
      </c>
      <c r="AC1250" s="13">
        <v>42562</v>
      </c>
      <c r="AD1250" s="12">
        <v>50</v>
      </c>
      <c r="AE1250" s="15" t="s">
        <v>40</v>
      </c>
    </row>
    <row r="1251" spans="3:31" ht="18" x14ac:dyDescent="0.35">
      <c r="C1251" s="11" t="s">
        <v>2886</v>
      </c>
      <c r="D1251" s="12" t="s">
        <v>5234</v>
      </c>
      <c r="E1251" s="12" t="s">
        <v>7243</v>
      </c>
      <c r="F1251" s="12" t="s">
        <v>35</v>
      </c>
      <c r="G1251" s="12" t="s">
        <v>8031</v>
      </c>
      <c r="H1251" s="12" t="s">
        <v>8024</v>
      </c>
      <c r="I1251" s="12" t="s">
        <v>2887</v>
      </c>
      <c r="J1251" s="13">
        <v>45572</v>
      </c>
      <c r="K1251" s="14">
        <v>0.9117939814814815</v>
      </c>
      <c r="L1251" s="12">
        <v>427.52</v>
      </c>
      <c r="M1251" s="12">
        <v>1209.3</v>
      </c>
      <c r="N1251" s="12">
        <v>1636.82</v>
      </c>
      <c r="O1251" s="12">
        <v>2505.3200000000002</v>
      </c>
      <c r="P1251" s="49">
        <v>45717</v>
      </c>
      <c r="Q1251" s="12" t="str">
        <f>TEXT(Table1[[#This Row],[Billing_Date]],"YYYY")</f>
        <v>2025</v>
      </c>
      <c r="R1251" s="49">
        <v>45861</v>
      </c>
      <c r="S1251" s="12" t="s">
        <v>49</v>
      </c>
      <c r="T1251" s="12">
        <f>IF(Table1[[#This Row],[Payment_Status]]="Paid",1,0)</f>
        <v>0</v>
      </c>
      <c r="U1251" s="12">
        <f>IF(Table1[[#This Row],[Payment_Status]]="Unpaid",1,0)</f>
        <v>1</v>
      </c>
      <c r="V1251" s="12">
        <f>IF(Table1[[#This Row],[Payment_Status]]="Pending",1,0)</f>
        <v>0</v>
      </c>
      <c r="W1251" s="12" t="s">
        <v>38</v>
      </c>
      <c r="X1251" s="12" t="s">
        <v>30</v>
      </c>
      <c r="Y1251" s="12" t="s">
        <v>63</v>
      </c>
      <c r="Z1251" s="12">
        <v>184.41</v>
      </c>
      <c r="AA1251" s="12">
        <v>243.11</v>
      </c>
      <c r="AB1251" s="12" t="s">
        <v>46</v>
      </c>
      <c r="AC1251" s="13">
        <v>42801</v>
      </c>
      <c r="AD1251" s="12">
        <v>55</v>
      </c>
      <c r="AE1251" s="15" t="s">
        <v>40</v>
      </c>
    </row>
    <row r="1252" spans="3:31" ht="18" x14ac:dyDescent="0.35">
      <c r="C1252" s="11" t="s">
        <v>2487</v>
      </c>
      <c r="D1252" s="12" t="s">
        <v>5235</v>
      </c>
      <c r="E1252" s="12" t="s">
        <v>7244</v>
      </c>
      <c r="F1252" s="12" t="s">
        <v>30</v>
      </c>
      <c r="G1252" s="12" t="s">
        <v>8030</v>
      </c>
      <c r="H1252" s="12" t="s">
        <v>8023</v>
      </c>
      <c r="I1252" s="12" t="s">
        <v>2488</v>
      </c>
      <c r="J1252" s="13">
        <v>45854</v>
      </c>
      <c r="K1252" s="14">
        <v>0.76104166666666662</v>
      </c>
      <c r="L1252" s="12">
        <v>105.73</v>
      </c>
      <c r="M1252" s="12">
        <v>2527.23</v>
      </c>
      <c r="N1252" s="12">
        <v>2632.96</v>
      </c>
      <c r="O1252" s="12">
        <v>781.92</v>
      </c>
      <c r="P1252" s="49">
        <v>45856</v>
      </c>
      <c r="Q1252" s="12" t="str">
        <f>TEXT(Table1[[#This Row],[Billing_Date]],"YYYY")</f>
        <v>2025</v>
      </c>
      <c r="R1252" s="49">
        <v>45858</v>
      </c>
      <c r="S1252" s="12" t="s">
        <v>49</v>
      </c>
      <c r="T1252" s="12">
        <f>IF(Table1[[#This Row],[Payment_Status]]="Paid",1,0)</f>
        <v>0</v>
      </c>
      <c r="U1252" s="12">
        <f>IF(Table1[[#This Row],[Payment_Status]]="Unpaid",1,0)</f>
        <v>1</v>
      </c>
      <c r="V1252" s="12">
        <f>IF(Table1[[#This Row],[Payment_Status]]="Pending",1,0)</f>
        <v>0</v>
      </c>
      <c r="W1252" s="12" t="s">
        <v>29</v>
      </c>
      <c r="X1252" s="12" t="s">
        <v>44</v>
      </c>
      <c r="Y1252" s="12" t="s">
        <v>45</v>
      </c>
      <c r="Z1252" s="12">
        <v>50.83</v>
      </c>
      <c r="AA1252" s="12">
        <v>54.9</v>
      </c>
      <c r="AB1252" s="12" t="s">
        <v>46</v>
      </c>
      <c r="AC1252" s="13">
        <v>42581</v>
      </c>
      <c r="AD1252" s="12">
        <v>69</v>
      </c>
      <c r="AE1252" s="15" t="s">
        <v>64</v>
      </c>
    </row>
    <row r="1253" spans="3:31" ht="18" x14ac:dyDescent="0.35">
      <c r="C1253" s="11" t="s">
        <v>2489</v>
      </c>
      <c r="D1253" s="12" t="s">
        <v>5236</v>
      </c>
      <c r="E1253" s="12" t="s">
        <v>7245</v>
      </c>
      <c r="F1253" s="12" t="s">
        <v>26</v>
      </c>
      <c r="G1253" s="12" t="s">
        <v>8030</v>
      </c>
      <c r="H1253" s="12" t="s">
        <v>8023</v>
      </c>
      <c r="I1253" s="12" t="s">
        <v>2490</v>
      </c>
      <c r="J1253" s="13">
        <v>45651</v>
      </c>
      <c r="K1253" s="14">
        <v>0.36701388888888886</v>
      </c>
      <c r="L1253" s="12">
        <v>276.39999999999998</v>
      </c>
      <c r="M1253" s="12">
        <v>2525.0500000000002</v>
      </c>
      <c r="N1253" s="12">
        <v>2801.45</v>
      </c>
      <c r="O1253" s="12">
        <v>2003.4</v>
      </c>
      <c r="P1253" s="49">
        <v>45651</v>
      </c>
      <c r="Q1253" s="12" t="str">
        <f>TEXT(Table1[[#This Row],[Billing_Date]],"YYYY")</f>
        <v>2024</v>
      </c>
      <c r="R1253" s="49">
        <v>45886</v>
      </c>
      <c r="S1253" s="12" t="s">
        <v>28</v>
      </c>
      <c r="T1253" s="12">
        <f>IF(Table1[[#This Row],[Payment_Status]]="Paid",1,0)</f>
        <v>1</v>
      </c>
      <c r="U1253" s="12">
        <f>IF(Table1[[#This Row],[Payment_Status]]="Unpaid",1,0)</f>
        <v>0</v>
      </c>
      <c r="V1253" s="12">
        <f>IF(Table1[[#This Row],[Payment_Status]]="Pending",1,0)</f>
        <v>0</v>
      </c>
      <c r="W1253" s="12" t="s">
        <v>43</v>
      </c>
      <c r="X1253" s="12" t="s">
        <v>30</v>
      </c>
      <c r="Y1253" s="12" t="s">
        <v>85</v>
      </c>
      <c r="Z1253" s="12">
        <v>149.72</v>
      </c>
      <c r="AA1253" s="12">
        <v>126.68</v>
      </c>
      <c r="AB1253" s="12" t="s">
        <v>46</v>
      </c>
      <c r="AC1253" s="13">
        <v>43981</v>
      </c>
      <c r="AD1253" s="12">
        <v>20</v>
      </c>
      <c r="AE1253" s="15" t="s">
        <v>40</v>
      </c>
    </row>
    <row r="1254" spans="3:31" ht="18" x14ac:dyDescent="0.35">
      <c r="C1254" s="11" t="s">
        <v>2491</v>
      </c>
      <c r="D1254" s="12" t="s">
        <v>5237</v>
      </c>
      <c r="E1254" s="12" t="s">
        <v>7246</v>
      </c>
      <c r="F1254" s="12" t="s">
        <v>30</v>
      </c>
      <c r="G1254" s="12" t="s">
        <v>8029</v>
      </c>
      <c r="H1254" s="12" t="s">
        <v>8020</v>
      </c>
      <c r="I1254" s="12" t="s">
        <v>2492</v>
      </c>
      <c r="J1254" s="13">
        <v>45730</v>
      </c>
      <c r="K1254" s="14">
        <v>0.52222222222222225</v>
      </c>
      <c r="L1254" s="12">
        <v>355.14</v>
      </c>
      <c r="M1254" s="12">
        <v>3943.57</v>
      </c>
      <c r="N1254" s="12">
        <v>4298.71</v>
      </c>
      <c r="O1254" s="12">
        <v>2332.1799999999998</v>
      </c>
      <c r="P1254" s="49">
        <v>45734</v>
      </c>
      <c r="Q1254" s="12" t="str">
        <f>TEXT(Table1[[#This Row],[Billing_Date]],"YYYY")</f>
        <v>2025</v>
      </c>
      <c r="R1254" s="49">
        <v>45861</v>
      </c>
      <c r="S1254" s="12" t="s">
        <v>28</v>
      </c>
      <c r="T1254" s="12">
        <f>IF(Table1[[#This Row],[Payment_Status]]="Paid",1,0)</f>
        <v>1</v>
      </c>
      <c r="U1254" s="12">
        <f>IF(Table1[[#This Row],[Payment_Status]]="Unpaid",1,0)</f>
        <v>0</v>
      </c>
      <c r="V1254" s="12">
        <f>IF(Table1[[#This Row],[Payment_Status]]="Pending",1,0)</f>
        <v>0</v>
      </c>
      <c r="W1254" s="12" t="s">
        <v>43</v>
      </c>
      <c r="X1254" s="12" t="s">
        <v>44</v>
      </c>
      <c r="Y1254" s="12" t="s">
        <v>31</v>
      </c>
      <c r="Z1254" s="12">
        <v>237.65</v>
      </c>
      <c r="AA1254" s="12">
        <v>117.49</v>
      </c>
      <c r="AB1254" s="12" t="s">
        <v>46</v>
      </c>
      <c r="AC1254" s="13">
        <v>45025</v>
      </c>
      <c r="AD1254" s="12">
        <v>35</v>
      </c>
      <c r="AE1254" s="15" t="s">
        <v>64</v>
      </c>
    </row>
    <row r="1255" spans="3:31" ht="18" x14ac:dyDescent="0.35">
      <c r="C1255" s="11" t="s">
        <v>2493</v>
      </c>
      <c r="D1255" s="12" t="s">
        <v>5238</v>
      </c>
      <c r="E1255" s="12" t="s">
        <v>7247</v>
      </c>
      <c r="F1255" s="12" t="s">
        <v>26</v>
      </c>
      <c r="G1255" s="12" t="s">
        <v>8029</v>
      </c>
      <c r="H1255" s="12" t="s">
        <v>8020</v>
      </c>
      <c r="I1255" s="12" t="s">
        <v>2494</v>
      </c>
      <c r="J1255" s="13">
        <v>45624</v>
      </c>
      <c r="K1255" s="14">
        <v>0.31052083333333336</v>
      </c>
      <c r="L1255" s="12">
        <v>40.659999999999997</v>
      </c>
      <c r="M1255" s="12">
        <v>3047.19</v>
      </c>
      <c r="N1255" s="12">
        <v>3087.85</v>
      </c>
      <c r="O1255" s="12">
        <v>198.25</v>
      </c>
      <c r="P1255" s="49">
        <v>45645</v>
      </c>
      <c r="Q1255" s="12" t="str">
        <f>TEXT(Table1[[#This Row],[Billing_Date]],"YYYY")</f>
        <v>2024</v>
      </c>
      <c r="R1255" s="49">
        <v>45873</v>
      </c>
      <c r="S1255" s="12" t="s">
        <v>37</v>
      </c>
      <c r="T1255" s="12">
        <f>IF(Table1[[#This Row],[Payment_Status]]="Paid",1,0)</f>
        <v>0</v>
      </c>
      <c r="U1255" s="12">
        <f>IF(Table1[[#This Row],[Payment_Status]]="Unpaid",1,0)</f>
        <v>0</v>
      </c>
      <c r="V1255" s="12">
        <f>IF(Table1[[#This Row],[Payment_Status]]="Pending",1,0)</f>
        <v>1</v>
      </c>
      <c r="W1255" s="12" t="s">
        <v>29</v>
      </c>
      <c r="X1255" s="12" t="s">
        <v>44</v>
      </c>
      <c r="Y1255" s="12" t="s">
        <v>31</v>
      </c>
      <c r="Z1255" s="12">
        <v>23.35</v>
      </c>
      <c r="AA1255" s="12">
        <v>17.309999999999999</v>
      </c>
      <c r="AB1255" s="12" t="s">
        <v>32</v>
      </c>
      <c r="AC1255" s="13">
        <v>43729</v>
      </c>
      <c r="AD1255" s="12">
        <v>46</v>
      </c>
      <c r="AE1255" s="15" t="s">
        <v>64</v>
      </c>
    </row>
    <row r="1256" spans="3:31" ht="18" x14ac:dyDescent="0.35">
      <c r="C1256" s="11" t="s">
        <v>2496</v>
      </c>
      <c r="D1256" s="12" t="s">
        <v>5240</v>
      </c>
      <c r="E1256" s="12" t="s">
        <v>7249</v>
      </c>
      <c r="F1256" s="12" t="s">
        <v>26</v>
      </c>
      <c r="G1256" s="12" t="s">
        <v>8027</v>
      </c>
      <c r="H1256" s="12" t="s">
        <v>8022</v>
      </c>
      <c r="I1256" s="12" t="s">
        <v>2497</v>
      </c>
      <c r="J1256" s="13">
        <v>45720</v>
      </c>
      <c r="K1256" s="14">
        <v>0.27077546296296295</v>
      </c>
      <c r="L1256" s="12">
        <v>186</v>
      </c>
      <c r="M1256" s="12">
        <v>2060.52</v>
      </c>
      <c r="N1256" s="12">
        <v>2246.52</v>
      </c>
      <c r="O1256" s="12">
        <v>1269.94</v>
      </c>
      <c r="P1256" s="49">
        <v>45722</v>
      </c>
      <c r="Q1256" s="12" t="str">
        <f>TEXT(Table1[[#This Row],[Billing_Date]],"YYYY")</f>
        <v>2025</v>
      </c>
      <c r="R1256" s="49">
        <v>45863</v>
      </c>
      <c r="S1256" s="12" t="s">
        <v>28</v>
      </c>
      <c r="T1256" s="12">
        <f>IF(Table1[[#This Row],[Payment_Status]]="Paid",1,0)</f>
        <v>1</v>
      </c>
      <c r="U1256" s="12">
        <f>IF(Table1[[#This Row],[Payment_Status]]="Unpaid",1,0)</f>
        <v>0</v>
      </c>
      <c r="V1256" s="12">
        <f>IF(Table1[[#This Row],[Payment_Status]]="Pending",1,0)</f>
        <v>0</v>
      </c>
      <c r="W1256" s="12" t="s">
        <v>29</v>
      </c>
      <c r="X1256" s="12" t="s">
        <v>30</v>
      </c>
      <c r="Y1256" s="12" t="s">
        <v>31</v>
      </c>
      <c r="Z1256" s="12">
        <v>99.3</v>
      </c>
      <c r="AA1256" s="12">
        <v>86.7</v>
      </c>
      <c r="AB1256" s="12" t="s">
        <v>32</v>
      </c>
      <c r="AC1256" s="13">
        <v>43382</v>
      </c>
      <c r="AD1256" s="12">
        <v>55</v>
      </c>
      <c r="AE1256" s="15" t="s">
        <v>40</v>
      </c>
    </row>
    <row r="1257" spans="3:31" ht="18" x14ac:dyDescent="0.35">
      <c r="C1257" s="11" t="s">
        <v>2498</v>
      </c>
      <c r="D1257" s="12" t="s">
        <v>5241</v>
      </c>
      <c r="E1257" s="12" t="s">
        <v>7250</v>
      </c>
      <c r="F1257" s="12" t="s">
        <v>35</v>
      </c>
      <c r="G1257" s="12" t="s">
        <v>8025</v>
      </c>
      <c r="H1257" s="12" t="s">
        <v>8020</v>
      </c>
      <c r="I1257" s="12" t="s">
        <v>2499</v>
      </c>
      <c r="J1257" s="13">
        <v>45709</v>
      </c>
      <c r="K1257" s="14">
        <v>0.67814814814814817</v>
      </c>
      <c r="L1257" s="12">
        <v>42.45</v>
      </c>
      <c r="M1257" s="12">
        <v>1507.21</v>
      </c>
      <c r="N1257" s="12">
        <v>1549.66</v>
      </c>
      <c r="O1257" s="12">
        <v>278.52</v>
      </c>
      <c r="P1257" s="49">
        <v>45710</v>
      </c>
      <c r="Q1257" s="12" t="str">
        <f>TEXT(Table1[[#This Row],[Billing_Date]],"YYYY")</f>
        <v>2025</v>
      </c>
      <c r="R1257" s="49">
        <v>45865</v>
      </c>
      <c r="S1257" s="12" t="s">
        <v>28</v>
      </c>
      <c r="T1257" s="12">
        <f>IF(Table1[[#This Row],[Payment_Status]]="Paid",1,0)</f>
        <v>1</v>
      </c>
      <c r="U1257" s="12">
        <f>IF(Table1[[#This Row],[Payment_Status]]="Unpaid",1,0)</f>
        <v>0</v>
      </c>
      <c r="V1257" s="12">
        <f>IF(Table1[[#This Row],[Payment_Status]]="Pending",1,0)</f>
        <v>0</v>
      </c>
      <c r="W1257" s="12" t="s">
        <v>38</v>
      </c>
      <c r="X1257" s="12" t="s">
        <v>44</v>
      </c>
      <c r="Y1257" s="12" t="s">
        <v>31</v>
      </c>
      <c r="Z1257" s="12">
        <v>20.05</v>
      </c>
      <c r="AA1257" s="12">
        <v>22.4</v>
      </c>
      <c r="AB1257" s="12" t="s">
        <v>32</v>
      </c>
      <c r="AC1257" s="13">
        <v>44548</v>
      </c>
      <c r="AD1257" s="12">
        <v>48</v>
      </c>
      <c r="AE1257" s="15" t="s">
        <v>40</v>
      </c>
    </row>
    <row r="1258" spans="3:31" ht="18" x14ac:dyDescent="0.35">
      <c r="C1258" s="11" t="s">
        <v>2500</v>
      </c>
      <c r="D1258" s="12" t="s">
        <v>5242</v>
      </c>
      <c r="E1258" s="12" t="s">
        <v>7251</v>
      </c>
      <c r="F1258" s="12" t="s">
        <v>30</v>
      </c>
      <c r="G1258" s="12" t="s">
        <v>8030</v>
      </c>
      <c r="H1258" s="12" t="s">
        <v>8023</v>
      </c>
      <c r="I1258" s="12" t="s">
        <v>2501</v>
      </c>
      <c r="J1258" s="13">
        <v>45576</v>
      </c>
      <c r="K1258" s="14">
        <v>0.11009259259259259</v>
      </c>
      <c r="L1258" s="12">
        <v>82.21</v>
      </c>
      <c r="M1258" s="12">
        <v>2809.91</v>
      </c>
      <c r="N1258" s="12">
        <v>2892.12</v>
      </c>
      <c r="O1258" s="12">
        <v>566.4</v>
      </c>
      <c r="P1258" s="49">
        <v>45824</v>
      </c>
      <c r="Q1258" s="12" t="str">
        <f>TEXT(Table1[[#This Row],[Billing_Date]],"YYYY")</f>
        <v>2025</v>
      </c>
      <c r="R1258" s="49">
        <v>45876</v>
      </c>
      <c r="S1258" s="12" t="s">
        <v>49</v>
      </c>
      <c r="T1258" s="12">
        <f>IF(Table1[[#This Row],[Payment_Status]]="Paid",1,0)</f>
        <v>0</v>
      </c>
      <c r="U1258" s="12">
        <f>IF(Table1[[#This Row],[Payment_Status]]="Unpaid",1,0)</f>
        <v>1</v>
      </c>
      <c r="V1258" s="12">
        <f>IF(Table1[[#This Row],[Payment_Status]]="Pending",1,0)</f>
        <v>0</v>
      </c>
      <c r="W1258" s="12" t="s">
        <v>43</v>
      </c>
      <c r="X1258" s="12" t="s">
        <v>30</v>
      </c>
      <c r="Y1258" s="12" t="s">
        <v>63</v>
      </c>
      <c r="Z1258" s="12">
        <v>33.28</v>
      </c>
      <c r="AA1258" s="12">
        <v>48.93</v>
      </c>
      <c r="AB1258" s="12" t="s">
        <v>32</v>
      </c>
      <c r="AC1258" s="13">
        <v>43522</v>
      </c>
      <c r="AD1258" s="12">
        <v>71</v>
      </c>
      <c r="AE1258" s="15" t="s">
        <v>64</v>
      </c>
    </row>
    <row r="1259" spans="3:31" ht="18" x14ac:dyDescent="0.35">
      <c r="C1259" s="11" t="s">
        <v>2502</v>
      </c>
      <c r="D1259" s="12" t="s">
        <v>5243</v>
      </c>
      <c r="E1259" s="12" t="s">
        <v>7252</v>
      </c>
      <c r="F1259" s="12" t="s">
        <v>35</v>
      </c>
      <c r="G1259" s="12" t="s">
        <v>8029</v>
      </c>
      <c r="H1259" s="12" t="s">
        <v>8020</v>
      </c>
      <c r="I1259" s="12" t="s">
        <v>2503</v>
      </c>
      <c r="J1259" s="13">
        <v>45531</v>
      </c>
      <c r="K1259" s="14">
        <v>0.9487268518518519</v>
      </c>
      <c r="L1259" s="12">
        <v>288.08999999999997</v>
      </c>
      <c r="M1259" s="12">
        <v>2138.13</v>
      </c>
      <c r="N1259" s="12">
        <v>2426.2199999999998</v>
      </c>
      <c r="O1259" s="12">
        <v>2158.59</v>
      </c>
      <c r="P1259" s="49">
        <v>45697</v>
      </c>
      <c r="Q1259" s="12" t="str">
        <f>TEXT(Table1[[#This Row],[Billing_Date]],"YYYY")</f>
        <v>2025</v>
      </c>
      <c r="R1259" s="49">
        <v>45863</v>
      </c>
      <c r="S1259" s="12" t="s">
        <v>49</v>
      </c>
      <c r="T1259" s="12">
        <f>IF(Table1[[#This Row],[Payment_Status]]="Paid",1,0)</f>
        <v>0</v>
      </c>
      <c r="U1259" s="12">
        <f>IF(Table1[[#This Row],[Payment_Status]]="Unpaid",1,0)</f>
        <v>1</v>
      </c>
      <c r="V1259" s="12">
        <f>IF(Table1[[#This Row],[Payment_Status]]="Pending",1,0)</f>
        <v>0</v>
      </c>
      <c r="W1259" s="12" t="s">
        <v>43</v>
      </c>
      <c r="X1259" s="12" t="s">
        <v>30</v>
      </c>
      <c r="Y1259" s="12" t="s">
        <v>85</v>
      </c>
      <c r="Z1259" s="12">
        <v>171.18</v>
      </c>
      <c r="AA1259" s="12">
        <v>116.91</v>
      </c>
      <c r="AB1259" s="12" t="s">
        <v>32</v>
      </c>
      <c r="AC1259" s="13">
        <v>44147</v>
      </c>
      <c r="AD1259" s="12">
        <v>50</v>
      </c>
      <c r="AE1259" s="15" t="s">
        <v>40</v>
      </c>
    </row>
    <row r="1260" spans="3:31" ht="18" x14ac:dyDescent="0.35">
      <c r="C1260" s="11" t="s">
        <v>2505</v>
      </c>
      <c r="D1260" s="12" t="s">
        <v>5245</v>
      </c>
      <c r="E1260" s="12" t="s">
        <v>7254</v>
      </c>
      <c r="F1260" s="12" t="s">
        <v>26</v>
      </c>
      <c r="G1260" s="12" t="s">
        <v>8027</v>
      </c>
      <c r="H1260" s="12" t="s">
        <v>8022</v>
      </c>
      <c r="I1260" s="12" t="s">
        <v>2506</v>
      </c>
      <c r="J1260" s="13">
        <v>45728</v>
      </c>
      <c r="K1260" s="14">
        <v>0.13982638888888888</v>
      </c>
      <c r="L1260" s="12">
        <v>22.81</v>
      </c>
      <c r="M1260" s="12">
        <v>2723.01</v>
      </c>
      <c r="N1260" s="12">
        <v>2745.82</v>
      </c>
      <c r="O1260" s="12">
        <v>166.98</v>
      </c>
      <c r="P1260" s="49">
        <v>45732</v>
      </c>
      <c r="Q1260" s="12" t="str">
        <f>TEXT(Table1[[#This Row],[Billing_Date]],"YYYY")</f>
        <v>2025</v>
      </c>
      <c r="R1260" s="49">
        <v>45880</v>
      </c>
      <c r="S1260" s="12" t="s">
        <v>49</v>
      </c>
      <c r="T1260" s="12">
        <f>IF(Table1[[#This Row],[Payment_Status]]="Paid",1,0)</f>
        <v>0</v>
      </c>
      <c r="U1260" s="12">
        <f>IF(Table1[[#This Row],[Payment_Status]]="Unpaid",1,0)</f>
        <v>1</v>
      </c>
      <c r="V1260" s="12">
        <f>IF(Table1[[#This Row],[Payment_Status]]="Pending",1,0)</f>
        <v>0</v>
      </c>
      <c r="W1260" s="12" t="s">
        <v>58</v>
      </c>
      <c r="X1260" s="12" t="s">
        <v>44</v>
      </c>
      <c r="Y1260" s="12" t="s">
        <v>31</v>
      </c>
      <c r="Z1260" s="12">
        <v>9.8699999999999992</v>
      </c>
      <c r="AA1260" s="12">
        <v>12.94</v>
      </c>
      <c r="AB1260" s="12" t="s">
        <v>32</v>
      </c>
      <c r="AC1260" s="13">
        <v>42933</v>
      </c>
      <c r="AD1260" s="12">
        <v>25</v>
      </c>
      <c r="AE1260" s="15" t="s">
        <v>33</v>
      </c>
    </row>
    <row r="1261" spans="3:31" ht="18" x14ac:dyDescent="0.35">
      <c r="C1261" s="11" t="s">
        <v>2507</v>
      </c>
      <c r="D1261" s="12" t="s">
        <v>5246</v>
      </c>
      <c r="E1261" s="12" t="s">
        <v>7255</v>
      </c>
      <c r="F1261" s="12" t="s">
        <v>30</v>
      </c>
      <c r="G1261" s="12" t="s">
        <v>8026</v>
      </c>
      <c r="H1261" s="12" t="s">
        <v>8021</v>
      </c>
      <c r="I1261" s="12" t="s">
        <v>2508</v>
      </c>
      <c r="J1261" s="13">
        <v>45554</v>
      </c>
      <c r="K1261" s="14">
        <v>0.39001157407407405</v>
      </c>
      <c r="L1261" s="12">
        <v>237.41</v>
      </c>
      <c r="M1261" s="12">
        <v>4754.57</v>
      </c>
      <c r="N1261" s="12">
        <v>4991.9799999999996</v>
      </c>
      <c r="O1261" s="12">
        <v>1438.79</v>
      </c>
      <c r="P1261" s="49">
        <v>45804</v>
      </c>
      <c r="Q1261" s="12" t="str">
        <f>TEXT(Table1[[#This Row],[Billing_Date]],"YYYY")</f>
        <v>2025</v>
      </c>
      <c r="R1261" s="49">
        <v>45872</v>
      </c>
      <c r="S1261" s="12" t="s">
        <v>28</v>
      </c>
      <c r="T1261" s="12">
        <f>IF(Table1[[#This Row],[Payment_Status]]="Paid",1,0)</f>
        <v>1</v>
      </c>
      <c r="U1261" s="12">
        <f>IF(Table1[[#This Row],[Payment_Status]]="Unpaid",1,0)</f>
        <v>0</v>
      </c>
      <c r="V1261" s="12">
        <f>IF(Table1[[#This Row],[Payment_Status]]="Pending",1,0)</f>
        <v>0</v>
      </c>
      <c r="W1261" s="12" t="s">
        <v>29</v>
      </c>
      <c r="X1261" s="12" t="s">
        <v>30</v>
      </c>
      <c r="Y1261" s="12" t="s">
        <v>85</v>
      </c>
      <c r="Z1261" s="12">
        <v>156.63999999999999</v>
      </c>
      <c r="AA1261" s="12">
        <v>80.77</v>
      </c>
      <c r="AB1261" s="12" t="s">
        <v>46</v>
      </c>
      <c r="AC1261" s="13">
        <v>45051</v>
      </c>
      <c r="AD1261" s="12">
        <v>27</v>
      </c>
      <c r="AE1261" s="15" t="s">
        <v>33</v>
      </c>
    </row>
    <row r="1262" spans="3:31" ht="18" x14ac:dyDescent="0.35">
      <c r="C1262" s="11" t="s">
        <v>2509</v>
      </c>
      <c r="D1262" s="12" t="s">
        <v>5247</v>
      </c>
      <c r="E1262" s="12" t="s">
        <v>7256</v>
      </c>
      <c r="F1262" s="12" t="s">
        <v>26</v>
      </c>
      <c r="G1262" s="12" t="s">
        <v>8031</v>
      </c>
      <c r="H1262" s="12" t="s">
        <v>8024</v>
      </c>
      <c r="I1262" s="12" t="s">
        <v>2510</v>
      </c>
      <c r="J1262" s="13">
        <v>45710</v>
      </c>
      <c r="K1262" s="14">
        <v>0.63108796296296299</v>
      </c>
      <c r="L1262" s="12">
        <v>280.57</v>
      </c>
      <c r="M1262" s="12">
        <v>1413.32</v>
      </c>
      <c r="N1262" s="12">
        <v>1693.8899999999901</v>
      </c>
      <c r="O1262" s="12">
        <v>2091.61</v>
      </c>
      <c r="P1262" s="49">
        <v>45801</v>
      </c>
      <c r="Q1262" s="12" t="str">
        <f>TEXT(Table1[[#This Row],[Billing_Date]],"YYYY")</f>
        <v>2025</v>
      </c>
      <c r="R1262" s="49">
        <v>45862</v>
      </c>
      <c r="S1262" s="12" t="s">
        <v>28</v>
      </c>
      <c r="T1262" s="12">
        <f>IF(Table1[[#This Row],[Payment_Status]]="Paid",1,0)</f>
        <v>1</v>
      </c>
      <c r="U1262" s="12">
        <f>IF(Table1[[#This Row],[Payment_Status]]="Unpaid",1,0)</f>
        <v>0</v>
      </c>
      <c r="V1262" s="12">
        <f>IF(Table1[[#This Row],[Payment_Status]]="Pending",1,0)</f>
        <v>0</v>
      </c>
      <c r="W1262" s="12" t="s">
        <v>29</v>
      </c>
      <c r="X1262" s="12" t="s">
        <v>44</v>
      </c>
      <c r="Y1262" s="12" t="s">
        <v>31</v>
      </c>
      <c r="Z1262" s="12">
        <v>170.74</v>
      </c>
      <c r="AA1262" s="12">
        <v>109.83</v>
      </c>
      <c r="AB1262" s="12" t="s">
        <v>46</v>
      </c>
      <c r="AC1262" s="13">
        <v>44625</v>
      </c>
      <c r="AD1262" s="12">
        <v>33</v>
      </c>
      <c r="AE1262" s="15" t="s">
        <v>40</v>
      </c>
    </row>
    <row r="1263" spans="3:31" ht="18" x14ac:dyDescent="0.35">
      <c r="C1263" s="11" t="s">
        <v>2511</v>
      </c>
      <c r="D1263" s="12" t="s">
        <v>5248</v>
      </c>
      <c r="E1263" s="12" t="s">
        <v>7257</v>
      </c>
      <c r="F1263" s="12" t="s">
        <v>35</v>
      </c>
      <c r="G1263" s="12" t="s">
        <v>8031</v>
      </c>
      <c r="H1263" s="12" t="s">
        <v>8024</v>
      </c>
      <c r="I1263" s="12" t="s">
        <v>2512</v>
      </c>
      <c r="J1263" s="13">
        <v>45811</v>
      </c>
      <c r="K1263" s="14">
        <v>0.47012731481481479</v>
      </c>
      <c r="L1263" s="12">
        <v>432</v>
      </c>
      <c r="M1263" s="12">
        <v>4387.63</v>
      </c>
      <c r="N1263" s="12">
        <v>4819.63</v>
      </c>
      <c r="O1263" s="12">
        <v>2156.36</v>
      </c>
      <c r="P1263" s="49">
        <v>45815</v>
      </c>
      <c r="Q1263" s="12" t="str">
        <f>TEXT(Table1[[#This Row],[Billing_Date]],"YYYY")</f>
        <v>2025</v>
      </c>
      <c r="R1263" s="49">
        <v>45880</v>
      </c>
      <c r="S1263" s="12" t="s">
        <v>37</v>
      </c>
      <c r="T1263" s="12">
        <f>IF(Table1[[#This Row],[Payment_Status]]="Paid",1,0)</f>
        <v>0</v>
      </c>
      <c r="U1263" s="12">
        <f>IF(Table1[[#This Row],[Payment_Status]]="Unpaid",1,0)</f>
        <v>0</v>
      </c>
      <c r="V1263" s="12">
        <f>IF(Table1[[#This Row],[Payment_Status]]="Pending",1,0)</f>
        <v>1</v>
      </c>
      <c r="W1263" s="12" t="s">
        <v>50</v>
      </c>
      <c r="X1263" s="12" t="s">
        <v>30</v>
      </c>
      <c r="Y1263" s="12" t="s">
        <v>85</v>
      </c>
      <c r="Z1263" s="12">
        <v>285.86</v>
      </c>
      <c r="AA1263" s="12">
        <v>146.13999999999999</v>
      </c>
      <c r="AB1263" s="12" t="s">
        <v>46</v>
      </c>
      <c r="AC1263" s="13">
        <v>42334</v>
      </c>
      <c r="AD1263" s="12">
        <v>52</v>
      </c>
      <c r="AE1263" s="15" t="s">
        <v>64</v>
      </c>
    </row>
    <row r="1264" spans="3:31" ht="18" x14ac:dyDescent="0.35">
      <c r="C1264" s="11" t="s">
        <v>2513</v>
      </c>
      <c r="D1264" s="12" t="s">
        <v>5249</v>
      </c>
      <c r="E1264" s="12" t="s">
        <v>7258</v>
      </c>
      <c r="F1264" s="12" t="s">
        <v>26</v>
      </c>
      <c r="G1264" s="12" t="s">
        <v>8027</v>
      </c>
      <c r="H1264" s="12" t="s">
        <v>8022</v>
      </c>
      <c r="I1264" s="12" t="s">
        <v>2514</v>
      </c>
      <c r="J1264" s="13">
        <v>45679</v>
      </c>
      <c r="K1264" s="14">
        <v>0.74575231481481485</v>
      </c>
      <c r="L1264" s="12">
        <v>67.39</v>
      </c>
      <c r="M1264" s="12">
        <v>4416.5</v>
      </c>
      <c r="N1264" s="12">
        <v>4483.8900000000003</v>
      </c>
      <c r="O1264" s="12">
        <v>432.2</v>
      </c>
      <c r="P1264" s="49">
        <v>45680</v>
      </c>
      <c r="Q1264" s="12" t="str">
        <f>TEXT(Table1[[#This Row],[Billing_Date]],"YYYY")</f>
        <v>2025</v>
      </c>
      <c r="R1264" s="49">
        <v>45886</v>
      </c>
      <c r="S1264" s="12" t="s">
        <v>49</v>
      </c>
      <c r="T1264" s="12">
        <f>IF(Table1[[#This Row],[Payment_Status]]="Paid",1,0)</f>
        <v>0</v>
      </c>
      <c r="U1264" s="12">
        <f>IF(Table1[[#This Row],[Payment_Status]]="Unpaid",1,0)</f>
        <v>1</v>
      </c>
      <c r="V1264" s="12">
        <f>IF(Table1[[#This Row],[Payment_Status]]="Pending",1,0)</f>
        <v>0</v>
      </c>
      <c r="W1264" s="12" t="s">
        <v>58</v>
      </c>
      <c r="X1264" s="12" t="s">
        <v>44</v>
      </c>
      <c r="Y1264" s="12" t="s">
        <v>85</v>
      </c>
      <c r="Z1264" s="12">
        <v>46.31</v>
      </c>
      <c r="AA1264" s="12">
        <v>21.08</v>
      </c>
      <c r="AB1264" s="12" t="s">
        <v>32</v>
      </c>
      <c r="AC1264" s="13">
        <v>42906</v>
      </c>
      <c r="AD1264" s="12">
        <v>68</v>
      </c>
      <c r="AE1264" s="15" t="s">
        <v>40</v>
      </c>
    </row>
    <row r="1265" spans="3:31" ht="18" x14ac:dyDescent="0.35">
      <c r="C1265" s="11" t="s">
        <v>2515</v>
      </c>
      <c r="D1265" s="12" t="s">
        <v>5250</v>
      </c>
      <c r="E1265" s="12" t="s">
        <v>7259</v>
      </c>
      <c r="F1265" s="12" t="s">
        <v>35</v>
      </c>
      <c r="G1265" s="12" t="s">
        <v>8026</v>
      </c>
      <c r="H1265" s="12" t="s">
        <v>8021</v>
      </c>
      <c r="I1265" s="12" t="s">
        <v>2516</v>
      </c>
      <c r="J1265" s="13">
        <v>45726</v>
      </c>
      <c r="K1265" s="14">
        <v>0.62924768518518515</v>
      </c>
      <c r="L1265" s="12">
        <v>247.98</v>
      </c>
      <c r="M1265" s="12">
        <v>3720.05</v>
      </c>
      <c r="N1265" s="12">
        <v>3968.03</v>
      </c>
      <c r="O1265" s="12">
        <v>1804.23</v>
      </c>
      <c r="P1265" s="49">
        <v>45728</v>
      </c>
      <c r="Q1265" s="12" t="str">
        <f>TEXT(Table1[[#This Row],[Billing_Date]],"YYYY")</f>
        <v>2025</v>
      </c>
      <c r="R1265" s="49">
        <v>45885</v>
      </c>
      <c r="S1265" s="12" t="s">
        <v>37</v>
      </c>
      <c r="T1265" s="12">
        <f>IF(Table1[[#This Row],[Payment_Status]]="Paid",1,0)</f>
        <v>0</v>
      </c>
      <c r="U1265" s="12">
        <f>IF(Table1[[#This Row],[Payment_Status]]="Unpaid",1,0)</f>
        <v>0</v>
      </c>
      <c r="V1265" s="12">
        <f>IF(Table1[[#This Row],[Payment_Status]]="Pending",1,0)</f>
        <v>1</v>
      </c>
      <c r="W1265" s="12" t="s">
        <v>58</v>
      </c>
      <c r="X1265" s="12" t="s">
        <v>39</v>
      </c>
      <c r="Y1265" s="12" t="s">
        <v>45</v>
      </c>
      <c r="Z1265" s="12">
        <v>144.47999999999999</v>
      </c>
      <c r="AA1265" s="12">
        <v>103.5</v>
      </c>
      <c r="AB1265" s="12" t="s">
        <v>46</v>
      </c>
      <c r="AC1265" s="13">
        <v>43135</v>
      </c>
      <c r="AD1265" s="12">
        <v>61</v>
      </c>
      <c r="AE1265" s="15" t="s">
        <v>33</v>
      </c>
    </row>
    <row r="1266" spans="3:31" ht="18" x14ac:dyDescent="0.35">
      <c r="C1266" s="11" t="s">
        <v>2517</v>
      </c>
      <c r="D1266" s="12" t="s">
        <v>5251</v>
      </c>
      <c r="E1266" s="12" t="s">
        <v>7260</v>
      </c>
      <c r="F1266" s="12" t="s">
        <v>26</v>
      </c>
      <c r="G1266" s="12" t="s">
        <v>8030</v>
      </c>
      <c r="H1266" s="12" t="s">
        <v>8023</v>
      </c>
      <c r="I1266" s="12" t="s">
        <v>2518</v>
      </c>
      <c r="J1266" s="13">
        <v>45620</v>
      </c>
      <c r="K1266" s="14">
        <v>0.33349537037037036</v>
      </c>
      <c r="L1266" s="12">
        <v>173.92</v>
      </c>
      <c r="M1266" s="12">
        <v>3797.55</v>
      </c>
      <c r="N1266" s="12">
        <v>3971.47</v>
      </c>
      <c r="O1266" s="12">
        <v>906.83</v>
      </c>
      <c r="P1266" s="49">
        <v>45772</v>
      </c>
      <c r="Q1266" s="12" t="str">
        <f>TEXT(Table1[[#This Row],[Billing_Date]],"YYYY")</f>
        <v>2025</v>
      </c>
      <c r="R1266" s="49">
        <v>45881</v>
      </c>
      <c r="S1266" s="12" t="s">
        <v>49</v>
      </c>
      <c r="T1266" s="12">
        <f>IF(Table1[[#This Row],[Payment_Status]]="Paid",1,0)</f>
        <v>0</v>
      </c>
      <c r="U1266" s="12">
        <f>IF(Table1[[#This Row],[Payment_Status]]="Unpaid",1,0)</f>
        <v>1</v>
      </c>
      <c r="V1266" s="12">
        <f>IF(Table1[[#This Row],[Payment_Status]]="Pending",1,0)</f>
        <v>0</v>
      </c>
      <c r="W1266" s="12" t="s">
        <v>29</v>
      </c>
      <c r="X1266" s="12" t="s">
        <v>39</v>
      </c>
      <c r="Y1266" s="12" t="s">
        <v>45</v>
      </c>
      <c r="Z1266" s="12">
        <v>106.83</v>
      </c>
      <c r="AA1266" s="12">
        <v>67.09</v>
      </c>
      <c r="AB1266" s="12" t="s">
        <v>32</v>
      </c>
      <c r="AC1266" s="13">
        <v>44321</v>
      </c>
      <c r="AD1266" s="12">
        <v>52</v>
      </c>
      <c r="AE1266" s="15" t="s">
        <v>64</v>
      </c>
    </row>
    <row r="1267" spans="3:31" ht="18" x14ac:dyDescent="0.35">
      <c r="C1267" s="11" t="s">
        <v>2519</v>
      </c>
      <c r="D1267" s="12" t="s">
        <v>5252</v>
      </c>
      <c r="E1267" s="12" t="s">
        <v>7261</v>
      </c>
      <c r="F1267" s="12" t="s">
        <v>35</v>
      </c>
      <c r="G1267" s="12" t="s">
        <v>8026</v>
      </c>
      <c r="H1267" s="12" t="s">
        <v>8021</v>
      </c>
      <c r="I1267" s="12" t="s">
        <v>2520</v>
      </c>
      <c r="J1267" s="13">
        <v>45569</v>
      </c>
      <c r="K1267" s="14">
        <v>0.40693287037037035</v>
      </c>
      <c r="L1267" s="12">
        <v>268.62</v>
      </c>
      <c r="M1267" s="12">
        <v>1668.99</v>
      </c>
      <c r="N1267" s="12">
        <v>1937.61</v>
      </c>
      <c r="O1267" s="12">
        <v>1423.36</v>
      </c>
      <c r="P1267" s="49">
        <v>45575</v>
      </c>
      <c r="Q1267" s="12" t="str">
        <f>TEXT(Table1[[#This Row],[Billing_Date]],"YYYY")</f>
        <v>2024</v>
      </c>
      <c r="R1267" s="49">
        <v>45858</v>
      </c>
      <c r="S1267" s="12" t="s">
        <v>37</v>
      </c>
      <c r="T1267" s="12">
        <f>IF(Table1[[#This Row],[Payment_Status]]="Paid",1,0)</f>
        <v>0</v>
      </c>
      <c r="U1267" s="12">
        <f>IF(Table1[[#This Row],[Payment_Status]]="Unpaid",1,0)</f>
        <v>0</v>
      </c>
      <c r="V1267" s="12">
        <f>IF(Table1[[#This Row],[Payment_Status]]="Pending",1,0)</f>
        <v>1</v>
      </c>
      <c r="W1267" s="12" t="s">
        <v>50</v>
      </c>
      <c r="X1267" s="12" t="s">
        <v>30</v>
      </c>
      <c r="Y1267" s="12" t="s">
        <v>45</v>
      </c>
      <c r="Z1267" s="12">
        <v>168.39</v>
      </c>
      <c r="AA1267" s="12">
        <v>100.23</v>
      </c>
      <c r="AB1267" s="12" t="s">
        <v>32</v>
      </c>
      <c r="AC1267" s="13">
        <v>43060</v>
      </c>
      <c r="AD1267" s="12">
        <v>44</v>
      </c>
      <c r="AE1267" s="15" t="s">
        <v>33</v>
      </c>
    </row>
    <row r="1268" spans="3:31" ht="18" x14ac:dyDescent="0.35">
      <c r="C1268" s="11" t="s">
        <v>2521</v>
      </c>
      <c r="D1268" s="12" t="s">
        <v>5253</v>
      </c>
      <c r="E1268" s="12" t="s">
        <v>7262</v>
      </c>
      <c r="F1268" s="12" t="s">
        <v>35</v>
      </c>
      <c r="G1268" s="12" t="s">
        <v>8025</v>
      </c>
      <c r="H1268" s="12" t="s">
        <v>8020</v>
      </c>
      <c r="I1268" s="12" t="s">
        <v>2522</v>
      </c>
      <c r="J1268" s="13">
        <v>45712</v>
      </c>
      <c r="K1268" s="14">
        <v>0.14603009259259259</v>
      </c>
      <c r="L1268" s="12">
        <v>154.24</v>
      </c>
      <c r="M1268" s="12">
        <v>2654.71</v>
      </c>
      <c r="N1268" s="12">
        <v>2808.95</v>
      </c>
      <c r="O1268" s="12">
        <v>958.68</v>
      </c>
      <c r="P1268" s="49">
        <v>45788</v>
      </c>
      <c r="Q1268" s="12" t="str">
        <f>TEXT(Table1[[#This Row],[Billing_Date]],"YYYY")</f>
        <v>2025</v>
      </c>
      <c r="R1268" s="49">
        <v>45867</v>
      </c>
      <c r="S1268" s="12" t="s">
        <v>28</v>
      </c>
      <c r="T1268" s="12">
        <f>IF(Table1[[#This Row],[Payment_Status]]="Paid",1,0)</f>
        <v>1</v>
      </c>
      <c r="U1268" s="12">
        <f>IF(Table1[[#This Row],[Payment_Status]]="Unpaid",1,0)</f>
        <v>0</v>
      </c>
      <c r="V1268" s="12">
        <f>IF(Table1[[#This Row],[Payment_Status]]="Pending",1,0)</f>
        <v>0</v>
      </c>
      <c r="W1268" s="12" t="s">
        <v>38</v>
      </c>
      <c r="X1268" s="12" t="s">
        <v>30</v>
      </c>
      <c r="Y1268" s="12" t="s">
        <v>31</v>
      </c>
      <c r="Z1268" s="12">
        <v>78.05</v>
      </c>
      <c r="AA1268" s="12">
        <v>76.19</v>
      </c>
      <c r="AB1268" s="12" t="s">
        <v>32</v>
      </c>
      <c r="AC1268" s="13">
        <v>42850</v>
      </c>
      <c r="AD1268" s="12">
        <v>21</v>
      </c>
      <c r="AE1268" s="15" t="s">
        <v>40</v>
      </c>
    </row>
    <row r="1269" spans="3:31" ht="18" x14ac:dyDescent="0.35">
      <c r="C1269" s="11" t="s">
        <v>2523</v>
      </c>
      <c r="D1269" s="12" t="s">
        <v>5254</v>
      </c>
      <c r="E1269" s="12" t="s">
        <v>7263</v>
      </c>
      <c r="F1269" s="12" t="s">
        <v>30</v>
      </c>
      <c r="G1269" s="12" t="s">
        <v>8031</v>
      </c>
      <c r="H1269" s="12" t="s">
        <v>8024</v>
      </c>
      <c r="I1269" s="12" t="s">
        <v>2524</v>
      </c>
      <c r="J1269" s="13">
        <v>45627</v>
      </c>
      <c r="K1269" s="14">
        <v>0.92464120370370373</v>
      </c>
      <c r="L1269" s="12">
        <v>306.98</v>
      </c>
      <c r="M1269" s="12">
        <v>4771.79</v>
      </c>
      <c r="N1269" s="12">
        <v>5078.7700000000004</v>
      </c>
      <c r="O1269" s="12">
        <v>1743.31</v>
      </c>
      <c r="P1269" s="49">
        <v>45739</v>
      </c>
      <c r="Q1269" s="12" t="str">
        <f>TEXT(Table1[[#This Row],[Billing_Date]],"YYYY")</f>
        <v>2025</v>
      </c>
      <c r="R1269" s="49">
        <v>45863</v>
      </c>
      <c r="S1269" s="12" t="s">
        <v>37</v>
      </c>
      <c r="T1269" s="12">
        <f>IF(Table1[[#This Row],[Payment_Status]]="Paid",1,0)</f>
        <v>0</v>
      </c>
      <c r="U1269" s="12">
        <f>IF(Table1[[#This Row],[Payment_Status]]="Unpaid",1,0)</f>
        <v>0</v>
      </c>
      <c r="V1269" s="12">
        <f>IF(Table1[[#This Row],[Payment_Status]]="Pending",1,0)</f>
        <v>1</v>
      </c>
      <c r="W1269" s="12" t="s">
        <v>50</v>
      </c>
      <c r="X1269" s="12" t="s">
        <v>39</v>
      </c>
      <c r="Y1269" s="12" t="s">
        <v>85</v>
      </c>
      <c r="Z1269" s="12">
        <v>213.63</v>
      </c>
      <c r="AA1269" s="12">
        <v>93.35</v>
      </c>
      <c r="AB1269" s="12" t="s">
        <v>46</v>
      </c>
      <c r="AC1269" s="13">
        <v>43815</v>
      </c>
      <c r="AD1269" s="12">
        <v>33</v>
      </c>
      <c r="AE1269" s="15" t="s">
        <v>40</v>
      </c>
    </row>
    <row r="1270" spans="3:31" ht="18" x14ac:dyDescent="0.35">
      <c r="C1270" s="11" t="s">
        <v>3490</v>
      </c>
      <c r="D1270" s="12" t="s">
        <v>5255</v>
      </c>
      <c r="E1270" s="12" t="s">
        <v>7264</v>
      </c>
      <c r="F1270" s="12" t="s">
        <v>35</v>
      </c>
      <c r="G1270" s="12" t="s">
        <v>8029</v>
      </c>
      <c r="H1270" s="12" t="s">
        <v>8020</v>
      </c>
      <c r="I1270" s="12" t="s">
        <v>3491</v>
      </c>
      <c r="J1270" s="13">
        <v>45800</v>
      </c>
      <c r="K1270" s="14">
        <v>0.3772800925925926</v>
      </c>
      <c r="L1270" s="12">
        <v>485.95</v>
      </c>
      <c r="M1270" s="12">
        <v>3589.87</v>
      </c>
      <c r="N1270" s="12">
        <v>4075.8199999999902</v>
      </c>
      <c r="O1270" s="12">
        <v>2868.82</v>
      </c>
      <c r="P1270" s="49">
        <v>45840</v>
      </c>
      <c r="Q1270" s="12" t="str">
        <f>TEXT(Table1[[#This Row],[Billing_Date]],"YYYY")</f>
        <v>2025</v>
      </c>
      <c r="R1270" s="49">
        <v>45880</v>
      </c>
      <c r="S1270" s="12" t="s">
        <v>28</v>
      </c>
      <c r="T1270" s="12">
        <f>IF(Table1[[#This Row],[Payment_Status]]="Paid",1,0)</f>
        <v>1</v>
      </c>
      <c r="U1270" s="12">
        <f>IF(Table1[[#This Row],[Payment_Status]]="Unpaid",1,0)</f>
        <v>0</v>
      </c>
      <c r="V1270" s="12">
        <f>IF(Table1[[#This Row],[Payment_Status]]="Pending",1,0)</f>
        <v>0</v>
      </c>
      <c r="W1270" s="12" t="s">
        <v>38</v>
      </c>
      <c r="X1270" s="12" t="s">
        <v>39</v>
      </c>
      <c r="Y1270" s="12" t="s">
        <v>45</v>
      </c>
      <c r="Z1270" s="12">
        <v>314.99</v>
      </c>
      <c r="AA1270" s="12">
        <v>170.96</v>
      </c>
      <c r="AB1270" s="12" t="s">
        <v>46</v>
      </c>
      <c r="AC1270" s="13">
        <v>45083</v>
      </c>
      <c r="AD1270" s="12">
        <v>42</v>
      </c>
      <c r="AE1270" s="15" t="s">
        <v>64</v>
      </c>
    </row>
    <row r="1271" spans="3:31" ht="18" x14ac:dyDescent="0.35">
      <c r="C1271" s="11" t="s">
        <v>2527</v>
      </c>
      <c r="D1271" s="12" t="s">
        <v>5256</v>
      </c>
      <c r="E1271" s="12" t="s">
        <v>7265</v>
      </c>
      <c r="F1271" s="12" t="s">
        <v>35</v>
      </c>
      <c r="G1271" s="12" t="s">
        <v>8030</v>
      </c>
      <c r="H1271" s="12" t="s">
        <v>8023</v>
      </c>
      <c r="I1271" s="12" t="s">
        <v>2528</v>
      </c>
      <c r="J1271" s="13">
        <v>45818</v>
      </c>
      <c r="K1271" s="14">
        <v>0.36603009259259262</v>
      </c>
      <c r="L1271" s="12">
        <v>83.04</v>
      </c>
      <c r="M1271" s="12">
        <v>3971.25</v>
      </c>
      <c r="N1271" s="12">
        <v>4054.29</v>
      </c>
      <c r="O1271" s="12">
        <v>385.58</v>
      </c>
      <c r="P1271" s="49">
        <v>45820</v>
      </c>
      <c r="Q1271" s="12" t="str">
        <f>TEXT(Table1[[#This Row],[Billing_Date]],"YYYY")</f>
        <v>2025</v>
      </c>
      <c r="R1271" s="49">
        <v>45874</v>
      </c>
      <c r="S1271" s="12" t="s">
        <v>37</v>
      </c>
      <c r="T1271" s="12">
        <f>IF(Table1[[#This Row],[Payment_Status]]="Paid",1,0)</f>
        <v>0</v>
      </c>
      <c r="U1271" s="12">
        <f>IF(Table1[[#This Row],[Payment_Status]]="Unpaid",1,0)</f>
        <v>0</v>
      </c>
      <c r="V1271" s="12">
        <f>IF(Table1[[#This Row],[Payment_Status]]="Pending",1,0)</f>
        <v>1</v>
      </c>
      <c r="W1271" s="12" t="s">
        <v>29</v>
      </c>
      <c r="X1271" s="12" t="s">
        <v>44</v>
      </c>
      <c r="Y1271" s="12" t="s">
        <v>45</v>
      </c>
      <c r="Z1271" s="12">
        <v>51.17</v>
      </c>
      <c r="AA1271" s="12">
        <v>31.87</v>
      </c>
      <c r="AB1271" s="12" t="s">
        <v>32</v>
      </c>
      <c r="AC1271" s="13">
        <v>42612</v>
      </c>
      <c r="AD1271" s="12">
        <v>44</v>
      </c>
      <c r="AE1271" s="15" t="s">
        <v>33</v>
      </c>
    </row>
    <row r="1272" spans="3:31" ht="18" x14ac:dyDescent="0.35">
      <c r="C1272" s="11" t="s">
        <v>2529</v>
      </c>
      <c r="D1272" s="12" t="s">
        <v>5257</v>
      </c>
      <c r="E1272" s="12" t="s">
        <v>7266</v>
      </c>
      <c r="F1272" s="12" t="s">
        <v>26</v>
      </c>
      <c r="G1272" s="12" t="s">
        <v>8029</v>
      </c>
      <c r="H1272" s="12" t="s">
        <v>8020</v>
      </c>
      <c r="I1272" s="12" t="s">
        <v>2530</v>
      </c>
      <c r="J1272" s="13">
        <v>45685</v>
      </c>
      <c r="K1272" s="14">
        <v>1.1238425925925926E-2</v>
      </c>
      <c r="L1272" s="12">
        <v>303.39999999999998</v>
      </c>
      <c r="M1272" s="12">
        <v>2037.54</v>
      </c>
      <c r="N1272" s="12">
        <v>2340.94</v>
      </c>
      <c r="O1272" s="12">
        <v>1805.25</v>
      </c>
      <c r="P1272" s="49">
        <v>45689</v>
      </c>
      <c r="Q1272" s="12" t="str">
        <f>TEXT(Table1[[#This Row],[Billing_Date]],"YYYY")</f>
        <v>2025</v>
      </c>
      <c r="R1272" s="49">
        <v>45870</v>
      </c>
      <c r="S1272" s="12" t="s">
        <v>37</v>
      </c>
      <c r="T1272" s="12">
        <f>IF(Table1[[#This Row],[Payment_Status]]="Paid",1,0)</f>
        <v>0</v>
      </c>
      <c r="U1272" s="12">
        <f>IF(Table1[[#This Row],[Payment_Status]]="Unpaid",1,0)</f>
        <v>0</v>
      </c>
      <c r="V1272" s="12">
        <f>IF(Table1[[#This Row],[Payment_Status]]="Pending",1,0)</f>
        <v>1</v>
      </c>
      <c r="W1272" s="12" t="s">
        <v>58</v>
      </c>
      <c r="X1272" s="12" t="s">
        <v>44</v>
      </c>
      <c r="Y1272" s="12" t="s">
        <v>31</v>
      </c>
      <c r="Z1272" s="12">
        <v>156.54</v>
      </c>
      <c r="AA1272" s="12">
        <v>146.86000000000001</v>
      </c>
      <c r="AB1272" s="12" t="s">
        <v>32</v>
      </c>
      <c r="AC1272" s="13">
        <v>42556</v>
      </c>
      <c r="AD1272" s="12">
        <v>54</v>
      </c>
      <c r="AE1272" s="15" t="s">
        <v>64</v>
      </c>
    </row>
    <row r="1273" spans="3:31" ht="18" x14ac:dyDescent="0.35">
      <c r="C1273" s="11" t="s">
        <v>2531</v>
      </c>
      <c r="D1273" s="12" t="s">
        <v>5258</v>
      </c>
      <c r="E1273" s="12" t="s">
        <v>7267</v>
      </c>
      <c r="F1273" s="12" t="s">
        <v>30</v>
      </c>
      <c r="G1273" s="12" t="s">
        <v>8026</v>
      </c>
      <c r="H1273" s="12" t="s">
        <v>8021</v>
      </c>
      <c r="I1273" s="12" t="s">
        <v>2532</v>
      </c>
      <c r="J1273" s="13">
        <v>45635</v>
      </c>
      <c r="K1273" s="14">
        <v>0.50048611111111108</v>
      </c>
      <c r="L1273" s="12">
        <v>140.27000000000001</v>
      </c>
      <c r="M1273" s="12">
        <v>1834.21</v>
      </c>
      <c r="N1273" s="12">
        <v>1974.48</v>
      </c>
      <c r="O1273" s="12">
        <v>1014.13</v>
      </c>
      <c r="P1273" s="49">
        <v>45684</v>
      </c>
      <c r="Q1273" s="12" t="str">
        <f>TEXT(Table1[[#This Row],[Billing_Date]],"YYYY")</f>
        <v>2025</v>
      </c>
      <c r="R1273" s="49">
        <v>45878</v>
      </c>
      <c r="S1273" s="12" t="s">
        <v>28</v>
      </c>
      <c r="T1273" s="12">
        <f>IF(Table1[[#This Row],[Payment_Status]]="Paid",1,0)</f>
        <v>1</v>
      </c>
      <c r="U1273" s="12">
        <f>IF(Table1[[#This Row],[Payment_Status]]="Unpaid",1,0)</f>
        <v>0</v>
      </c>
      <c r="V1273" s="12">
        <f>IF(Table1[[#This Row],[Payment_Status]]="Pending",1,0)</f>
        <v>0</v>
      </c>
      <c r="W1273" s="12" t="s">
        <v>43</v>
      </c>
      <c r="X1273" s="12" t="s">
        <v>30</v>
      </c>
      <c r="Y1273" s="12" t="s">
        <v>51</v>
      </c>
      <c r="Z1273" s="12">
        <v>71.040000000000006</v>
      </c>
      <c r="AA1273" s="12">
        <v>69.23</v>
      </c>
      <c r="AB1273" s="12" t="s">
        <v>46</v>
      </c>
      <c r="AC1273" s="13">
        <v>42220</v>
      </c>
      <c r="AD1273" s="12">
        <v>45</v>
      </c>
      <c r="AE1273" s="15" t="s">
        <v>64</v>
      </c>
    </row>
    <row r="1274" spans="3:31" ht="18" x14ac:dyDescent="0.35">
      <c r="C1274" s="11" t="s">
        <v>2533</v>
      </c>
      <c r="D1274" s="12" t="s">
        <v>5259</v>
      </c>
      <c r="E1274" s="12" t="s">
        <v>7268</v>
      </c>
      <c r="F1274" s="12" t="s">
        <v>30</v>
      </c>
      <c r="G1274" s="12" t="s">
        <v>8025</v>
      </c>
      <c r="H1274" s="12" t="s">
        <v>8020</v>
      </c>
      <c r="I1274" s="12" t="s">
        <v>2534</v>
      </c>
      <c r="J1274" s="13">
        <v>45731</v>
      </c>
      <c r="K1274" s="14">
        <v>0.94521990740740736</v>
      </c>
      <c r="L1274" s="12">
        <v>113.36</v>
      </c>
      <c r="M1274" s="12">
        <v>2516.2199999999998</v>
      </c>
      <c r="N1274" s="12">
        <v>2629.58</v>
      </c>
      <c r="O1274" s="12">
        <v>657.87</v>
      </c>
      <c r="P1274" s="49">
        <v>45732</v>
      </c>
      <c r="Q1274" s="12" t="str">
        <f>TEXT(Table1[[#This Row],[Billing_Date]],"YYYY")</f>
        <v>2025</v>
      </c>
      <c r="R1274" s="49">
        <v>45864</v>
      </c>
      <c r="S1274" s="12" t="s">
        <v>49</v>
      </c>
      <c r="T1274" s="12">
        <f>IF(Table1[[#This Row],[Payment_Status]]="Paid",1,0)</f>
        <v>0</v>
      </c>
      <c r="U1274" s="12">
        <f>IF(Table1[[#This Row],[Payment_Status]]="Unpaid",1,0)</f>
        <v>1</v>
      </c>
      <c r="V1274" s="12">
        <f>IF(Table1[[#This Row],[Payment_Status]]="Pending",1,0)</f>
        <v>0</v>
      </c>
      <c r="W1274" s="12" t="s">
        <v>29</v>
      </c>
      <c r="X1274" s="12" t="s">
        <v>44</v>
      </c>
      <c r="Y1274" s="12" t="s">
        <v>45</v>
      </c>
      <c r="Z1274" s="12">
        <v>57.47</v>
      </c>
      <c r="AA1274" s="12">
        <v>55.89</v>
      </c>
      <c r="AB1274" s="12" t="s">
        <v>46</v>
      </c>
      <c r="AC1274" s="13">
        <v>42423</v>
      </c>
      <c r="AD1274" s="12">
        <v>37</v>
      </c>
      <c r="AE1274" s="15" t="s">
        <v>64</v>
      </c>
    </row>
    <row r="1275" spans="3:31" ht="18" x14ac:dyDescent="0.35">
      <c r="C1275" s="11" t="s">
        <v>2535</v>
      </c>
      <c r="D1275" s="12" t="s">
        <v>5260</v>
      </c>
      <c r="E1275" s="12" t="s">
        <v>7269</v>
      </c>
      <c r="F1275" s="12" t="s">
        <v>30</v>
      </c>
      <c r="G1275" s="12" t="s">
        <v>8030</v>
      </c>
      <c r="H1275" s="12" t="s">
        <v>8023</v>
      </c>
      <c r="I1275" s="12" t="s">
        <v>2536</v>
      </c>
      <c r="J1275" s="13">
        <v>45765</v>
      </c>
      <c r="K1275" s="14">
        <v>0.60658564814814819</v>
      </c>
      <c r="L1275" s="12">
        <v>55.36</v>
      </c>
      <c r="M1275" s="12">
        <v>3273.39</v>
      </c>
      <c r="N1275" s="12">
        <v>3328.75</v>
      </c>
      <c r="O1275" s="12">
        <v>340.43</v>
      </c>
      <c r="P1275" s="49">
        <v>45770</v>
      </c>
      <c r="Q1275" s="12" t="str">
        <f>TEXT(Table1[[#This Row],[Billing_Date]],"YYYY")</f>
        <v>2025</v>
      </c>
      <c r="R1275" s="49">
        <v>45870</v>
      </c>
      <c r="S1275" s="12" t="s">
        <v>28</v>
      </c>
      <c r="T1275" s="12">
        <f>IF(Table1[[#This Row],[Payment_Status]]="Paid",1,0)</f>
        <v>1</v>
      </c>
      <c r="U1275" s="12">
        <f>IF(Table1[[#This Row],[Payment_Status]]="Unpaid",1,0)</f>
        <v>0</v>
      </c>
      <c r="V1275" s="12">
        <f>IF(Table1[[#This Row],[Payment_Status]]="Pending",1,0)</f>
        <v>0</v>
      </c>
      <c r="W1275" s="12" t="s">
        <v>38</v>
      </c>
      <c r="X1275" s="12" t="s">
        <v>44</v>
      </c>
      <c r="Y1275" s="12" t="s">
        <v>85</v>
      </c>
      <c r="Z1275" s="12">
        <v>25.26</v>
      </c>
      <c r="AA1275" s="12">
        <v>30.1</v>
      </c>
      <c r="AB1275" s="12" t="s">
        <v>46</v>
      </c>
      <c r="AC1275" s="13">
        <v>44762</v>
      </c>
      <c r="AD1275" s="12">
        <v>32</v>
      </c>
      <c r="AE1275" s="15" t="s">
        <v>40</v>
      </c>
    </row>
    <row r="1276" spans="3:31" ht="18" x14ac:dyDescent="0.35">
      <c r="C1276" s="11" t="s">
        <v>2537</v>
      </c>
      <c r="D1276" s="12" t="s">
        <v>5261</v>
      </c>
      <c r="E1276" s="12" t="s">
        <v>7270</v>
      </c>
      <c r="F1276" s="12" t="s">
        <v>35</v>
      </c>
      <c r="G1276" s="12" t="s">
        <v>8030</v>
      </c>
      <c r="H1276" s="12" t="s">
        <v>8023</v>
      </c>
      <c r="I1276" s="12" t="s">
        <v>2538</v>
      </c>
      <c r="J1276" s="13">
        <v>45639</v>
      </c>
      <c r="K1276" s="14">
        <v>0.72598379629629628</v>
      </c>
      <c r="L1276" s="12">
        <v>446.16</v>
      </c>
      <c r="M1276" s="12">
        <v>2815.09</v>
      </c>
      <c r="N1276" s="12">
        <v>3261.25</v>
      </c>
      <c r="O1276" s="12">
        <v>2701.94</v>
      </c>
      <c r="P1276" s="49">
        <v>45850</v>
      </c>
      <c r="Q1276" s="12" t="str">
        <f>TEXT(Table1[[#This Row],[Billing_Date]],"YYYY")</f>
        <v>2025</v>
      </c>
      <c r="R1276" s="49">
        <v>45858</v>
      </c>
      <c r="S1276" s="12" t="s">
        <v>37</v>
      </c>
      <c r="T1276" s="12">
        <f>IF(Table1[[#This Row],[Payment_Status]]="Paid",1,0)</f>
        <v>0</v>
      </c>
      <c r="U1276" s="12">
        <f>IF(Table1[[#This Row],[Payment_Status]]="Unpaid",1,0)</f>
        <v>0</v>
      </c>
      <c r="V1276" s="12">
        <f>IF(Table1[[#This Row],[Payment_Status]]="Pending",1,0)</f>
        <v>1</v>
      </c>
      <c r="W1276" s="12" t="s">
        <v>58</v>
      </c>
      <c r="X1276" s="12" t="s">
        <v>39</v>
      </c>
      <c r="Y1276" s="12" t="s">
        <v>45</v>
      </c>
      <c r="Z1276" s="12">
        <v>259.06</v>
      </c>
      <c r="AA1276" s="12">
        <v>187.1</v>
      </c>
      <c r="AB1276" s="12" t="s">
        <v>32</v>
      </c>
      <c r="AC1276" s="13">
        <v>43037</v>
      </c>
      <c r="AD1276" s="12">
        <v>63</v>
      </c>
      <c r="AE1276" s="15" t="s">
        <v>40</v>
      </c>
    </row>
    <row r="1277" spans="3:31" ht="18" x14ac:dyDescent="0.35">
      <c r="C1277" s="11" t="s">
        <v>2539</v>
      </c>
      <c r="D1277" s="12" t="s">
        <v>5262</v>
      </c>
      <c r="E1277" s="12" t="s">
        <v>7271</v>
      </c>
      <c r="F1277" s="12" t="s">
        <v>26</v>
      </c>
      <c r="G1277" s="12" t="s">
        <v>8030</v>
      </c>
      <c r="H1277" s="12" t="s">
        <v>8023</v>
      </c>
      <c r="I1277" s="12" t="s">
        <v>2540</v>
      </c>
      <c r="J1277" s="13">
        <v>45754</v>
      </c>
      <c r="K1277" s="14">
        <v>8.4247685185185189E-2</v>
      </c>
      <c r="L1277" s="12">
        <v>245.5</v>
      </c>
      <c r="M1277" s="12">
        <v>3738.9</v>
      </c>
      <c r="N1277" s="12">
        <v>3984.4</v>
      </c>
      <c r="O1277" s="12">
        <v>1435.9</v>
      </c>
      <c r="P1277" s="49">
        <v>45755</v>
      </c>
      <c r="Q1277" s="12" t="str">
        <f>TEXT(Table1[[#This Row],[Billing_Date]],"YYYY")</f>
        <v>2025</v>
      </c>
      <c r="R1277" s="49">
        <v>45858</v>
      </c>
      <c r="S1277" s="12" t="s">
        <v>37</v>
      </c>
      <c r="T1277" s="12">
        <f>IF(Table1[[#This Row],[Payment_Status]]="Paid",1,0)</f>
        <v>0</v>
      </c>
      <c r="U1277" s="12">
        <f>IF(Table1[[#This Row],[Payment_Status]]="Unpaid",1,0)</f>
        <v>0</v>
      </c>
      <c r="V1277" s="12">
        <f>IF(Table1[[#This Row],[Payment_Status]]="Pending",1,0)</f>
        <v>1</v>
      </c>
      <c r="W1277" s="12" t="s">
        <v>58</v>
      </c>
      <c r="X1277" s="12" t="s">
        <v>39</v>
      </c>
      <c r="Y1277" s="12" t="s">
        <v>85</v>
      </c>
      <c r="Z1277" s="12">
        <v>112.94</v>
      </c>
      <c r="AA1277" s="12">
        <v>132.56</v>
      </c>
      <c r="AB1277" s="12" t="s">
        <v>32</v>
      </c>
      <c r="AC1277" s="13">
        <v>43011</v>
      </c>
      <c r="AD1277" s="12">
        <v>75</v>
      </c>
      <c r="AE1277" s="15" t="s">
        <v>40</v>
      </c>
    </row>
    <row r="1278" spans="3:31" ht="18" x14ac:dyDescent="0.35">
      <c r="C1278" s="11" t="s">
        <v>2541</v>
      </c>
      <c r="D1278" s="12" t="s">
        <v>5263</v>
      </c>
      <c r="E1278" s="12" t="s">
        <v>7272</v>
      </c>
      <c r="F1278" s="12" t="s">
        <v>35</v>
      </c>
      <c r="G1278" s="12" t="s">
        <v>8026</v>
      </c>
      <c r="H1278" s="12" t="s">
        <v>8021</v>
      </c>
      <c r="I1278" s="12" t="s">
        <v>2542</v>
      </c>
      <c r="J1278" s="13">
        <v>45705</v>
      </c>
      <c r="K1278" s="14">
        <v>0.95959490740740738</v>
      </c>
      <c r="L1278" s="12">
        <v>257.95</v>
      </c>
      <c r="M1278" s="12">
        <v>4405.84</v>
      </c>
      <c r="N1278" s="12">
        <v>4663.79</v>
      </c>
      <c r="O1278" s="12">
        <v>1641.15</v>
      </c>
      <c r="P1278" s="49">
        <v>45708</v>
      </c>
      <c r="Q1278" s="12" t="str">
        <f>TEXT(Table1[[#This Row],[Billing_Date]],"YYYY")</f>
        <v>2025</v>
      </c>
      <c r="R1278" s="49">
        <v>45873</v>
      </c>
      <c r="S1278" s="12" t="s">
        <v>37</v>
      </c>
      <c r="T1278" s="12">
        <f>IF(Table1[[#This Row],[Payment_Status]]="Paid",1,0)</f>
        <v>0</v>
      </c>
      <c r="U1278" s="12">
        <f>IF(Table1[[#This Row],[Payment_Status]]="Unpaid",1,0)</f>
        <v>0</v>
      </c>
      <c r="V1278" s="12">
        <f>IF(Table1[[#This Row],[Payment_Status]]="Pending",1,0)</f>
        <v>1</v>
      </c>
      <c r="W1278" s="12" t="s">
        <v>50</v>
      </c>
      <c r="X1278" s="12" t="s">
        <v>44</v>
      </c>
      <c r="Y1278" s="12" t="s">
        <v>63</v>
      </c>
      <c r="Z1278" s="12">
        <v>157.58000000000001</v>
      </c>
      <c r="AA1278" s="12">
        <v>100.37</v>
      </c>
      <c r="AB1278" s="12" t="s">
        <v>46</v>
      </c>
      <c r="AC1278" s="13">
        <v>44865</v>
      </c>
      <c r="AD1278" s="12">
        <v>50</v>
      </c>
      <c r="AE1278" s="15" t="s">
        <v>33</v>
      </c>
    </row>
    <row r="1279" spans="3:31" ht="18" x14ac:dyDescent="0.35">
      <c r="C1279" s="11" t="s">
        <v>2543</v>
      </c>
      <c r="D1279" s="12" t="s">
        <v>5264</v>
      </c>
      <c r="E1279" s="12" t="s">
        <v>7273</v>
      </c>
      <c r="F1279" s="12" t="s">
        <v>30</v>
      </c>
      <c r="G1279" s="12" t="s">
        <v>8030</v>
      </c>
      <c r="H1279" s="12" t="s">
        <v>8023</v>
      </c>
      <c r="I1279" s="12" t="s">
        <v>2544</v>
      </c>
      <c r="J1279" s="13">
        <v>45714</v>
      </c>
      <c r="K1279" s="14">
        <v>0.65081018518518519</v>
      </c>
      <c r="L1279" s="12">
        <v>181.17</v>
      </c>
      <c r="M1279" s="12">
        <v>3008.97</v>
      </c>
      <c r="N1279" s="12">
        <v>3190.14</v>
      </c>
      <c r="O1279" s="12">
        <v>1064.8499999999999</v>
      </c>
      <c r="P1279" s="49">
        <v>45714</v>
      </c>
      <c r="Q1279" s="12" t="str">
        <f>TEXT(Table1[[#This Row],[Billing_Date]],"YYYY")</f>
        <v>2025</v>
      </c>
      <c r="R1279" s="49">
        <v>45881</v>
      </c>
      <c r="S1279" s="12" t="s">
        <v>37</v>
      </c>
      <c r="T1279" s="12">
        <f>IF(Table1[[#This Row],[Payment_Status]]="Paid",1,0)</f>
        <v>0</v>
      </c>
      <c r="U1279" s="12">
        <f>IF(Table1[[#This Row],[Payment_Status]]="Unpaid",1,0)</f>
        <v>0</v>
      </c>
      <c r="V1279" s="12">
        <f>IF(Table1[[#This Row],[Payment_Status]]="Pending",1,0)</f>
        <v>1</v>
      </c>
      <c r="W1279" s="12" t="s">
        <v>38</v>
      </c>
      <c r="X1279" s="12" t="s">
        <v>39</v>
      </c>
      <c r="Y1279" s="12" t="s">
        <v>31</v>
      </c>
      <c r="Z1279" s="12">
        <v>104.28</v>
      </c>
      <c r="AA1279" s="12">
        <v>76.89</v>
      </c>
      <c r="AB1279" s="12" t="s">
        <v>32</v>
      </c>
      <c r="AC1279" s="13">
        <v>43868</v>
      </c>
      <c r="AD1279" s="12">
        <v>70</v>
      </c>
      <c r="AE1279" s="15" t="s">
        <v>33</v>
      </c>
    </row>
    <row r="1280" spans="3:31" ht="18" x14ac:dyDescent="0.35">
      <c r="C1280" s="11" t="s">
        <v>2545</v>
      </c>
      <c r="D1280" s="12" t="s">
        <v>5265</v>
      </c>
      <c r="E1280" s="12" t="s">
        <v>7274</v>
      </c>
      <c r="F1280" s="12" t="s">
        <v>30</v>
      </c>
      <c r="G1280" s="12" t="s">
        <v>8031</v>
      </c>
      <c r="H1280" s="12" t="s">
        <v>8024</v>
      </c>
      <c r="I1280" s="12" t="s">
        <v>2546</v>
      </c>
      <c r="J1280" s="13">
        <v>45505</v>
      </c>
      <c r="K1280" s="14">
        <v>0.61157407407407405</v>
      </c>
      <c r="L1280" s="12">
        <v>433.78</v>
      </c>
      <c r="M1280" s="12">
        <v>3355.27</v>
      </c>
      <c r="N1280" s="12">
        <v>3789.05</v>
      </c>
      <c r="O1280" s="12">
        <v>3221.54</v>
      </c>
      <c r="P1280" s="49">
        <v>45785</v>
      </c>
      <c r="Q1280" s="12" t="str">
        <f>TEXT(Table1[[#This Row],[Billing_Date]],"YYYY")</f>
        <v>2025</v>
      </c>
      <c r="R1280" s="49">
        <v>45858</v>
      </c>
      <c r="S1280" s="12" t="s">
        <v>37</v>
      </c>
      <c r="T1280" s="12">
        <f>IF(Table1[[#This Row],[Payment_Status]]="Paid",1,0)</f>
        <v>0</v>
      </c>
      <c r="U1280" s="12">
        <f>IF(Table1[[#This Row],[Payment_Status]]="Unpaid",1,0)</f>
        <v>0</v>
      </c>
      <c r="V1280" s="12">
        <f>IF(Table1[[#This Row],[Payment_Status]]="Pending",1,0)</f>
        <v>1</v>
      </c>
      <c r="W1280" s="12" t="s">
        <v>38</v>
      </c>
      <c r="X1280" s="12" t="s">
        <v>44</v>
      </c>
      <c r="Y1280" s="12" t="s">
        <v>51</v>
      </c>
      <c r="Z1280" s="12">
        <v>196.31</v>
      </c>
      <c r="AA1280" s="12">
        <v>237.47</v>
      </c>
      <c r="AB1280" s="12" t="s">
        <v>32</v>
      </c>
      <c r="AC1280" s="13">
        <v>44504</v>
      </c>
      <c r="AD1280" s="12">
        <v>60</v>
      </c>
      <c r="AE1280" s="15" t="s">
        <v>40</v>
      </c>
    </row>
    <row r="1281" spans="3:31" ht="18" x14ac:dyDescent="0.35">
      <c r="C1281" s="11" t="s">
        <v>2547</v>
      </c>
      <c r="D1281" s="12" t="s">
        <v>5266</v>
      </c>
      <c r="E1281" s="12" t="s">
        <v>7275</v>
      </c>
      <c r="F1281" s="12" t="s">
        <v>26</v>
      </c>
      <c r="G1281" s="12" t="s">
        <v>8030</v>
      </c>
      <c r="H1281" s="12" t="s">
        <v>8023</v>
      </c>
      <c r="I1281" s="12" t="s">
        <v>2548</v>
      </c>
      <c r="J1281" s="13">
        <v>45538</v>
      </c>
      <c r="K1281" s="14">
        <v>0.11216435185185185</v>
      </c>
      <c r="L1281" s="12">
        <v>454.45</v>
      </c>
      <c r="M1281" s="12">
        <v>4858.68</v>
      </c>
      <c r="N1281" s="12">
        <v>5313.13</v>
      </c>
      <c r="O1281" s="12">
        <v>2833.75</v>
      </c>
      <c r="P1281" s="49">
        <v>45541</v>
      </c>
      <c r="Q1281" s="12" t="str">
        <f>TEXT(Table1[[#This Row],[Billing_Date]],"YYYY")</f>
        <v>2024</v>
      </c>
      <c r="R1281" s="49">
        <v>45884</v>
      </c>
      <c r="S1281" s="12" t="s">
        <v>37</v>
      </c>
      <c r="T1281" s="12">
        <f>IF(Table1[[#This Row],[Payment_Status]]="Paid",1,0)</f>
        <v>0</v>
      </c>
      <c r="U1281" s="12">
        <f>IF(Table1[[#This Row],[Payment_Status]]="Unpaid",1,0)</f>
        <v>0</v>
      </c>
      <c r="V1281" s="12">
        <f>IF(Table1[[#This Row],[Payment_Status]]="Pending",1,0)</f>
        <v>1</v>
      </c>
      <c r="W1281" s="12" t="s">
        <v>58</v>
      </c>
      <c r="X1281" s="12" t="s">
        <v>39</v>
      </c>
      <c r="Y1281" s="12" t="s">
        <v>51</v>
      </c>
      <c r="Z1281" s="12">
        <v>240.41</v>
      </c>
      <c r="AA1281" s="12">
        <v>214.04</v>
      </c>
      <c r="AB1281" s="12" t="s">
        <v>32</v>
      </c>
      <c r="AC1281" s="13">
        <v>42833</v>
      </c>
      <c r="AD1281" s="12">
        <v>66</v>
      </c>
      <c r="AE1281" s="15" t="s">
        <v>33</v>
      </c>
    </row>
    <row r="1282" spans="3:31" ht="18" x14ac:dyDescent="0.35">
      <c r="C1282" s="11" t="s">
        <v>2549</v>
      </c>
      <c r="D1282" s="12" t="s">
        <v>4740</v>
      </c>
      <c r="E1282" s="12" t="s">
        <v>7276</v>
      </c>
      <c r="F1282" s="12" t="s">
        <v>26</v>
      </c>
      <c r="G1282" s="12" t="s">
        <v>8025</v>
      </c>
      <c r="H1282" s="12" t="s">
        <v>8020</v>
      </c>
      <c r="I1282" s="12" t="s">
        <v>2550</v>
      </c>
      <c r="J1282" s="13">
        <v>45752</v>
      </c>
      <c r="K1282" s="14">
        <v>1.1631944444444445E-2</v>
      </c>
      <c r="L1282" s="12">
        <v>359.99</v>
      </c>
      <c r="M1282" s="12">
        <v>1293.8499999999999</v>
      </c>
      <c r="N1282" s="12">
        <v>1653.84</v>
      </c>
      <c r="O1282" s="12">
        <v>2445.08</v>
      </c>
      <c r="P1282" s="49">
        <v>45757</v>
      </c>
      <c r="Q1282" s="12" t="str">
        <f>TEXT(Table1[[#This Row],[Billing_Date]],"YYYY")</f>
        <v>2025</v>
      </c>
      <c r="R1282" s="49">
        <v>45881</v>
      </c>
      <c r="S1282" s="12" t="s">
        <v>28</v>
      </c>
      <c r="T1282" s="12">
        <f>IF(Table1[[#This Row],[Payment_Status]]="Paid",1,0)</f>
        <v>1</v>
      </c>
      <c r="U1282" s="12">
        <f>IF(Table1[[#This Row],[Payment_Status]]="Unpaid",1,0)</f>
        <v>0</v>
      </c>
      <c r="V1282" s="12">
        <f>IF(Table1[[#This Row],[Payment_Status]]="Pending",1,0)</f>
        <v>0</v>
      </c>
      <c r="W1282" s="12" t="s">
        <v>58</v>
      </c>
      <c r="X1282" s="12" t="s">
        <v>39</v>
      </c>
      <c r="Y1282" s="12" t="s">
        <v>63</v>
      </c>
      <c r="Z1282" s="12">
        <v>231.14</v>
      </c>
      <c r="AA1282" s="12">
        <v>128.85</v>
      </c>
      <c r="AB1282" s="12" t="s">
        <v>32</v>
      </c>
      <c r="AC1282" s="13">
        <v>44574</v>
      </c>
      <c r="AD1282" s="12">
        <v>27</v>
      </c>
      <c r="AE1282" s="15" t="s">
        <v>40</v>
      </c>
    </row>
    <row r="1283" spans="3:31" ht="18" x14ac:dyDescent="0.35">
      <c r="C1283" s="11" t="s">
        <v>52</v>
      </c>
      <c r="D1283" s="12" t="s">
        <v>5267</v>
      </c>
      <c r="E1283" s="12" t="s">
        <v>7277</v>
      </c>
      <c r="F1283" s="12" t="s">
        <v>26</v>
      </c>
      <c r="G1283" s="12" t="s">
        <v>8029</v>
      </c>
      <c r="H1283" s="12" t="s">
        <v>8020</v>
      </c>
      <c r="I1283" s="12" t="s">
        <v>53</v>
      </c>
      <c r="J1283" s="13">
        <v>45510</v>
      </c>
      <c r="K1283" s="14">
        <v>0.40421296296296294</v>
      </c>
      <c r="L1283" s="12">
        <v>27.68</v>
      </c>
      <c r="M1283" s="12">
        <v>4130.07</v>
      </c>
      <c r="N1283" s="12">
        <v>4157.75</v>
      </c>
      <c r="O1283" s="12">
        <v>134.72</v>
      </c>
      <c r="P1283" s="49">
        <v>45675</v>
      </c>
      <c r="Q1283" s="12" t="str">
        <f>TEXT(Table1[[#This Row],[Billing_Date]],"YYYY")</f>
        <v>2025</v>
      </c>
      <c r="R1283" s="49">
        <v>45872</v>
      </c>
      <c r="S1283" s="12" t="s">
        <v>28</v>
      </c>
      <c r="T1283" s="12">
        <f>IF(Table1[[#This Row],[Payment_Status]]="Paid",1,0)</f>
        <v>1</v>
      </c>
      <c r="U1283" s="12">
        <f>IF(Table1[[#This Row],[Payment_Status]]="Unpaid",1,0)</f>
        <v>0</v>
      </c>
      <c r="V1283" s="12">
        <f>IF(Table1[[#This Row],[Payment_Status]]="Pending",1,0)</f>
        <v>0</v>
      </c>
      <c r="W1283" s="12" t="s">
        <v>38</v>
      </c>
      <c r="X1283" s="12" t="s">
        <v>44</v>
      </c>
      <c r="Y1283" s="12" t="s">
        <v>31</v>
      </c>
      <c r="Z1283" s="12">
        <v>17.170000000000002</v>
      </c>
      <c r="AA1283" s="12">
        <v>10.51</v>
      </c>
      <c r="AB1283" s="12" t="s">
        <v>46</v>
      </c>
      <c r="AC1283" s="13">
        <v>43322</v>
      </c>
      <c r="AD1283" s="12">
        <v>60</v>
      </c>
      <c r="AE1283" s="15" t="s">
        <v>33</v>
      </c>
    </row>
    <row r="1284" spans="3:31" ht="18" x14ac:dyDescent="0.35">
      <c r="C1284" s="11" t="s">
        <v>2553</v>
      </c>
      <c r="D1284" s="12" t="s">
        <v>5268</v>
      </c>
      <c r="E1284" s="12" t="s">
        <v>7278</v>
      </c>
      <c r="F1284" s="12" t="s">
        <v>35</v>
      </c>
      <c r="G1284" s="12" t="s">
        <v>8025</v>
      </c>
      <c r="H1284" s="12" t="s">
        <v>8020</v>
      </c>
      <c r="I1284" s="12" t="s">
        <v>2554</v>
      </c>
      <c r="J1284" s="13">
        <v>45738</v>
      </c>
      <c r="K1284" s="14">
        <v>0.68379629629629635</v>
      </c>
      <c r="L1284" s="12">
        <v>128.41</v>
      </c>
      <c r="M1284" s="12">
        <v>3976.02</v>
      </c>
      <c r="N1284" s="12">
        <v>4104.43</v>
      </c>
      <c r="O1284" s="12">
        <v>753.1</v>
      </c>
      <c r="P1284" s="49">
        <v>45739</v>
      </c>
      <c r="Q1284" s="12" t="str">
        <f>TEXT(Table1[[#This Row],[Billing_Date]],"YYYY")</f>
        <v>2025</v>
      </c>
      <c r="R1284" s="49">
        <v>45865</v>
      </c>
      <c r="S1284" s="12" t="s">
        <v>37</v>
      </c>
      <c r="T1284" s="12">
        <f>IF(Table1[[#This Row],[Payment_Status]]="Paid",1,0)</f>
        <v>0</v>
      </c>
      <c r="U1284" s="12">
        <f>IF(Table1[[#This Row],[Payment_Status]]="Unpaid",1,0)</f>
        <v>0</v>
      </c>
      <c r="V1284" s="12">
        <f>IF(Table1[[#This Row],[Payment_Status]]="Pending",1,0)</f>
        <v>1</v>
      </c>
      <c r="W1284" s="12" t="s">
        <v>50</v>
      </c>
      <c r="X1284" s="12" t="s">
        <v>30</v>
      </c>
      <c r="Y1284" s="12" t="s">
        <v>45</v>
      </c>
      <c r="Z1284" s="12">
        <v>85.25</v>
      </c>
      <c r="AA1284" s="12">
        <v>43.16</v>
      </c>
      <c r="AB1284" s="12" t="s">
        <v>46</v>
      </c>
      <c r="AC1284" s="13">
        <v>44897</v>
      </c>
      <c r="AD1284" s="12">
        <v>53</v>
      </c>
      <c r="AE1284" s="15" t="s">
        <v>33</v>
      </c>
    </row>
    <row r="1285" spans="3:31" ht="18" x14ac:dyDescent="0.35">
      <c r="C1285" s="11" t="s">
        <v>2601</v>
      </c>
      <c r="D1285" s="12" t="s">
        <v>5270</v>
      </c>
      <c r="E1285" s="12" t="s">
        <v>7280</v>
      </c>
      <c r="F1285" s="12" t="s">
        <v>30</v>
      </c>
      <c r="G1285" s="12" t="s">
        <v>8025</v>
      </c>
      <c r="H1285" s="12" t="s">
        <v>8020</v>
      </c>
      <c r="I1285" s="12" t="s">
        <v>2602</v>
      </c>
      <c r="J1285" s="13">
        <v>45672</v>
      </c>
      <c r="K1285" s="14">
        <v>0.18377314814814816</v>
      </c>
      <c r="L1285" s="12">
        <v>493.54</v>
      </c>
      <c r="M1285" s="12">
        <v>1079.47</v>
      </c>
      <c r="N1285" s="12">
        <v>1573.01</v>
      </c>
      <c r="O1285" s="12">
        <v>3473.42</v>
      </c>
      <c r="P1285" s="49">
        <v>45747</v>
      </c>
      <c r="Q1285" s="12" t="str">
        <f>TEXT(Table1[[#This Row],[Billing_Date]],"YYYY")</f>
        <v>2025</v>
      </c>
      <c r="R1285" s="49">
        <v>45865</v>
      </c>
      <c r="S1285" s="12" t="s">
        <v>49</v>
      </c>
      <c r="T1285" s="12">
        <f>IF(Table1[[#This Row],[Payment_Status]]="Paid",1,0)</f>
        <v>0</v>
      </c>
      <c r="U1285" s="12">
        <f>IF(Table1[[#This Row],[Payment_Status]]="Unpaid",1,0)</f>
        <v>1</v>
      </c>
      <c r="V1285" s="12">
        <f>IF(Table1[[#This Row],[Payment_Status]]="Pending",1,0)</f>
        <v>0</v>
      </c>
      <c r="W1285" s="12" t="s">
        <v>58</v>
      </c>
      <c r="X1285" s="12" t="s">
        <v>30</v>
      </c>
      <c r="Y1285" s="12" t="s">
        <v>45</v>
      </c>
      <c r="Z1285" s="12">
        <v>270.76</v>
      </c>
      <c r="AA1285" s="12">
        <v>222.78</v>
      </c>
      <c r="AB1285" s="12" t="s">
        <v>32</v>
      </c>
      <c r="AC1285" s="13">
        <v>42586</v>
      </c>
      <c r="AD1285" s="12">
        <v>28</v>
      </c>
      <c r="AE1285" s="15" t="s">
        <v>40</v>
      </c>
    </row>
    <row r="1286" spans="3:31" ht="18" x14ac:dyDescent="0.35">
      <c r="C1286" s="11" t="s">
        <v>2558</v>
      </c>
      <c r="D1286" s="12" t="s">
        <v>5271</v>
      </c>
      <c r="E1286" s="12" t="s">
        <v>7281</v>
      </c>
      <c r="F1286" s="12" t="s">
        <v>26</v>
      </c>
      <c r="G1286" s="12" t="s">
        <v>8026</v>
      </c>
      <c r="H1286" s="12" t="s">
        <v>8021</v>
      </c>
      <c r="I1286" s="12" t="s">
        <v>2559</v>
      </c>
      <c r="J1286" s="13">
        <v>45727</v>
      </c>
      <c r="K1286" s="14">
        <v>0.25962962962962965</v>
      </c>
      <c r="L1286" s="12">
        <v>69.92</v>
      </c>
      <c r="M1286" s="12">
        <v>4276.54</v>
      </c>
      <c r="N1286" s="12">
        <v>4346.46</v>
      </c>
      <c r="O1286" s="12">
        <v>349.86</v>
      </c>
      <c r="P1286" s="49">
        <v>45729</v>
      </c>
      <c r="Q1286" s="12" t="str">
        <f>TEXT(Table1[[#This Row],[Billing_Date]],"YYYY")</f>
        <v>2025</v>
      </c>
      <c r="R1286" s="49">
        <v>45884</v>
      </c>
      <c r="S1286" s="12" t="s">
        <v>49</v>
      </c>
      <c r="T1286" s="12">
        <f>IF(Table1[[#This Row],[Payment_Status]]="Paid",1,0)</f>
        <v>0</v>
      </c>
      <c r="U1286" s="12">
        <f>IF(Table1[[#This Row],[Payment_Status]]="Unpaid",1,0)</f>
        <v>1</v>
      </c>
      <c r="V1286" s="12">
        <f>IF(Table1[[#This Row],[Payment_Status]]="Pending",1,0)</f>
        <v>0</v>
      </c>
      <c r="W1286" s="12" t="s">
        <v>58</v>
      </c>
      <c r="X1286" s="12" t="s">
        <v>39</v>
      </c>
      <c r="Y1286" s="12" t="s">
        <v>45</v>
      </c>
      <c r="Z1286" s="12">
        <v>46</v>
      </c>
      <c r="AA1286" s="12">
        <v>23.92</v>
      </c>
      <c r="AB1286" s="12" t="s">
        <v>32</v>
      </c>
      <c r="AC1286" s="13">
        <v>45171</v>
      </c>
      <c r="AD1286" s="12">
        <v>71</v>
      </c>
      <c r="AE1286" s="15" t="s">
        <v>64</v>
      </c>
    </row>
    <row r="1287" spans="3:31" ht="18" x14ac:dyDescent="0.35">
      <c r="C1287" s="11" t="s">
        <v>2560</v>
      </c>
      <c r="D1287" s="12" t="s">
        <v>5272</v>
      </c>
      <c r="E1287" s="12" t="s">
        <v>7282</v>
      </c>
      <c r="F1287" s="12" t="s">
        <v>30</v>
      </c>
      <c r="G1287" s="12" t="s">
        <v>8026</v>
      </c>
      <c r="H1287" s="12" t="s">
        <v>8021</v>
      </c>
      <c r="I1287" s="12" t="s">
        <v>2561</v>
      </c>
      <c r="J1287" s="13">
        <v>45520</v>
      </c>
      <c r="K1287" s="14">
        <v>8.2858796296296292E-2</v>
      </c>
      <c r="L1287" s="12">
        <v>323.29000000000002</v>
      </c>
      <c r="M1287" s="12">
        <v>1514.32</v>
      </c>
      <c r="N1287" s="12">
        <v>1837.61</v>
      </c>
      <c r="O1287" s="12">
        <v>1792.26</v>
      </c>
      <c r="P1287" s="49">
        <v>45804</v>
      </c>
      <c r="Q1287" s="12" t="str">
        <f>TEXT(Table1[[#This Row],[Billing_Date]],"YYYY")</f>
        <v>2025</v>
      </c>
      <c r="R1287" s="49">
        <v>45865</v>
      </c>
      <c r="S1287" s="12" t="s">
        <v>49</v>
      </c>
      <c r="T1287" s="12">
        <f>IF(Table1[[#This Row],[Payment_Status]]="Paid",1,0)</f>
        <v>0</v>
      </c>
      <c r="U1287" s="12">
        <f>IF(Table1[[#This Row],[Payment_Status]]="Unpaid",1,0)</f>
        <v>1</v>
      </c>
      <c r="V1287" s="12">
        <f>IF(Table1[[#This Row],[Payment_Status]]="Pending",1,0)</f>
        <v>0</v>
      </c>
      <c r="W1287" s="12" t="s">
        <v>43</v>
      </c>
      <c r="X1287" s="12" t="s">
        <v>30</v>
      </c>
      <c r="Y1287" s="12" t="s">
        <v>85</v>
      </c>
      <c r="Z1287" s="12">
        <v>225.28</v>
      </c>
      <c r="AA1287" s="12">
        <v>98.01</v>
      </c>
      <c r="AB1287" s="12" t="s">
        <v>32</v>
      </c>
      <c r="AC1287" s="13">
        <v>44982</v>
      </c>
      <c r="AD1287" s="12">
        <v>33</v>
      </c>
      <c r="AE1287" s="15" t="s">
        <v>64</v>
      </c>
    </row>
    <row r="1288" spans="3:31" ht="18" x14ac:dyDescent="0.35">
      <c r="C1288" s="11" t="s">
        <v>2562</v>
      </c>
      <c r="D1288" s="12" t="s">
        <v>5273</v>
      </c>
      <c r="E1288" s="12" t="s">
        <v>7283</v>
      </c>
      <c r="F1288" s="12" t="s">
        <v>35</v>
      </c>
      <c r="G1288" s="12" t="s">
        <v>8030</v>
      </c>
      <c r="H1288" s="12" t="s">
        <v>8023</v>
      </c>
      <c r="I1288" s="12" t="s">
        <v>2563</v>
      </c>
      <c r="J1288" s="13">
        <v>45610</v>
      </c>
      <c r="K1288" s="14">
        <v>0.79796296296296299</v>
      </c>
      <c r="L1288" s="12">
        <v>458.05</v>
      </c>
      <c r="M1288" s="12">
        <v>3268.97</v>
      </c>
      <c r="N1288" s="12">
        <v>3727.02</v>
      </c>
      <c r="O1288" s="12">
        <v>2435.83</v>
      </c>
      <c r="P1288" s="49">
        <v>45614</v>
      </c>
      <c r="Q1288" s="12" t="str">
        <f>TEXT(Table1[[#This Row],[Billing_Date]],"YYYY")</f>
        <v>2024</v>
      </c>
      <c r="R1288" s="49">
        <v>45879</v>
      </c>
      <c r="S1288" s="12" t="s">
        <v>28</v>
      </c>
      <c r="T1288" s="12">
        <f>IF(Table1[[#This Row],[Payment_Status]]="Paid",1,0)</f>
        <v>1</v>
      </c>
      <c r="U1288" s="12">
        <f>IF(Table1[[#This Row],[Payment_Status]]="Unpaid",1,0)</f>
        <v>0</v>
      </c>
      <c r="V1288" s="12">
        <f>IF(Table1[[#This Row],[Payment_Status]]="Pending",1,0)</f>
        <v>0</v>
      </c>
      <c r="W1288" s="12" t="s">
        <v>38</v>
      </c>
      <c r="X1288" s="12" t="s">
        <v>30</v>
      </c>
      <c r="Y1288" s="12" t="s">
        <v>85</v>
      </c>
      <c r="Z1288" s="12">
        <v>211.82</v>
      </c>
      <c r="AA1288" s="12">
        <v>246.23</v>
      </c>
      <c r="AB1288" s="12" t="s">
        <v>46</v>
      </c>
      <c r="AC1288" s="13">
        <v>43791</v>
      </c>
      <c r="AD1288" s="12">
        <v>62</v>
      </c>
      <c r="AE1288" s="15" t="s">
        <v>64</v>
      </c>
    </row>
    <row r="1289" spans="3:31" ht="18" x14ac:dyDescent="0.35">
      <c r="C1289" s="11" t="s">
        <v>144</v>
      </c>
      <c r="D1289" s="12" t="s">
        <v>5274</v>
      </c>
      <c r="E1289" s="12" t="s">
        <v>7284</v>
      </c>
      <c r="F1289" s="12" t="s">
        <v>26</v>
      </c>
      <c r="G1289" s="12" t="s">
        <v>8031</v>
      </c>
      <c r="H1289" s="12" t="s">
        <v>8024</v>
      </c>
      <c r="I1289" s="12" t="s">
        <v>145</v>
      </c>
      <c r="J1289" s="13">
        <v>45551</v>
      </c>
      <c r="K1289" s="14">
        <v>0.87966435185185188</v>
      </c>
      <c r="L1289" s="12">
        <v>283.52</v>
      </c>
      <c r="M1289" s="12">
        <v>1507.52</v>
      </c>
      <c r="N1289" s="12">
        <v>1791.04</v>
      </c>
      <c r="O1289" s="12">
        <v>1350.57</v>
      </c>
      <c r="P1289" s="49">
        <v>45645</v>
      </c>
      <c r="Q1289" s="12" t="str">
        <f>TEXT(Table1[[#This Row],[Billing_Date]],"YYYY")</f>
        <v>2024</v>
      </c>
      <c r="R1289" s="49">
        <v>45874</v>
      </c>
      <c r="S1289" s="12" t="s">
        <v>28</v>
      </c>
      <c r="T1289" s="12">
        <f>IF(Table1[[#This Row],[Payment_Status]]="Paid",1,0)</f>
        <v>1</v>
      </c>
      <c r="U1289" s="12">
        <f>IF(Table1[[#This Row],[Payment_Status]]="Unpaid",1,0)</f>
        <v>0</v>
      </c>
      <c r="V1289" s="12">
        <f>IF(Table1[[#This Row],[Payment_Status]]="Pending",1,0)</f>
        <v>0</v>
      </c>
      <c r="W1289" s="12" t="s">
        <v>43</v>
      </c>
      <c r="X1289" s="12" t="s">
        <v>39</v>
      </c>
      <c r="Y1289" s="12" t="s">
        <v>85</v>
      </c>
      <c r="Z1289" s="12">
        <v>143.80000000000001</v>
      </c>
      <c r="AA1289" s="12">
        <v>139.72</v>
      </c>
      <c r="AB1289" s="12" t="s">
        <v>32</v>
      </c>
      <c r="AC1289" s="13">
        <v>43651</v>
      </c>
      <c r="AD1289" s="12">
        <v>65</v>
      </c>
      <c r="AE1289" s="15" t="s">
        <v>64</v>
      </c>
    </row>
    <row r="1290" spans="3:31" ht="18" x14ac:dyDescent="0.35">
      <c r="C1290" s="11" t="s">
        <v>2568</v>
      </c>
      <c r="D1290" s="12" t="s">
        <v>5276</v>
      </c>
      <c r="E1290" s="12" t="s">
        <v>7286</v>
      </c>
      <c r="F1290" s="12" t="s">
        <v>26</v>
      </c>
      <c r="G1290" s="12" t="s">
        <v>8030</v>
      </c>
      <c r="H1290" s="12" t="s">
        <v>8023</v>
      </c>
      <c r="I1290" s="12" t="s">
        <v>2569</v>
      </c>
      <c r="J1290" s="13">
        <v>45703</v>
      </c>
      <c r="K1290" s="14">
        <v>0.47241898148148148</v>
      </c>
      <c r="L1290" s="12">
        <v>454.7</v>
      </c>
      <c r="M1290" s="12">
        <v>2777.43</v>
      </c>
      <c r="N1290" s="12">
        <v>3232.1299999999901</v>
      </c>
      <c r="O1290" s="12">
        <v>2195.7199999999998</v>
      </c>
      <c r="P1290" s="49">
        <v>45839</v>
      </c>
      <c r="Q1290" s="12" t="str">
        <f>TEXT(Table1[[#This Row],[Billing_Date]],"YYYY")</f>
        <v>2025</v>
      </c>
      <c r="R1290" s="49">
        <v>45867</v>
      </c>
      <c r="S1290" s="12" t="s">
        <v>37</v>
      </c>
      <c r="T1290" s="12">
        <f>IF(Table1[[#This Row],[Payment_Status]]="Paid",1,0)</f>
        <v>0</v>
      </c>
      <c r="U1290" s="12">
        <f>IF(Table1[[#This Row],[Payment_Status]]="Unpaid",1,0)</f>
        <v>0</v>
      </c>
      <c r="V1290" s="12">
        <f>IF(Table1[[#This Row],[Payment_Status]]="Pending",1,0)</f>
        <v>1</v>
      </c>
      <c r="W1290" s="12" t="s">
        <v>50</v>
      </c>
      <c r="X1290" s="12" t="s">
        <v>30</v>
      </c>
      <c r="Y1290" s="12" t="s">
        <v>85</v>
      </c>
      <c r="Z1290" s="12">
        <v>224.53</v>
      </c>
      <c r="AA1290" s="12">
        <v>230.17</v>
      </c>
      <c r="AB1290" s="12" t="s">
        <v>32</v>
      </c>
      <c r="AC1290" s="13">
        <v>44446</v>
      </c>
      <c r="AD1290" s="12">
        <v>73</v>
      </c>
      <c r="AE1290" s="15" t="s">
        <v>33</v>
      </c>
    </row>
    <row r="1291" spans="3:31" ht="18" x14ac:dyDescent="0.35">
      <c r="C1291" s="11" t="s">
        <v>2570</v>
      </c>
      <c r="D1291" s="12" t="s">
        <v>5277</v>
      </c>
      <c r="E1291" s="12" t="s">
        <v>7287</v>
      </c>
      <c r="F1291" s="12" t="s">
        <v>26</v>
      </c>
      <c r="G1291" s="12" t="s">
        <v>8026</v>
      </c>
      <c r="H1291" s="12" t="s">
        <v>8021</v>
      </c>
      <c r="I1291" s="12" t="s">
        <v>2571</v>
      </c>
      <c r="J1291" s="13">
        <v>45677</v>
      </c>
      <c r="K1291" s="14">
        <v>0.77736111111111106</v>
      </c>
      <c r="L1291" s="12">
        <v>283.47000000000003</v>
      </c>
      <c r="M1291" s="12">
        <v>2074.83</v>
      </c>
      <c r="N1291" s="12">
        <v>2358.3000000000002</v>
      </c>
      <c r="O1291" s="12">
        <v>2124.1999999999998</v>
      </c>
      <c r="P1291" s="49">
        <v>45688</v>
      </c>
      <c r="Q1291" s="12" t="str">
        <f>TEXT(Table1[[#This Row],[Billing_Date]],"YYYY")</f>
        <v>2025</v>
      </c>
      <c r="R1291" s="49">
        <v>45858</v>
      </c>
      <c r="S1291" s="12" t="s">
        <v>28</v>
      </c>
      <c r="T1291" s="12">
        <f>IF(Table1[[#This Row],[Payment_Status]]="Paid",1,0)</f>
        <v>1</v>
      </c>
      <c r="U1291" s="12">
        <f>IF(Table1[[#This Row],[Payment_Status]]="Unpaid",1,0)</f>
        <v>0</v>
      </c>
      <c r="V1291" s="12">
        <f>IF(Table1[[#This Row],[Payment_Status]]="Pending",1,0)</f>
        <v>0</v>
      </c>
      <c r="W1291" s="12" t="s">
        <v>29</v>
      </c>
      <c r="X1291" s="12" t="s">
        <v>44</v>
      </c>
      <c r="Y1291" s="12" t="s">
        <v>45</v>
      </c>
      <c r="Z1291" s="12">
        <v>172.8</v>
      </c>
      <c r="AA1291" s="12">
        <v>110.67</v>
      </c>
      <c r="AB1291" s="12" t="s">
        <v>46</v>
      </c>
      <c r="AC1291" s="13">
        <v>42577</v>
      </c>
      <c r="AD1291" s="12">
        <v>32</v>
      </c>
      <c r="AE1291" s="15" t="s">
        <v>64</v>
      </c>
    </row>
    <row r="1292" spans="3:31" ht="18" x14ac:dyDescent="0.35">
      <c r="C1292" s="11" t="s">
        <v>2572</v>
      </c>
      <c r="D1292" s="12" t="s">
        <v>5278</v>
      </c>
      <c r="E1292" s="12" t="s">
        <v>7288</v>
      </c>
      <c r="F1292" s="12" t="s">
        <v>30</v>
      </c>
      <c r="G1292" s="12" t="s">
        <v>8026</v>
      </c>
      <c r="H1292" s="12" t="s">
        <v>8021</v>
      </c>
      <c r="I1292" s="12" t="s">
        <v>2573</v>
      </c>
      <c r="J1292" s="13">
        <v>45751</v>
      </c>
      <c r="K1292" s="14">
        <v>0.67876157407407411</v>
      </c>
      <c r="L1292" s="12">
        <v>87.57</v>
      </c>
      <c r="M1292" s="12">
        <v>4822.78</v>
      </c>
      <c r="N1292" s="12">
        <v>4910.3499999999904</v>
      </c>
      <c r="O1292" s="12">
        <v>537.35</v>
      </c>
      <c r="P1292" s="49">
        <v>45754</v>
      </c>
      <c r="Q1292" s="12" t="str">
        <f>TEXT(Table1[[#This Row],[Billing_Date]],"YYYY")</f>
        <v>2025</v>
      </c>
      <c r="R1292" s="49">
        <v>45870</v>
      </c>
      <c r="S1292" s="12" t="s">
        <v>28</v>
      </c>
      <c r="T1292" s="12">
        <f>IF(Table1[[#This Row],[Payment_Status]]="Paid",1,0)</f>
        <v>1</v>
      </c>
      <c r="U1292" s="12">
        <f>IF(Table1[[#This Row],[Payment_Status]]="Unpaid",1,0)</f>
        <v>0</v>
      </c>
      <c r="V1292" s="12">
        <f>IF(Table1[[#This Row],[Payment_Status]]="Pending",1,0)</f>
        <v>0</v>
      </c>
      <c r="W1292" s="12" t="s">
        <v>58</v>
      </c>
      <c r="X1292" s="12" t="s">
        <v>44</v>
      </c>
      <c r="Y1292" s="12" t="s">
        <v>63</v>
      </c>
      <c r="Z1292" s="12">
        <v>41.62</v>
      </c>
      <c r="AA1292" s="12">
        <v>45.95</v>
      </c>
      <c r="AB1292" s="12" t="s">
        <v>32</v>
      </c>
      <c r="AC1292" s="13">
        <v>42227</v>
      </c>
      <c r="AD1292" s="12">
        <v>43</v>
      </c>
      <c r="AE1292" s="15" t="s">
        <v>40</v>
      </c>
    </row>
    <row r="1293" spans="3:31" ht="18" x14ac:dyDescent="0.35">
      <c r="C1293" s="11" t="s">
        <v>2576</v>
      </c>
      <c r="D1293" s="12" t="s">
        <v>5280</v>
      </c>
      <c r="E1293" s="12" t="s">
        <v>7290</v>
      </c>
      <c r="F1293" s="12" t="s">
        <v>26</v>
      </c>
      <c r="G1293" s="12" t="s">
        <v>8025</v>
      </c>
      <c r="H1293" s="12" t="s">
        <v>8020</v>
      </c>
      <c r="I1293" s="12" t="s">
        <v>2577</v>
      </c>
      <c r="J1293" s="13">
        <v>45541</v>
      </c>
      <c r="K1293" s="14">
        <v>0.55868055555555551</v>
      </c>
      <c r="L1293" s="12">
        <v>357.81</v>
      </c>
      <c r="M1293" s="12">
        <v>4871.46</v>
      </c>
      <c r="N1293" s="12">
        <v>5229.2700000000004</v>
      </c>
      <c r="O1293" s="12">
        <v>2613.4299999999998</v>
      </c>
      <c r="P1293" s="49">
        <v>45820</v>
      </c>
      <c r="Q1293" s="12" t="str">
        <f>TEXT(Table1[[#This Row],[Billing_Date]],"YYYY")</f>
        <v>2025</v>
      </c>
      <c r="R1293" s="49">
        <v>45864</v>
      </c>
      <c r="S1293" s="12" t="s">
        <v>37</v>
      </c>
      <c r="T1293" s="12">
        <f>IF(Table1[[#This Row],[Payment_Status]]="Paid",1,0)</f>
        <v>0</v>
      </c>
      <c r="U1293" s="12">
        <f>IF(Table1[[#This Row],[Payment_Status]]="Unpaid",1,0)</f>
        <v>0</v>
      </c>
      <c r="V1293" s="12">
        <f>IF(Table1[[#This Row],[Payment_Status]]="Pending",1,0)</f>
        <v>1</v>
      </c>
      <c r="W1293" s="12" t="s">
        <v>43</v>
      </c>
      <c r="X1293" s="12" t="s">
        <v>39</v>
      </c>
      <c r="Y1293" s="12" t="s">
        <v>31</v>
      </c>
      <c r="Z1293" s="12">
        <v>224.51</v>
      </c>
      <c r="AA1293" s="12">
        <v>133.30000000000001</v>
      </c>
      <c r="AB1293" s="12" t="s">
        <v>32</v>
      </c>
      <c r="AC1293" s="13">
        <v>42763</v>
      </c>
      <c r="AD1293" s="12">
        <v>75</v>
      </c>
      <c r="AE1293" s="15" t="s">
        <v>33</v>
      </c>
    </row>
    <row r="1294" spans="3:31" ht="18" x14ac:dyDescent="0.35">
      <c r="C1294" s="11" t="s">
        <v>2578</v>
      </c>
      <c r="D1294" s="12" t="s">
        <v>5281</v>
      </c>
      <c r="E1294" s="12" t="s">
        <v>7291</v>
      </c>
      <c r="F1294" s="12" t="s">
        <v>26</v>
      </c>
      <c r="G1294" s="12" t="s">
        <v>8030</v>
      </c>
      <c r="H1294" s="12" t="s">
        <v>8023</v>
      </c>
      <c r="I1294" s="12" t="s">
        <v>2579</v>
      </c>
      <c r="J1294" s="13">
        <v>45630</v>
      </c>
      <c r="K1294" s="14">
        <v>0.90929398148148144</v>
      </c>
      <c r="L1294" s="12">
        <v>20.97</v>
      </c>
      <c r="M1294" s="12">
        <v>4782.7</v>
      </c>
      <c r="N1294" s="12">
        <v>4803.67</v>
      </c>
      <c r="O1294" s="12">
        <v>99.87</v>
      </c>
      <c r="P1294" s="49">
        <v>45660</v>
      </c>
      <c r="Q1294" s="12" t="str">
        <f>TEXT(Table1[[#This Row],[Billing_Date]],"YYYY")</f>
        <v>2025</v>
      </c>
      <c r="R1294" s="49">
        <v>45858</v>
      </c>
      <c r="S1294" s="12" t="s">
        <v>28</v>
      </c>
      <c r="T1294" s="12">
        <f>IF(Table1[[#This Row],[Payment_Status]]="Paid",1,0)</f>
        <v>1</v>
      </c>
      <c r="U1294" s="12">
        <f>IF(Table1[[#This Row],[Payment_Status]]="Unpaid",1,0)</f>
        <v>0</v>
      </c>
      <c r="V1294" s="12">
        <f>IF(Table1[[#This Row],[Payment_Status]]="Pending",1,0)</f>
        <v>0</v>
      </c>
      <c r="W1294" s="12" t="s">
        <v>38</v>
      </c>
      <c r="X1294" s="12" t="s">
        <v>44</v>
      </c>
      <c r="Y1294" s="12" t="s">
        <v>31</v>
      </c>
      <c r="Z1294" s="12">
        <v>11.45</v>
      </c>
      <c r="AA1294" s="12">
        <v>9.52</v>
      </c>
      <c r="AB1294" s="12" t="s">
        <v>32</v>
      </c>
      <c r="AC1294" s="13">
        <v>45423</v>
      </c>
      <c r="AD1294" s="12">
        <v>60</v>
      </c>
      <c r="AE1294" s="15" t="s">
        <v>33</v>
      </c>
    </row>
    <row r="1295" spans="3:31" ht="18" x14ac:dyDescent="0.35">
      <c r="C1295" s="11" t="s">
        <v>2580</v>
      </c>
      <c r="D1295" s="12" t="s">
        <v>5282</v>
      </c>
      <c r="E1295" s="12" t="s">
        <v>7292</v>
      </c>
      <c r="F1295" s="12" t="s">
        <v>26</v>
      </c>
      <c r="G1295" s="12" t="s">
        <v>8027</v>
      </c>
      <c r="H1295" s="12" t="s">
        <v>8022</v>
      </c>
      <c r="I1295" s="12" t="s">
        <v>2581</v>
      </c>
      <c r="J1295" s="13">
        <v>45691</v>
      </c>
      <c r="K1295" s="14">
        <v>0.55991898148148145</v>
      </c>
      <c r="L1295" s="12">
        <v>150.15</v>
      </c>
      <c r="M1295" s="12">
        <v>2237.54</v>
      </c>
      <c r="N1295" s="12">
        <v>2387.69</v>
      </c>
      <c r="O1295" s="12">
        <v>808.27</v>
      </c>
      <c r="P1295" s="49">
        <v>45696</v>
      </c>
      <c r="Q1295" s="12" t="str">
        <f>TEXT(Table1[[#This Row],[Billing_Date]],"YYYY")</f>
        <v>2025</v>
      </c>
      <c r="R1295" s="49">
        <v>45886</v>
      </c>
      <c r="S1295" s="12" t="s">
        <v>37</v>
      </c>
      <c r="T1295" s="12">
        <f>IF(Table1[[#This Row],[Payment_Status]]="Paid",1,0)</f>
        <v>0</v>
      </c>
      <c r="U1295" s="12">
        <f>IF(Table1[[#This Row],[Payment_Status]]="Unpaid",1,0)</f>
        <v>0</v>
      </c>
      <c r="V1295" s="12">
        <f>IF(Table1[[#This Row],[Payment_Status]]="Pending",1,0)</f>
        <v>1</v>
      </c>
      <c r="W1295" s="12" t="s">
        <v>50</v>
      </c>
      <c r="X1295" s="12" t="s">
        <v>44</v>
      </c>
      <c r="Y1295" s="12" t="s">
        <v>31</v>
      </c>
      <c r="Z1295" s="12">
        <v>97.7</v>
      </c>
      <c r="AA1295" s="12">
        <v>52.45</v>
      </c>
      <c r="AB1295" s="12" t="s">
        <v>32</v>
      </c>
      <c r="AC1295" s="13">
        <v>44408</v>
      </c>
      <c r="AD1295" s="12">
        <v>21</v>
      </c>
      <c r="AE1295" s="15" t="s">
        <v>40</v>
      </c>
    </row>
    <row r="1296" spans="3:31" ht="18" x14ac:dyDescent="0.35">
      <c r="C1296" s="11" t="s">
        <v>2582</v>
      </c>
      <c r="D1296" s="12" t="s">
        <v>5283</v>
      </c>
      <c r="E1296" s="12" t="s">
        <v>7293</v>
      </c>
      <c r="F1296" s="12" t="s">
        <v>26</v>
      </c>
      <c r="G1296" s="12" t="s">
        <v>8027</v>
      </c>
      <c r="H1296" s="12" t="s">
        <v>8022</v>
      </c>
      <c r="I1296" s="12" t="s">
        <v>2583</v>
      </c>
      <c r="J1296" s="13">
        <v>45518</v>
      </c>
      <c r="K1296" s="14">
        <v>7.5219907407407402E-2</v>
      </c>
      <c r="L1296" s="12">
        <v>371.55</v>
      </c>
      <c r="M1296" s="12">
        <v>2037.54</v>
      </c>
      <c r="N1296" s="12">
        <v>2409.09</v>
      </c>
      <c r="O1296" s="12">
        <v>2514.48</v>
      </c>
      <c r="P1296" s="49">
        <v>45660</v>
      </c>
      <c r="Q1296" s="12" t="str">
        <f>TEXT(Table1[[#This Row],[Billing_Date]],"YYYY")</f>
        <v>2025</v>
      </c>
      <c r="R1296" s="49">
        <v>45872</v>
      </c>
      <c r="S1296" s="12" t="s">
        <v>37</v>
      </c>
      <c r="T1296" s="12">
        <f>IF(Table1[[#This Row],[Payment_Status]]="Paid",1,0)</f>
        <v>0</v>
      </c>
      <c r="U1296" s="12">
        <f>IF(Table1[[#This Row],[Payment_Status]]="Unpaid",1,0)</f>
        <v>0</v>
      </c>
      <c r="V1296" s="12">
        <f>IF(Table1[[#This Row],[Payment_Status]]="Pending",1,0)</f>
        <v>1</v>
      </c>
      <c r="W1296" s="12" t="s">
        <v>43</v>
      </c>
      <c r="X1296" s="12" t="s">
        <v>44</v>
      </c>
      <c r="Y1296" s="12" t="s">
        <v>63</v>
      </c>
      <c r="Z1296" s="12">
        <v>183.96</v>
      </c>
      <c r="AA1296" s="12">
        <v>187.59</v>
      </c>
      <c r="AB1296" s="12" t="s">
        <v>46</v>
      </c>
      <c r="AC1296" s="13">
        <v>43904</v>
      </c>
      <c r="AD1296" s="12">
        <v>24</v>
      </c>
      <c r="AE1296" s="15" t="s">
        <v>64</v>
      </c>
    </row>
    <row r="1297" spans="3:31" ht="18" x14ac:dyDescent="0.35">
      <c r="C1297" s="11" t="s">
        <v>2584</v>
      </c>
      <c r="D1297" s="12" t="s">
        <v>5284</v>
      </c>
      <c r="E1297" s="12" t="s">
        <v>7294</v>
      </c>
      <c r="F1297" s="12" t="s">
        <v>30</v>
      </c>
      <c r="G1297" s="12" t="s">
        <v>8029</v>
      </c>
      <c r="H1297" s="12" t="s">
        <v>8020</v>
      </c>
      <c r="I1297" s="12" t="s">
        <v>2585</v>
      </c>
      <c r="J1297" s="13">
        <v>45726</v>
      </c>
      <c r="K1297" s="14">
        <v>0.60200231481481481</v>
      </c>
      <c r="L1297" s="12">
        <v>444.93</v>
      </c>
      <c r="M1297" s="12">
        <v>2304.41</v>
      </c>
      <c r="N1297" s="12">
        <v>2749.3399999999901</v>
      </c>
      <c r="O1297" s="12">
        <v>3213.19</v>
      </c>
      <c r="P1297" s="49">
        <v>45728</v>
      </c>
      <c r="Q1297" s="12" t="str">
        <f>TEXT(Table1[[#This Row],[Billing_Date]],"YYYY")</f>
        <v>2025</v>
      </c>
      <c r="R1297" s="49">
        <v>45879</v>
      </c>
      <c r="S1297" s="12" t="s">
        <v>37</v>
      </c>
      <c r="T1297" s="12">
        <f>IF(Table1[[#This Row],[Payment_Status]]="Paid",1,0)</f>
        <v>0</v>
      </c>
      <c r="U1297" s="12">
        <f>IF(Table1[[#This Row],[Payment_Status]]="Unpaid",1,0)</f>
        <v>0</v>
      </c>
      <c r="V1297" s="12">
        <f>IF(Table1[[#This Row],[Payment_Status]]="Pending",1,0)</f>
        <v>1</v>
      </c>
      <c r="W1297" s="12" t="s">
        <v>58</v>
      </c>
      <c r="X1297" s="12" t="s">
        <v>44</v>
      </c>
      <c r="Y1297" s="12" t="s">
        <v>45</v>
      </c>
      <c r="Z1297" s="12">
        <v>183.78</v>
      </c>
      <c r="AA1297" s="12">
        <v>261.14999999999998</v>
      </c>
      <c r="AB1297" s="12" t="s">
        <v>32</v>
      </c>
      <c r="AC1297" s="13">
        <v>43698</v>
      </c>
      <c r="AD1297" s="12">
        <v>53</v>
      </c>
      <c r="AE1297" s="15" t="s">
        <v>40</v>
      </c>
    </row>
    <row r="1298" spans="3:31" ht="18" x14ac:dyDescent="0.35">
      <c r="C1298" s="11" t="s">
        <v>2586</v>
      </c>
      <c r="D1298" s="12" t="s">
        <v>5285</v>
      </c>
      <c r="E1298" s="12" t="s">
        <v>7295</v>
      </c>
      <c r="F1298" s="12" t="s">
        <v>30</v>
      </c>
      <c r="G1298" s="12" t="s">
        <v>8027</v>
      </c>
      <c r="H1298" s="12" t="s">
        <v>8022</v>
      </c>
      <c r="I1298" s="12" t="s">
        <v>2587</v>
      </c>
      <c r="J1298" s="13">
        <v>45526</v>
      </c>
      <c r="K1298" s="14">
        <v>9.8310185185185181E-2</v>
      </c>
      <c r="L1298" s="12">
        <v>470.56</v>
      </c>
      <c r="M1298" s="12">
        <v>3562.02</v>
      </c>
      <c r="N1298" s="12">
        <v>4032.58</v>
      </c>
      <c r="O1298" s="12">
        <v>3373.3</v>
      </c>
      <c r="P1298" s="49">
        <v>45672</v>
      </c>
      <c r="Q1298" s="12" t="str">
        <f>TEXT(Table1[[#This Row],[Billing_Date]],"YYYY")</f>
        <v>2025</v>
      </c>
      <c r="R1298" s="49">
        <v>45862</v>
      </c>
      <c r="S1298" s="12" t="s">
        <v>37</v>
      </c>
      <c r="T1298" s="12">
        <f>IF(Table1[[#This Row],[Payment_Status]]="Paid",1,0)</f>
        <v>0</v>
      </c>
      <c r="U1298" s="12">
        <f>IF(Table1[[#This Row],[Payment_Status]]="Unpaid",1,0)</f>
        <v>0</v>
      </c>
      <c r="V1298" s="12">
        <f>IF(Table1[[#This Row],[Payment_Status]]="Pending",1,0)</f>
        <v>1</v>
      </c>
      <c r="W1298" s="12" t="s">
        <v>29</v>
      </c>
      <c r="X1298" s="12" t="s">
        <v>39</v>
      </c>
      <c r="Y1298" s="12" t="s">
        <v>63</v>
      </c>
      <c r="Z1298" s="12">
        <v>221.27</v>
      </c>
      <c r="AA1298" s="12">
        <v>249.29</v>
      </c>
      <c r="AB1298" s="12" t="s">
        <v>46</v>
      </c>
      <c r="AC1298" s="13">
        <v>42445</v>
      </c>
      <c r="AD1298" s="12">
        <v>31</v>
      </c>
      <c r="AE1298" s="15" t="s">
        <v>64</v>
      </c>
    </row>
    <row r="1299" spans="3:31" ht="18" x14ac:dyDescent="0.35">
      <c r="C1299" s="11" t="s">
        <v>2588</v>
      </c>
      <c r="D1299" s="12" t="s">
        <v>5286</v>
      </c>
      <c r="E1299" s="12" t="s">
        <v>7296</v>
      </c>
      <c r="F1299" s="12" t="s">
        <v>35</v>
      </c>
      <c r="G1299" s="12" t="s">
        <v>8025</v>
      </c>
      <c r="H1299" s="12" t="s">
        <v>8020</v>
      </c>
      <c r="I1299" s="12" t="s">
        <v>2589</v>
      </c>
      <c r="J1299" s="13">
        <v>45850</v>
      </c>
      <c r="K1299" s="14">
        <v>0.64648148148148143</v>
      </c>
      <c r="L1299" s="12">
        <v>378.87</v>
      </c>
      <c r="M1299" s="12">
        <v>3709.73</v>
      </c>
      <c r="N1299" s="12">
        <v>4088.6</v>
      </c>
      <c r="O1299" s="12">
        <v>1972.09</v>
      </c>
      <c r="P1299" s="49">
        <v>45853</v>
      </c>
      <c r="Q1299" s="12" t="str">
        <f>TEXT(Table1[[#This Row],[Billing_Date]],"YYYY")</f>
        <v>2025</v>
      </c>
      <c r="R1299" s="49">
        <v>45865</v>
      </c>
      <c r="S1299" s="12" t="s">
        <v>28</v>
      </c>
      <c r="T1299" s="12">
        <f>IF(Table1[[#This Row],[Payment_Status]]="Paid",1,0)</f>
        <v>1</v>
      </c>
      <c r="U1299" s="12">
        <f>IF(Table1[[#This Row],[Payment_Status]]="Unpaid",1,0)</f>
        <v>0</v>
      </c>
      <c r="V1299" s="12">
        <f>IF(Table1[[#This Row],[Payment_Status]]="Pending",1,0)</f>
        <v>0</v>
      </c>
      <c r="W1299" s="12" t="s">
        <v>58</v>
      </c>
      <c r="X1299" s="12" t="s">
        <v>44</v>
      </c>
      <c r="Y1299" s="12" t="s">
        <v>63</v>
      </c>
      <c r="Z1299" s="12">
        <v>187.95</v>
      </c>
      <c r="AA1299" s="12">
        <v>190.92</v>
      </c>
      <c r="AB1299" s="12" t="s">
        <v>32</v>
      </c>
      <c r="AC1299" s="13">
        <v>42419</v>
      </c>
      <c r="AD1299" s="12">
        <v>28</v>
      </c>
      <c r="AE1299" s="15" t="s">
        <v>33</v>
      </c>
    </row>
    <row r="1300" spans="3:31" ht="18" x14ac:dyDescent="0.35">
      <c r="C1300" s="11" t="s">
        <v>2590</v>
      </c>
      <c r="D1300" s="12" t="s">
        <v>5287</v>
      </c>
      <c r="E1300" s="12" t="s">
        <v>7297</v>
      </c>
      <c r="F1300" s="12" t="s">
        <v>26</v>
      </c>
      <c r="G1300" s="12" t="s">
        <v>8026</v>
      </c>
      <c r="H1300" s="12" t="s">
        <v>8021</v>
      </c>
      <c r="I1300" s="12" t="s">
        <v>2591</v>
      </c>
      <c r="J1300" s="13">
        <v>45529</v>
      </c>
      <c r="K1300" s="14">
        <v>0.30185185185185187</v>
      </c>
      <c r="L1300" s="12">
        <v>397.71</v>
      </c>
      <c r="M1300" s="12">
        <v>3499.35</v>
      </c>
      <c r="N1300" s="12">
        <v>3897.06</v>
      </c>
      <c r="O1300" s="12">
        <v>2419.84</v>
      </c>
      <c r="P1300" s="49">
        <v>45822</v>
      </c>
      <c r="Q1300" s="12" t="str">
        <f>TEXT(Table1[[#This Row],[Billing_Date]],"YYYY")</f>
        <v>2025</v>
      </c>
      <c r="R1300" s="49">
        <v>45867</v>
      </c>
      <c r="S1300" s="12" t="s">
        <v>28</v>
      </c>
      <c r="T1300" s="12">
        <f>IF(Table1[[#This Row],[Payment_Status]]="Paid",1,0)</f>
        <v>1</v>
      </c>
      <c r="U1300" s="12">
        <f>IF(Table1[[#This Row],[Payment_Status]]="Unpaid",1,0)</f>
        <v>0</v>
      </c>
      <c r="V1300" s="12">
        <f>IF(Table1[[#This Row],[Payment_Status]]="Pending",1,0)</f>
        <v>0</v>
      </c>
      <c r="W1300" s="12" t="s">
        <v>29</v>
      </c>
      <c r="X1300" s="12" t="s">
        <v>30</v>
      </c>
      <c r="Y1300" s="12" t="s">
        <v>63</v>
      </c>
      <c r="Z1300" s="12">
        <v>168.78</v>
      </c>
      <c r="AA1300" s="12">
        <v>228.93</v>
      </c>
      <c r="AB1300" s="12" t="s">
        <v>32</v>
      </c>
      <c r="AC1300" s="13">
        <v>44518</v>
      </c>
      <c r="AD1300" s="12">
        <v>69</v>
      </c>
      <c r="AE1300" s="15" t="s">
        <v>64</v>
      </c>
    </row>
    <row r="1301" spans="3:31" ht="18" x14ac:dyDescent="0.35">
      <c r="C1301" s="11" t="s">
        <v>2592</v>
      </c>
      <c r="D1301" s="12" t="s">
        <v>5159</v>
      </c>
      <c r="E1301" s="12" t="s">
        <v>7298</v>
      </c>
      <c r="F1301" s="12" t="s">
        <v>26</v>
      </c>
      <c r="G1301" s="12" t="s">
        <v>8030</v>
      </c>
      <c r="H1301" s="12" t="s">
        <v>8023</v>
      </c>
      <c r="I1301" s="12" t="s">
        <v>2593</v>
      </c>
      <c r="J1301" s="13">
        <v>45653</v>
      </c>
      <c r="K1301" s="14">
        <v>1.9016203703703705E-2</v>
      </c>
      <c r="L1301" s="12">
        <v>471.34</v>
      </c>
      <c r="M1301" s="12">
        <v>1599.97</v>
      </c>
      <c r="N1301" s="12">
        <v>2071.31</v>
      </c>
      <c r="O1301" s="12">
        <v>3467.7</v>
      </c>
      <c r="P1301" s="49">
        <v>45667</v>
      </c>
      <c r="Q1301" s="12" t="str">
        <f>TEXT(Table1[[#This Row],[Billing_Date]],"YYYY")</f>
        <v>2025</v>
      </c>
      <c r="R1301" s="49">
        <v>45860</v>
      </c>
      <c r="S1301" s="12" t="s">
        <v>37</v>
      </c>
      <c r="T1301" s="12">
        <f>IF(Table1[[#This Row],[Payment_Status]]="Paid",1,0)</f>
        <v>0</v>
      </c>
      <c r="U1301" s="12">
        <f>IF(Table1[[#This Row],[Payment_Status]]="Unpaid",1,0)</f>
        <v>0</v>
      </c>
      <c r="V1301" s="12">
        <f>IF(Table1[[#This Row],[Payment_Status]]="Pending",1,0)</f>
        <v>1</v>
      </c>
      <c r="W1301" s="12" t="s">
        <v>29</v>
      </c>
      <c r="X1301" s="12" t="s">
        <v>39</v>
      </c>
      <c r="Y1301" s="12" t="s">
        <v>51</v>
      </c>
      <c r="Z1301" s="12">
        <v>212.9</v>
      </c>
      <c r="AA1301" s="12">
        <v>258.44</v>
      </c>
      <c r="AB1301" s="12" t="s">
        <v>32</v>
      </c>
      <c r="AC1301" s="13">
        <v>45091</v>
      </c>
      <c r="AD1301" s="12">
        <v>40</v>
      </c>
      <c r="AE1301" s="15" t="s">
        <v>64</v>
      </c>
    </row>
    <row r="1302" spans="3:31" ht="18" x14ac:dyDescent="0.35">
      <c r="C1302" s="11" t="s">
        <v>2594</v>
      </c>
      <c r="D1302" s="12" t="s">
        <v>5288</v>
      </c>
      <c r="E1302" s="12" t="s">
        <v>7299</v>
      </c>
      <c r="F1302" s="12" t="s">
        <v>30</v>
      </c>
      <c r="G1302" s="12" t="s">
        <v>8031</v>
      </c>
      <c r="H1302" s="12" t="s">
        <v>8024</v>
      </c>
      <c r="I1302" s="12" t="s">
        <v>2595</v>
      </c>
      <c r="J1302" s="13">
        <v>45786</v>
      </c>
      <c r="K1302" s="14">
        <v>0.99708333333333332</v>
      </c>
      <c r="L1302" s="12">
        <v>103.56</v>
      </c>
      <c r="M1302" s="12">
        <v>4481.9399999999996</v>
      </c>
      <c r="N1302" s="12">
        <v>4585.5</v>
      </c>
      <c r="O1302" s="12">
        <v>592.99</v>
      </c>
      <c r="P1302" s="49">
        <v>45838</v>
      </c>
      <c r="Q1302" s="12" t="str">
        <f>TEXT(Table1[[#This Row],[Billing_Date]],"YYYY")</f>
        <v>2025</v>
      </c>
      <c r="R1302" s="49">
        <v>45870</v>
      </c>
      <c r="S1302" s="12" t="s">
        <v>28</v>
      </c>
      <c r="T1302" s="12">
        <f>IF(Table1[[#This Row],[Payment_Status]]="Paid",1,0)</f>
        <v>1</v>
      </c>
      <c r="U1302" s="12">
        <f>IF(Table1[[#This Row],[Payment_Status]]="Unpaid",1,0)</f>
        <v>0</v>
      </c>
      <c r="V1302" s="12">
        <f>IF(Table1[[#This Row],[Payment_Status]]="Pending",1,0)</f>
        <v>0</v>
      </c>
      <c r="W1302" s="12" t="s">
        <v>43</v>
      </c>
      <c r="X1302" s="12" t="s">
        <v>39</v>
      </c>
      <c r="Y1302" s="12" t="s">
        <v>51</v>
      </c>
      <c r="Z1302" s="12">
        <v>55</v>
      </c>
      <c r="AA1302" s="12">
        <v>48.56</v>
      </c>
      <c r="AB1302" s="12" t="s">
        <v>46</v>
      </c>
      <c r="AC1302" s="13">
        <v>44983</v>
      </c>
      <c r="AD1302" s="12">
        <v>65</v>
      </c>
      <c r="AE1302" s="15" t="s">
        <v>33</v>
      </c>
    </row>
    <row r="1303" spans="3:31" ht="18" x14ac:dyDescent="0.35">
      <c r="C1303" s="11" t="s">
        <v>2597</v>
      </c>
      <c r="D1303" s="12" t="s">
        <v>5290</v>
      </c>
      <c r="E1303" s="12" t="s">
        <v>7301</v>
      </c>
      <c r="F1303" s="12" t="s">
        <v>35</v>
      </c>
      <c r="G1303" s="12" t="s">
        <v>8029</v>
      </c>
      <c r="H1303" s="12" t="s">
        <v>8020</v>
      </c>
      <c r="I1303" s="12" t="s">
        <v>2598</v>
      </c>
      <c r="J1303" s="13">
        <v>45551</v>
      </c>
      <c r="K1303" s="14">
        <v>0.32030092592592591</v>
      </c>
      <c r="L1303" s="12">
        <v>112.06</v>
      </c>
      <c r="M1303" s="12">
        <v>1900.53</v>
      </c>
      <c r="N1303" s="12">
        <v>2012.59</v>
      </c>
      <c r="O1303" s="12">
        <v>582.89</v>
      </c>
      <c r="P1303" s="49">
        <v>45805</v>
      </c>
      <c r="Q1303" s="12" t="str">
        <f>TEXT(Table1[[#This Row],[Billing_Date]],"YYYY")</f>
        <v>2025</v>
      </c>
      <c r="R1303" s="49">
        <v>45857</v>
      </c>
      <c r="S1303" s="12" t="s">
        <v>49</v>
      </c>
      <c r="T1303" s="12">
        <f>IF(Table1[[#This Row],[Payment_Status]]="Paid",1,0)</f>
        <v>0</v>
      </c>
      <c r="U1303" s="12">
        <f>IF(Table1[[#This Row],[Payment_Status]]="Unpaid",1,0)</f>
        <v>1</v>
      </c>
      <c r="V1303" s="12">
        <f>IF(Table1[[#This Row],[Payment_Status]]="Pending",1,0)</f>
        <v>0</v>
      </c>
      <c r="W1303" s="12" t="s">
        <v>29</v>
      </c>
      <c r="X1303" s="12" t="s">
        <v>39</v>
      </c>
      <c r="Y1303" s="12" t="s">
        <v>31</v>
      </c>
      <c r="Z1303" s="12">
        <v>65.83</v>
      </c>
      <c r="AA1303" s="12">
        <v>46.23</v>
      </c>
      <c r="AB1303" s="12" t="s">
        <v>32</v>
      </c>
      <c r="AC1303" s="13">
        <v>44493</v>
      </c>
      <c r="AD1303" s="12">
        <v>20</v>
      </c>
      <c r="AE1303" s="15" t="s">
        <v>33</v>
      </c>
    </row>
    <row r="1304" spans="3:31" ht="18" x14ac:dyDescent="0.35">
      <c r="C1304" s="11" t="s">
        <v>2599</v>
      </c>
      <c r="D1304" s="12" t="s">
        <v>5291</v>
      </c>
      <c r="E1304" s="12" t="s">
        <v>7302</v>
      </c>
      <c r="F1304" s="12" t="s">
        <v>35</v>
      </c>
      <c r="G1304" s="12" t="s">
        <v>8025</v>
      </c>
      <c r="H1304" s="12" t="s">
        <v>8020</v>
      </c>
      <c r="I1304" s="12" t="s">
        <v>2600</v>
      </c>
      <c r="J1304" s="13">
        <v>45817</v>
      </c>
      <c r="K1304" s="14">
        <v>0.40642361111111114</v>
      </c>
      <c r="L1304" s="12">
        <v>456.37</v>
      </c>
      <c r="M1304" s="12">
        <v>2858.35</v>
      </c>
      <c r="N1304" s="12">
        <v>3314.72</v>
      </c>
      <c r="O1304" s="12">
        <v>3367.79</v>
      </c>
      <c r="P1304" s="49">
        <v>45819</v>
      </c>
      <c r="Q1304" s="12" t="str">
        <f>TEXT(Table1[[#This Row],[Billing_Date]],"YYYY")</f>
        <v>2025</v>
      </c>
      <c r="R1304" s="49">
        <v>45873</v>
      </c>
      <c r="S1304" s="12" t="s">
        <v>28</v>
      </c>
      <c r="T1304" s="12">
        <f>IF(Table1[[#This Row],[Payment_Status]]="Paid",1,0)</f>
        <v>1</v>
      </c>
      <c r="U1304" s="12">
        <f>IF(Table1[[#This Row],[Payment_Status]]="Unpaid",1,0)</f>
        <v>0</v>
      </c>
      <c r="V1304" s="12">
        <f>IF(Table1[[#This Row],[Payment_Status]]="Pending",1,0)</f>
        <v>0</v>
      </c>
      <c r="W1304" s="12" t="s">
        <v>29</v>
      </c>
      <c r="X1304" s="12" t="s">
        <v>44</v>
      </c>
      <c r="Y1304" s="12" t="s">
        <v>85</v>
      </c>
      <c r="Z1304" s="12">
        <v>246.77</v>
      </c>
      <c r="AA1304" s="12">
        <v>209.6</v>
      </c>
      <c r="AB1304" s="12" t="s">
        <v>32</v>
      </c>
      <c r="AC1304" s="13">
        <v>44629</v>
      </c>
      <c r="AD1304" s="12">
        <v>68</v>
      </c>
      <c r="AE1304" s="15" t="s">
        <v>33</v>
      </c>
    </row>
    <row r="1305" spans="3:31" ht="18" x14ac:dyDescent="0.35">
      <c r="C1305" s="11" t="s">
        <v>3245</v>
      </c>
      <c r="D1305" s="12" t="s">
        <v>5292</v>
      </c>
      <c r="E1305" s="12" t="s">
        <v>7303</v>
      </c>
      <c r="F1305" s="12" t="s">
        <v>30</v>
      </c>
      <c r="G1305" s="12" t="s">
        <v>8030</v>
      </c>
      <c r="H1305" s="12" t="s">
        <v>8023</v>
      </c>
      <c r="I1305" s="12" t="s">
        <v>3246</v>
      </c>
      <c r="J1305" s="13">
        <v>45855</v>
      </c>
      <c r="K1305" s="14">
        <v>0.18719907407407407</v>
      </c>
      <c r="L1305" s="12">
        <v>436.23</v>
      </c>
      <c r="M1305" s="12">
        <v>2144.62</v>
      </c>
      <c r="N1305" s="12">
        <v>2580.85</v>
      </c>
      <c r="O1305" s="12">
        <v>2721.1</v>
      </c>
      <c r="P1305" s="49">
        <v>45860</v>
      </c>
      <c r="Q1305" s="12" t="str">
        <f>TEXT(Table1[[#This Row],[Billing_Date]],"YYYY")</f>
        <v>2025</v>
      </c>
      <c r="R1305" s="49">
        <v>45879</v>
      </c>
      <c r="S1305" s="12" t="s">
        <v>49</v>
      </c>
      <c r="T1305" s="12">
        <f>IF(Table1[[#This Row],[Payment_Status]]="Paid",1,0)</f>
        <v>0</v>
      </c>
      <c r="U1305" s="12">
        <f>IF(Table1[[#This Row],[Payment_Status]]="Unpaid",1,0)</f>
        <v>1</v>
      </c>
      <c r="V1305" s="12">
        <f>IF(Table1[[#This Row],[Payment_Status]]="Pending",1,0)</f>
        <v>0</v>
      </c>
      <c r="W1305" s="12" t="s">
        <v>43</v>
      </c>
      <c r="X1305" s="12" t="s">
        <v>39</v>
      </c>
      <c r="Y1305" s="12" t="s">
        <v>51</v>
      </c>
      <c r="Z1305" s="12">
        <v>177.89</v>
      </c>
      <c r="AA1305" s="12">
        <v>258.33999999999997</v>
      </c>
      <c r="AB1305" s="12" t="s">
        <v>46</v>
      </c>
      <c r="AC1305" s="13">
        <v>43678</v>
      </c>
      <c r="AD1305" s="12">
        <v>18</v>
      </c>
      <c r="AE1305" s="15" t="s">
        <v>64</v>
      </c>
    </row>
    <row r="1306" spans="3:31" ht="18" x14ac:dyDescent="0.35">
      <c r="C1306" s="11" t="s">
        <v>2603</v>
      </c>
      <c r="D1306" s="12" t="s">
        <v>4116</v>
      </c>
      <c r="E1306" s="12" t="s">
        <v>7304</v>
      </c>
      <c r="F1306" s="12" t="s">
        <v>26</v>
      </c>
      <c r="G1306" s="12" t="s">
        <v>8029</v>
      </c>
      <c r="H1306" s="12" t="s">
        <v>8020</v>
      </c>
      <c r="I1306" s="12" t="s">
        <v>2604</v>
      </c>
      <c r="J1306" s="13">
        <v>45537</v>
      </c>
      <c r="K1306" s="14">
        <v>0.20086805555555556</v>
      </c>
      <c r="L1306" s="12">
        <v>328.69</v>
      </c>
      <c r="M1306" s="12">
        <v>1101.3699999999999</v>
      </c>
      <c r="N1306" s="12">
        <v>1430.06</v>
      </c>
      <c r="O1306" s="12">
        <v>2276.23</v>
      </c>
      <c r="P1306" s="49">
        <v>45588</v>
      </c>
      <c r="Q1306" s="12" t="str">
        <f>TEXT(Table1[[#This Row],[Billing_Date]],"YYYY")</f>
        <v>2024</v>
      </c>
      <c r="R1306" s="49">
        <v>45863</v>
      </c>
      <c r="S1306" s="12" t="s">
        <v>28</v>
      </c>
      <c r="T1306" s="12">
        <f>IF(Table1[[#This Row],[Payment_Status]]="Paid",1,0)</f>
        <v>1</v>
      </c>
      <c r="U1306" s="12">
        <f>IF(Table1[[#This Row],[Payment_Status]]="Unpaid",1,0)</f>
        <v>0</v>
      </c>
      <c r="V1306" s="12">
        <f>IF(Table1[[#This Row],[Payment_Status]]="Pending",1,0)</f>
        <v>0</v>
      </c>
      <c r="W1306" s="12" t="s">
        <v>43</v>
      </c>
      <c r="X1306" s="12" t="s">
        <v>44</v>
      </c>
      <c r="Y1306" s="12" t="s">
        <v>85</v>
      </c>
      <c r="Z1306" s="12">
        <v>172.77</v>
      </c>
      <c r="AA1306" s="12">
        <v>155.91999999999999</v>
      </c>
      <c r="AB1306" s="12" t="s">
        <v>32</v>
      </c>
      <c r="AC1306" s="13">
        <v>45060</v>
      </c>
      <c r="AD1306" s="12">
        <v>36</v>
      </c>
      <c r="AE1306" s="15" t="s">
        <v>64</v>
      </c>
    </row>
    <row r="1307" spans="3:31" ht="18" x14ac:dyDescent="0.35">
      <c r="C1307" s="11" t="s">
        <v>2605</v>
      </c>
      <c r="D1307" s="12" t="s">
        <v>5293</v>
      </c>
      <c r="E1307" s="12" t="s">
        <v>7305</v>
      </c>
      <c r="F1307" s="12" t="s">
        <v>30</v>
      </c>
      <c r="G1307" s="12" t="s">
        <v>8028</v>
      </c>
      <c r="H1307" s="12" t="s">
        <v>8022</v>
      </c>
      <c r="I1307" s="12" t="s">
        <v>2606</v>
      </c>
      <c r="J1307" s="13">
        <v>45845</v>
      </c>
      <c r="K1307" s="14">
        <v>0.5581828703703704</v>
      </c>
      <c r="L1307" s="12">
        <v>20.18</v>
      </c>
      <c r="M1307" s="12">
        <v>4403.3900000000003</v>
      </c>
      <c r="N1307" s="12">
        <v>4423.57</v>
      </c>
      <c r="O1307" s="12">
        <v>138.57</v>
      </c>
      <c r="P1307" s="49">
        <v>45847</v>
      </c>
      <c r="Q1307" s="12" t="str">
        <f>TEXT(Table1[[#This Row],[Billing_Date]],"YYYY")</f>
        <v>2025</v>
      </c>
      <c r="R1307" s="49">
        <v>45881</v>
      </c>
      <c r="S1307" s="12" t="s">
        <v>49</v>
      </c>
      <c r="T1307" s="12">
        <f>IF(Table1[[#This Row],[Payment_Status]]="Paid",1,0)</f>
        <v>0</v>
      </c>
      <c r="U1307" s="12">
        <f>IF(Table1[[#This Row],[Payment_Status]]="Unpaid",1,0)</f>
        <v>1</v>
      </c>
      <c r="V1307" s="12">
        <f>IF(Table1[[#This Row],[Payment_Status]]="Pending",1,0)</f>
        <v>0</v>
      </c>
      <c r="W1307" s="12" t="s">
        <v>50</v>
      </c>
      <c r="X1307" s="12" t="s">
        <v>44</v>
      </c>
      <c r="Y1307" s="12" t="s">
        <v>51</v>
      </c>
      <c r="Z1307" s="12">
        <v>10.53</v>
      </c>
      <c r="AA1307" s="12">
        <v>9.65</v>
      </c>
      <c r="AB1307" s="12" t="s">
        <v>32</v>
      </c>
      <c r="AC1307" s="13">
        <v>45358</v>
      </c>
      <c r="AD1307" s="12">
        <v>54</v>
      </c>
      <c r="AE1307" s="15" t="s">
        <v>40</v>
      </c>
    </row>
    <row r="1308" spans="3:31" ht="18" x14ac:dyDescent="0.35">
      <c r="C1308" s="11" t="s">
        <v>2607</v>
      </c>
      <c r="D1308" s="12" t="s">
        <v>5294</v>
      </c>
      <c r="E1308" s="12" t="s">
        <v>7306</v>
      </c>
      <c r="F1308" s="12" t="s">
        <v>35</v>
      </c>
      <c r="G1308" s="12" t="s">
        <v>8027</v>
      </c>
      <c r="H1308" s="12" t="s">
        <v>8022</v>
      </c>
      <c r="I1308" s="12" t="s">
        <v>2608</v>
      </c>
      <c r="J1308" s="13">
        <v>45628</v>
      </c>
      <c r="K1308" s="14">
        <v>0.58833333333333337</v>
      </c>
      <c r="L1308" s="12">
        <v>397.61</v>
      </c>
      <c r="M1308" s="12">
        <v>3554.36</v>
      </c>
      <c r="N1308" s="12">
        <v>3951.97</v>
      </c>
      <c r="O1308" s="12">
        <v>2959.14</v>
      </c>
      <c r="P1308" s="49">
        <v>45685</v>
      </c>
      <c r="Q1308" s="12" t="str">
        <f>TEXT(Table1[[#This Row],[Billing_Date]],"YYYY")</f>
        <v>2025</v>
      </c>
      <c r="R1308" s="49">
        <v>45872</v>
      </c>
      <c r="S1308" s="12" t="s">
        <v>28</v>
      </c>
      <c r="T1308" s="12">
        <f>IF(Table1[[#This Row],[Payment_Status]]="Paid",1,0)</f>
        <v>1</v>
      </c>
      <c r="U1308" s="12">
        <f>IF(Table1[[#This Row],[Payment_Status]]="Unpaid",1,0)</f>
        <v>0</v>
      </c>
      <c r="V1308" s="12">
        <f>IF(Table1[[#This Row],[Payment_Status]]="Pending",1,0)</f>
        <v>0</v>
      </c>
      <c r="W1308" s="12" t="s">
        <v>38</v>
      </c>
      <c r="X1308" s="12" t="s">
        <v>39</v>
      </c>
      <c r="Y1308" s="12" t="s">
        <v>85</v>
      </c>
      <c r="Z1308" s="12">
        <v>238.29</v>
      </c>
      <c r="AA1308" s="12">
        <v>159.32</v>
      </c>
      <c r="AB1308" s="12" t="s">
        <v>46</v>
      </c>
      <c r="AC1308" s="13">
        <v>42736</v>
      </c>
      <c r="AD1308" s="12">
        <v>43</v>
      </c>
      <c r="AE1308" s="15" t="s">
        <v>40</v>
      </c>
    </row>
    <row r="1309" spans="3:31" ht="18" x14ac:dyDescent="0.35">
      <c r="C1309" s="11" t="s">
        <v>2609</v>
      </c>
      <c r="D1309" s="12" t="s">
        <v>5295</v>
      </c>
      <c r="E1309" s="12" t="s">
        <v>7307</v>
      </c>
      <c r="F1309" s="12" t="s">
        <v>26</v>
      </c>
      <c r="G1309" s="12" t="s">
        <v>8029</v>
      </c>
      <c r="H1309" s="12" t="s">
        <v>8020</v>
      </c>
      <c r="I1309" s="12" t="s">
        <v>2610</v>
      </c>
      <c r="J1309" s="13">
        <v>45557</v>
      </c>
      <c r="K1309" s="14">
        <v>0.38483796296296297</v>
      </c>
      <c r="L1309" s="12">
        <v>227.01</v>
      </c>
      <c r="M1309" s="12">
        <v>2609.67</v>
      </c>
      <c r="N1309" s="12">
        <v>2836.68</v>
      </c>
      <c r="O1309" s="12">
        <v>1318.2</v>
      </c>
      <c r="P1309" s="49">
        <v>45711</v>
      </c>
      <c r="Q1309" s="12" t="str">
        <f>TEXT(Table1[[#This Row],[Billing_Date]],"YYYY")</f>
        <v>2025</v>
      </c>
      <c r="R1309" s="49">
        <v>45872</v>
      </c>
      <c r="S1309" s="12" t="s">
        <v>49</v>
      </c>
      <c r="T1309" s="12">
        <f>IF(Table1[[#This Row],[Payment_Status]]="Paid",1,0)</f>
        <v>0</v>
      </c>
      <c r="U1309" s="12">
        <f>IF(Table1[[#This Row],[Payment_Status]]="Unpaid",1,0)</f>
        <v>1</v>
      </c>
      <c r="V1309" s="12">
        <f>IF(Table1[[#This Row],[Payment_Status]]="Pending",1,0)</f>
        <v>0</v>
      </c>
      <c r="W1309" s="12" t="s">
        <v>43</v>
      </c>
      <c r="X1309" s="12" t="s">
        <v>30</v>
      </c>
      <c r="Y1309" s="12" t="s">
        <v>63</v>
      </c>
      <c r="Z1309" s="12">
        <v>112.29</v>
      </c>
      <c r="AA1309" s="12">
        <v>114.72</v>
      </c>
      <c r="AB1309" s="12" t="s">
        <v>46</v>
      </c>
      <c r="AC1309" s="13">
        <v>42630</v>
      </c>
      <c r="AD1309" s="12">
        <v>48</v>
      </c>
      <c r="AE1309" s="15" t="s">
        <v>33</v>
      </c>
    </row>
    <row r="1310" spans="3:31" ht="18" x14ac:dyDescent="0.35">
      <c r="C1310" s="11" t="s">
        <v>2612</v>
      </c>
      <c r="D1310" s="12" t="s">
        <v>5297</v>
      </c>
      <c r="E1310" s="12" t="s">
        <v>7309</v>
      </c>
      <c r="F1310" s="12" t="s">
        <v>26</v>
      </c>
      <c r="G1310" s="12" t="s">
        <v>8027</v>
      </c>
      <c r="H1310" s="12" t="s">
        <v>8022</v>
      </c>
      <c r="I1310" s="12" t="s">
        <v>2613</v>
      </c>
      <c r="J1310" s="13">
        <v>45514</v>
      </c>
      <c r="K1310" s="14">
        <v>0.25395833333333334</v>
      </c>
      <c r="L1310" s="12">
        <v>181.71</v>
      </c>
      <c r="M1310" s="12">
        <v>2909.23</v>
      </c>
      <c r="N1310" s="12">
        <v>3090.94</v>
      </c>
      <c r="O1310" s="12">
        <v>1346.84</v>
      </c>
      <c r="P1310" s="49">
        <v>45810</v>
      </c>
      <c r="Q1310" s="12" t="str">
        <f>TEXT(Table1[[#This Row],[Billing_Date]],"YYYY")</f>
        <v>2025</v>
      </c>
      <c r="R1310" s="49">
        <v>45862</v>
      </c>
      <c r="S1310" s="12" t="s">
        <v>49</v>
      </c>
      <c r="T1310" s="12">
        <f>IF(Table1[[#This Row],[Payment_Status]]="Paid",1,0)</f>
        <v>0</v>
      </c>
      <c r="U1310" s="12">
        <f>IF(Table1[[#This Row],[Payment_Status]]="Unpaid",1,0)</f>
        <v>1</v>
      </c>
      <c r="V1310" s="12">
        <f>IF(Table1[[#This Row],[Payment_Status]]="Pending",1,0)</f>
        <v>0</v>
      </c>
      <c r="W1310" s="12" t="s">
        <v>29</v>
      </c>
      <c r="X1310" s="12" t="s">
        <v>30</v>
      </c>
      <c r="Y1310" s="12" t="s">
        <v>85</v>
      </c>
      <c r="Z1310" s="12">
        <v>101.63</v>
      </c>
      <c r="AA1310" s="12">
        <v>80.08</v>
      </c>
      <c r="AB1310" s="12" t="s">
        <v>32</v>
      </c>
      <c r="AC1310" s="13">
        <v>43181</v>
      </c>
      <c r="AD1310" s="12">
        <v>75</v>
      </c>
      <c r="AE1310" s="15" t="s">
        <v>33</v>
      </c>
    </row>
    <row r="1311" spans="3:31" ht="18" x14ac:dyDescent="0.35">
      <c r="C1311" s="11" t="s">
        <v>2614</v>
      </c>
      <c r="D1311" s="12" t="s">
        <v>5298</v>
      </c>
      <c r="E1311" s="12" t="s">
        <v>7310</v>
      </c>
      <c r="F1311" s="12" t="s">
        <v>30</v>
      </c>
      <c r="G1311" s="12" t="s">
        <v>8029</v>
      </c>
      <c r="H1311" s="12" t="s">
        <v>8020</v>
      </c>
      <c r="I1311" s="12" t="s">
        <v>2615</v>
      </c>
      <c r="J1311" s="13">
        <v>45834</v>
      </c>
      <c r="K1311" s="14">
        <v>0.39804398148148146</v>
      </c>
      <c r="L1311" s="12">
        <v>246.59</v>
      </c>
      <c r="M1311" s="12">
        <v>4663.97</v>
      </c>
      <c r="N1311" s="12">
        <v>4910.5600000000004</v>
      </c>
      <c r="O1311" s="12">
        <v>1682.05</v>
      </c>
      <c r="P1311" s="49">
        <v>45838</v>
      </c>
      <c r="Q1311" s="12" t="str">
        <f>TEXT(Table1[[#This Row],[Billing_Date]],"YYYY")</f>
        <v>2025</v>
      </c>
      <c r="R1311" s="49">
        <v>45861</v>
      </c>
      <c r="S1311" s="12" t="s">
        <v>49</v>
      </c>
      <c r="T1311" s="12">
        <f>IF(Table1[[#This Row],[Payment_Status]]="Paid",1,0)</f>
        <v>0</v>
      </c>
      <c r="U1311" s="12">
        <f>IF(Table1[[#This Row],[Payment_Status]]="Unpaid",1,0)</f>
        <v>1</v>
      </c>
      <c r="V1311" s="12">
        <f>IF(Table1[[#This Row],[Payment_Status]]="Pending",1,0)</f>
        <v>0</v>
      </c>
      <c r="W1311" s="12" t="s">
        <v>43</v>
      </c>
      <c r="X1311" s="12" t="s">
        <v>30</v>
      </c>
      <c r="Y1311" s="12" t="s">
        <v>63</v>
      </c>
      <c r="Z1311" s="12">
        <v>169.35</v>
      </c>
      <c r="AA1311" s="12">
        <v>77.239999999999995</v>
      </c>
      <c r="AB1311" s="12" t="s">
        <v>32</v>
      </c>
      <c r="AC1311" s="13">
        <v>44003</v>
      </c>
      <c r="AD1311" s="12">
        <v>45</v>
      </c>
      <c r="AE1311" s="15" t="s">
        <v>40</v>
      </c>
    </row>
    <row r="1312" spans="3:31" ht="18" x14ac:dyDescent="0.35">
      <c r="C1312" s="11" t="s">
        <v>2616</v>
      </c>
      <c r="D1312" s="12" t="s">
        <v>5299</v>
      </c>
      <c r="E1312" s="12" t="s">
        <v>7311</v>
      </c>
      <c r="F1312" s="12" t="s">
        <v>30</v>
      </c>
      <c r="G1312" s="12" t="s">
        <v>8025</v>
      </c>
      <c r="H1312" s="12" t="s">
        <v>8020</v>
      </c>
      <c r="I1312" s="12" t="s">
        <v>2617</v>
      </c>
      <c r="J1312" s="13">
        <v>45706</v>
      </c>
      <c r="K1312" s="14">
        <v>0.42137731481481483</v>
      </c>
      <c r="L1312" s="12">
        <v>162.6</v>
      </c>
      <c r="M1312" s="12">
        <v>4175.54</v>
      </c>
      <c r="N1312" s="12">
        <v>4338.1400000000003</v>
      </c>
      <c r="O1312" s="12">
        <v>1061.78</v>
      </c>
      <c r="P1312" s="49">
        <v>45775</v>
      </c>
      <c r="Q1312" s="12" t="str">
        <f>TEXT(Table1[[#This Row],[Billing_Date]],"YYYY")</f>
        <v>2025</v>
      </c>
      <c r="R1312" s="49">
        <v>45879</v>
      </c>
      <c r="S1312" s="12" t="s">
        <v>37</v>
      </c>
      <c r="T1312" s="12">
        <f>IF(Table1[[#This Row],[Payment_Status]]="Paid",1,0)</f>
        <v>0</v>
      </c>
      <c r="U1312" s="12">
        <f>IF(Table1[[#This Row],[Payment_Status]]="Unpaid",1,0)</f>
        <v>0</v>
      </c>
      <c r="V1312" s="12">
        <f>IF(Table1[[#This Row],[Payment_Status]]="Pending",1,0)</f>
        <v>1</v>
      </c>
      <c r="W1312" s="12" t="s">
        <v>50</v>
      </c>
      <c r="X1312" s="12" t="s">
        <v>39</v>
      </c>
      <c r="Y1312" s="12" t="s">
        <v>45</v>
      </c>
      <c r="Z1312" s="12">
        <v>88</v>
      </c>
      <c r="AA1312" s="12">
        <v>74.599999999999994</v>
      </c>
      <c r="AB1312" s="12" t="s">
        <v>46</v>
      </c>
      <c r="AC1312" s="13">
        <v>44637</v>
      </c>
      <c r="AD1312" s="12">
        <v>61</v>
      </c>
      <c r="AE1312" s="15" t="s">
        <v>40</v>
      </c>
    </row>
    <row r="1313" spans="3:31" ht="18" x14ac:dyDescent="0.35">
      <c r="C1313" s="11" t="s">
        <v>2618</v>
      </c>
      <c r="D1313" s="12" t="s">
        <v>5300</v>
      </c>
      <c r="E1313" s="12" t="s">
        <v>7312</v>
      </c>
      <c r="F1313" s="12" t="s">
        <v>30</v>
      </c>
      <c r="G1313" s="12" t="s">
        <v>8030</v>
      </c>
      <c r="H1313" s="12" t="s">
        <v>8023</v>
      </c>
      <c r="I1313" s="12" t="s">
        <v>2619</v>
      </c>
      <c r="J1313" s="13">
        <v>45529</v>
      </c>
      <c r="K1313" s="14">
        <v>0.16872685185185185</v>
      </c>
      <c r="L1313" s="12">
        <v>373.17</v>
      </c>
      <c r="M1313" s="12">
        <v>1838.18</v>
      </c>
      <c r="N1313" s="12">
        <v>2211.35</v>
      </c>
      <c r="O1313" s="12">
        <v>1834.32</v>
      </c>
      <c r="P1313" s="49">
        <v>45544</v>
      </c>
      <c r="Q1313" s="12" t="str">
        <f>TEXT(Table1[[#This Row],[Billing_Date]],"YYYY")</f>
        <v>2024</v>
      </c>
      <c r="R1313" s="49">
        <v>45883</v>
      </c>
      <c r="S1313" s="12" t="s">
        <v>37</v>
      </c>
      <c r="T1313" s="12">
        <f>IF(Table1[[#This Row],[Payment_Status]]="Paid",1,0)</f>
        <v>0</v>
      </c>
      <c r="U1313" s="12">
        <f>IF(Table1[[#This Row],[Payment_Status]]="Unpaid",1,0)</f>
        <v>0</v>
      </c>
      <c r="V1313" s="12">
        <f>IF(Table1[[#This Row],[Payment_Status]]="Pending",1,0)</f>
        <v>1</v>
      </c>
      <c r="W1313" s="12" t="s">
        <v>29</v>
      </c>
      <c r="X1313" s="12" t="s">
        <v>39</v>
      </c>
      <c r="Y1313" s="12" t="s">
        <v>31</v>
      </c>
      <c r="Z1313" s="12">
        <v>225.95</v>
      </c>
      <c r="AA1313" s="12">
        <v>147.22</v>
      </c>
      <c r="AB1313" s="12" t="s">
        <v>32</v>
      </c>
      <c r="AC1313" s="13">
        <v>43456</v>
      </c>
      <c r="AD1313" s="12">
        <v>25</v>
      </c>
      <c r="AE1313" s="15" t="s">
        <v>33</v>
      </c>
    </row>
    <row r="1314" spans="3:31" ht="18" x14ac:dyDescent="0.35">
      <c r="C1314" s="11" t="s">
        <v>1288</v>
      </c>
      <c r="D1314" s="12" t="s">
        <v>5301</v>
      </c>
      <c r="E1314" s="12" t="s">
        <v>7313</v>
      </c>
      <c r="F1314" s="12" t="s">
        <v>35</v>
      </c>
      <c r="G1314" s="12" t="s">
        <v>8031</v>
      </c>
      <c r="H1314" s="12" t="s">
        <v>8024</v>
      </c>
      <c r="I1314" s="12" t="s">
        <v>1289</v>
      </c>
      <c r="J1314" s="13">
        <v>45533</v>
      </c>
      <c r="K1314" s="14">
        <v>0.70574074074074078</v>
      </c>
      <c r="L1314" s="12">
        <v>497.02</v>
      </c>
      <c r="M1314" s="12">
        <v>2014.24</v>
      </c>
      <c r="N1314" s="12">
        <v>2511.2600000000002</v>
      </c>
      <c r="O1314" s="12">
        <v>2875.74</v>
      </c>
      <c r="P1314" s="49">
        <v>45715</v>
      </c>
      <c r="Q1314" s="12" t="str">
        <f>TEXT(Table1[[#This Row],[Billing_Date]],"YYYY")</f>
        <v>2025</v>
      </c>
      <c r="R1314" s="49">
        <v>45884</v>
      </c>
      <c r="S1314" s="12" t="s">
        <v>37</v>
      </c>
      <c r="T1314" s="12">
        <f>IF(Table1[[#This Row],[Payment_Status]]="Paid",1,0)</f>
        <v>0</v>
      </c>
      <c r="U1314" s="12">
        <f>IF(Table1[[#This Row],[Payment_Status]]="Unpaid",1,0)</f>
        <v>0</v>
      </c>
      <c r="V1314" s="12">
        <f>IF(Table1[[#This Row],[Payment_Status]]="Pending",1,0)</f>
        <v>1</v>
      </c>
      <c r="W1314" s="12" t="s">
        <v>38</v>
      </c>
      <c r="X1314" s="12" t="s">
        <v>30</v>
      </c>
      <c r="Y1314" s="12" t="s">
        <v>51</v>
      </c>
      <c r="Z1314" s="12">
        <v>250.26</v>
      </c>
      <c r="AA1314" s="12">
        <v>246.76</v>
      </c>
      <c r="AB1314" s="12" t="s">
        <v>46</v>
      </c>
      <c r="AC1314" s="13">
        <v>43850</v>
      </c>
      <c r="AD1314" s="12">
        <v>63</v>
      </c>
      <c r="AE1314" s="15" t="s">
        <v>40</v>
      </c>
    </row>
    <row r="1315" spans="3:31" ht="18" x14ac:dyDescent="0.35">
      <c r="C1315" s="11" t="s">
        <v>2622</v>
      </c>
      <c r="D1315" s="12" t="s">
        <v>5302</v>
      </c>
      <c r="E1315" s="12" t="s">
        <v>7314</v>
      </c>
      <c r="F1315" s="12" t="s">
        <v>35</v>
      </c>
      <c r="G1315" s="12" t="s">
        <v>8027</v>
      </c>
      <c r="H1315" s="12" t="s">
        <v>8022</v>
      </c>
      <c r="I1315" s="12" t="s">
        <v>2623</v>
      </c>
      <c r="J1315" s="13">
        <v>45804</v>
      </c>
      <c r="K1315" s="14">
        <v>0.28207175925925926</v>
      </c>
      <c r="L1315" s="12">
        <v>207.24</v>
      </c>
      <c r="M1315" s="12">
        <v>4776.6099999999997</v>
      </c>
      <c r="N1315" s="12">
        <v>4983.8499999999904</v>
      </c>
      <c r="O1315" s="12">
        <v>1408.92</v>
      </c>
      <c r="P1315" s="49">
        <v>45807</v>
      </c>
      <c r="Q1315" s="12" t="str">
        <f>TEXT(Table1[[#This Row],[Billing_Date]],"YYYY")</f>
        <v>2025</v>
      </c>
      <c r="R1315" s="49">
        <v>45871</v>
      </c>
      <c r="S1315" s="12" t="s">
        <v>28</v>
      </c>
      <c r="T1315" s="12">
        <f>IF(Table1[[#This Row],[Payment_Status]]="Paid",1,0)</f>
        <v>1</v>
      </c>
      <c r="U1315" s="12">
        <f>IF(Table1[[#This Row],[Payment_Status]]="Unpaid",1,0)</f>
        <v>0</v>
      </c>
      <c r="V1315" s="12">
        <f>IF(Table1[[#This Row],[Payment_Status]]="Pending",1,0)</f>
        <v>0</v>
      </c>
      <c r="W1315" s="12" t="s">
        <v>50</v>
      </c>
      <c r="X1315" s="12" t="s">
        <v>44</v>
      </c>
      <c r="Y1315" s="12" t="s">
        <v>31</v>
      </c>
      <c r="Z1315" s="12">
        <v>140.76</v>
      </c>
      <c r="AA1315" s="12">
        <v>66.48</v>
      </c>
      <c r="AB1315" s="12" t="s">
        <v>32</v>
      </c>
      <c r="AC1315" s="13">
        <v>44421</v>
      </c>
      <c r="AD1315" s="12">
        <v>52</v>
      </c>
      <c r="AE1315" s="15" t="s">
        <v>33</v>
      </c>
    </row>
    <row r="1316" spans="3:31" ht="18" x14ac:dyDescent="0.35">
      <c r="C1316" s="11" t="s">
        <v>2525</v>
      </c>
      <c r="D1316" s="12" t="s">
        <v>5303</v>
      </c>
      <c r="E1316" s="12" t="s">
        <v>7315</v>
      </c>
      <c r="F1316" s="12" t="s">
        <v>35</v>
      </c>
      <c r="G1316" s="12" t="s">
        <v>8030</v>
      </c>
      <c r="H1316" s="12" t="s">
        <v>8023</v>
      </c>
      <c r="I1316" s="12" t="s">
        <v>2526</v>
      </c>
      <c r="J1316" s="13">
        <v>45580</v>
      </c>
      <c r="K1316" s="14">
        <v>0.61974537037037036</v>
      </c>
      <c r="L1316" s="12">
        <v>458.37</v>
      </c>
      <c r="M1316" s="12">
        <v>3113.2</v>
      </c>
      <c r="N1316" s="12">
        <v>3571.5699999999902</v>
      </c>
      <c r="O1316" s="12">
        <v>3303.57</v>
      </c>
      <c r="P1316" s="49">
        <v>45826</v>
      </c>
      <c r="Q1316" s="12" t="str">
        <f>TEXT(Table1[[#This Row],[Billing_Date]],"YYYY")</f>
        <v>2025</v>
      </c>
      <c r="R1316" s="49">
        <v>45868</v>
      </c>
      <c r="S1316" s="12" t="s">
        <v>28</v>
      </c>
      <c r="T1316" s="12">
        <f>IF(Table1[[#This Row],[Payment_Status]]="Paid",1,0)</f>
        <v>1</v>
      </c>
      <c r="U1316" s="12">
        <f>IF(Table1[[#This Row],[Payment_Status]]="Unpaid",1,0)</f>
        <v>0</v>
      </c>
      <c r="V1316" s="12">
        <f>IF(Table1[[#This Row],[Payment_Status]]="Pending",1,0)</f>
        <v>0</v>
      </c>
      <c r="W1316" s="12" t="s">
        <v>29</v>
      </c>
      <c r="X1316" s="12" t="s">
        <v>44</v>
      </c>
      <c r="Y1316" s="12" t="s">
        <v>63</v>
      </c>
      <c r="Z1316" s="12">
        <v>303.86</v>
      </c>
      <c r="AA1316" s="12">
        <v>154.51</v>
      </c>
      <c r="AB1316" s="12" t="s">
        <v>32</v>
      </c>
      <c r="AC1316" s="13">
        <v>42425</v>
      </c>
      <c r="AD1316" s="12">
        <v>41</v>
      </c>
      <c r="AE1316" s="15" t="s">
        <v>40</v>
      </c>
    </row>
    <row r="1317" spans="3:31" ht="18" x14ac:dyDescent="0.35">
      <c r="C1317" s="11" t="s">
        <v>2626</v>
      </c>
      <c r="D1317" s="12" t="s">
        <v>5304</v>
      </c>
      <c r="E1317" s="12" t="s">
        <v>7316</v>
      </c>
      <c r="F1317" s="12" t="s">
        <v>30</v>
      </c>
      <c r="G1317" s="12" t="s">
        <v>8031</v>
      </c>
      <c r="H1317" s="12" t="s">
        <v>8024</v>
      </c>
      <c r="I1317" s="12" t="s">
        <v>2627</v>
      </c>
      <c r="J1317" s="13">
        <v>45536</v>
      </c>
      <c r="K1317" s="14">
        <v>0.33376157407407409</v>
      </c>
      <c r="L1317" s="12">
        <v>201.55</v>
      </c>
      <c r="M1317" s="12">
        <v>1943.74</v>
      </c>
      <c r="N1317" s="12">
        <v>2145.29</v>
      </c>
      <c r="O1317" s="12">
        <v>1163.95</v>
      </c>
      <c r="P1317" s="49">
        <v>45540</v>
      </c>
      <c r="Q1317" s="12" t="str">
        <f>TEXT(Table1[[#This Row],[Billing_Date]],"YYYY")</f>
        <v>2024</v>
      </c>
      <c r="R1317" s="49">
        <v>45870</v>
      </c>
      <c r="S1317" s="12" t="s">
        <v>28</v>
      </c>
      <c r="T1317" s="12">
        <f>IF(Table1[[#This Row],[Payment_Status]]="Paid",1,0)</f>
        <v>1</v>
      </c>
      <c r="U1317" s="12">
        <f>IF(Table1[[#This Row],[Payment_Status]]="Unpaid",1,0)</f>
        <v>0</v>
      </c>
      <c r="V1317" s="12">
        <f>IF(Table1[[#This Row],[Payment_Status]]="Pending",1,0)</f>
        <v>0</v>
      </c>
      <c r="W1317" s="12" t="s">
        <v>29</v>
      </c>
      <c r="X1317" s="12" t="s">
        <v>39</v>
      </c>
      <c r="Y1317" s="12" t="s">
        <v>31</v>
      </c>
      <c r="Z1317" s="12">
        <v>90.99</v>
      </c>
      <c r="AA1317" s="12">
        <v>110.56</v>
      </c>
      <c r="AB1317" s="12" t="s">
        <v>32</v>
      </c>
      <c r="AC1317" s="13">
        <v>45189</v>
      </c>
      <c r="AD1317" s="12">
        <v>26</v>
      </c>
      <c r="AE1317" s="15" t="s">
        <v>64</v>
      </c>
    </row>
    <row r="1318" spans="3:31" ht="18" x14ac:dyDescent="0.35">
      <c r="C1318" s="11" t="s">
        <v>2628</v>
      </c>
      <c r="D1318" s="12" t="s">
        <v>5305</v>
      </c>
      <c r="E1318" s="12" t="s">
        <v>7317</v>
      </c>
      <c r="F1318" s="12" t="s">
        <v>30</v>
      </c>
      <c r="G1318" s="12" t="s">
        <v>8025</v>
      </c>
      <c r="H1318" s="12" t="s">
        <v>8020</v>
      </c>
      <c r="I1318" s="12" t="s">
        <v>2629</v>
      </c>
      <c r="J1318" s="13">
        <v>45751</v>
      </c>
      <c r="K1318" s="14">
        <v>0.41222222222222221</v>
      </c>
      <c r="L1318" s="12">
        <v>176.32</v>
      </c>
      <c r="M1318" s="12">
        <v>4588.24</v>
      </c>
      <c r="N1318" s="12">
        <v>4764.5599999999904</v>
      </c>
      <c r="O1318" s="12">
        <v>1062.2</v>
      </c>
      <c r="P1318" s="49">
        <v>45753</v>
      </c>
      <c r="Q1318" s="12" t="str">
        <f>TEXT(Table1[[#This Row],[Billing_Date]],"YYYY")</f>
        <v>2025</v>
      </c>
      <c r="R1318" s="49">
        <v>45884</v>
      </c>
      <c r="S1318" s="12" t="s">
        <v>37</v>
      </c>
      <c r="T1318" s="12">
        <f>IF(Table1[[#This Row],[Payment_Status]]="Paid",1,0)</f>
        <v>0</v>
      </c>
      <c r="U1318" s="12">
        <f>IF(Table1[[#This Row],[Payment_Status]]="Unpaid",1,0)</f>
        <v>0</v>
      </c>
      <c r="V1318" s="12">
        <f>IF(Table1[[#This Row],[Payment_Status]]="Pending",1,0)</f>
        <v>1</v>
      </c>
      <c r="W1318" s="12" t="s">
        <v>43</v>
      </c>
      <c r="X1318" s="12" t="s">
        <v>44</v>
      </c>
      <c r="Y1318" s="12" t="s">
        <v>31</v>
      </c>
      <c r="Z1318" s="12">
        <v>96.26</v>
      </c>
      <c r="AA1318" s="12">
        <v>80.06</v>
      </c>
      <c r="AB1318" s="12" t="s">
        <v>46</v>
      </c>
      <c r="AC1318" s="13">
        <v>44653</v>
      </c>
      <c r="AD1318" s="12">
        <v>38</v>
      </c>
      <c r="AE1318" s="15" t="s">
        <v>33</v>
      </c>
    </row>
    <row r="1319" spans="3:31" ht="18" x14ac:dyDescent="0.35">
      <c r="C1319" s="11" t="s">
        <v>2630</v>
      </c>
      <c r="D1319" s="12" t="s">
        <v>5306</v>
      </c>
      <c r="E1319" s="12" t="s">
        <v>7318</v>
      </c>
      <c r="F1319" s="12" t="s">
        <v>26</v>
      </c>
      <c r="G1319" s="12" t="s">
        <v>8029</v>
      </c>
      <c r="H1319" s="12" t="s">
        <v>8020</v>
      </c>
      <c r="I1319" s="12" t="s">
        <v>2631</v>
      </c>
      <c r="J1319" s="13">
        <v>45630</v>
      </c>
      <c r="K1319" s="14">
        <v>0.84697916666666662</v>
      </c>
      <c r="L1319" s="12">
        <v>344.25</v>
      </c>
      <c r="M1319" s="12">
        <v>1794.54</v>
      </c>
      <c r="N1319" s="12">
        <v>2138.79</v>
      </c>
      <c r="O1319" s="12">
        <v>1905.53</v>
      </c>
      <c r="P1319" s="49">
        <v>45634</v>
      </c>
      <c r="Q1319" s="12" t="str">
        <f>TEXT(Table1[[#This Row],[Billing_Date]],"YYYY")</f>
        <v>2024</v>
      </c>
      <c r="R1319" s="49">
        <v>45879</v>
      </c>
      <c r="S1319" s="12" t="s">
        <v>37</v>
      </c>
      <c r="T1319" s="12">
        <f>IF(Table1[[#This Row],[Payment_Status]]="Paid",1,0)</f>
        <v>0</v>
      </c>
      <c r="U1319" s="12">
        <f>IF(Table1[[#This Row],[Payment_Status]]="Unpaid",1,0)</f>
        <v>0</v>
      </c>
      <c r="V1319" s="12">
        <f>IF(Table1[[#This Row],[Payment_Status]]="Pending",1,0)</f>
        <v>1</v>
      </c>
      <c r="W1319" s="12" t="s">
        <v>58</v>
      </c>
      <c r="X1319" s="12" t="s">
        <v>44</v>
      </c>
      <c r="Y1319" s="12" t="s">
        <v>63</v>
      </c>
      <c r="Z1319" s="12">
        <v>208.37</v>
      </c>
      <c r="AA1319" s="12">
        <v>135.88</v>
      </c>
      <c r="AB1319" s="12" t="s">
        <v>46</v>
      </c>
      <c r="AC1319" s="13">
        <v>42542</v>
      </c>
      <c r="AD1319" s="12">
        <v>35</v>
      </c>
      <c r="AE1319" s="15" t="s">
        <v>40</v>
      </c>
    </row>
    <row r="1320" spans="3:31" ht="18" x14ac:dyDescent="0.35">
      <c r="C1320" s="11" t="s">
        <v>2632</v>
      </c>
      <c r="D1320" s="12" t="s">
        <v>5307</v>
      </c>
      <c r="E1320" s="12" t="s">
        <v>7319</v>
      </c>
      <c r="F1320" s="12" t="s">
        <v>35</v>
      </c>
      <c r="G1320" s="12" t="s">
        <v>8030</v>
      </c>
      <c r="H1320" s="12" t="s">
        <v>8023</v>
      </c>
      <c r="I1320" s="12" t="s">
        <v>2633</v>
      </c>
      <c r="J1320" s="13">
        <v>45619</v>
      </c>
      <c r="K1320" s="14">
        <v>0.87711805555555555</v>
      </c>
      <c r="L1320" s="12">
        <v>432.43</v>
      </c>
      <c r="M1320" s="12">
        <v>2963.65</v>
      </c>
      <c r="N1320" s="12">
        <v>3396.08</v>
      </c>
      <c r="O1320" s="12">
        <v>2440.5500000000002</v>
      </c>
      <c r="P1320" s="49">
        <v>45724</v>
      </c>
      <c r="Q1320" s="12" t="str">
        <f>TEXT(Table1[[#This Row],[Billing_Date]],"YYYY")</f>
        <v>2025</v>
      </c>
      <c r="R1320" s="49">
        <v>45865</v>
      </c>
      <c r="S1320" s="12" t="s">
        <v>37</v>
      </c>
      <c r="T1320" s="12">
        <f>IF(Table1[[#This Row],[Payment_Status]]="Paid",1,0)</f>
        <v>0</v>
      </c>
      <c r="U1320" s="12">
        <f>IF(Table1[[#This Row],[Payment_Status]]="Unpaid",1,0)</f>
        <v>0</v>
      </c>
      <c r="V1320" s="12">
        <f>IF(Table1[[#This Row],[Payment_Status]]="Pending",1,0)</f>
        <v>1</v>
      </c>
      <c r="W1320" s="12" t="s">
        <v>38</v>
      </c>
      <c r="X1320" s="12" t="s">
        <v>30</v>
      </c>
      <c r="Y1320" s="12" t="s">
        <v>85</v>
      </c>
      <c r="Z1320" s="12">
        <v>194.1</v>
      </c>
      <c r="AA1320" s="12">
        <v>238.33</v>
      </c>
      <c r="AB1320" s="12" t="s">
        <v>32</v>
      </c>
      <c r="AC1320" s="13">
        <v>44196</v>
      </c>
      <c r="AD1320" s="12">
        <v>39</v>
      </c>
      <c r="AE1320" s="15" t="s">
        <v>40</v>
      </c>
    </row>
    <row r="1321" spans="3:31" ht="18" x14ac:dyDescent="0.35">
      <c r="C1321" s="11" t="s">
        <v>2634</v>
      </c>
      <c r="D1321" s="12" t="s">
        <v>5308</v>
      </c>
      <c r="E1321" s="12" t="s">
        <v>7320</v>
      </c>
      <c r="F1321" s="12" t="s">
        <v>30</v>
      </c>
      <c r="G1321" s="12" t="s">
        <v>8029</v>
      </c>
      <c r="H1321" s="12" t="s">
        <v>8020</v>
      </c>
      <c r="I1321" s="12" t="s">
        <v>2635</v>
      </c>
      <c r="J1321" s="13">
        <v>45670</v>
      </c>
      <c r="K1321" s="14">
        <v>0.14684027777777778</v>
      </c>
      <c r="L1321" s="12">
        <v>319.81</v>
      </c>
      <c r="M1321" s="12">
        <v>1287.75</v>
      </c>
      <c r="N1321" s="12">
        <v>1607.56</v>
      </c>
      <c r="O1321" s="12">
        <v>2198.8200000000002</v>
      </c>
      <c r="P1321" s="49">
        <v>45674</v>
      </c>
      <c r="Q1321" s="12" t="str">
        <f>TEXT(Table1[[#This Row],[Billing_Date]],"YYYY")</f>
        <v>2025</v>
      </c>
      <c r="R1321" s="49">
        <v>45865</v>
      </c>
      <c r="S1321" s="12" t="s">
        <v>28</v>
      </c>
      <c r="T1321" s="12">
        <f>IF(Table1[[#This Row],[Payment_Status]]="Paid",1,0)</f>
        <v>1</v>
      </c>
      <c r="U1321" s="12">
        <f>IF(Table1[[#This Row],[Payment_Status]]="Unpaid",1,0)</f>
        <v>0</v>
      </c>
      <c r="V1321" s="12">
        <f>IF(Table1[[#This Row],[Payment_Status]]="Pending",1,0)</f>
        <v>0</v>
      </c>
      <c r="W1321" s="12" t="s">
        <v>58</v>
      </c>
      <c r="X1321" s="12" t="s">
        <v>30</v>
      </c>
      <c r="Y1321" s="12" t="s">
        <v>45</v>
      </c>
      <c r="Z1321" s="12">
        <v>141.05000000000001</v>
      </c>
      <c r="AA1321" s="12">
        <v>178.76</v>
      </c>
      <c r="AB1321" s="12" t="s">
        <v>32</v>
      </c>
      <c r="AC1321" s="13">
        <v>43031</v>
      </c>
      <c r="AD1321" s="12">
        <v>26</v>
      </c>
      <c r="AE1321" s="15" t="s">
        <v>40</v>
      </c>
    </row>
    <row r="1322" spans="3:31" ht="18" x14ac:dyDescent="0.35">
      <c r="C1322" s="11" t="s">
        <v>1072</v>
      </c>
      <c r="D1322" s="12" t="s">
        <v>5309</v>
      </c>
      <c r="E1322" s="12" t="s">
        <v>7321</v>
      </c>
      <c r="F1322" s="12" t="s">
        <v>30</v>
      </c>
      <c r="G1322" s="12" t="s">
        <v>8026</v>
      </c>
      <c r="H1322" s="12" t="s">
        <v>8021</v>
      </c>
      <c r="I1322" s="12" t="s">
        <v>1073</v>
      </c>
      <c r="J1322" s="13">
        <v>45624</v>
      </c>
      <c r="K1322" s="14">
        <v>0.53336805555555555</v>
      </c>
      <c r="L1322" s="12">
        <v>483.25</v>
      </c>
      <c r="M1322" s="12">
        <v>1243.1300000000001</v>
      </c>
      <c r="N1322" s="12">
        <v>1726.38</v>
      </c>
      <c r="O1322" s="12">
        <v>3366.64</v>
      </c>
      <c r="P1322" s="49">
        <v>45803</v>
      </c>
      <c r="Q1322" s="12" t="str">
        <f>TEXT(Table1[[#This Row],[Billing_Date]],"YYYY")</f>
        <v>2025</v>
      </c>
      <c r="R1322" s="49">
        <v>45876</v>
      </c>
      <c r="S1322" s="12" t="s">
        <v>49</v>
      </c>
      <c r="T1322" s="12">
        <f>IF(Table1[[#This Row],[Payment_Status]]="Paid",1,0)</f>
        <v>0</v>
      </c>
      <c r="U1322" s="12">
        <f>IF(Table1[[#This Row],[Payment_Status]]="Unpaid",1,0)</f>
        <v>1</v>
      </c>
      <c r="V1322" s="12">
        <f>IF(Table1[[#This Row],[Payment_Status]]="Pending",1,0)</f>
        <v>0</v>
      </c>
      <c r="W1322" s="12" t="s">
        <v>58</v>
      </c>
      <c r="X1322" s="12" t="s">
        <v>39</v>
      </c>
      <c r="Y1322" s="12" t="s">
        <v>45</v>
      </c>
      <c r="Z1322" s="12">
        <v>230.84</v>
      </c>
      <c r="AA1322" s="12">
        <v>252.41</v>
      </c>
      <c r="AB1322" s="12" t="s">
        <v>32</v>
      </c>
      <c r="AC1322" s="13">
        <v>44158</v>
      </c>
      <c r="AD1322" s="12">
        <v>29</v>
      </c>
      <c r="AE1322" s="15" t="s">
        <v>64</v>
      </c>
    </row>
    <row r="1323" spans="3:31" ht="18" x14ac:dyDescent="0.35">
      <c r="C1323" s="11" t="s">
        <v>2638</v>
      </c>
      <c r="D1323" s="12" t="s">
        <v>5310</v>
      </c>
      <c r="E1323" s="12" t="s">
        <v>7322</v>
      </c>
      <c r="F1323" s="12" t="s">
        <v>30</v>
      </c>
      <c r="G1323" s="12" t="s">
        <v>8030</v>
      </c>
      <c r="H1323" s="12" t="s">
        <v>8023</v>
      </c>
      <c r="I1323" s="12" t="s">
        <v>2639</v>
      </c>
      <c r="J1323" s="13">
        <v>45762</v>
      </c>
      <c r="K1323" s="14">
        <v>5.7175925925925927E-3</v>
      </c>
      <c r="L1323" s="12">
        <v>136.61000000000001</v>
      </c>
      <c r="M1323" s="12">
        <v>2088.81</v>
      </c>
      <c r="N1323" s="12">
        <v>2225.42</v>
      </c>
      <c r="O1323" s="12">
        <v>754.68</v>
      </c>
      <c r="P1323" s="49">
        <v>45764</v>
      </c>
      <c r="Q1323" s="12" t="str">
        <f>TEXT(Table1[[#This Row],[Billing_Date]],"YYYY")</f>
        <v>2025</v>
      </c>
      <c r="R1323" s="49">
        <v>45881</v>
      </c>
      <c r="S1323" s="12" t="s">
        <v>37</v>
      </c>
      <c r="T1323" s="12">
        <f>IF(Table1[[#This Row],[Payment_Status]]="Paid",1,0)</f>
        <v>0</v>
      </c>
      <c r="U1323" s="12">
        <f>IF(Table1[[#This Row],[Payment_Status]]="Unpaid",1,0)</f>
        <v>0</v>
      </c>
      <c r="V1323" s="12">
        <f>IF(Table1[[#This Row],[Payment_Status]]="Pending",1,0)</f>
        <v>1</v>
      </c>
      <c r="W1323" s="12" t="s">
        <v>29</v>
      </c>
      <c r="X1323" s="12" t="s">
        <v>30</v>
      </c>
      <c r="Y1323" s="12" t="s">
        <v>51</v>
      </c>
      <c r="Z1323" s="12">
        <v>74.61</v>
      </c>
      <c r="AA1323" s="12">
        <v>62</v>
      </c>
      <c r="AB1323" s="12" t="s">
        <v>32</v>
      </c>
      <c r="AC1323" s="13">
        <v>43327</v>
      </c>
      <c r="AD1323" s="12">
        <v>31</v>
      </c>
      <c r="AE1323" s="15" t="s">
        <v>64</v>
      </c>
    </row>
    <row r="1324" spans="3:31" ht="18" x14ac:dyDescent="0.35">
      <c r="C1324" s="11" t="s">
        <v>2640</v>
      </c>
      <c r="D1324" s="12" t="s">
        <v>5311</v>
      </c>
      <c r="E1324" s="12" t="s">
        <v>7323</v>
      </c>
      <c r="F1324" s="12" t="s">
        <v>35</v>
      </c>
      <c r="G1324" s="12" t="s">
        <v>8031</v>
      </c>
      <c r="H1324" s="12" t="s">
        <v>8024</v>
      </c>
      <c r="I1324" s="12" t="s">
        <v>2641</v>
      </c>
      <c r="J1324" s="13">
        <v>45819</v>
      </c>
      <c r="K1324" s="14">
        <v>0.30929398148148146</v>
      </c>
      <c r="L1324" s="12">
        <v>400.95</v>
      </c>
      <c r="M1324" s="12">
        <v>3359.98</v>
      </c>
      <c r="N1324" s="12">
        <v>3760.93</v>
      </c>
      <c r="O1324" s="12">
        <v>2999.49</v>
      </c>
      <c r="P1324" s="49">
        <v>45819</v>
      </c>
      <c r="Q1324" s="12" t="str">
        <f>TEXT(Table1[[#This Row],[Billing_Date]],"YYYY")</f>
        <v>2025</v>
      </c>
      <c r="R1324" s="49">
        <v>45873</v>
      </c>
      <c r="S1324" s="12" t="s">
        <v>49</v>
      </c>
      <c r="T1324" s="12">
        <f>IF(Table1[[#This Row],[Payment_Status]]="Paid",1,0)</f>
        <v>0</v>
      </c>
      <c r="U1324" s="12">
        <f>IF(Table1[[#This Row],[Payment_Status]]="Unpaid",1,0)</f>
        <v>1</v>
      </c>
      <c r="V1324" s="12">
        <f>IF(Table1[[#This Row],[Payment_Status]]="Pending",1,0)</f>
        <v>0</v>
      </c>
      <c r="W1324" s="12" t="s">
        <v>50</v>
      </c>
      <c r="X1324" s="12" t="s">
        <v>30</v>
      </c>
      <c r="Y1324" s="12" t="s">
        <v>45</v>
      </c>
      <c r="Z1324" s="12">
        <v>251.54</v>
      </c>
      <c r="AA1324" s="12">
        <v>149.41</v>
      </c>
      <c r="AB1324" s="12" t="s">
        <v>32</v>
      </c>
      <c r="AC1324" s="13">
        <v>42724</v>
      </c>
      <c r="AD1324" s="12">
        <v>54</v>
      </c>
      <c r="AE1324" s="15" t="s">
        <v>64</v>
      </c>
    </row>
    <row r="1325" spans="3:31" ht="18" x14ac:dyDescent="0.35">
      <c r="C1325" s="11" t="s">
        <v>2642</v>
      </c>
      <c r="D1325" s="12" t="s">
        <v>5312</v>
      </c>
      <c r="E1325" s="12" t="s">
        <v>7324</v>
      </c>
      <c r="F1325" s="12" t="s">
        <v>35</v>
      </c>
      <c r="G1325" s="12" t="s">
        <v>8030</v>
      </c>
      <c r="H1325" s="12" t="s">
        <v>8023</v>
      </c>
      <c r="I1325" s="12" t="s">
        <v>2643</v>
      </c>
      <c r="J1325" s="13">
        <v>45509</v>
      </c>
      <c r="K1325" s="14">
        <v>0.52831018518518513</v>
      </c>
      <c r="L1325" s="12">
        <v>65.989999999999995</v>
      </c>
      <c r="M1325" s="12">
        <v>1510.61</v>
      </c>
      <c r="N1325" s="12">
        <v>1576.6</v>
      </c>
      <c r="O1325" s="12">
        <v>469.67</v>
      </c>
      <c r="P1325" s="49">
        <v>45648</v>
      </c>
      <c r="Q1325" s="12" t="str">
        <f>TEXT(Table1[[#This Row],[Billing_Date]],"YYYY")</f>
        <v>2024</v>
      </c>
      <c r="R1325" s="49">
        <v>45874</v>
      </c>
      <c r="S1325" s="12" t="s">
        <v>37</v>
      </c>
      <c r="T1325" s="12">
        <f>IF(Table1[[#This Row],[Payment_Status]]="Paid",1,0)</f>
        <v>0</v>
      </c>
      <c r="U1325" s="12">
        <f>IF(Table1[[#This Row],[Payment_Status]]="Unpaid",1,0)</f>
        <v>0</v>
      </c>
      <c r="V1325" s="12">
        <f>IF(Table1[[#This Row],[Payment_Status]]="Pending",1,0)</f>
        <v>1</v>
      </c>
      <c r="W1325" s="12" t="s">
        <v>50</v>
      </c>
      <c r="X1325" s="12" t="s">
        <v>30</v>
      </c>
      <c r="Y1325" s="12" t="s">
        <v>51</v>
      </c>
      <c r="Z1325" s="12">
        <v>31.68</v>
      </c>
      <c r="AA1325" s="12">
        <v>34.31</v>
      </c>
      <c r="AB1325" s="12" t="s">
        <v>32</v>
      </c>
      <c r="AC1325" s="13">
        <v>42880</v>
      </c>
      <c r="AD1325" s="12">
        <v>49</v>
      </c>
      <c r="AE1325" s="15" t="s">
        <v>40</v>
      </c>
    </row>
    <row r="1326" spans="3:31" ht="18" x14ac:dyDescent="0.35">
      <c r="C1326" s="11" t="s">
        <v>1791</v>
      </c>
      <c r="D1326" s="12" t="s">
        <v>5313</v>
      </c>
      <c r="E1326" s="12" t="s">
        <v>7325</v>
      </c>
      <c r="F1326" s="12" t="s">
        <v>35</v>
      </c>
      <c r="G1326" s="12" t="s">
        <v>8028</v>
      </c>
      <c r="H1326" s="12" t="s">
        <v>8022</v>
      </c>
      <c r="I1326" s="12" t="s">
        <v>1792</v>
      </c>
      <c r="J1326" s="13">
        <v>45619</v>
      </c>
      <c r="K1326" s="14">
        <v>0.59487268518518521</v>
      </c>
      <c r="L1326" s="12">
        <v>138.30000000000001</v>
      </c>
      <c r="M1326" s="12">
        <v>1145.1500000000001</v>
      </c>
      <c r="N1326" s="12">
        <v>1283.45</v>
      </c>
      <c r="O1326" s="12">
        <v>696.21</v>
      </c>
      <c r="P1326" s="49">
        <v>45805</v>
      </c>
      <c r="Q1326" s="12" t="str">
        <f>TEXT(Table1[[#This Row],[Billing_Date]],"YYYY")</f>
        <v>2025</v>
      </c>
      <c r="R1326" s="49">
        <v>45874</v>
      </c>
      <c r="S1326" s="12" t="s">
        <v>28</v>
      </c>
      <c r="T1326" s="12">
        <f>IF(Table1[[#This Row],[Payment_Status]]="Paid",1,0)</f>
        <v>1</v>
      </c>
      <c r="U1326" s="12">
        <f>IF(Table1[[#This Row],[Payment_Status]]="Unpaid",1,0)</f>
        <v>0</v>
      </c>
      <c r="V1326" s="12">
        <f>IF(Table1[[#This Row],[Payment_Status]]="Pending",1,0)</f>
        <v>0</v>
      </c>
      <c r="W1326" s="12" t="s">
        <v>58</v>
      </c>
      <c r="X1326" s="12" t="s">
        <v>30</v>
      </c>
      <c r="Y1326" s="12" t="s">
        <v>51</v>
      </c>
      <c r="Z1326" s="12">
        <v>72.41</v>
      </c>
      <c r="AA1326" s="12">
        <v>65.89</v>
      </c>
      <c r="AB1326" s="12" t="s">
        <v>32</v>
      </c>
      <c r="AC1326" s="13">
        <v>42892</v>
      </c>
      <c r="AD1326" s="12">
        <v>42</v>
      </c>
      <c r="AE1326" s="15" t="s">
        <v>40</v>
      </c>
    </row>
    <row r="1327" spans="3:31" ht="18" x14ac:dyDescent="0.35">
      <c r="C1327" s="11" t="s">
        <v>2646</v>
      </c>
      <c r="D1327" s="12" t="s">
        <v>5314</v>
      </c>
      <c r="E1327" s="12" t="s">
        <v>7326</v>
      </c>
      <c r="F1327" s="12" t="s">
        <v>35</v>
      </c>
      <c r="G1327" s="12" t="s">
        <v>8030</v>
      </c>
      <c r="H1327" s="12" t="s">
        <v>8023</v>
      </c>
      <c r="I1327" s="12" t="s">
        <v>2647</v>
      </c>
      <c r="J1327" s="13">
        <v>45526</v>
      </c>
      <c r="K1327" s="14">
        <v>0.86276620370370372</v>
      </c>
      <c r="L1327" s="12">
        <v>379.34</v>
      </c>
      <c r="M1327" s="12">
        <v>4982.29</v>
      </c>
      <c r="N1327" s="12">
        <v>5361.63</v>
      </c>
      <c r="O1327" s="12">
        <v>2428.9699999999998</v>
      </c>
      <c r="P1327" s="49">
        <v>45756</v>
      </c>
      <c r="Q1327" s="12" t="str">
        <f>TEXT(Table1[[#This Row],[Billing_Date]],"YYYY")</f>
        <v>2025</v>
      </c>
      <c r="R1327" s="49">
        <v>45858</v>
      </c>
      <c r="S1327" s="12" t="s">
        <v>37</v>
      </c>
      <c r="T1327" s="12">
        <f>IF(Table1[[#This Row],[Payment_Status]]="Paid",1,0)</f>
        <v>0</v>
      </c>
      <c r="U1327" s="12">
        <f>IF(Table1[[#This Row],[Payment_Status]]="Unpaid",1,0)</f>
        <v>0</v>
      </c>
      <c r="V1327" s="12">
        <f>IF(Table1[[#This Row],[Payment_Status]]="Pending",1,0)</f>
        <v>1</v>
      </c>
      <c r="W1327" s="12" t="s">
        <v>58</v>
      </c>
      <c r="X1327" s="12" t="s">
        <v>39</v>
      </c>
      <c r="Y1327" s="12" t="s">
        <v>63</v>
      </c>
      <c r="Z1327" s="12">
        <v>261.25</v>
      </c>
      <c r="AA1327" s="12">
        <v>118.09</v>
      </c>
      <c r="AB1327" s="12" t="s">
        <v>32</v>
      </c>
      <c r="AC1327" s="13">
        <v>42572</v>
      </c>
      <c r="AD1327" s="12">
        <v>55</v>
      </c>
      <c r="AE1327" s="15" t="s">
        <v>33</v>
      </c>
    </row>
    <row r="1328" spans="3:31" ht="18" x14ac:dyDescent="0.35">
      <c r="C1328" s="11" t="s">
        <v>1062</v>
      </c>
      <c r="D1328" s="12" t="s">
        <v>5315</v>
      </c>
      <c r="E1328" s="12" t="s">
        <v>7327</v>
      </c>
      <c r="F1328" s="12" t="s">
        <v>30</v>
      </c>
      <c r="G1328" s="12" t="s">
        <v>8025</v>
      </c>
      <c r="H1328" s="12" t="s">
        <v>8020</v>
      </c>
      <c r="I1328" s="12" t="s">
        <v>1063</v>
      </c>
      <c r="J1328" s="13">
        <v>45769</v>
      </c>
      <c r="K1328" s="14">
        <v>0.21064814814814814</v>
      </c>
      <c r="L1328" s="12">
        <v>116.2</v>
      </c>
      <c r="M1328" s="12">
        <v>4214.4799999999996</v>
      </c>
      <c r="N1328" s="12">
        <v>4330.6799999999903</v>
      </c>
      <c r="O1328" s="12">
        <v>575.98</v>
      </c>
      <c r="P1328" s="49">
        <v>45775</v>
      </c>
      <c r="Q1328" s="12" t="str">
        <f>TEXT(Table1[[#This Row],[Billing_Date]],"YYYY")</f>
        <v>2025</v>
      </c>
      <c r="R1328" s="49">
        <v>45870</v>
      </c>
      <c r="S1328" s="12" t="s">
        <v>28</v>
      </c>
      <c r="T1328" s="12">
        <f>IF(Table1[[#This Row],[Payment_Status]]="Paid",1,0)</f>
        <v>1</v>
      </c>
      <c r="U1328" s="12">
        <f>IF(Table1[[#This Row],[Payment_Status]]="Unpaid",1,0)</f>
        <v>0</v>
      </c>
      <c r="V1328" s="12">
        <f>IF(Table1[[#This Row],[Payment_Status]]="Pending",1,0)</f>
        <v>0</v>
      </c>
      <c r="W1328" s="12" t="s">
        <v>29</v>
      </c>
      <c r="X1328" s="12" t="s">
        <v>44</v>
      </c>
      <c r="Y1328" s="12" t="s">
        <v>45</v>
      </c>
      <c r="Z1328" s="12">
        <v>48.84</v>
      </c>
      <c r="AA1328" s="12">
        <v>67.36</v>
      </c>
      <c r="AB1328" s="12" t="s">
        <v>46</v>
      </c>
      <c r="AC1328" s="13">
        <v>44353</v>
      </c>
      <c r="AD1328" s="12">
        <v>65</v>
      </c>
      <c r="AE1328" s="15" t="s">
        <v>64</v>
      </c>
    </row>
    <row r="1329" spans="3:31" ht="18" x14ac:dyDescent="0.35">
      <c r="C1329" s="11" t="s">
        <v>2650</v>
      </c>
      <c r="D1329" s="12" t="s">
        <v>5316</v>
      </c>
      <c r="E1329" s="12" t="s">
        <v>7328</v>
      </c>
      <c r="F1329" s="12" t="s">
        <v>35</v>
      </c>
      <c r="G1329" s="12" t="s">
        <v>8029</v>
      </c>
      <c r="H1329" s="12" t="s">
        <v>8020</v>
      </c>
      <c r="I1329" s="12" t="s">
        <v>2651</v>
      </c>
      <c r="J1329" s="13">
        <v>45505</v>
      </c>
      <c r="K1329" s="14">
        <v>0.23175925925925925</v>
      </c>
      <c r="L1329" s="12">
        <v>335.41</v>
      </c>
      <c r="M1329" s="12">
        <v>1798.16</v>
      </c>
      <c r="N1329" s="12">
        <v>2133.5700000000002</v>
      </c>
      <c r="O1329" s="12">
        <v>1990.43</v>
      </c>
      <c r="P1329" s="49">
        <v>45836</v>
      </c>
      <c r="Q1329" s="12" t="str">
        <f>TEXT(Table1[[#This Row],[Billing_Date]],"YYYY")</f>
        <v>2025</v>
      </c>
      <c r="R1329" s="49">
        <v>45868</v>
      </c>
      <c r="S1329" s="12" t="s">
        <v>37</v>
      </c>
      <c r="T1329" s="12">
        <f>IF(Table1[[#This Row],[Payment_Status]]="Paid",1,0)</f>
        <v>0</v>
      </c>
      <c r="U1329" s="12">
        <f>IF(Table1[[#This Row],[Payment_Status]]="Unpaid",1,0)</f>
        <v>0</v>
      </c>
      <c r="V1329" s="12">
        <f>IF(Table1[[#This Row],[Payment_Status]]="Pending",1,0)</f>
        <v>1</v>
      </c>
      <c r="W1329" s="12" t="s">
        <v>58</v>
      </c>
      <c r="X1329" s="12" t="s">
        <v>44</v>
      </c>
      <c r="Y1329" s="12" t="s">
        <v>31</v>
      </c>
      <c r="Z1329" s="12">
        <v>201</v>
      </c>
      <c r="AA1329" s="12">
        <v>134.41</v>
      </c>
      <c r="AB1329" s="12" t="s">
        <v>46</v>
      </c>
      <c r="AC1329" s="13">
        <v>43261</v>
      </c>
      <c r="AD1329" s="12">
        <v>73</v>
      </c>
      <c r="AE1329" s="15" t="s">
        <v>33</v>
      </c>
    </row>
    <row r="1330" spans="3:31" ht="18" x14ac:dyDescent="0.35">
      <c r="C1330" s="11" t="s">
        <v>2826</v>
      </c>
      <c r="D1330" s="12" t="s">
        <v>5317</v>
      </c>
      <c r="E1330" s="12" t="s">
        <v>7329</v>
      </c>
      <c r="F1330" s="12" t="s">
        <v>30</v>
      </c>
      <c r="G1330" s="12" t="s">
        <v>8026</v>
      </c>
      <c r="H1330" s="12" t="s">
        <v>8021</v>
      </c>
      <c r="I1330" s="12" t="s">
        <v>2827</v>
      </c>
      <c r="J1330" s="13">
        <v>45501</v>
      </c>
      <c r="K1330" s="14">
        <v>0.67769675925925921</v>
      </c>
      <c r="L1330" s="12">
        <v>372.08</v>
      </c>
      <c r="M1330" s="12">
        <v>1085.6099999999999</v>
      </c>
      <c r="N1330" s="12">
        <v>1457.6899999999901</v>
      </c>
      <c r="O1330" s="12">
        <v>2575.66</v>
      </c>
      <c r="P1330" s="49">
        <v>45620</v>
      </c>
      <c r="Q1330" s="12" t="str">
        <f>TEXT(Table1[[#This Row],[Billing_Date]],"YYYY")</f>
        <v>2024</v>
      </c>
      <c r="R1330" s="49">
        <v>45871</v>
      </c>
      <c r="S1330" s="12" t="s">
        <v>49</v>
      </c>
      <c r="T1330" s="12">
        <f>IF(Table1[[#This Row],[Payment_Status]]="Paid",1,0)</f>
        <v>0</v>
      </c>
      <c r="U1330" s="12">
        <f>IF(Table1[[#This Row],[Payment_Status]]="Unpaid",1,0)</f>
        <v>1</v>
      </c>
      <c r="V1330" s="12">
        <f>IF(Table1[[#This Row],[Payment_Status]]="Pending",1,0)</f>
        <v>0</v>
      </c>
      <c r="W1330" s="12" t="s">
        <v>38</v>
      </c>
      <c r="X1330" s="12" t="s">
        <v>44</v>
      </c>
      <c r="Y1330" s="12" t="s">
        <v>45</v>
      </c>
      <c r="Z1330" s="12">
        <v>173.12</v>
      </c>
      <c r="AA1330" s="12">
        <v>198.96</v>
      </c>
      <c r="AB1330" s="12" t="s">
        <v>32</v>
      </c>
      <c r="AC1330" s="13">
        <v>42410</v>
      </c>
      <c r="AD1330" s="12">
        <v>57</v>
      </c>
      <c r="AE1330" s="15" t="s">
        <v>64</v>
      </c>
    </row>
    <row r="1331" spans="3:31" ht="18" x14ac:dyDescent="0.35">
      <c r="C1331" s="11" t="s">
        <v>322</v>
      </c>
      <c r="D1331" s="12" t="s">
        <v>5318</v>
      </c>
      <c r="E1331" s="12" t="s">
        <v>7330</v>
      </c>
      <c r="F1331" s="12" t="s">
        <v>35</v>
      </c>
      <c r="G1331" s="12" t="s">
        <v>8026</v>
      </c>
      <c r="H1331" s="12" t="s">
        <v>8021</v>
      </c>
      <c r="I1331" s="12" t="s">
        <v>323</v>
      </c>
      <c r="J1331" s="13">
        <v>45768</v>
      </c>
      <c r="K1331" s="14">
        <v>0.27523148148148147</v>
      </c>
      <c r="L1331" s="12">
        <v>226.28</v>
      </c>
      <c r="M1331" s="12">
        <v>4578.75</v>
      </c>
      <c r="N1331" s="12">
        <v>4805.03</v>
      </c>
      <c r="O1331" s="12">
        <v>1315.34</v>
      </c>
      <c r="P1331" s="49">
        <v>45827</v>
      </c>
      <c r="Q1331" s="12" t="str">
        <f>TEXT(Table1[[#This Row],[Billing_Date]],"YYYY")</f>
        <v>2025</v>
      </c>
      <c r="R1331" s="49">
        <v>45871</v>
      </c>
      <c r="S1331" s="12" t="s">
        <v>49</v>
      </c>
      <c r="T1331" s="12">
        <f>IF(Table1[[#This Row],[Payment_Status]]="Paid",1,0)</f>
        <v>0</v>
      </c>
      <c r="U1331" s="12">
        <f>IF(Table1[[#This Row],[Payment_Status]]="Unpaid",1,0)</f>
        <v>1</v>
      </c>
      <c r="V1331" s="12">
        <f>IF(Table1[[#This Row],[Payment_Status]]="Pending",1,0)</f>
        <v>0</v>
      </c>
      <c r="W1331" s="12" t="s">
        <v>50</v>
      </c>
      <c r="X1331" s="12" t="s">
        <v>44</v>
      </c>
      <c r="Y1331" s="12" t="s">
        <v>45</v>
      </c>
      <c r="Z1331" s="12">
        <v>143.93</v>
      </c>
      <c r="AA1331" s="12">
        <v>82.35</v>
      </c>
      <c r="AB1331" s="12" t="s">
        <v>46</v>
      </c>
      <c r="AC1331" s="13">
        <v>43401</v>
      </c>
      <c r="AD1331" s="12">
        <v>73</v>
      </c>
      <c r="AE1331" s="15" t="s">
        <v>64</v>
      </c>
    </row>
    <row r="1332" spans="3:31" ht="18" x14ac:dyDescent="0.35">
      <c r="C1332" s="11" t="s">
        <v>2656</v>
      </c>
      <c r="D1332" s="12" t="s">
        <v>5319</v>
      </c>
      <c r="E1332" s="12" t="s">
        <v>7331</v>
      </c>
      <c r="F1332" s="12" t="s">
        <v>26</v>
      </c>
      <c r="G1332" s="12" t="s">
        <v>8026</v>
      </c>
      <c r="H1332" s="12" t="s">
        <v>8021</v>
      </c>
      <c r="I1332" s="12" t="s">
        <v>2657</v>
      </c>
      <c r="J1332" s="13">
        <v>45710</v>
      </c>
      <c r="K1332" s="14">
        <v>0.49591435185185184</v>
      </c>
      <c r="L1332" s="12">
        <v>165.5</v>
      </c>
      <c r="M1332" s="12">
        <v>3222.61</v>
      </c>
      <c r="N1332" s="12">
        <v>3388.11</v>
      </c>
      <c r="O1332" s="12">
        <v>1146.8499999999999</v>
      </c>
      <c r="P1332" s="49">
        <v>45814</v>
      </c>
      <c r="Q1332" s="12" t="str">
        <f>TEXT(Table1[[#This Row],[Billing_Date]],"YYYY")</f>
        <v>2025</v>
      </c>
      <c r="R1332" s="49">
        <v>45860</v>
      </c>
      <c r="S1332" s="12" t="s">
        <v>49</v>
      </c>
      <c r="T1332" s="12">
        <f>IF(Table1[[#This Row],[Payment_Status]]="Paid",1,0)</f>
        <v>0</v>
      </c>
      <c r="U1332" s="12">
        <f>IF(Table1[[#This Row],[Payment_Status]]="Unpaid",1,0)</f>
        <v>1</v>
      </c>
      <c r="V1332" s="12">
        <f>IF(Table1[[#This Row],[Payment_Status]]="Pending",1,0)</f>
        <v>0</v>
      </c>
      <c r="W1332" s="12" t="s">
        <v>50</v>
      </c>
      <c r="X1332" s="12" t="s">
        <v>39</v>
      </c>
      <c r="Y1332" s="12" t="s">
        <v>31</v>
      </c>
      <c r="Z1332" s="12">
        <v>91.87</v>
      </c>
      <c r="AA1332" s="12">
        <v>73.63</v>
      </c>
      <c r="AB1332" s="12" t="s">
        <v>46</v>
      </c>
      <c r="AC1332" s="13">
        <v>43943</v>
      </c>
      <c r="AD1332" s="12">
        <v>72</v>
      </c>
      <c r="AE1332" s="15" t="s">
        <v>40</v>
      </c>
    </row>
    <row r="1333" spans="3:31" ht="18" x14ac:dyDescent="0.35">
      <c r="C1333" s="11" t="s">
        <v>2658</v>
      </c>
      <c r="D1333" s="12" t="s">
        <v>5320</v>
      </c>
      <c r="E1333" s="12" t="s">
        <v>7332</v>
      </c>
      <c r="F1333" s="12" t="s">
        <v>35</v>
      </c>
      <c r="G1333" s="12" t="s">
        <v>8031</v>
      </c>
      <c r="H1333" s="12" t="s">
        <v>8024</v>
      </c>
      <c r="I1333" s="12" t="s">
        <v>2659</v>
      </c>
      <c r="J1333" s="13">
        <v>45610</v>
      </c>
      <c r="K1333" s="14">
        <v>0.95303240740740736</v>
      </c>
      <c r="L1333" s="12">
        <v>35.9</v>
      </c>
      <c r="M1333" s="12">
        <v>3596.28</v>
      </c>
      <c r="N1333" s="12">
        <v>3632.18</v>
      </c>
      <c r="O1333" s="12">
        <v>179.67</v>
      </c>
      <c r="P1333" s="49">
        <v>45852</v>
      </c>
      <c r="Q1333" s="12" t="str">
        <f>TEXT(Table1[[#This Row],[Billing_Date]],"YYYY")</f>
        <v>2025</v>
      </c>
      <c r="R1333" s="49">
        <v>45870</v>
      </c>
      <c r="S1333" s="12" t="s">
        <v>28</v>
      </c>
      <c r="T1333" s="12">
        <f>IF(Table1[[#This Row],[Payment_Status]]="Paid",1,0)</f>
        <v>1</v>
      </c>
      <c r="U1333" s="12">
        <f>IF(Table1[[#This Row],[Payment_Status]]="Unpaid",1,0)</f>
        <v>0</v>
      </c>
      <c r="V1333" s="12">
        <f>IF(Table1[[#This Row],[Payment_Status]]="Pending",1,0)</f>
        <v>0</v>
      </c>
      <c r="W1333" s="12" t="s">
        <v>38</v>
      </c>
      <c r="X1333" s="12" t="s">
        <v>44</v>
      </c>
      <c r="Y1333" s="12" t="s">
        <v>63</v>
      </c>
      <c r="Z1333" s="12">
        <v>17.8</v>
      </c>
      <c r="AA1333" s="12">
        <v>18.100000000000001</v>
      </c>
      <c r="AB1333" s="12" t="s">
        <v>46</v>
      </c>
      <c r="AC1333" s="13">
        <v>43987</v>
      </c>
      <c r="AD1333" s="12">
        <v>21</v>
      </c>
      <c r="AE1333" s="15" t="s">
        <v>40</v>
      </c>
    </row>
    <row r="1334" spans="3:31" ht="18" x14ac:dyDescent="0.35">
      <c r="C1334" s="11" t="s">
        <v>2660</v>
      </c>
      <c r="D1334" s="12" t="s">
        <v>5321</v>
      </c>
      <c r="E1334" s="12" t="s">
        <v>7333</v>
      </c>
      <c r="F1334" s="12" t="s">
        <v>26</v>
      </c>
      <c r="G1334" s="12" t="s">
        <v>8026</v>
      </c>
      <c r="H1334" s="12" t="s">
        <v>8021</v>
      </c>
      <c r="I1334" s="12" t="s">
        <v>2661</v>
      </c>
      <c r="J1334" s="13">
        <v>45707</v>
      </c>
      <c r="K1334" s="14">
        <v>0.73429398148148151</v>
      </c>
      <c r="L1334" s="12">
        <v>450.35</v>
      </c>
      <c r="M1334" s="12">
        <v>3547.06</v>
      </c>
      <c r="N1334" s="12">
        <v>3997.41</v>
      </c>
      <c r="O1334" s="12">
        <v>2092.0300000000002</v>
      </c>
      <c r="P1334" s="49">
        <v>45711</v>
      </c>
      <c r="Q1334" s="12" t="str">
        <f>TEXT(Table1[[#This Row],[Billing_Date]],"YYYY")</f>
        <v>2025</v>
      </c>
      <c r="R1334" s="49">
        <v>45884</v>
      </c>
      <c r="S1334" s="12" t="s">
        <v>37</v>
      </c>
      <c r="T1334" s="12">
        <f>IF(Table1[[#This Row],[Payment_Status]]="Paid",1,0)</f>
        <v>0</v>
      </c>
      <c r="U1334" s="12">
        <f>IF(Table1[[#This Row],[Payment_Status]]="Unpaid",1,0)</f>
        <v>0</v>
      </c>
      <c r="V1334" s="12">
        <f>IF(Table1[[#This Row],[Payment_Status]]="Pending",1,0)</f>
        <v>1</v>
      </c>
      <c r="W1334" s="12" t="s">
        <v>38</v>
      </c>
      <c r="X1334" s="12" t="s">
        <v>39</v>
      </c>
      <c r="Y1334" s="12" t="s">
        <v>85</v>
      </c>
      <c r="Z1334" s="12">
        <v>185.7</v>
      </c>
      <c r="AA1334" s="12">
        <v>264.64999999999998</v>
      </c>
      <c r="AB1334" s="12" t="s">
        <v>32</v>
      </c>
      <c r="AC1334" s="13">
        <v>44519</v>
      </c>
      <c r="AD1334" s="12">
        <v>61</v>
      </c>
      <c r="AE1334" s="15" t="s">
        <v>64</v>
      </c>
    </row>
    <row r="1335" spans="3:31" ht="18" x14ac:dyDescent="0.35">
      <c r="C1335" s="11" t="s">
        <v>2662</v>
      </c>
      <c r="D1335" s="12" t="s">
        <v>5322</v>
      </c>
      <c r="E1335" s="12" t="s">
        <v>7334</v>
      </c>
      <c r="F1335" s="12" t="s">
        <v>26</v>
      </c>
      <c r="G1335" s="12" t="s">
        <v>8031</v>
      </c>
      <c r="H1335" s="12" t="s">
        <v>8024</v>
      </c>
      <c r="I1335" s="12" t="s">
        <v>2663</v>
      </c>
      <c r="J1335" s="13">
        <v>45726</v>
      </c>
      <c r="K1335" s="14">
        <v>5.6898148148148149E-2</v>
      </c>
      <c r="L1335" s="12">
        <v>158.19999999999999</v>
      </c>
      <c r="M1335" s="12">
        <v>2396.88</v>
      </c>
      <c r="N1335" s="12">
        <v>2555.08</v>
      </c>
      <c r="O1335" s="12">
        <v>1151.92</v>
      </c>
      <c r="P1335" s="49">
        <v>45727</v>
      </c>
      <c r="Q1335" s="12" t="str">
        <f>TEXT(Table1[[#This Row],[Billing_Date]],"YYYY")</f>
        <v>2025</v>
      </c>
      <c r="R1335" s="49">
        <v>45860</v>
      </c>
      <c r="S1335" s="12" t="s">
        <v>28</v>
      </c>
      <c r="T1335" s="12">
        <f>IF(Table1[[#This Row],[Payment_Status]]="Paid",1,0)</f>
        <v>1</v>
      </c>
      <c r="U1335" s="12">
        <f>IF(Table1[[#This Row],[Payment_Status]]="Unpaid",1,0)</f>
        <v>0</v>
      </c>
      <c r="V1335" s="12">
        <f>IF(Table1[[#This Row],[Payment_Status]]="Pending",1,0)</f>
        <v>0</v>
      </c>
      <c r="W1335" s="12" t="s">
        <v>58</v>
      </c>
      <c r="X1335" s="12" t="s">
        <v>44</v>
      </c>
      <c r="Y1335" s="12" t="s">
        <v>51</v>
      </c>
      <c r="Z1335" s="12">
        <v>68.709999999999994</v>
      </c>
      <c r="AA1335" s="12">
        <v>89.49</v>
      </c>
      <c r="AB1335" s="12" t="s">
        <v>32</v>
      </c>
      <c r="AC1335" s="13">
        <v>42378</v>
      </c>
      <c r="AD1335" s="12">
        <v>70</v>
      </c>
      <c r="AE1335" s="15" t="s">
        <v>33</v>
      </c>
    </row>
    <row r="1336" spans="3:31" ht="18" x14ac:dyDescent="0.35">
      <c r="C1336" s="11" t="s">
        <v>2664</v>
      </c>
      <c r="D1336" s="12" t="s">
        <v>5214</v>
      </c>
      <c r="E1336" s="12" t="s">
        <v>7335</v>
      </c>
      <c r="F1336" s="12" t="s">
        <v>26</v>
      </c>
      <c r="G1336" s="12" t="s">
        <v>8026</v>
      </c>
      <c r="H1336" s="12" t="s">
        <v>8021</v>
      </c>
      <c r="I1336" s="12" t="s">
        <v>2665</v>
      </c>
      <c r="J1336" s="13">
        <v>45738</v>
      </c>
      <c r="K1336" s="14">
        <v>0.245</v>
      </c>
      <c r="L1336" s="12">
        <v>243.66</v>
      </c>
      <c r="M1336" s="12">
        <v>1761.6</v>
      </c>
      <c r="N1336" s="12">
        <v>2005.26</v>
      </c>
      <c r="O1336" s="12">
        <v>1626.6</v>
      </c>
      <c r="P1336" s="49">
        <v>45742</v>
      </c>
      <c r="Q1336" s="12" t="str">
        <f>TEXT(Table1[[#This Row],[Billing_Date]],"YYYY")</f>
        <v>2025</v>
      </c>
      <c r="R1336" s="49">
        <v>45863</v>
      </c>
      <c r="S1336" s="12" t="s">
        <v>49</v>
      </c>
      <c r="T1336" s="12">
        <f>IF(Table1[[#This Row],[Payment_Status]]="Paid",1,0)</f>
        <v>0</v>
      </c>
      <c r="U1336" s="12">
        <f>IF(Table1[[#This Row],[Payment_Status]]="Unpaid",1,0)</f>
        <v>1</v>
      </c>
      <c r="V1336" s="12">
        <f>IF(Table1[[#This Row],[Payment_Status]]="Pending",1,0)</f>
        <v>0</v>
      </c>
      <c r="W1336" s="12" t="s">
        <v>58</v>
      </c>
      <c r="X1336" s="12" t="s">
        <v>44</v>
      </c>
      <c r="Y1336" s="12" t="s">
        <v>51</v>
      </c>
      <c r="Z1336" s="12">
        <v>151.54</v>
      </c>
      <c r="AA1336" s="12">
        <v>92.12</v>
      </c>
      <c r="AB1336" s="12" t="s">
        <v>46</v>
      </c>
      <c r="AC1336" s="13">
        <v>43229</v>
      </c>
      <c r="AD1336" s="12">
        <v>43</v>
      </c>
      <c r="AE1336" s="15" t="s">
        <v>64</v>
      </c>
    </row>
    <row r="1337" spans="3:31" ht="18" x14ac:dyDescent="0.35">
      <c r="C1337" s="11" t="s">
        <v>2666</v>
      </c>
      <c r="D1337" s="12" t="s">
        <v>5323</v>
      </c>
      <c r="E1337" s="12" t="s">
        <v>7336</v>
      </c>
      <c r="F1337" s="12" t="s">
        <v>30</v>
      </c>
      <c r="G1337" s="12" t="s">
        <v>8031</v>
      </c>
      <c r="H1337" s="12" t="s">
        <v>8024</v>
      </c>
      <c r="I1337" s="12" t="s">
        <v>2667</v>
      </c>
      <c r="J1337" s="13">
        <v>45702</v>
      </c>
      <c r="K1337" s="14">
        <v>0.6095949074074074</v>
      </c>
      <c r="L1337" s="12">
        <v>472.53</v>
      </c>
      <c r="M1337" s="12">
        <v>4860.37</v>
      </c>
      <c r="N1337" s="12">
        <v>5332.9</v>
      </c>
      <c r="O1337" s="12">
        <v>3039.74</v>
      </c>
      <c r="P1337" s="49">
        <v>45704</v>
      </c>
      <c r="Q1337" s="12" t="str">
        <f>TEXT(Table1[[#This Row],[Billing_Date]],"YYYY")</f>
        <v>2025</v>
      </c>
      <c r="R1337" s="49">
        <v>45868</v>
      </c>
      <c r="S1337" s="12" t="s">
        <v>49</v>
      </c>
      <c r="T1337" s="12">
        <f>IF(Table1[[#This Row],[Payment_Status]]="Paid",1,0)</f>
        <v>0</v>
      </c>
      <c r="U1337" s="12">
        <f>IF(Table1[[#This Row],[Payment_Status]]="Unpaid",1,0)</f>
        <v>1</v>
      </c>
      <c r="V1337" s="12">
        <f>IF(Table1[[#This Row],[Payment_Status]]="Pending",1,0)</f>
        <v>0</v>
      </c>
      <c r="W1337" s="12" t="s">
        <v>38</v>
      </c>
      <c r="X1337" s="12" t="s">
        <v>44</v>
      </c>
      <c r="Y1337" s="12" t="s">
        <v>31</v>
      </c>
      <c r="Z1337" s="12">
        <v>259.12</v>
      </c>
      <c r="AA1337" s="12">
        <v>213.41</v>
      </c>
      <c r="AB1337" s="12" t="s">
        <v>32</v>
      </c>
      <c r="AC1337" s="13">
        <v>45449</v>
      </c>
      <c r="AD1337" s="12">
        <v>36</v>
      </c>
      <c r="AE1337" s="15" t="s">
        <v>40</v>
      </c>
    </row>
    <row r="1338" spans="3:31" ht="18" x14ac:dyDescent="0.35">
      <c r="C1338" s="11" t="s">
        <v>2668</v>
      </c>
      <c r="D1338" s="12" t="s">
        <v>5324</v>
      </c>
      <c r="E1338" s="12" t="s">
        <v>7337</v>
      </c>
      <c r="F1338" s="12" t="s">
        <v>26</v>
      </c>
      <c r="G1338" s="12" t="s">
        <v>8030</v>
      </c>
      <c r="H1338" s="12" t="s">
        <v>8023</v>
      </c>
      <c r="I1338" s="12" t="s">
        <v>2669</v>
      </c>
      <c r="J1338" s="13">
        <v>45846</v>
      </c>
      <c r="K1338" s="14">
        <v>0.74589120370370365</v>
      </c>
      <c r="L1338" s="12">
        <v>493.71</v>
      </c>
      <c r="M1338" s="12">
        <v>4294.57</v>
      </c>
      <c r="N1338" s="12">
        <v>4788.28</v>
      </c>
      <c r="O1338" s="12">
        <v>2834.89</v>
      </c>
      <c r="P1338" s="49">
        <v>45848</v>
      </c>
      <c r="Q1338" s="12" t="str">
        <f>TEXT(Table1[[#This Row],[Billing_Date]],"YYYY")</f>
        <v>2025</v>
      </c>
      <c r="R1338" s="49">
        <v>45873</v>
      </c>
      <c r="S1338" s="12" t="s">
        <v>37</v>
      </c>
      <c r="T1338" s="12">
        <f>IF(Table1[[#This Row],[Payment_Status]]="Paid",1,0)</f>
        <v>0</v>
      </c>
      <c r="U1338" s="12">
        <f>IF(Table1[[#This Row],[Payment_Status]]="Unpaid",1,0)</f>
        <v>0</v>
      </c>
      <c r="V1338" s="12">
        <f>IF(Table1[[#This Row],[Payment_Status]]="Pending",1,0)</f>
        <v>1</v>
      </c>
      <c r="W1338" s="12" t="s">
        <v>50</v>
      </c>
      <c r="X1338" s="12" t="s">
        <v>39</v>
      </c>
      <c r="Y1338" s="12" t="s">
        <v>63</v>
      </c>
      <c r="Z1338" s="12">
        <v>198.14</v>
      </c>
      <c r="AA1338" s="12">
        <v>295.57</v>
      </c>
      <c r="AB1338" s="12" t="s">
        <v>32</v>
      </c>
      <c r="AC1338" s="13">
        <v>43061</v>
      </c>
      <c r="AD1338" s="12">
        <v>66</v>
      </c>
      <c r="AE1338" s="15" t="s">
        <v>33</v>
      </c>
    </row>
    <row r="1339" spans="3:31" ht="18" x14ac:dyDescent="0.35">
      <c r="C1339" s="11" t="s">
        <v>2670</v>
      </c>
      <c r="D1339" s="12" t="s">
        <v>5325</v>
      </c>
      <c r="E1339" s="12" t="s">
        <v>7338</v>
      </c>
      <c r="F1339" s="12" t="s">
        <v>26</v>
      </c>
      <c r="G1339" s="12" t="s">
        <v>8030</v>
      </c>
      <c r="H1339" s="12" t="s">
        <v>8023</v>
      </c>
      <c r="I1339" s="12" t="s">
        <v>2671</v>
      </c>
      <c r="J1339" s="13">
        <v>45786</v>
      </c>
      <c r="K1339" s="14">
        <v>0.17166666666666666</v>
      </c>
      <c r="L1339" s="12">
        <v>102.93</v>
      </c>
      <c r="M1339" s="12">
        <v>1234.31</v>
      </c>
      <c r="N1339" s="12">
        <v>1337.24</v>
      </c>
      <c r="O1339" s="12">
        <v>536.14</v>
      </c>
      <c r="P1339" s="49">
        <v>45837</v>
      </c>
      <c r="Q1339" s="12" t="str">
        <f>TEXT(Table1[[#This Row],[Billing_Date]],"YYYY")</f>
        <v>2025</v>
      </c>
      <c r="R1339" s="49">
        <v>45884</v>
      </c>
      <c r="S1339" s="12" t="s">
        <v>37</v>
      </c>
      <c r="T1339" s="12">
        <f>IF(Table1[[#This Row],[Payment_Status]]="Paid",1,0)</f>
        <v>0</v>
      </c>
      <c r="U1339" s="12">
        <f>IF(Table1[[#This Row],[Payment_Status]]="Unpaid",1,0)</f>
        <v>0</v>
      </c>
      <c r="V1339" s="12">
        <f>IF(Table1[[#This Row],[Payment_Status]]="Pending",1,0)</f>
        <v>1</v>
      </c>
      <c r="W1339" s="12" t="s">
        <v>58</v>
      </c>
      <c r="X1339" s="12" t="s">
        <v>30</v>
      </c>
      <c r="Y1339" s="12" t="s">
        <v>63</v>
      </c>
      <c r="Z1339" s="12">
        <v>64.760000000000005</v>
      </c>
      <c r="AA1339" s="12">
        <v>38.17</v>
      </c>
      <c r="AB1339" s="12" t="s">
        <v>32</v>
      </c>
      <c r="AC1339" s="13">
        <v>42503</v>
      </c>
      <c r="AD1339" s="12">
        <v>20</v>
      </c>
      <c r="AE1339" s="15" t="s">
        <v>40</v>
      </c>
    </row>
    <row r="1340" spans="3:31" ht="18" x14ac:dyDescent="0.35">
      <c r="C1340" s="11" t="s">
        <v>2672</v>
      </c>
      <c r="D1340" s="12" t="s">
        <v>5326</v>
      </c>
      <c r="E1340" s="12" t="s">
        <v>7339</v>
      </c>
      <c r="F1340" s="12" t="s">
        <v>26</v>
      </c>
      <c r="G1340" s="12" t="s">
        <v>8029</v>
      </c>
      <c r="H1340" s="12" t="s">
        <v>8020</v>
      </c>
      <c r="I1340" s="12" t="s">
        <v>2673</v>
      </c>
      <c r="J1340" s="13">
        <v>45839</v>
      </c>
      <c r="K1340" s="14">
        <v>0.98623842592592592</v>
      </c>
      <c r="L1340" s="12">
        <v>466.88</v>
      </c>
      <c r="M1340" s="12">
        <v>4366.38</v>
      </c>
      <c r="N1340" s="12">
        <v>4833.26</v>
      </c>
      <c r="O1340" s="12">
        <v>2212.2199999999998</v>
      </c>
      <c r="P1340" s="49">
        <v>45844</v>
      </c>
      <c r="Q1340" s="12" t="str">
        <f>TEXT(Table1[[#This Row],[Billing_Date]],"YYYY")</f>
        <v>2025</v>
      </c>
      <c r="R1340" s="49">
        <v>45866</v>
      </c>
      <c r="S1340" s="12" t="s">
        <v>49</v>
      </c>
      <c r="T1340" s="12">
        <f>IF(Table1[[#This Row],[Payment_Status]]="Paid",1,0)</f>
        <v>0</v>
      </c>
      <c r="U1340" s="12">
        <f>IF(Table1[[#This Row],[Payment_Status]]="Unpaid",1,0)</f>
        <v>1</v>
      </c>
      <c r="V1340" s="12">
        <f>IF(Table1[[#This Row],[Payment_Status]]="Pending",1,0)</f>
        <v>0</v>
      </c>
      <c r="W1340" s="12" t="s">
        <v>38</v>
      </c>
      <c r="X1340" s="12" t="s">
        <v>39</v>
      </c>
      <c r="Y1340" s="12" t="s">
        <v>63</v>
      </c>
      <c r="Z1340" s="12">
        <v>308.36</v>
      </c>
      <c r="AA1340" s="12">
        <v>158.52000000000001</v>
      </c>
      <c r="AB1340" s="12" t="s">
        <v>32</v>
      </c>
      <c r="AC1340" s="13">
        <v>45351</v>
      </c>
      <c r="AD1340" s="12">
        <v>36</v>
      </c>
      <c r="AE1340" s="15" t="s">
        <v>33</v>
      </c>
    </row>
    <row r="1341" spans="3:31" ht="18" x14ac:dyDescent="0.35">
      <c r="C1341" s="11" t="s">
        <v>2674</v>
      </c>
      <c r="D1341" s="12" t="s">
        <v>5327</v>
      </c>
      <c r="E1341" s="12" t="s">
        <v>7340</v>
      </c>
      <c r="F1341" s="12" t="s">
        <v>26</v>
      </c>
      <c r="G1341" s="12" t="s">
        <v>8031</v>
      </c>
      <c r="H1341" s="12" t="s">
        <v>8024</v>
      </c>
      <c r="I1341" s="12" t="s">
        <v>2675</v>
      </c>
      <c r="J1341" s="13">
        <v>45557</v>
      </c>
      <c r="K1341" s="14">
        <v>0.86209490740740746</v>
      </c>
      <c r="L1341" s="12">
        <v>67.900000000000006</v>
      </c>
      <c r="M1341" s="12">
        <v>3907.8</v>
      </c>
      <c r="N1341" s="12">
        <v>3975.7</v>
      </c>
      <c r="O1341" s="12">
        <v>495.11</v>
      </c>
      <c r="P1341" s="49">
        <v>45752</v>
      </c>
      <c r="Q1341" s="12" t="str">
        <f>TEXT(Table1[[#This Row],[Billing_Date]],"YYYY")</f>
        <v>2025</v>
      </c>
      <c r="R1341" s="49">
        <v>45874</v>
      </c>
      <c r="S1341" s="12" t="s">
        <v>37</v>
      </c>
      <c r="T1341" s="12">
        <f>IF(Table1[[#This Row],[Payment_Status]]="Paid",1,0)</f>
        <v>0</v>
      </c>
      <c r="U1341" s="12">
        <f>IF(Table1[[#This Row],[Payment_Status]]="Unpaid",1,0)</f>
        <v>0</v>
      </c>
      <c r="V1341" s="12">
        <f>IF(Table1[[#This Row],[Payment_Status]]="Pending",1,0)</f>
        <v>1</v>
      </c>
      <c r="W1341" s="12" t="s">
        <v>29</v>
      </c>
      <c r="X1341" s="12" t="s">
        <v>39</v>
      </c>
      <c r="Y1341" s="12" t="s">
        <v>63</v>
      </c>
      <c r="Z1341" s="12">
        <v>29.37</v>
      </c>
      <c r="AA1341" s="12">
        <v>38.53</v>
      </c>
      <c r="AB1341" s="12" t="s">
        <v>46</v>
      </c>
      <c r="AC1341" s="13">
        <v>44162</v>
      </c>
      <c r="AD1341" s="12">
        <v>29</v>
      </c>
      <c r="AE1341" s="15" t="s">
        <v>64</v>
      </c>
    </row>
    <row r="1342" spans="3:31" ht="18" x14ac:dyDescent="0.35">
      <c r="C1342" s="11" t="s">
        <v>2676</v>
      </c>
      <c r="D1342" s="12" t="s">
        <v>5328</v>
      </c>
      <c r="E1342" s="12" t="s">
        <v>7341</v>
      </c>
      <c r="F1342" s="12" t="s">
        <v>30</v>
      </c>
      <c r="G1342" s="12" t="s">
        <v>8027</v>
      </c>
      <c r="H1342" s="12" t="s">
        <v>8022</v>
      </c>
      <c r="I1342" s="12" t="s">
        <v>2677</v>
      </c>
      <c r="J1342" s="13">
        <v>45800</v>
      </c>
      <c r="K1342" s="14">
        <v>0.28370370370370368</v>
      </c>
      <c r="L1342" s="12">
        <v>122.95</v>
      </c>
      <c r="M1342" s="12">
        <v>2328.9499999999998</v>
      </c>
      <c r="N1342" s="12">
        <v>2451.8999999999901</v>
      </c>
      <c r="O1342" s="12">
        <v>641.13</v>
      </c>
      <c r="P1342" s="49">
        <v>45802</v>
      </c>
      <c r="Q1342" s="12" t="str">
        <f>TEXT(Table1[[#This Row],[Billing_Date]],"YYYY")</f>
        <v>2025</v>
      </c>
      <c r="R1342" s="49">
        <v>45869</v>
      </c>
      <c r="S1342" s="12" t="s">
        <v>49</v>
      </c>
      <c r="T1342" s="12">
        <f>IF(Table1[[#This Row],[Payment_Status]]="Paid",1,0)</f>
        <v>0</v>
      </c>
      <c r="U1342" s="12">
        <f>IF(Table1[[#This Row],[Payment_Status]]="Unpaid",1,0)</f>
        <v>1</v>
      </c>
      <c r="V1342" s="12">
        <f>IF(Table1[[#This Row],[Payment_Status]]="Pending",1,0)</f>
        <v>0</v>
      </c>
      <c r="W1342" s="12" t="s">
        <v>58</v>
      </c>
      <c r="X1342" s="12" t="s">
        <v>44</v>
      </c>
      <c r="Y1342" s="12" t="s">
        <v>63</v>
      </c>
      <c r="Z1342" s="12">
        <v>73.84</v>
      </c>
      <c r="AA1342" s="12">
        <v>49.11</v>
      </c>
      <c r="AB1342" s="12" t="s">
        <v>46</v>
      </c>
      <c r="AC1342" s="13">
        <v>45240</v>
      </c>
      <c r="AD1342" s="12">
        <v>47</v>
      </c>
      <c r="AE1342" s="15" t="s">
        <v>33</v>
      </c>
    </row>
    <row r="1343" spans="3:31" ht="18" x14ac:dyDescent="0.35">
      <c r="C1343" s="11" t="s">
        <v>2678</v>
      </c>
      <c r="D1343" s="12" t="s">
        <v>5329</v>
      </c>
      <c r="E1343" s="12" t="s">
        <v>7342</v>
      </c>
      <c r="F1343" s="12" t="s">
        <v>30</v>
      </c>
      <c r="G1343" s="12" t="s">
        <v>8029</v>
      </c>
      <c r="H1343" s="12" t="s">
        <v>8020</v>
      </c>
      <c r="I1343" s="12" t="s">
        <v>2679</v>
      </c>
      <c r="J1343" s="13">
        <v>45497</v>
      </c>
      <c r="K1343" s="14">
        <v>0.97512731481481485</v>
      </c>
      <c r="L1343" s="12">
        <v>38.270000000000003</v>
      </c>
      <c r="M1343" s="12">
        <v>1978.77</v>
      </c>
      <c r="N1343" s="12">
        <v>2017.04</v>
      </c>
      <c r="O1343" s="12">
        <v>197.07</v>
      </c>
      <c r="P1343" s="49">
        <v>45556</v>
      </c>
      <c r="Q1343" s="12" t="str">
        <f>TEXT(Table1[[#This Row],[Billing_Date]],"YYYY")</f>
        <v>2024</v>
      </c>
      <c r="R1343" s="49">
        <v>45860</v>
      </c>
      <c r="S1343" s="12" t="s">
        <v>37</v>
      </c>
      <c r="T1343" s="12">
        <f>IF(Table1[[#This Row],[Payment_Status]]="Paid",1,0)</f>
        <v>0</v>
      </c>
      <c r="U1343" s="12">
        <f>IF(Table1[[#This Row],[Payment_Status]]="Unpaid",1,0)</f>
        <v>0</v>
      </c>
      <c r="V1343" s="12">
        <f>IF(Table1[[#This Row],[Payment_Status]]="Pending",1,0)</f>
        <v>1</v>
      </c>
      <c r="W1343" s="12" t="s">
        <v>29</v>
      </c>
      <c r="X1343" s="12" t="s">
        <v>44</v>
      </c>
      <c r="Y1343" s="12" t="s">
        <v>63</v>
      </c>
      <c r="Z1343" s="12">
        <v>23</v>
      </c>
      <c r="AA1343" s="12">
        <v>15.27</v>
      </c>
      <c r="AB1343" s="12" t="s">
        <v>46</v>
      </c>
      <c r="AC1343" s="13">
        <v>42377</v>
      </c>
      <c r="AD1343" s="12">
        <v>36</v>
      </c>
      <c r="AE1343" s="15" t="s">
        <v>33</v>
      </c>
    </row>
    <row r="1344" spans="3:31" ht="18" x14ac:dyDescent="0.35">
      <c r="C1344" s="11" t="s">
        <v>2680</v>
      </c>
      <c r="D1344" s="12" t="s">
        <v>5330</v>
      </c>
      <c r="E1344" s="12" t="s">
        <v>7343</v>
      </c>
      <c r="F1344" s="12" t="s">
        <v>30</v>
      </c>
      <c r="G1344" s="12" t="s">
        <v>8030</v>
      </c>
      <c r="H1344" s="12" t="s">
        <v>8023</v>
      </c>
      <c r="I1344" s="12" t="s">
        <v>2681</v>
      </c>
      <c r="J1344" s="13">
        <v>45589</v>
      </c>
      <c r="K1344" s="14">
        <v>0.81812499999999999</v>
      </c>
      <c r="L1344" s="12">
        <v>478.77</v>
      </c>
      <c r="M1344" s="12">
        <v>1257.1300000000001</v>
      </c>
      <c r="N1344" s="12">
        <v>1735.9</v>
      </c>
      <c r="O1344" s="12">
        <v>2355.0300000000002</v>
      </c>
      <c r="P1344" s="49">
        <v>45841</v>
      </c>
      <c r="Q1344" s="12" t="str">
        <f>TEXT(Table1[[#This Row],[Billing_Date]],"YYYY")</f>
        <v>2025</v>
      </c>
      <c r="R1344" s="49">
        <v>45869</v>
      </c>
      <c r="S1344" s="12" t="s">
        <v>49</v>
      </c>
      <c r="T1344" s="12">
        <f>IF(Table1[[#This Row],[Payment_Status]]="Paid",1,0)</f>
        <v>0</v>
      </c>
      <c r="U1344" s="12">
        <f>IF(Table1[[#This Row],[Payment_Status]]="Unpaid",1,0)</f>
        <v>1</v>
      </c>
      <c r="V1344" s="12">
        <f>IF(Table1[[#This Row],[Payment_Status]]="Pending",1,0)</f>
        <v>0</v>
      </c>
      <c r="W1344" s="12" t="s">
        <v>38</v>
      </c>
      <c r="X1344" s="12" t="s">
        <v>44</v>
      </c>
      <c r="Y1344" s="12" t="s">
        <v>63</v>
      </c>
      <c r="Z1344" s="12">
        <v>245.67</v>
      </c>
      <c r="AA1344" s="12">
        <v>233.1</v>
      </c>
      <c r="AB1344" s="12" t="s">
        <v>46</v>
      </c>
      <c r="AC1344" s="13">
        <v>44427</v>
      </c>
      <c r="AD1344" s="12">
        <v>48</v>
      </c>
      <c r="AE1344" s="15" t="s">
        <v>40</v>
      </c>
    </row>
    <row r="1345" spans="3:31" ht="18" x14ac:dyDescent="0.35">
      <c r="C1345" s="11" t="s">
        <v>2682</v>
      </c>
      <c r="D1345" s="12" t="s">
        <v>5331</v>
      </c>
      <c r="E1345" s="12" t="s">
        <v>6913</v>
      </c>
      <c r="F1345" s="12" t="s">
        <v>26</v>
      </c>
      <c r="G1345" s="12" t="s">
        <v>8031</v>
      </c>
      <c r="H1345" s="12" t="s">
        <v>8024</v>
      </c>
      <c r="I1345" s="12" t="s">
        <v>2683</v>
      </c>
      <c r="J1345" s="13">
        <v>45830</v>
      </c>
      <c r="K1345" s="14">
        <v>0.72760416666666672</v>
      </c>
      <c r="L1345" s="12">
        <v>358.3</v>
      </c>
      <c r="M1345" s="12">
        <v>2641.66</v>
      </c>
      <c r="N1345" s="12">
        <v>2999.96</v>
      </c>
      <c r="O1345" s="12">
        <v>2001.5</v>
      </c>
      <c r="P1345" s="49">
        <v>45832</v>
      </c>
      <c r="Q1345" s="12" t="str">
        <f>TEXT(Table1[[#This Row],[Billing_Date]],"YYYY")</f>
        <v>2025</v>
      </c>
      <c r="R1345" s="49">
        <v>45869</v>
      </c>
      <c r="S1345" s="12" t="s">
        <v>37</v>
      </c>
      <c r="T1345" s="12">
        <f>IF(Table1[[#This Row],[Payment_Status]]="Paid",1,0)</f>
        <v>0</v>
      </c>
      <c r="U1345" s="12">
        <f>IF(Table1[[#This Row],[Payment_Status]]="Unpaid",1,0)</f>
        <v>0</v>
      </c>
      <c r="V1345" s="12">
        <f>IF(Table1[[#This Row],[Payment_Status]]="Pending",1,0)</f>
        <v>1</v>
      </c>
      <c r="W1345" s="12" t="s">
        <v>29</v>
      </c>
      <c r="X1345" s="12" t="s">
        <v>44</v>
      </c>
      <c r="Y1345" s="12" t="s">
        <v>31</v>
      </c>
      <c r="Z1345" s="12">
        <v>169.22</v>
      </c>
      <c r="AA1345" s="12">
        <v>189.08</v>
      </c>
      <c r="AB1345" s="12" t="s">
        <v>32</v>
      </c>
      <c r="AC1345" s="13">
        <v>44211</v>
      </c>
      <c r="AD1345" s="12">
        <v>62</v>
      </c>
      <c r="AE1345" s="15" t="s">
        <v>40</v>
      </c>
    </row>
    <row r="1346" spans="3:31" ht="18" x14ac:dyDescent="0.35">
      <c r="C1346" s="11" t="s">
        <v>772</v>
      </c>
      <c r="D1346" s="12" t="s">
        <v>5332</v>
      </c>
      <c r="E1346" s="12" t="s">
        <v>7344</v>
      </c>
      <c r="F1346" s="12" t="s">
        <v>30</v>
      </c>
      <c r="G1346" s="12" t="s">
        <v>8026</v>
      </c>
      <c r="H1346" s="12" t="s">
        <v>8021</v>
      </c>
      <c r="I1346" s="12" t="s">
        <v>773</v>
      </c>
      <c r="J1346" s="13">
        <v>45529</v>
      </c>
      <c r="K1346" s="14">
        <v>0.53101851851851856</v>
      </c>
      <c r="L1346" s="12">
        <v>411.44</v>
      </c>
      <c r="M1346" s="12">
        <v>1569.16</v>
      </c>
      <c r="N1346" s="12">
        <v>1980.6</v>
      </c>
      <c r="O1346" s="12">
        <v>3004.24</v>
      </c>
      <c r="P1346" s="49">
        <v>45598</v>
      </c>
      <c r="Q1346" s="12" t="str">
        <f>TEXT(Table1[[#This Row],[Billing_Date]],"YYYY")</f>
        <v>2024</v>
      </c>
      <c r="R1346" s="49">
        <v>45873</v>
      </c>
      <c r="S1346" s="12" t="s">
        <v>49</v>
      </c>
      <c r="T1346" s="12">
        <f>IF(Table1[[#This Row],[Payment_Status]]="Paid",1,0)</f>
        <v>0</v>
      </c>
      <c r="U1346" s="12">
        <f>IF(Table1[[#This Row],[Payment_Status]]="Unpaid",1,0)</f>
        <v>1</v>
      </c>
      <c r="V1346" s="12">
        <f>IF(Table1[[#This Row],[Payment_Status]]="Pending",1,0)</f>
        <v>0</v>
      </c>
      <c r="W1346" s="12" t="s">
        <v>58</v>
      </c>
      <c r="X1346" s="12" t="s">
        <v>39</v>
      </c>
      <c r="Y1346" s="12" t="s">
        <v>63</v>
      </c>
      <c r="Z1346" s="12">
        <v>282.61</v>
      </c>
      <c r="AA1346" s="12">
        <v>128.83000000000001</v>
      </c>
      <c r="AB1346" s="12" t="s">
        <v>46</v>
      </c>
      <c r="AC1346" s="13">
        <v>44702</v>
      </c>
      <c r="AD1346" s="12">
        <v>61</v>
      </c>
      <c r="AE1346" s="15" t="s">
        <v>33</v>
      </c>
    </row>
    <row r="1347" spans="3:31" ht="18" x14ac:dyDescent="0.35">
      <c r="C1347" s="11" t="s">
        <v>2686</v>
      </c>
      <c r="D1347" s="12" t="s">
        <v>5333</v>
      </c>
      <c r="E1347" s="12" t="s">
        <v>7345</v>
      </c>
      <c r="F1347" s="12" t="s">
        <v>35</v>
      </c>
      <c r="G1347" s="12" t="s">
        <v>8028</v>
      </c>
      <c r="H1347" s="12" t="s">
        <v>8022</v>
      </c>
      <c r="I1347" s="12" t="s">
        <v>2687</v>
      </c>
      <c r="J1347" s="13">
        <v>45510</v>
      </c>
      <c r="K1347" s="14">
        <v>0.73848379629629635</v>
      </c>
      <c r="L1347" s="12">
        <v>175.53</v>
      </c>
      <c r="M1347" s="12">
        <v>4468.8999999999996</v>
      </c>
      <c r="N1347" s="12">
        <v>4644.4299999999903</v>
      </c>
      <c r="O1347" s="12">
        <v>849.54</v>
      </c>
      <c r="P1347" s="49">
        <v>45739</v>
      </c>
      <c r="Q1347" s="12" t="str">
        <f>TEXT(Table1[[#This Row],[Billing_Date]],"YYYY")</f>
        <v>2025</v>
      </c>
      <c r="R1347" s="49">
        <v>45885</v>
      </c>
      <c r="S1347" s="12" t="s">
        <v>37</v>
      </c>
      <c r="T1347" s="12">
        <f>IF(Table1[[#This Row],[Payment_Status]]="Paid",1,0)</f>
        <v>0</v>
      </c>
      <c r="U1347" s="12">
        <f>IF(Table1[[#This Row],[Payment_Status]]="Unpaid",1,0)</f>
        <v>0</v>
      </c>
      <c r="V1347" s="12">
        <f>IF(Table1[[#This Row],[Payment_Status]]="Pending",1,0)</f>
        <v>1</v>
      </c>
      <c r="W1347" s="12" t="s">
        <v>29</v>
      </c>
      <c r="X1347" s="12" t="s">
        <v>39</v>
      </c>
      <c r="Y1347" s="12" t="s">
        <v>45</v>
      </c>
      <c r="Z1347" s="12">
        <v>98.08</v>
      </c>
      <c r="AA1347" s="12">
        <v>77.45</v>
      </c>
      <c r="AB1347" s="12" t="s">
        <v>46</v>
      </c>
      <c r="AC1347" s="13">
        <v>44387</v>
      </c>
      <c r="AD1347" s="12">
        <v>43</v>
      </c>
      <c r="AE1347" s="15" t="s">
        <v>40</v>
      </c>
    </row>
    <row r="1348" spans="3:31" ht="18" x14ac:dyDescent="0.35">
      <c r="C1348" s="11" t="s">
        <v>2688</v>
      </c>
      <c r="D1348" s="12" t="s">
        <v>5334</v>
      </c>
      <c r="E1348" s="12" t="s">
        <v>7346</v>
      </c>
      <c r="F1348" s="12" t="s">
        <v>26</v>
      </c>
      <c r="G1348" s="12" t="s">
        <v>8030</v>
      </c>
      <c r="H1348" s="12" t="s">
        <v>8023</v>
      </c>
      <c r="I1348" s="12" t="s">
        <v>2689</v>
      </c>
      <c r="J1348" s="13">
        <v>45793</v>
      </c>
      <c r="K1348" s="14">
        <v>6.430555555555556E-2</v>
      </c>
      <c r="L1348" s="12">
        <v>430.91</v>
      </c>
      <c r="M1348" s="12">
        <v>1997.3</v>
      </c>
      <c r="N1348" s="12">
        <v>2428.21</v>
      </c>
      <c r="O1348" s="12">
        <v>2869.22</v>
      </c>
      <c r="P1348" s="49">
        <v>45795</v>
      </c>
      <c r="Q1348" s="12" t="str">
        <f>TEXT(Table1[[#This Row],[Billing_Date]],"YYYY")</f>
        <v>2025</v>
      </c>
      <c r="R1348" s="49">
        <v>45863</v>
      </c>
      <c r="S1348" s="12" t="s">
        <v>49</v>
      </c>
      <c r="T1348" s="12">
        <f>IF(Table1[[#This Row],[Payment_Status]]="Paid",1,0)</f>
        <v>0</v>
      </c>
      <c r="U1348" s="12">
        <f>IF(Table1[[#This Row],[Payment_Status]]="Unpaid",1,0)</f>
        <v>1</v>
      </c>
      <c r="V1348" s="12">
        <f>IF(Table1[[#This Row],[Payment_Status]]="Pending",1,0)</f>
        <v>0</v>
      </c>
      <c r="W1348" s="12" t="s">
        <v>58</v>
      </c>
      <c r="X1348" s="12" t="s">
        <v>44</v>
      </c>
      <c r="Y1348" s="12" t="s">
        <v>45</v>
      </c>
      <c r="Z1348" s="12">
        <v>203.8</v>
      </c>
      <c r="AA1348" s="12">
        <v>227.11</v>
      </c>
      <c r="AB1348" s="12" t="s">
        <v>32</v>
      </c>
      <c r="AC1348" s="13">
        <v>42942</v>
      </c>
      <c r="AD1348" s="12">
        <v>20</v>
      </c>
      <c r="AE1348" s="15" t="s">
        <v>40</v>
      </c>
    </row>
    <row r="1349" spans="3:31" ht="18" x14ac:dyDescent="0.35">
      <c r="C1349" s="11" t="s">
        <v>2690</v>
      </c>
      <c r="D1349" s="12" t="s">
        <v>5335</v>
      </c>
      <c r="E1349" s="12" t="s">
        <v>7347</v>
      </c>
      <c r="F1349" s="12" t="s">
        <v>30</v>
      </c>
      <c r="G1349" s="12" t="s">
        <v>8029</v>
      </c>
      <c r="H1349" s="12" t="s">
        <v>8020</v>
      </c>
      <c r="I1349" s="12" t="s">
        <v>2691</v>
      </c>
      <c r="J1349" s="13">
        <v>45531</v>
      </c>
      <c r="K1349" s="14">
        <v>0.74868055555555557</v>
      </c>
      <c r="L1349" s="12">
        <v>169.6</v>
      </c>
      <c r="M1349" s="12">
        <v>4664.34</v>
      </c>
      <c r="N1349" s="12">
        <v>4833.9399999999996</v>
      </c>
      <c r="O1349" s="12">
        <v>1202.48</v>
      </c>
      <c r="P1349" s="49">
        <v>45724</v>
      </c>
      <c r="Q1349" s="12" t="str">
        <f>TEXT(Table1[[#This Row],[Billing_Date]],"YYYY")</f>
        <v>2025</v>
      </c>
      <c r="R1349" s="49">
        <v>45883</v>
      </c>
      <c r="S1349" s="12" t="s">
        <v>28</v>
      </c>
      <c r="T1349" s="12">
        <f>IF(Table1[[#This Row],[Payment_Status]]="Paid",1,0)</f>
        <v>1</v>
      </c>
      <c r="U1349" s="12">
        <f>IF(Table1[[#This Row],[Payment_Status]]="Unpaid",1,0)</f>
        <v>0</v>
      </c>
      <c r="V1349" s="12">
        <f>IF(Table1[[#This Row],[Payment_Status]]="Pending",1,0)</f>
        <v>0</v>
      </c>
      <c r="W1349" s="12" t="s">
        <v>58</v>
      </c>
      <c r="X1349" s="12" t="s">
        <v>44</v>
      </c>
      <c r="Y1349" s="12" t="s">
        <v>85</v>
      </c>
      <c r="Z1349" s="12">
        <v>75.92</v>
      </c>
      <c r="AA1349" s="12">
        <v>93.68</v>
      </c>
      <c r="AB1349" s="12" t="s">
        <v>46</v>
      </c>
      <c r="AC1349" s="13">
        <v>44909</v>
      </c>
      <c r="AD1349" s="12">
        <v>35</v>
      </c>
      <c r="AE1349" s="15" t="s">
        <v>64</v>
      </c>
    </row>
    <row r="1350" spans="3:31" ht="18" x14ac:dyDescent="0.35">
      <c r="C1350" s="11" t="s">
        <v>876</v>
      </c>
      <c r="D1350" s="12" t="s">
        <v>5336</v>
      </c>
      <c r="E1350" s="12" t="s">
        <v>7348</v>
      </c>
      <c r="F1350" s="12" t="s">
        <v>35</v>
      </c>
      <c r="G1350" s="12" t="s">
        <v>8031</v>
      </c>
      <c r="H1350" s="12" t="s">
        <v>8024</v>
      </c>
      <c r="I1350" s="12" t="s">
        <v>877</v>
      </c>
      <c r="J1350" s="13">
        <v>45836</v>
      </c>
      <c r="K1350" s="14">
        <v>0.72923611111111108</v>
      </c>
      <c r="L1350" s="12">
        <v>335.17</v>
      </c>
      <c r="M1350" s="12">
        <v>4573.6000000000004</v>
      </c>
      <c r="N1350" s="12">
        <v>4908.7700000000004</v>
      </c>
      <c r="O1350" s="12">
        <v>2452.64</v>
      </c>
      <c r="P1350" s="49">
        <v>45837</v>
      </c>
      <c r="Q1350" s="12" t="str">
        <f>TEXT(Table1[[#This Row],[Billing_Date]],"YYYY")</f>
        <v>2025</v>
      </c>
      <c r="R1350" s="49">
        <v>45871</v>
      </c>
      <c r="S1350" s="12" t="s">
        <v>28</v>
      </c>
      <c r="T1350" s="12">
        <f>IF(Table1[[#This Row],[Payment_Status]]="Paid",1,0)</f>
        <v>1</v>
      </c>
      <c r="U1350" s="12">
        <f>IF(Table1[[#This Row],[Payment_Status]]="Unpaid",1,0)</f>
        <v>0</v>
      </c>
      <c r="V1350" s="12">
        <f>IF(Table1[[#This Row],[Payment_Status]]="Pending",1,0)</f>
        <v>0</v>
      </c>
      <c r="W1350" s="12" t="s">
        <v>58</v>
      </c>
      <c r="X1350" s="12" t="s">
        <v>39</v>
      </c>
      <c r="Y1350" s="12" t="s">
        <v>31</v>
      </c>
      <c r="Z1350" s="12">
        <v>194.71</v>
      </c>
      <c r="AA1350" s="12">
        <v>140.46</v>
      </c>
      <c r="AB1350" s="12" t="s">
        <v>32</v>
      </c>
      <c r="AC1350" s="13">
        <v>42261</v>
      </c>
      <c r="AD1350" s="12">
        <v>38</v>
      </c>
      <c r="AE1350" s="15" t="s">
        <v>40</v>
      </c>
    </row>
    <row r="1351" spans="3:31" ht="18" x14ac:dyDescent="0.35">
      <c r="C1351" s="11" t="s">
        <v>2694</v>
      </c>
      <c r="D1351" s="12" t="s">
        <v>5337</v>
      </c>
      <c r="E1351" s="12" t="s">
        <v>7349</v>
      </c>
      <c r="F1351" s="12" t="s">
        <v>35</v>
      </c>
      <c r="G1351" s="12" t="s">
        <v>8027</v>
      </c>
      <c r="H1351" s="12" t="s">
        <v>8022</v>
      </c>
      <c r="I1351" s="12" t="s">
        <v>2695</v>
      </c>
      <c r="J1351" s="13">
        <v>45521</v>
      </c>
      <c r="K1351" s="14">
        <v>0.78547453703703707</v>
      </c>
      <c r="L1351" s="12">
        <v>144.93</v>
      </c>
      <c r="M1351" s="12">
        <v>2907.74</v>
      </c>
      <c r="N1351" s="12">
        <v>3052.6699999999901</v>
      </c>
      <c r="O1351" s="12">
        <v>766.11</v>
      </c>
      <c r="P1351" s="49">
        <v>45572</v>
      </c>
      <c r="Q1351" s="12" t="str">
        <f>TEXT(Table1[[#This Row],[Billing_Date]],"YYYY")</f>
        <v>2024</v>
      </c>
      <c r="R1351" s="49">
        <v>45859</v>
      </c>
      <c r="S1351" s="12" t="s">
        <v>49</v>
      </c>
      <c r="T1351" s="12">
        <f>IF(Table1[[#This Row],[Payment_Status]]="Paid",1,0)</f>
        <v>0</v>
      </c>
      <c r="U1351" s="12">
        <f>IF(Table1[[#This Row],[Payment_Status]]="Unpaid",1,0)</f>
        <v>1</v>
      </c>
      <c r="V1351" s="12">
        <f>IF(Table1[[#This Row],[Payment_Status]]="Pending",1,0)</f>
        <v>0</v>
      </c>
      <c r="W1351" s="12" t="s">
        <v>50</v>
      </c>
      <c r="X1351" s="12" t="s">
        <v>30</v>
      </c>
      <c r="Y1351" s="12" t="s">
        <v>51</v>
      </c>
      <c r="Z1351" s="12">
        <v>84.49</v>
      </c>
      <c r="AA1351" s="12">
        <v>60.44</v>
      </c>
      <c r="AB1351" s="12" t="s">
        <v>32</v>
      </c>
      <c r="AC1351" s="13">
        <v>43770</v>
      </c>
      <c r="AD1351" s="12">
        <v>38</v>
      </c>
      <c r="AE1351" s="15" t="s">
        <v>33</v>
      </c>
    </row>
    <row r="1352" spans="3:31" ht="18" x14ac:dyDescent="0.35">
      <c r="C1352" s="11" t="s">
        <v>2696</v>
      </c>
      <c r="D1352" s="12" t="s">
        <v>5338</v>
      </c>
      <c r="E1352" s="12" t="s">
        <v>7350</v>
      </c>
      <c r="F1352" s="12" t="s">
        <v>35</v>
      </c>
      <c r="G1352" s="12" t="s">
        <v>8031</v>
      </c>
      <c r="H1352" s="12" t="s">
        <v>8024</v>
      </c>
      <c r="I1352" s="12" t="s">
        <v>2697</v>
      </c>
      <c r="J1352" s="13">
        <v>45673</v>
      </c>
      <c r="K1352" s="14">
        <v>0.10392361111111111</v>
      </c>
      <c r="L1352" s="12">
        <v>445.04</v>
      </c>
      <c r="M1352" s="12">
        <v>4295.49</v>
      </c>
      <c r="N1352" s="12">
        <v>4740.53</v>
      </c>
      <c r="O1352" s="12">
        <v>2546.33</v>
      </c>
      <c r="P1352" s="49">
        <v>45674</v>
      </c>
      <c r="Q1352" s="12" t="str">
        <f>TEXT(Table1[[#This Row],[Billing_Date]],"YYYY")</f>
        <v>2025</v>
      </c>
      <c r="R1352" s="49">
        <v>45858</v>
      </c>
      <c r="S1352" s="12" t="s">
        <v>49</v>
      </c>
      <c r="T1352" s="12">
        <f>IF(Table1[[#This Row],[Payment_Status]]="Paid",1,0)</f>
        <v>0</v>
      </c>
      <c r="U1352" s="12">
        <f>IF(Table1[[#This Row],[Payment_Status]]="Unpaid",1,0)</f>
        <v>1</v>
      </c>
      <c r="V1352" s="12">
        <f>IF(Table1[[#This Row],[Payment_Status]]="Pending",1,0)</f>
        <v>0</v>
      </c>
      <c r="W1352" s="12" t="s">
        <v>38</v>
      </c>
      <c r="X1352" s="12" t="s">
        <v>39</v>
      </c>
      <c r="Y1352" s="12" t="s">
        <v>85</v>
      </c>
      <c r="Z1352" s="12">
        <v>246.2</v>
      </c>
      <c r="AA1352" s="12">
        <v>198.84</v>
      </c>
      <c r="AB1352" s="12" t="s">
        <v>32</v>
      </c>
      <c r="AC1352" s="13">
        <v>42650</v>
      </c>
      <c r="AD1352" s="12">
        <v>26</v>
      </c>
      <c r="AE1352" s="15" t="s">
        <v>40</v>
      </c>
    </row>
    <row r="1353" spans="3:31" ht="18" x14ac:dyDescent="0.35">
      <c r="C1353" s="11" t="s">
        <v>2698</v>
      </c>
      <c r="D1353" s="12" t="s">
        <v>5339</v>
      </c>
      <c r="E1353" s="12" t="s">
        <v>7351</v>
      </c>
      <c r="F1353" s="12" t="s">
        <v>30</v>
      </c>
      <c r="G1353" s="12" t="s">
        <v>8026</v>
      </c>
      <c r="H1353" s="12" t="s">
        <v>8021</v>
      </c>
      <c r="I1353" s="12" t="s">
        <v>2699</v>
      </c>
      <c r="J1353" s="13">
        <v>45812</v>
      </c>
      <c r="K1353" s="14">
        <v>0.98818287037037034</v>
      </c>
      <c r="L1353" s="12">
        <v>400.48</v>
      </c>
      <c r="M1353" s="12">
        <v>2772.67</v>
      </c>
      <c r="N1353" s="12">
        <v>3173.15</v>
      </c>
      <c r="O1353" s="12">
        <v>1994.86</v>
      </c>
      <c r="P1353" s="49">
        <v>45814</v>
      </c>
      <c r="Q1353" s="12" t="str">
        <f>TEXT(Table1[[#This Row],[Billing_Date]],"YYYY")</f>
        <v>2025</v>
      </c>
      <c r="R1353" s="49">
        <v>45879</v>
      </c>
      <c r="S1353" s="12" t="s">
        <v>28</v>
      </c>
      <c r="T1353" s="12">
        <f>IF(Table1[[#This Row],[Payment_Status]]="Paid",1,0)</f>
        <v>1</v>
      </c>
      <c r="U1353" s="12">
        <f>IF(Table1[[#This Row],[Payment_Status]]="Unpaid",1,0)</f>
        <v>0</v>
      </c>
      <c r="V1353" s="12">
        <f>IF(Table1[[#This Row],[Payment_Status]]="Pending",1,0)</f>
        <v>0</v>
      </c>
      <c r="W1353" s="12" t="s">
        <v>58</v>
      </c>
      <c r="X1353" s="12" t="s">
        <v>44</v>
      </c>
      <c r="Y1353" s="12" t="s">
        <v>45</v>
      </c>
      <c r="Z1353" s="12">
        <v>252.6</v>
      </c>
      <c r="AA1353" s="12">
        <v>147.88</v>
      </c>
      <c r="AB1353" s="12" t="s">
        <v>46</v>
      </c>
      <c r="AC1353" s="13">
        <v>43184</v>
      </c>
      <c r="AD1353" s="12">
        <v>53</v>
      </c>
      <c r="AE1353" s="15" t="s">
        <v>64</v>
      </c>
    </row>
    <row r="1354" spans="3:31" ht="18" x14ac:dyDescent="0.35">
      <c r="C1354" s="11" t="s">
        <v>2700</v>
      </c>
      <c r="D1354" s="12" t="s">
        <v>5340</v>
      </c>
      <c r="E1354" s="12" t="s">
        <v>7352</v>
      </c>
      <c r="F1354" s="12" t="s">
        <v>26</v>
      </c>
      <c r="G1354" s="12" t="s">
        <v>8029</v>
      </c>
      <c r="H1354" s="12" t="s">
        <v>8020</v>
      </c>
      <c r="I1354" s="12" t="s">
        <v>2701</v>
      </c>
      <c r="J1354" s="13">
        <v>45566</v>
      </c>
      <c r="K1354" s="14">
        <v>0.49354166666666666</v>
      </c>
      <c r="L1354" s="12">
        <v>393.06</v>
      </c>
      <c r="M1354" s="12">
        <v>4014.95</v>
      </c>
      <c r="N1354" s="12">
        <v>4408.01</v>
      </c>
      <c r="O1354" s="12">
        <v>2378.56</v>
      </c>
      <c r="P1354" s="49">
        <v>45567</v>
      </c>
      <c r="Q1354" s="12" t="str">
        <f>TEXT(Table1[[#This Row],[Billing_Date]],"YYYY")</f>
        <v>2024</v>
      </c>
      <c r="R1354" s="49">
        <v>45860</v>
      </c>
      <c r="S1354" s="12" t="s">
        <v>49</v>
      </c>
      <c r="T1354" s="12">
        <f>IF(Table1[[#This Row],[Payment_Status]]="Paid",1,0)</f>
        <v>0</v>
      </c>
      <c r="U1354" s="12">
        <f>IF(Table1[[#This Row],[Payment_Status]]="Unpaid",1,0)</f>
        <v>1</v>
      </c>
      <c r="V1354" s="12">
        <f>IF(Table1[[#This Row],[Payment_Status]]="Pending",1,0)</f>
        <v>0</v>
      </c>
      <c r="W1354" s="12" t="s">
        <v>58</v>
      </c>
      <c r="X1354" s="12" t="s">
        <v>44</v>
      </c>
      <c r="Y1354" s="12" t="s">
        <v>63</v>
      </c>
      <c r="Z1354" s="12">
        <v>255.38</v>
      </c>
      <c r="AA1354" s="12">
        <v>137.68</v>
      </c>
      <c r="AB1354" s="12" t="s">
        <v>32</v>
      </c>
      <c r="AC1354" s="13">
        <v>43636</v>
      </c>
      <c r="AD1354" s="12">
        <v>39</v>
      </c>
      <c r="AE1354" s="15" t="s">
        <v>64</v>
      </c>
    </row>
    <row r="1355" spans="3:31" ht="18" x14ac:dyDescent="0.35">
      <c r="C1355" s="11" t="s">
        <v>2702</v>
      </c>
      <c r="D1355" s="12" t="s">
        <v>5341</v>
      </c>
      <c r="E1355" s="12" t="s">
        <v>7353</v>
      </c>
      <c r="F1355" s="12" t="s">
        <v>35</v>
      </c>
      <c r="G1355" s="12" t="s">
        <v>8031</v>
      </c>
      <c r="H1355" s="12" t="s">
        <v>8024</v>
      </c>
      <c r="I1355" s="12" t="s">
        <v>2703</v>
      </c>
      <c r="J1355" s="13">
        <v>45850</v>
      </c>
      <c r="K1355" s="14">
        <v>0.74868055555555557</v>
      </c>
      <c r="L1355" s="12">
        <v>413.76</v>
      </c>
      <c r="M1355" s="12">
        <v>3237.63</v>
      </c>
      <c r="N1355" s="12">
        <v>3651.39</v>
      </c>
      <c r="O1355" s="12">
        <v>2455.48</v>
      </c>
      <c r="P1355" s="49">
        <v>45850</v>
      </c>
      <c r="Q1355" s="12" t="str">
        <f>TEXT(Table1[[#This Row],[Billing_Date]],"YYYY")</f>
        <v>2025</v>
      </c>
      <c r="R1355" s="49">
        <v>45877</v>
      </c>
      <c r="S1355" s="12" t="s">
        <v>49</v>
      </c>
      <c r="T1355" s="12">
        <f>IF(Table1[[#This Row],[Payment_Status]]="Paid",1,0)</f>
        <v>0</v>
      </c>
      <c r="U1355" s="12">
        <f>IF(Table1[[#This Row],[Payment_Status]]="Unpaid",1,0)</f>
        <v>1</v>
      </c>
      <c r="V1355" s="12">
        <f>IF(Table1[[#This Row],[Payment_Status]]="Pending",1,0)</f>
        <v>0</v>
      </c>
      <c r="W1355" s="12" t="s">
        <v>38</v>
      </c>
      <c r="X1355" s="12" t="s">
        <v>44</v>
      </c>
      <c r="Y1355" s="12" t="s">
        <v>85</v>
      </c>
      <c r="Z1355" s="12">
        <v>175.78</v>
      </c>
      <c r="AA1355" s="12">
        <v>237.98</v>
      </c>
      <c r="AB1355" s="12" t="s">
        <v>46</v>
      </c>
      <c r="AC1355" s="13">
        <v>44643</v>
      </c>
      <c r="AD1355" s="12">
        <v>62</v>
      </c>
      <c r="AE1355" s="15" t="s">
        <v>40</v>
      </c>
    </row>
    <row r="1356" spans="3:31" ht="18" x14ac:dyDescent="0.35">
      <c r="C1356" s="11" t="s">
        <v>2984</v>
      </c>
      <c r="D1356" s="12" t="s">
        <v>5342</v>
      </c>
      <c r="E1356" s="12" t="s">
        <v>7354</v>
      </c>
      <c r="F1356" s="12" t="s">
        <v>30</v>
      </c>
      <c r="G1356" s="12" t="s">
        <v>8030</v>
      </c>
      <c r="H1356" s="12" t="s">
        <v>8023</v>
      </c>
      <c r="I1356" s="12" t="s">
        <v>2985</v>
      </c>
      <c r="J1356" s="13">
        <v>45798</v>
      </c>
      <c r="K1356" s="14">
        <v>0.26721064814814816</v>
      </c>
      <c r="L1356" s="12">
        <v>428.5</v>
      </c>
      <c r="M1356" s="12">
        <v>4636.2299999999996</v>
      </c>
      <c r="N1356" s="12">
        <v>5064.7299999999996</v>
      </c>
      <c r="O1356" s="12">
        <v>2786.88</v>
      </c>
      <c r="P1356" s="49">
        <v>45800</v>
      </c>
      <c r="Q1356" s="12" t="str">
        <f>TEXT(Table1[[#This Row],[Billing_Date]],"YYYY")</f>
        <v>2025</v>
      </c>
      <c r="R1356" s="49">
        <v>45878</v>
      </c>
      <c r="S1356" s="12" t="s">
        <v>37</v>
      </c>
      <c r="T1356" s="12">
        <f>IF(Table1[[#This Row],[Payment_Status]]="Paid",1,0)</f>
        <v>0</v>
      </c>
      <c r="U1356" s="12">
        <f>IF(Table1[[#This Row],[Payment_Status]]="Unpaid",1,0)</f>
        <v>0</v>
      </c>
      <c r="V1356" s="12">
        <f>IF(Table1[[#This Row],[Payment_Status]]="Pending",1,0)</f>
        <v>1</v>
      </c>
      <c r="W1356" s="12" t="s">
        <v>50</v>
      </c>
      <c r="X1356" s="12" t="s">
        <v>44</v>
      </c>
      <c r="Y1356" s="12" t="s">
        <v>45</v>
      </c>
      <c r="Z1356" s="12">
        <v>240.59</v>
      </c>
      <c r="AA1356" s="12">
        <v>187.91</v>
      </c>
      <c r="AB1356" s="12" t="s">
        <v>46</v>
      </c>
      <c r="AC1356" s="13">
        <v>44153</v>
      </c>
      <c r="AD1356" s="12">
        <v>66</v>
      </c>
      <c r="AE1356" s="15" t="s">
        <v>33</v>
      </c>
    </row>
    <row r="1357" spans="3:31" ht="18" x14ac:dyDescent="0.35">
      <c r="C1357" s="11" t="s">
        <v>2706</v>
      </c>
      <c r="D1357" s="12" t="s">
        <v>5343</v>
      </c>
      <c r="E1357" s="12" t="s">
        <v>7355</v>
      </c>
      <c r="F1357" s="12" t="s">
        <v>26</v>
      </c>
      <c r="G1357" s="12" t="s">
        <v>8029</v>
      </c>
      <c r="H1357" s="12" t="s">
        <v>8020</v>
      </c>
      <c r="I1357" s="12" t="s">
        <v>2707</v>
      </c>
      <c r="J1357" s="13">
        <v>45667</v>
      </c>
      <c r="K1357" s="14">
        <v>0.62881944444444449</v>
      </c>
      <c r="L1357" s="12">
        <v>47.97</v>
      </c>
      <c r="M1357" s="12">
        <v>1666.24</v>
      </c>
      <c r="N1357" s="12">
        <v>1714.21</v>
      </c>
      <c r="O1357" s="12">
        <v>245.97</v>
      </c>
      <c r="P1357" s="49">
        <v>45668</v>
      </c>
      <c r="Q1357" s="12" t="str">
        <f>TEXT(Table1[[#This Row],[Billing_Date]],"YYYY")</f>
        <v>2025</v>
      </c>
      <c r="R1357" s="49">
        <v>45863</v>
      </c>
      <c r="S1357" s="12" t="s">
        <v>49</v>
      </c>
      <c r="T1357" s="12">
        <f>IF(Table1[[#This Row],[Payment_Status]]="Paid",1,0)</f>
        <v>0</v>
      </c>
      <c r="U1357" s="12">
        <f>IF(Table1[[#This Row],[Payment_Status]]="Unpaid",1,0)</f>
        <v>1</v>
      </c>
      <c r="V1357" s="12">
        <f>IF(Table1[[#This Row],[Payment_Status]]="Pending",1,0)</f>
        <v>0</v>
      </c>
      <c r="W1357" s="12" t="s">
        <v>38</v>
      </c>
      <c r="X1357" s="12" t="s">
        <v>44</v>
      </c>
      <c r="Y1357" s="12" t="s">
        <v>31</v>
      </c>
      <c r="Z1357" s="12">
        <v>22.73</v>
      </c>
      <c r="AA1357" s="12">
        <v>25.24</v>
      </c>
      <c r="AB1357" s="12" t="s">
        <v>46</v>
      </c>
      <c r="AC1357" s="13">
        <v>43459</v>
      </c>
      <c r="AD1357" s="12">
        <v>28</v>
      </c>
      <c r="AE1357" s="15" t="s">
        <v>33</v>
      </c>
    </row>
    <row r="1358" spans="3:31" ht="18" x14ac:dyDescent="0.35">
      <c r="C1358" s="11" t="s">
        <v>2708</v>
      </c>
      <c r="D1358" s="12" t="s">
        <v>5344</v>
      </c>
      <c r="E1358" s="12" t="s">
        <v>7356</v>
      </c>
      <c r="F1358" s="12" t="s">
        <v>30</v>
      </c>
      <c r="G1358" s="12" t="s">
        <v>8030</v>
      </c>
      <c r="H1358" s="12" t="s">
        <v>8023</v>
      </c>
      <c r="I1358" s="12" t="s">
        <v>2709</v>
      </c>
      <c r="J1358" s="13">
        <v>45748</v>
      </c>
      <c r="K1358" s="14">
        <v>0.8013541666666667</v>
      </c>
      <c r="L1358" s="12">
        <v>452.99</v>
      </c>
      <c r="M1358" s="12">
        <v>1173.01</v>
      </c>
      <c r="N1358" s="12">
        <v>1626</v>
      </c>
      <c r="O1358" s="12">
        <v>2480.2600000000002</v>
      </c>
      <c r="P1358" s="49">
        <v>45752</v>
      </c>
      <c r="Q1358" s="12" t="str">
        <f>TEXT(Table1[[#This Row],[Billing_Date]],"YYYY")</f>
        <v>2025</v>
      </c>
      <c r="R1358" s="49">
        <v>45861</v>
      </c>
      <c r="S1358" s="12" t="s">
        <v>49</v>
      </c>
      <c r="T1358" s="12">
        <f>IF(Table1[[#This Row],[Payment_Status]]="Paid",1,0)</f>
        <v>0</v>
      </c>
      <c r="U1358" s="12">
        <f>IF(Table1[[#This Row],[Payment_Status]]="Unpaid",1,0)</f>
        <v>1</v>
      </c>
      <c r="V1358" s="12">
        <f>IF(Table1[[#This Row],[Payment_Status]]="Pending",1,0)</f>
        <v>0</v>
      </c>
      <c r="W1358" s="12" t="s">
        <v>50</v>
      </c>
      <c r="X1358" s="12" t="s">
        <v>30</v>
      </c>
      <c r="Y1358" s="12" t="s">
        <v>51</v>
      </c>
      <c r="Z1358" s="12">
        <v>300.38</v>
      </c>
      <c r="AA1358" s="12">
        <v>152.61000000000001</v>
      </c>
      <c r="AB1358" s="12" t="s">
        <v>32</v>
      </c>
      <c r="AC1358" s="13">
        <v>44802</v>
      </c>
      <c r="AD1358" s="12">
        <v>71</v>
      </c>
      <c r="AE1358" s="15" t="s">
        <v>64</v>
      </c>
    </row>
    <row r="1359" spans="3:31" ht="18" x14ac:dyDescent="0.35">
      <c r="C1359" s="11" t="s">
        <v>2710</v>
      </c>
      <c r="D1359" s="12" t="s">
        <v>5345</v>
      </c>
      <c r="E1359" s="12" t="s">
        <v>7357</v>
      </c>
      <c r="F1359" s="12" t="s">
        <v>30</v>
      </c>
      <c r="G1359" s="12" t="s">
        <v>8031</v>
      </c>
      <c r="H1359" s="12" t="s">
        <v>8024</v>
      </c>
      <c r="I1359" s="12" t="s">
        <v>2711</v>
      </c>
      <c r="J1359" s="13">
        <v>45738</v>
      </c>
      <c r="K1359" s="14">
        <v>0.39717592592592593</v>
      </c>
      <c r="L1359" s="12">
        <v>397.62</v>
      </c>
      <c r="M1359" s="12">
        <v>3917.85</v>
      </c>
      <c r="N1359" s="12">
        <v>4315.47</v>
      </c>
      <c r="O1359" s="12">
        <v>2543.59</v>
      </c>
      <c r="P1359" s="49">
        <v>45744</v>
      </c>
      <c r="Q1359" s="12" t="str">
        <f>TEXT(Table1[[#This Row],[Billing_Date]],"YYYY")</f>
        <v>2025</v>
      </c>
      <c r="R1359" s="49">
        <v>45881</v>
      </c>
      <c r="S1359" s="12" t="s">
        <v>37</v>
      </c>
      <c r="T1359" s="12">
        <f>IF(Table1[[#This Row],[Payment_Status]]="Paid",1,0)</f>
        <v>0</v>
      </c>
      <c r="U1359" s="12">
        <f>IF(Table1[[#This Row],[Payment_Status]]="Unpaid",1,0)</f>
        <v>0</v>
      </c>
      <c r="V1359" s="12">
        <f>IF(Table1[[#This Row],[Payment_Status]]="Pending",1,0)</f>
        <v>1</v>
      </c>
      <c r="W1359" s="12" t="s">
        <v>58</v>
      </c>
      <c r="X1359" s="12" t="s">
        <v>39</v>
      </c>
      <c r="Y1359" s="12" t="s">
        <v>31</v>
      </c>
      <c r="Z1359" s="12">
        <v>260.87</v>
      </c>
      <c r="AA1359" s="12">
        <v>136.75</v>
      </c>
      <c r="AB1359" s="12" t="s">
        <v>46</v>
      </c>
      <c r="AC1359" s="13">
        <v>42510</v>
      </c>
      <c r="AD1359" s="12">
        <v>47</v>
      </c>
      <c r="AE1359" s="15" t="s">
        <v>64</v>
      </c>
    </row>
    <row r="1360" spans="3:31" ht="18" x14ac:dyDescent="0.35">
      <c r="C1360" s="11" t="s">
        <v>2712</v>
      </c>
      <c r="D1360" s="12" t="s">
        <v>5346</v>
      </c>
      <c r="E1360" s="12" t="s">
        <v>7358</v>
      </c>
      <c r="F1360" s="12" t="s">
        <v>26</v>
      </c>
      <c r="G1360" s="12" t="s">
        <v>8029</v>
      </c>
      <c r="H1360" s="12" t="s">
        <v>8020</v>
      </c>
      <c r="I1360" s="12" t="s">
        <v>2713</v>
      </c>
      <c r="J1360" s="13">
        <v>45788</v>
      </c>
      <c r="K1360" s="14">
        <v>0.20848379629629629</v>
      </c>
      <c r="L1360" s="12">
        <v>112.26</v>
      </c>
      <c r="M1360" s="12">
        <v>3830.64</v>
      </c>
      <c r="N1360" s="12">
        <v>3942.9</v>
      </c>
      <c r="O1360" s="12">
        <v>586.64</v>
      </c>
      <c r="P1360" s="49">
        <v>45790</v>
      </c>
      <c r="Q1360" s="12" t="str">
        <f>TEXT(Table1[[#This Row],[Billing_Date]],"YYYY")</f>
        <v>2025</v>
      </c>
      <c r="R1360" s="49">
        <v>45866</v>
      </c>
      <c r="S1360" s="12" t="s">
        <v>49</v>
      </c>
      <c r="T1360" s="12">
        <f>IF(Table1[[#This Row],[Payment_Status]]="Paid",1,0)</f>
        <v>0</v>
      </c>
      <c r="U1360" s="12">
        <f>IF(Table1[[#This Row],[Payment_Status]]="Unpaid",1,0)</f>
        <v>1</v>
      </c>
      <c r="V1360" s="12">
        <f>IF(Table1[[#This Row],[Payment_Status]]="Pending",1,0)</f>
        <v>0</v>
      </c>
      <c r="W1360" s="12" t="s">
        <v>43</v>
      </c>
      <c r="X1360" s="12" t="s">
        <v>30</v>
      </c>
      <c r="Y1360" s="12" t="s">
        <v>51</v>
      </c>
      <c r="Z1360" s="12">
        <v>73.34</v>
      </c>
      <c r="AA1360" s="12">
        <v>38.92</v>
      </c>
      <c r="AB1360" s="12" t="s">
        <v>46</v>
      </c>
      <c r="AC1360" s="13">
        <v>45313</v>
      </c>
      <c r="AD1360" s="12">
        <v>47</v>
      </c>
      <c r="AE1360" s="15" t="s">
        <v>40</v>
      </c>
    </row>
    <row r="1361" spans="3:31" ht="18" x14ac:dyDescent="0.35">
      <c r="C1361" s="11" t="s">
        <v>2714</v>
      </c>
      <c r="D1361" s="12" t="s">
        <v>5347</v>
      </c>
      <c r="E1361" s="12" t="s">
        <v>7359</v>
      </c>
      <c r="F1361" s="12" t="s">
        <v>26</v>
      </c>
      <c r="G1361" s="12" t="s">
        <v>8030</v>
      </c>
      <c r="H1361" s="12" t="s">
        <v>8023</v>
      </c>
      <c r="I1361" s="12" t="s">
        <v>2715</v>
      </c>
      <c r="J1361" s="13">
        <v>45601</v>
      </c>
      <c r="K1361" s="14">
        <v>0.25026620370370373</v>
      </c>
      <c r="L1361" s="12">
        <v>263.54000000000002</v>
      </c>
      <c r="M1361" s="12">
        <v>2494.9299999999998</v>
      </c>
      <c r="N1361" s="12">
        <v>2758.47</v>
      </c>
      <c r="O1361" s="12">
        <v>1695.67</v>
      </c>
      <c r="P1361" s="49">
        <v>45604</v>
      </c>
      <c r="Q1361" s="12" t="str">
        <f>TEXT(Table1[[#This Row],[Billing_Date]],"YYYY")</f>
        <v>2024</v>
      </c>
      <c r="R1361" s="49">
        <v>45865</v>
      </c>
      <c r="S1361" s="12" t="s">
        <v>37</v>
      </c>
      <c r="T1361" s="12">
        <f>IF(Table1[[#This Row],[Payment_Status]]="Paid",1,0)</f>
        <v>0</v>
      </c>
      <c r="U1361" s="12">
        <f>IF(Table1[[#This Row],[Payment_Status]]="Unpaid",1,0)</f>
        <v>0</v>
      </c>
      <c r="V1361" s="12">
        <f>IF(Table1[[#This Row],[Payment_Status]]="Pending",1,0)</f>
        <v>1</v>
      </c>
      <c r="W1361" s="12" t="s">
        <v>29</v>
      </c>
      <c r="X1361" s="12" t="s">
        <v>39</v>
      </c>
      <c r="Y1361" s="12" t="s">
        <v>51</v>
      </c>
      <c r="Z1361" s="12">
        <v>181.12</v>
      </c>
      <c r="AA1361" s="12">
        <v>82.42</v>
      </c>
      <c r="AB1361" s="12" t="s">
        <v>32</v>
      </c>
      <c r="AC1361" s="13">
        <v>45379</v>
      </c>
      <c r="AD1361" s="12">
        <v>49</v>
      </c>
      <c r="AE1361" s="15" t="s">
        <v>33</v>
      </c>
    </row>
    <row r="1362" spans="3:31" ht="18" x14ac:dyDescent="0.35">
      <c r="C1362" s="11" t="s">
        <v>2716</v>
      </c>
      <c r="D1362" s="12" t="s">
        <v>5348</v>
      </c>
      <c r="E1362" s="12" t="s">
        <v>7360</v>
      </c>
      <c r="F1362" s="12" t="s">
        <v>30</v>
      </c>
      <c r="G1362" s="12" t="s">
        <v>8026</v>
      </c>
      <c r="H1362" s="12" t="s">
        <v>8021</v>
      </c>
      <c r="I1362" s="12" t="s">
        <v>2717</v>
      </c>
      <c r="J1362" s="13">
        <v>45717</v>
      </c>
      <c r="K1362" s="14">
        <v>0.11207175925925926</v>
      </c>
      <c r="L1362" s="12">
        <v>140.47</v>
      </c>
      <c r="M1362" s="12">
        <v>3146.33</v>
      </c>
      <c r="N1362" s="12">
        <v>3286.7999999999902</v>
      </c>
      <c r="O1362" s="12">
        <v>836.05</v>
      </c>
      <c r="P1362" s="49">
        <v>45759</v>
      </c>
      <c r="Q1362" s="12" t="str">
        <f>TEXT(Table1[[#This Row],[Billing_Date]],"YYYY")</f>
        <v>2025</v>
      </c>
      <c r="R1362" s="49">
        <v>45884</v>
      </c>
      <c r="S1362" s="12" t="s">
        <v>49</v>
      </c>
      <c r="T1362" s="12">
        <f>IF(Table1[[#This Row],[Payment_Status]]="Paid",1,0)</f>
        <v>0</v>
      </c>
      <c r="U1362" s="12">
        <f>IF(Table1[[#This Row],[Payment_Status]]="Unpaid",1,0)</f>
        <v>1</v>
      </c>
      <c r="V1362" s="12">
        <f>IF(Table1[[#This Row],[Payment_Status]]="Pending",1,0)</f>
        <v>0</v>
      </c>
      <c r="W1362" s="12" t="s">
        <v>58</v>
      </c>
      <c r="X1362" s="12" t="s">
        <v>39</v>
      </c>
      <c r="Y1362" s="12" t="s">
        <v>85</v>
      </c>
      <c r="Z1362" s="12">
        <v>86.31</v>
      </c>
      <c r="AA1362" s="12">
        <v>54.16</v>
      </c>
      <c r="AB1362" s="12" t="s">
        <v>32</v>
      </c>
      <c r="AC1362" s="13">
        <v>42629</v>
      </c>
      <c r="AD1362" s="12">
        <v>38</v>
      </c>
      <c r="AE1362" s="15" t="s">
        <v>64</v>
      </c>
    </row>
    <row r="1363" spans="3:31" ht="18" x14ac:dyDescent="0.35">
      <c r="C1363" s="11" t="s">
        <v>428</v>
      </c>
      <c r="D1363" s="12" t="s">
        <v>5349</v>
      </c>
      <c r="E1363" s="12" t="s">
        <v>7361</v>
      </c>
      <c r="F1363" s="12" t="s">
        <v>35</v>
      </c>
      <c r="G1363" s="12" t="s">
        <v>8026</v>
      </c>
      <c r="H1363" s="12" t="s">
        <v>8021</v>
      </c>
      <c r="I1363" s="12" t="s">
        <v>429</v>
      </c>
      <c r="J1363" s="13">
        <v>45687</v>
      </c>
      <c r="K1363" s="14">
        <v>0.88684027777777774</v>
      </c>
      <c r="L1363" s="12">
        <v>487.45</v>
      </c>
      <c r="M1363" s="12">
        <v>3335.39</v>
      </c>
      <c r="N1363" s="12">
        <v>3822.8399999999901</v>
      </c>
      <c r="O1363" s="12">
        <v>2327.89</v>
      </c>
      <c r="P1363" s="49">
        <v>45690</v>
      </c>
      <c r="Q1363" s="12" t="str">
        <f>TEXT(Table1[[#This Row],[Billing_Date]],"YYYY")</f>
        <v>2025</v>
      </c>
      <c r="R1363" s="49">
        <v>45863</v>
      </c>
      <c r="S1363" s="12" t="s">
        <v>49</v>
      </c>
      <c r="T1363" s="12">
        <f>IF(Table1[[#This Row],[Payment_Status]]="Paid",1,0)</f>
        <v>0</v>
      </c>
      <c r="U1363" s="12">
        <f>IF(Table1[[#This Row],[Payment_Status]]="Unpaid",1,0)</f>
        <v>1</v>
      </c>
      <c r="V1363" s="12">
        <f>IF(Table1[[#This Row],[Payment_Status]]="Pending",1,0)</f>
        <v>0</v>
      </c>
      <c r="W1363" s="12" t="s">
        <v>43</v>
      </c>
      <c r="X1363" s="12" t="s">
        <v>44</v>
      </c>
      <c r="Y1363" s="12" t="s">
        <v>51</v>
      </c>
      <c r="Z1363" s="12">
        <v>204.94</v>
      </c>
      <c r="AA1363" s="12">
        <v>282.51</v>
      </c>
      <c r="AB1363" s="12" t="s">
        <v>32</v>
      </c>
      <c r="AC1363" s="13">
        <v>44597</v>
      </c>
      <c r="AD1363" s="12">
        <v>21</v>
      </c>
      <c r="AE1363" s="15" t="s">
        <v>40</v>
      </c>
    </row>
    <row r="1364" spans="3:31" ht="18" x14ac:dyDescent="0.35">
      <c r="C1364" s="11" t="s">
        <v>2720</v>
      </c>
      <c r="D1364" s="12" t="s">
        <v>5350</v>
      </c>
      <c r="E1364" s="12" t="s">
        <v>7362</v>
      </c>
      <c r="F1364" s="12" t="s">
        <v>30</v>
      </c>
      <c r="G1364" s="12" t="s">
        <v>8031</v>
      </c>
      <c r="H1364" s="12" t="s">
        <v>8024</v>
      </c>
      <c r="I1364" s="12" t="s">
        <v>2721</v>
      </c>
      <c r="J1364" s="13">
        <v>45836</v>
      </c>
      <c r="K1364" s="14">
        <v>0.33423611111111112</v>
      </c>
      <c r="L1364" s="12">
        <v>213.81</v>
      </c>
      <c r="M1364" s="12">
        <v>2361.15</v>
      </c>
      <c r="N1364" s="12">
        <v>2574.96</v>
      </c>
      <c r="O1364" s="12">
        <v>1073.8</v>
      </c>
      <c r="P1364" s="49">
        <v>45837</v>
      </c>
      <c r="Q1364" s="12" t="str">
        <f>TEXT(Table1[[#This Row],[Billing_Date]],"YYYY")</f>
        <v>2025</v>
      </c>
      <c r="R1364" s="49">
        <v>45866</v>
      </c>
      <c r="S1364" s="12" t="s">
        <v>49</v>
      </c>
      <c r="T1364" s="12">
        <f>IF(Table1[[#This Row],[Payment_Status]]="Paid",1,0)</f>
        <v>0</v>
      </c>
      <c r="U1364" s="12">
        <f>IF(Table1[[#This Row],[Payment_Status]]="Unpaid",1,0)</f>
        <v>1</v>
      </c>
      <c r="V1364" s="12">
        <f>IF(Table1[[#This Row],[Payment_Status]]="Pending",1,0)</f>
        <v>0</v>
      </c>
      <c r="W1364" s="12" t="s">
        <v>38</v>
      </c>
      <c r="X1364" s="12" t="s">
        <v>44</v>
      </c>
      <c r="Y1364" s="12" t="s">
        <v>31</v>
      </c>
      <c r="Z1364" s="12">
        <v>143</v>
      </c>
      <c r="AA1364" s="12">
        <v>70.81</v>
      </c>
      <c r="AB1364" s="12" t="s">
        <v>46</v>
      </c>
      <c r="AC1364" s="13">
        <v>44550</v>
      </c>
      <c r="AD1364" s="12">
        <v>63</v>
      </c>
      <c r="AE1364" s="15" t="s">
        <v>40</v>
      </c>
    </row>
    <row r="1365" spans="3:31" ht="18" x14ac:dyDescent="0.35">
      <c r="C1365" s="11" t="s">
        <v>2722</v>
      </c>
      <c r="D1365" s="12" t="s">
        <v>5351</v>
      </c>
      <c r="E1365" s="12" t="s">
        <v>7363</v>
      </c>
      <c r="F1365" s="12" t="s">
        <v>26</v>
      </c>
      <c r="G1365" s="12" t="s">
        <v>8025</v>
      </c>
      <c r="H1365" s="12" t="s">
        <v>8020</v>
      </c>
      <c r="I1365" s="12" t="s">
        <v>2723</v>
      </c>
      <c r="J1365" s="13">
        <v>45808</v>
      </c>
      <c r="K1365" s="14">
        <v>0.83373842592592595</v>
      </c>
      <c r="L1365" s="12">
        <v>406.38</v>
      </c>
      <c r="M1365" s="12">
        <v>2307.2199999999998</v>
      </c>
      <c r="N1365" s="12">
        <v>2713.6</v>
      </c>
      <c r="O1365" s="12">
        <v>2031.06</v>
      </c>
      <c r="P1365" s="49">
        <v>45809</v>
      </c>
      <c r="Q1365" s="12" t="str">
        <f>TEXT(Table1[[#This Row],[Billing_Date]],"YYYY")</f>
        <v>2025</v>
      </c>
      <c r="R1365" s="49">
        <v>45861</v>
      </c>
      <c r="S1365" s="12" t="s">
        <v>49</v>
      </c>
      <c r="T1365" s="12">
        <f>IF(Table1[[#This Row],[Payment_Status]]="Paid",1,0)</f>
        <v>0</v>
      </c>
      <c r="U1365" s="12">
        <f>IF(Table1[[#This Row],[Payment_Status]]="Unpaid",1,0)</f>
        <v>1</v>
      </c>
      <c r="V1365" s="12">
        <f>IF(Table1[[#This Row],[Payment_Status]]="Pending",1,0)</f>
        <v>0</v>
      </c>
      <c r="W1365" s="12" t="s">
        <v>43</v>
      </c>
      <c r="X1365" s="12" t="s">
        <v>30</v>
      </c>
      <c r="Y1365" s="12" t="s">
        <v>31</v>
      </c>
      <c r="Z1365" s="12">
        <v>247.74</v>
      </c>
      <c r="AA1365" s="12">
        <v>158.63999999999999</v>
      </c>
      <c r="AB1365" s="12" t="s">
        <v>32</v>
      </c>
      <c r="AC1365" s="13">
        <v>43455</v>
      </c>
      <c r="AD1365" s="12">
        <v>70</v>
      </c>
      <c r="AE1365" s="15" t="s">
        <v>33</v>
      </c>
    </row>
    <row r="1366" spans="3:31" ht="18" x14ac:dyDescent="0.35">
      <c r="C1366" s="11" t="s">
        <v>2724</v>
      </c>
      <c r="D1366" s="12" t="s">
        <v>5352</v>
      </c>
      <c r="E1366" s="12" t="s">
        <v>7364</v>
      </c>
      <c r="F1366" s="12" t="s">
        <v>35</v>
      </c>
      <c r="G1366" s="12" t="s">
        <v>8028</v>
      </c>
      <c r="H1366" s="12" t="s">
        <v>8022</v>
      </c>
      <c r="I1366" s="12" t="s">
        <v>2725</v>
      </c>
      <c r="J1366" s="13">
        <v>45759</v>
      </c>
      <c r="K1366" s="14">
        <v>0.81567129629629631</v>
      </c>
      <c r="L1366" s="12">
        <v>185.52</v>
      </c>
      <c r="M1366" s="12">
        <v>4880.2700000000004</v>
      </c>
      <c r="N1366" s="12">
        <v>5065.79</v>
      </c>
      <c r="O1366" s="12">
        <v>850.55</v>
      </c>
      <c r="P1366" s="49">
        <v>45778</v>
      </c>
      <c r="Q1366" s="12" t="str">
        <f>TEXT(Table1[[#This Row],[Billing_Date]],"YYYY")</f>
        <v>2025</v>
      </c>
      <c r="R1366" s="49">
        <v>45878</v>
      </c>
      <c r="S1366" s="12" t="s">
        <v>49</v>
      </c>
      <c r="T1366" s="12">
        <f>IF(Table1[[#This Row],[Payment_Status]]="Paid",1,0)</f>
        <v>0</v>
      </c>
      <c r="U1366" s="12">
        <f>IF(Table1[[#This Row],[Payment_Status]]="Unpaid",1,0)</f>
        <v>1</v>
      </c>
      <c r="V1366" s="12">
        <f>IF(Table1[[#This Row],[Payment_Status]]="Pending",1,0)</f>
        <v>0</v>
      </c>
      <c r="W1366" s="12" t="s">
        <v>50</v>
      </c>
      <c r="X1366" s="12" t="s">
        <v>30</v>
      </c>
      <c r="Y1366" s="12" t="s">
        <v>63</v>
      </c>
      <c r="Z1366" s="12">
        <v>107.93</v>
      </c>
      <c r="AA1366" s="12">
        <v>77.59</v>
      </c>
      <c r="AB1366" s="12" t="s">
        <v>32</v>
      </c>
      <c r="AC1366" s="13">
        <v>42457</v>
      </c>
      <c r="AD1366" s="12">
        <v>47</v>
      </c>
      <c r="AE1366" s="15" t="s">
        <v>33</v>
      </c>
    </row>
    <row r="1367" spans="3:31" ht="18" x14ac:dyDescent="0.35">
      <c r="C1367" s="11" t="s">
        <v>2726</v>
      </c>
      <c r="D1367" s="12" t="s">
        <v>5353</v>
      </c>
      <c r="E1367" s="12" t="s">
        <v>7365</v>
      </c>
      <c r="F1367" s="12" t="s">
        <v>26</v>
      </c>
      <c r="G1367" s="12" t="s">
        <v>8025</v>
      </c>
      <c r="H1367" s="12" t="s">
        <v>8020</v>
      </c>
      <c r="I1367" s="12" t="s">
        <v>2727</v>
      </c>
      <c r="J1367" s="13">
        <v>45768</v>
      </c>
      <c r="K1367" s="14">
        <v>3.4444444444444444E-2</v>
      </c>
      <c r="L1367" s="12">
        <v>298.33</v>
      </c>
      <c r="M1367" s="12">
        <v>1716.14</v>
      </c>
      <c r="N1367" s="12">
        <v>2014.47</v>
      </c>
      <c r="O1367" s="12">
        <v>2167.71</v>
      </c>
      <c r="P1367" s="49">
        <v>45773</v>
      </c>
      <c r="Q1367" s="12" t="str">
        <f>TEXT(Table1[[#This Row],[Billing_Date]],"YYYY")</f>
        <v>2025</v>
      </c>
      <c r="R1367" s="49">
        <v>45867</v>
      </c>
      <c r="S1367" s="12" t="s">
        <v>28</v>
      </c>
      <c r="T1367" s="12">
        <f>IF(Table1[[#This Row],[Payment_Status]]="Paid",1,0)</f>
        <v>1</v>
      </c>
      <c r="U1367" s="12">
        <f>IF(Table1[[#This Row],[Payment_Status]]="Unpaid",1,0)</f>
        <v>0</v>
      </c>
      <c r="V1367" s="12">
        <f>IF(Table1[[#This Row],[Payment_Status]]="Pending",1,0)</f>
        <v>0</v>
      </c>
      <c r="W1367" s="12" t="s">
        <v>29</v>
      </c>
      <c r="X1367" s="12" t="s">
        <v>39</v>
      </c>
      <c r="Y1367" s="12" t="s">
        <v>45</v>
      </c>
      <c r="Z1367" s="12">
        <v>191.53</v>
      </c>
      <c r="AA1367" s="12">
        <v>106.8</v>
      </c>
      <c r="AB1367" s="12" t="s">
        <v>46</v>
      </c>
      <c r="AC1367" s="13">
        <v>43569</v>
      </c>
      <c r="AD1367" s="12">
        <v>56</v>
      </c>
      <c r="AE1367" s="15" t="s">
        <v>64</v>
      </c>
    </row>
    <row r="1368" spans="3:31" ht="18" x14ac:dyDescent="0.35">
      <c r="C1368" s="11" t="s">
        <v>2728</v>
      </c>
      <c r="D1368" s="12" t="s">
        <v>5354</v>
      </c>
      <c r="E1368" s="12" t="s">
        <v>7366</v>
      </c>
      <c r="F1368" s="12" t="s">
        <v>30</v>
      </c>
      <c r="G1368" s="12" t="s">
        <v>8026</v>
      </c>
      <c r="H1368" s="12" t="s">
        <v>8021</v>
      </c>
      <c r="I1368" s="12" t="s">
        <v>2729</v>
      </c>
      <c r="J1368" s="13">
        <v>45523</v>
      </c>
      <c r="K1368" s="14">
        <v>8.261574074074074E-2</v>
      </c>
      <c r="L1368" s="12">
        <v>164.15</v>
      </c>
      <c r="M1368" s="12">
        <v>2876.25</v>
      </c>
      <c r="N1368" s="12">
        <v>3040.4</v>
      </c>
      <c r="O1368" s="12">
        <v>951.05</v>
      </c>
      <c r="P1368" s="49">
        <v>45573</v>
      </c>
      <c r="Q1368" s="12" t="str">
        <f>TEXT(Table1[[#This Row],[Billing_Date]],"YYYY")</f>
        <v>2024</v>
      </c>
      <c r="R1368" s="49">
        <v>45876</v>
      </c>
      <c r="S1368" s="12" t="s">
        <v>49</v>
      </c>
      <c r="T1368" s="12">
        <f>IF(Table1[[#This Row],[Payment_Status]]="Paid",1,0)</f>
        <v>0</v>
      </c>
      <c r="U1368" s="12">
        <f>IF(Table1[[#This Row],[Payment_Status]]="Unpaid",1,0)</f>
        <v>1</v>
      </c>
      <c r="V1368" s="12">
        <f>IF(Table1[[#This Row],[Payment_Status]]="Pending",1,0)</f>
        <v>0</v>
      </c>
      <c r="W1368" s="12" t="s">
        <v>50</v>
      </c>
      <c r="X1368" s="12" t="s">
        <v>39</v>
      </c>
      <c r="Y1368" s="12" t="s">
        <v>63</v>
      </c>
      <c r="Z1368" s="12">
        <v>82.61</v>
      </c>
      <c r="AA1368" s="12">
        <v>81.540000000000006</v>
      </c>
      <c r="AB1368" s="12" t="s">
        <v>46</v>
      </c>
      <c r="AC1368" s="13">
        <v>42863</v>
      </c>
      <c r="AD1368" s="12">
        <v>56</v>
      </c>
      <c r="AE1368" s="15" t="s">
        <v>40</v>
      </c>
    </row>
    <row r="1369" spans="3:31" ht="18" x14ac:dyDescent="0.35">
      <c r="C1369" s="11" t="s">
        <v>2123</v>
      </c>
      <c r="D1369" s="12" t="s">
        <v>5355</v>
      </c>
      <c r="E1369" s="12" t="s">
        <v>7367</v>
      </c>
      <c r="F1369" s="12" t="s">
        <v>30</v>
      </c>
      <c r="G1369" s="12" t="s">
        <v>8030</v>
      </c>
      <c r="H1369" s="12" t="s">
        <v>8023</v>
      </c>
      <c r="I1369" s="12" t="s">
        <v>2124</v>
      </c>
      <c r="J1369" s="13">
        <v>45811</v>
      </c>
      <c r="K1369" s="14">
        <v>0.62459490740740742</v>
      </c>
      <c r="L1369" s="12">
        <v>427.22</v>
      </c>
      <c r="M1369" s="12">
        <v>3188.56</v>
      </c>
      <c r="N1369" s="12">
        <v>3615.7799999999902</v>
      </c>
      <c r="O1369" s="12">
        <v>2169.41</v>
      </c>
      <c r="P1369" s="49">
        <v>45814</v>
      </c>
      <c r="Q1369" s="12" t="str">
        <f>TEXT(Table1[[#This Row],[Billing_Date]],"YYYY")</f>
        <v>2025</v>
      </c>
      <c r="R1369" s="49">
        <v>45883</v>
      </c>
      <c r="S1369" s="12" t="s">
        <v>28</v>
      </c>
      <c r="T1369" s="12">
        <f>IF(Table1[[#This Row],[Payment_Status]]="Paid",1,0)</f>
        <v>1</v>
      </c>
      <c r="U1369" s="12">
        <f>IF(Table1[[#This Row],[Payment_Status]]="Unpaid",1,0)</f>
        <v>0</v>
      </c>
      <c r="V1369" s="12">
        <f>IF(Table1[[#This Row],[Payment_Status]]="Pending",1,0)</f>
        <v>0</v>
      </c>
      <c r="W1369" s="12" t="s">
        <v>29</v>
      </c>
      <c r="X1369" s="12" t="s">
        <v>39</v>
      </c>
      <c r="Y1369" s="12" t="s">
        <v>45</v>
      </c>
      <c r="Z1369" s="12">
        <v>255.99</v>
      </c>
      <c r="AA1369" s="12">
        <v>171.23</v>
      </c>
      <c r="AB1369" s="12" t="s">
        <v>32</v>
      </c>
      <c r="AC1369" s="13">
        <v>44232</v>
      </c>
      <c r="AD1369" s="12">
        <v>19</v>
      </c>
      <c r="AE1369" s="15" t="s">
        <v>33</v>
      </c>
    </row>
    <row r="1370" spans="3:31" ht="18" x14ac:dyDescent="0.35">
      <c r="C1370" s="11" t="s">
        <v>814</v>
      </c>
      <c r="D1370" s="12" t="s">
        <v>5356</v>
      </c>
      <c r="E1370" s="12" t="s">
        <v>7368</v>
      </c>
      <c r="F1370" s="12" t="s">
        <v>26</v>
      </c>
      <c r="G1370" s="12" t="s">
        <v>8028</v>
      </c>
      <c r="H1370" s="12" t="s">
        <v>8022</v>
      </c>
      <c r="I1370" s="12" t="s">
        <v>815</v>
      </c>
      <c r="J1370" s="13">
        <v>45795</v>
      </c>
      <c r="K1370" s="14">
        <v>0.49695601851851851</v>
      </c>
      <c r="L1370" s="12">
        <v>447.49</v>
      </c>
      <c r="M1370" s="12">
        <v>2392.73</v>
      </c>
      <c r="N1370" s="12">
        <v>2840.22</v>
      </c>
      <c r="O1370" s="12">
        <v>2069.44</v>
      </c>
      <c r="P1370" s="49">
        <v>45799</v>
      </c>
      <c r="Q1370" s="12" t="str">
        <f>TEXT(Table1[[#This Row],[Billing_Date]],"YYYY")</f>
        <v>2025</v>
      </c>
      <c r="R1370" s="49">
        <v>45880</v>
      </c>
      <c r="S1370" s="12" t="s">
        <v>49</v>
      </c>
      <c r="T1370" s="12">
        <f>IF(Table1[[#This Row],[Payment_Status]]="Paid",1,0)</f>
        <v>0</v>
      </c>
      <c r="U1370" s="12">
        <f>IF(Table1[[#This Row],[Payment_Status]]="Unpaid",1,0)</f>
        <v>1</v>
      </c>
      <c r="V1370" s="12">
        <f>IF(Table1[[#This Row],[Payment_Status]]="Pending",1,0)</f>
        <v>0</v>
      </c>
      <c r="W1370" s="12" t="s">
        <v>50</v>
      </c>
      <c r="X1370" s="12" t="s">
        <v>39</v>
      </c>
      <c r="Y1370" s="12" t="s">
        <v>45</v>
      </c>
      <c r="Z1370" s="12">
        <v>301.11</v>
      </c>
      <c r="AA1370" s="12">
        <v>146.38</v>
      </c>
      <c r="AB1370" s="12" t="s">
        <v>32</v>
      </c>
      <c r="AC1370" s="13">
        <v>44115</v>
      </c>
      <c r="AD1370" s="12">
        <v>31</v>
      </c>
      <c r="AE1370" s="15" t="s">
        <v>33</v>
      </c>
    </row>
    <row r="1371" spans="3:31" ht="18" x14ac:dyDescent="0.35">
      <c r="C1371" s="11" t="s">
        <v>2734</v>
      </c>
      <c r="D1371" s="12" t="s">
        <v>5357</v>
      </c>
      <c r="E1371" s="12" t="s">
        <v>7369</v>
      </c>
      <c r="F1371" s="12" t="s">
        <v>30</v>
      </c>
      <c r="G1371" s="12" t="s">
        <v>8031</v>
      </c>
      <c r="H1371" s="12" t="s">
        <v>8024</v>
      </c>
      <c r="I1371" s="12" t="s">
        <v>2735</v>
      </c>
      <c r="J1371" s="13">
        <v>45578</v>
      </c>
      <c r="K1371" s="14">
        <v>6.5972222222222224E-2</v>
      </c>
      <c r="L1371" s="12">
        <v>121.43</v>
      </c>
      <c r="M1371" s="12">
        <v>3327.69</v>
      </c>
      <c r="N1371" s="12">
        <v>3449.12</v>
      </c>
      <c r="O1371" s="12">
        <v>861.7</v>
      </c>
      <c r="P1371" s="49">
        <v>45616</v>
      </c>
      <c r="Q1371" s="12" t="str">
        <f>TEXT(Table1[[#This Row],[Billing_Date]],"YYYY")</f>
        <v>2024</v>
      </c>
      <c r="R1371" s="49">
        <v>45884</v>
      </c>
      <c r="S1371" s="12" t="s">
        <v>49</v>
      </c>
      <c r="T1371" s="12">
        <f>IF(Table1[[#This Row],[Payment_Status]]="Paid",1,0)</f>
        <v>0</v>
      </c>
      <c r="U1371" s="12">
        <f>IF(Table1[[#This Row],[Payment_Status]]="Unpaid",1,0)</f>
        <v>1</v>
      </c>
      <c r="V1371" s="12">
        <f>IF(Table1[[#This Row],[Payment_Status]]="Pending",1,0)</f>
        <v>0</v>
      </c>
      <c r="W1371" s="12" t="s">
        <v>29</v>
      </c>
      <c r="X1371" s="12" t="s">
        <v>39</v>
      </c>
      <c r="Y1371" s="12" t="s">
        <v>85</v>
      </c>
      <c r="Z1371" s="12">
        <v>73.239999999999995</v>
      </c>
      <c r="AA1371" s="12">
        <v>48.19</v>
      </c>
      <c r="AB1371" s="12" t="s">
        <v>32</v>
      </c>
      <c r="AC1371" s="13">
        <v>43645</v>
      </c>
      <c r="AD1371" s="12">
        <v>49</v>
      </c>
      <c r="AE1371" s="15" t="s">
        <v>64</v>
      </c>
    </row>
    <row r="1372" spans="3:31" ht="18" x14ac:dyDescent="0.35">
      <c r="C1372" s="11" t="s">
        <v>2736</v>
      </c>
      <c r="D1372" s="12" t="s">
        <v>5358</v>
      </c>
      <c r="E1372" s="12" t="s">
        <v>7370</v>
      </c>
      <c r="F1372" s="12" t="s">
        <v>30</v>
      </c>
      <c r="G1372" s="12" t="s">
        <v>8028</v>
      </c>
      <c r="H1372" s="12" t="s">
        <v>8022</v>
      </c>
      <c r="I1372" s="12" t="s">
        <v>2737</v>
      </c>
      <c r="J1372" s="13">
        <v>45817</v>
      </c>
      <c r="K1372" s="14">
        <v>2.8958333333333332E-2</v>
      </c>
      <c r="L1372" s="12">
        <v>225.65</v>
      </c>
      <c r="M1372" s="12">
        <v>1022.98</v>
      </c>
      <c r="N1372" s="12">
        <v>1248.6300000000001</v>
      </c>
      <c r="O1372" s="12">
        <v>1385.89</v>
      </c>
      <c r="P1372" s="49">
        <v>45817</v>
      </c>
      <c r="Q1372" s="12" t="str">
        <f>TEXT(Table1[[#This Row],[Billing_Date]],"YYYY")</f>
        <v>2025</v>
      </c>
      <c r="R1372" s="49">
        <v>45861</v>
      </c>
      <c r="S1372" s="12" t="s">
        <v>37</v>
      </c>
      <c r="T1372" s="12">
        <f>IF(Table1[[#This Row],[Payment_Status]]="Paid",1,0)</f>
        <v>0</v>
      </c>
      <c r="U1372" s="12">
        <f>IF(Table1[[#This Row],[Payment_Status]]="Unpaid",1,0)</f>
        <v>0</v>
      </c>
      <c r="V1372" s="12">
        <f>IF(Table1[[#This Row],[Payment_Status]]="Pending",1,0)</f>
        <v>1</v>
      </c>
      <c r="W1372" s="12" t="s">
        <v>38</v>
      </c>
      <c r="X1372" s="12" t="s">
        <v>44</v>
      </c>
      <c r="Y1372" s="12" t="s">
        <v>51</v>
      </c>
      <c r="Z1372" s="12">
        <v>117.73</v>
      </c>
      <c r="AA1372" s="12">
        <v>107.92</v>
      </c>
      <c r="AB1372" s="12" t="s">
        <v>46</v>
      </c>
      <c r="AC1372" s="13">
        <v>44797</v>
      </c>
      <c r="AD1372" s="12">
        <v>45</v>
      </c>
      <c r="AE1372" s="15" t="s">
        <v>64</v>
      </c>
    </row>
    <row r="1373" spans="3:31" ht="18" x14ac:dyDescent="0.35">
      <c r="C1373" s="11" t="s">
        <v>2738</v>
      </c>
      <c r="D1373" s="12" t="s">
        <v>5359</v>
      </c>
      <c r="E1373" s="12" t="s">
        <v>7371</v>
      </c>
      <c r="F1373" s="12" t="s">
        <v>30</v>
      </c>
      <c r="G1373" s="12" t="s">
        <v>8031</v>
      </c>
      <c r="H1373" s="12" t="s">
        <v>8024</v>
      </c>
      <c r="I1373" s="12" t="s">
        <v>2739</v>
      </c>
      <c r="J1373" s="13">
        <v>45636</v>
      </c>
      <c r="K1373" s="14">
        <v>8.0509259259259253E-2</v>
      </c>
      <c r="L1373" s="12">
        <v>144.24</v>
      </c>
      <c r="M1373" s="12">
        <v>2533.86</v>
      </c>
      <c r="N1373" s="12">
        <v>2678.1</v>
      </c>
      <c r="O1373" s="12">
        <v>835.25</v>
      </c>
      <c r="P1373" s="49">
        <v>45692</v>
      </c>
      <c r="Q1373" s="12" t="str">
        <f>TEXT(Table1[[#This Row],[Billing_Date]],"YYYY")</f>
        <v>2025</v>
      </c>
      <c r="R1373" s="49">
        <v>45885</v>
      </c>
      <c r="S1373" s="12" t="s">
        <v>37</v>
      </c>
      <c r="T1373" s="12">
        <f>IF(Table1[[#This Row],[Payment_Status]]="Paid",1,0)</f>
        <v>0</v>
      </c>
      <c r="U1373" s="12">
        <f>IF(Table1[[#This Row],[Payment_Status]]="Unpaid",1,0)</f>
        <v>0</v>
      </c>
      <c r="V1373" s="12">
        <f>IF(Table1[[#This Row],[Payment_Status]]="Pending",1,0)</f>
        <v>1</v>
      </c>
      <c r="W1373" s="12" t="s">
        <v>43</v>
      </c>
      <c r="X1373" s="12" t="s">
        <v>44</v>
      </c>
      <c r="Y1373" s="12" t="s">
        <v>51</v>
      </c>
      <c r="Z1373" s="12">
        <v>73.06</v>
      </c>
      <c r="AA1373" s="12">
        <v>71.180000000000007</v>
      </c>
      <c r="AB1373" s="12" t="s">
        <v>32</v>
      </c>
      <c r="AC1373" s="13">
        <v>44089</v>
      </c>
      <c r="AD1373" s="12">
        <v>75</v>
      </c>
      <c r="AE1373" s="15" t="s">
        <v>40</v>
      </c>
    </row>
    <row r="1374" spans="3:31" ht="18" x14ac:dyDescent="0.35">
      <c r="C1374" s="11" t="s">
        <v>2740</v>
      </c>
      <c r="D1374" s="12" t="s">
        <v>5360</v>
      </c>
      <c r="E1374" s="12" t="s">
        <v>7372</v>
      </c>
      <c r="F1374" s="12" t="s">
        <v>26</v>
      </c>
      <c r="G1374" s="12" t="s">
        <v>8027</v>
      </c>
      <c r="H1374" s="12" t="s">
        <v>8022</v>
      </c>
      <c r="I1374" s="12" t="s">
        <v>2741</v>
      </c>
      <c r="J1374" s="13">
        <v>45811</v>
      </c>
      <c r="K1374" s="14">
        <v>3.5486111111111114E-2</v>
      </c>
      <c r="L1374" s="12">
        <v>453.41</v>
      </c>
      <c r="M1374" s="12">
        <v>4970.96</v>
      </c>
      <c r="N1374" s="12">
        <v>5424.37</v>
      </c>
      <c r="O1374" s="12">
        <v>2353.6999999999998</v>
      </c>
      <c r="P1374" s="49">
        <v>45813</v>
      </c>
      <c r="Q1374" s="12" t="str">
        <f>TEXT(Table1[[#This Row],[Billing_Date]],"YYYY")</f>
        <v>2025</v>
      </c>
      <c r="R1374" s="49">
        <v>45864</v>
      </c>
      <c r="S1374" s="12" t="s">
        <v>28</v>
      </c>
      <c r="T1374" s="12">
        <f>IF(Table1[[#This Row],[Payment_Status]]="Paid",1,0)</f>
        <v>1</v>
      </c>
      <c r="U1374" s="12">
        <f>IF(Table1[[#This Row],[Payment_Status]]="Unpaid",1,0)</f>
        <v>0</v>
      </c>
      <c r="V1374" s="12">
        <f>IF(Table1[[#This Row],[Payment_Status]]="Pending",1,0)</f>
        <v>0</v>
      </c>
      <c r="W1374" s="12" t="s">
        <v>38</v>
      </c>
      <c r="X1374" s="12" t="s">
        <v>30</v>
      </c>
      <c r="Y1374" s="12" t="s">
        <v>85</v>
      </c>
      <c r="Z1374" s="12">
        <v>190.72</v>
      </c>
      <c r="AA1374" s="12">
        <v>262.69</v>
      </c>
      <c r="AB1374" s="12" t="s">
        <v>32</v>
      </c>
      <c r="AC1374" s="13">
        <v>44698</v>
      </c>
      <c r="AD1374" s="12">
        <v>21</v>
      </c>
      <c r="AE1374" s="15" t="s">
        <v>64</v>
      </c>
    </row>
    <row r="1375" spans="3:31" ht="18" x14ac:dyDescent="0.35">
      <c r="C1375" s="11" t="s">
        <v>1619</v>
      </c>
      <c r="D1375" s="12" t="s">
        <v>5361</v>
      </c>
      <c r="E1375" s="12" t="s">
        <v>7373</v>
      </c>
      <c r="F1375" s="12" t="s">
        <v>35</v>
      </c>
      <c r="G1375" s="12" t="s">
        <v>8031</v>
      </c>
      <c r="H1375" s="12" t="s">
        <v>8024</v>
      </c>
      <c r="I1375" s="12" t="s">
        <v>1620</v>
      </c>
      <c r="J1375" s="13">
        <v>45655</v>
      </c>
      <c r="K1375" s="14">
        <v>8.7060185185185185E-2</v>
      </c>
      <c r="L1375" s="12">
        <v>331.73</v>
      </c>
      <c r="M1375" s="12">
        <v>3969.9</v>
      </c>
      <c r="N1375" s="12">
        <v>4301.63</v>
      </c>
      <c r="O1375" s="12">
        <v>1644.42</v>
      </c>
      <c r="P1375" s="49">
        <v>45823</v>
      </c>
      <c r="Q1375" s="12" t="str">
        <f>TEXT(Table1[[#This Row],[Billing_Date]],"YYYY")</f>
        <v>2025</v>
      </c>
      <c r="R1375" s="49">
        <v>45885</v>
      </c>
      <c r="S1375" s="12" t="s">
        <v>28</v>
      </c>
      <c r="T1375" s="12">
        <f>IF(Table1[[#This Row],[Payment_Status]]="Paid",1,0)</f>
        <v>1</v>
      </c>
      <c r="U1375" s="12">
        <f>IF(Table1[[#This Row],[Payment_Status]]="Unpaid",1,0)</f>
        <v>0</v>
      </c>
      <c r="V1375" s="12">
        <f>IF(Table1[[#This Row],[Payment_Status]]="Pending",1,0)</f>
        <v>0</v>
      </c>
      <c r="W1375" s="12" t="s">
        <v>29</v>
      </c>
      <c r="X1375" s="12" t="s">
        <v>30</v>
      </c>
      <c r="Y1375" s="12" t="s">
        <v>51</v>
      </c>
      <c r="Z1375" s="12">
        <v>153.61000000000001</v>
      </c>
      <c r="AA1375" s="12">
        <v>178.12</v>
      </c>
      <c r="AB1375" s="12" t="s">
        <v>32</v>
      </c>
      <c r="AC1375" s="13">
        <v>44865</v>
      </c>
      <c r="AD1375" s="12">
        <v>69</v>
      </c>
      <c r="AE1375" s="15" t="s">
        <v>33</v>
      </c>
    </row>
    <row r="1376" spans="3:31" ht="18" x14ac:dyDescent="0.35">
      <c r="C1376" s="11" t="s">
        <v>332</v>
      </c>
      <c r="D1376" s="12" t="s">
        <v>5362</v>
      </c>
      <c r="E1376" s="12" t="s">
        <v>7374</v>
      </c>
      <c r="F1376" s="12" t="s">
        <v>26</v>
      </c>
      <c r="G1376" s="12" t="s">
        <v>8031</v>
      </c>
      <c r="H1376" s="12" t="s">
        <v>8024</v>
      </c>
      <c r="I1376" s="12" t="s">
        <v>333</v>
      </c>
      <c r="J1376" s="13">
        <v>45786</v>
      </c>
      <c r="K1376" s="14">
        <v>0.40873842592592591</v>
      </c>
      <c r="L1376" s="12">
        <v>239.94</v>
      </c>
      <c r="M1376" s="12">
        <v>1070.6300000000001</v>
      </c>
      <c r="N1376" s="12">
        <v>1310.57</v>
      </c>
      <c r="O1376" s="12">
        <v>1165.1300000000001</v>
      </c>
      <c r="P1376" s="49">
        <v>45789</v>
      </c>
      <c r="Q1376" s="12" t="str">
        <f>TEXT(Table1[[#This Row],[Billing_Date]],"YYYY")</f>
        <v>2025</v>
      </c>
      <c r="R1376" s="49">
        <v>45883</v>
      </c>
      <c r="S1376" s="12" t="s">
        <v>37</v>
      </c>
      <c r="T1376" s="12">
        <f>IF(Table1[[#This Row],[Payment_Status]]="Paid",1,0)</f>
        <v>0</v>
      </c>
      <c r="U1376" s="12">
        <f>IF(Table1[[#This Row],[Payment_Status]]="Unpaid",1,0)</f>
        <v>0</v>
      </c>
      <c r="V1376" s="12">
        <f>IF(Table1[[#This Row],[Payment_Status]]="Pending",1,0)</f>
        <v>1</v>
      </c>
      <c r="W1376" s="12" t="s">
        <v>29</v>
      </c>
      <c r="X1376" s="12" t="s">
        <v>30</v>
      </c>
      <c r="Y1376" s="12" t="s">
        <v>85</v>
      </c>
      <c r="Z1376" s="12">
        <v>153.36000000000001</v>
      </c>
      <c r="AA1376" s="12">
        <v>86.58</v>
      </c>
      <c r="AB1376" s="12" t="s">
        <v>32</v>
      </c>
      <c r="AC1376" s="13">
        <v>44101</v>
      </c>
      <c r="AD1376" s="12">
        <v>74</v>
      </c>
      <c r="AE1376" s="15" t="s">
        <v>64</v>
      </c>
    </row>
    <row r="1377" spans="3:31" ht="18" x14ac:dyDescent="0.35">
      <c r="C1377" s="11" t="s">
        <v>2746</v>
      </c>
      <c r="D1377" s="12" t="s">
        <v>5363</v>
      </c>
      <c r="E1377" s="12" t="s">
        <v>7375</v>
      </c>
      <c r="F1377" s="12" t="s">
        <v>30</v>
      </c>
      <c r="G1377" s="12" t="s">
        <v>8028</v>
      </c>
      <c r="H1377" s="12" t="s">
        <v>8022</v>
      </c>
      <c r="I1377" s="12" t="s">
        <v>2747</v>
      </c>
      <c r="J1377" s="13">
        <v>45513</v>
      </c>
      <c r="K1377" s="14">
        <v>0.73734953703703698</v>
      </c>
      <c r="L1377" s="12">
        <v>93.96</v>
      </c>
      <c r="M1377" s="12">
        <v>3942.27</v>
      </c>
      <c r="N1377" s="12">
        <v>4036.23</v>
      </c>
      <c r="O1377" s="12">
        <v>696.83</v>
      </c>
      <c r="P1377" s="49">
        <v>45630</v>
      </c>
      <c r="Q1377" s="12" t="str">
        <f>TEXT(Table1[[#This Row],[Billing_Date]],"YYYY")</f>
        <v>2024</v>
      </c>
      <c r="R1377" s="49">
        <v>45861</v>
      </c>
      <c r="S1377" s="12" t="s">
        <v>49</v>
      </c>
      <c r="T1377" s="12">
        <f>IF(Table1[[#This Row],[Payment_Status]]="Paid",1,0)</f>
        <v>0</v>
      </c>
      <c r="U1377" s="12">
        <f>IF(Table1[[#This Row],[Payment_Status]]="Unpaid",1,0)</f>
        <v>1</v>
      </c>
      <c r="V1377" s="12">
        <f>IF(Table1[[#This Row],[Payment_Status]]="Pending",1,0)</f>
        <v>0</v>
      </c>
      <c r="W1377" s="12" t="s">
        <v>50</v>
      </c>
      <c r="X1377" s="12" t="s">
        <v>30</v>
      </c>
      <c r="Y1377" s="12" t="s">
        <v>51</v>
      </c>
      <c r="Z1377" s="12">
        <v>47.37</v>
      </c>
      <c r="AA1377" s="12">
        <v>46.59</v>
      </c>
      <c r="AB1377" s="12" t="s">
        <v>46</v>
      </c>
      <c r="AC1377" s="13">
        <v>43257</v>
      </c>
      <c r="AD1377" s="12">
        <v>28</v>
      </c>
      <c r="AE1377" s="15" t="s">
        <v>33</v>
      </c>
    </row>
    <row r="1378" spans="3:31" ht="18" x14ac:dyDescent="0.35">
      <c r="C1378" s="11" t="s">
        <v>2748</v>
      </c>
      <c r="D1378" s="12" t="s">
        <v>5364</v>
      </c>
      <c r="E1378" s="12" t="s">
        <v>7376</v>
      </c>
      <c r="F1378" s="12" t="s">
        <v>26</v>
      </c>
      <c r="G1378" s="12" t="s">
        <v>8027</v>
      </c>
      <c r="H1378" s="12" t="s">
        <v>8022</v>
      </c>
      <c r="I1378" s="12" t="s">
        <v>2749</v>
      </c>
      <c r="J1378" s="13">
        <v>45663</v>
      </c>
      <c r="K1378" s="14">
        <v>4.2951388888888886E-2</v>
      </c>
      <c r="L1378" s="12">
        <v>429.72</v>
      </c>
      <c r="M1378" s="12">
        <v>1214.71</v>
      </c>
      <c r="N1378" s="12">
        <v>1644.43</v>
      </c>
      <c r="O1378" s="12">
        <v>3002.24</v>
      </c>
      <c r="P1378" s="49">
        <v>45839</v>
      </c>
      <c r="Q1378" s="12" t="str">
        <f>TEXT(Table1[[#This Row],[Billing_Date]],"YYYY")</f>
        <v>2025</v>
      </c>
      <c r="R1378" s="49">
        <v>45862</v>
      </c>
      <c r="S1378" s="12" t="s">
        <v>37</v>
      </c>
      <c r="T1378" s="12">
        <f>IF(Table1[[#This Row],[Payment_Status]]="Paid",1,0)</f>
        <v>0</v>
      </c>
      <c r="U1378" s="12">
        <f>IF(Table1[[#This Row],[Payment_Status]]="Unpaid",1,0)</f>
        <v>0</v>
      </c>
      <c r="V1378" s="12">
        <f>IF(Table1[[#This Row],[Payment_Status]]="Pending",1,0)</f>
        <v>1</v>
      </c>
      <c r="W1378" s="12" t="s">
        <v>58</v>
      </c>
      <c r="X1378" s="12" t="s">
        <v>44</v>
      </c>
      <c r="Y1378" s="12" t="s">
        <v>63</v>
      </c>
      <c r="Z1378" s="12">
        <v>230.75</v>
      </c>
      <c r="AA1378" s="12">
        <v>198.97</v>
      </c>
      <c r="AB1378" s="12" t="s">
        <v>32</v>
      </c>
      <c r="AC1378" s="13">
        <v>45182</v>
      </c>
      <c r="AD1378" s="12">
        <v>49</v>
      </c>
      <c r="AE1378" s="15" t="s">
        <v>40</v>
      </c>
    </row>
    <row r="1379" spans="3:31" ht="18" x14ac:dyDescent="0.35">
      <c r="C1379" s="11" t="s">
        <v>2750</v>
      </c>
      <c r="D1379" s="12" t="s">
        <v>5365</v>
      </c>
      <c r="E1379" s="12" t="s">
        <v>7377</v>
      </c>
      <c r="F1379" s="12" t="s">
        <v>35</v>
      </c>
      <c r="G1379" s="12" t="s">
        <v>8031</v>
      </c>
      <c r="H1379" s="12" t="s">
        <v>8024</v>
      </c>
      <c r="I1379" s="12" t="s">
        <v>2751</v>
      </c>
      <c r="J1379" s="13">
        <v>45824</v>
      </c>
      <c r="K1379" s="14">
        <v>0.41320601851851851</v>
      </c>
      <c r="L1379" s="12">
        <v>227.73</v>
      </c>
      <c r="M1379" s="12">
        <v>3133.35</v>
      </c>
      <c r="N1379" s="12">
        <v>3361.08</v>
      </c>
      <c r="O1379" s="12">
        <v>1073.81</v>
      </c>
      <c r="P1379" s="49">
        <v>45829</v>
      </c>
      <c r="Q1379" s="12" t="str">
        <f>TEXT(Table1[[#This Row],[Billing_Date]],"YYYY")</f>
        <v>2025</v>
      </c>
      <c r="R1379" s="49">
        <v>45858</v>
      </c>
      <c r="S1379" s="12" t="s">
        <v>28</v>
      </c>
      <c r="T1379" s="12">
        <f>IF(Table1[[#This Row],[Payment_Status]]="Paid",1,0)</f>
        <v>1</v>
      </c>
      <c r="U1379" s="12">
        <f>IF(Table1[[#This Row],[Payment_Status]]="Unpaid",1,0)</f>
        <v>0</v>
      </c>
      <c r="V1379" s="12">
        <f>IF(Table1[[#This Row],[Payment_Status]]="Pending",1,0)</f>
        <v>0</v>
      </c>
      <c r="W1379" s="12" t="s">
        <v>58</v>
      </c>
      <c r="X1379" s="12" t="s">
        <v>44</v>
      </c>
      <c r="Y1379" s="12" t="s">
        <v>51</v>
      </c>
      <c r="Z1379" s="12">
        <v>94.37</v>
      </c>
      <c r="AA1379" s="12">
        <v>133.36000000000001</v>
      </c>
      <c r="AB1379" s="12" t="s">
        <v>32</v>
      </c>
      <c r="AC1379" s="13">
        <v>44251</v>
      </c>
      <c r="AD1379" s="12">
        <v>72</v>
      </c>
      <c r="AE1379" s="15" t="s">
        <v>64</v>
      </c>
    </row>
    <row r="1380" spans="3:31" ht="18" x14ac:dyDescent="0.35">
      <c r="C1380" s="11" t="s">
        <v>2752</v>
      </c>
      <c r="D1380" s="12" t="s">
        <v>5366</v>
      </c>
      <c r="E1380" s="12" t="s">
        <v>7378</v>
      </c>
      <c r="F1380" s="12" t="s">
        <v>26</v>
      </c>
      <c r="G1380" s="12" t="s">
        <v>8026</v>
      </c>
      <c r="H1380" s="12" t="s">
        <v>8021</v>
      </c>
      <c r="I1380" s="12" t="s">
        <v>2753</v>
      </c>
      <c r="J1380" s="13">
        <v>45605</v>
      </c>
      <c r="K1380" s="14">
        <v>0.83319444444444446</v>
      </c>
      <c r="L1380" s="12">
        <v>368.43</v>
      </c>
      <c r="M1380" s="12">
        <v>4456.93</v>
      </c>
      <c r="N1380" s="12">
        <v>4825.3599999999997</v>
      </c>
      <c r="O1380" s="12">
        <v>2333.79</v>
      </c>
      <c r="P1380" s="49">
        <v>45730</v>
      </c>
      <c r="Q1380" s="12" t="str">
        <f>TEXT(Table1[[#This Row],[Billing_Date]],"YYYY")</f>
        <v>2025</v>
      </c>
      <c r="R1380" s="49">
        <v>45860</v>
      </c>
      <c r="S1380" s="12" t="s">
        <v>28</v>
      </c>
      <c r="T1380" s="12">
        <f>IF(Table1[[#This Row],[Payment_Status]]="Paid",1,0)</f>
        <v>1</v>
      </c>
      <c r="U1380" s="12">
        <f>IF(Table1[[#This Row],[Payment_Status]]="Unpaid",1,0)</f>
        <v>0</v>
      </c>
      <c r="V1380" s="12">
        <f>IF(Table1[[#This Row],[Payment_Status]]="Pending",1,0)</f>
        <v>0</v>
      </c>
      <c r="W1380" s="12" t="s">
        <v>38</v>
      </c>
      <c r="X1380" s="12" t="s">
        <v>30</v>
      </c>
      <c r="Y1380" s="12" t="s">
        <v>85</v>
      </c>
      <c r="Z1380" s="12">
        <v>152.15</v>
      </c>
      <c r="AA1380" s="12">
        <v>216.28</v>
      </c>
      <c r="AB1380" s="12" t="s">
        <v>32</v>
      </c>
      <c r="AC1380" s="13">
        <v>44203</v>
      </c>
      <c r="AD1380" s="12">
        <v>60</v>
      </c>
      <c r="AE1380" s="15" t="s">
        <v>64</v>
      </c>
    </row>
    <row r="1381" spans="3:31" ht="18" x14ac:dyDescent="0.35">
      <c r="C1381" s="11" t="s">
        <v>468</v>
      </c>
      <c r="D1381" s="12" t="s">
        <v>6020</v>
      </c>
      <c r="E1381" s="12" t="s">
        <v>7379</v>
      </c>
      <c r="F1381" s="12" t="s">
        <v>35</v>
      </c>
      <c r="G1381" s="12" t="s">
        <v>8027</v>
      </c>
      <c r="H1381" s="12" t="s">
        <v>8022</v>
      </c>
      <c r="I1381" s="12" t="s">
        <v>469</v>
      </c>
      <c r="J1381" s="13">
        <v>45705</v>
      </c>
      <c r="K1381" s="14">
        <v>0.60913194444444441</v>
      </c>
      <c r="L1381" s="12">
        <v>444.14</v>
      </c>
      <c r="M1381" s="12">
        <v>2864.74</v>
      </c>
      <c r="N1381" s="12">
        <v>3308.8799999999901</v>
      </c>
      <c r="O1381" s="12">
        <v>2594.13</v>
      </c>
      <c r="P1381" s="49">
        <v>45827</v>
      </c>
      <c r="Q1381" s="12" t="str">
        <f>TEXT(Table1[[#This Row],[Billing_Date]],"YYYY")</f>
        <v>2025</v>
      </c>
      <c r="R1381" s="49">
        <v>45857</v>
      </c>
      <c r="S1381" s="12" t="s">
        <v>28</v>
      </c>
      <c r="T1381" s="12">
        <f>IF(Table1[[#This Row],[Payment_Status]]="Paid",1,0)</f>
        <v>1</v>
      </c>
      <c r="U1381" s="12">
        <f>IF(Table1[[#This Row],[Payment_Status]]="Unpaid",1,0)</f>
        <v>0</v>
      </c>
      <c r="V1381" s="12">
        <f>IF(Table1[[#This Row],[Payment_Status]]="Pending",1,0)</f>
        <v>0</v>
      </c>
      <c r="W1381" s="12" t="s">
        <v>29</v>
      </c>
      <c r="X1381" s="12" t="s">
        <v>39</v>
      </c>
      <c r="Y1381" s="12" t="s">
        <v>85</v>
      </c>
      <c r="Z1381" s="12">
        <v>243.85</v>
      </c>
      <c r="AA1381" s="12">
        <v>200.29</v>
      </c>
      <c r="AB1381" s="12" t="s">
        <v>46</v>
      </c>
      <c r="AC1381" s="13">
        <v>42926</v>
      </c>
      <c r="AD1381" s="12">
        <v>22</v>
      </c>
      <c r="AE1381" s="15" t="s">
        <v>40</v>
      </c>
    </row>
    <row r="1382" spans="3:31" ht="18" x14ac:dyDescent="0.35">
      <c r="C1382" s="11" t="s">
        <v>634</v>
      </c>
      <c r="D1382" s="12" t="s">
        <v>5368</v>
      </c>
      <c r="E1382" s="12" t="s">
        <v>7380</v>
      </c>
      <c r="F1382" s="12" t="s">
        <v>26</v>
      </c>
      <c r="G1382" s="12" t="s">
        <v>8025</v>
      </c>
      <c r="H1382" s="12" t="s">
        <v>8020</v>
      </c>
      <c r="I1382" s="12" t="s">
        <v>635</v>
      </c>
      <c r="J1382" s="13">
        <v>45599</v>
      </c>
      <c r="K1382" s="14">
        <v>0.96300925925925929</v>
      </c>
      <c r="L1382" s="12">
        <v>245.21</v>
      </c>
      <c r="M1382" s="12">
        <v>2212.02</v>
      </c>
      <c r="N1382" s="12">
        <v>2457.23</v>
      </c>
      <c r="O1382" s="12">
        <v>1824.86</v>
      </c>
      <c r="P1382" s="49">
        <v>45778</v>
      </c>
      <c r="Q1382" s="12" t="str">
        <f>TEXT(Table1[[#This Row],[Billing_Date]],"YYYY")</f>
        <v>2025</v>
      </c>
      <c r="R1382" s="49">
        <v>45883</v>
      </c>
      <c r="S1382" s="12" t="s">
        <v>37</v>
      </c>
      <c r="T1382" s="12">
        <f>IF(Table1[[#This Row],[Payment_Status]]="Paid",1,0)</f>
        <v>0</v>
      </c>
      <c r="U1382" s="12">
        <f>IF(Table1[[#This Row],[Payment_Status]]="Unpaid",1,0)</f>
        <v>0</v>
      </c>
      <c r="V1382" s="12">
        <f>IF(Table1[[#This Row],[Payment_Status]]="Pending",1,0)</f>
        <v>1</v>
      </c>
      <c r="W1382" s="12" t="s">
        <v>43</v>
      </c>
      <c r="X1382" s="12" t="s">
        <v>44</v>
      </c>
      <c r="Y1382" s="12" t="s">
        <v>31</v>
      </c>
      <c r="Z1382" s="12">
        <v>154.46</v>
      </c>
      <c r="AA1382" s="12">
        <v>90.75</v>
      </c>
      <c r="AB1382" s="12" t="s">
        <v>32</v>
      </c>
      <c r="AC1382" s="13">
        <v>43159</v>
      </c>
      <c r="AD1382" s="12">
        <v>65</v>
      </c>
      <c r="AE1382" s="15" t="s">
        <v>64</v>
      </c>
    </row>
    <row r="1383" spans="3:31" ht="18" x14ac:dyDescent="0.35">
      <c r="C1383" s="11" t="s">
        <v>2758</v>
      </c>
      <c r="D1383" s="12" t="s">
        <v>5369</v>
      </c>
      <c r="E1383" s="12" t="s">
        <v>7381</v>
      </c>
      <c r="F1383" s="12" t="s">
        <v>26</v>
      </c>
      <c r="G1383" s="12" t="s">
        <v>8030</v>
      </c>
      <c r="H1383" s="12" t="s">
        <v>8023</v>
      </c>
      <c r="I1383" s="12" t="s">
        <v>2759</v>
      </c>
      <c r="J1383" s="13">
        <v>45666</v>
      </c>
      <c r="K1383" s="14">
        <v>0.83715277777777775</v>
      </c>
      <c r="L1383" s="12">
        <v>303.95999999999998</v>
      </c>
      <c r="M1383" s="12">
        <v>1345.6</v>
      </c>
      <c r="N1383" s="12">
        <v>1649.56</v>
      </c>
      <c r="O1383" s="12">
        <v>1462.58</v>
      </c>
      <c r="P1383" s="49">
        <v>45709</v>
      </c>
      <c r="Q1383" s="12" t="str">
        <f>TEXT(Table1[[#This Row],[Billing_Date]],"YYYY")</f>
        <v>2025</v>
      </c>
      <c r="R1383" s="49">
        <v>45877</v>
      </c>
      <c r="S1383" s="12" t="s">
        <v>49</v>
      </c>
      <c r="T1383" s="12">
        <f>IF(Table1[[#This Row],[Payment_Status]]="Paid",1,0)</f>
        <v>0</v>
      </c>
      <c r="U1383" s="12">
        <f>IF(Table1[[#This Row],[Payment_Status]]="Unpaid",1,0)</f>
        <v>1</v>
      </c>
      <c r="V1383" s="12">
        <f>IF(Table1[[#This Row],[Payment_Status]]="Pending",1,0)</f>
        <v>0</v>
      </c>
      <c r="W1383" s="12" t="s">
        <v>50</v>
      </c>
      <c r="X1383" s="12" t="s">
        <v>30</v>
      </c>
      <c r="Y1383" s="12" t="s">
        <v>31</v>
      </c>
      <c r="Z1383" s="12">
        <v>207.79</v>
      </c>
      <c r="AA1383" s="12">
        <v>96.17</v>
      </c>
      <c r="AB1383" s="12" t="s">
        <v>46</v>
      </c>
      <c r="AC1383" s="13">
        <v>43131</v>
      </c>
      <c r="AD1383" s="12">
        <v>20</v>
      </c>
      <c r="AE1383" s="15" t="s">
        <v>40</v>
      </c>
    </row>
    <row r="1384" spans="3:31" ht="18" x14ac:dyDescent="0.35">
      <c r="C1384" s="11" t="s">
        <v>2760</v>
      </c>
      <c r="D1384" s="12" t="s">
        <v>5370</v>
      </c>
      <c r="E1384" s="12" t="s">
        <v>7382</v>
      </c>
      <c r="F1384" s="12" t="s">
        <v>35</v>
      </c>
      <c r="G1384" s="12" t="s">
        <v>8031</v>
      </c>
      <c r="H1384" s="12" t="s">
        <v>8024</v>
      </c>
      <c r="I1384" s="12" t="s">
        <v>2761</v>
      </c>
      <c r="J1384" s="13">
        <v>45562</v>
      </c>
      <c r="K1384" s="14">
        <v>0.35758101851851853</v>
      </c>
      <c r="L1384" s="12">
        <v>206.69</v>
      </c>
      <c r="M1384" s="12">
        <v>3125.89</v>
      </c>
      <c r="N1384" s="12">
        <v>3332.58</v>
      </c>
      <c r="O1384" s="12">
        <v>1050.17</v>
      </c>
      <c r="P1384" s="49">
        <v>45853</v>
      </c>
      <c r="Q1384" s="12" t="str">
        <f>TEXT(Table1[[#This Row],[Billing_Date]],"YYYY")</f>
        <v>2025</v>
      </c>
      <c r="R1384" s="49">
        <v>45881</v>
      </c>
      <c r="S1384" s="12" t="s">
        <v>28</v>
      </c>
      <c r="T1384" s="12">
        <f>IF(Table1[[#This Row],[Payment_Status]]="Paid",1,0)</f>
        <v>1</v>
      </c>
      <c r="U1384" s="12">
        <f>IF(Table1[[#This Row],[Payment_Status]]="Unpaid",1,0)</f>
        <v>0</v>
      </c>
      <c r="V1384" s="12">
        <f>IF(Table1[[#This Row],[Payment_Status]]="Pending",1,0)</f>
        <v>0</v>
      </c>
      <c r="W1384" s="12" t="s">
        <v>29</v>
      </c>
      <c r="X1384" s="12" t="s">
        <v>44</v>
      </c>
      <c r="Y1384" s="12" t="s">
        <v>51</v>
      </c>
      <c r="Z1384" s="12">
        <v>125.41</v>
      </c>
      <c r="AA1384" s="12">
        <v>81.28</v>
      </c>
      <c r="AB1384" s="12" t="s">
        <v>46</v>
      </c>
      <c r="AC1384" s="13">
        <v>42644</v>
      </c>
      <c r="AD1384" s="12">
        <v>19</v>
      </c>
      <c r="AE1384" s="15" t="s">
        <v>33</v>
      </c>
    </row>
    <row r="1385" spans="3:31" ht="18" x14ac:dyDescent="0.35">
      <c r="C1385" s="11" t="s">
        <v>2762</v>
      </c>
      <c r="D1385" s="12" t="s">
        <v>5371</v>
      </c>
      <c r="E1385" s="12" t="s">
        <v>7383</v>
      </c>
      <c r="F1385" s="12" t="s">
        <v>26</v>
      </c>
      <c r="G1385" s="12" t="s">
        <v>8031</v>
      </c>
      <c r="H1385" s="12" t="s">
        <v>8024</v>
      </c>
      <c r="I1385" s="12" t="s">
        <v>2763</v>
      </c>
      <c r="J1385" s="13">
        <v>45599</v>
      </c>
      <c r="K1385" s="14">
        <v>0.47098379629629628</v>
      </c>
      <c r="L1385" s="12">
        <v>230.68</v>
      </c>
      <c r="M1385" s="12">
        <v>1699.78</v>
      </c>
      <c r="N1385" s="12">
        <v>1930.46</v>
      </c>
      <c r="O1385" s="12">
        <v>1284.3800000000001</v>
      </c>
      <c r="P1385" s="49">
        <v>45604</v>
      </c>
      <c r="Q1385" s="12" t="str">
        <f>TEXT(Table1[[#This Row],[Billing_Date]],"YYYY")</f>
        <v>2024</v>
      </c>
      <c r="R1385" s="49">
        <v>45886</v>
      </c>
      <c r="S1385" s="12" t="s">
        <v>28</v>
      </c>
      <c r="T1385" s="12">
        <f>IF(Table1[[#This Row],[Payment_Status]]="Paid",1,0)</f>
        <v>1</v>
      </c>
      <c r="U1385" s="12">
        <f>IF(Table1[[#This Row],[Payment_Status]]="Unpaid",1,0)</f>
        <v>0</v>
      </c>
      <c r="V1385" s="12">
        <f>IF(Table1[[#This Row],[Payment_Status]]="Pending",1,0)</f>
        <v>0</v>
      </c>
      <c r="W1385" s="12" t="s">
        <v>58</v>
      </c>
      <c r="X1385" s="12" t="s">
        <v>39</v>
      </c>
      <c r="Y1385" s="12" t="s">
        <v>51</v>
      </c>
      <c r="Z1385" s="12">
        <v>155.74</v>
      </c>
      <c r="AA1385" s="12">
        <v>74.94</v>
      </c>
      <c r="AB1385" s="12" t="s">
        <v>46</v>
      </c>
      <c r="AC1385" s="13">
        <v>44440</v>
      </c>
      <c r="AD1385" s="12">
        <v>24</v>
      </c>
      <c r="AE1385" s="15" t="s">
        <v>33</v>
      </c>
    </row>
    <row r="1386" spans="3:31" ht="18" x14ac:dyDescent="0.35">
      <c r="C1386" s="11" t="s">
        <v>2937</v>
      </c>
      <c r="D1386" s="12" t="s">
        <v>5372</v>
      </c>
      <c r="E1386" s="12" t="s">
        <v>7384</v>
      </c>
      <c r="F1386" s="12" t="s">
        <v>35</v>
      </c>
      <c r="G1386" s="12" t="s">
        <v>8030</v>
      </c>
      <c r="H1386" s="12" t="s">
        <v>8023</v>
      </c>
      <c r="I1386" s="12" t="s">
        <v>2938</v>
      </c>
      <c r="J1386" s="13">
        <v>45642</v>
      </c>
      <c r="K1386" s="14">
        <v>0.71979166666666672</v>
      </c>
      <c r="L1386" s="12">
        <v>119.75</v>
      </c>
      <c r="M1386" s="12">
        <v>3244.42</v>
      </c>
      <c r="N1386" s="12">
        <v>3364.17</v>
      </c>
      <c r="O1386" s="12">
        <v>771.25</v>
      </c>
      <c r="P1386" s="49">
        <v>45702</v>
      </c>
      <c r="Q1386" s="12" t="str">
        <f>TEXT(Table1[[#This Row],[Billing_Date]],"YYYY")</f>
        <v>2025</v>
      </c>
      <c r="R1386" s="49">
        <v>45877</v>
      </c>
      <c r="S1386" s="12" t="s">
        <v>49</v>
      </c>
      <c r="T1386" s="12">
        <f>IF(Table1[[#This Row],[Payment_Status]]="Paid",1,0)</f>
        <v>0</v>
      </c>
      <c r="U1386" s="12">
        <f>IF(Table1[[#This Row],[Payment_Status]]="Unpaid",1,0)</f>
        <v>1</v>
      </c>
      <c r="V1386" s="12">
        <f>IF(Table1[[#This Row],[Payment_Status]]="Pending",1,0)</f>
        <v>0</v>
      </c>
      <c r="W1386" s="12" t="s">
        <v>38</v>
      </c>
      <c r="X1386" s="12" t="s">
        <v>30</v>
      </c>
      <c r="Y1386" s="12" t="s">
        <v>85</v>
      </c>
      <c r="Z1386" s="12">
        <v>58.28</v>
      </c>
      <c r="AA1386" s="12">
        <v>61.47</v>
      </c>
      <c r="AB1386" s="12" t="s">
        <v>32</v>
      </c>
      <c r="AC1386" s="13">
        <v>42528</v>
      </c>
      <c r="AD1386" s="12">
        <v>40</v>
      </c>
      <c r="AE1386" s="15" t="s">
        <v>33</v>
      </c>
    </row>
    <row r="1387" spans="3:31" ht="18" x14ac:dyDescent="0.35">
      <c r="C1387" s="11" t="s">
        <v>2766</v>
      </c>
      <c r="D1387" s="12" t="s">
        <v>5373</v>
      </c>
      <c r="E1387" s="12" t="s">
        <v>7385</v>
      </c>
      <c r="F1387" s="12" t="s">
        <v>30</v>
      </c>
      <c r="G1387" s="12" t="s">
        <v>8026</v>
      </c>
      <c r="H1387" s="12" t="s">
        <v>8021</v>
      </c>
      <c r="I1387" s="12" t="s">
        <v>2767</v>
      </c>
      <c r="J1387" s="13">
        <v>45685</v>
      </c>
      <c r="K1387" s="14">
        <v>2.1782407407407407E-2</v>
      </c>
      <c r="L1387" s="12">
        <v>196.69</v>
      </c>
      <c r="M1387" s="12">
        <v>4000.66</v>
      </c>
      <c r="N1387" s="12">
        <v>4197.3499999999904</v>
      </c>
      <c r="O1387" s="12">
        <v>1074.4100000000001</v>
      </c>
      <c r="P1387" s="49">
        <v>45803</v>
      </c>
      <c r="Q1387" s="12" t="str">
        <f>TEXT(Table1[[#This Row],[Billing_Date]],"YYYY")</f>
        <v>2025</v>
      </c>
      <c r="R1387" s="49">
        <v>45863</v>
      </c>
      <c r="S1387" s="12" t="s">
        <v>28</v>
      </c>
      <c r="T1387" s="12">
        <f>IF(Table1[[#This Row],[Payment_Status]]="Paid",1,0)</f>
        <v>1</v>
      </c>
      <c r="U1387" s="12">
        <f>IF(Table1[[#This Row],[Payment_Status]]="Unpaid",1,0)</f>
        <v>0</v>
      </c>
      <c r="V1387" s="12">
        <f>IF(Table1[[#This Row],[Payment_Status]]="Pending",1,0)</f>
        <v>0</v>
      </c>
      <c r="W1387" s="12" t="s">
        <v>38</v>
      </c>
      <c r="X1387" s="12" t="s">
        <v>44</v>
      </c>
      <c r="Y1387" s="12" t="s">
        <v>45</v>
      </c>
      <c r="Z1387" s="12">
        <v>109.55</v>
      </c>
      <c r="AA1387" s="12">
        <v>87.14</v>
      </c>
      <c r="AB1387" s="12" t="s">
        <v>32</v>
      </c>
      <c r="AC1387" s="13">
        <v>43553</v>
      </c>
      <c r="AD1387" s="12">
        <v>20</v>
      </c>
      <c r="AE1387" s="15" t="s">
        <v>64</v>
      </c>
    </row>
    <row r="1388" spans="3:31" ht="18" x14ac:dyDescent="0.35">
      <c r="C1388" s="11" t="s">
        <v>2768</v>
      </c>
      <c r="D1388" s="12" t="s">
        <v>5374</v>
      </c>
      <c r="E1388" s="12" t="s">
        <v>7386</v>
      </c>
      <c r="F1388" s="12" t="s">
        <v>30</v>
      </c>
      <c r="G1388" s="12" t="s">
        <v>8030</v>
      </c>
      <c r="H1388" s="12" t="s">
        <v>8023</v>
      </c>
      <c r="I1388" s="12" t="s">
        <v>2769</v>
      </c>
      <c r="J1388" s="13">
        <v>45506</v>
      </c>
      <c r="K1388" s="14">
        <v>0.49835648148148148</v>
      </c>
      <c r="L1388" s="12">
        <v>461.86</v>
      </c>
      <c r="M1388" s="12">
        <v>2093.16</v>
      </c>
      <c r="N1388" s="12">
        <v>2555.02</v>
      </c>
      <c r="O1388" s="12">
        <v>3087.55</v>
      </c>
      <c r="P1388" s="49">
        <v>45821</v>
      </c>
      <c r="Q1388" s="12" t="str">
        <f>TEXT(Table1[[#This Row],[Billing_Date]],"YYYY")</f>
        <v>2025</v>
      </c>
      <c r="R1388" s="49">
        <v>45858</v>
      </c>
      <c r="S1388" s="12" t="s">
        <v>37</v>
      </c>
      <c r="T1388" s="12">
        <f>IF(Table1[[#This Row],[Payment_Status]]="Paid",1,0)</f>
        <v>0</v>
      </c>
      <c r="U1388" s="12">
        <f>IF(Table1[[#This Row],[Payment_Status]]="Unpaid",1,0)</f>
        <v>0</v>
      </c>
      <c r="V1388" s="12">
        <f>IF(Table1[[#This Row],[Payment_Status]]="Pending",1,0)</f>
        <v>1</v>
      </c>
      <c r="W1388" s="12" t="s">
        <v>38</v>
      </c>
      <c r="X1388" s="12" t="s">
        <v>39</v>
      </c>
      <c r="Y1388" s="12" t="s">
        <v>45</v>
      </c>
      <c r="Z1388" s="12">
        <v>258.39999999999998</v>
      </c>
      <c r="AA1388" s="12">
        <v>203.46</v>
      </c>
      <c r="AB1388" s="12" t="s">
        <v>32</v>
      </c>
      <c r="AC1388" s="13">
        <v>44381</v>
      </c>
      <c r="AD1388" s="12">
        <v>43</v>
      </c>
      <c r="AE1388" s="15" t="s">
        <v>64</v>
      </c>
    </row>
    <row r="1389" spans="3:31" ht="18" x14ac:dyDescent="0.35">
      <c r="C1389" s="11" t="s">
        <v>2770</v>
      </c>
      <c r="D1389" s="12" t="s">
        <v>5375</v>
      </c>
      <c r="E1389" s="12" t="s">
        <v>7387</v>
      </c>
      <c r="F1389" s="12" t="s">
        <v>30</v>
      </c>
      <c r="G1389" s="12" t="s">
        <v>8028</v>
      </c>
      <c r="H1389" s="12" t="s">
        <v>8022</v>
      </c>
      <c r="I1389" s="12" t="s">
        <v>2771</v>
      </c>
      <c r="J1389" s="13">
        <v>45518</v>
      </c>
      <c r="K1389" s="14">
        <v>6.5046296296296293E-3</v>
      </c>
      <c r="L1389" s="12">
        <v>400.1</v>
      </c>
      <c r="M1389" s="12">
        <v>1516.6</v>
      </c>
      <c r="N1389" s="12">
        <v>1916.69999999999</v>
      </c>
      <c r="O1389" s="12">
        <v>2114.2199999999998</v>
      </c>
      <c r="P1389" s="49">
        <v>45519</v>
      </c>
      <c r="Q1389" s="12" t="str">
        <f>TEXT(Table1[[#This Row],[Billing_Date]],"YYYY")</f>
        <v>2024</v>
      </c>
      <c r="R1389" s="49">
        <v>45861</v>
      </c>
      <c r="S1389" s="12" t="s">
        <v>37</v>
      </c>
      <c r="T1389" s="12">
        <f>IF(Table1[[#This Row],[Payment_Status]]="Paid",1,0)</f>
        <v>0</v>
      </c>
      <c r="U1389" s="12">
        <f>IF(Table1[[#This Row],[Payment_Status]]="Unpaid",1,0)</f>
        <v>0</v>
      </c>
      <c r="V1389" s="12">
        <f>IF(Table1[[#This Row],[Payment_Status]]="Pending",1,0)</f>
        <v>1</v>
      </c>
      <c r="W1389" s="12" t="s">
        <v>43</v>
      </c>
      <c r="X1389" s="12" t="s">
        <v>39</v>
      </c>
      <c r="Y1389" s="12" t="s">
        <v>51</v>
      </c>
      <c r="Z1389" s="12">
        <v>197.83</v>
      </c>
      <c r="AA1389" s="12">
        <v>202.27</v>
      </c>
      <c r="AB1389" s="12" t="s">
        <v>46</v>
      </c>
      <c r="AC1389" s="13">
        <v>44006</v>
      </c>
      <c r="AD1389" s="12">
        <v>23</v>
      </c>
      <c r="AE1389" s="15" t="s">
        <v>40</v>
      </c>
    </row>
    <row r="1390" spans="3:31" ht="18" x14ac:dyDescent="0.35">
      <c r="C1390" s="11" t="s">
        <v>2772</v>
      </c>
      <c r="D1390" s="12" t="s">
        <v>5376</v>
      </c>
      <c r="E1390" s="12" t="s">
        <v>7388</v>
      </c>
      <c r="F1390" s="12" t="s">
        <v>35</v>
      </c>
      <c r="G1390" s="12" t="s">
        <v>8030</v>
      </c>
      <c r="H1390" s="12" t="s">
        <v>8023</v>
      </c>
      <c r="I1390" s="12" t="s">
        <v>2773</v>
      </c>
      <c r="J1390" s="13">
        <v>45663</v>
      </c>
      <c r="K1390" s="14">
        <v>0.94598379629629625</v>
      </c>
      <c r="L1390" s="12">
        <v>112.85</v>
      </c>
      <c r="M1390" s="12">
        <v>1900.24</v>
      </c>
      <c r="N1390" s="12">
        <v>2013.09</v>
      </c>
      <c r="O1390" s="12">
        <v>614.89</v>
      </c>
      <c r="P1390" s="49">
        <v>45663</v>
      </c>
      <c r="Q1390" s="12" t="str">
        <f>TEXT(Table1[[#This Row],[Billing_Date]],"YYYY")</f>
        <v>2025</v>
      </c>
      <c r="R1390" s="49">
        <v>45860</v>
      </c>
      <c r="S1390" s="12" t="s">
        <v>49</v>
      </c>
      <c r="T1390" s="12">
        <f>IF(Table1[[#This Row],[Payment_Status]]="Paid",1,0)</f>
        <v>0</v>
      </c>
      <c r="U1390" s="12">
        <f>IF(Table1[[#This Row],[Payment_Status]]="Unpaid",1,0)</f>
        <v>1</v>
      </c>
      <c r="V1390" s="12">
        <f>IF(Table1[[#This Row],[Payment_Status]]="Pending",1,0)</f>
        <v>0</v>
      </c>
      <c r="W1390" s="12" t="s">
        <v>50</v>
      </c>
      <c r="X1390" s="12" t="s">
        <v>30</v>
      </c>
      <c r="Y1390" s="12" t="s">
        <v>31</v>
      </c>
      <c r="Z1390" s="12">
        <v>47.27</v>
      </c>
      <c r="AA1390" s="12">
        <v>65.58</v>
      </c>
      <c r="AB1390" s="12" t="s">
        <v>32</v>
      </c>
      <c r="AC1390" s="13">
        <v>42908</v>
      </c>
      <c r="AD1390" s="12">
        <v>30</v>
      </c>
      <c r="AE1390" s="15" t="s">
        <v>40</v>
      </c>
    </row>
    <row r="1391" spans="3:31" ht="18" x14ac:dyDescent="0.35">
      <c r="C1391" s="11" t="s">
        <v>2774</v>
      </c>
      <c r="D1391" s="12" t="s">
        <v>5377</v>
      </c>
      <c r="E1391" s="12" t="s">
        <v>7389</v>
      </c>
      <c r="F1391" s="12" t="s">
        <v>35</v>
      </c>
      <c r="G1391" s="12" t="s">
        <v>8031</v>
      </c>
      <c r="H1391" s="12" t="s">
        <v>8024</v>
      </c>
      <c r="I1391" s="12" t="s">
        <v>2775</v>
      </c>
      <c r="J1391" s="13">
        <v>45654</v>
      </c>
      <c r="K1391" s="14">
        <v>3.9918981481481479E-2</v>
      </c>
      <c r="L1391" s="12">
        <v>427.58</v>
      </c>
      <c r="M1391" s="12">
        <v>4306.99</v>
      </c>
      <c r="N1391" s="12">
        <v>4734.57</v>
      </c>
      <c r="O1391" s="12">
        <v>2147.4499999999998</v>
      </c>
      <c r="P1391" s="49">
        <v>45856</v>
      </c>
      <c r="Q1391" s="12" t="str">
        <f>TEXT(Table1[[#This Row],[Billing_Date]],"YYYY")</f>
        <v>2025</v>
      </c>
      <c r="R1391" s="49">
        <v>45870</v>
      </c>
      <c r="S1391" s="12" t="s">
        <v>37</v>
      </c>
      <c r="T1391" s="12">
        <f>IF(Table1[[#This Row],[Payment_Status]]="Paid",1,0)</f>
        <v>0</v>
      </c>
      <c r="U1391" s="12">
        <f>IF(Table1[[#This Row],[Payment_Status]]="Unpaid",1,0)</f>
        <v>0</v>
      </c>
      <c r="V1391" s="12">
        <f>IF(Table1[[#This Row],[Payment_Status]]="Pending",1,0)</f>
        <v>1</v>
      </c>
      <c r="W1391" s="12" t="s">
        <v>29</v>
      </c>
      <c r="X1391" s="12" t="s">
        <v>44</v>
      </c>
      <c r="Y1391" s="12" t="s">
        <v>45</v>
      </c>
      <c r="Z1391" s="12">
        <v>252.43</v>
      </c>
      <c r="AA1391" s="12">
        <v>175.15</v>
      </c>
      <c r="AB1391" s="12" t="s">
        <v>46</v>
      </c>
      <c r="AC1391" s="13">
        <v>42738</v>
      </c>
      <c r="AD1391" s="12">
        <v>61</v>
      </c>
      <c r="AE1391" s="15" t="s">
        <v>33</v>
      </c>
    </row>
    <row r="1392" spans="3:31" ht="18" x14ac:dyDescent="0.35">
      <c r="C1392" s="11" t="s">
        <v>2776</v>
      </c>
      <c r="D1392" s="12" t="s">
        <v>5378</v>
      </c>
      <c r="E1392" s="12" t="s">
        <v>7390</v>
      </c>
      <c r="F1392" s="12" t="s">
        <v>26</v>
      </c>
      <c r="G1392" s="12" t="s">
        <v>8030</v>
      </c>
      <c r="H1392" s="12" t="s">
        <v>8023</v>
      </c>
      <c r="I1392" s="12" t="s">
        <v>2777</v>
      </c>
      <c r="J1392" s="13">
        <v>45587</v>
      </c>
      <c r="K1392" s="14">
        <v>0.26655092592592594</v>
      </c>
      <c r="L1392" s="12">
        <v>335.66</v>
      </c>
      <c r="M1392" s="12">
        <v>2187.92</v>
      </c>
      <c r="N1392" s="12">
        <v>2523.58</v>
      </c>
      <c r="O1392" s="12">
        <v>2258.83</v>
      </c>
      <c r="P1392" s="49">
        <v>45590</v>
      </c>
      <c r="Q1392" s="12" t="str">
        <f>TEXT(Table1[[#This Row],[Billing_Date]],"YYYY")</f>
        <v>2024</v>
      </c>
      <c r="R1392" s="49">
        <v>45876</v>
      </c>
      <c r="S1392" s="12" t="s">
        <v>37</v>
      </c>
      <c r="T1392" s="12">
        <f>IF(Table1[[#This Row],[Payment_Status]]="Paid",1,0)</f>
        <v>0</v>
      </c>
      <c r="U1392" s="12">
        <f>IF(Table1[[#This Row],[Payment_Status]]="Unpaid",1,0)</f>
        <v>0</v>
      </c>
      <c r="V1392" s="12">
        <f>IF(Table1[[#This Row],[Payment_Status]]="Pending",1,0)</f>
        <v>1</v>
      </c>
      <c r="W1392" s="12" t="s">
        <v>58</v>
      </c>
      <c r="X1392" s="12" t="s">
        <v>30</v>
      </c>
      <c r="Y1392" s="12" t="s">
        <v>63</v>
      </c>
      <c r="Z1392" s="12">
        <v>142.63999999999999</v>
      </c>
      <c r="AA1392" s="12">
        <v>193.02</v>
      </c>
      <c r="AB1392" s="12" t="s">
        <v>32</v>
      </c>
      <c r="AC1392" s="13">
        <v>45363</v>
      </c>
      <c r="AD1392" s="12">
        <v>25</v>
      </c>
      <c r="AE1392" s="15" t="s">
        <v>33</v>
      </c>
    </row>
    <row r="1393" spans="3:31" ht="18" x14ac:dyDescent="0.35">
      <c r="C1393" s="11" t="s">
        <v>2778</v>
      </c>
      <c r="D1393" s="12" t="s">
        <v>5379</v>
      </c>
      <c r="E1393" s="12" t="s">
        <v>7391</v>
      </c>
      <c r="F1393" s="12" t="s">
        <v>35</v>
      </c>
      <c r="G1393" s="12" t="s">
        <v>8029</v>
      </c>
      <c r="H1393" s="12" t="s">
        <v>8020</v>
      </c>
      <c r="I1393" s="12" t="s">
        <v>2779</v>
      </c>
      <c r="J1393" s="13">
        <v>45587</v>
      </c>
      <c r="K1393" s="14">
        <v>0.74888888888888894</v>
      </c>
      <c r="L1393" s="12">
        <v>462.21</v>
      </c>
      <c r="M1393" s="12">
        <v>3861.88</v>
      </c>
      <c r="N1393" s="12">
        <v>4324.09</v>
      </c>
      <c r="O1393" s="12">
        <v>3288.85</v>
      </c>
      <c r="P1393" s="49">
        <v>45589</v>
      </c>
      <c r="Q1393" s="12" t="str">
        <f>TEXT(Table1[[#This Row],[Billing_Date]],"YYYY")</f>
        <v>2024</v>
      </c>
      <c r="R1393" s="49">
        <v>45860</v>
      </c>
      <c r="S1393" s="12" t="s">
        <v>49</v>
      </c>
      <c r="T1393" s="12">
        <f>IF(Table1[[#This Row],[Payment_Status]]="Paid",1,0)</f>
        <v>0</v>
      </c>
      <c r="U1393" s="12">
        <f>IF(Table1[[#This Row],[Payment_Status]]="Unpaid",1,0)</f>
        <v>1</v>
      </c>
      <c r="V1393" s="12">
        <f>IF(Table1[[#This Row],[Payment_Status]]="Pending",1,0)</f>
        <v>0</v>
      </c>
      <c r="W1393" s="12" t="s">
        <v>38</v>
      </c>
      <c r="X1393" s="12" t="s">
        <v>39</v>
      </c>
      <c r="Y1393" s="12" t="s">
        <v>45</v>
      </c>
      <c r="Z1393" s="12">
        <v>284.10000000000002</v>
      </c>
      <c r="AA1393" s="12">
        <v>178.11</v>
      </c>
      <c r="AB1393" s="12" t="s">
        <v>46</v>
      </c>
      <c r="AC1393" s="13">
        <v>44631</v>
      </c>
      <c r="AD1393" s="12">
        <v>55</v>
      </c>
      <c r="AE1393" s="15" t="s">
        <v>33</v>
      </c>
    </row>
    <row r="1394" spans="3:31" ht="18" x14ac:dyDescent="0.35">
      <c r="C1394" s="11" t="s">
        <v>2780</v>
      </c>
      <c r="D1394" s="12" t="s">
        <v>5380</v>
      </c>
      <c r="E1394" s="12" t="s">
        <v>7392</v>
      </c>
      <c r="F1394" s="12" t="s">
        <v>26</v>
      </c>
      <c r="G1394" s="12" t="s">
        <v>8028</v>
      </c>
      <c r="H1394" s="12" t="s">
        <v>8022</v>
      </c>
      <c r="I1394" s="12" t="s">
        <v>2781</v>
      </c>
      <c r="J1394" s="13">
        <v>45791</v>
      </c>
      <c r="K1394" s="14">
        <v>0.51003472222222224</v>
      </c>
      <c r="L1394" s="12">
        <v>272.81</v>
      </c>
      <c r="M1394" s="12">
        <v>2576.8000000000002</v>
      </c>
      <c r="N1394" s="12">
        <v>2849.61</v>
      </c>
      <c r="O1394" s="12">
        <v>1885.61</v>
      </c>
      <c r="P1394" s="49">
        <v>45795</v>
      </c>
      <c r="Q1394" s="12" t="str">
        <f>TEXT(Table1[[#This Row],[Billing_Date]],"YYYY")</f>
        <v>2025</v>
      </c>
      <c r="R1394" s="49">
        <v>45862</v>
      </c>
      <c r="S1394" s="12" t="s">
        <v>37</v>
      </c>
      <c r="T1394" s="12">
        <f>IF(Table1[[#This Row],[Payment_Status]]="Paid",1,0)</f>
        <v>0</v>
      </c>
      <c r="U1394" s="12">
        <f>IF(Table1[[#This Row],[Payment_Status]]="Unpaid",1,0)</f>
        <v>0</v>
      </c>
      <c r="V1394" s="12">
        <f>IF(Table1[[#This Row],[Payment_Status]]="Pending",1,0)</f>
        <v>1</v>
      </c>
      <c r="W1394" s="12" t="s">
        <v>43</v>
      </c>
      <c r="X1394" s="12" t="s">
        <v>44</v>
      </c>
      <c r="Y1394" s="12" t="s">
        <v>31</v>
      </c>
      <c r="Z1394" s="12">
        <v>153.21</v>
      </c>
      <c r="AA1394" s="12">
        <v>119.6</v>
      </c>
      <c r="AB1394" s="12" t="s">
        <v>46</v>
      </c>
      <c r="AC1394" s="13">
        <v>42425</v>
      </c>
      <c r="AD1394" s="12">
        <v>58</v>
      </c>
      <c r="AE1394" s="15" t="s">
        <v>33</v>
      </c>
    </row>
    <row r="1395" spans="3:31" ht="18" x14ac:dyDescent="0.35">
      <c r="C1395" s="11" t="s">
        <v>2782</v>
      </c>
      <c r="D1395" s="12" t="s">
        <v>5381</v>
      </c>
      <c r="E1395" s="12" t="s">
        <v>7393</v>
      </c>
      <c r="F1395" s="12" t="s">
        <v>26</v>
      </c>
      <c r="G1395" s="12" t="s">
        <v>8030</v>
      </c>
      <c r="H1395" s="12" t="s">
        <v>8023</v>
      </c>
      <c r="I1395" s="12" t="s">
        <v>2783</v>
      </c>
      <c r="J1395" s="13">
        <v>45719</v>
      </c>
      <c r="K1395" s="14">
        <v>0.63615740740740745</v>
      </c>
      <c r="L1395" s="12">
        <v>405.06</v>
      </c>
      <c r="M1395" s="12">
        <v>2675.49</v>
      </c>
      <c r="N1395" s="12">
        <v>3080.5499999999902</v>
      </c>
      <c r="O1395" s="12">
        <v>2363.33</v>
      </c>
      <c r="P1395" s="49">
        <v>45720</v>
      </c>
      <c r="Q1395" s="12" t="str">
        <f>TEXT(Table1[[#This Row],[Billing_Date]],"YYYY")</f>
        <v>2025</v>
      </c>
      <c r="R1395" s="49">
        <v>45864</v>
      </c>
      <c r="S1395" s="12" t="s">
        <v>28</v>
      </c>
      <c r="T1395" s="12">
        <f>IF(Table1[[#This Row],[Payment_Status]]="Paid",1,0)</f>
        <v>1</v>
      </c>
      <c r="U1395" s="12">
        <f>IF(Table1[[#This Row],[Payment_Status]]="Unpaid",1,0)</f>
        <v>0</v>
      </c>
      <c r="V1395" s="12">
        <f>IF(Table1[[#This Row],[Payment_Status]]="Pending",1,0)</f>
        <v>0</v>
      </c>
      <c r="W1395" s="12" t="s">
        <v>38</v>
      </c>
      <c r="X1395" s="12" t="s">
        <v>39</v>
      </c>
      <c r="Y1395" s="12" t="s">
        <v>51</v>
      </c>
      <c r="Z1395" s="12">
        <v>226.75</v>
      </c>
      <c r="AA1395" s="12">
        <v>178.31</v>
      </c>
      <c r="AB1395" s="12" t="s">
        <v>32</v>
      </c>
      <c r="AC1395" s="13">
        <v>42797</v>
      </c>
      <c r="AD1395" s="12">
        <v>26</v>
      </c>
      <c r="AE1395" s="15" t="s">
        <v>40</v>
      </c>
    </row>
    <row r="1396" spans="3:31" ht="18" x14ac:dyDescent="0.35">
      <c r="C1396" s="11" t="s">
        <v>2784</v>
      </c>
      <c r="D1396" s="12" t="s">
        <v>5382</v>
      </c>
      <c r="E1396" s="12" t="s">
        <v>7394</v>
      </c>
      <c r="F1396" s="12" t="s">
        <v>26</v>
      </c>
      <c r="G1396" s="12" t="s">
        <v>8031</v>
      </c>
      <c r="H1396" s="12" t="s">
        <v>8024</v>
      </c>
      <c r="I1396" s="12" t="s">
        <v>2785</v>
      </c>
      <c r="J1396" s="13">
        <v>45801</v>
      </c>
      <c r="K1396" s="14">
        <v>0.42508101851851854</v>
      </c>
      <c r="L1396" s="12">
        <v>253.23</v>
      </c>
      <c r="M1396" s="12">
        <v>3964.46</v>
      </c>
      <c r="N1396" s="12">
        <v>4217.6899999999996</v>
      </c>
      <c r="O1396" s="12">
        <v>1246.33</v>
      </c>
      <c r="P1396" s="49">
        <v>45803</v>
      </c>
      <c r="Q1396" s="12" t="str">
        <f>TEXT(Table1[[#This Row],[Billing_Date]],"YYYY")</f>
        <v>2025</v>
      </c>
      <c r="R1396" s="49">
        <v>45882</v>
      </c>
      <c r="S1396" s="12" t="s">
        <v>37</v>
      </c>
      <c r="T1396" s="12">
        <f>IF(Table1[[#This Row],[Payment_Status]]="Paid",1,0)</f>
        <v>0</v>
      </c>
      <c r="U1396" s="12">
        <f>IF(Table1[[#This Row],[Payment_Status]]="Unpaid",1,0)</f>
        <v>0</v>
      </c>
      <c r="V1396" s="12">
        <f>IF(Table1[[#This Row],[Payment_Status]]="Pending",1,0)</f>
        <v>1</v>
      </c>
      <c r="W1396" s="12" t="s">
        <v>43</v>
      </c>
      <c r="X1396" s="12" t="s">
        <v>30</v>
      </c>
      <c r="Y1396" s="12" t="s">
        <v>45</v>
      </c>
      <c r="Z1396" s="12">
        <v>110.38</v>
      </c>
      <c r="AA1396" s="12">
        <v>142.85</v>
      </c>
      <c r="AB1396" s="12" t="s">
        <v>46</v>
      </c>
      <c r="AC1396" s="13">
        <v>45184</v>
      </c>
      <c r="AD1396" s="12">
        <v>46</v>
      </c>
      <c r="AE1396" s="15" t="s">
        <v>64</v>
      </c>
    </row>
    <row r="1397" spans="3:31" ht="18" x14ac:dyDescent="0.35">
      <c r="C1397" s="11" t="s">
        <v>2786</v>
      </c>
      <c r="D1397" s="12" t="s">
        <v>5383</v>
      </c>
      <c r="E1397" s="12" t="s">
        <v>7395</v>
      </c>
      <c r="F1397" s="12" t="s">
        <v>26</v>
      </c>
      <c r="G1397" s="12" t="s">
        <v>8027</v>
      </c>
      <c r="H1397" s="12" t="s">
        <v>8022</v>
      </c>
      <c r="I1397" s="12" t="s">
        <v>2787</v>
      </c>
      <c r="J1397" s="13">
        <v>45504</v>
      </c>
      <c r="K1397" s="14">
        <v>0.72961805555555559</v>
      </c>
      <c r="L1397" s="12">
        <v>42.85</v>
      </c>
      <c r="M1397" s="12">
        <v>1903.96</v>
      </c>
      <c r="N1397" s="12">
        <v>1946.81</v>
      </c>
      <c r="O1397" s="12">
        <v>318.57</v>
      </c>
      <c r="P1397" s="49">
        <v>45737</v>
      </c>
      <c r="Q1397" s="12" t="str">
        <f>TEXT(Table1[[#This Row],[Billing_Date]],"YYYY")</f>
        <v>2025</v>
      </c>
      <c r="R1397" s="49">
        <v>45886</v>
      </c>
      <c r="S1397" s="12" t="s">
        <v>37</v>
      </c>
      <c r="T1397" s="12">
        <f>IF(Table1[[#This Row],[Payment_Status]]="Paid",1,0)</f>
        <v>0</v>
      </c>
      <c r="U1397" s="12">
        <f>IF(Table1[[#This Row],[Payment_Status]]="Unpaid",1,0)</f>
        <v>0</v>
      </c>
      <c r="V1397" s="12">
        <f>IF(Table1[[#This Row],[Payment_Status]]="Pending",1,0)</f>
        <v>1</v>
      </c>
      <c r="W1397" s="12" t="s">
        <v>58</v>
      </c>
      <c r="X1397" s="12" t="s">
        <v>39</v>
      </c>
      <c r="Y1397" s="12" t="s">
        <v>63</v>
      </c>
      <c r="Z1397" s="12">
        <v>20.32</v>
      </c>
      <c r="AA1397" s="12">
        <v>22.53</v>
      </c>
      <c r="AB1397" s="12" t="s">
        <v>32</v>
      </c>
      <c r="AC1397" s="13">
        <v>42735</v>
      </c>
      <c r="AD1397" s="12">
        <v>26</v>
      </c>
      <c r="AE1397" s="15" t="s">
        <v>33</v>
      </c>
    </row>
    <row r="1398" spans="3:31" ht="18" x14ac:dyDescent="0.35">
      <c r="C1398" s="11" t="s">
        <v>2788</v>
      </c>
      <c r="D1398" s="12" t="s">
        <v>5384</v>
      </c>
      <c r="E1398" s="12" t="s">
        <v>7396</v>
      </c>
      <c r="F1398" s="12" t="s">
        <v>35</v>
      </c>
      <c r="G1398" s="12" t="s">
        <v>8031</v>
      </c>
      <c r="H1398" s="12" t="s">
        <v>8024</v>
      </c>
      <c r="I1398" s="12" t="s">
        <v>2789</v>
      </c>
      <c r="J1398" s="13">
        <v>45589</v>
      </c>
      <c r="K1398" s="14">
        <v>0.32663194444444443</v>
      </c>
      <c r="L1398" s="12">
        <v>176.36</v>
      </c>
      <c r="M1398" s="12">
        <v>4733.16</v>
      </c>
      <c r="N1398" s="12">
        <v>4909.5199999999904</v>
      </c>
      <c r="O1398" s="12">
        <v>889</v>
      </c>
      <c r="P1398" s="49">
        <v>45629</v>
      </c>
      <c r="Q1398" s="12" t="str">
        <f>TEXT(Table1[[#This Row],[Billing_Date]],"YYYY")</f>
        <v>2024</v>
      </c>
      <c r="R1398" s="49">
        <v>45860</v>
      </c>
      <c r="S1398" s="12" t="s">
        <v>28</v>
      </c>
      <c r="T1398" s="12">
        <f>IF(Table1[[#This Row],[Payment_Status]]="Paid",1,0)</f>
        <v>1</v>
      </c>
      <c r="U1398" s="12">
        <f>IF(Table1[[#This Row],[Payment_Status]]="Unpaid",1,0)</f>
        <v>0</v>
      </c>
      <c r="V1398" s="12">
        <f>IF(Table1[[#This Row],[Payment_Status]]="Pending",1,0)</f>
        <v>0</v>
      </c>
      <c r="W1398" s="12" t="s">
        <v>43</v>
      </c>
      <c r="X1398" s="12" t="s">
        <v>44</v>
      </c>
      <c r="Y1398" s="12" t="s">
        <v>63</v>
      </c>
      <c r="Z1398" s="12">
        <v>82.78</v>
      </c>
      <c r="AA1398" s="12">
        <v>93.58</v>
      </c>
      <c r="AB1398" s="12" t="s">
        <v>32</v>
      </c>
      <c r="AC1398" s="13">
        <v>43908</v>
      </c>
      <c r="AD1398" s="12">
        <v>44</v>
      </c>
      <c r="AE1398" s="15" t="s">
        <v>33</v>
      </c>
    </row>
    <row r="1399" spans="3:31" ht="18" x14ac:dyDescent="0.35">
      <c r="C1399" s="11" t="s">
        <v>2790</v>
      </c>
      <c r="D1399" s="12" t="s">
        <v>5385</v>
      </c>
      <c r="E1399" s="12" t="s">
        <v>7397</v>
      </c>
      <c r="F1399" s="12" t="s">
        <v>35</v>
      </c>
      <c r="G1399" s="12" t="s">
        <v>8026</v>
      </c>
      <c r="H1399" s="12" t="s">
        <v>8021</v>
      </c>
      <c r="I1399" s="12" t="s">
        <v>2791</v>
      </c>
      <c r="J1399" s="13">
        <v>45712</v>
      </c>
      <c r="K1399" s="14">
        <v>5.6157407407407406E-2</v>
      </c>
      <c r="L1399" s="12">
        <v>229.34</v>
      </c>
      <c r="M1399" s="12">
        <v>3415.69</v>
      </c>
      <c r="N1399" s="12">
        <v>3645.03</v>
      </c>
      <c r="O1399" s="12">
        <v>1699.05</v>
      </c>
      <c r="P1399" s="49">
        <v>45809</v>
      </c>
      <c r="Q1399" s="12" t="str">
        <f>TEXT(Table1[[#This Row],[Billing_Date]],"YYYY")</f>
        <v>2025</v>
      </c>
      <c r="R1399" s="49">
        <v>45857</v>
      </c>
      <c r="S1399" s="12" t="s">
        <v>28</v>
      </c>
      <c r="T1399" s="12">
        <f>IF(Table1[[#This Row],[Payment_Status]]="Paid",1,0)</f>
        <v>1</v>
      </c>
      <c r="U1399" s="12">
        <f>IF(Table1[[#This Row],[Payment_Status]]="Unpaid",1,0)</f>
        <v>0</v>
      </c>
      <c r="V1399" s="12">
        <f>IF(Table1[[#This Row],[Payment_Status]]="Pending",1,0)</f>
        <v>0</v>
      </c>
      <c r="W1399" s="12" t="s">
        <v>38</v>
      </c>
      <c r="X1399" s="12" t="s">
        <v>30</v>
      </c>
      <c r="Y1399" s="12" t="s">
        <v>45</v>
      </c>
      <c r="Z1399" s="12">
        <v>128.68</v>
      </c>
      <c r="AA1399" s="12">
        <v>100.66</v>
      </c>
      <c r="AB1399" s="12" t="s">
        <v>46</v>
      </c>
      <c r="AC1399" s="13">
        <v>43428</v>
      </c>
      <c r="AD1399" s="12">
        <v>41</v>
      </c>
      <c r="AE1399" s="15" t="s">
        <v>64</v>
      </c>
    </row>
    <row r="1400" spans="3:31" ht="18" x14ac:dyDescent="0.35">
      <c r="C1400" s="11" t="s">
        <v>2882</v>
      </c>
      <c r="D1400" s="12" t="s">
        <v>5386</v>
      </c>
      <c r="E1400" s="12" t="s">
        <v>7398</v>
      </c>
      <c r="F1400" s="12" t="s">
        <v>35</v>
      </c>
      <c r="G1400" s="12" t="s">
        <v>8029</v>
      </c>
      <c r="H1400" s="12" t="s">
        <v>8020</v>
      </c>
      <c r="I1400" s="12" t="s">
        <v>2883</v>
      </c>
      <c r="J1400" s="13">
        <v>45574</v>
      </c>
      <c r="K1400" s="14">
        <v>0.72038194444444448</v>
      </c>
      <c r="L1400" s="12">
        <v>281.92</v>
      </c>
      <c r="M1400" s="12">
        <v>1375.71</v>
      </c>
      <c r="N1400" s="12">
        <v>1657.63</v>
      </c>
      <c r="O1400" s="12">
        <v>1423.7</v>
      </c>
      <c r="P1400" s="49">
        <v>45740</v>
      </c>
      <c r="Q1400" s="12" t="str">
        <f>TEXT(Table1[[#This Row],[Billing_Date]],"YYYY")</f>
        <v>2025</v>
      </c>
      <c r="R1400" s="49">
        <v>45861</v>
      </c>
      <c r="S1400" s="12" t="s">
        <v>37</v>
      </c>
      <c r="T1400" s="12">
        <f>IF(Table1[[#This Row],[Payment_Status]]="Paid",1,0)</f>
        <v>0</v>
      </c>
      <c r="U1400" s="12">
        <f>IF(Table1[[#This Row],[Payment_Status]]="Unpaid",1,0)</f>
        <v>0</v>
      </c>
      <c r="V1400" s="12">
        <f>IF(Table1[[#This Row],[Payment_Status]]="Pending",1,0)</f>
        <v>1</v>
      </c>
      <c r="W1400" s="12" t="s">
        <v>50</v>
      </c>
      <c r="X1400" s="12" t="s">
        <v>44</v>
      </c>
      <c r="Y1400" s="12" t="s">
        <v>45</v>
      </c>
      <c r="Z1400" s="12">
        <v>120.06</v>
      </c>
      <c r="AA1400" s="12">
        <v>161.86000000000001</v>
      </c>
      <c r="AB1400" s="12" t="s">
        <v>32</v>
      </c>
      <c r="AC1400" s="13">
        <v>44273</v>
      </c>
      <c r="AD1400" s="12">
        <v>64</v>
      </c>
      <c r="AE1400" s="15" t="s">
        <v>40</v>
      </c>
    </row>
    <row r="1401" spans="3:31" ht="18" x14ac:dyDescent="0.35">
      <c r="C1401" s="11" t="s">
        <v>2794</v>
      </c>
      <c r="D1401" s="12" t="s">
        <v>5387</v>
      </c>
      <c r="E1401" s="12" t="s">
        <v>7399</v>
      </c>
      <c r="F1401" s="12" t="s">
        <v>26</v>
      </c>
      <c r="G1401" s="12" t="s">
        <v>8026</v>
      </c>
      <c r="H1401" s="12" t="s">
        <v>8021</v>
      </c>
      <c r="I1401" s="12" t="s">
        <v>2795</v>
      </c>
      <c r="J1401" s="13">
        <v>45560</v>
      </c>
      <c r="K1401" s="14">
        <v>0.22135416666666666</v>
      </c>
      <c r="L1401" s="12">
        <v>76.209999999999994</v>
      </c>
      <c r="M1401" s="12">
        <v>3786.31</v>
      </c>
      <c r="N1401" s="12">
        <v>3862.52</v>
      </c>
      <c r="O1401" s="12">
        <v>503.49</v>
      </c>
      <c r="P1401" s="49">
        <v>45825</v>
      </c>
      <c r="Q1401" s="12" t="str">
        <f>TEXT(Table1[[#This Row],[Billing_Date]],"YYYY")</f>
        <v>2025</v>
      </c>
      <c r="R1401" s="49">
        <v>45865</v>
      </c>
      <c r="S1401" s="12" t="s">
        <v>37</v>
      </c>
      <c r="T1401" s="12">
        <f>IF(Table1[[#This Row],[Payment_Status]]="Paid",1,0)</f>
        <v>0</v>
      </c>
      <c r="U1401" s="12">
        <f>IF(Table1[[#This Row],[Payment_Status]]="Unpaid",1,0)</f>
        <v>0</v>
      </c>
      <c r="V1401" s="12">
        <f>IF(Table1[[#This Row],[Payment_Status]]="Pending",1,0)</f>
        <v>1</v>
      </c>
      <c r="W1401" s="12" t="s">
        <v>58</v>
      </c>
      <c r="X1401" s="12" t="s">
        <v>44</v>
      </c>
      <c r="Y1401" s="12" t="s">
        <v>85</v>
      </c>
      <c r="Z1401" s="12">
        <v>42.81</v>
      </c>
      <c r="AA1401" s="12">
        <v>33.4</v>
      </c>
      <c r="AB1401" s="12" t="s">
        <v>46</v>
      </c>
      <c r="AC1401" s="13">
        <v>45234</v>
      </c>
      <c r="AD1401" s="12">
        <v>56</v>
      </c>
      <c r="AE1401" s="15" t="s">
        <v>33</v>
      </c>
    </row>
    <row r="1402" spans="3:31" ht="18" x14ac:dyDescent="0.35">
      <c r="C1402" s="11" t="s">
        <v>2796</v>
      </c>
      <c r="D1402" s="12" t="s">
        <v>5388</v>
      </c>
      <c r="E1402" s="12" t="s">
        <v>7400</v>
      </c>
      <c r="F1402" s="12" t="s">
        <v>26</v>
      </c>
      <c r="G1402" s="12" t="s">
        <v>8029</v>
      </c>
      <c r="H1402" s="12" t="s">
        <v>8020</v>
      </c>
      <c r="I1402" s="12" t="s">
        <v>2797</v>
      </c>
      <c r="J1402" s="13">
        <v>45782</v>
      </c>
      <c r="K1402" s="14">
        <v>0.2260300925925926</v>
      </c>
      <c r="L1402" s="12">
        <v>441.14</v>
      </c>
      <c r="M1402" s="12">
        <v>4545.1899999999996</v>
      </c>
      <c r="N1402" s="12">
        <v>4986.33</v>
      </c>
      <c r="O1402" s="12">
        <v>3019.36</v>
      </c>
      <c r="P1402" s="49">
        <v>45786</v>
      </c>
      <c r="Q1402" s="12" t="str">
        <f>TEXT(Table1[[#This Row],[Billing_Date]],"YYYY")</f>
        <v>2025</v>
      </c>
      <c r="R1402" s="49">
        <v>45869</v>
      </c>
      <c r="S1402" s="12" t="s">
        <v>37</v>
      </c>
      <c r="T1402" s="12">
        <f>IF(Table1[[#This Row],[Payment_Status]]="Paid",1,0)</f>
        <v>0</v>
      </c>
      <c r="U1402" s="12">
        <f>IF(Table1[[#This Row],[Payment_Status]]="Unpaid",1,0)</f>
        <v>0</v>
      </c>
      <c r="V1402" s="12">
        <f>IF(Table1[[#This Row],[Payment_Status]]="Pending",1,0)</f>
        <v>1</v>
      </c>
      <c r="W1402" s="12" t="s">
        <v>29</v>
      </c>
      <c r="X1402" s="12" t="s">
        <v>39</v>
      </c>
      <c r="Y1402" s="12" t="s">
        <v>31</v>
      </c>
      <c r="Z1402" s="12">
        <v>290.67</v>
      </c>
      <c r="AA1402" s="12">
        <v>150.47</v>
      </c>
      <c r="AB1402" s="12" t="s">
        <v>46</v>
      </c>
      <c r="AC1402" s="13">
        <v>42821</v>
      </c>
      <c r="AD1402" s="12">
        <v>21</v>
      </c>
      <c r="AE1402" s="15" t="s">
        <v>40</v>
      </c>
    </row>
    <row r="1403" spans="3:31" ht="18" x14ac:dyDescent="0.35">
      <c r="C1403" s="11" t="s">
        <v>3840</v>
      </c>
      <c r="D1403" s="12" t="s">
        <v>5389</v>
      </c>
      <c r="E1403" s="12" t="s">
        <v>7401</v>
      </c>
      <c r="F1403" s="12" t="s">
        <v>30</v>
      </c>
      <c r="G1403" s="12" t="s">
        <v>8030</v>
      </c>
      <c r="H1403" s="12" t="s">
        <v>8023</v>
      </c>
      <c r="I1403" s="12" t="s">
        <v>3841</v>
      </c>
      <c r="J1403" s="13">
        <v>45820</v>
      </c>
      <c r="K1403" s="14">
        <v>0.76222222222222225</v>
      </c>
      <c r="L1403" s="12">
        <v>110.17</v>
      </c>
      <c r="M1403" s="12">
        <v>1938.71</v>
      </c>
      <c r="N1403" s="12">
        <v>2048.88</v>
      </c>
      <c r="O1403" s="12">
        <v>567.07000000000005</v>
      </c>
      <c r="P1403" s="49">
        <v>45822</v>
      </c>
      <c r="Q1403" s="12" t="str">
        <f>TEXT(Table1[[#This Row],[Billing_Date]],"YYYY")</f>
        <v>2025</v>
      </c>
      <c r="R1403" s="49">
        <v>45881</v>
      </c>
      <c r="S1403" s="12" t="s">
        <v>49</v>
      </c>
      <c r="T1403" s="12">
        <f>IF(Table1[[#This Row],[Payment_Status]]="Paid",1,0)</f>
        <v>0</v>
      </c>
      <c r="U1403" s="12">
        <f>IF(Table1[[#This Row],[Payment_Status]]="Unpaid",1,0)</f>
        <v>1</v>
      </c>
      <c r="V1403" s="12">
        <f>IF(Table1[[#This Row],[Payment_Status]]="Pending",1,0)</f>
        <v>0</v>
      </c>
      <c r="W1403" s="12" t="s">
        <v>29</v>
      </c>
      <c r="X1403" s="12" t="s">
        <v>44</v>
      </c>
      <c r="Y1403" s="12" t="s">
        <v>85</v>
      </c>
      <c r="Z1403" s="12">
        <v>59.35</v>
      </c>
      <c r="AA1403" s="12">
        <v>50.82</v>
      </c>
      <c r="AB1403" s="12" t="s">
        <v>32</v>
      </c>
      <c r="AC1403" s="13">
        <v>42815</v>
      </c>
      <c r="AD1403" s="12">
        <v>73</v>
      </c>
      <c r="AE1403" s="15" t="s">
        <v>40</v>
      </c>
    </row>
    <row r="1404" spans="3:31" ht="18" x14ac:dyDescent="0.35">
      <c r="C1404" s="11" t="s">
        <v>1551</v>
      </c>
      <c r="D1404" s="12" t="s">
        <v>5390</v>
      </c>
      <c r="E1404" s="12" t="s">
        <v>7402</v>
      </c>
      <c r="F1404" s="12" t="s">
        <v>35</v>
      </c>
      <c r="G1404" s="12" t="s">
        <v>8027</v>
      </c>
      <c r="H1404" s="12" t="s">
        <v>8022</v>
      </c>
      <c r="I1404" s="12" t="s">
        <v>1552</v>
      </c>
      <c r="J1404" s="13">
        <v>45497</v>
      </c>
      <c r="K1404" s="14">
        <v>0.98832175925925925</v>
      </c>
      <c r="L1404" s="12">
        <v>244.5</v>
      </c>
      <c r="M1404" s="12">
        <v>3624.25</v>
      </c>
      <c r="N1404" s="12">
        <v>3868.75</v>
      </c>
      <c r="O1404" s="12">
        <v>1124.71</v>
      </c>
      <c r="P1404" s="49">
        <v>45831</v>
      </c>
      <c r="Q1404" s="12" t="str">
        <f>TEXT(Table1[[#This Row],[Billing_Date]],"YYYY")</f>
        <v>2025</v>
      </c>
      <c r="R1404" s="49">
        <v>45860</v>
      </c>
      <c r="S1404" s="12" t="s">
        <v>28</v>
      </c>
      <c r="T1404" s="12">
        <f>IF(Table1[[#This Row],[Payment_Status]]="Paid",1,0)</f>
        <v>1</v>
      </c>
      <c r="U1404" s="12">
        <f>IF(Table1[[#This Row],[Payment_Status]]="Unpaid",1,0)</f>
        <v>0</v>
      </c>
      <c r="V1404" s="12">
        <f>IF(Table1[[#This Row],[Payment_Status]]="Pending",1,0)</f>
        <v>0</v>
      </c>
      <c r="W1404" s="12" t="s">
        <v>43</v>
      </c>
      <c r="X1404" s="12" t="s">
        <v>30</v>
      </c>
      <c r="Y1404" s="12" t="s">
        <v>45</v>
      </c>
      <c r="Z1404" s="12">
        <v>123.19</v>
      </c>
      <c r="AA1404" s="12">
        <v>121.31</v>
      </c>
      <c r="AB1404" s="12" t="s">
        <v>46</v>
      </c>
      <c r="AC1404" s="13">
        <v>45429</v>
      </c>
      <c r="AD1404" s="12">
        <v>38</v>
      </c>
      <c r="AE1404" s="15" t="s">
        <v>40</v>
      </c>
    </row>
    <row r="1405" spans="3:31" ht="18" x14ac:dyDescent="0.35">
      <c r="C1405" s="11" t="s">
        <v>2802</v>
      </c>
      <c r="D1405" s="12" t="s">
        <v>5391</v>
      </c>
      <c r="E1405" s="12" t="s">
        <v>7403</v>
      </c>
      <c r="F1405" s="12" t="s">
        <v>35</v>
      </c>
      <c r="G1405" s="12" t="s">
        <v>8030</v>
      </c>
      <c r="H1405" s="12" t="s">
        <v>8023</v>
      </c>
      <c r="I1405" s="12" t="s">
        <v>2803</v>
      </c>
      <c r="J1405" s="13">
        <v>45635</v>
      </c>
      <c r="K1405" s="14">
        <v>0.2880671296296296</v>
      </c>
      <c r="L1405" s="12">
        <v>331.44</v>
      </c>
      <c r="M1405" s="12">
        <v>2920.75</v>
      </c>
      <c r="N1405" s="12">
        <v>3252.19</v>
      </c>
      <c r="O1405" s="12">
        <v>2463.9499999999998</v>
      </c>
      <c r="P1405" s="49">
        <v>45769</v>
      </c>
      <c r="Q1405" s="12" t="str">
        <f>TEXT(Table1[[#This Row],[Billing_Date]],"YYYY")</f>
        <v>2025</v>
      </c>
      <c r="R1405" s="49">
        <v>45882</v>
      </c>
      <c r="S1405" s="12" t="s">
        <v>28</v>
      </c>
      <c r="T1405" s="12">
        <f>IF(Table1[[#This Row],[Payment_Status]]="Paid",1,0)</f>
        <v>1</v>
      </c>
      <c r="U1405" s="12">
        <f>IF(Table1[[#This Row],[Payment_Status]]="Unpaid",1,0)</f>
        <v>0</v>
      </c>
      <c r="V1405" s="12">
        <f>IF(Table1[[#This Row],[Payment_Status]]="Pending",1,0)</f>
        <v>0</v>
      </c>
      <c r="W1405" s="12" t="s">
        <v>43</v>
      </c>
      <c r="X1405" s="12" t="s">
        <v>39</v>
      </c>
      <c r="Y1405" s="12" t="s">
        <v>45</v>
      </c>
      <c r="Z1405" s="12">
        <v>220.7</v>
      </c>
      <c r="AA1405" s="12">
        <v>110.74</v>
      </c>
      <c r="AB1405" s="12" t="s">
        <v>32</v>
      </c>
      <c r="AC1405" s="13">
        <v>44037</v>
      </c>
      <c r="AD1405" s="12">
        <v>43</v>
      </c>
      <c r="AE1405" s="15" t="s">
        <v>33</v>
      </c>
    </row>
    <row r="1406" spans="3:31" ht="18" x14ac:dyDescent="0.35">
      <c r="C1406" s="11" t="s">
        <v>2804</v>
      </c>
      <c r="D1406" s="12" t="s">
        <v>5392</v>
      </c>
      <c r="E1406" s="12" t="s">
        <v>7404</v>
      </c>
      <c r="F1406" s="12" t="s">
        <v>35</v>
      </c>
      <c r="G1406" s="12" t="s">
        <v>8025</v>
      </c>
      <c r="H1406" s="12" t="s">
        <v>8020</v>
      </c>
      <c r="I1406" s="12" t="s">
        <v>2805</v>
      </c>
      <c r="J1406" s="13">
        <v>45760</v>
      </c>
      <c r="K1406" s="14">
        <v>0.3679398148148148</v>
      </c>
      <c r="L1406" s="12">
        <v>428.41</v>
      </c>
      <c r="M1406" s="12">
        <v>2480.23</v>
      </c>
      <c r="N1406" s="12">
        <v>2908.64</v>
      </c>
      <c r="O1406" s="12">
        <v>2618.13</v>
      </c>
      <c r="P1406" s="49">
        <v>45814</v>
      </c>
      <c r="Q1406" s="12" t="str">
        <f>TEXT(Table1[[#This Row],[Billing_Date]],"YYYY")</f>
        <v>2025</v>
      </c>
      <c r="R1406" s="49">
        <v>45874</v>
      </c>
      <c r="S1406" s="12" t="s">
        <v>49</v>
      </c>
      <c r="T1406" s="12">
        <f>IF(Table1[[#This Row],[Payment_Status]]="Paid",1,0)</f>
        <v>0</v>
      </c>
      <c r="U1406" s="12">
        <f>IF(Table1[[#This Row],[Payment_Status]]="Unpaid",1,0)</f>
        <v>1</v>
      </c>
      <c r="V1406" s="12">
        <f>IF(Table1[[#This Row],[Payment_Status]]="Pending",1,0)</f>
        <v>0</v>
      </c>
      <c r="W1406" s="12" t="s">
        <v>50</v>
      </c>
      <c r="X1406" s="12" t="s">
        <v>39</v>
      </c>
      <c r="Y1406" s="12" t="s">
        <v>45</v>
      </c>
      <c r="Z1406" s="12">
        <v>274.67</v>
      </c>
      <c r="AA1406" s="12">
        <v>153.74</v>
      </c>
      <c r="AB1406" s="12" t="s">
        <v>32</v>
      </c>
      <c r="AC1406" s="13">
        <v>44686</v>
      </c>
      <c r="AD1406" s="12">
        <v>40</v>
      </c>
      <c r="AE1406" s="15" t="s">
        <v>64</v>
      </c>
    </row>
    <row r="1407" spans="3:31" ht="18" x14ac:dyDescent="0.35">
      <c r="C1407" s="11" t="s">
        <v>2806</v>
      </c>
      <c r="D1407" s="12" t="s">
        <v>5393</v>
      </c>
      <c r="E1407" s="12" t="s">
        <v>7405</v>
      </c>
      <c r="F1407" s="12" t="s">
        <v>26</v>
      </c>
      <c r="G1407" s="12" t="s">
        <v>8025</v>
      </c>
      <c r="H1407" s="12" t="s">
        <v>8020</v>
      </c>
      <c r="I1407" s="12" t="s">
        <v>2807</v>
      </c>
      <c r="J1407" s="13">
        <v>45713</v>
      </c>
      <c r="K1407" s="14">
        <v>0.47285879629629629</v>
      </c>
      <c r="L1407" s="12">
        <v>10.75</v>
      </c>
      <c r="M1407" s="12">
        <v>3841.95</v>
      </c>
      <c r="N1407" s="12">
        <v>3852.7</v>
      </c>
      <c r="O1407" s="12">
        <v>80.52</v>
      </c>
      <c r="P1407" s="49">
        <v>45715</v>
      </c>
      <c r="Q1407" s="12" t="str">
        <f>TEXT(Table1[[#This Row],[Billing_Date]],"YYYY")</f>
        <v>2025</v>
      </c>
      <c r="R1407" s="49">
        <v>45880</v>
      </c>
      <c r="S1407" s="12" t="s">
        <v>28</v>
      </c>
      <c r="T1407" s="12">
        <f>IF(Table1[[#This Row],[Payment_Status]]="Paid",1,0)</f>
        <v>1</v>
      </c>
      <c r="U1407" s="12">
        <f>IF(Table1[[#This Row],[Payment_Status]]="Unpaid",1,0)</f>
        <v>0</v>
      </c>
      <c r="V1407" s="12">
        <f>IF(Table1[[#This Row],[Payment_Status]]="Pending",1,0)</f>
        <v>0</v>
      </c>
      <c r="W1407" s="12" t="s">
        <v>38</v>
      </c>
      <c r="X1407" s="12" t="s">
        <v>39</v>
      </c>
      <c r="Y1407" s="12" t="s">
        <v>63</v>
      </c>
      <c r="Z1407" s="12">
        <v>7.27</v>
      </c>
      <c r="AA1407" s="12">
        <v>3.48</v>
      </c>
      <c r="AB1407" s="12" t="s">
        <v>46</v>
      </c>
      <c r="AC1407" s="13">
        <v>45232</v>
      </c>
      <c r="AD1407" s="12">
        <v>41</v>
      </c>
      <c r="AE1407" s="15" t="s">
        <v>64</v>
      </c>
    </row>
    <row r="1408" spans="3:31" ht="18" x14ac:dyDescent="0.35">
      <c r="C1408" s="11" t="s">
        <v>2808</v>
      </c>
      <c r="D1408" s="12" t="s">
        <v>5394</v>
      </c>
      <c r="E1408" s="12" t="s">
        <v>7406</v>
      </c>
      <c r="F1408" s="12" t="s">
        <v>26</v>
      </c>
      <c r="G1408" s="12" t="s">
        <v>8025</v>
      </c>
      <c r="H1408" s="12" t="s">
        <v>8020</v>
      </c>
      <c r="I1408" s="12" t="s">
        <v>2809</v>
      </c>
      <c r="J1408" s="13">
        <v>45763</v>
      </c>
      <c r="K1408" s="14">
        <v>0.15266203703703704</v>
      </c>
      <c r="L1408" s="12">
        <v>444.65</v>
      </c>
      <c r="M1408" s="12">
        <v>4384.38</v>
      </c>
      <c r="N1408" s="12">
        <v>4829.03</v>
      </c>
      <c r="O1408" s="12">
        <v>2190.11</v>
      </c>
      <c r="P1408" s="49">
        <v>45769</v>
      </c>
      <c r="Q1408" s="12" t="str">
        <f>TEXT(Table1[[#This Row],[Billing_Date]],"YYYY")</f>
        <v>2025</v>
      </c>
      <c r="R1408" s="49">
        <v>45867</v>
      </c>
      <c r="S1408" s="12" t="s">
        <v>28</v>
      </c>
      <c r="T1408" s="12">
        <f>IF(Table1[[#This Row],[Payment_Status]]="Paid",1,0)</f>
        <v>1</v>
      </c>
      <c r="U1408" s="12">
        <f>IF(Table1[[#This Row],[Payment_Status]]="Unpaid",1,0)</f>
        <v>0</v>
      </c>
      <c r="V1408" s="12">
        <f>IF(Table1[[#This Row],[Payment_Status]]="Pending",1,0)</f>
        <v>0</v>
      </c>
      <c r="W1408" s="12" t="s">
        <v>58</v>
      </c>
      <c r="X1408" s="12" t="s">
        <v>39</v>
      </c>
      <c r="Y1408" s="12" t="s">
        <v>51</v>
      </c>
      <c r="Z1408" s="12">
        <v>260.51</v>
      </c>
      <c r="AA1408" s="12">
        <v>184.14</v>
      </c>
      <c r="AB1408" s="12" t="s">
        <v>32</v>
      </c>
      <c r="AC1408" s="13">
        <v>44497</v>
      </c>
      <c r="AD1408" s="12">
        <v>49</v>
      </c>
      <c r="AE1408" s="15" t="s">
        <v>40</v>
      </c>
    </row>
    <row r="1409" spans="3:31" ht="18" x14ac:dyDescent="0.35">
      <c r="C1409" s="11" t="s">
        <v>2810</v>
      </c>
      <c r="D1409" s="12" t="s">
        <v>5395</v>
      </c>
      <c r="E1409" s="12" t="s">
        <v>7407</v>
      </c>
      <c r="F1409" s="12" t="s">
        <v>26</v>
      </c>
      <c r="G1409" s="12" t="s">
        <v>8031</v>
      </c>
      <c r="H1409" s="12" t="s">
        <v>8024</v>
      </c>
      <c r="I1409" s="12" t="s">
        <v>2811</v>
      </c>
      <c r="J1409" s="13">
        <v>45550</v>
      </c>
      <c r="K1409" s="14">
        <v>0.55753472222222222</v>
      </c>
      <c r="L1409" s="12">
        <v>211.71</v>
      </c>
      <c r="M1409" s="12">
        <v>3070.69</v>
      </c>
      <c r="N1409" s="12">
        <v>3282.4</v>
      </c>
      <c r="O1409" s="12">
        <v>968.85</v>
      </c>
      <c r="P1409" s="49">
        <v>45552</v>
      </c>
      <c r="Q1409" s="12" t="str">
        <f>TEXT(Table1[[#This Row],[Billing_Date]],"YYYY")</f>
        <v>2024</v>
      </c>
      <c r="R1409" s="49">
        <v>45871</v>
      </c>
      <c r="S1409" s="12" t="s">
        <v>28</v>
      </c>
      <c r="T1409" s="12">
        <f>IF(Table1[[#This Row],[Payment_Status]]="Paid",1,0)</f>
        <v>1</v>
      </c>
      <c r="U1409" s="12">
        <f>IF(Table1[[#This Row],[Payment_Status]]="Unpaid",1,0)</f>
        <v>0</v>
      </c>
      <c r="V1409" s="12">
        <f>IF(Table1[[#This Row],[Payment_Status]]="Pending",1,0)</f>
        <v>0</v>
      </c>
      <c r="W1409" s="12" t="s">
        <v>50</v>
      </c>
      <c r="X1409" s="12" t="s">
        <v>39</v>
      </c>
      <c r="Y1409" s="12" t="s">
        <v>63</v>
      </c>
      <c r="Z1409" s="12">
        <v>122.03</v>
      </c>
      <c r="AA1409" s="12">
        <v>89.68</v>
      </c>
      <c r="AB1409" s="12" t="s">
        <v>46</v>
      </c>
      <c r="AC1409" s="13">
        <v>42705</v>
      </c>
      <c r="AD1409" s="12">
        <v>52</v>
      </c>
      <c r="AE1409" s="15" t="s">
        <v>40</v>
      </c>
    </row>
    <row r="1410" spans="3:31" ht="18" x14ac:dyDescent="0.35">
      <c r="C1410" s="11" t="s">
        <v>2812</v>
      </c>
      <c r="D1410" s="12" t="s">
        <v>5396</v>
      </c>
      <c r="E1410" s="12" t="s">
        <v>7408</v>
      </c>
      <c r="F1410" s="12" t="s">
        <v>35</v>
      </c>
      <c r="G1410" s="12" t="s">
        <v>8027</v>
      </c>
      <c r="H1410" s="12" t="s">
        <v>8022</v>
      </c>
      <c r="I1410" s="12" t="s">
        <v>2813</v>
      </c>
      <c r="J1410" s="13">
        <v>45746</v>
      </c>
      <c r="K1410" s="14">
        <v>0.42275462962962962</v>
      </c>
      <c r="L1410" s="12">
        <v>356.4</v>
      </c>
      <c r="M1410" s="12">
        <v>1724.52</v>
      </c>
      <c r="N1410" s="12">
        <v>2080.92</v>
      </c>
      <c r="O1410" s="12">
        <v>2279.62</v>
      </c>
      <c r="P1410" s="49">
        <v>45746</v>
      </c>
      <c r="Q1410" s="12" t="str">
        <f>TEXT(Table1[[#This Row],[Billing_Date]],"YYYY")</f>
        <v>2025</v>
      </c>
      <c r="R1410" s="49">
        <v>45857</v>
      </c>
      <c r="S1410" s="12" t="s">
        <v>37</v>
      </c>
      <c r="T1410" s="12">
        <f>IF(Table1[[#This Row],[Payment_Status]]="Paid",1,0)</f>
        <v>0</v>
      </c>
      <c r="U1410" s="12">
        <f>IF(Table1[[#This Row],[Payment_Status]]="Unpaid",1,0)</f>
        <v>0</v>
      </c>
      <c r="V1410" s="12">
        <f>IF(Table1[[#This Row],[Payment_Status]]="Pending",1,0)</f>
        <v>1</v>
      </c>
      <c r="W1410" s="12" t="s">
        <v>43</v>
      </c>
      <c r="X1410" s="12" t="s">
        <v>44</v>
      </c>
      <c r="Y1410" s="12" t="s">
        <v>63</v>
      </c>
      <c r="Z1410" s="12">
        <v>153.28</v>
      </c>
      <c r="AA1410" s="12">
        <v>203.12</v>
      </c>
      <c r="AB1410" s="12" t="s">
        <v>46</v>
      </c>
      <c r="AC1410" s="13">
        <v>42969</v>
      </c>
      <c r="AD1410" s="12">
        <v>74</v>
      </c>
      <c r="AE1410" s="15" t="s">
        <v>64</v>
      </c>
    </row>
    <row r="1411" spans="3:31" ht="18" x14ac:dyDescent="0.35">
      <c r="C1411" s="11" t="s">
        <v>2814</v>
      </c>
      <c r="D1411" s="12" t="s">
        <v>5397</v>
      </c>
      <c r="E1411" s="12" t="s">
        <v>7409</v>
      </c>
      <c r="F1411" s="12" t="s">
        <v>30</v>
      </c>
      <c r="G1411" s="12" t="s">
        <v>8030</v>
      </c>
      <c r="H1411" s="12" t="s">
        <v>8023</v>
      </c>
      <c r="I1411" s="12" t="s">
        <v>2815</v>
      </c>
      <c r="J1411" s="13">
        <v>45741</v>
      </c>
      <c r="K1411" s="14">
        <v>0.91480324074074071</v>
      </c>
      <c r="L1411" s="12">
        <v>256.25</v>
      </c>
      <c r="M1411" s="12">
        <v>2709.19</v>
      </c>
      <c r="N1411" s="12">
        <v>2965.44</v>
      </c>
      <c r="O1411" s="12">
        <v>1505.44</v>
      </c>
      <c r="P1411" s="49">
        <v>45743</v>
      </c>
      <c r="Q1411" s="12" t="str">
        <f>TEXT(Table1[[#This Row],[Billing_Date]],"YYYY")</f>
        <v>2025</v>
      </c>
      <c r="R1411" s="49">
        <v>45876</v>
      </c>
      <c r="S1411" s="12" t="s">
        <v>49</v>
      </c>
      <c r="T1411" s="12">
        <f>IF(Table1[[#This Row],[Payment_Status]]="Paid",1,0)</f>
        <v>0</v>
      </c>
      <c r="U1411" s="12">
        <f>IF(Table1[[#This Row],[Payment_Status]]="Unpaid",1,0)</f>
        <v>1</v>
      </c>
      <c r="V1411" s="12">
        <f>IF(Table1[[#This Row],[Payment_Status]]="Pending",1,0)</f>
        <v>0</v>
      </c>
      <c r="W1411" s="12" t="s">
        <v>29</v>
      </c>
      <c r="X1411" s="12" t="s">
        <v>30</v>
      </c>
      <c r="Y1411" s="12" t="s">
        <v>31</v>
      </c>
      <c r="Z1411" s="12">
        <v>172.52</v>
      </c>
      <c r="AA1411" s="12">
        <v>83.73</v>
      </c>
      <c r="AB1411" s="12" t="s">
        <v>32</v>
      </c>
      <c r="AC1411" s="13">
        <v>44248</v>
      </c>
      <c r="AD1411" s="12">
        <v>43</v>
      </c>
      <c r="AE1411" s="15" t="s">
        <v>40</v>
      </c>
    </row>
    <row r="1412" spans="3:31" ht="18" x14ac:dyDescent="0.35">
      <c r="C1412" s="11" t="s">
        <v>2177</v>
      </c>
      <c r="D1412" s="12" t="s">
        <v>5398</v>
      </c>
      <c r="E1412" s="12" t="s">
        <v>7410</v>
      </c>
      <c r="F1412" s="12" t="s">
        <v>35</v>
      </c>
      <c r="G1412" s="12" t="s">
        <v>8030</v>
      </c>
      <c r="H1412" s="12" t="s">
        <v>8023</v>
      </c>
      <c r="I1412" s="12" t="s">
        <v>2178</v>
      </c>
      <c r="J1412" s="13">
        <v>45704</v>
      </c>
      <c r="K1412" s="14">
        <v>0.88546296296296301</v>
      </c>
      <c r="L1412" s="12">
        <v>223.02</v>
      </c>
      <c r="M1412" s="12">
        <v>1519.28</v>
      </c>
      <c r="N1412" s="12">
        <v>1742.3</v>
      </c>
      <c r="O1412" s="12">
        <v>1093.68</v>
      </c>
      <c r="P1412" s="49">
        <v>45765</v>
      </c>
      <c r="Q1412" s="12" t="str">
        <f>TEXT(Table1[[#This Row],[Billing_Date]],"YYYY")</f>
        <v>2025</v>
      </c>
      <c r="R1412" s="49">
        <v>45878</v>
      </c>
      <c r="S1412" s="12" t="s">
        <v>28</v>
      </c>
      <c r="T1412" s="12">
        <f>IF(Table1[[#This Row],[Payment_Status]]="Paid",1,0)</f>
        <v>1</v>
      </c>
      <c r="U1412" s="12">
        <f>IF(Table1[[#This Row],[Payment_Status]]="Unpaid",1,0)</f>
        <v>0</v>
      </c>
      <c r="V1412" s="12">
        <f>IF(Table1[[#This Row],[Payment_Status]]="Pending",1,0)</f>
        <v>0</v>
      </c>
      <c r="W1412" s="12" t="s">
        <v>50</v>
      </c>
      <c r="X1412" s="12" t="s">
        <v>30</v>
      </c>
      <c r="Y1412" s="12" t="s">
        <v>31</v>
      </c>
      <c r="Z1412" s="12">
        <v>152.68</v>
      </c>
      <c r="AA1412" s="12">
        <v>70.34</v>
      </c>
      <c r="AB1412" s="12" t="s">
        <v>32</v>
      </c>
      <c r="AC1412" s="13">
        <v>45365</v>
      </c>
      <c r="AD1412" s="12">
        <v>19</v>
      </c>
      <c r="AE1412" s="15" t="s">
        <v>64</v>
      </c>
    </row>
    <row r="1413" spans="3:31" ht="18" x14ac:dyDescent="0.35">
      <c r="C1413" s="11" t="s">
        <v>2818</v>
      </c>
      <c r="D1413" s="12" t="s">
        <v>5399</v>
      </c>
      <c r="E1413" s="12" t="s">
        <v>7411</v>
      </c>
      <c r="F1413" s="12" t="s">
        <v>35</v>
      </c>
      <c r="G1413" s="12" t="s">
        <v>8026</v>
      </c>
      <c r="H1413" s="12" t="s">
        <v>8021</v>
      </c>
      <c r="I1413" s="12" t="s">
        <v>2819</v>
      </c>
      <c r="J1413" s="13">
        <v>45545</v>
      </c>
      <c r="K1413" s="14">
        <v>0.83658564814814818</v>
      </c>
      <c r="L1413" s="12">
        <v>457.11</v>
      </c>
      <c r="M1413" s="12">
        <v>2768.8</v>
      </c>
      <c r="N1413" s="12">
        <v>3225.91</v>
      </c>
      <c r="O1413" s="12">
        <v>3035.69</v>
      </c>
      <c r="P1413" s="49">
        <v>45820</v>
      </c>
      <c r="Q1413" s="12" t="str">
        <f>TEXT(Table1[[#This Row],[Billing_Date]],"YYYY")</f>
        <v>2025</v>
      </c>
      <c r="R1413" s="49">
        <v>45861</v>
      </c>
      <c r="S1413" s="12" t="s">
        <v>28</v>
      </c>
      <c r="T1413" s="12">
        <f>IF(Table1[[#This Row],[Payment_Status]]="Paid",1,0)</f>
        <v>1</v>
      </c>
      <c r="U1413" s="12">
        <f>IF(Table1[[#This Row],[Payment_Status]]="Unpaid",1,0)</f>
        <v>0</v>
      </c>
      <c r="V1413" s="12">
        <f>IF(Table1[[#This Row],[Payment_Status]]="Pending",1,0)</f>
        <v>0</v>
      </c>
      <c r="W1413" s="12" t="s">
        <v>43</v>
      </c>
      <c r="X1413" s="12" t="s">
        <v>44</v>
      </c>
      <c r="Y1413" s="12" t="s">
        <v>51</v>
      </c>
      <c r="Z1413" s="12">
        <v>304.06</v>
      </c>
      <c r="AA1413" s="12">
        <v>153.05000000000001</v>
      </c>
      <c r="AB1413" s="12" t="s">
        <v>46</v>
      </c>
      <c r="AC1413" s="13">
        <v>44928</v>
      </c>
      <c r="AD1413" s="12">
        <v>51</v>
      </c>
      <c r="AE1413" s="15" t="s">
        <v>33</v>
      </c>
    </row>
    <row r="1414" spans="3:31" ht="18" x14ac:dyDescent="0.35">
      <c r="C1414" s="11" t="s">
        <v>2820</v>
      </c>
      <c r="D1414" s="12" t="s">
        <v>5400</v>
      </c>
      <c r="E1414" s="12" t="s">
        <v>7412</v>
      </c>
      <c r="F1414" s="12" t="s">
        <v>26</v>
      </c>
      <c r="G1414" s="12" t="s">
        <v>8025</v>
      </c>
      <c r="H1414" s="12" t="s">
        <v>8020</v>
      </c>
      <c r="I1414" s="12" t="s">
        <v>2821</v>
      </c>
      <c r="J1414" s="13">
        <v>45661</v>
      </c>
      <c r="K1414" s="14">
        <v>0.11729166666666667</v>
      </c>
      <c r="L1414" s="12">
        <v>70.08</v>
      </c>
      <c r="M1414" s="12">
        <v>1179.03</v>
      </c>
      <c r="N1414" s="12">
        <v>1249.1099999999999</v>
      </c>
      <c r="O1414" s="12">
        <v>433.32</v>
      </c>
      <c r="P1414" s="49">
        <v>45662</v>
      </c>
      <c r="Q1414" s="12" t="str">
        <f>TEXT(Table1[[#This Row],[Billing_Date]],"YYYY")</f>
        <v>2025</v>
      </c>
      <c r="R1414" s="49">
        <v>45874</v>
      </c>
      <c r="S1414" s="12" t="s">
        <v>49</v>
      </c>
      <c r="T1414" s="12">
        <f>IF(Table1[[#This Row],[Payment_Status]]="Paid",1,0)</f>
        <v>0</v>
      </c>
      <c r="U1414" s="12">
        <f>IF(Table1[[#This Row],[Payment_Status]]="Unpaid",1,0)</f>
        <v>1</v>
      </c>
      <c r="V1414" s="12">
        <f>IF(Table1[[#This Row],[Payment_Status]]="Pending",1,0)</f>
        <v>0</v>
      </c>
      <c r="W1414" s="12" t="s">
        <v>50</v>
      </c>
      <c r="X1414" s="12" t="s">
        <v>30</v>
      </c>
      <c r="Y1414" s="12" t="s">
        <v>31</v>
      </c>
      <c r="Z1414" s="12">
        <v>34.94</v>
      </c>
      <c r="AA1414" s="12">
        <v>35.14</v>
      </c>
      <c r="AB1414" s="12" t="s">
        <v>32</v>
      </c>
      <c r="AC1414" s="13">
        <v>43015</v>
      </c>
      <c r="AD1414" s="12">
        <v>47</v>
      </c>
      <c r="AE1414" s="15" t="s">
        <v>40</v>
      </c>
    </row>
    <row r="1415" spans="3:31" ht="18" x14ac:dyDescent="0.35">
      <c r="C1415" s="11" t="s">
        <v>2822</v>
      </c>
      <c r="D1415" s="12" t="s">
        <v>5401</v>
      </c>
      <c r="E1415" s="12" t="s">
        <v>7413</v>
      </c>
      <c r="F1415" s="12" t="s">
        <v>30</v>
      </c>
      <c r="G1415" s="12" t="s">
        <v>8029</v>
      </c>
      <c r="H1415" s="12" t="s">
        <v>8020</v>
      </c>
      <c r="I1415" s="12" t="s">
        <v>2823</v>
      </c>
      <c r="J1415" s="13">
        <v>45602</v>
      </c>
      <c r="K1415" s="14">
        <v>0.64945601851851853</v>
      </c>
      <c r="L1415" s="12">
        <v>61.44</v>
      </c>
      <c r="M1415" s="12">
        <v>3248.32</v>
      </c>
      <c r="N1415" s="12">
        <v>3309.76</v>
      </c>
      <c r="O1415" s="12">
        <v>420.26</v>
      </c>
      <c r="P1415" s="49">
        <v>45786</v>
      </c>
      <c r="Q1415" s="12" t="str">
        <f>TEXT(Table1[[#This Row],[Billing_Date]],"YYYY")</f>
        <v>2025</v>
      </c>
      <c r="R1415" s="49">
        <v>45873</v>
      </c>
      <c r="S1415" s="12" t="s">
        <v>28</v>
      </c>
      <c r="T1415" s="12">
        <f>IF(Table1[[#This Row],[Payment_Status]]="Paid",1,0)</f>
        <v>1</v>
      </c>
      <c r="U1415" s="12">
        <f>IF(Table1[[#This Row],[Payment_Status]]="Unpaid",1,0)</f>
        <v>0</v>
      </c>
      <c r="V1415" s="12">
        <f>IF(Table1[[#This Row],[Payment_Status]]="Pending",1,0)</f>
        <v>0</v>
      </c>
      <c r="W1415" s="12" t="s">
        <v>38</v>
      </c>
      <c r="X1415" s="12" t="s">
        <v>30</v>
      </c>
      <c r="Y1415" s="12" t="s">
        <v>63</v>
      </c>
      <c r="Z1415" s="12">
        <v>36.68</v>
      </c>
      <c r="AA1415" s="12">
        <v>24.76</v>
      </c>
      <c r="AB1415" s="12" t="s">
        <v>46</v>
      </c>
      <c r="AC1415" s="13">
        <v>45447</v>
      </c>
      <c r="AD1415" s="12">
        <v>29</v>
      </c>
      <c r="AE1415" s="15" t="s">
        <v>40</v>
      </c>
    </row>
    <row r="1416" spans="3:31" ht="18" x14ac:dyDescent="0.35">
      <c r="C1416" s="11" t="s">
        <v>3573</v>
      </c>
      <c r="D1416" s="12" t="s">
        <v>5402</v>
      </c>
      <c r="E1416" s="12" t="s">
        <v>7414</v>
      </c>
      <c r="F1416" s="12" t="s">
        <v>30</v>
      </c>
      <c r="G1416" s="12" t="s">
        <v>8029</v>
      </c>
      <c r="H1416" s="12" t="s">
        <v>8020</v>
      </c>
      <c r="I1416" s="12" t="s">
        <v>3574</v>
      </c>
      <c r="J1416" s="13">
        <v>45639</v>
      </c>
      <c r="K1416" s="14">
        <v>0.21130787037037038</v>
      </c>
      <c r="L1416" s="12">
        <v>380.78</v>
      </c>
      <c r="M1416" s="12">
        <v>3506.95</v>
      </c>
      <c r="N1416" s="12">
        <v>3887.72999999999</v>
      </c>
      <c r="O1416" s="12">
        <v>2410.4</v>
      </c>
      <c r="P1416" s="49">
        <v>45640</v>
      </c>
      <c r="Q1416" s="12" t="str">
        <f>TEXT(Table1[[#This Row],[Billing_Date]],"YYYY")</f>
        <v>2024</v>
      </c>
      <c r="R1416" s="49">
        <v>45869</v>
      </c>
      <c r="S1416" s="12" t="s">
        <v>37</v>
      </c>
      <c r="T1416" s="12">
        <f>IF(Table1[[#This Row],[Payment_Status]]="Paid",1,0)</f>
        <v>0</v>
      </c>
      <c r="U1416" s="12">
        <f>IF(Table1[[#This Row],[Payment_Status]]="Unpaid",1,0)</f>
        <v>0</v>
      </c>
      <c r="V1416" s="12">
        <f>IF(Table1[[#This Row],[Payment_Status]]="Pending",1,0)</f>
        <v>1</v>
      </c>
      <c r="W1416" s="12" t="s">
        <v>38</v>
      </c>
      <c r="X1416" s="12" t="s">
        <v>39</v>
      </c>
      <c r="Y1416" s="12" t="s">
        <v>45</v>
      </c>
      <c r="Z1416" s="12">
        <v>179.33</v>
      </c>
      <c r="AA1416" s="12">
        <v>201.45</v>
      </c>
      <c r="AB1416" s="12" t="s">
        <v>46</v>
      </c>
      <c r="AC1416" s="13">
        <v>42252</v>
      </c>
      <c r="AD1416" s="12">
        <v>33</v>
      </c>
      <c r="AE1416" s="15" t="s">
        <v>33</v>
      </c>
    </row>
    <row r="1417" spans="3:31" ht="18" x14ac:dyDescent="0.35">
      <c r="C1417" s="11" t="s">
        <v>3767</v>
      </c>
      <c r="D1417" s="12" t="s">
        <v>5403</v>
      </c>
      <c r="E1417" s="12" t="s">
        <v>7415</v>
      </c>
      <c r="F1417" s="12" t="s">
        <v>26</v>
      </c>
      <c r="G1417" s="12" t="s">
        <v>8030</v>
      </c>
      <c r="H1417" s="12" t="s">
        <v>8023</v>
      </c>
      <c r="I1417" s="12" t="s">
        <v>3768</v>
      </c>
      <c r="J1417" s="13">
        <v>45569</v>
      </c>
      <c r="K1417" s="14">
        <v>0.69976851851851851</v>
      </c>
      <c r="L1417" s="12">
        <v>492.12</v>
      </c>
      <c r="M1417" s="12">
        <v>2084.4899999999998</v>
      </c>
      <c r="N1417" s="12">
        <v>2576.6099999999901</v>
      </c>
      <c r="O1417" s="12">
        <v>2437.65</v>
      </c>
      <c r="P1417" s="49">
        <v>45697</v>
      </c>
      <c r="Q1417" s="12" t="str">
        <f>TEXT(Table1[[#This Row],[Billing_Date]],"YYYY")</f>
        <v>2025</v>
      </c>
      <c r="R1417" s="49">
        <v>45862</v>
      </c>
      <c r="S1417" s="12" t="s">
        <v>28</v>
      </c>
      <c r="T1417" s="12">
        <f>IF(Table1[[#This Row],[Payment_Status]]="Paid",1,0)</f>
        <v>1</v>
      </c>
      <c r="U1417" s="12">
        <f>IF(Table1[[#This Row],[Payment_Status]]="Unpaid",1,0)</f>
        <v>0</v>
      </c>
      <c r="V1417" s="12">
        <f>IF(Table1[[#This Row],[Payment_Status]]="Pending",1,0)</f>
        <v>0</v>
      </c>
      <c r="W1417" s="12" t="s">
        <v>50</v>
      </c>
      <c r="X1417" s="12" t="s">
        <v>44</v>
      </c>
      <c r="Y1417" s="12" t="s">
        <v>63</v>
      </c>
      <c r="Z1417" s="12">
        <v>274.14</v>
      </c>
      <c r="AA1417" s="12">
        <v>217.98</v>
      </c>
      <c r="AB1417" s="12" t="s">
        <v>32</v>
      </c>
      <c r="AC1417" s="13">
        <v>42598</v>
      </c>
      <c r="AD1417" s="12">
        <v>46</v>
      </c>
      <c r="AE1417" s="15" t="s">
        <v>40</v>
      </c>
    </row>
    <row r="1418" spans="3:31" ht="18" x14ac:dyDescent="0.35">
      <c r="C1418" s="11" t="s">
        <v>2798</v>
      </c>
      <c r="D1418" s="12" t="s">
        <v>5404</v>
      </c>
      <c r="E1418" s="12" t="s">
        <v>7416</v>
      </c>
      <c r="F1418" s="12" t="s">
        <v>26</v>
      </c>
      <c r="G1418" s="12" t="s">
        <v>8026</v>
      </c>
      <c r="H1418" s="12" t="s">
        <v>8021</v>
      </c>
      <c r="I1418" s="12" t="s">
        <v>2799</v>
      </c>
      <c r="J1418" s="13">
        <v>45830</v>
      </c>
      <c r="K1418" s="14">
        <v>0.18729166666666666</v>
      </c>
      <c r="L1418" s="12">
        <v>302.69</v>
      </c>
      <c r="M1418" s="12">
        <v>2101.7600000000002</v>
      </c>
      <c r="N1418" s="12">
        <v>2404.4499999999998</v>
      </c>
      <c r="O1418" s="12">
        <v>1973.16</v>
      </c>
      <c r="P1418" s="49">
        <v>45833</v>
      </c>
      <c r="Q1418" s="12" t="str">
        <f>TEXT(Table1[[#This Row],[Billing_Date]],"YYYY")</f>
        <v>2025</v>
      </c>
      <c r="R1418" s="49">
        <v>45864</v>
      </c>
      <c r="S1418" s="12" t="s">
        <v>37</v>
      </c>
      <c r="T1418" s="12">
        <f>IF(Table1[[#This Row],[Payment_Status]]="Paid",1,0)</f>
        <v>0</v>
      </c>
      <c r="U1418" s="12">
        <f>IF(Table1[[#This Row],[Payment_Status]]="Unpaid",1,0)</f>
        <v>0</v>
      </c>
      <c r="V1418" s="12">
        <f>IF(Table1[[#This Row],[Payment_Status]]="Pending",1,0)</f>
        <v>1</v>
      </c>
      <c r="W1418" s="12" t="s">
        <v>58</v>
      </c>
      <c r="X1418" s="12" t="s">
        <v>30</v>
      </c>
      <c r="Y1418" s="12" t="s">
        <v>31</v>
      </c>
      <c r="Z1418" s="12">
        <v>133.76</v>
      </c>
      <c r="AA1418" s="12">
        <v>168.93</v>
      </c>
      <c r="AB1418" s="12" t="s">
        <v>32</v>
      </c>
      <c r="AC1418" s="13">
        <v>44574</v>
      </c>
      <c r="AD1418" s="12">
        <v>23</v>
      </c>
      <c r="AE1418" s="15" t="s">
        <v>64</v>
      </c>
    </row>
    <row r="1419" spans="3:31" ht="18" x14ac:dyDescent="0.35">
      <c r="C1419" s="11" t="s">
        <v>2830</v>
      </c>
      <c r="D1419" s="12" t="s">
        <v>5405</v>
      </c>
      <c r="E1419" s="12" t="s">
        <v>7417</v>
      </c>
      <c r="F1419" s="12" t="s">
        <v>26</v>
      </c>
      <c r="G1419" s="12" t="s">
        <v>8031</v>
      </c>
      <c r="H1419" s="12" t="s">
        <v>8024</v>
      </c>
      <c r="I1419" s="12" t="s">
        <v>2831</v>
      </c>
      <c r="J1419" s="13">
        <v>45518</v>
      </c>
      <c r="K1419" s="14">
        <v>0.31697916666666665</v>
      </c>
      <c r="L1419" s="12">
        <v>54.99</v>
      </c>
      <c r="M1419" s="12">
        <v>3149.57</v>
      </c>
      <c r="N1419" s="12">
        <v>3204.56</v>
      </c>
      <c r="O1419" s="12">
        <v>269.33999999999997</v>
      </c>
      <c r="P1419" s="49">
        <v>45712</v>
      </c>
      <c r="Q1419" s="12" t="str">
        <f>TEXT(Table1[[#This Row],[Billing_Date]],"YYYY")</f>
        <v>2025</v>
      </c>
      <c r="R1419" s="49">
        <v>45872</v>
      </c>
      <c r="S1419" s="12" t="s">
        <v>49</v>
      </c>
      <c r="T1419" s="12">
        <f>IF(Table1[[#This Row],[Payment_Status]]="Paid",1,0)</f>
        <v>0</v>
      </c>
      <c r="U1419" s="12">
        <f>IF(Table1[[#This Row],[Payment_Status]]="Unpaid",1,0)</f>
        <v>1</v>
      </c>
      <c r="V1419" s="12">
        <f>IF(Table1[[#This Row],[Payment_Status]]="Pending",1,0)</f>
        <v>0</v>
      </c>
      <c r="W1419" s="12" t="s">
        <v>29</v>
      </c>
      <c r="X1419" s="12" t="s">
        <v>44</v>
      </c>
      <c r="Y1419" s="12" t="s">
        <v>31</v>
      </c>
      <c r="Z1419" s="12">
        <v>33.03</v>
      </c>
      <c r="AA1419" s="12">
        <v>21.96</v>
      </c>
      <c r="AB1419" s="12" t="s">
        <v>32</v>
      </c>
      <c r="AC1419" s="13">
        <v>42328</v>
      </c>
      <c r="AD1419" s="12">
        <v>49</v>
      </c>
      <c r="AE1419" s="15" t="s">
        <v>33</v>
      </c>
    </row>
    <row r="1420" spans="3:31" ht="18" x14ac:dyDescent="0.35">
      <c r="C1420" s="11" t="s">
        <v>2832</v>
      </c>
      <c r="D1420" s="12" t="s">
        <v>5406</v>
      </c>
      <c r="E1420" s="12" t="s">
        <v>7418</v>
      </c>
      <c r="F1420" s="12" t="s">
        <v>35</v>
      </c>
      <c r="G1420" s="12" t="s">
        <v>8027</v>
      </c>
      <c r="H1420" s="12" t="s">
        <v>8022</v>
      </c>
      <c r="I1420" s="12" t="s">
        <v>2833</v>
      </c>
      <c r="J1420" s="13">
        <v>45499</v>
      </c>
      <c r="K1420" s="14">
        <v>0.81003472222222217</v>
      </c>
      <c r="L1420" s="12">
        <v>87.57</v>
      </c>
      <c r="M1420" s="12">
        <v>2495.9899999999998</v>
      </c>
      <c r="N1420" s="12">
        <v>2583.56</v>
      </c>
      <c r="O1420" s="12">
        <v>489.44</v>
      </c>
      <c r="P1420" s="49">
        <v>45733</v>
      </c>
      <c r="Q1420" s="12" t="str">
        <f>TEXT(Table1[[#This Row],[Billing_Date]],"YYYY")</f>
        <v>2025</v>
      </c>
      <c r="R1420" s="49">
        <v>45870</v>
      </c>
      <c r="S1420" s="12" t="s">
        <v>28</v>
      </c>
      <c r="T1420" s="12">
        <f>IF(Table1[[#This Row],[Payment_Status]]="Paid",1,0)</f>
        <v>1</v>
      </c>
      <c r="U1420" s="12">
        <f>IF(Table1[[#This Row],[Payment_Status]]="Unpaid",1,0)</f>
        <v>0</v>
      </c>
      <c r="V1420" s="12">
        <f>IF(Table1[[#This Row],[Payment_Status]]="Pending",1,0)</f>
        <v>0</v>
      </c>
      <c r="W1420" s="12" t="s">
        <v>43</v>
      </c>
      <c r="X1420" s="12" t="s">
        <v>44</v>
      </c>
      <c r="Y1420" s="12" t="s">
        <v>51</v>
      </c>
      <c r="Z1420" s="12">
        <v>61.19</v>
      </c>
      <c r="AA1420" s="12">
        <v>26.38</v>
      </c>
      <c r="AB1420" s="12" t="s">
        <v>32</v>
      </c>
      <c r="AC1420" s="13">
        <v>44368</v>
      </c>
      <c r="AD1420" s="12">
        <v>53</v>
      </c>
      <c r="AE1420" s="15" t="s">
        <v>64</v>
      </c>
    </row>
    <row r="1421" spans="3:31" ht="18" x14ac:dyDescent="0.35">
      <c r="C1421" s="11" t="s">
        <v>2834</v>
      </c>
      <c r="D1421" s="12" t="s">
        <v>5407</v>
      </c>
      <c r="E1421" s="12" t="s">
        <v>7419</v>
      </c>
      <c r="F1421" s="12" t="s">
        <v>35</v>
      </c>
      <c r="G1421" s="12" t="s">
        <v>8031</v>
      </c>
      <c r="H1421" s="12" t="s">
        <v>8024</v>
      </c>
      <c r="I1421" s="12" t="s">
        <v>2835</v>
      </c>
      <c r="J1421" s="13">
        <v>45726</v>
      </c>
      <c r="K1421" s="14">
        <v>0.78666666666666663</v>
      </c>
      <c r="L1421" s="12">
        <v>469.38</v>
      </c>
      <c r="M1421" s="12">
        <v>3288.63</v>
      </c>
      <c r="N1421" s="12">
        <v>3758.01</v>
      </c>
      <c r="O1421" s="12">
        <v>2375.1999999999998</v>
      </c>
      <c r="P1421" s="49">
        <v>45732</v>
      </c>
      <c r="Q1421" s="12" t="str">
        <f>TEXT(Table1[[#This Row],[Billing_Date]],"YYYY")</f>
        <v>2025</v>
      </c>
      <c r="R1421" s="49">
        <v>45878</v>
      </c>
      <c r="S1421" s="12" t="s">
        <v>28</v>
      </c>
      <c r="T1421" s="12">
        <f>IF(Table1[[#This Row],[Payment_Status]]="Paid",1,0)</f>
        <v>1</v>
      </c>
      <c r="U1421" s="12">
        <f>IF(Table1[[#This Row],[Payment_Status]]="Unpaid",1,0)</f>
        <v>0</v>
      </c>
      <c r="V1421" s="12">
        <f>IF(Table1[[#This Row],[Payment_Status]]="Pending",1,0)</f>
        <v>0</v>
      </c>
      <c r="W1421" s="12" t="s">
        <v>50</v>
      </c>
      <c r="X1421" s="12" t="s">
        <v>30</v>
      </c>
      <c r="Y1421" s="12" t="s">
        <v>45</v>
      </c>
      <c r="Z1421" s="12">
        <v>212.72</v>
      </c>
      <c r="AA1421" s="12">
        <v>256.66000000000003</v>
      </c>
      <c r="AB1421" s="12" t="s">
        <v>46</v>
      </c>
      <c r="AC1421" s="13">
        <v>44964</v>
      </c>
      <c r="AD1421" s="12">
        <v>66</v>
      </c>
      <c r="AE1421" s="15" t="s">
        <v>40</v>
      </c>
    </row>
    <row r="1422" spans="3:31" ht="18" x14ac:dyDescent="0.35">
      <c r="C1422" s="11" t="s">
        <v>2836</v>
      </c>
      <c r="D1422" s="12" t="s">
        <v>5408</v>
      </c>
      <c r="E1422" s="12" t="s">
        <v>7420</v>
      </c>
      <c r="F1422" s="12" t="s">
        <v>35</v>
      </c>
      <c r="G1422" s="12" t="s">
        <v>8030</v>
      </c>
      <c r="H1422" s="12" t="s">
        <v>8023</v>
      </c>
      <c r="I1422" s="12" t="s">
        <v>2837</v>
      </c>
      <c r="J1422" s="13">
        <v>45777</v>
      </c>
      <c r="K1422" s="14">
        <v>0.44010416666666669</v>
      </c>
      <c r="L1422" s="12">
        <v>330.26</v>
      </c>
      <c r="M1422" s="12">
        <v>3698.69</v>
      </c>
      <c r="N1422" s="12">
        <v>4028.95</v>
      </c>
      <c r="O1422" s="12">
        <v>2378.15</v>
      </c>
      <c r="P1422" s="49">
        <v>45780</v>
      </c>
      <c r="Q1422" s="12" t="str">
        <f>TEXT(Table1[[#This Row],[Billing_Date]],"YYYY")</f>
        <v>2025</v>
      </c>
      <c r="R1422" s="49">
        <v>45864</v>
      </c>
      <c r="S1422" s="12" t="s">
        <v>28</v>
      </c>
      <c r="T1422" s="12">
        <f>IF(Table1[[#This Row],[Payment_Status]]="Paid",1,0)</f>
        <v>1</v>
      </c>
      <c r="U1422" s="12">
        <f>IF(Table1[[#This Row],[Payment_Status]]="Unpaid",1,0)</f>
        <v>0</v>
      </c>
      <c r="V1422" s="12">
        <f>IF(Table1[[#This Row],[Payment_Status]]="Pending",1,0)</f>
        <v>0</v>
      </c>
      <c r="W1422" s="12" t="s">
        <v>29</v>
      </c>
      <c r="X1422" s="12" t="s">
        <v>39</v>
      </c>
      <c r="Y1422" s="12" t="s">
        <v>85</v>
      </c>
      <c r="Z1422" s="12">
        <v>179.47</v>
      </c>
      <c r="AA1422" s="12">
        <v>150.79</v>
      </c>
      <c r="AB1422" s="12" t="s">
        <v>32</v>
      </c>
      <c r="AC1422" s="13">
        <v>42791</v>
      </c>
      <c r="AD1422" s="12">
        <v>67</v>
      </c>
      <c r="AE1422" s="15" t="s">
        <v>64</v>
      </c>
    </row>
    <row r="1423" spans="3:31" ht="18" x14ac:dyDescent="0.35">
      <c r="C1423" s="11" t="s">
        <v>2838</v>
      </c>
      <c r="D1423" s="12" t="s">
        <v>5409</v>
      </c>
      <c r="E1423" s="12" t="s">
        <v>7421</v>
      </c>
      <c r="F1423" s="12" t="s">
        <v>26</v>
      </c>
      <c r="G1423" s="12" t="s">
        <v>8025</v>
      </c>
      <c r="H1423" s="12" t="s">
        <v>8020</v>
      </c>
      <c r="I1423" s="12" t="s">
        <v>2839</v>
      </c>
      <c r="J1423" s="13">
        <v>45810</v>
      </c>
      <c r="K1423" s="14">
        <v>7.3495370370370372E-3</v>
      </c>
      <c r="L1423" s="12">
        <v>450.73</v>
      </c>
      <c r="M1423" s="12">
        <v>1610.36</v>
      </c>
      <c r="N1423" s="12">
        <v>2061.09</v>
      </c>
      <c r="O1423" s="12">
        <v>2711.33</v>
      </c>
      <c r="P1423" s="49">
        <v>45813</v>
      </c>
      <c r="Q1423" s="12" t="str">
        <f>TEXT(Table1[[#This Row],[Billing_Date]],"YYYY")</f>
        <v>2025</v>
      </c>
      <c r="R1423" s="49">
        <v>45882</v>
      </c>
      <c r="S1423" s="12" t="s">
        <v>37</v>
      </c>
      <c r="T1423" s="12">
        <f>IF(Table1[[#This Row],[Payment_Status]]="Paid",1,0)</f>
        <v>0</v>
      </c>
      <c r="U1423" s="12">
        <f>IF(Table1[[#This Row],[Payment_Status]]="Unpaid",1,0)</f>
        <v>0</v>
      </c>
      <c r="V1423" s="12">
        <f>IF(Table1[[#This Row],[Payment_Status]]="Pending",1,0)</f>
        <v>1</v>
      </c>
      <c r="W1423" s="12" t="s">
        <v>50</v>
      </c>
      <c r="X1423" s="12" t="s">
        <v>30</v>
      </c>
      <c r="Y1423" s="12" t="s">
        <v>45</v>
      </c>
      <c r="Z1423" s="12">
        <v>279.58999999999997</v>
      </c>
      <c r="AA1423" s="12">
        <v>171.14</v>
      </c>
      <c r="AB1423" s="12" t="s">
        <v>46</v>
      </c>
      <c r="AC1423" s="13">
        <v>44843</v>
      </c>
      <c r="AD1423" s="12">
        <v>25</v>
      </c>
      <c r="AE1423" s="15" t="s">
        <v>33</v>
      </c>
    </row>
    <row r="1424" spans="3:31" ht="18" x14ac:dyDescent="0.35">
      <c r="C1424" s="11" t="s">
        <v>2840</v>
      </c>
      <c r="D1424" s="12" t="s">
        <v>5410</v>
      </c>
      <c r="E1424" s="12" t="s">
        <v>7422</v>
      </c>
      <c r="F1424" s="12" t="s">
        <v>30</v>
      </c>
      <c r="G1424" s="12" t="s">
        <v>8027</v>
      </c>
      <c r="H1424" s="12" t="s">
        <v>8022</v>
      </c>
      <c r="I1424" s="12" t="s">
        <v>2841</v>
      </c>
      <c r="J1424" s="13">
        <v>45834</v>
      </c>
      <c r="K1424" s="14">
        <v>1.8749999999999999E-2</v>
      </c>
      <c r="L1424" s="12">
        <v>246.33</v>
      </c>
      <c r="M1424" s="12">
        <v>1383.25</v>
      </c>
      <c r="N1424" s="12">
        <v>1629.58</v>
      </c>
      <c r="O1424" s="12">
        <v>1167.5899999999999</v>
      </c>
      <c r="P1424" s="49">
        <v>45836</v>
      </c>
      <c r="Q1424" s="12" t="str">
        <f>TEXT(Table1[[#This Row],[Billing_Date]],"YYYY")</f>
        <v>2025</v>
      </c>
      <c r="R1424" s="49">
        <v>45864</v>
      </c>
      <c r="S1424" s="12" t="s">
        <v>37</v>
      </c>
      <c r="T1424" s="12">
        <f>IF(Table1[[#This Row],[Payment_Status]]="Paid",1,0)</f>
        <v>0</v>
      </c>
      <c r="U1424" s="12">
        <f>IF(Table1[[#This Row],[Payment_Status]]="Unpaid",1,0)</f>
        <v>0</v>
      </c>
      <c r="V1424" s="12">
        <f>IF(Table1[[#This Row],[Payment_Status]]="Pending",1,0)</f>
        <v>1</v>
      </c>
      <c r="W1424" s="12" t="s">
        <v>38</v>
      </c>
      <c r="X1424" s="12" t="s">
        <v>39</v>
      </c>
      <c r="Y1424" s="12" t="s">
        <v>51</v>
      </c>
      <c r="Z1424" s="12">
        <v>146.96</v>
      </c>
      <c r="AA1424" s="12">
        <v>99.37</v>
      </c>
      <c r="AB1424" s="12" t="s">
        <v>32</v>
      </c>
      <c r="AC1424" s="13">
        <v>45346</v>
      </c>
      <c r="AD1424" s="12">
        <v>62</v>
      </c>
      <c r="AE1424" s="15" t="s">
        <v>40</v>
      </c>
    </row>
    <row r="1425" spans="3:31" ht="18" x14ac:dyDescent="0.35">
      <c r="C1425" s="11" t="s">
        <v>2970</v>
      </c>
      <c r="D1425" s="12" t="s">
        <v>5411</v>
      </c>
      <c r="E1425" s="12" t="s">
        <v>7423</v>
      </c>
      <c r="F1425" s="12" t="s">
        <v>30</v>
      </c>
      <c r="G1425" s="12" t="s">
        <v>8030</v>
      </c>
      <c r="H1425" s="12" t="s">
        <v>8023</v>
      </c>
      <c r="I1425" s="12" t="s">
        <v>2971</v>
      </c>
      <c r="J1425" s="13">
        <v>45623</v>
      </c>
      <c r="K1425" s="14">
        <v>0.1877662037037037</v>
      </c>
      <c r="L1425" s="12">
        <v>390.05</v>
      </c>
      <c r="M1425" s="12">
        <v>3806.34</v>
      </c>
      <c r="N1425" s="12">
        <v>4196.3900000000003</v>
      </c>
      <c r="O1425" s="12">
        <v>2750.16</v>
      </c>
      <c r="P1425" s="49">
        <v>45829</v>
      </c>
      <c r="Q1425" s="12" t="str">
        <f>TEXT(Table1[[#This Row],[Billing_Date]],"YYYY")</f>
        <v>2025</v>
      </c>
      <c r="R1425" s="49">
        <v>45866</v>
      </c>
      <c r="S1425" s="12" t="s">
        <v>28</v>
      </c>
      <c r="T1425" s="12">
        <f>IF(Table1[[#This Row],[Payment_Status]]="Paid",1,0)</f>
        <v>1</v>
      </c>
      <c r="U1425" s="12">
        <f>IF(Table1[[#This Row],[Payment_Status]]="Unpaid",1,0)</f>
        <v>0</v>
      </c>
      <c r="V1425" s="12">
        <f>IF(Table1[[#This Row],[Payment_Status]]="Pending",1,0)</f>
        <v>0</v>
      </c>
      <c r="W1425" s="12" t="s">
        <v>58</v>
      </c>
      <c r="X1425" s="12" t="s">
        <v>39</v>
      </c>
      <c r="Y1425" s="12" t="s">
        <v>51</v>
      </c>
      <c r="Z1425" s="12">
        <v>205.02</v>
      </c>
      <c r="AA1425" s="12">
        <v>185.03</v>
      </c>
      <c r="AB1425" s="12" t="s">
        <v>32</v>
      </c>
      <c r="AC1425" s="13">
        <v>45485</v>
      </c>
      <c r="AD1425" s="12">
        <v>64</v>
      </c>
      <c r="AE1425" s="15" t="s">
        <v>40</v>
      </c>
    </row>
    <row r="1426" spans="3:31" ht="18" x14ac:dyDescent="0.35">
      <c r="C1426" s="11" t="s">
        <v>2844</v>
      </c>
      <c r="D1426" s="12" t="s">
        <v>5412</v>
      </c>
      <c r="E1426" s="12" t="s">
        <v>7424</v>
      </c>
      <c r="F1426" s="12" t="s">
        <v>35</v>
      </c>
      <c r="G1426" s="12" t="s">
        <v>8030</v>
      </c>
      <c r="H1426" s="12" t="s">
        <v>8023</v>
      </c>
      <c r="I1426" s="12" t="s">
        <v>2845</v>
      </c>
      <c r="J1426" s="13">
        <v>45660</v>
      </c>
      <c r="K1426" s="14">
        <v>0.33876157407407409</v>
      </c>
      <c r="L1426" s="12">
        <v>196.31</v>
      </c>
      <c r="M1426" s="12">
        <v>1759.4</v>
      </c>
      <c r="N1426" s="12">
        <v>1955.71</v>
      </c>
      <c r="O1426" s="12">
        <v>1275.33</v>
      </c>
      <c r="P1426" s="49">
        <v>45700</v>
      </c>
      <c r="Q1426" s="12" t="str">
        <f>TEXT(Table1[[#This Row],[Billing_Date]],"YYYY")</f>
        <v>2025</v>
      </c>
      <c r="R1426" s="49">
        <v>45878</v>
      </c>
      <c r="S1426" s="12" t="s">
        <v>28</v>
      </c>
      <c r="T1426" s="12">
        <f>IF(Table1[[#This Row],[Payment_Status]]="Paid",1,0)</f>
        <v>1</v>
      </c>
      <c r="U1426" s="12">
        <f>IF(Table1[[#This Row],[Payment_Status]]="Unpaid",1,0)</f>
        <v>0</v>
      </c>
      <c r="V1426" s="12">
        <f>IF(Table1[[#This Row],[Payment_Status]]="Pending",1,0)</f>
        <v>0</v>
      </c>
      <c r="W1426" s="12" t="s">
        <v>50</v>
      </c>
      <c r="X1426" s="12" t="s">
        <v>39</v>
      </c>
      <c r="Y1426" s="12" t="s">
        <v>63</v>
      </c>
      <c r="Z1426" s="12">
        <v>124.38</v>
      </c>
      <c r="AA1426" s="12">
        <v>71.930000000000007</v>
      </c>
      <c r="AB1426" s="12" t="s">
        <v>32</v>
      </c>
      <c r="AC1426" s="13">
        <v>45048</v>
      </c>
      <c r="AD1426" s="12">
        <v>68</v>
      </c>
      <c r="AE1426" s="15" t="s">
        <v>40</v>
      </c>
    </row>
    <row r="1427" spans="3:31" ht="18" x14ac:dyDescent="0.35">
      <c r="C1427" s="11" t="s">
        <v>2846</v>
      </c>
      <c r="D1427" s="12" t="s">
        <v>5413</v>
      </c>
      <c r="E1427" s="12" t="s">
        <v>7425</v>
      </c>
      <c r="F1427" s="12" t="s">
        <v>35</v>
      </c>
      <c r="G1427" s="12" t="s">
        <v>8030</v>
      </c>
      <c r="H1427" s="12" t="s">
        <v>8023</v>
      </c>
      <c r="I1427" s="12" t="s">
        <v>2847</v>
      </c>
      <c r="J1427" s="13">
        <v>45516</v>
      </c>
      <c r="K1427" s="14">
        <v>0.55745370370370373</v>
      </c>
      <c r="L1427" s="12">
        <v>351.77</v>
      </c>
      <c r="M1427" s="12">
        <v>3133.28</v>
      </c>
      <c r="N1427" s="12">
        <v>3485.05</v>
      </c>
      <c r="O1427" s="12">
        <v>2365.04</v>
      </c>
      <c r="P1427" s="49">
        <v>45523</v>
      </c>
      <c r="Q1427" s="12" t="str">
        <f>TEXT(Table1[[#This Row],[Billing_Date]],"YYYY")</f>
        <v>2024</v>
      </c>
      <c r="R1427" s="49">
        <v>45862</v>
      </c>
      <c r="S1427" s="12" t="s">
        <v>49</v>
      </c>
      <c r="T1427" s="12">
        <f>IF(Table1[[#This Row],[Payment_Status]]="Paid",1,0)</f>
        <v>0</v>
      </c>
      <c r="U1427" s="12">
        <f>IF(Table1[[#This Row],[Payment_Status]]="Unpaid",1,0)</f>
        <v>1</v>
      </c>
      <c r="V1427" s="12">
        <f>IF(Table1[[#This Row],[Payment_Status]]="Pending",1,0)</f>
        <v>0</v>
      </c>
      <c r="W1427" s="12" t="s">
        <v>50</v>
      </c>
      <c r="X1427" s="12" t="s">
        <v>30</v>
      </c>
      <c r="Y1427" s="12" t="s">
        <v>45</v>
      </c>
      <c r="Z1427" s="12">
        <v>213.52</v>
      </c>
      <c r="AA1427" s="12">
        <v>138.25</v>
      </c>
      <c r="AB1427" s="12" t="s">
        <v>46</v>
      </c>
      <c r="AC1427" s="13">
        <v>45456</v>
      </c>
      <c r="AD1427" s="12">
        <v>74</v>
      </c>
      <c r="AE1427" s="15" t="s">
        <v>33</v>
      </c>
    </row>
    <row r="1428" spans="3:31" ht="18" x14ac:dyDescent="0.35">
      <c r="C1428" s="11" t="s">
        <v>2848</v>
      </c>
      <c r="D1428" s="12" t="s">
        <v>5414</v>
      </c>
      <c r="E1428" s="12" t="s">
        <v>7426</v>
      </c>
      <c r="F1428" s="12" t="s">
        <v>30</v>
      </c>
      <c r="G1428" s="12" t="s">
        <v>8027</v>
      </c>
      <c r="H1428" s="12" t="s">
        <v>8022</v>
      </c>
      <c r="I1428" s="12" t="s">
        <v>2849</v>
      </c>
      <c r="J1428" s="13">
        <v>45793</v>
      </c>
      <c r="K1428" s="14">
        <v>0.02</v>
      </c>
      <c r="L1428" s="12">
        <v>460.4</v>
      </c>
      <c r="M1428" s="12">
        <v>2632.33</v>
      </c>
      <c r="N1428" s="12">
        <v>3092.73</v>
      </c>
      <c r="O1428" s="12">
        <v>3332.9</v>
      </c>
      <c r="P1428" s="49">
        <v>45799</v>
      </c>
      <c r="Q1428" s="12" t="str">
        <f>TEXT(Table1[[#This Row],[Billing_Date]],"YYYY")</f>
        <v>2025</v>
      </c>
      <c r="R1428" s="49">
        <v>45877</v>
      </c>
      <c r="S1428" s="12" t="s">
        <v>28</v>
      </c>
      <c r="T1428" s="12">
        <f>IF(Table1[[#This Row],[Payment_Status]]="Paid",1,0)</f>
        <v>1</v>
      </c>
      <c r="U1428" s="12">
        <f>IF(Table1[[#This Row],[Payment_Status]]="Unpaid",1,0)</f>
        <v>0</v>
      </c>
      <c r="V1428" s="12">
        <f>IF(Table1[[#This Row],[Payment_Status]]="Pending",1,0)</f>
        <v>0</v>
      </c>
      <c r="W1428" s="12" t="s">
        <v>43</v>
      </c>
      <c r="X1428" s="12" t="s">
        <v>44</v>
      </c>
      <c r="Y1428" s="12" t="s">
        <v>85</v>
      </c>
      <c r="Z1428" s="12">
        <v>209.31</v>
      </c>
      <c r="AA1428" s="12">
        <v>251.09</v>
      </c>
      <c r="AB1428" s="12" t="s">
        <v>46</v>
      </c>
      <c r="AC1428" s="13">
        <v>42270</v>
      </c>
      <c r="AD1428" s="12">
        <v>29</v>
      </c>
      <c r="AE1428" s="15" t="s">
        <v>33</v>
      </c>
    </row>
    <row r="1429" spans="3:31" ht="18" x14ac:dyDescent="0.35">
      <c r="C1429" s="11" t="s">
        <v>2850</v>
      </c>
      <c r="D1429" s="12" t="s">
        <v>5415</v>
      </c>
      <c r="E1429" s="12" t="s">
        <v>7427</v>
      </c>
      <c r="F1429" s="12" t="s">
        <v>26</v>
      </c>
      <c r="G1429" s="12" t="s">
        <v>8028</v>
      </c>
      <c r="H1429" s="12" t="s">
        <v>8022</v>
      </c>
      <c r="I1429" s="12" t="s">
        <v>2851</v>
      </c>
      <c r="J1429" s="13">
        <v>45641</v>
      </c>
      <c r="K1429" s="14">
        <v>0.57351851851851854</v>
      </c>
      <c r="L1429" s="12">
        <v>258.22000000000003</v>
      </c>
      <c r="M1429" s="12">
        <v>1282.49</v>
      </c>
      <c r="N1429" s="12">
        <v>1540.71</v>
      </c>
      <c r="O1429" s="12">
        <v>1733.31</v>
      </c>
      <c r="P1429" s="49">
        <v>45841</v>
      </c>
      <c r="Q1429" s="12" t="str">
        <f>TEXT(Table1[[#This Row],[Billing_Date]],"YYYY")</f>
        <v>2025</v>
      </c>
      <c r="R1429" s="49">
        <v>45866</v>
      </c>
      <c r="S1429" s="12" t="s">
        <v>49</v>
      </c>
      <c r="T1429" s="12">
        <f>IF(Table1[[#This Row],[Payment_Status]]="Paid",1,0)</f>
        <v>0</v>
      </c>
      <c r="U1429" s="12">
        <f>IF(Table1[[#This Row],[Payment_Status]]="Unpaid",1,0)</f>
        <v>1</v>
      </c>
      <c r="V1429" s="12">
        <f>IF(Table1[[#This Row],[Payment_Status]]="Pending",1,0)</f>
        <v>0</v>
      </c>
      <c r="W1429" s="12" t="s">
        <v>29</v>
      </c>
      <c r="X1429" s="12" t="s">
        <v>39</v>
      </c>
      <c r="Y1429" s="12" t="s">
        <v>31</v>
      </c>
      <c r="Z1429" s="12">
        <v>156.88</v>
      </c>
      <c r="AA1429" s="12">
        <v>101.34</v>
      </c>
      <c r="AB1429" s="12" t="s">
        <v>32</v>
      </c>
      <c r="AC1429" s="13">
        <v>42908</v>
      </c>
      <c r="AD1429" s="12">
        <v>57</v>
      </c>
      <c r="AE1429" s="15" t="s">
        <v>33</v>
      </c>
    </row>
    <row r="1430" spans="3:31" ht="18" x14ac:dyDescent="0.35">
      <c r="C1430" s="11" t="s">
        <v>2852</v>
      </c>
      <c r="D1430" s="12" t="s">
        <v>5416</v>
      </c>
      <c r="E1430" s="12" t="s">
        <v>7428</v>
      </c>
      <c r="F1430" s="12" t="s">
        <v>35</v>
      </c>
      <c r="G1430" s="12" t="s">
        <v>8026</v>
      </c>
      <c r="H1430" s="12" t="s">
        <v>8021</v>
      </c>
      <c r="I1430" s="12" t="s">
        <v>2853</v>
      </c>
      <c r="J1430" s="13">
        <v>45504</v>
      </c>
      <c r="K1430" s="14">
        <v>5.2094907407407409E-2</v>
      </c>
      <c r="L1430" s="12">
        <v>42.7</v>
      </c>
      <c r="M1430" s="12">
        <v>3837.82</v>
      </c>
      <c r="N1430" s="12">
        <v>3880.52</v>
      </c>
      <c r="O1430" s="12">
        <v>231.44</v>
      </c>
      <c r="P1430" s="49">
        <v>45828</v>
      </c>
      <c r="Q1430" s="12" t="str">
        <f>TEXT(Table1[[#This Row],[Billing_Date]],"YYYY")</f>
        <v>2025</v>
      </c>
      <c r="R1430" s="49">
        <v>45877</v>
      </c>
      <c r="S1430" s="12" t="s">
        <v>28</v>
      </c>
      <c r="T1430" s="12">
        <f>IF(Table1[[#This Row],[Payment_Status]]="Paid",1,0)</f>
        <v>1</v>
      </c>
      <c r="U1430" s="12">
        <f>IF(Table1[[#This Row],[Payment_Status]]="Unpaid",1,0)</f>
        <v>0</v>
      </c>
      <c r="V1430" s="12">
        <f>IF(Table1[[#This Row],[Payment_Status]]="Pending",1,0)</f>
        <v>0</v>
      </c>
      <c r="W1430" s="12" t="s">
        <v>58</v>
      </c>
      <c r="X1430" s="12" t="s">
        <v>30</v>
      </c>
      <c r="Y1430" s="12" t="s">
        <v>85</v>
      </c>
      <c r="Z1430" s="12">
        <v>20.34</v>
      </c>
      <c r="AA1430" s="12">
        <v>22.36</v>
      </c>
      <c r="AB1430" s="12" t="s">
        <v>32</v>
      </c>
      <c r="AC1430" s="13">
        <v>45261</v>
      </c>
      <c r="AD1430" s="12">
        <v>67</v>
      </c>
      <c r="AE1430" s="15" t="s">
        <v>33</v>
      </c>
    </row>
    <row r="1431" spans="3:31" ht="18" x14ac:dyDescent="0.35">
      <c r="C1431" s="11" t="s">
        <v>2854</v>
      </c>
      <c r="D1431" s="12" t="s">
        <v>5417</v>
      </c>
      <c r="E1431" s="12" t="s">
        <v>7429</v>
      </c>
      <c r="F1431" s="12" t="s">
        <v>26</v>
      </c>
      <c r="G1431" s="12" t="s">
        <v>8026</v>
      </c>
      <c r="H1431" s="12" t="s">
        <v>8021</v>
      </c>
      <c r="I1431" s="12" t="s">
        <v>2855</v>
      </c>
      <c r="J1431" s="13">
        <v>45638</v>
      </c>
      <c r="K1431" s="14">
        <v>0.64847222222222223</v>
      </c>
      <c r="L1431" s="12">
        <v>125.07</v>
      </c>
      <c r="M1431" s="12">
        <v>4231.3</v>
      </c>
      <c r="N1431" s="12">
        <v>4356.37</v>
      </c>
      <c r="O1431" s="12">
        <v>759.1</v>
      </c>
      <c r="P1431" s="49">
        <v>45676</v>
      </c>
      <c r="Q1431" s="12" t="str">
        <f>TEXT(Table1[[#This Row],[Billing_Date]],"YYYY")</f>
        <v>2025</v>
      </c>
      <c r="R1431" s="49">
        <v>45862</v>
      </c>
      <c r="S1431" s="12" t="s">
        <v>28</v>
      </c>
      <c r="T1431" s="12">
        <f>IF(Table1[[#This Row],[Payment_Status]]="Paid",1,0)</f>
        <v>1</v>
      </c>
      <c r="U1431" s="12">
        <f>IF(Table1[[#This Row],[Payment_Status]]="Unpaid",1,0)</f>
        <v>0</v>
      </c>
      <c r="V1431" s="12">
        <f>IF(Table1[[#This Row],[Payment_Status]]="Pending",1,0)</f>
        <v>0</v>
      </c>
      <c r="W1431" s="12" t="s">
        <v>50</v>
      </c>
      <c r="X1431" s="12" t="s">
        <v>39</v>
      </c>
      <c r="Y1431" s="12" t="s">
        <v>63</v>
      </c>
      <c r="Z1431" s="12">
        <v>64.900000000000006</v>
      </c>
      <c r="AA1431" s="12">
        <v>60.17</v>
      </c>
      <c r="AB1431" s="12" t="s">
        <v>32</v>
      </c>
      <c r="AC1431" s="13">
        <v>43976</v>
      </c>
      <c r="AD1431" s="12">
        <v>22</v>
      </c>
      <c r="AE1431" s="15" t="s">
        <v>40</v>
      </c>
    </row>
    <row r="1432" spans="3:31" ht="18" x14ac:dyDescent="0.35">
      <c r="C1432" s="11" t="s">
        <v>2856</v>
      </c>
      <c r="D1432" s="12" t="s">
        <v>5418</v>
      </c>
      <c r="E1432" s="12" t="s">
        <v>7430</v>
      </c>
      <c r="F1432" s="12" t="s">
        <v>30</v>
      </c>
      <c r="G1432" s="12" t="s">
        <v>8031</v>
      </c>
      <c r="H1432" s="12" t="s">
        <v>8024</v>
      </c>
      <c r="I1432" s="12" t="s">
        <v>2857</v>
      </c>
      <c r="J1432" s="13">
        <v>45500</v>
      </c>
      <c r="K1432" s="14">
        <v>0.35828703703703701</v>
      </c>
      <c r="L1432" s="12">
        <v>402.13</v>
      </c>
      <c r="M1432" s="12">
        <v>3320.8</v>
      </c>
      <c r="N1432" s="12">
        <v>3722.93</v>
      </c>
      <c r="O1432" s="12">
        <v>2595.35</v>
      </c>
      <c r="P1432" s="49">
        <v>45639</v>
      </c>
      <c r="Q1432" s="12" t="str">
        <f>TEXT(Table1[[#This Row],[Billing_Date]],"YYYY")</f>
        <v>2024</v>
      </c>
      <c r="R1432" s="49">
        <v>45863</v>
      </c>
      <c r="S1432" s="12" t="s">
        <v>49</v>
      </c>
      <c r="T1432" s="12">
        <f>IF(Table1[[#This Row],[Payment_Status]]="Paid",1,0)</f>
        <v>0</v>
      </c>
      <c r="U1432" s="12">
        <f>IF(Table1[[#This Row],[Payment_Status]]="Unpaid",1,0)</f>
        <v>1</v>
      </c>
      <c r="V1432" s="12">
        <f>IF(Table1[[#This Row],[Payment_Status]]="Pending",1,0)</f>
        <v>0</v>
      </c>
      <c r="W1432" s="12" t="s">
        <v>38</v>
      </c>
      <c r="X1432" s="12" t="s">
        <v>39</v>
      </c>
      <c r="Y1432" s="12" t="s">
        <v>45</v>
      </c>
      <c r="Z1432" s="12">
        <v>254.01</v>
      </c>
      <c r="AA1432" s="12">
        <v>148.12</v>
      </c>
      <c r="AB1432" s="12" t="s">
        <v>46</v>
      </c>
      <c r="AC1432" s="13">
        <v>43735</v>
      </c>
      <c r="AD1432" s="12">
        <v>62</v>
      </c>
      <c r="AE1432" s="15" t="s">
        <v>64</v>
      </c>
    </row>
    <row r="1433" spans="3:31" ht="18" x14ac:dyDescent="0.35">
      <c r="C1433" s="11" t="s">
        <v>3464</v>
      </c>
      <c r="D1433" s="12" t="s">
        <v>5419</v>
      </c>
      <c r="E1433" s="12" t="s">
        <v>7431</v>
      </c>
      <c r="F1433" s="12" t="s">
        <v>30</v>
      </c>
      <c r="G1433" s="12" t="s">
        <v>8027</v>
      </c>
      <c r="H1433" s="12" t="s">
        <v>8022</v>
      </c>
      <c r="I1433" s="12" t="s">
        <v>3465</v>
      </c>
      <c r="J1433" s="13">
        <v>45589</v>
      </c>
      <c r="K1433" s="14">
        <v>0.12457175925925926</v>
      </c>
      <c r="L1433" s="12">
        <v>144.69999999999999</v>
      </c>
      <c r="M1433" s="12">
        <v>2104.9499999999998</v>
      </c>
      <c r="N1433" s="12">
        <v>2249.6499999999901</v>
      </c>
      <c r="O1433" s="12">
        <v>705.3</v>
      </c>
      <c r="P1433" s="49">
        <v>45604</v>
      </c>
      <c r="Q1433" s="12" t="str">
        <f>TEXT(Table1[[#This Row],[Billing_Date]],"YYYY")</f>
        <v>2024</v>
      </c>
      <c r="R1433" s="49">
        <v>45860</v>
      </c>
      <c r="S1433" s="12" t="s">
        <v>37</v>
      </c>
      <c r="T1433" s="12">
        <f>IF(Table1[[#This Row],[Payment_Status]]="Paid",1,0)</f>
        <v>0</v>
      </c>
      <c r="U1433" s="12">
        <f>IF(Table1[[#This Row],[Payment_Status]]="Unpaid",1,0)</f>
        <v>0</v>
      </c>
      <c r="V1433" s="12">
        <f>IF(Table1[[#This Row],[Payment_Status]]="Pending",1,0)</f>
        <v>1</v>
      </c>
      <c r="W1433" s="12" t="s">
        <v>29</v>
      </c>
      <c r="X1433" s="12" t="s">
        <v>44</v>
      </c>
      <c r="Y1433" s="12" t="s">
        <v>31</v>
      </c>
      <c r="Z1433" s="12">
        <v>79.209999999999994</v>
      </c>
      <c r="AA1433" s="12">
        <v>65.489999999999995</v>
      </c>
      <c r="AB1433" s="12" t="s">
        <v>46</v>
      </c>
      <c r="AC1433" s="13">
        <v>44601</v>
      </c>
      <c r="AD1433" s="12">
        <v>35</v>
      </c>
      <c r="AE1433" s="15" t="s">
        <v>64</v>
      </c>
    </row>
    <row r="1434" spans="3:31" ht="18" x14ac:dyDescent="0.35">
      <c r="C1434" s="11" t="s">
        <v>2860</v>
      </c>
      <c r="D1434" s="12" t="s">
        <v>5420</v>
      </c>
      <c r="E1434" s="12" t="s">
        <v>7432</v>
      </c>
      <c r="F1434" s="12" t="s">
        <v>35</v>
      </c>
      <c r="G1434" s="12" t="s">
        <v>8027</v>
      </c>
      <c r="H1434" s="12" t="s">
        <v>8022</v>
      </c>
      <c r="I1434" s="12" t="s">
        <v>2861</v>
      </c>
      <c r="J1434" s="13">
        <v>45797</v>
      </c>
      <c r="K1434" s="14">
        <v>0.70263888888888892</v>
      </c>
      <c r="L1434" s="12">
        <v>278.25</v>
      </c>
      <c r="M1434" s="12">
        <v>2186.19</v>
      </c>
      <c r="N1434" s="12">
        <v>2464.44</v>
      </c>
      <c r="O1434" s="12">
        <v>1646.54</v>
      </c>
      <c r="P1434" s="49">
        <v>45800</v>
      </c>
      <c r="Q1434" s="12" t="str">
        <f>TEXT(Table1[[#This Row],[Billing_Date]],"YYYY")</f>
        <v>2025</v>
      </c>
      <c r="R1434" s="49">
        <v>45876</v>
      </c>
      <c r="S1434" s="12" t="s">
        <v>28</v>
      </c>
      <c r="T1434" s="12">
        <f>IF(Table1[[#This Row],[Payment_Status]]="Paid",1,0)</f>
        <v>1</v>
      </c>
      <c r="U1434" s="12">
        <f>IF(Table1[[#This Row],[Payment_Status]]="Unpaid",1,0)</f>
        <v>0</v>
      </c>
      <c r="V1434" s="12">
        <f>IF(Table1[[#This Row],[Payment_Status]]="Pending",1,0)</f>
        <v>0</v>
      </c>
      <c r="W1434" s="12" t="s">
        <v>43</v>
      </c>
      <c r="X1434" s="12" t="s">
        <v>44</v>
      </c>
      <c r="Y1434" s="12" t="s">
        <v>45</v>
      </c>
      <c r="Z1434" s="12">
        <v>176.68</v>
      </c>
      <c r="AA1434" s="12">
        <v>101.57</v>
      </c>
      <c r="AB1434" s="12" t="s">
        <v>32</v>
      </c>
      <c r="AC1434" s="13">
        <v>43338</v>
      </c>
      <c r="AD1434" s="12">
        <v>59</v>
      </c>
      <c r="AE1434" s="15" t="s">
        <v>40</v>
      </c>
    </row>
    <row r="1435" spans="3:31" ht="18" x14ac:dyDescent="0.35">
      <c r="C1435" s="11" t="s">
        <v>2862</v>
      </c>
      <c r="D1435" s="12" t="s">
        <v>5421</v>
      </c>
      <c r="E1435" s="12" t="s">
        <v>7433</v>
      </c>
      <c r="F1435" s="12" t="s">
        <v>35</v>
      </c>
      <c r="G1435" s="12" t="s">
        <v>8028</v>
      </c>
      <c r="H1435" s="12" t="s">
        <v>8022</v>
      </c>
      <c r="I1435" s="12" t="s">
        <v>2863</v>
      </c>
      <c r="J1435" s="13">
        <v>45760</v>
      </c>
      <c r="K1435" s="14">
        <v>8.3599537037037042E-2</v>
      </c>
      <c r="L1435" s="12">
        <v>254.49</v>
      </c>
      <c r="M1435" s="12">
        <v>4592.54</v>
      </c>
      <c r="N1435" s="12">
        <v>4847.03</v>
      </c>
      <c r="O1435" s="12">
        <v>1255.18</v>
      </c>
      <c r="P1435" s="49">
        <v>45764</v>
      </c>
      <c r="Q1435" s="12" t="str">
        <f>TEXT(Table1[[#This Row],[Billing_Date]],"YYYY")</f>
        <v>2025</v>
      </c>
      <c r="R1435" s="49">
        <v>45879</v>
      </c>
      <c r="S1435" s="12" t="s">
        <v>49</v>
      </c>
      <c r="T1435" s="12">
        <f>IF(Table1[[#This Row],[Payment_Status]]="Paid",1,0)</f>
        <v>0</v>
      </c>
      <c r="U1435" s="12">
        <f>IF(Table1[[#This Row],[Payment_Status]]="Unpaid",1,0)</f>
        <v>1</v>
      </c>
      <c r="V1435" s="12">
        <f>IF(Table1[[#This Row],[Payment_Status]]="Pending",1,0)</f>
        <v>0</v>
      </c>
      <c r="W1435" s="12" t="s">
        <v>38</v>
      </c>
      <c r="X1435" s="12" t="s">
        <v>39</v>
      </c>
      <c r="Y1435" s="12" t="s">
        <v>31</v>
      </c>
      <c r="Z1435" s="12">
        <v>177.56</v>
      </c>
      <c r="AA1435" s="12">
        <v>76.930000000000007</v>
      </c>
      <c r="AB1435" s="12" t="s">
        <v>32</v>
      </c>
      <c r="AC1435" s="13">
        <v>45155</v>
      </c>
      <c r="AD1435" s="12">
        <v>36</v>
      </c>
      <c r="AE1435" s="15" t="s">
        <v>64</v>
      </c>
    </row>
    <row r="1436" spans="3:31" ht="18" x14ac:dyDescent="0.35">
      <c r="C1436" s="11" t="s">
        <v>2864</v>
      </c>
      <c r="D1436" s="12" t="s">
        <v>5422</v>
      </c>
      <c r="E1436" s="12" t="s">
        <v>7434</v>
      </c>
      <c r="F1436" s="12" t="s">
        <v>26</v>
      </c>
      <c r="G1436" s="12" t="s">
        <v>8026</v>
      </c>
      <c r="H1436" s="12" t="s">
        <v>8021</v>
      </c>
      <c r="I1436" s="12" t="s">
        <v>2865</v>
      </c>
      <c r="J1436" s="13">
        <v>45735</v>
      </c>
      <c r="K1436" s="14">
        <v>8.8101851851851848E-2</v>
      </c>
      <c r="L1436" s="12">
        <v>210.79</v>
      </c>
      <c r="M1436" s="12">
        <v>4753.4799999999996</v>
      </c>
      <c r="N1436" s="12">
        <v>4964.2699999999904</v>
      </c>
      <c r="O1436" s="12">
        <v>1525.33</v>
      </c>
      <c r="P1436" s="49">
        <v>45855</v>
      </c>
      <c r="Q1436" s="12" t="str">
        <f>TEXT(Table1[[#This Row],[Billing_Date]],"YYYY")</f>
        <v>2025</v>
      </c>
      <c r="R1436" s="49">
        <v>45874</v>
      </c>
      <c r="S1436" s="12" t="s">
        <v>49</v>
      </c>
      <c r="T1436" s="12">
        <f>IF(Table1[[#This Row],[Payment_Status]]="Paid",1,0)</f>
        <v>0</v>
      </c>
      <c r="U1436" s="12">
        <f>IF(Table1[[#This Row],[Payment_Status]]="Unpaid",1,0)</f>
        <v>1</v>
      </c>
      <c r="V1436" s="12">
        <f>IF(Table1[[#This Row],[Payment_Status]]="Pending",1,0)</f>
        <v>0</v>
      </c>
      <c r="W1436" s="12" t="s">
        <v>58</v>
      </c>
      <c r="X1436" s="12" t="s">
        <v>39</v>
      </c>
      <c r="Y1436" s="12" t="s">
        <v>85</v>
      </c>
      <c r="Z1436" s="12">
        <v>141.27000000000001</v>
      </c>
      <c r="AA1436" s="12">
        <v>69.52</v>
      </c>
      <c r="AB1436" s="12" t="s">
        <v>46</v>
      </c>
      <c r="AC1436" s="13">
        <v>45089</v>
      </c>
      <c r="AD1436" s="12">
        <v>34</v>
      </c>
      <c r="AE1436" s="15" t="s">
        <v>33</v>
      </c>
    </row>
    <row r="1437" spans="3:31" ht="18" x14ac:dyDescent="0.35">
      <c r="C1437" s="11" t="s">
        <v>2866</v>
      </c>
      <c r="D1437" s="12" t="s">
        <v>5423</v>
      </c>
      <c r="E1437" s="12" t="s">
        <v>7435</v>
      </c>
      <c r="F1437" s="12" t="s">
        <v>30</v>
      </c>
      <c r="G1437" s="12" t="s">
        <v>8030</v>
      </c>
      <c r="H1437" s="12" t="s">
        <v>8023</v>
      </c>
      <c r="I1437" s="12" t="s">
        <v>2867</v>
      </c>
      <c r="J1437" s="13">
        <v>45692</v>
      </c>
      <c r="K1437" s="14">
        <v>0.58510416666666665</v>
      </c>
      <c r="L1437" s="12">
        <v>276.27</v>
      </c>
      <c r="M1437" s="12">
        <v>2470.29</v>
      </c>
      <c r="N1437" s="12">
        <v>2746.56</v>
      </c>
      <c r="O1437" s="12">
        <v>1526.77</v>
      </c>
      <c r="P1437" s="49">
        <v>45695</v>
      </c>
      <c r="Q1437" s="12" t="str">
        <f>TEXT(Table1[[#This Row],[Billing_Date]],"YYYY")</f>
        <v>2025</v>
      </c>
      <c r="R1437" s="49">
        <v>45863</v>
      </c>
      <c r="S1437" s="12" t="s">
        <v>49</v>
      </c>
      <c r="T1437" s="12">
        <f>IF(Table1[[#This Row],[Payment_Status]]="Paid",1,0)</f>
        <v>0</v>
      </c>
      <c r="U1437" s="12">
        <f>IF(Table1[[#This Row],[Payment_Status]]="Unpaid",1,0)</f>
        <v>1</v>
      </c>
      <c r="V1437" s="12">
        <f>IF(Table1[[#This Row],[Payment_Status]]="Pending",1,0)</f>
        <v>0</v>
      </c>
      <c r="W1437" s="12" t="s">
        <v>50</v>
      </c>
      <c r="X1437" s="12" t="s">
        <v>39</v>
      </c>
      <c r="Y1437" s="12" t="s">
        <v>31</v>
      </c>
      <c r="Z1437" s="12">
        <v>123.37</v>
      </c>
      <c r="AA1437" s="12">
        <v>152.9</v>
      </c>
      <c r="AB1437" s="12" t="s">
        <v>32</v>
      </c>
      <c r="AC1437" s="13">
        <v>44034</v>
      </c>
      <c r="AD1437" s="12">
        <v>21</v>
      </c>
      <c r="AE1437" s="15" t="s">
        <v>33</v>
      </c>
    </row>
    <row r="1438" spans="3:31" ht="18" x14ac:dyDescent="0.35">
      <c r="C1438" s="11" t="s">
        <v>2868</v>
      </c>
      <c r="D1438" s="12" t="s">
        <v>5424</v>
      </c>
      <c r="E1438" s="12" t="s">
        <v>7436</v>
      </c>
      <c r="F1438" s="12" t="s">
        <v>26</v>
      </c>
      <c r="G1438" s="12" t="s">
        <v>8029</v>
      </c>
      <c r="H1438" s="12" t="s">
        <v>8020</v>
      </c>
      <c r="I1438" s="12" t="s">
        <v>2869</v>
      </c>
      <c r="J1438" s="13">
        <v>45776</v>
      </c>
      <c r="K1438" s="14">
        <v>0.21702546296296296</v>
      </c>
      <c r="L1438" s="12">
        <v>68.260000000000005</v>
      </c>
      <c r="M1438" s="12">
        <v>1495.05</v>
      </c>
      <c r="N1438" s="12">
        <v>1563.31</v>
      </c>
      <c r="O1438" s="12">
        <v>414.4</v>
      </c>
      <c r="P1438" s="49">
        <v>45780</v>
      </c>
      <c r="Q1438" s="12" t="str">
        <f>TEXT(Table1[[#This Row],[Billing_Date]],"YYYY")</f>
        <v>2025</v>
      </c>
      <c r="R1438" s="49">
        <v>45859</v>
      </c>
      <c r="S1438" s="12" t="s">
        <v>49</v>
      </c>
      <c r="T1438" s="12">
        <f>IF(Table1[[#This Row],[Payment_Status]]="Paid",1,0)</f>
        <v>0</v>
      </c>
      <c r="U1438" s="12">
        <f>IF(Table1[[#This Row],[Payment_Status]]="Unpaid",1,0)</f>
        <v>1</v>
      </c>
      <c r="V1438" s="12">
        <f>IF(Table1[[#This Row],[Payment_Status]]="Pending",1,0)</f>
        <v>0</v>
      </c>
      <c r="W1438" s="12" t="s">
        <v>58</v>
      </c>
      <c r="X1438" s="12" t="s">
        <v>44</v>
      </c>
      <c r="Y1438" s="12" t="s">
        <v>51</v>
      </c>
      <c r="Z1438" s="12">
        <v>46.13</v>
      </c>
      <c r="AA1438" s="12">
        <v>22.13</v>
      </c>
      <c r="AB1438" s="12" t="s">
        <v>32</v>
      </c>
      <c r="AC1438" s="13">
        <v>42694</v>
      </c>
      <c r="AD1438" s="12">
        <v>56</v>
      </c>
      <c r="AE1438" s="15" t="s">
        <v>64</v>
      </c>
    </row>
    <row r="1439" spans="3:31" ht="18" x14ac:dyDescent="0.35">
      <c r="C1439" s="11" t="s">
        <v>2870</v>
      </c>
      <c r="D1439" s="12" t="s">
        <v>5425</v>
      </c>
      <c r="E1439" s="12" t="s">
        <v>7437</v>
      </c>
      <c r="F1439" s="12" t="s">
        <v>35</v>
      </c>
      <c r="G1439" s="12" t="s">
        <v>8026</v>
      </c>
      <c r="H1439" s="12" t="s">
        <v>8021</v>
      </c>
      <c r="I1439" s="12" t="s">
        <v>2871</v>
      </c>
      <c r="J1439" s="13">
        <v>45550</v>
      </c>
      <c r="K1439" s="14">
        <v>0.88186342592592593</v>
      </c>
      <c r="L1439" s="12">
        <v>230.2</v>
      </c>
      <c r="M1439" s="12">
        <v>4610.7299999999996</v>
      </c>
      <c r="N1439" s="12">
        <v>4840.9299999999903</v>
      </c>
      <c r="O1439" s="12">
        <v>1214.47</v>
      </c>
      <c r="P1439" s="49">
        <v>45843</v>
      </c>
      <c r="Q1439" s="12" t="str">
        <f>TEXT(Table1[[#This Row],[Billing_Date]],"YYYY")</f>
        <v>2025</v>
      </c>
      <c r="R1439" s="49">
        <v>45876</v>
      </c>
      <c r="S1439" s="12" t="s">
        <v>28</v>
      </c>
      <c r="T1439" s="12">
        <f>IF(Table1[[#This Row],[Payment_Status]]="Paid",1,0)</f>
        <v>1</v>
      </c>
      <c r="U1439" s="12">
        <f>IF(Table1[[#This Row],[Payment_Status]]="Unpaid",1,0)</f>
        <v>0</v>
      </c>
      <c r="V1439" s="12">
        <f>IF(Table1[[#This Row],[Payment_Status]]="Pending",1,0)</f>
        <v>0</v>
      </c>
      <c r="W1439" s="12" t="s">
        <v>29</v>
      </c>
      <c r="X1439" s="12" t="s">
        <v>30</v>
      </c>
      <c r="Y1439" s="12" t="s">
        <v>63</v>
      </c>
      <c r="Z1439" s="12">
        <v>145.46</v>
      </c>
      <c r="AA1439" s="12">
        <v>84.74</v>
      </c>
      <c r="AB1439" s="12" t="s">
        <v>32</v>
      </c>
      <c r="AC1439" s="13">
        <v>42405</v>
      </c>
      <c r="AD1439" s="12">
        <v>65</v>
      </c>
      <c r="AE1439" s="15" t="s">
        <v>40</v>
      </c>
    </row>
    <row r="1440" spans="3:31" ht="18" x14ac:dyDescent="0.35">
      <c r="C1440" s="11" t="s">
        <v>2872</v>
      </c>
      <c r="D1440" s="12" t="s">
        <v>5426</v>
      </c>
      <c r="E1440" s="12" t="s">
        <v>7438</v>
      </c>
      <c r="F1440" s="12" t="s">
        <v>30</v>
      </c>
      <c r="G1440" s="12" t="s">
        <v>8027</v>
      </c>
      <c r="H1440" s="12" t="s">
        <v>8022</v>
      </c>
      <c r="I1440" s="12" t="s">
        <v>2873</v>
      </c>
      <c r="J1440" s="13">
        <v>45787</v>
      </c>
      <c r="K1440" s="14">
        <v>0.72930555555555554</v>
      </c>
      <c r="L1440" s="12">
        <v>249.05</v>
      </c>
      <c r="M1440" s="12">
        <v>1781.46</v>
      </c>
      <c r="N1440" s="12">
        <v>2030.51</v>
      </c>
      <c r="O1440" s="12">
        <v>1482.64</v>
      </c>
      <c r="P1440" s="49">
        <v>45790</v>
      </c>
      <c r="Q1440" s="12" t="str">
        <f>TEXT(Table1[[#This Row],[Billing_Date]],"YYYY")</f>
        <v>2025</v>
      </c>
      <c r="R1440" s="49">
        <v>45866</v>
      </c>
      <c r="S1440" s="12" t="s">
        <v>37</v>
      </c>
      <c r="T1440" s="12">
        <f>IF(Table1[[#This Row],[Payment_Status]]="Paid",1,0)</f>
        <v>0</v>
      </c>
      <c r="U1440" s="12">
        <f>IF(Table1[[#This Row],[Payment_Status]]="Unpaid",1,0)</f>
        <v>0</v>
      </c>
      <c r="V1440" s="12">
        <f>IF(Table1[[#This Row],[Payment_Status]]="Pending",1,0)</f>
        <v>1</v>
      </c>
      <c r="W1440" s="12" t="s">
        <v>50</v>
      </c>
      <c r="X1440" s="12" t="s">
        <v>44</v>
      </c>
      <c r="Y1440" s="12" t="s">
        <v>45</v>
      </c>
      <c r="Z1440" s="12">
        <v>129.72</v>
      </c>
      <c r="AA1440" s="12">
        <v>119.33</v>
      </c>
      <c r="AB1440" s="12" t="s">
        <v>32</v>
      </c>
      <c r="AC1440" s="13">
        <v>43219</v>
      </c>
      <c r="AD1440" s="12">
        <v>51</v>
      </c>
      <c r="AE1440" s="15" t="s">
        <v>33</v>
      </c>
    </row>
    <row r="1441" spans="3:31" ht="18" x14ac:dyDescent="0.35">
      <c r="C1441" s="11" t="s">
        <v>2874</v>
      </c>
      <c r="D1441" s="12" t="s">
        <v>5427</v>
      </c>
      <c r="E1441" s="12" t="s">
        <v>7439</v>
      </c>
      <c r="F1441" s="12" t="s">
        <v>26</v>
      </c>
      <c r="G1441" s="12" t="s">
        <v>8026</v>
      </c>
      <c r="H1441" s="12" t="s">
        <v>8021</v>
      </c>
      <c r="I1441" s="12" t="s">
        <v>2875</v>
      </c>
      <c r="J1441" s="13">
        <v>45853</v>
      </c>
      <c r="K1441" s="14">
        <v>0.66381944444444441</v>
      </c>
      <c r="L1441" s="12">
        <v>122.59</v>
      </c>
      <c r="M1441" s="12">
        <v>4242.9799999999996</v>
      </c>
      <c r="N1441" s="12">
        <v>4365.57</v>
      </c>
      <c r="O1441" s="12">
        <v>824.96</v>
      </c>
      <c r="P1441" s="49">
        <v>45854</v>
      </c>
      <c r="Q1441" s="12" t="str">
        <f>TEXT(Table1[[#This Row],[Billing_Date]],"YYYY")</f>
        <v>2025</v>
      </c>
      <c r="R1441" s="49">
        <v>45874</v>
      </c>
      <c r="S1441" s="12" t="s">
        <v>37</v>
      </c>
      <c r="T1441" s="12">
        <f>IF(Table1[[#This Row],[Payment_Status]]="Paid",1,0)</f>
        <v>0</v>
      </c>
      <c r="U1441" s="12">
        <f>IF(Table1[[#This Row],[Payment_Status]]="Unpaid",1,0)</f>
        <v>0</v>
      </c>
      <c r="V1441" s="12">
        <f>IF(Table1[[#This Row],[Payment_Status]]="Pending",1,0)</f>
        <v>1</v>
      </c>
      <c r="W1441" s="12" t="s">
        <v>29</v>
      </c>
      <c r="X1441" s="12" t="s">
        <v>39</v>
      </c>
      <c r="Y1441" s="12" t="s">
        <v>51</v>
      </c>
      <c r="Z1441" s="12">
        <v>60.66</v>
      </c>
      <c r="AA1441" s="12">
        <v>61.93</v>
      </c>
      <c r="AB1441" s="12" t="s">
        <v>32</v>
      </c>
      <c r="AC1441" s="13">
        <v>42607</v>
      </c>
      <c r="AD1441" s="12">
        <v>52</v>
      </c>
      <c r="AE1441" s="15" t="s">
        <v>33</v>
      </c>
    </row>
    <row r="1442" spans="3:31" ht="18" x14ac:dyDescent="0.35">
      <c r="C1442" s="11" t="s">
        <v>2876</v>
      </c>
      <c r="D1442" s="12" t="s">
        <v>5428</v>
      </c>
      <c r="E1442" s="12" t="s">
        <v>7440</v>
      </c>
      <c r="F1442" s="12" t="s">
        <v>26</v>
      </c>
      <c r="G1442" s="12" t="s">
        <v>8031</v>
      </c>
      <c r="H1442" s="12" t="s">
        <v>8024</v>
      </c>
      <c r="I1442" s="12" t="s">
        <v>2877</v>
      </c>
      <c r="J1442" s="13">
        <v>45653</v>
      </c>
      <c r="K1442" s="14">
        <v>0.51870370370370367</v>
      </c>
      <c r="L1442" s="12">
        <v>315.87</v>
      </c>
      <c r="M1442" s="12">
        <v>2548.6999999999998</v>
      </c>
      <c r="N1442" s="12">
        <v>2864.5699999999902</v>
      </c>
      <c r="O1442" s="12">
        <v>1760.28</v>
      </c>
      <c r="P1442" s="49">
        <v>45656</v>
      </c>
      <c r="Q1442" s="12" t="str">
        <f>TEXT(Table1[[#This Row],[Billing_Date]],"YYYY")</f>
        <v>2024</v>
      </c>
      <c r="R1442" s="49">
        <v>45876</v>
      </c>
      <c r="S1442" s="12" t="s">
        <v>28</v>
      </c>
      <c r="T1442" s="12">
        <f>IF(Table1[[#This Row],[Payment_Status]]="Paid",1,0)</f>
        <v>1</v>
      </c>
      <c r="U1442" s="12">
        <f>IF(Table1[[#This Row],[Payment_Status]]="Unpaid",1,0)</f>
        <v>0</v>
      </c>
      <c r="V1442" s="12">
        <f>IF(Table1[[#This Row],[Payment_Status]]="Pending",1,0)</f>
        <v>0</v>
      </c>
      <c r="W1442" s="12" t="s">
        <v>29</v>
      </c>
      <c r="X1442" s="12" t="s">
        <v>39</v>
      </c>
      <c r="Y1442" s="12" t="s">
        <v>31</v>
      </c>
      <c r="Z1442" s="12">
        <v>200.17</v>
      </c>
      <c r="AA1442" s="12">
        <v>115.7</v>
      </c>
      <c r="AB1442" s="12" t="s">
        <v>46</v>
      </c>
      <c r="AC1442" s="13">
        <v>43780</v>
      </c>
      <c r="AD1442" s="12">
        <v>34</v>
      </c>
      <c r="AE1442" s="15" t="s">
        <v>64</v>
      </c>
    </row>
    <row r="1443" spans="3:31" ht="18" x14ac:dyDescent="0.35">
      <c r="C1443" s="11" t="s">
        <v>2878</v>
      </c>
      <c r="D1443" s="12" t="s">
        <v>5429</v>
      </c>
      <c r="E1443" s="12" t="s">
        <v>7441</v>
      </c>
      <c r="F1443" s="12" t="s">
        <v>35</v>
      </c>
      <c r="G1443" s="12" t="s">
        <v>8027</v>
      </c>
      <c r="H1443" s="12" t="s">
        <v>8022</v>
      </c>
      <c r="I1443" s="12" t="s">
        <v>2879</v>
      </c>
      <c r="J1443" s="13">
        <v>45809</v>
      </c>
      <c r="K1443" s="14">
        <v>0.84807870370370375</v>
      </c>
      <c r="L1443" s="12">
        <v>90.32</v>
      </c>
      <c r="M1443" s="12">
        <v>1776.92</v>
      </c>
      <c r="N1443" s="12">
        <v>1867.24</v>
      </c>
      <c r="O1443" s="12">
        <v>510.88</v>
      </c>
      <c r="P1443" s="49">
        <v>45812</v>
      </c>
      <c r="Q1443" s="12" t="str">
        <f>TEXT(Table1[[#This Row],[Billing_Date]],"YYYY")</f>
        <v>2025</v>
      </c>
      <c r="R1443" s="49">
        <v>45868</v>
      </c>
      <c r="S1443" s="12" t="s">
        <v>37</v>
      </c>
      <c r="T1443" s="12">
        <f>IF(Table1[[#This Row],[Payment_Status]]="Paid",1,0)</f>
        <v>0</v>
      </c>
      <c r="U1443" s="12">
        <f>IF(Table1[[#This Row],[Payment_Status]]="Unpaid",1,0)</f>
        <v>0</v>
      </c>
      <c r="V1443" s="12">
        <f>IF(Table1[[#This Row],[Payment_Status]]="Pending",1,0)</f>
        <v>1</v>
      </c>
      <c r="W1443" s="12" t="s">
        <v>43</v>
      </c>
      <c r="X1443" s="12" t="s">
        <v>39</v>
      </c>
      <c r="Y1443" s="12" t="s">
        <v>63</v>
      </c>
      <c r="Z1443" s="12">
        <v>46.34</v>
      </c>
      <c r="AA1443" s="12">
        <v>43.98</v>
      </c>
      <c r="AB1443" s="12" t="s">
        <v>32</v>
      </c>
      <c r="AC1443" s="13">
        <v>45331</v>
      </c>
      <c r="AD1443" s="12">
        <v>73</v>
      </c>
      <c r="AE1443" s="15" t="s">
        <v>40</v>
      </c>
    </row>
    <row r="1444" spans="3:31" ht="18" x14ac:dyDescent="0.35">
      <c r="C1444" s="11" t="s">
        <v>3791</v>
      </c>
      <c r="D1444" s="12" t="s">
        <v>5430</v>
      </c>
      <c r="E1444" s="12" t="s">
        <v>7442</v>
      </c>
      <c r="F1444" s="12" t="s">
        <v>35</v>
      </c>
      <c r="G1444" s="12" t="s">
        <v>8031</v>
      </c>
      <c r="H1444" s="12" t="s">
        <v>8024</v>
      </c>
      <c r="I1444" s="12" t="s">
        <v>3792</v>
      </c>
      <c r="J1444" s="13">
        <v>45712</v>
      </c>
      <c r="K1444" s="14">
        <v>0.93357638888888894</v>
      </c>
      <c r="L1444" s="12">
        <v>147.87</v>
      </c>
      <c r="M1444" s="12">
        <v>4875.57</v>
      </c>
      <c r="N1444" s="12">
        <v>5023.4399999999996</v>
      </c>
      <c r="O1444" s="12">
        <v>984.26</v>
      </c>
      <c r="P1444" s="49">
        <v>45721</v>
      </c>
      <c r="Q1444" s="12" t="str">
        <f>TEXT(Table1[[#This Row],[Billing_Date]],"YYYY")</f>
        <v>2025</v>
      </c>
      <c r="R1444" s="49">
        <v>45879</v>
      </c>
      <c r="S1444" s="12" t="s">
        <v>28</v>
      </c>
      <c r="T1444" s="12">
        <f>IF(Table1[[#This Row],[Payment_Status]]="Paid",1,0)</f>
        <v>1</v>
      </c>
      <c r="U1444" s="12">
        <f>IF(Table1[[#This Row],[Payment_Status]]="Unpaid",1,0)</f>
        <v>0</v>
      </c>
      <c r="V1444" s="12">
        <f>IF(Table1[[#This Row],[Payment_Status]]="Pending",1,0)</f>
        <v>0</v>
      </c>
      <c r="W1444" s="12" t="s">
        <v>58</v>
      </c>
      <c r="X1444" s="12" t="s">
        <v>44</v>
      </c>
      <c r="Y1444" s="12" t="s">
        <v>31</v>
      </c>
      <c r="Z1444" s="12">
        <v>101.83</v>
      </c>
      <c r="AA1444" s="12">
        <v>46.04</v>
      </c>
      <c r="AB1444" s="12" t="s">
        <v>32</v>
      </c>
      <c r="AC1444" s="13">
        <v>44540</v>
      </c>
      <c r="AD1444" s="12">
        <v>21</v>
      </c>
      <c r="AE1444" s="15" t="s">
        <v>33</v>
      </c>
    </row>
    <row r="1445" spans="3:31" ht="18" x14ac:dyDescent="0.35">
      <c r="C1445" s="11" t="s">
        <v>726</v>
      </c>
      <c r="D1445" s="12" t="s">
        <v>5431</v>
      </c>
      <c r="E1445" s="12" t="s">
        <v>7443</v>
      </c>
      <c r="F1445" s="12" t="s">
        <v>30</v>
      </c>
      <c r="G1445" s="12" t="s">
        <v>8028</v>
      </c>
      <c r="H1445" s="12" t="s">
        <v>8022</v>
      </c>
      <c r="I1445" s="12" t="s">
        <v>727</v>
      </c>
      <c r="J1445" s="13">
        <v>45797</v>
      </c>
      <c r="K1445" s="14">
        <v>0.1665625</v>
      </c>
      <c r="L1445" s="12">
        <v>384.04</v>
      </c>
      <c r="M1445" s="12">
        <v>4631.34</v>
      </c>
      <c r="N1445" s="12">
        <v>5015.38</v>
      </c>
      <c r="O1445" s="12">
        <v>1842.1</v>
      </c>
      <c r="P1445" s="49">
        <v>45798</v>
      </c>
      <c r="Q1445" s="12" t="str">
        <f>TEXT(Table1[[#This Row],[Billing_Date]],"YYYY")</f>
        <v>2025</v>
      </c>
      <c r="R1445" s="49">
        <v>45876</v>
      </c>
      <c r="S1445" s="12" t="s">
        <v>37</v>
      </c>
      <c r="T1445" s="12">
        <f>IF(Table1[[#This Row],[Payment_Status]]="Paid",1,0)</f>
        <v>0</v>
      </c>
      <c r="U1445" s="12">
        <f>IF(Table1[[#This Row],[Payment_Status]]="Unpaid",1,0)</f>
        <v>0</v>
      </c>
      <c r="V1445" s="12">
        <f>IF(Table1[[#This Row],[Payment_Status]]="Pending",1,0)</f>
        <v>1</v>
      </c>
      <c r="W1445" s="12" t="s">
        <v>43</v>
      </c>
      <c r="X1445" s="12" t="s">
        <v>30</v>
      </c>
      <c r="Y1445" s="12" t="s">
        <v>31</v>
      </c>
      <c r="Z1445" s="12">
        <v>157.80000000000001</v>
      </c>
      <c r="AA1445" s="12">
        <v>226.24</v>
      </c>
      <c r="AB1445" s="12" t="s">
        <v>32</v>
      </c>
      <c r="AC1445" s="13">
        <v>43802</v>
      </c>
      <c r="AD1445" s="12">
        <v>56</v>
      </c>
      <c r="AE1445" s="15" t="s">
        <v>64</v>
      </c>
    </row>
    <row r="1446" spans="3:31" ht="18" x14ac:dyDescent="0.35">
      <c r="C1446" s="11" t="s">
        <v>2884</v>
      </c>
      <c r="D1446" s="12" t="s">
        <v>5432</v>
      </c>
      <c r="E1446" s="12" t="s">
        <v>7444</v>
      </c>
      <c r="F1446" s="12" t="s">
        <v>35</v>
      </c>
      <c r="G1446" s="12" t="s">
        <v>8026</v>
      </c>
      <c r="H1446" s="12" t="s">
        <v>8021</v>
      </c>
      <c r="I1446" s="12" t="s">
        <v>2885</v>
      </c>
      <c r="J1446" s="13">
        <v>45771</v>
      </c>
      <c r="K1446" s="14">
        <v>0.78946759259259258</v>
      </c>
      <c r="L1446" s="12">
        <v>377.99</v>
      </c>
      <c r="M1446" s="12">
        <v>3564.74</v>
      </c>
      <c r="N1446" s="12">
        <v>3942.72999999999</v>
      </c>
      <c r="O1446" s="12">
        <v>1921.15</v>
      </c>
      <c r="P1446" s="49">
        <v>45848</v>
      </c>
      <c r="Q1446" s="12" t="str">
        <f>TEXT(Table1[[#This Row],[Billing_Date]],"YYYY")</f>
        <v>2025</v>
      </c>
      <c r="R1446" s="49">
        <v>45878</v>
      </c>
      <c r="S1446" s="12" t="s">
        <v>28</v>
      </c>
      <c r="T1446" s="12">
        <f>IF(Table1[[#This Row],[Payment_Status]]="Paid",1,0)</f>
        <v>1</v>
      </c>
      <c r="U1446" s="12">
        <f>IF(Table1[[#This Row],[Payment_Status]]="Unpaid",1,0)</f>
        <v>0</v>
      </c>
      <c r="V1446" s="12">
        <f>IF(Table1[[#This Row],[Payment_Status]]="Pending",1,0)</f>
        <v>0</v>
      </c>
      <c r="W1446" s="12" t="s">
        <v>38</v>
      </c>
      <c r="X1446" s="12" t="s">
        <v>39</v>
      </c>
      <c r="Y1446" s="12" t="s">
        <v>63</v>
      </c>
      <c r="Z1446" s="12">
        <v>189.28</v>
      </c>
      <c r="AA1446" s="12">
        <v>188.71</v>
      </c>
      <c r="AB1446" s="12" t="s">
        <v>32</v>
      </c>
      <c r="AC1446" s="13">
        <v>44691</v>
      </c>
      <c r="AD1446" s="12">
        <v>72</v>
      </c>
      <c r="AE1446" s="15" t="s">
        <v>64</v>
      </c>
    </row>
    <row r="1447" spans="3:31" ht="18" x14ac:dyDescent="0.35">
      <c r="C1447" s="11" t="s">
        <v>3208</v>
      </c>
      <c r="D1447" s="12" t="s">
        <v>5433</v>
      </c>
      <c r="E1447" s="12" t="s">
        <v>7445</v>
      </c>
      <c r="F1447" s="12" t="s">
        <v>30</v>
      </c>
      <c r="G1447" s="12" t="s">
        <v>8030</v>
      </c>
      <c r="H1447" s="12" t="s">
        <v>8023</v>
      </c>
      <c r="I1447" s="12" t="s">
        <v>3209</v>
      </c>
      <c r="J1447" s="13">
        <v>45738</v>
      </c>
      <c r="K1447" s="14">
        <v>0.97896990740740741</v>
      </c>
      <c r="L1447" s="12">
        <v>345.44</v>
      </c>
      <c r="M1447" s="12">
        <v>3731.63</v>
      </c>
      <c r="N1447" s="12">
        <v>4077.07</v>
      </c>
      <c r="O1447" s="12">
        <v>1614.15</v>
      </c>
      <c r="P1447" s="49">
        <v>45741</v>
      </c>
      <c r="Q1447" s="12" t="str">
        <f>TEXT(Table1[[#This Row],[Billing_Date]],"YYYY")</f>
        <v>2025</v>
      </c>
      <c r="R1447" s="49">
        <v>45880</v>
      </c>
      <c r="S1447" s="12" t="s">
        <v>28</v>
      </c>
      <c r="T1447" s="12">
        <f>IF(Table1[[#This Row],[Payment_Status]]="Paid",1,0)</f>
        <v>1</v>
      </c>
      <c r="U1447" s="12">
        <f>IF(Table1[[#This Row],[Payment_Status]]="Unpaid",1,0)</f>
        <v>0</v>
      </c>
      <c r="V1447" s="12">
        <f>IF(Table1[[#This Row],[Payment_Status]]="Pending",1,0)</f>
        <v>0</v>
      </c>
      <c r="W1447" s="12" t="s">
        <v>38</v>
      </c>
      <c r="X1447" s="12" t="s">
        <v>30</v>
      </c>
      <c r="Y1447" s="12" t="s">
        <v>63</v>
      </c>
      <c r="Z1447" s="12">
        <v>190.16</v>
      </c>
      <c r="AA1447" s="12">
        <v>155.28</v>
      </c>
      <c r="AB1447" s="12" t="s">
        <v>32</v>
      </c>
      <c r="AC1447" s="13">
        <v>42493</v>
      </c>
      <c r="AD1447" s="12">
        <v>66</v>
      </c>
      <c r="AE1447" s="15" t="s">
        <v>40</v>
      </c>
    </row>
    <row r="1448" spans="3:31" ht="18" x14ac:dyDescent="0.35">
      <c r="C1448" s="11" t="s">
        <v>2888</v>
      </c>
      <c r="D1448" s="12" t="s">
        <v>5434</v>
      </c>
      <c r="E1448" s="12" t="s">
        <v>7446</v>
      </c>
      <c r="F1448" s="12" t="s">
        <v>30</v>
      </c>
      <c r="G1448" s="12" t="s">
        <v>8025</v>
      </c>
      <c r="H1448" s="12" t="s">
        <v>8020</v>
      </c>
      <c r="I1448" s="12" t="s">
        <v>2889</v>
      </c>
      <c r="J1448" s="13">
        <v>45647</v>
      </c>
      <c r="K1448" s="14">
        <v>0.8180439814814815</v>
      </c>
      <c r="L1448" s="12">
        <v>460.58</v>
      </c>
      <c r="M1448" s="12">
        <v>4120.28</v>
      </c>
      <c r="N1448" s="12">
        <v>4580.8599999999997</v>
      </c>
      <c r="O1448" s="12">
        <v>2394.9299999999998</v>
      </c>
      <c r="P1448" s="49">
        <v>45652</v>
      </c>
      <c r="Q1448" s="12" t="str">
        <f>TEXT(Table1[[#This Row],[Billing_Date]],"YYYY")</f>
        <v>2024</v>
      </c>
      <c r="R1448" s="49">
        <v>45861</v>
      </c>
      <c r="S1448" s="12" t="s">
        <v>37</v>
      </c>
      <c r="T1448" s="12">
        <f>IF(Table1[[#This Row],[Payment_Status]]="Paid",1,0)</f>
        <v>0</v>
      </c>
      <c r="U1448" s="12">
        <f>IF(Table1[[#This Row],[Payment_Status]]="Unpaid",1,0)</f>
        <v>0</v>
      </c>
      <c r="V1448" s="12">
        <f>IF(Table1[[#This Row],[Payment_Status]]="Pending",1,0)</f>
        <v>1</v>
      </c>
      <c r="W1448" s="12" t="s">
        <v>50</v>
      </c>
      <c r="X1448" s="12" t="s">
        <v>30</v>
      </c>
      <c r="Y1448" s="12" t="s">
        <v>31</v>
      </c>
      <c r="Z1448" s="12">
        <v>286.69</v>
      </c>
      <c r="AA1448" s="12">
        <v>173.89</v>
      </c>
      <c r="AB1448" s="12" t="s">
        <v>46</v>
      </c>
      <c r="AC1448" s="13">
        <v>44179</v>
      </c>
      <c r="AD1448" s="12">
        <v>61</v>
      </c>
      <c r="AE1448" s="15" t="s">
        <v>64</v>
      </c>
    </row>
    <row r="1449" spans="3:31" ht="18" x14ac:dyDescent="0.35">
      <c r="C1449" s="11" t="s">
        <v>570</v>
      </c>
      <c r="D1449" s="12" t="s">
        <v>5435</v>
      </c>
      <c r="E1449" s="12" t="s">
        <v>7447</v>
      </c>
      <c r="F1449" s="12" t="s">
        <v>35</v>
      </c>
      <c r="G1449" s="12" t="s">
        <v>8031</v>
      </c>
      <c r="H1449" s="12" t="s">
        <v>8024</v>
      </c>
      <c r="I1449" s="12" t="s">
        <v>571</v>
      </c>
      <c r="J1449" s="13">
        <v>45580</v>
      </c>
      <c r="K1449" s="14">
        <v>0.11840277777777777</v>
      </c>
      <c r="L1449" s="12">
        <v>179.58</v>
      </c>
      <c r="M1449" s="12">
        <v>3151.79</v>
      </c>
      <c r="N1449" s="12">
        <v>3331.37</v>
      </c>
      <c r="O1449" s="12">
        <v>1138.8399999999999</v>
      </c>
      <c r="P1449" s="49">
        <v>45589</v>
      </c>
      <c r="Q1449" s="12" t="str">
        <f>TEXT(Table1[[#This Row],[Billing_Date]],"YYYY")</f>
        <v>2024</v>
      </c>
      <c r="R1449" s="49">
        <v>45867</v>
      </c>
      <c r="S1449" s="12" t="s">
        <v>49</v>
      </c>
      <c r="T1449" s="12">
        <f>IF(Table1[[#This Row],[Payment_Status]]="Paid",1,0)</f>
        <v>0</v>
      </c>
      <c r="U1449" s="12">
        <f>IF(Table1[[#This Row],[Payment_Status]]="Unpaid",1,0)</f>
        <v>1</v>
      </c>
      <c r="V1449" s="12">
        <f>IF(Table1[[#This Row],[Payment_Status]]="Pending",1,0)</f>
        <v>0</v>
      </c>
      <c r="W1449" s="12" t="s">
        <v>50</v>
      </c>
      <c r="X1449" s="12" t="s">
        <v>44</v>
      </c>
      <c r="Y1449" s="12" t="s">
        <v>63</v>
      </c>
      <c r="Z1449" s="12">
        <v>125.65</v>
      </c>
      <c r="AA1449" s="12">
        <v>53.93</v>
      </c>
      <c r="AB1449" s="12" t="s">
        <v>32</v>
      </c>
      <c r="AC1449" s="13">
        <v>42977</v>
      </c>
      <c r="AD1449" s="12">
        <v>18</v>
      </c>
      <c r="AE1449" s="15" t="s">
        <v>40</v>
      </c>
    </row>
    <row r="1450" spans="3:31" ht="18" x14ac:dyDescent="0.35">
      <c r="C1450" s="11" t="s">
        <v>2892</v>
      </c>
      <c r="D1450" s="12" t="s">
        <v>5436</v>
      </c>
      <c r="E1450" s="12" t="s">
        <v>7448</v>
      </c>
      <c r="F1450" s="12" t="s">
        <v>26</v>
      </c>
      <c r="G1450" s="12" t="s">
        <v>8026</v>
      </c>
      <c r="H1450" s="12" t="s">
        <v>8021</v>
      </c>
      <c r="I1450" s="12" t="s">
        <v>2893</v>
      </c>
      <c r="J1450" s="13">
        <v>45504</v>
      </c>
      <c r="K1450" s="14">
        <v>0.42258101851851854</v>
      </c>
      <c r="L1450" s="12">
        <v>290.47000000000003</v>
      </c>
      <c r="M1450" s="12">
        <v>3161.09</v>
      </c>
      <c r="N1450" s="12">
        <v>3451.56</v>
      </c>
      <c r="O1450" s="12">
        <v>1839.59</v>
      </c>
      <c r="P1450" s="49">
        <v>45539</v>
      </c>
      <c r="Q1450" s="12" t="str">
        <f>TEXT(Table1[[#This Row],[Billing_Date]],"YYYY")</f>
        <v>2024</v>
      </c>
      <c r="R1450" s="49">
        <v>45878</v>
      </c>
      <c r="S1450" s="12" t="s">
        <v>49</v>
      </c>
      <c r="T1450" s="12">
        <f>IF(Table1[[#This Row],[Payment_Status]]="Paid",1,0)</f>
        <v>0</v>
      </c>
      <c r="U1450" s="12">
        <f>IF(Table1[[#This Row],[Payment_Status]]="Unpaid",1,0)</f>
        <v>1</v>
      </c>
      <c r="V1450" s="12">
        <f>IF(Table1[[#This Row],[Payment_Status]]="Pending",1,0)</f>
        <v>0</v>
      </c>
      <c r="W1450" s="12" t="s">
        <v>38</v>
      </c>
      <c r="X1450" s="12" t="s">
        <v>39</v>
      </c>
      <c r="Y1450" s="12" t="s">
        <v>63</v>
      </c>
      <c r="Z1450" s="12">
        <v>164.39</v>
      </c>
      <c r="AA1450" s="12">
        <v>126.08</v>
      </c>
      <c r="AB1450" s="12" t="s">
        <v>46</v>
      </c>
      <c r="AC1450" s="13">
        <v>42289</v>
      </c>
      <c r="AD1450" s="12">
        <v>51</v>
      </c>
      <c r="AE1450" s="15" t="s">
        <v>33</v>
      </c>
    </row>
    <row r="1451" spans="3:31" ht="18" x14ac:dyDescent="0.35">
      <c r="C1451" s="11" t="s">
        <v>2894</v>
      </c>
      <c r="D1451" s="12" t="s">
        <v>5437</v>
      </c>
      <c r="E1451" s="12" t="s">
        <v>7449</v>
      </c>
      <c r="F1451" s="12" t="s">
        <v>35</v>
      </c>
      <c r="G1451" s="12" t="s">
        <v>8030</v>
      </c>
      <c r="H1451" s="12" t="s">
        <v>8023</v>
      </c>
      <c r="I1451" s="12" t="s">
        <v>2895</v>
      </c>
      <c r="J1451" s="13">
        <v>45497</v>
      </c>
      <c r="K1451" s="14">
        <v>0.78809027777777774</v>
      </c>
      <c r="L1451" s="12">
        <v>19.420000000000002</v>
      </c>
      <c r="M1451" s="12">
        <v>1691.65</v>
      </c>
      <c r="N1451" s="12">
        <v>1711.07</v>
      </c>
      <c r="O1451" s="12">
        <v>113.08</v>
      </c>
      <c r="P1451" s="49">
        <v>45731</v>
      </c>
      <c r="Q1451" s="12" t="str">
        <f>TEXT(Table1[[#This Row],[Billing_Date]],"YYYY")</f>
        <v>2025</v>
      </c>
      <c r="R1451" s="49">
        <v>45871</v>
      </c>
      <c r="S1451" s="12" t="s">
        <v>49</v>
      </c>
      <c r="T1451" s="12">
        <f>IF(Table1[[#This Row],[Payment_Status]]="Paid",1,0)</f>
        <v>0</v>
      </c>
      <c r="U1451" s="12">
        <f>IF(Table1[[#This Row],[Payment_Status]]="Unpaid",1,0)</f>
        <v>1</v>
      </c>
      <c r="V1451" s="12">
        <f>IF(Table1[[#This Row],[Payment_Status]]="Pending",1,0)</f>
        <v>0</v>
      </c>
      <c r="W1451" s="12" t="s">
        <v>50</v>
      </c>
      <c r="X1451" s="12" t="s">
        <v>39</v>
      </c>
      <c r="Y1451" s="12" t="s">
        <v>51</v>
      </c>
      <c r="Z1451" s="12">
        <v>10.68</v>
      </c>
      <c r="AA1451" s="12">
        <v>8.74</v>
      </c>
      <c r="AB1451" s="12" t="s">
        <v>46</v>
      </c>
      <c r="AC1451" s="13">
        <v>44989</v>
      </c>
      <c r="AD1451" s="12">
        <v>23</v>
      </c>
      <c r="AE1451" s="15" t="s">
        <v>40</v>
      </c>
    </row>
    <row r="1452" spans="3:31" ht="18" x14ac:dyDescent="0.35">
      <c r="C1452" s="11" t="s">
        <v>2896</v>
      </c>
      <c r="D1452" s="12" t="s">
        <v>5438</v>
      </c>
      <c r="E1452" s="12" t="s">
        <v>7450</v>
      </c>
      <c r="F1452" s="12" t="s">
        <v>30</v>
      </c>
      <c r="G1452" s="12" t="s">
        <v>8026</v>
      </c>
      <c r="H1452" s="12" t="s">
        <v>8021</v>
      </c>
      <c r="I1452" s="12" t="s">
        <v>2897</v>
      </c>
      <c r="J1452" s="13">
        <v>45535</v>
      </c>
      <c r="K1452" s="14">
        <v>0.73178240740740741</v>
      </c>
      <c r="L1452" s="12">
        <v>446.23</v>
      </c>
      <c r="M1452" s="12">
        <v>2570</v>
      </c>
      <c r="N1452" s="12">
        <v>3016.23</v>
      </c>
      <c r="O1452" s="12">
        <v>2478.85</v>
      </c>
      <c r="P1452" s="49">
        <v>45818</v>
      </c>
      <c r="Q1452" s="12" t="str">
        <f>TEXT(Table1[[#This Row],[Billing_Date]],"YYYY")</f>
        <v>2025</v>
      </c>
      <c r="R1452" s="49">
        <v>45875</v>
      </c>
      <c r="S1452" s="12" t="s">
        <v>49</v>
      </c>
      <c r="T1452" s="12">
        <f>IF(Table1[[#This Row],[Payment_Status]]="Paid",1,0)</f>
        <v>0</v>
      </c>
      <c r="U1452" s="12">
        <f>IF(Table1[[#This Row],[Payment_Status]]="Unpaid",1,0)</f>
        <v>1</v>
      </c>
      <c r="V1452" s="12">
        <f>IF(Table1[[#This Row],[Payment_Status]]="Pending",1,0)</f>
        <v>0</v>
      </c>
      <c r="W1452" s="12" t="s">
        <v>50</v>
      </c>
      <c r="X1452" s="12" t="s">
        <v>30</v>
      </c>
      <c r="Y1452" s="12" t="s">
        <v>51</v>
      </c>
      <c r="Z1452" s="12">
        <v>201.05</v>
      </c>
      <c r="AA1452" s="12">
        <v>245.18</v>
      </c>
      <c r="AB1452" s="12" t="s">
        <v>32</v>
      </c>
      <c r="AC1452" s="13">
        <v>43009</v>
      </c>
      <c r="AD1452" s="12">
        <v>48</v>
      </c>
      <c r="AE1452" s="15" t="s">
        <v>40</v>
      </c>
    </row>
    <row r="1453" spans="3:31" ht="18" x14ac:dyDescent="0.35">
      <c r="C1453" s="11" t="s">
        <v>2898</v>
      </c>
      <c r="D1453" s="12" t="s">
        <v>5439</v>
      </c>
      <c r="E1453" s="12" t="s">
        <v>7451</v>
      </c>
      <c r="F1453" s="12" t="s">
        <v>35</v>
      </c>
      <c r="G1453" s="12" t="s">
        <v>8031</v>
      </c>
      <c r="H1453" s="12" t="s">
        <v>8024</v>
      </c>
      <c r="I1453" s="12" t="s">
        <v>2899</v>
      </c>
      <c r="J1453" s="13">
        <v>45734</v>
      </c>
      <c r="K1453" s="14">
        <v>0.41032407407407406</v>
      </c>
      <c r="L1453" s="12">
        <v>206.91</v>
      </c>
      <c r="M1453" s="12">
        <v>1392.6</v>
      </c>
      <c r="N1453" s="12">
        <v>1599.51</v>
      </c>
      <c r="O1453" s="12">
        <v>1296.33</v>
      </c>
      <c r="P1453" s="49">
        <v>45735</v>
      </c>
      <c r="Q1453" s="12" t="str">
        <f>TEXT(Table1[[#This Row],[Billing_Date]],"YYYY")</f>
        <v>2025</v>
      </c>
      <c r="R1453" s="49">
        <v>45862</v>
      </c>
      <c r="S1453" s="12" t="s">
        <v>28</v>
      </c>
      <c r="T1453" s="12">
        <f>IF(Table1[[#This Row],[Payment_Status]]="Paid",1,0)</f>
        <v>1</v>
      </c>
      <c r="U1453" s="12">
        <f>IF(Table1[[#This Row],[Payment_Status]]="Unpaid",1,0)</f>
        <v>0</v>
      </c>
      <c r="V1453" s="12">
        <f>IF(Table1[[#This Row],[Payment_Status]]="Pending",1,0)</f>
        <v>0</v>
      </c>
      <c r="W1453" s="12" t="s">
        <v>58</v>
      </c>
      <c r="X1453" s="12" t="s">
        <v>30</v>
      </c>
      <c r="Y1453" s="12" t="s">
        <v>45</v>
      </c>
      <c r="Z1453" s="12">
        <v>100.06</v>
      </c>
      <c r="AA1453" s="12">
        <v>106.85</v>
      </c>
      <c r="AB1453" s="12" t="s">
        <v>46</v>
      </c>
      <c r="AC1453" s="13">
        <v>42783</v>
      </c>
      <c r="AD1453" s="12">
        <v>74</v>
      </c>
      <c r="AE1453" s="15" t="s">
        <v>64</v>
      </c>
    </row>
    <row r="1454" spans="3:31" ht="18" x14ac:dyDescent="0.35">
      <c r="C1454" s="11" t="s">
        <v>2900</v>
      </c>
      <c r="D1454" s="12" t="s">
        <v>5440</v>
      </c>
      <c r="E1454" s="12" t="s">
        <v>7452</v>
      </c>
      <c r="F1454" s="12" t="s">
        <v>30</v>
      </c>
      <c r="G1454" s="12" t="s">
        <v>8025</v>
      </c>
      <c r="H1454" s="12" t="s">
        <v>8020</v>
      </c>
      <c r="I1454" s="12" t="s">
        <v>2901</v>
      </c>
      <c r="J1454" s="13">
        <v>45770</v>
      </c>
      <c r="K1454" s="14">
        <v>0.92256944444444444</v>
      </c>
      <c r="L1454" s="12">
        <v>256.52</v>
      </c>
      <c r="M1454" s="12">
        <v>3566.2</v>
      </c>
      <c r="N1454" s="12">
        <v>3822.72</v>
      </c>
      <c r="O1454" s="12">
        <v>1192.6099999999999</v>
      </c>
      <c r="P1454" s="49">
        <v>45773</v>
      </c>
      <c r="Q1454" s="12" t="str">
        <f>TEXT(Table1[[#This Row],[Billing_Date]],"YYYY")</f>
        <v>2025</v>
      </c>
      <c r="R1454" s="49">
        <v>45857</v>
      </c>
      <c r="S1454" s="12" t="s">
        <v>37</v>
      </c>
      <c r="T1454" s="12">
        <f>IF(Table1[[#This Row],[Payment_Status]]="Paid",1,0)</f>
        <v>0</v>
      </c>
      <c r="U1454" s="12">
        <f>IF(Table1[[#This Row],[Payment_Status]]="Unpaid",1,0)</f>
        <v>0</v>
      </c>
      <c r="V1454" s="12">
        <f>IF(Table1[[#This Row],[Payment_Status]]="Pending",1,0)</f>
        <v>1</v>
      </c>
      <c r="W1454" s="12" t="s">
        <v>38</v>
      </c>
      <c r="X1454" s="12" t="s">
        <v>44</v>
      </c>
      <c r="Y1454" s="12" t="s">
        <v>85</v>
      </c>
      <c r="Z1454" s="12">
        <v>159.72999999999999</v>
      </c>
      <c r="AA1454" s="12">
        <v>96.79</v>
      </c>
      <c r="AB1454" s="12" t="s">
        <v>46</v>
      </c>
      <c r="AC1454" s="13">
        <v>45011</v>
      </c>
      <c r="AD1454" s="12">
        <v>47</v>
      </c>
      <c r="AE1454" s="15" t="s">
        <v>64</v>
      </c>
    </row>
    <row r="1455" spans="3:31" ht="18" x14ac:dyDescent="0.35">
      <c r="C1455" s="11" t="s">
        <v>2902</v>
      </c>
      <c r="D1455" s="12" t="s">
        <v>5441</v>
      </c>
      <c r="E1455" s="12" t="s">
        <v>7453</v>
      </c>
      <c r="F1455" s="12" t="s">
        <v>35</v>
      </c>
      <c r="G1455" s="12" t="s">
        <v>8026</v>
      </c>
      <c r="H1455" s="12" t="s">
        <v>8021</v>
      </c>
      <c r="I1455" s="12" t="s">
        <v>2903</v>
      </c>
      <c r="J1455" s="13">
        <v>45569</v>
      </c>
      <c r="K1455" s="14">
        <v>7.4178240740740739E-2</v>
      </c>
      <c r="L1455" s="12">
        <v>392.02</v>
      </c>
      <c r="M1455" s="12">
        <v>2801.07</v>
      </c>
      <c r="N1455" s="12">
        <v>3193.09</v>
      </c>
      <c r="O1455" s="12">
        <v>2401.08</v>
      </c>
      <c r="P1455" s="49">
        <v>45695</v>
      </c>
      <c r="Q1455" s="12" t="str">
        <f>TEXT(Table1[[#This Row],[Billing_Date]],"YYYY")</f>
        <v>2025</v>
      </c>
      <c r="R1455" s="49">
        <v>45868</v>
      </c>
      <c r="S1455" s="12" t="s">
        <v>28</v>
      </c>
      <c r="T1455" s="12">
        <f>IF(Table1[[#This Row],[Payment_Status]]="Paid",1,0)</f>
        <v>1</v>
      </c>
      <c r="U1455" s="12">
        <f>IF(Table1[[#This Row],[Payment_Status]]="Unpaid",1,0)</f>
        <v>0</v>
      </c>
      <c r="V1455" s="12">
        <f>IF(Table1[[#This Row],[Payment_Status]]="Pending",1,0)</f>
        <v>0</v>
      </c>
      <c r="W1455" s="12" t="s">
        <v>29</v>
      </c>
      <c r="X1455" s="12" t="s">
        <v>39</v>
      </c>
      <c r="Y1455" s="12" t="s">
        <v>45</v>
      </c>
      <c r="Z1455" s="12">
        <v>186.93</v>
      </c>
      <c r="AA1455" s="12">
        <v>205.09</v>
      </c>
      <c r="AB1455" s="12" t="s">
        <v>46</v>
      </c>
      <c r="AC1455" s="13">
        <v>42925</v>
      </c>
      <c r="AD1455" s="12">
        <v>61</v>
      </c>
      <c r="AE1455" s="15" t="s">
        <v>64</v>
      </c>
    </row>
    <row r="1456" spans="3:31" ht="18" x14ac:dyDescent="0.35">
      <c r="C1456" s="11" t="s">
        <v>1987</v>
      </c>
      <c r="D1456" s="12" t="s">
        <v>5442</v>
      </c>
      <c r="E1456" s="12" t="s">
        <v>7454</v>
      </c>
      <c r="F1456" s="12" t="s">
        <v>26</v>
      </c>
      <c r="G1456" s="12" t="s">
        <v>8027</v>
      </c>
      <c r="H1456" s="12" t="s">
        <v>8022</v>
      </c>
      <c r="I1456" s="12" t="s">
        <v>1988</v>
      </c>
      <c r="J1456" s="13">
        <v>45678</v>
      </c>
      <c r="K1456" s="14">
        <v>0.32731481481481484</v>
      </c>
      <c r="L1456" s="12">
        <v>369.68</v>
      </c>
      <c r="M1456" s="12">
        <v>3479.56</v>
      </c>
      <c r="N1456" s="12">
        <v>3849.24</v>
      </c>
      <c r="O1456" s="12">
        <v>1779.47</v>
      </c>
      <c r="P1456" s="49">
        <v>45692</v>
      </c>
      <c r="Q1456" s="12" t="str">
        <f>TEXT(Table1[[#This Row],[Billing_Date]],"YYYY")</f>
        <v>2025</v>
      </c>
      <c r="R1456" s="49">
        <v>45868</v>
      </c>
      <c r="S1456" s="12" t="s">
        <v>49</v>
      </c>
      <c r="T1456" s="12">
        <f>IF(Table1[[#This Row],[Payment_Status]]="Paid",1,0)</f>
        <v>0</v>
      </c>
      <c r="U1456" s="12">
        <f>IF(Table1[[#This Row],[Payment_Status]]="Unpaid",1,0)</f>
        <v>1</v>
      </c>
      <c r="V1456" s="12">
        <f>IF(Table1[[#This Row],[Payment_Status]]="Pending",1,0)</f>
        <v>0</v>
      </c>
      <c r="W1456" s="12" t="s">
        <v>58</v>
      </c>
      <c r="X1456" s="12" t="s">
        <v>39</v>
      </c>
      <c r="Y1456" s="12" t="s">
        <v>51</v>
      </c>
      <c r="Z1456" s="12">
        <v>242.32</v>
      </c>
      <c r="AA1456" s="12">
        <v>127.36</v>
      </c>
      <c r="AB1456" s="12" t="s">
        <v>32</v>
      </c>
      <c r="AC1456" s="13">
        <v>43197</v>
      </c>
      <c r="AD1456" s="12">
        <v>32</v>
      </c>
      <c r="AE1456" s="15" t="s">
        <v>64</v>
      </c>
    </row>
    <row r="1457" spans="3:31" ht="18" x14ac:dyDescent="0.35">
      <c r="C1457" s="11" t="s">
        <v>520</v>
      </c>
      <c r="D1457" s="12" t="s">
        <v>5443</v>
      </c>
      <c r="E1457" s="12" t="s">
        <v>7455</v>
      </c>
      <c r="F1457" s="12" t="s">
        <v>26</v>
      </c>
      <c r="G1457" s="12" t="s">
        <v>8030</v>
      </c>
      <c r="H1457" s="12" t="s">
        <v>8023</v>
      </c>
      <c r="I1457" s="12" t="s">
        <v>521</v>
      </c>
      <c r="J1457" s="13">
        <v>45765</v>
      </c>
      <c r="K1457" s="14">
        <v>0.78446759259259258</v>
      </c>
      <c r="L1457" s="12">
        <v>125.58</v>
      </c>
      <c r="M1457" s="12">
        <v>2509.67</v>
      </c>
      <c r="N1457" s="12">
        <v>2635.25</v>
      </c>
      <c r="O1457" s="12">
        <v>687.85</v>
      </c>
      <c r="P1457" s="49">
        <v>45846</v>
      </c>
      <c r="Q1457" s="12" t="str">
        <f>TEXT(Table1[[#This Row],[Billing_Date]],"YYYY")</f>
        <v>2025</v>
      </c>
      <c r="R1457" s="49">
        <v>45881</v>
      </c>
      <c r="S1457" s="12" t="s">
        <v>37</v>
      </c>
      <c r="T1457" s="12">
        <f>IF(Table1[[#This Row],[Payment_Status]]="Paid",1,0)</f>
        <v>0</v>
      </c>
      <c r="U1457" s="12">
        <f>IF(Table1[[#This Row],[Payment_Status]]="Unpaid",1,0)</f>
        <v>0</v>
      </c>
      <c r="V1457" s="12">
        <f>IF(Table1[[#This Row],[Payment_Status]]="Pending",1,0)</f>
        <v>1</v>
      </c>
      <c r="W1457" s="12" t="s">
        <v>50</v>
      </c>
      <c r="X1457" s="12" t="s">
        <v>39</v>
      </c>
      <c r="Y1457" s="12" t="s">
        <v>45</v>
      </c>
      <c r="Z1457" s="12">
        <v>52.34</v>
      </c>
      <c r="AA1457" s="12">
        <v>73.239999999999995</v>
      </c>
      <c r="AB1457" s="12" t="s">
        <v>32</v>
      </c>
      <c r="AC1457" s="13">
        <v>42855</v>
      </c>
      <c r="AD1457" s="12">
        <v>32</v>
      </c>
      <c r="AE1457" s="15" t="s">
        <v>40</v>
      </c>
    </row>
    <row r="1458" spans="3:31" ht="18" x14ac:dyDescent="0.35">
      <c r="C1458" s="11" t="s">
        <v>2908</v>
      </c>
      <c r="D1458" s="12" t="s">
        <v>5444</v>
      </c>
      <c r="E1458" s="12" t="s">
        <v>7456</v>
      </c>
      <c r="F1458" s="12" t="s">
        <v>30</v>
      </c>
      <c r="G1458" s="12" t="s">
        <v>8026</v>
      </c>
      <c r="H1458" s="12" t="s">
        <v>8021</v>
      </c>
      <c r="I1458" s="12" t="s">
        <v>2909</v>
      </c>
      <c r="J1458" s="13">
        <v>45759</v>
      </c>
      <c r="K1458" s="14">
        <v>0.12866898148148148</v>
      </c>
      <c r="L1458" s="12">
        <v>163.68</v>
      </c>
      <c r="M1458" s="12">
        <v>1683.38</v>
      </c>
      <c r="N1458" s="12">
        <v>1847.06</v>
      </c>
      <c r="O1458" s="12">
        <v>951.71</v>
      </c>
      <c r="P1458" s="49">
        <v>45823</v>
      </c>
      <c r="Q1458" s="12" t="str">
        <f>TEXT(Table1[[#This Row],[Billing_Date]],"YYYY")</f>
        <v>2025</v>
      </c>
      <c r="R1458" s="49">
        <v>45886</v>
      </c>
      <c r="S1458" s="12" t="s">
        <v>49</v>
      </c>
      <c r="T1458" s="12">
        <f>IF(Table1[[#This Row],[Payment_Status]]="Paid",1,0)</f>
        <v>0</v>
      </c>
      <c r="U1458" s="12">
        <f>IF(Table1[[#This Row],[Payment_Status]]="Unpaid",1,0)</f>
        <v>1</v>
      </c>
      <c r="V1458" s="12">
        <f>IF(Table1[[#This Row],[Payment_Status]]="Pending",1,0)</f>
        <v>0</v>
      </c>
      <c r="W1458" s="12" t="s">
        <v>58</v>
      </c>
      <c r="X1458" s="12" t="s">
        <v>30</v>
      </c>
      <c r="Y1458" s="12" t="s">
        <v>31</v>
      </c>
      <c r="Z1458" s="12">
        <v>93.71</v>
      </c>
      <c r="AA1458" s="12">
        <v>69.97</v>
      </c>
      <c r="AB1458" s="12" t="s">
        <v>46</v>
      </c>
      <c r="AC1458" s="13">
        <v>42502</v>
      </c>
      <c r="AD1458" s="12">
        <v>62</v>
      </c>
      <c r="AE1458" s="15" t="s">
        <v>40</v>
      </c>
    </row>
    <row r="1459" spans="3:31" ht="18" x14ac:dyDescent="0.35">
      <c r="C1459" s="11" t="s">
        <v>1823</v>
      </c>
      <c r="D1459" s="12" t="s">
        <v>5445</v>
      </c>
      <c r="E1459" s="12" t="s">
        <v>7457</v>
      </c>
      <c r="F1459" s="12" t="s">
        <v>35</v>
      </c>
      <c r="G1459" s="12" t="s">
        <v>8030</v>
      </c>
      <c r="H1459" s="12" t="s">
        <v>8023</v>
      </c>
      <c r="I1459" s="12" t="s">
        <v>1824</v>
      </c>
      <c r="J1459" s="13">
        <v>45735</v>
      </c>
      <c r="K1459" s="14">
        <v>0.92482638888888891</v>
      </c>
      <c r="L1459" s="12">
        <v>234.69</v>
      </c>
      <c r="M1459" s="12">
        <v>3399.84</v>
      </c>
      <c r="N1459" s="12">
        <v>3634.53</v>
      </c>
      <c r="O1459" s="12">
        <v>1729.61</v>
      </c>
      <c r="P1459" s="49">
        <v>45739</v>
      </c>
      <c r="Q1459" s="12" t="str">
        <f>TEXT(Table1[[#This Row],[Billing_Date]],"YYYY")</f>
        <v>2025</v>
      </c>
      <c r="R1459" s="49">
        <v>45863</v>
      </c>
      <c r="S1459" s="12" t="s">
        <v>49</v>
      </c>
      <c r="T1459" s="12">
        <f>IF(Table1[[#This Row],[Payment_Status]]="Paid",1,0)</f>
        <v>0</v>
      </c>
      <c r="U1459" s="12">
        <f>IF(Table1[[#This Row],[Payment_Status]]="Unpaid",1,0)</f>
        <v>1</v>
      </c>
      <c r="V1459" s="12">
        <f>IF(Table1[[#This Row],[Payment_Status]]="Pending",1,0)</f>
        <v>0</v>
      </c>
      <c r="W1459" s="12" t="s">
        <v>50</v>
      </c>
      <c r="X1459" s="12" t="s">
        <v>39</v>
      </c>
      <c r="Y1459" s="12" t="s">
        <v>45</v>
      </c>
      <c r="Z1459" s="12">
        <v>141.08000000000001</v>
      </c>
      <c r="AA1459" s="12">
        <v>93.61</v>
      </c>
      <c r="AB1459" s="12" t="s">
        <v>32</v>
      </c>
      <c r="AC1459" s="13">
        <v>43113</v>
      </c>
      <c r="AD1459" s="12">
        <v>58</v>
      </c>
      <c r="AE1459" s="15" t="s">
        <v>33</v>
      </c>
    </row>
    <row r="1460" spans="3:31" ht="18" x14ac:dyDescent="0.35">
      <c r="C1460" s="11" t="s">
        <v>2912</v>
      </c>
      <c r="D1460" s="12" t="s">
        <v>4450</v>
      </c>
      <c r="E1460" s="12" t="s">
        <v>7458</v>
      </c>
      <c r="F1460" s="12" t="s">
        <v>26</v>
      </c>
      <c r="G1460" s="12" t="s">
        <v>8027</v>
      </c>
      <c r="H1460" s="12" t="s">
        <v>8022</v>
      </c>
      <c r="I1460" s="12" t="s">
        <v>2913</v>
      </c>
      <c r="J1460" s="13">
        <v>45536</v>
      </c>
      <c r="K1460" s="14">
        <v>0.51138888888888889</v>
      </c>
      <c r="L1460" s="12">
        <v>450.88</v>
      </c>
      <c r="M1460" s="12">
        <v>2329.91</v>
      </c>
      <c r="N1460" s="12">
        <v>2780.79</v>
      </c>
      <c r="O1460" s="12">
        <v>2831.82</v>
      </c>
      <c r="P1460" s="49">
        <v>45733</v>
      </c>
      <c r="Q1460" s="12" t="str">
        <f>TEXT(Table1[[#This Row],[Billing_Date]],"YYYY")</f>
        <v>2025</v>
      </c>
      <c r="R1460" s="49">
        <v>45878</v>
      </c>
      <c r="S1460" s="12" t="s">
        <v>28</v>
      </c>
      <c r="T1460" s="12">
        <f>IF(Table1[[#This Row],[Payment_Status]]="Paid",1,0)</f>
        <v>1</v>
      </c>
      <c r="U1460" s="12">
        <f>IF(Table1[[#This Row],[Payment_Status]]="Unpaid",1,0)</f>
        <v>0</v>
      </c>
      <c r="V1460" s="12">
        <f>IF(Table1[[#This Row],[Payment_Status]]="Pending",1,0)</f>
        <v>0</v>
      </c>
      <c r="W1460" s="12" t="s">
        <v>43</v>
      </c>
      <c r="X1460" s="12" t="s">
        <v>30</v>
      </c>
      <c r="Y1460" s="12" t="s">
        <v>51</v>
      </c>
      <c r="Z1460" s="12">
        <v>231.8</v>
      </c>
      <c r="AA1460" s="12">
        <v>219.08</v>
      </c>
      <c r="AB1460" s="12" t="s">
        <v>32</v>
      </c>
      <c r="AC1460" s="13">
        <v>44086</v>
      </c>
      <c r="AD1460" s="12">
        <v>51</v>
      </c>
      <c r="AE1460" s="15" t="s">
        <v>33</v>
      </c>
    </row>
    <row r="1461" spans="3:31" ht="18" x14ac:dyDescent="0.35">
      <c r="C1461" s="11" t="s">
        <v>2915</v>
      </c>
      <c r="D1461" s="12" t="s">
        <v>5447</v>
      </c>
      <c r="E1461" s="12" t="s">
        <v>7460</v>
      </c>
      <c r="F1461" s="12" t="s">
        <v>35</v>
      </c>
      <c r="G1461" s="12" t="s">
        <v>8029</v>
      </c>
      <c r="H1461" s="12" t="s">
        <v>8020</v>
      </c>
      <c r="I1461" s="12" t="s">
        <v>2916</v>
      </c>
      <c r="J1461" s="13">
        <v>45593</v>
      </c>
      <c r="K1461" s="14">
        <v>0.99831018518518522</v>
      </c>
      <c r="L1461" s="12">
        <v>13.93</v>
      </c>
      <c r="M1461" s="12">
        <v>3406.48</v>
      </c>
      <c r="N1461" s="12">
        <v>3420.41</v>
      </c>
      <c r="O1461" s="12">
        <v>101.29</v>
      </c>
      <c r="P1461" s="49">
        <v>45759</v>
      </c>
      <c r="Q1461" s="12" t="str">
        <f>TEXT(Table1[[#This Row],[Billing_Date]],"YYYY")</f>
        <v>2025</v>
      </c>
      <c r="R1461" s="49">
        <v>45863</v>
      </c>
      <c r="S1461" s="12" t="s">
        <v>49</v>
      </c>
      <c r="T1461" s="12">
        <f>IF(Table1[[#This Row],[Payment_Status]]="Paid",1,0)</f>
        <v>0</v>
      </c>
      <c r="U1461" s="12">
        <f>IF(Table1[[#This Row],[Payment_Status]]="Unpaid",1,0)</f>
        <v>1</v>
      </c>
      <c r="V1461" s="12">
        <f>IF(Table1[[#This Row],[Payment_Status]]="Pending",1,0)</f>
        <v>0</v>
      </c>
      <c r="W1461" s="12" t="s">
        <v>58</v>
      </c>
      <c r="X1461" s="12" t="s">
        <v>39</v>
      </c>
      <c r="Y1461" s="12" t="s">
        <v>45</v>
      </c>
      <c r="Z1461" s="12">
        <v>8.39</v>
      </c>
      <c r="AA1461" s="12">
        <v>5.54</v>
      </c>
      <c r="AB1461" s="12" t="s">
        <v>46</v>
      </c>
      <c r="AC1461" s="13">
        <v>42721</v>
      </c>
      <c r="AD1461" s="12">
        <v>20</v>
      </c>
      <c r="AE1461" s="15" t="s">
        <v>64</v>
      </c>
    </row>
    <row r="1462" spans="3:31" ht="18" x14ac:dyDescent="0.35">
      <c r="C1462" s="11" t="s">
        <v>2917</v>
      </c>
      <c r="D1462" s="12" t="s">
        <v>5448</v>
      </c>
      <c r="E1462" s="12" t="s">
        <v>7461</v>
      </c>
      <c r="F1462" s="12" t="s">
        <v>30</v>
      </c>
      <c r="G1462" s="12" t="s">
        <v>8027</v>
      </c>
      <c r="H1462" s="12" t="s">
        <v>8022</v>
      </c>
      <c r="I1462" s="12" t="s">
        <v>2918</v>
      </c>
      <c r="J1462" s="13">
        <v>45516</v>
      </c>
      <c r="K1462" s="14">
        <v>0.20744212962962963</v>
      </c>
      <c r="L1462" s="12">
        <v>162.13999999999999</v>
      </c>
      <c r="M1462" s="12">
        <v>3414.45</v>
      </c>
      <c r="N1462" s="12">
        <v>3576.5899999999901</v>
      </c>
      <c r="O1462" s="12">
        <v>1112.28</v>
      </c>
      <c r="P1462" s="49">
        <v>45818</v>
      </c>
      <c r="Q1462" s="12" t="str">
        <f>TEXT(Table1[[#This Row],[Billing_Date]],"YYYY")</f>
        <v>2025</v>
      </c>
      <c r="R1462" s="49">
        <v>45880</v>
      </c>
      <c r="S1462" s="12" t="s">
        <v>28</v>
      </c>
      <c r="T1462" s="12">
        <f>IF(Table1[[#This Row],[Payment_Status]]="Paid",1,0)</f>
        <v>1</v>
      </c>
      <c r="U1462" s="12">
        <f>IF(Table1[[#This Row],[Payment_Status]]="Unpaid",1,0)</f>
        <v>0</v>
      </c>
      <c r="V1462" s="12">
        <f>IF(Table1[[#This Row],[Payment_Status]]="Pending",1,0)</f>
        <v>0</v>
      </c>
      <c r="W1462" s="12" t="s">
        <v>50</v>
      </c>
      <c r="X1462" s="12" t="s">
        <v>30</v>
      </c>
      <c r="Y1462" s="12" t="s">
        <v>31</v>
      </c>
      <c r="Z1462" s="12">
        <v>66.2</v>
      </c>
      <c r="AA1462" s="12">
        <v>95.94</v>
      </c>
      <c r="AB1462" s="12" t="s">
        <v>46</v>
      </c>
      <c r="AC1462" s="13">
        <v>43389</v>
      </c>
      <c r="AD1462" s="12">
        <v>64</v>
      </c>
      <c r="AE1462" s="15" t="s">
        <v>40</v>
      </c>
    </row>
    <row r="1463" spans="3:31" ht="18" x14ac:dyDescent="0.35">
      <c r="C1463" s="11" t="s">
        <v>3204</v>
      </c>
      <c r="D1463" s="12" t="s">
        <v>5449</v>
      </c>
      <c r="E1463" s="12" t="s">
        <v>7462</v>
      </c>
      <c r="F1463" s="12" t="s">
        <v>30</v>
      </c>
      <c r="G1463" s="12" t="s">
        <v>8030</v>
      </c>
      <c r="H1463" s="12" t="s">
        <v>8023</v>
      </c>
      <c r="I1463" s="12" t="s">
        <v>3205</v>
      </c>
      <c r="J1463" s="13">
        <v>45511</v>
      </c>
      <c r="K1463" s="14">
        <v>0.72627314814814814</v>
      </c>
      <c r="L1463" s="12">
        <v>259.87</v>
      </c>
      <c r="M1463" s="12">
        <v>2261.2199999999998</v>
      </c>
      <c r="N1463" s="12">
        <v>2521.0899999999901</v>
      </c>
      <c r="O1463" s="12">
        <v>1616.66</v>
      </c>
      <c r="P1463" s="49">
        <v>45671</v>
      </c>
      <c r="Q1463" s="12" t="str">
        <f>TEXT(Table1[[#This Row],[Billing_Date]],"YYYY")</f>
        <v>2025</v>
      </c>
      <c r="R1463" s="49">
        <v>45857</v>
      </c>
      <c r="S1463" s="12" t="s">
        <v>49</v>
      </c>
      <c r="T1463" s="12">
        <f>IF(Table1[[#This Row],[Payment_Status]]="Paid",1,0)</f>
        <v>0</v>
      </c>
      <c r="U1463" s="12">
        <f>IF(Table1[[#This Row],[Payment_Status]]="Unpaid",1,0)</f>
        <v>1</v>
      </c>
      <c r="V1463" s="12">
        <f>IF(Table1[[#This Row],[Payment_Status]]="Pending",1,0)</f>
        <v>0</v>
      </c>
      <c r="W1463" s="12" t="s">
        <v>29</v>
      </c>
      <c r="X1463" s="12" t="s">
        <v>44</v>
      </c>
      <c r="Y1463" s="12" t="s">
        <v>51</v>
      </c>
      <c r="Z1463" s="12">
        <v>158.49</v>
      </c>
      <c r="AA1463" s="12">
        <v>101.38</v>
      </c>
      <c r="AB1463" s="12" t="s">
        <v>46</v>
      </c>
      <c r="AC1463" s="13">
        <v>43982</v>
      </c>
      <c r="AD1463" s="12">
        <v>52</v>
      </c>
      <c r="AE1463" s="15" t="s">
        <v>33</v>
      </c>
    </row>
    <row r="1464" spans="3:31" ht="18" x14ac:dyDescent="0.35">
      <c r="C1464" s="11" t="s">
        <v>2921</v>
      </c>
      <c r="D1464" s="12" t="s">
        <v>5450</v>
      </c>
      <c r="E1464" s="12" t="s">
        <v>7463</v>
      </c>
      <c r="F1464" s="12" t="s">
        <v>35</v>
      </c>
      <c r="G1464" s="12" t="s">
        <v>8026</v>
      </c>
      <c r="H1464" s="12" t="s">
        <v>8021</v>
      </c>
      <c r="I1464" s="12" t="s">
        <v>2922</v>
      </c>
      <c r="J1464" s="13">
        <v>45803</v>
      </c>
      <c r="K1464" s="14">
        <v>0.35587962962962966</v>
      </c>
      <c r="L1464" s="12">
        <v>146.63</v>
      </c>
      <c r="M1464" s="12">
        <v>2233.73</v>
      </c>
      <c r="N1464" s="12">
        <v>2380.36</v>
      </c>
      <c r="O1464" s="12">
        <v>989.85</v>
      </c>
      <c r="P1464" s="49">
        <v>45805</v>
      </c>
      <c r="Q1464" s="12" t="str">
        <f>TEXT(Table1[[#This Row],[Billing_Date]],"YYYY")</f>
        <v>2025</v>
      </c>
      <c r="R1464" s="49">
        <v>45857</v>
      </c>
      <c r="S1464" s="12" t="s">
        <v>28</v>
      </c>
      <c r="T1464" s="12">
        <f>IF(Table1[[#This Row],[Payment_Status]]="Paid",1,0)</f>
        <v>1</v>
      </c>
      <c r="U1464" s="12">
        <f>IF(Table1[[#This Row],[Payment_Status]]="Unpaid",1,0)</f>
        <v>0</v>
      </c>
      <c r="V1464" s="12">
        <f>IF(Table1[[#This Row],[Payment_Status]]="Pending",1,0)</f>
        <v>0</v>
      </c>
      <c r="W1464" s="12" t="s">
        <v>43</v>
      </c>
      <c r="X1464" s="12" t="s">
        <v>39</v>
      </c>
      <c r="Y1464" s="12" t="s">
        <v>85</v>
      </c>
      <c r="Z1464" s="12">
        <v>67.67</v>
      </c>
      <c r="AA1464" s="12">
        <v>78.959999999999994</v>
      </c>
      <c r="AB1464" s="12" t="s">
        <v>32</v>
      </c>
      <c r="AC1464" s="13">
        <v>42524</v>
      </c>
      <c r="AD1464" s="12">
        <v>68</v>
      </c>
      <c r="AE1464" s="15" t="s">
        <v>33</v>
      </c>
    </row>
    <row r="1465" spans="3:31" ht="18" x14ac:dyDescent="0.35">
      <c r="C1465" s="11" t="s">
        <v>2923</v>
      </c>
      <c r="D1465" s="12" t="s">
        <v>5451</v>
      </c>
      <c r="E1465" s="12" t="s">
        <v>7464</v>
      </c>
      <c r="F1465" s="12" t="s">
        <v>26</v>
      </c>
      <c r="G1465" s="12" t="s">
        <v>8028</v>
      </c>
      <c r="H1465" s="12" t="s">
        <v>8022</v>
      </c>
      <c r="I1465" s="12" t="s">
        <v>2924</v>
      </c>
      <c r="J1465" s="13">
        <v>45845</v>
      </c>
      <c r="K1465" s="14">
        <v>0.97921296296296301</v>
      </c>
      <c r="L1465" s="12">
        <v>440.13</v>
      </c>
      <c r="M1465" s="12">
        <v>2289.09</v>
      </c>
      <c r="N1465" s="12">
        <v>2729.22</v>
      </c>
      <c r="O1465" s="12">
        <v>1994.9</v>
      </c>
      <c r="P1465" s="49">
        <v>45851</v>
      </c>
      <c r="Q1465" s="12" t="str">
        <f>TEXT(Table1[[#This Row],[Billing_Date]],"YYYY")</f>
        <v>2025</v>
      </c>
      <c r="R1465" s="49">
        <v>45859</v>
      </c>
      <c r="S1465" s="12" t="s">
        <v>37</v>
      </c>
      <c r="T1465" s="12">
        <f>IF(Table1[[#This Row],[Payment_Status]]="Paid",1,0)</f>
        <v>0</v>
      </c>
      <c r="U1465" s="12">
        <f>IF(Table1[[#This Row],[Payment_Status]]="Unpaid",1,0)</f>
        <v>0</v>
      </c>
      <c r="V1465" s="12">
        <f>IF(Table1[[#This Row],[Payment_Status]]="Pending",1,0)</f>
        <v>1</v>
      </c>
      <c r="W1465" s="12" t="s">
        <v>43</v>
      </c>
      <c r="X1465" s="12" t="s">
        <v>30</v>
      </c>
      <c r="Y1465" s="12" t="s">
        <v>31</v>
      </c>
      <c r="Z1465" s="12">
        <v>290.81</v>
      </c>
      <c r="AA1465" s="12">
        <v>149.32</v>
      </c>
      <c r="AB1465" s="12" t="s">
        <v>46</v>
      </c>
      <c r="AC1465" s="13">
        <v>42876</v>
      </c>
      <c r="AD1465" s="12">
        <v>45</v>
      </c>
      <c r="AE1465" s="15" t="s">
        <v>33</v>
      </c>
    </row>
    <row r="1466" spans="3:31" ht="18" x14ac:dyDescent="0.35">
      <c r="C1466" s="11" t="s">
        <v>3643</v>
      </c>
      <c r="D1466" s="12" t="s">
        <v>5452</v>
      </c>
      <c r="E1466" s="12" t="s">
        <v>7465</v>
      </c>
      <c r="F1466" s="12" t="s">
        <v>35</v>
      </c>
      <c r="G1466" s="12" t="s">
        <v>8031</v>
      </c>
      <c r="H1466" s="12" t="s">
        <v>8024</v>
      </c>
      <c r="I1466" s="12" t="s">
        <v>3644</v>
      </c>
      <c r="J1466" s="13">
        <v>45803</v>
      </c>
      <c r="K1466" s="14">
        <v>0.5768402777777778</v>
      </c>
      <c r="L1466" s="12">
        <v>451.26</v>
      </c>
      <c r="M1466" s="12">
        <v>2997.68</v>
      </c>
      <c r="N1466" s="12">
        <v>3448.9399999999901</v>
      </c>
      <c r="O1466" s="12">
        <v>2642.75</v>
      </c>
      <c r="P1466" s="49">
        <v>45805</v>
      </c>
      <c r="Q1466" s="12" t="str">
        <f>TEXT(Table1[[#This Row],[Billing_Date]],"YYYY")</f>
        <v>2025</v>
      </c>
      <c r="R1466" s="49">
        <v>45877</v>
      </c>
      <c r="S1466" s="12" t="s">
        <v>37</v>
      </c>
      <c r="T1466" s="12">
        <f>IF(Table1[[#This Row],[Payment_Status]]="Paid",1,0)</f>
        <v>0</v>
      </c>
      <c r="U1466" s="12">
        <f>IF(Table1[[#This Row],[Payment_Status]]="Unpaid",1,0)</f>
        <v>0</v>
      </c>
      <c r="V1466" s="12">
        <f>IF(Table1[[#This Row],[Payment_Status]]="Pending",1,0)</f>
        <v>1</v>
      </c>
      <c r="W1466" s="12" t="s">
        <v>29</v>
      </c>
      <c r="X1466" s="12" t="s">
        <v>44</v>
      </c>
      <c r="Y1466" s="12" t="s">
        <v>45</v>
      </c>
      <c r="Z1466" s="12">
        <v>267.52999999999997</v>
      </c>
      <c r="AA1466" s="12">
        <v>183.73</v>
      </c>
      <c r="AB1466" s="12" t="s">
        <v>32</v>
      </c>
      <c r="AC1466" s="13">
        <v>43770</v>
      </c>
      <c r="AD1466" s="12">
        <v>75</v>
      </c>
      <c r="AE1466" s="15" t="s">
        <v>33</v>
      </c>
    </row>
    <row r="1467" spans="3:31" ht="18" x14ac:dyDescent="0.35">
      <c r="C1467" s="11" t="s">
        <v>2927</v>
      </c>
      <c r="D1467" s="12" t="s">
        <v>5453</v>
      </c>
      <c r="E1467" s="12" t="s">
        <v>7466</v>
      </c>
      <c r="F1467" s="12" t="s">
        <v>30</v>
      </c>
      <c r="G1467" s="12" t="s">
        <v>8030</v>
      </c>
      <c r="H1467" s="12" t="s">
        <v>8023</v>
      </c>
      <c r="I1467" s="12" t="s">
        <v>2928</v>
      </c>
      <c r="J1467" s="13">
        <v>45804</v>
      </c>
      <c r="K1467" s="14">
        <v>0.3087037037037037</v>
      </c>
      <c r="L1467" s="12">
        <v>450.29</v>
      </c>
      <c r="M1467" s="12">
        <v>4171.05</v>
      </c>
      <c r="N1467" s="12">
        <v>4621.34</v>
      </c>
      <c r="O1467" s="12">
        <v>2735.73</v>
      </c>
      <c r="P1467" s="49">
        <v>45838</v>
      </c>
      <c r="Q1467" s="12" t="str">
        <f>TEXT(Table1[[#This Row],[Billing_Date]],"YYYY")</f>
        <v>2025</v>
      </c>
      <c r="R1467" s="49">
        <v>45885</v>
      </c>
      <c r="S1467" s="12" t="s">
        <v>28</v>
      </c>
      <c r="T1467" s="12">
        <f>IF(Table1[[#This Row],[Payment_Status]]="Paid",1,0)</f>
        <v>1</v>
      </c>
      <c r="U1467" s="12">
        <f>IF(Table1[[#This Row],[Payment_Status]]="Unpaid",1,0)</f>
        <v>0</v>
      </c>
      <c r="V1467" s="12">
        <f>IF(Table1[[#This Row],[Payment_Status]]="Pending",1,0)</f>
        <v>0</v>
      </c>
      <c r="W1467" s="12" t="s">
        <v>38</v>
      </c>
      <c r="X1467" s="12" t="s">
        <v>30</v>
      </c>
      <c r="Y1467" s="12" t="s">
        <v>63</v>
      </c>
      <c r="Z1467" s="12">
        <v>271.58</v>
      </c>
      <c r="AA1467" s="12">
        <v>178.71</v>
      </c>
      <c r="AB1467" s="12" t="s">
        <v>46</v>
      </c>
      <c r="AC1467" s="13">
        <v>42875</v>
      </c>
      <c r="AD1467" s="12">
        <v>75</v>
      </c>
      <c r="AE1467" s="15" t="s">
        <v>64</v>
      </c>
    </row>
    <row r="1468" spans="3:31" ht="18" x14ac:dyDescent="0.35">
      <c r="C1468" s="11" t="s">
        <v>2929</v>
      </c>
      <c r="D1468" s="12" t="s">
        <v>5454</v>
      </c>
      <c r="E1468" s="12" t="s">
        <v>7467</v>
      </c>
      <c r="F1468" s="12" t="s">
        <v>35</v>
      </c>
      <c r="G1468" s="12" t="s">
        <v>8029</v>
      </c>
      <c r="H1468" s="12" t="s">
        <v>8020</v>
      </c>
      <c r="I1468" s="12" t="s">
        <v>2930</v>
      </c>
      <c r="J1468" s="13">
        <v>45592</v>
      </c>
      <c r="K1468" s="14">
        <v>0.80425925925925923</v>
      </c>
      <c r="L1468" s="12">
        <v>152.05000000000001</v>
      </c>
      <c r="M1468" s="12">
        <v>4245.62</v>
      </c>
      <c r="N1468" s="12">
        <v>4397.67</v>
      </c>
      <c r="O1468" s="12">
        <v>715.43</v>
      </c>
      <c r="P1468" s="49">
        <v>45756</v>
      </c>
      <c r="Q1468" s="12" t="str">
        <f>TEXT(Table1[[#This Row],[Billing_Date]],"YYYY")</f>
        <v>2025</v>
      </c>
      <c r="R1468" s="49">
        <v>45870</v>
      </c>
      <c r="S1468" s="12" t="s">
        <v>49</v>
      </c>
      <c r="T1468" s="12">
        <f>IF(Table1[[#This Row],[Payment_Status]]="Paid",1,0)</f>
        <v>0</v>
      </c>
      <c r="U1468" s="12">
        <f>IF(Table1[[#This Row],[Payment_Status]]="Unpaid",1,0)</f>
        <v>1</v>
      </c>
      <c r="V1468" s="12">
        <f>IF(Table1[[#This Row],[Payment_Status]]="Pending",1,0)</f>
        <v>0</v>
      </c>
      <c r="W1468" s="12" t="s">
        <v>58</v>
      </c>
      <c r="X1468" s="12" t="s">
        <v>30</v>
      </c>
      <c r="Y1468" s="12" t="s">
        <v>45</v>
      </c>
      <c r="Z1468" s="12">
        <v>65.95</v>
      </c>
      <c r="AA1468" s="12">
        <v>86.1</v>
      </c>
      <c r="AB1468" s="12" t="s">
        <v>32</v>
      </c>
      <c r="AC1468" s="13">
        <v>43683</v>
      </c>
      <c r="AD1468" s="12">
        <v>43</v>
      </c>
      <c r="AE1468" s="15" t="s">
        <v>40</v>
      </c>
    </row>
    <row r="1469" spans="3:31" ht="18" x14ac:dyDescent="0.35">
      <c r="C1469" s="11" t="s">
        <v>2931</v>
      </c>
      <c r="D1469" s="12" t="s">
        <v>5455</v>
      </c>
      <c r="E1469" s="12" t="s">
        <v>7468</v>
      </c>
      <c r="F1469" s="12" t="s">
        <v>30</v>
      </c>
      <c r="G1469" s="12" t="s">
        <v>8028</v>
      </c>
      <c r="H1469" s="12" t="s">
        <v>8022</v>
      </c>
      <c r="I1469" s="12" t="s">
        <v>2932</v>
      </c>
      <c r="J1469" s="13">
        <v>45769</v>
      </c>
      <c r="K1469" s="14">
        <v>0.31593749999999998</v>
      </c>
      <c r="L1469" s="12">
        <v>497.4</v>
      </c>
      <c r="M1469" s="12">
        <v>1744.85</v>
      </c>
      <c r="N1469" s="12">
        <v>2242.25</v>
      </c>
      <c r="O1469" s="12">
        <v>3364.91</v>
      </c>
      <c r="P1469" s="49">
        <v>45771</v>
      </c>
      <c r="Q1469" s="12" t="str">
        <f>TEXT(Table1[[#This Row],[Billing_Date]],"YYYY")</f>
        <v>2025</v>
      </c>
      <c r="R1469" s="49">
        <v>45883</v>
      </c>
      <c r="S1469" s="12" t="s">
        <v>28</v>
      </c>
      <c r="T1469" s="12">
        <f>IF(Table1[[#This Row],[Payment_Status]]="Paid",1,0)</f>
        <v>1</v>
      </c>
      <c r="U1469" s="12">
        <f>IF(Table1[[#This Row],[Payment_Status]]="Unpaid",1,0)</f>
        <v>0</v>
      </c>
      <c r="V1469" s="12">
        <f>IF(Table1[[#This Row],[Payment_Status]]="Pending",1,0)</f>
        <v>0</v>
      </c>
      <c r="W1469" s="12" t="s">
        <v>43</v>
      </c>
      <c r="X1469" s="12" t="s">
        <v>30</v>
      </c>
      <c r="Y1469" s="12" t="s">
        <v>31</v>
      </c>
      <c r="Z1469" s="12">
        <v>318.08999999999997</v>
      </c>
      <c r="AA1469" s="12">
        <v>179.31</v>
      </c>
      <c r="AB1469" s="12" t="s">
        <v>32</v>
      </c>
      <c r="AC1469" s="13">
        <v>42426</v>
      </c>
      <c r="AD1469" s="12">
        <v>63</v>
      </c>
      <c r="AE1469" s="15" t="s">
        <v>33</v>
      </c>
    </row>
    <row r="1470" spans="3:31" ht="18" x14ac:dyDescent="0.35">
      <c r="C1470" s="11" t="s">
        <v>3709</v>
      </c>
      <c r="D1470" s="12" t="s">
        <v>5456</v>
      </c>
      <c r="E1470" s="12" t="s">
        <v>7469</v>
      </c>
      <c r="F1470" s="12" t="s">
        <v>35</v>
      </c>
      <c r="G1470" s="12" t="s">
        <v>8025</v>
      </c>
      <c r="H1470" s="12" t="s">
        <v>8020</v>
      </c>
      <c r="I1470" s="12" t="s">
        <v>3710</v>
      </c>
      <c r="J1470" s="13">
        <v>45842</v>
      </c>
      <c r="K1470" s="14">
        <v>0.78076388888888892</v>
      </c>
      <c r="L1470" s="12">
        <v>285.97000000000003</v>
      </c>
      <c r="M1470" s="12">
        <v>2922.95</v>
      </c>
      <c r="N1470" s="12">
        <v>3208.92</v>
      </c>
      <c r="O1470" s="12">
        <v>1478.29</v>
      </c>
      <c r="P1470" s="49">
        <v>45845</v>
      </c>
      <c r="Q1470" s="12" t="str">
        <f>TEXT(Table1[[#This Row],[Billing_Date]],"YYYY")</f>
        <v>2025</v>
      </c>
      <c r="R1470" s="49">
        <v>45869</v>
      </c>
      <c r="S1470" s="12" t="s">
        <v>37</v>
      </c>
      <c r="T1470" s="12">
        <f>IF(Table1[[#This Row],[Payment_Status]]="Paid",1,0)</f>
        <v>0</v>
      </c>
      <c r="U1470" s="12">
        <f>IF(Table1[[#This Row],[Payment_Status]]="Unpaid",1,0)</f>
        <v>0</v>
      </c>
      <c r="V1470" s="12">
        <f>IF(Table1[[#This Row],[Payment_Status]]="Pending",1,0)</f>
        <v>1</v>
      </c>
      <c r="W1470" s="12" t="s">
        <v>43</v>
      </c>
      <c r="X1470" s="12" t="s">
        <v>30</v>
      </c>
      <c r="Y1470" s="12" t="s">
        <v>85</v>
      </c>
      <c r="Z1470" s="12">
        <v>195.01</v>
      </c>
      <c r="AA1470" s="12">
        <v>90.96</v>
      </c>
      <c r="AB1470" s="12" t="s">
        <v>32</v>
      </c>
      <c r="AC1470" s="13">
        <v>42830</v>
      </c>
      <c r="AD1470" s="12">
        <v>74</v>
      </c>
      <c r="AE1470" s="15" t="s">
        <v>40</v>
      </c>
    </row>
    <row r="1471" spans="3:31" ht="18" x14ac:dyDescent="0.35">
      <c r="C1471" s="11" t="s">
        <v>2935</v>
      </c>
      <c r="D1471" s="12" t="s">
        <v>5457</v>
      </c>
      <c r="E1471" s="12" t="s">
        <v>7470</v>
      </c>
      <c r="F1471" s="12" t="s">
        <v>26</v>
      </c>
      <c r="G1471" s="12" t="s">
        <v>8030</v>
      </c>
      <c r="H1471" s="12" t="s">
        <v>8023</v>
      </c>
      <c r="I1471" s="12" t="s">
        <v>2936</v>
      </c>
      <c r="J1471" s="13">
        <v>45610</v>
      </c>
      <c r="K1471" s="14">
        <v>1.4502314814814815E-2</v>
      </c>
      <c r="L1471" s="12">
        <v>115.53</v>
      </c>
      <c r="M1471" s="12">
        <v>3812.01</v>
      </c>
      <c r="N1471" s="12">
        <v>3927.54</v>
      </c>
      <c r="O1471" s="12">
        <v>648.28</v>
      </c>
      <c r="P1471" s="49">
        <v>45614</v>
      </c>
      <c r="Q1471" s="12" t="str">
        <f>TEXT(Table1[[#This Row],[Billing_Date]],"YYYY")</f>
        <v>2024</v>
      </c>
      <c r="R1471" s="49">
        <v>45885</v>
      </c>
      <c r="S1471" s="12" t="s">
        <v>49</v>
      </c>
      <c r="T1471" s="12">
        <f>IF(Table1[[#This Row],[Payment_Status]]="Paid",1,0)</f>
        <v>0</v>
      </c>
      <c r="U1471" s="12">
        <f>IF(Table1[[#This Row],[Payment_Status]]="Unpaid",1,0)</f>
        <v>1</v>
      </c>
      <c r="V1471" s="12">
        <f>IF(Table1[[#This Row],[Payment_Status]]="Pending",1,0)</f>
        <v>0</v>
      </c>
      <c r="W1471" s="12" t="s">
        <v>50</v>
      </c>
      <c r="X1471" s="12" t="s">
        <v>44</v>
      </c>
      <c r="Y1471" s="12" t="s">
        <v>63</v>
      </c>
      <c r="Z1471" s="12">
        <v>66.47</v>
      </c>
      <c r="AA1471" s="12">
        <v>49.06</v>
      </c>
      <c r="AB1471" s="12" t="s">
        <v>32</v>
      </c>
      <c r="AC1471" s="13">
        <v>43592</v>
      </c>
      <c r="AD1471" s="12">
        <v>32</v>
      </c>
      <c r="AE1471" s="15" t="s">
        <v>33</v>
      </c>
    </row>
    <row r="1472" spans="3:31" ht="18" x14ac:dyDescent="0.35">
      <c r="C1472" s="11" t="s">
        <v>266</v>
      </c>
      <c r="D1472" s="12" t="s">
        <v>5458</v>
      </c>
      <c r="E1472" s="12" t="s">
        <v>7471</v>
      </c>
      <c r="F1472" s="12" t="s">
        <v>26</v>
      </c>
      <c r="G1472" s="12" t="s">
        <v>8029</v>
      </c>
      <c r="H1472" s="12" t="s">
        <v>8020</v>
      </c>
      <c r="I1472" s="12" t="s">
        <v>267</v>
      </c>
      <c r="J1472" s="13">
        <v>45511</v>
      </c>
      <c r="K1472" s="14">
        <v>0.32837962962962963</v>
      </c>
      <c r="L1472" s="12">
        <v>430.97</v>
      </c>
      <c r="M1472" s="12">
        <v>2214.06</v>
      </c>
      <c r="N1472" s="12">
        <v>2645.0299999999902</v>
      </c>
      <c r="O1472" s="12">
        <v>2934.73</v>
      </c>
      <c r="P1472" s="49">
        <v>45688</v>
      </c>
      <c r="Q1472" s="12" t="str">
        <f>TEXT(Table1[[#This Row],[Billing_Date]],"YYYY")</f>
        <v>2025</v>
      </c>
      <c r="R1472" s="49">
        <v>45862</v>
      </c>
      <c r="S1472" s="12" t="s">
        <v>37</v>
      </c>
      <c r="T1472" s="12">
        <f>IF(Table1[[#This Row],[Payment_Status]]="Paid",1,0)</f>
        <v>0</v>
      </c>
      <c r="U1472" s="12">
        <f>IF(Table1[[#This Row],[Payment_Status]]="Unpaid",1,0)</f>
        <v>0</v>
      </c>
      <c r="V1472" s="12">
        <f>IF(Table1[[#This Row],[Payment_Status]]="Pending",1,0)</f>
        <v>1</v>
      </c>
      <c r="W1472" s="12" t="s">
        <v>43</v>
      </c>
      <c r="X1472" s="12" t="s">
        <v>39</v>
      </c>
      <c r="Y1472" s="12" t="s">
        <v>63</v>
      </c>
      <c r="Z1472" s="12">
        <v>300.72000000000003</v>
      </c>
      <c r="AA1472" s="12">
        <v>130.25</v>
      </c>
      <c r="AB1472" s="12" t="s">
        <v>46</v>
      </c>
      <c r="AC1472" s="13">
        <v>44662</v>
      </c>
      <c r="AD1472" s="12">
        <v>32</v>
      </c>
      <c r="AE1472" s="15" t="s">
        <v>33</v>
      </c>
    </row>
    <row r="1473" spans="3:31" ht="18" x14ac:dyDescent="0.35">
      <c r="C1473" s="11" t="s">
        <v>2939</v>
      </c>
      <c r="D1473" s="12" t="s">
        <v>5459</v>
      </c>
      <c r="E1473" s="12" t="s">
        <v>7472</v>
      </c>
      <c r="F1473" s="12" t="s">
        <v>30</v>
      </c>
      <c r="G1473" s="12" t="s">
        <v>8027</v>
      </c>
      <c r="H1473" s="12" t="s">
        <v>8022</v>
      </c>
      <c r="I1473" s="12" t="s">
        <v>2940</v>
      </c>
      <c r="J1473" s="13">
        <v>45563</v>
      </c>
      <c r="K1473" s="14">
        <v>0.17243055555555556</v>
      </c>
      <c r="L1473" s="12">
        <v>470.87</v>
      </c>
      <c r="M1473" s="12">
        <v>1657.21</v>
      </c>
      <c r="N1473" s="12">
        <v>2128.08</v>
      </c>
      <c r="O1473" s="12">
        <v>3263.33</v>
      </c>
      <c r="P1473" s="49">
        <v>45672</v>
      </c>
      <c r="Q1473" s="12" t="str">
        <f>TEXT(Table1[[#This Row],[Billing_Date]],"YYYY")</f>
        <v>2025</v>
      </c>
      <c r="R1473" s="49">
        <v>45870</v>
      </c>
      <c r="S1473" s="12" t="s">
        <v>28</v>
      </c>
      <c r="T1473" s="12">
        <f>IF(Table1[[#This Row],[Payment_Status]]="Paid",1,0)</f>
        <v>1</v>
      </c>
      <c r="U1473" s="12">
        <f>IF(Table1[[#This Row],[Payment_Status]]="Unpaid",1,0)</f>
        <v>0</v>
      </c>
      <c r="V1473" s="12">
        <f>IF(Table1[[#This Row],[Payment_Status]]="Pending",1,0)</f>
        <v>0</v>
      </c>
      <c r="W1473" s="12" t="s">
        <v>29</v>
      </c>
      <c r="X1473" s="12" t="s">
        <v>44</v>
      </c>
      <c r="Y1473" s="12" t="s">
        <v>51</v>
      </c>
      <c r="Z1473" s="12">
        <v>239.82</v>
      </c>
      <c r="AA1473" s="12">
        <v>231.05</v>
      </c>
      <c r="AB1473" s="12" t="s">
        <v>46</v>
      </c>
      <c r="AC1473" s="13">
        <v>42808</v>
      </c>
      <c r="AD1473" s="12">
        <v>55</v>
      </c>
      <c r="AE1473" s="15" t="s">
        <v>64</v>
      </c>
    </row>
    <row r="1474" spans="3:31" ht="18" x14ac:dyDescent="0.35">
      <c r="C1474" s="11" t="s">
        <v>2941</v>
      </c>
      <c r="D1474" s="12" t="s">
        <v>5460</v>
      </c>
      <c r="E1474" s="12" t="s">
        <v>7473</v>
      </c>
      <c r="F1474" s="12" t="s">
        <v>30</v>
      </c>
      <c r="G1474" s="12" t="s">
        <v>8030</v>
      </c>
      <c r="H1474" s="12" t="s">
        <v>8023</v>
      </c>
      <c r="I1474" s="12" t="s">
        <v>2942</v>
      </c>
      <c r="J1474" s="13">
        <v>45852</v>
      </c>
      <c r="K1474" s="14">
        <v>0.57674768518518515</v>
      </c>
      <c r="L1474" s="12">
        <v>488.57</v>
      </c>
      <c r="M1474" s="12">
        <v>1857.98</v>
      </c>
      <c r="N1474" s="12">
        <v>2346.5500000000002</v>
      </c>
      <c r="O1474" s="12">
        <v>3011.11</v>
      </c>
      <c r="P1474" s="49">
        <v>45855</v>
      </c>
      <c r="Q1474" s="12" t="str">
        <f>TEXT(Table1[[#This Row],[Billing_Date]],"YYYY")</f>
        <v>2025</v>
      </c>
      <c r="R1474" s="49">
        <v>45873</v>
      </c>
      <c r="S1474" s="12" t="s">
        <v>49</v>
      </c>
      <c r="T1474" s="12">
        <f>IF(Table1[[#This Row],[Payment_Status]]="Paid",1,0)</f>
        <v>0</v>
      </c>
      <c r="U1474" s="12">
        <f>IF(Table1[[#This Row],[Payment_Status]]="Unpaid",1,0)</f>
        <v>1</v>
      </c>
      <c r="V1474" s="12">
        <f>IF(Table1[[#This Row],[Payment_Status]]="Pending",1,0)</f>
        <v>0</v>
      </c>
      <c r="W1474" s="12" t="s">
        <v>50</v>
      </c>
      <c r="X1474" s="12" t="s">
        <v>39</v>
      </c>
      <c r="Y1474" s="12" t="s">
        <v>85</v>
      </c>
      <c r="Z1474" s="12">
        <v>202.6</v>
      </c>
      <c r="AA1474" s="12">
        <v>285.97000000000003</v>
      </c>
      <c r="AB1474" s="12" t="s">
        <v>46</v>
      </c>
      <c r="AC1474" s="13">
        <v>43780</v>
      </c>
      <c r="AD1474" s="12">
        <v>71</v>
      </c>
      <c r="AE1474" s="15" t="s">
        <v>64</v>
      </c>
    </row>
    <row r="1475" spans="3:31" ht="18" x14ac:dyDescent="0.35">
      <c r="C1475" s="11" t="s">
        <v>2943</v>
      </c>
      <c r="D1475" s="12" t="s">
        <v>5461</v>
      </c>
      <c r="E1475" s="12" t="s">
        <v>7474</v>
      </c>
      <c r="F1475" s="12" t="s">
        <v>26</v>
      </c>
      <c r="G1475" s="12" t="s">
        <v>8031</v>
      </c>
      <c r="H1475" s="12" t="s">
        <v>8024</v>
      </c>
      <c r="I1475" s="12" t="s">
        <v>2944</v>
      </c>
      <c r="J1475" s="13">
        <v>45619</v>
      </c>
      <c r="K1475" s="14">
        <v>0.41476851851851854</v>
      </c>
      <c r="L1475" s="12">
        <v>297.54000000000002</v>
      </c>
      <c r="M1475" s="12">
        <v>1755.99</v>
      </c>
      <c r="N1475" s="12">
        <v>2053.5300000000002</v>
      </c>
      <c r="O1475" s="12">
        <v>1793.14</v>
      </c>
      <c r="P1475" s="49">
        <v>45620</v>
      </c>
      <c r="Q1475" s="12" t="str">
        <f>TEXT(Table1[[#This Row],[Billing_Date]],"YYYY")</f>
        <v>2024</v>
      </c>
      <c r="R1475" s="49">
        <v>45884</v>
      </c>
      <c r="S1475" s="12" t="s">
        <v>49</v>
      </c>
      <c r="T1475" s="12">
        <f>IF(Table1[[#This Row],[Payment_Status]]="Paid",1,0)</f>
        <v>0</v>
      </c>
      <c r="U1475" s="12">
        <f>IF(Table1[[#This Row],[Payment_Status]]="Unpaid",1,0)</f>
        <v>1</v>
      </c>
      <c r="V1475" s="12">
        <f>IF(Table1[[#This Row],[Payment_Status]]="Pending",1,0)</f>
        <v>0</v>
      </c>
      <c r="W1475" s="12" t="s">
        <v>58</v>
      </c>
      <c r="X1475" s="12" t="s">
        <v>44</v>
      </c>
      <c r="Y1475" s="12" t="s">
        <v>45</v>
      </c>
      <c r="Z1475" s="12">
        <v>152.76</v>
      </c>
      <c r="AA1475" s="12">
        <v>144.78</v>
      </c>
      <c r="AB1475" s="12" t="s">
        <v>32</v>
      </c>
      <c r="AC1475" s="13">
        <v>44668</v>
      </c>
      <c r="AD1475" s="12">
        <v>45</v>
      </c>
      <c r="AE1475" s="15" t="s">
        <v>40</v>
      </c>
    </row>
    <row r="1476" spans="3:31" ht="18" x14ac:dyDescent="0.35">
      <c r="C1476" s="11" t="s">
        <v>2945</v>
      </c>
      <c r="D1476" s="12" t="s">
        <v>5462</v>
      </c>
      <c r="E1476" s="12" t="s">
        <v>7475</v>
      </c>
      <c r="F1476" s="12" t="s">
        <v>26</v>
      </c>
      <c r="G1476" s="12" t="s">
        <v>8028</v>
      </c>
      <c r="H1476" s="12" t="s">
        <v>8022</v>
      </c>
      <c r="I1476" s="12" t="s">
        <v>2946</v>
      </c>
      <c r="J1476" s="13">
        <v>45674</v>
      </c>
      <c r="K1476" s="14">
        <v>0.70379629629629625</v>
      </c>
      <c r="L1476" s="12">
        <v>138.4</v>
      </c>
      <c r="M1476" s="12">
        <v>2964.2</v>
      </c>
      <c r="N1476" s="12">
        <v>3102.6</v>
      </c>
      <c r="O1476" s="12">
        <v>789.29</v>
      </c>
      <c r="P1476" s="49">
        <v>45679</v>
      </c>
      <c r="Q1476" s="12" t="str">
        <f>TEXT(Table1[[#This Row],[Billing_Date]],"YYYY")</f>
        <v>2025</v>
      </c>
      <c r="R1476" s="49">
        <v>45857</v>
      </c>
      <c r="S1476" s="12" t="s">
        <v>37</v>
      </c>
      <c r="T1476" s="12">
        <f>IF(Table1[[#This Row],[Payment_Status]]="Paid",1,0)</f>
        <v>0</v>
      </c>
      <c r="U1476" s="12">
        <f>IF(Table1[[#This Row],[Payment_Status]]="Unpaid",1,0)</f>
        <v>0</v>
      </c>
      <c r="V1476" s="12">
        <f>IF(Table1[[#This Row],[Payment_Status]]="Pending",1,0)</f>
        <v>1</v>
      </c>
      <c r="W1476" s="12" t="s">
        <v>43</v>
      </c>
      <c r="X1476" s="12" t="s">
        <v>30</v>
      </c>
      <c r="Y1476" s="12" t="s">
        <v>45</v>
      </c>
      <c r="Z1476" s="12">
        <v>66.13</v>
      </c>
      <c r="AA1476" s="12">
        <v>72.27</v>
      </c>
      <c r="AB1476" s="12" t="s">
        <v>46</v>
      </c>
      <c r="AC1476" s="13">
        <v>45058</v>
      </c>
      <c r="AD1476" s="12">
        <v>67</v>
      </c>
      <c r="AE1476" s="15" t="s">
        <v>33</v>
      </c>
    </row>
    <row r="1477" spans="3:31" ht="18" x14ac:dyDescent="0.35">
      <c r="C1477" s="11" t="s">
        <v>2947</v>
      </c>
      <c r="D1477" s="12" t="s">
        <v>5463</v>
      </c>
      <c r="E1477" s="12" t="s">
        <v>7476</v>
      </c>
      <c r="F1477" s="12" t="s">
        <v>30</v>
      </c>
      <c r="G1477" s="12" t="s">
        <v>8026</v>
      </c>
      <c r="H1477" s="12" t="s">
        <v>8021</v>
      </c>
      <c r="I1477" s="12" t="s">
        <v>2948</v>
      </c>
      <c r="J1477" s="13">
        <v>45798</v>
      </c>
      <c r="K1477" s="14">
        <v>0.84021990740740737</v>
      </c>
      <c r="L1477" s="12">
        <v>296.01</v>
      </c>
      <c r="M1477" s="12">
        <v>1501.33</v>
      </c>
      <c r="N1477" s="12">
        <v>1797.34</v>
      </c>
      <c r="O1477" s="12">
        <v>1562.05</v>
      </c>
      <c r="P1477" s="49">
        <v>45804</v>
      </c>
      <c r="Q1477" s="12" t="str">
        <f>TEXT(Table1[[#This Row],[Billing_Date]],"YYYY")</f>
        <v>2025</v>
      </c>
      <c r="R1477" s="49">
        <v>45873</v>
      </c>
      <c r="S1477" s="12" t="s">
        <v>28</v>
      </c>
      <c r="T1477" s="12">
        <f>IF(Table1[[#This Row],[Payment_Status]]="Paid",1,0)</f>
        <v>1</v>
      </c>
      <c r="U1477" s="12">
        <f>IF(Table1[[#This Row],[Payment_Status]]="Unpaid",1,0)</f>
        <v>0</v>
      </c>
      <c r="V1477" s="12">
        <f>IF(Table1[[#This Row],[Payment_Status]]="Pending",1,0)</f>
        <v>0</v>
      </c>
      <c r="W1477" s="12" t="s">
        <v>38</v>
      </c>
      <c r="X1477" s="12" t="s">
        <v>30</v>
      </c>
      <c r="Y1477" s="12" t="s">
        <v>85</v>
      </c>
      <c r="Z1477" s="12">
        <v>151.16</v>
      </c>
      <c r="AA1477" s="12">
        <v>144.85</v>
      </c>
      <c r="AB1477" s="12" t="s">
        <v>46</v>
      </c>
      <c r="AC1477" s="13">
        <v>42498</v>
      </c>
      <c r="AD1477" s="12">
        <v>34</v>
      </c>
      <c r="AE1477" s="15" t="s">
        <v>64</v>
      </c>
    </row>
    <row r="1478" spans="3:31" ht="18" x14ac:dyDescent="0.35">
      <c r="C1478" s="11" t="s">
        <v>2949</v>
      </c>
      <c r="D1478" s="12" t="s">
        <v>5464</v>
      </c>
      <c r="E1478" s="12" t="s">
        <v>7477</v>
      </c>
      <c r="F1478" s="12" t="s">
        <v>30</v>
      </c>
      <c r="G1478" s="12" t="s">
        <v>8028</v>
      </c>
      <c r="H1478" s="12" t="s">
        <v>8022</v>
      </c>
      <c r="I1478" s="12" t="s">
        <v>2950</v>
      </c>
      <c r="J1478" s="13">
        <v>45781</v>
      </c>
      <c r="K1478" s="14">
        <v>0.9241435185185185</v>
      </c>
      <c r="L1478" s="12">
        <v>162.56</v>
      </c>
      <c r="M1478" s="12">
        <v>2078.16</v>
      </c>
      <c r="N1478" s="12">
        <v>2240.7199999999998</v>
      </c>
      <c r="O1478" s="12">
        <v>954.77</v>
      </c>
      <c r="P1478" s="49">
        <v>45782</v>
      </c>
      <c r="Q1478" s="12" t="str">
        <f>TEXT(Table1[[#This Row],[Billing_Date]],"YYYY")</f>
        <v>2025</v>
      </c>
      <c r="R1478" s="49">
        <v>45870</v>
      </c>
      <c r="S1478" s="12" t="s">
        <v>37</v>
      </c>
      <c r="T1478" s="12">
        <f>IF(Table1[[#This Row],[Payment_Status]]="Paid",1,0)</f>
        <v>0</v>
      </c>
      <c r="U1478" s="12">
        <f>IF(Table1[[#This Row],[Payment_Status]]="Unpaid",1,0)</f>
        <v>0</v>
      </c>
      <c r="V1478" s="12">
        <f>IF(Table1[[#This Row],[Payment_Status]]="Pending",1,0)</f>
        <v>1</v>
      </c>
      <c r="W1478" s="12" t="s">
        <v>29</v>
      </c>
      <c r="X1478" s="12" t="s">
        <v>39</v>
      </c>
      <c r="Y1478" s="12" t="s">
        <v>63</v>
      </c>
      <c r="Z1478" s="12">
        <v>70.59</v>
      </c>
      <c r="AA1478" s="12">
        <v>91.97</v>
      </c>
      <c r="AB1478" s="12" t="s">
        <v>46</v>
      </c>
      <c r="AC1478" s="13">
        <v>44946</v>
      </c>
      <c r="AD1478" s="12">
        <v>27</v>
      </c>
      <c r="AE1478" s="15" t="s">
        <v>33</v>
      </c>
    </row>
    <row r="1479" spans="3:31" ht="18" x14ac:dyDescent="0.35">
      <c r="C1479" s="11" t="s">
        <v>2951</v>
      </c>
      <c r="D1479" s="12" t="s">
        <v>5465</v>
      </c>
      <c r="E1479" s="12" t="s">
        <v>7478</v>
      </c>
      <c r="F1479" s="12" t="s">
        <v>30</v>
      </c>
      <c r="G1479" s="12" t="s">
        <v>8030</v>
      </c>
      <c r="H1479" s="12" t="s">
        <v>8023</v>
      </c>
      <c r="I1479" s="12" t="s">
        <v>2952</v>
      </c>
      <c r="J1479" s="13">
        <v>45852</v>
      </c>
      <c r="K1479" s="14">
        <v>0.27123842592592595</v>
      </c>
      <c r="L1479" s="12">
        <v>71.81</v>
      </c>
      <c r="M1479" s="12">
        <v>1314.5</v>
      </c>
      <c r="N1479" s="12">
        <v>1386.31</v>
      </c>
      <c r="O1479" s="12">
        <v>537.97</v>
      </c>
      <c r="P1479" s="49">
        <v>45854</v>
      </c>
      <c r="Q1479" s="12" t="str">
        <f>TEXT(Table1[[#This Row],[Billing_Date]],"YYYY")</f>
        <v>2025</v>
      </c>
      <c r="R1479" s="49">
        <v>45869</v>
      </c>
      <c r="S1479" s="12" t="s">
        <v>49</v>
      </c>
      <c r="T1479" s="12">
        <f>IF(Table1[[#This Row],[Payment_Status]]="Paid",1,0)</f>
        <v>0</v>
      </c>
      <c r="U1479" s="12">
        <f>IF(Table1[[#This Row],[Payment_Status]]="Unpaid",1,0)</f>
        <v>1</v>
      </c>
      <c r="V1479" s="12">
        <f>IF(Table1[[#This Row],[Payment_Status]]="Pending",1,0)</f>
        <v>0</v>
      </c>
      <c r="W1479" s="12" t="s">
        <v>29</v>
      </c>
      <c r="X1479" s="12" t="s">
        <v>44</v>
      </c>
      <c r="Y1479" s="12" t="s">
        <v>31</v>
      </c>
      <c r="Z1479" s="12">
        <v>28.85</v>
      </c>
      <c r="AA1479" s="12">
        <v>42.96</v>
      </c>
      <c r="AB1479" s="12" t="s">
        <v>46</v>
      </c>
      <c r="AC1479" s="13">
        <v>45151</v>
      </c>
      <c r="AD1479" s="12">
        <v>68</v>
      </c>
      <c r="AE1479" s="15" t="s">
        <v>33</v>
      </c>
    </row>
    <row r="1480" spans="3:31" ht="18" x14ac:dyDescent="0.35">
      <c r="C1480" s="11" t="s">
        <v>2954</v>
      </c>
      <c r="D1480" s="12" t="s">
        <v>5467</v>
      </c>
      <c r="E1480" s="12" t="s">
        <v>7480</v>
      </c>
      <c r="F1480" s="12" t="s">
        <v>30</v>
      </c>
      <c r="G1480" s="12" t="s">
        <v>8031</v>
      </c>
      <c r="H1480" s="12" t="s">
        <v>8024</v>
      </c>
      <c r="I1480" s="12" t="s">
        <v>2955</v>
      </c>
      <c r="J1480" s="13">
        <v>45592</v>
      </c>
      <c r="K1480" s="14">
        <v>0.39128472222222221</v>
      </c>
      <c r="L1480" s="12">
        <v>171.14</v>
      </c>
      <c r="M1480" s="12">
        <v>2963.26</v>
      </c>
      <c r="N1480" s="12">
        <v>3134.4</v>
      </c>
      <c r="O1480" s="12">
        <v>866.81</v>
      </c>
      <c r="P1480" s="49">
        <v>45664</v>
      </c>
      <c r="Q1480" s="12" t="str">
        <f>TEXT(Table1[[#This Row],[Billing_Date]],"YYYY")</f>
        <v>2025</v>
      </c>
      <c r="R1480" s="49">
        <v>45872</v>
      </c>
      <c r="S1480" s="12" t="s">
        <v>49</v>
      </c>
      <c r="T1480" s="12">
        <f>IF(Table1[[#This Row],[Payment_Status]]="Paid",1,0)</f>
        <v>0</v>
      </c>
      <c r="U1480" s="12">
        <f>IF(Table1[[#This Row],[Payment_Status]]="Unpaid",1,0)</f>
        <v>1</v>
      </c>
      <c r="V1480" s="12">
        <f>IF(Table1[[#This Row],[Payment_Status]]="Pending",1,0)</f>
        <v>0</v>
      </c>
      <c r="W1480" s="12" t="s">
        <v>58</v>
      </c>
      <c r="X1480" s="12" t="s">
        <v>30</v>
      </c>
      <c r="Y1480" s="12" t="s">
        <v>51</v>
      </c>
      <c r="Z1480" s="12">
        <v>86.9</v>
      </c>
      <c r="AA1480" s="12">
        <v>84.24</v>
      </c>
      <c r="AB1480" s="12" t="s">
        <v>32</v>
      </c>
      <c r="AC1480" s="13">
        <v>44079</v>
      </c>
      <c r="AD1480" s="12">
        <v>57</v>
      </c>
      <c r="AE1480" s="15" t="s">
        <v>33</v>
      </c>
    </row>
    <row r="1481" spans="3:31" ht="18" x14ac:dyDescent="0.35">
      <c r="C1481" s="11" t="s">
        <v>2956</v>
      </c>
      <c r="D1481" s="12" t="s">
        <v>5468</v>
      </c>
      <c r="E1481" s="12" t="s">
        <v>7481</v>
      </c>
      <c r="F1481" s="12" t="s">
        <v>26</v>
      </c>
      <c r="G1481" s="12" t="s">
        <v>8031</v>
      </c>
      <c r="H1481" s="12" t="s">
        <v>8024</v>
      </c>
      <c r="I1481" s="12" t="s">
        <v>2957</v>
      </c>
      <c r="J1481" s="13">
        <v>45728</v>
      </c>
      <c r="K1481" s="14">
        <v>0.3797800925925926</v>
      </c>
      <c r="L1481" s="12">
        <v>139.41</v>
      </c>
      <c r="M1481" s="12">
        <v>2277.35</v>
      </c>
      <c r="N1481" s="12">
        <v>2416.7599999999902</v>
      </c>
      <c r="O1481" s="12">
        <v>697.16</v>
      </c>
      <c r="P1481" s="49">
        <v>45853</v>
      </c>
      <c r="Q1481" s="12" t="str">
        <f>TEXT(Table1[[#This Row],[Billing_Date]],"YYYY")</f>
        <v>2025</v>
      </c>
      <c r="R1481" s="49">
        <v>45877</v>
      </c>
      <c r="S1481" s="12" t="s">
        <v>49</v>
      </c>
      <c r="T1481" s="12">
        <f>IF(Table1[[#This Row],[Payment_Status]]="Paid",1,0)</f>
        <v>0</v>
      </c>
      <c r="U1481" s="12">
        <f>IF(Table1[[#This Row],[Payment_Status]]="Unpaid",1,0)</f>
        <v>1</v>
      </c>
      <c r="V1481" s="12">
        <f>IF(Table1[[#This Row],[Payment_Status]]="Pending",1,0)</f>
        <v>0</v>
      </c>
      <c r="W1481" s="12" t="s">
        <v>43</v>
      </c>
      <c r="X1481" s="12" t="s">
        <v>30</v>
      </c>
      <c r="Y1481" s="12" t="s">
        <v>45</v>
      </c>
      <c r="Z1481" s="12">
        <v>83</v>
      </c>
      <c r="AA1481" s="12">
        <v>56.41</v>
      </c>
      <c r="AB1481" s="12" t="s">
        <v>46</v>
      </c>
      <c r="AC1481" s="13">
        <v>43302</v>
      </c>
      <c r="AD1481" s="12">
        <v>28</v>
      </c>
      <c r="AE1481" s="15" t="s">
        <v>64</v>
      </c>
    </row>
    <row r="1482" spans="3:31" ht="18" x14ac:dyDescent="0.35">
      <c r="C1482" s="11" t="s">
        <v>2958</v>
      </c>
      <c r="D1482" s="12" t="s">
        <v>5469</v>
      </c>
      <c r="E1482" s="12" t="s">
        <v>7482</v>
      </c>
      <c r="F1482" s="12" t="s">
        <v>26</v>
      </c>
      <c r="G1482" s="12" t="s">
        <v>8026</v>
      </c>
      <c r="H1482" s="12" t="s">
        <v>8021</v>
      </c>
      <c r="I1482" s="12" t="s">
        <v>2959</v>
      </c>
      <c r="J1482" s="13">
        <v>45784</v>
      </c>
      <c r="K1482" s="14">
        <v>0.45738425925925924</v>
      </c>
      <c r="L1482" s="12">
        <v>188.82</v>
      </c>
      <c r="M1482" s="12">
        <v>3289.23</v>
      </c>
      <c r="N1482" s="12">
        <v>3478.05</v>
      </c>
      <c r="O1482" s="12">
        <v>1255.1400000000001</v>
      </c>
      <c r="P1482" s="49">
        <v>45785</v>
      </c>
      <c r="Q1482" s="12" t="str">
        <f>TEXT(Table1[[#This Row],[Billing_Date]],"YYYY")</f>
        <v>2025</v>
      </c>
      <c r="R1482" s="49">
        <v>45867</v>
      </c>
      <c r="S1482" s="12" t="s">
        <v>37</v>
      </c>
      <c r="T1482" s="12">
        <f>IF(Table1[[#This Row],[Payment_Status]]="Paid",1,0)</f>
        <v>0</v>
      </c>
      <c r="U1482" s="12">
        <f>IF(Table1[[#This Row],[Payment_Status]]="Unpaid",1,0)</f>
        <v>0</v>
      </c>
      <c r="V1482" s="12">
        <f>IF(Table1[[#This Row],[Payment_Status]]="Pending",1,0)</f>
        <v>1</v>
      </c>
      <c r="W1482" s="12" t="s">
        <v>29</v>
      </c>
      <c r="X1482" s="12" t="s">
        <v>30</v>
      </c>
      <c r="Y1482" s="12" t="s">
        <v>51</v>
      </c>
      <c r="Z1482" s="12">
        <v>112.31</v>
      </c>
      <c r="AA1482" s="12">
        <v>76.510000000000005</v>
      </c>
      <c r="AB1482" s="12" t="s">
        <v>46</v>
      </c>
      <c r="AC1482" s="13">
        <v>44150</v>
      </c>
      <c r="AD1482" s="12">
        <v>51</v>
      </c>
      <c r="AE1482" s="15" t="s">
        <v>64</v>
      </c>
    </row>
    <row r="1483" spans="3:31" ht="18" x14ac:dyDescent="0.35">
      <c r="C1483" s="11" t="s">
        <v>2960</v>
      </c>
      <c r="D1483" s="12" t="s">
        <v>5470</v>
      </c>
      <c r="E1483" s="12" t="s">
        <v>7483</v>
      </c>
      <c r="F1483" s="12" t="s">
        <v>35</v>
      </c>
      <c r="G1483" s="12" t="s">
        <v>8029</v>
      </c>
      <c r="H1483" s="12" t="s">
        <v>8020</v>
      </c>
      <c r="I1483" s="12" t="s">
        <v>2961</v>
      </c>
      <c r="J1483" s="13">
        <v>45621</v>
      </c>
      <c r="K1483" s="14">
        <v>0.3332060185185185</v>
      </c>
      <c r="L1483" s="12">
        <v>145.54</v>
      </c>
      <c r="M1483" s="12">
        <v>3186.87</v>
      </c>
      <c r="N1483" s="12">
        <v>3332.41</v>
      </c>
      <c r="O1483" s="12">
        <v>1089.93</v>
      </c>
      <c r="P1483" s="49">
        <v>45626</v>
      </c>
      <c r="Q1483" s="12" t="str">
        <f>TEXT(Table1[[#This Row],[Billing_Date]],"YYYY")</f>
        <v>2024</v>
      </c>
      <c r="R1483" s="49">
        <v>45869</v>
      </c>
      <c r="S1483" s="12" t="s">
        <v>37</v>
      </c>
      <c r="T1483" s="12">
        <f>IF(Table1[[#This Row],[Payment_Status]]="Paid",1,0)</f>
        <v>0</v>
      </c>
      <c r="U1483" s="12">
        <f>IF(Table1[[#This Row],[Payment_Status]]="Unpaid",1,0)</f>
        <v>0</v>
      </c>
      <c r="V1483" s="12">
        <f>IF(Table1[[#This Row],[Payment_Status]]="Pending",1,0)</f>
        <v>1</v>
      </c>
      <c r="W1483" s="12" t="s">
        <v>43</v>
      </c>
      <c r="X1483" s="12" t="s">
        <v>44</v>
      </c>
      <c r="Y1483" s="12" t="s">
        <v>45</v>
      </c>
      <c r="Z1483" s="12">
        <v>83.69</v>
      </c>
      <c r="AA1483" s="12">
        <v>61.85</v>
      </c>
      <c r="AB1483" s="12" t="s">
        <v>32</v>
      </c>
      <c r="AC1483" s="13">
        <v>43143</v>
      </c>
      <c r="AD1483" s="12">
        <v>31</v>
      </c>
      <c r="AE1483" s="15" t="s">
        <v>33</v>
      </c>
    </row>
    <row r="1484" spans="3:31" ht="18" x14ac:dyDescent="0.35">
      <c r="C1484" s="11" t="s">
        <v>2962</v>
      </c>
      <c r="D1484" s="12" t="s">
        <v>5471</v>
      </c>
      <c r="E1484" s="12" t="s">
        <v>7484</v>
      </c>
      <c r="F1484" s="12" t="s">
        <v>26</v>
      </c>
      <c r="G1484" s="12" t="s">
        <v>8030</v>
      </c>
      <c r="H1484" s="12" t="s">
        <v>8023</v>
      </c>
      <c r="I1484" s="12" t="s">
        <v>2963</v>
      </c>
      <c r="J1484" s="13">
        <v>45814</v>
      </c>
      <c r="K1484" s="14">
        <v>0.34322916666666664</v>
      </c>
      <c r="L1484" s="12">
        <v>424.36</v>
      </c>
      <c r="M1484" s="12">
        <v>4817.25</v>
      </c>
      <c r="N1484" s="12">
        <v>5241.6099999999997</v>
      </c>
      <c r="O1484" s="12">
        <v>2645.04</v>
      </c>
      <c r="P1484" s="49">
        <v>45819</v>
      </c>
      <c r="Q1484" s="12" t="str">
        <f>TEXT(Table1[[#This Row],[Billing_Date]],"YYYY")</f>
        <v>2025</v>
      </c>
      <c r="R1484" s="49">
        <v>45864</v>
      </c>
      <c r="S1484" s="12" t="s">
        <v>37</v>
      </c>
      <c r="T1484" s="12">
        <f>IF(Table1[[#This Row],[Payment_Status]]="Paid",1,0)</f>
        <v>0</v>
      </c>
      <c r="U1484" s="12">
        <f>IF(Table1[[#This Row],[Payment_Status]]="Unpaid",1,0)</f>
        <v>0</v>
      </c>
      <c r="V1484" s="12">
        <f>IF(Table1[[#This Row],[Payment_Status]]="Pending",1,0)</f>
        <v>1</v>
      </c>
      <c r="W1484" s="12" t="s">
        <v>43</v>
      </c>
      <c r="X1484" s="12" t="s">
        <v>44</v>
      </c>
      <c r="Y1484" s="12" t="s">
        <v>45</v>
      </c>
      <c r="Z1484" s="12">
        <v>193.4</v>
      </c>
      <c r="AA1484" s="12">
        <v>230.96</v>
      </c>
      <c r="AB1484" s="12" t="s">
        <v>46</v>
      </c>
      <c r="AC1484" s="13">
        <v>45215</v>
      </c>
      <c r="AD1484" s="12">
        <v>71</v>
      </c>
      <c r="AE1484" s="15" t="s">
        <v>64</v>
      </c>
    </row>
    <row r="1485" spans="3:31" ht="18" x14ac:dyDescent="0.35">
      <c r="C1485" s="11" t="s">
        <v>2551</v>
      </c>
      <c r="D1485" s="12" t="s">
        <v>5472</v>
      </c>
      <c r="E1485" s="12" t="s">
        <v>7485</v>
      </c>
      <c r="F1485" s="12" t="s">
        <v>30</v>
      </c>
      <c r="G1485" s="12" t="s">
        <v>8030</v>
      </c>
      <c r="H1485" s="12" t="s">
        <v>8023</v>
      </c>
      <c r="I1485" s="12" t="s">
        <v>2552</v>
      </c>
      <c r="J1485" s="13">
        <v>45706</v>
      </c>
      <c r="K1485" s="14">
        <v>0.34056712962962965</v>
      </c>
      <c r="L1485" s="12">
        <v>125.46</v>
      </c>
      <c r="M1485" s="12">
        <v>1937.16</v>
      </c>
      <c r="N1485" s="12">
        <v>2062.62</v>
      </c>
      <c r="O1485" s="12">
        <v>925.48</v>
      </c>
      <c r="P1485" s="49">
        <v>45706</v>
      </c>
      <c r="Q1485" s="12" t="str">
        <f>TEXT(Table1[[#This Row],[Billing_Date]],"YYYY")</f>
        <v>2025</v>
      </c>
      <c r="R1485" s="49">
        <v>45858</v>
      </c>
      <c r="S1485" s="12" t="s">
        <v>37</v>
      </c>
      <c r="T1485" s="12">
        <f>IF(Table1[[#This Row],[Payment_Status]]="Paid",1,0)</f>
        <v>0</v>
      </c>
      <c r="U1485" s="12">
        <f>IF(Table1[[#This Row],[Payment_Status]]="Unpaid",1,0)</f>
        <v>0</v>
      </c>
      <c r="V1485" s="12">
        <f>IF(Table1[[#This Row],[Payment_Status]]="Pending",1,0)</f>
        <v>1</v>
      </c>
      <c r="W1485" s="12" t="s">
        <v>38</v>
      </c>
      <c r="X1485" s="12" t="s">
        <v>30</v>
      </c>
      <c r="Y1485" s="12" t="s">
        <v>45</v>
      </c>
      <c r="Z1485" s="12">
        <v>63.88</v>
      </c>
      <c r="AA1485" s="12">
        <v>61.58</v>
      </c>
      <c r="AB1485" s="12" t="s">
        <v>46</v>
      </c>
      <c r="AC1485" s="13">
        <v>43496</v>
      </c>
      <c r="AD1485" s="12">
        <v>40</v>
      </c>
      <c r="AE1485" s="15" t="s">
        <v>40</v>
      </c>
    </row>
    <row r="1486" spans="3:31" ht="18" x14ac:dyDescent="0.35">
      <c r="C1486" s="11" t="s">
        <v>2966</v>
      </c>
      <c r="D1486" s="12" t="s">
        <v>5473</v>
      </c>
      <c r="E1486" s="12" t="s">
        <v>7486</v>
      </c>
      <c r="F1486" s="12" t="s">
        <v>30</v>
      </c>
      <c r="G1486" s="12" t="s">
        <v>8029</v>
      </c>
      <c r="H1486" s="12" t="s">
        <v>8020</v>
      </c>
      <c r="I1486" s="12" t="s">
        <v>2967</v>
      </c>
      <c r="J1486" s="13">
        <v>45613</v>
      </c>
      <c r="K1486" s="14">
        <v>0.56057870370370366</v>
      </c>
      <c r="L1486" s="12">
        <v>301.33999999999997</v>
      </c>
      <c r="M1486" s="12">
        <v>4356.5200000000004</v>
      </c>
      <c r="N1486" s="12">
        <v>4657.8599999999997</v>
      </c>
      <c r="O1486" s="12">
        <v>1987.3</v>
      </c>
      <c r="P1486" s="49">
        <v>45854</v>
      </c>
      <c r="Q1486" s="12" t="str">
        <f>TEXT(Table1[[#This Row],[Billing_Date]],"YYYY")</f>
        <v>2025</v>
      </c>
      <c r="R1486" s="49">
        <v>45877</v>
      </c>
      <c r="S1486" s="12" t="s">
        <v>28</v>
      </c>
      <c r="T1486" s="12">
        <f>IF(Table1[[#This Row],[Payment_Status]]="Paid",1,0)</f>
        <v>1</v>
      </c>
      <c r="U1486" s="12">
        <f>IF(Table1[[#This Row],[Payment_Status]]="Unpaid",1,0)</f>
        <v>0</v>
      </c>
      <c r="V1486" s="12">
        <f>IF(Table1[[#This Row],[Payment_Status]]="Pending",1,0)</f>
        <v>0</v>
      </c>
      <c r="W1486" s="12" t="s">
        <v>58</v>
      </c>
      <c r="X1486" s="12" t="s">
        <v>30</v>
      </c>
      <c r="Y1486" s="12" t="s">
        <v>31</v>
      </c>
      <c r="Z1486" s="12">
        <v>185.14</v>
      </c>
      <c r="AA1486" s="12">
        <v>116.2</v>
      </c>
      <c r="AB1486" s="12" t="s">
        <v>46</v>
      </c>
      <c r="AC1486" s="13">
        <v>44201</v>
      </c>
      <c r="AD1486" s="12">
        <v>70</v>
      </c>
      <c r="AE1486" s="15" t="s">
        <v>33</v>
      </c>
    </row>
    <row r="1487" spans="3:31" ht="18" x14ac:dyDescent="0.35">
      <c r="C1487" s="11" t="s">
        <v>2968</v>
      </c>
      <c r="D1487" s="12" t="s">
        <v>5474</v>
      </c>
      <c r="E1487" s="12" t="s">
        <v>7487</v>
      </c>
      <c r="F1487" s="12" t="s">
        <v>30</v>
      </c>
      <c r="G1487" s="12" t="s">
        <v>8031</v>
      </c>
      <c r="H1487" s="12" t="s">
        <v>8024</v>
      </c>
      <c r="I1487" s="12" t="s">
        <v>2969</v>
      </c>
      <c r="J1487" s="13">
        <v>45509</v>
      </c>
      <c r="K1487" s="14">
        <v>0.22337962962962962</v>
      </c>
      <c r="L1487" s="12">
        <v>458.81</v>
      </c>
      <c r="M1487" s="12">
        <v>2465</v>
      </c>
      <c r="N1487" s="12">
        <v>2923.81</v>
      </c>
      <c r="O1487" s="12">
        <v>2321.9699999999998</v>
      </c>
      <c r="P1487" s="49">
        <v>45804</v>
      </c>
      <c r="Q1487" s="12" t="str">
        <f>TEXT(Table1[[#This Row],[Billing_Date]],"YYYY")</f>
        <v>2025</v>
      </c>
      <c r="R1487" s="49">
        <v>45874</v>
      </c>
      <c r="S1487" s="12" t="s">
        <v>49</v>
      </c>
      <c r="T1487" s="12">
        <f>IF(Table1[[#This Row],[Payment_Status]]="Paid",1,0)</f>
        <v>0</v>
      </c>
      <c r="U1487" s="12">
        <f>IF(Table1[[#This Row],[Payment_Status]]="Unpaid",1,0)</f>
        <v>1</v>
      </c>
      <c r="V1487" s="12">
        <f>IF(Table1[[#This Row],[Payment_Status]]="Pending",1,0)</f>
        <v>0</v>
      </c>
      <c r="W1487" s="12" t="s">
        <v>50</v>
      </c>
      <c r="X1487" s="12" t="s">
        <v>30</v>
      </c>
      <c r="Y1487" s="12" t="s">
        <v>51</v>
      </c>
      <c r="Z1487" s="12">
        <v>272.31</v>
      </c>
      <c r="AA1487" s="12">
        <v>186.5</v>
      </c>
      <c r="AB1487" s="12" t="s">
        <v>32</v>
      </c>
      <c r="AC1487" s="13">
        <v>43728</v>
      </c>
      <c r="AD1487" s="12">
        <v>21</v>
      </c>
      <c r="AE1487" s="15" t="s">
        <v>64</v>
      </c>
    </row>
    <row r="1488" spans="3:31" ht="18" x14ac:dyDescent="0.35">
      <c r="C1488" s="11" t="s">
        <v>3779</v>
      </c>
      <c r="D1488" s="12" t="s">
        <v>5475</v>
      </c>
      <c r="E1488" s="12" t="s">
        <v>7488</v>
      </c>
      <c r="F1488" s="12" t="s">
        <v>30</v>
      </c>
      <c r="G1488" s="12" t="s">
        <v>8031</v>
      </c>
      <c r="H1488" s="12" t="s">
        <v>8024</v>
      </c>
      <c r="I1488" s="12" t="s">
        <v>3780</v>
      </c>
      <c r="J1488" s="13">
        <v>45551</v>
      </c>
      <c r="K1488" s="14">
        <v>0.64844907407407404</v>
      </c>
      <c r="L1488" s="12">
        <v>375.89</v>
      </c>
      <c r="M1488" s="12">
        <v>1168.8499999999999</v>
      </c>
      <c r="N1488" s="12">
        <v>1544.73999999999</v>
      </c>
      <c r="O1488" s="12">
        <v>2039.09</v>
      </c>
      <c r="P1488" s="49">
        <v>45553</v>
      </c>
      <c r="Q1488" s="12" t="str">
        <f>TEXT(Table1[[#This Row],[Billing_Date]],"YYYY")</f>
        <v>2024</v>
      </c>
      <c r="R1488" s="49">
        <v>45871</v>
      </c>
      <c r="S1488" s="12" t="s">
        <v>28</v>
      </c>
      <c r="T1488" s="12">
        <f>IF(Table1[[#This Row],[Payment_Status]]="Paid",1,0)</f>
        <v>1</v>
      </c>
      <c r="U1488" s="12">
        <f>IF(Table1[[#This Row],[Payment_Status]]="Unpaid",1,0)</f>
        <v>0</v>
      </c>
      <c r="V1488" s="12">
        <f>IF(Table1[[#This Row],[Payment_Status]]="Pending",1,0)</f>
        <v>0</v>
      </c>
      <c r="W1488" s="12" t="s">
        <v>43</v>
      </c>
      <c r="X1488" s="12" t="s">
        <v>30</v>
      </c>
      <c r="Y1488" s="12" t="s">
        <v>31</v>
      </c>
      <c r="Z1488" s="12">
        <v>211.65</v>
      </c>
      <c r="AA1488" s="12">
        <v>164.24</v>
      </c>
      <c r="AB1488" s="12" t="s">
        <v>32</v>
      </c>
      <c r="AC1488" s="13">
        <v>44200</v>
      </c>
      <c r="AD1488" s="12">
        <v>46</v>
      </c>
      <c r="AE1488" s="15" t="s">
        <v>64</v>
      </c>
    </row>
    <row r="1489" spans="3:31" ht="18" x14ac:dyDescent="0.35">
      <c r="C1489" s="11" t="s">
        <v>2972</v>
      </c>
      <c r="D1489" s="12" t="s">
        <v>5476</v>
      </c>
      <c r="E1489" s="12" t="s">
        <v>7489</v>
      </c>
      <c r="F1489" s="12" t="s">
        <v>30</v>
      </c>
      <c r="G1489" s="12" t="s">
        <v>8027</v>
      </c>
      <c r="H1489" s="12" t="s">
        <v>8022</v>
      </c>
      <c r="I1489" s="12" t="s">
        <v>2973</v>
      </c>
      <c r="J1489" s="13">
        <v>45527</v>
      </c>
      <c r="K1489" s="14">
        <v>3.4467592592592591E-2</v>
      </c>
      <c r="L1489" s="12">
        <v>185.02</v>
      </c>
      <c r="M1489" s="12">
        <v>4781.54</v>
      </c>
      <c r="N1489" s="12">
        <v>4966.5600000000004</v>
      </c>
      <c r="O1489" s="12">
        <v>1116.8599999999999</v>
      </c>
      <c r="P1489" s="49">
        <v>45754</v>
      </c>
      <c r="Q1489" s="12" t="str">
        <f>TEXT(Table1[[#This Row],[Billing_Date]],"YYYY")</f>
        <v>2025</v>
      </c>
      <c r="R1489" s="49">
        <v>45879</v>
      </c>
      <c r="S1489" s="12" t="s">
        <v>28</v>
      </c>
      <c r="T1489" s="12">
        <f>IF(Table1[[#This Row],[Payment_Status]]="Paid",1,0)</f>
        <v>1</v>
      </c>
      <c r="U1489" s="12">
        <f>IF(Table1[[#This Row],[Payment_Status]]="Unpaid",1,0)</f>
        <v>0</v>
      </c>
      <c r="V1489" s="12">
        <f>IF(Table1[[#This Row],[Payment_Status]]="Pending",1,0)</f>
        <v>0</v>
      </c>
      <c r="W1489" s="12" t="s">
        <v>50</v>
      </c>
      <c r="X1489" s="12" t="s">
        <v>30</v>
      </c>
      <c r="Y1489" s="12" t="s">
        <v>63</v>
      </c>
      <c r="Z1489" s="12">
        <v>119.32</v>
      </c>
      <c r="AA1489" s="12">
        <v>65.7</v>
      </c>
      <c r="AB1489" s="12" t="s">
        <v>32</v>
      </c>
      <c r="AC1489" s="13">
        <v>43628</v>
      </c>
      <c r="AD1489" s="12">
        <v>37</v>
      </c>
      <c r="AE1489" s="15" t="s">
        <v>40</v>
      </c>
    </row>
    <row r="1490" spans="3:31" ht="18" x14ac:dyDescent="0.35">
      <c r="C1490" s="11" t="s">
        <v>2974</v>
      </c>
      <c r="D1490" s="12" t="s">
        <v>5477</v>
      </c>
      <c r="E1490" s="12" t="s">
        <v>7490</v>
      </c>
      <c r="F1490" s="12" t="s">
        <v>30</v>
      </c>
      <c r="G1490" s="12" t="s">
        <v>8026</v>
      </c>
      <c r="H1490" s="12" t="s">
        <v>8021</v>
      </c>
      <c r="I1490" s="12" t="s">
        <v>2975</v>
      </c>
      <c r="J1490" s="13">
        <v>45825</v>
      </c>
      <c r="K1490" s="14">
        <v>0.83344907407407409</v>
      </c>
      <c r="L1490" s="12">
        <v>68.81</v>
      </c>
      <c r="M1490" s="12">
        <v>1570.03</v>
      </c>
      <c r="N1490" s="12">
        <v>1638.84</v>
      </c>
      <c r="O1490" s="12">
        <v>431.69</v>
      </c>
      <c r="P1490" s="49">
        <v>45826</v>
      </c>
      <c r="Q1490" s="12" t="str">
        <f>TEXT(Table1[[#This Row],[Billing_Date]],"YYYY")</f>
        <v>2025</v>
      </c>
      <c r="R1490" s="49">
        <v>45876</v>
      </c>
      <c r="S1490" s="12" t="s">
        <v>37</v>
      </c>
      <c r="T1490" s="12">
        <f>IF(Table1[[#This Row],[Payment_Status]]="Paid",1,0)</f>
        <v>0</v>
      </c>
      <c r="U1490" s="12">
        <f>IF(Table1[[#This Row],[Payment_Status]]="Unpaid",1,0)</f>
        <v>0</v>
      </c>
      <c r="V1490" s="12">
        <f>IF(Table1[[#This Row],[Payment_Status]]="Pending",1,0)</f>
        <v>1</v>
      </c>
      <c r="W1490" s="12" t="s">
        <v>38</v>
      </c>
      <c r="X1490" s="12" t="s">
        <v>39</v>
      </c>
      <c r="Y1490" s="12" t="s">
        <v>63</v>
      </c>
      <c r="Z1490" s="12">
        <v>41.32</v>
      </c>
      <c r="AA1490" s="12">
        <v>27.49</v>
      </c>
      <c r="AB1490" s="12" t="s">
        <v>32</v>
      </c>
      <c r="AC1490" s="13">
        <v>43296</v>
      </c>
      <c r="AD1490" s="12">
        <v>70</v>
      </c>
      <c r="AE1490" s="15" t="s">
        <v>64</v>
      </c>
    </row>
    <row r="1491" spans="3:31" ht="18" x14ac:dyDescent="0.35">
      <c r="C1491" s="11" t="s">
        <v>2976</v>
      </c>
      <c r="D1491" s="12" t="s">
        <v>4735</v>
      </c>
      <c r="E1491" s="12" t="s">
        <v>7491</v>
      </c>
      <c r="F1491" s="12" t="s">
        <v>35</v>
      </c>
      <c r="G1491" s="12" t="s">
        <v>8026</v>
      </c>
      <c r="H1491" s="12" t="s">
        <v>8021</v>
      </c>
      <c r="I1491" s="12" t="s">
        <v>2977</v>
      </c>
      <c r="J1491" s="13">
        <v>45582</v>
      </c>
      <c r="K1491" s="14">
        <v>0.76077546296296295</v>
      </c>
      <c r="L1491" s="12">
        <v>38.46</v>
      </c>
      <c r="M1491" s="12">
        <v>2497.7399999999998</v>
      </c>
      <c r="N1491" s="12">
        <v>2536.1999999999998</v>
      </c>
      <c r="O1491" s="12">
        <v>285.63</v>
      </c>
      <c r="P1491" s="49">
        <v>45670</v>
      </c>
      <c r="Q1491" s="12" t="str">
        <f>TEXT(Table1[[#This Row],[Billing_Date]],"YYYY")</f>
        <v>2025</v>
      </c>
      <c r="R1491" s="49">
        <v>45874</v>
      </c>
      <c r="S1491" s="12" t="s">
        <v>49</v>
      </c>
      <c r="T1491" s="12">
        <f>IF(Table1[[#This Row],[Payment_Status]]="Paid",1,0)</f>
        <v>0</v>
      </c>
      <c r="U1491" s="12">
        <f>IF(Table1[[#This Row],[Payment_Status]]="Unpaid",1,0)</f>
        <v>1</v>
      </c>
      <c r="V1491" s="12">
        <f>IF(Table1[[#This Row],[Payment_Status]]="Pending",1,0)</f>
        <v>0</v>
      </c>
      <c r="W1491" s="12" t="s">
        <v>58</v>
      </c>
      <c r="X1491" s="12" t="s">
        <v>39</v>
      </c>
      <c r="Y1491" s="12" t="s">
        <v>45</v>
      </c>
      <c r="Z1491" s="12">
        <v>16.09</v>
      </c>
      <c r="AA1491" s="12">
        <v>22.37</v>
      </c>
      <c r="AB1491" s="12" t="s">
        <v>32</v>
      </c>
      <c r="AC1491" s="13">
        <v>42878</v>
      </c>
      <c r="AD1491" s="12">
        <v>57</v>
      </c>
      <c r="AE1491" s="15" t="s">
        <v>33</v>
      </c>
    </row>
    <row r="1492" spans="3:31" ht="18" x14ac:dyDescent="0.35">
      <c r="C1492" s="11" t="s">
        <v>2433</v>
      </c>
      <c r="D1492" s="12" t="s">
        <v>5478</v>
      </c>
      <c r="E1492" s="12" t="s">
        <v>7492</v>
      </c>
      <c r="F1492" s="12" t="s">
        <v>30</v>
      </c>
      <c r="G1492" s="12" t="s">
        <v>8026</v>
      </c>
      <c r="H1492" s="12" t="s">
        <v>8021</v>
      </c>
      <c r="I1492" s="12" t="s">
        <v>2434</v>
      </c>
      <c r="J1492" s="13">
        <v>45629</v>
      </c>
      <c r="K1492" s="14">
        <v>7.2025462962962958E-2</v>
      </c>
      <c r="L1492" s="12">
        <v>30.28</v>
      </c>
      <c r="M1492" s="12">
        <v>3960.52</v>
      </c>
      <c r="N1492" s="12">
        <v>3990.8</v>
      </c>
      <c r="O1492" s="12">
        <v>196.74</v>
      </c>
      <c r="P1492" s="49">
        <v>45630</v>
      </c>
      <c r="Q1492" s="12" t="str">
        <f>TEXT(Table1[[#This Row],[Billing_Date]],"YYYY")</f>
        <v>2024</v>
      </c>
      <c r="R1492" s="49">
        <v>45879</v>
      </c>
      <c r="S1492" s="12" t="s">
        <v>37</v>
      </c>
      <c r="T1492" s="12">
        <f>IF(Table1[[#This Row],[Payment_Status]]="Paid",1,0)</f>
        <v>0</v>
      </c>
      <c r="U1492" s="12">
        <f>IF(Table1[[#This Row],[Payment_Status]]="Unpaid",1,0)</f>
        <v>0</v>
      </c>
      <c r="V1492" s="12">
        <f>IF(Table1[[#This Row],[Payment_Status]]="Pending",1,0)</f>
        <v>1</v>
      </c>
      <c r="W1492" s="12" t="s">
        <v>50</v>
      </c>
      <c r="X1492" s="12" t="s">
        <v>30</v>
      </c>
      <c r="Y1492" s="12" t="s">
        <v>51</v>
      </c>
      <c r="Z1492" s="12">
        <v>18.43</v>
      </c>
      <c r="AA1492" s="12">
        <v>11.85</v>
      </c>
      <c r="AB1492" s="12" t="s">
        <v>46</v>
      </c>
      <c r="AC1492" s="13">
        <v>42272</v>
      </c>
      <c r="AD1492" s="12">
        <v>45</v>
      </c>
      <c r="AE1492" s="15" t="s">
        <v>40</v>
      </c>
    </row>
    <row r="1493" spans="3:31" ht="18" x14ac:dyDescent="0.35">
      <c r="C1493" s="11" t="s">
        <v>2980</v>
      </c>
      <c r="D1493" s="12" t="s">
        <v>5479</v>
      </c>
      <c r="E1493" s="12" t="s">
        <v>7493</v>
      </c>
      <c r="F1493" s="12" t="s">
        <v>35</v>
      </c>
      <c r="G1493" s="12" t="s">
        <v>8027</v>
      </c>
      <c r="H1493" s="12" t="s">
        <v>8022</v>
      </c>
      <c r="I1493" s="12" t="s">
        <v>2981</v>
      </c>
      <c r="J1493" s="13">
        <v>45693</v>
      </c>
      <c r="K1493" s="14">
        <v>0.26774305555555555</v>
      </c>
      <c r="L1493" s="12">
        <v>407.81</v>
      </c>
      <c r="M1493" s="12">
        <v>3057.08</v>
      </c>
      <c r="N1493" s="12">
        <v>3464.89</v>
      </c>
      <c r="O1493" s="12">
        <v>2527.0300000000002</v>
      </c>
      <c r="P1493" s="49">
        <v>45794</v>
      </c>
      <c r="Q1493" s="12" t="str">
        <f>TEXT(Table1[[#This Row],[Billing_Date]],"YYYY")</f>
        <v>2025</v>
      </c>
      <c r="R1493" s="49">
        <v>45873</v>
      </c>
      <c r="S1493" s="12" t="s">
        <v>37</v>
      </c>
      <c r="T1493" s="12">
        <f>IF(Table1[[#This Row],[Payment_Status]]="Paid",1,0)</f>
        <v>0</v>
      </c>
      <c r="U1493" s="12">
        <f>IF(Table1[[#This Row],[Payment_Status]]="Unpaid",1,0)</f>
        <v>0</v>
      </c>
      <c r="V1493" s="12">
        <f>IF(Table1[[#This Row],[Payment_Status]]="Pending",1,0)</f>
        <v>1</v>
      </c>
      <c r="W1493" s="12" t="s">
        <v>58</v>
      </c>
      <c r="X1493" s="12" t="s">
        <v>30</v>
      </c>
      <c r="Y1493" s="12" t="s">
        <v>31</v>
      </c>
      <c r="Z1493" s="12">
        <v>247</v>
      </c>
      <c r="AA1493" s="12">
        <v>160.81</v>
      </c>
      <c r="AB1493" s="12" t="s">
        <v>46</v>
      </c>
      <c r="AC1493" s="13">
        <v>44704</v>
      </c>
      <c r="AD1493" s="12">
        <v>72</v>
      </c>
      <c r="AE1493" s="15" t="s">
        <v>33</v>
      </c>
    </row>
    <row r="1494" spans="3:31" ht="18" x14ac:dyDescent="0.35">
      <c r="C1494" s="11" t="s">
        <v>3765</v>
      </c>
      <c r="D1494" s="12" t="s">
        <v>5480</v>
      </c>
      <c r="E1494" s="12" t="s">
        <v>7494</v>
      </c>
      <c r="F1494" s="12" t="s">
        <v>26</v>
      </c>
      <c r="G1494" s="12" t="s">
        <v>8026</v>
      </c>
      <c r="H1494" s="12" t="s">
        <v>8021</v>
      </c>
      <c r="I1494" s="12" t="s">
        <v>3766</v>
      </c>
      <c r="J1494" s="13">
        <v>45621</v>
      </c>
      <c r="K1494" s="14">
        <v>0.29021990740740738</v>
      </c>
      <c r="L1494" s="12">
        <v>342.93</v>
      </c>
      <c r="M1494" s="12">
        <v>1066.9000000000001</v>
      </c>
      <c r="N1494" s="12">
        <v>1409.83</v>
      </c>
      <c r="O1494" s="12">
        <v>1915.81</v>
      </c>
      <c r="P1494" s="49">
        <v>45623</v>
      </c>
      <c r="Q1494" s="12" t="str">
        <f>TEXT(Table1[[#This Row],[Billing_Date]],"YYYY")</f>
        <v>2024</v>
      </c>
      <c r="R1494" s="49">
        <v>45868</v>
      </c>
      <c r="S1494" s="12" t="s">
        <v>49</v>
      </c>
      <c r="T1494" s="12">
        <f>IF(Table1[[#This Row],[Payment_Status]]="Paid",1,0)</f>
        <v>0</v>
      </c>
      <c r="U1494" s="12">
        <f>IF(Table1[[#This Row],[Payment_Status]]="Unpaid",1,0)</f>
        <v>1</v>
      </c>
      <c r="V1494" s="12">
        <f>IF(Table1[[#This Row],[Payment_Status]]="Pending",1,0)</f>
        <v>0</v>
      </c>
      <c r="W1494" s="12" t="s">
        <v>29</v>
      </c>
      <c r="X1494" s="12" t="s">
        <v>39</v>
      </c>
      <c r="Y1494" s="12" t="s">
        <v>85</v>
      </c>
      <c r="Z1494" s="12">
        <v>162.75</v>
      </c>
      <c r="AA1494" s="12">
        <v>180.18</v>
      </c>
      <c r="AB1494" s="12" t="s">
        <v>32</v>
      </c>
      <c r="AC1494" s="13">
        <v>43065</v>
      </c>
      <c r="AD1494" s="12">
        <v>47</v>
      </c>
      <c r="AE1494" s="15" t="s">
        <v>33</v>
      </c>
    </row>
    <row r="1495" spans="3:31" ht="18" x14ac:dyDescent="0.35">
      <c r="C1495" s="11" t="s">
        <v>2003</v>
      </c>
      <c r="D1495" s="12" t="s">
        <v>5481</v>
      </c>
      <c r="E1495" s="12" t="s">
        <v>7495</v>
      </c>
      <c r="F1495" s="12" t="s">
        <v>35</v>
      </c>
      <c r="G1495" s="12" t="s">
        <v>8029</v>
      </c>
      <c r="H1495" s="12" t="s">
        <v>8020</v>
      </c>
      <c r="I1495" s="12" t="s">
        <v>2004</v>
      </c>
      <c r="J1495" s="13">
        <v>45837</v>
      </c>
      <c r="K1495" s="14">
        <v>0.71950231481481486</v>
      </c>
      <c r="L1495" s="12">
        <v>468.26</v>
      </c>
      <c r="M1495" s="12">
        <v>4234.16</v>
      </c>
      <c r="N1495" s="12">
        <v>4702.42</v>
      </c>
      <c r="O1495" s="12">
        <v>2613.35</v>
      </c>
      <c r="P1495" s="49">
        <v>45843</v>
      </c>
      <c r="Q1495" s="12" t="str">
        <f>TEXT(Table1[[#This Row],[Billing_Date]],"YYYY")</f>
        <v>2025</v>
      </c>
      <c r="R1495" s="49">
        <v>45873</v>
      </c>
      <c r="S1495" s="12" t="s">
        <v>49</v>
      </c>
      <c r="T1495" s="12">
        <f>IF(Table1[[#This Row],[Payment_Status]]="Paid",1,0)</f>
        <v>0</v>
      </c>
      <c r="U1495" s="12">
        <f>IF(Table1[[#This Row],[Payment_Status]]="Unpaid",1,0)</f>
        <v>1</v>
      </c>
      <c r="V1495" s="12">
        <f>IF(Table1[[#This Row],[Payment_Status]]="Pending",1,0)</f>
        <v>0</v>
      </c>
      <c r="W1495" s="12" t="s">
        <v>29</v>
      </c>
      <c r="X1495" s="12" t="s">
        <v>44</v>
      </c>
      <c r="Y1495" s="12" t="s">
        <v>31</v>
      </c>
      <c r="Z1495" s="12">
        <v>271.35000000000002</v>
      </c>
      <c r="AA1495" s="12">
        <v>196.91</v>
      </c>
      <c r="AB1495" s="12" t="s">
        <v>46</v>
      </c>
      <c r="AC1495" s="13">
        <v>44546</v>
      </c>
      <c r="AD1495" s="12">
        <v>40</v>
      </c>
      <c r="AE1495" s="15" t="s">
        <v>33</v>
      </c>
    </row>
    <row r="1496" spans="3:31" ht="18" x14ac:dyDescent="0.35">
      <c r="C1496" s="11" t="s">
        <v>2986</v>
      </c>
      <c r="D1496" s="12" t="s">
        <v>5482</v>
      </c>
      <c r="E1496" s="12" t="s">
        <v>7496</v>
      </c>
      <c r="F1496" s="12" t="s">
        <v>26</v>
      </c>
      <c r="G1496" s="12" t="s">
        <v>8028</v>
      </c>
      <c r="H1496" s="12" t="s">
        <v>8022</v>
      </c>
      <c r="I1496" s="12" t="s">
        <v>2987</v>
      </c>
      <c r="J1496" s="13">
        <v>45816</v>
      </c>
      <c r="K1496" s="14">
        <v>0.63579861111111113</v>
      </c>
      <c r="L1496" s="12">
        <v>229.61</v>
      </c>
      <c r="M1496" s="12">
        <v>3342.2</v>
      </c>
      <c r="N1496" s="12">
        <v>3571.81</v>
      </c>
      <c r="O1496" s="12">
        <v>1580.31</v>
      </c>
      <c r="P1496" s="49">
        <v>45816</v>
      </c>
      <c r="Q1496" s="12" t="str">
        <f>TEXT(Table1[[#This Row],[Billing_Date]],"YYYY")</f>
        <v>2025</v>
      </c>
      <c r="R1496" s="49">
        <v>45878</v>
      </c>
      <c r="S1496" s="12" t="s">
        <v>49</v>
      </c>
      <c r="T1496" s="12">
        <f>IF(Table1[[#This Row],[Payment_Status]]="Paid",1,0)</f>
        <v>0</v>
      </c>
      <c r="U1496" s="12">
        <f>IF(Table1[[#This Row],[Payment_Status]]="Unpaid",1,0)</f>
        <v>1</v>
      </c>
      <c r="V1496" s="12">
        <f>IF(Table1[[#This Row],[Payment_Status]]="Pending",1,0)</f>
        <v>0</v>
      </c>
      <c r="W1496" s="12" t="s">
        <v>29</v>
      </c>
      <c r="X1496" s="12" t="s">
        <v>44</v>
      </c>
      <c r="Y1496" s="12" t="s">
        <v>51</v>
      </c>
      <c r="Z1496" s="12">
        <v>143.84</v>
      </c>
      <c r="AA1496" s="12">
        <v>85.77</v>
      </c>
      <c r="AB1496" s="12" t="s">
        <v>46</v>
      </c>
      <c r="AC1496" s="13">
        <v>44288</v>
      </c>
      <c r="AD1496" s="12">
        <v>63</v>
      </c>
      <c r="AE1496" s="15" t="s">
        <v>33</v>
      </c>
    </row>
    <row r="1497" spans="3:31" ht="18" x14ac:dyDescent="0.35">
      <c r="C1497" s="11" t="s">
        <v>2858</v>
      </c>
      <c r="D1497" s="12" t="s">
        <v>5483</v>
      </c>
      <c r="E1497" s="12" t="s">
        <v>7497</v>
      </c>
      <c r="F1497" s="12" t="s">
        <v>26</v>
      </c>
      <c r="G1497" s="12" t="s">
        <v>8029</v>
      </c>
      <c r="H1497" s="12" t="s">
        <v>8020</v>
      </c>
      <c r="I1497" s="12" t="s">
        <v>2859</v>
      </c>
      <c r="J1497" s="13">
        <v>45703</v>
      </c>
      <c r="K1497" s="14">
        <v>0.41325231481481484</v>
      </c>
      <c r="L1497" s="12">
        <v>179.38</v>
      </c>
      <c r="M1497" s="12">
        <v>1539.76</v>
      </c>
      <c r="N1497" s="12">
        <v>1719.1399999999901</v>
      </c>
      <c r="O1497" s="12">
        <v>1110.72</v>
      </c>
      <c r="P1497" s="49">
        <v>45832</v>
      </c>
      <c r="Q1497" s="12" t="str">
        <f>TEXT(Table1[[#This Row],[Billing_Date]],"YYYY")</f>
        <v>2025</v>
      </c>
      <c r="R1497" s="49">
        <v>45867</v>
      </c>
      <c r="S1497" s="12" t="s">
        <v>37</v>
      </c>
      <c r="T1497" s="12">
        <f>IF(Table1[[#This Row],[Payment_Status]]="Paid",1,0)</f>
        <v>0</v>
      </c>
      <c r="U1497" s="12">
        <f>IF(Table1[[#This Row],[Payment_Status]]="Unpaid",1,0)</f>
        <v>0</v>
      </c>
      <c r="V1497" s="12">
        <f>IF(Table1[[#This Row],[Payment_Status]]="Pending",1,0)</f>
        <v>1</v>
      </c>
      <c r="W1497" s="12" t="s">
        <v>58</v>
      </c>
      <c r="X1497" s="12" t="s">
        <v>44</v>
      </c>
      <c r="Y1497" s="12" t="s">
        <v>31</v>
      </c>
      <c r="Z1497" s="12">
        <v>84.28</v>
      </c>
      <c r="AA1497" s="12">
        <v>95.1</v>
      </c>
      <c r="AB1497" s="12" t="s">
        <v>46</v>
      </c>
      <c r="AC1497" s="13">
        <v>43543</v>
      </c>
      <c r="AD1497" s="12">
        <v>43</v>
      </c>
      <c r="AE1497" s="15" t="s">
        <v>64</v>
      </c>
    </row>
    <row r="1498" spans="3:31" ht="18" x14ac:dyDescent="0.35">
      <c r="C1498" s="11" t="s">
        <v>2990</v>
      </c>
      <c r="D1498" s="12" t="s">
        <v>5484</v>
      </c>
      <c r="E1498" s="12" t="s">
        <v>7498</v>
      </c>
      <c r="F1498" s="12" t="s">
        <v>26</v>
      </c>
      <c r="G1498" s="12" t="s">
        <v>8027</v>
      </c>
      <c r="H1498" s="12" t="s">
        <v>8022</v>
      </c>
      <c r="I1498" s="12" t="s">
        <v>2991</v>
      </c>
      <c r="J1498" s="13">
        <v>45574</v>
      </c>
      <c r="K1498" s="14">
        <v>0.22938657407407406</v>
      </c>
      <c r="L1498" s="12">
        <v>143.19999999999999</v>
      </c>
      <c r="M1498" s="12">
        <v>4646.8599999999997</v>
      </c>
      <c r="N1498" s="12">
        <v>4790.0599999999904</v>
      </c>
      <c r="O1498" s="12">
        <v>1057.72</v>
      </c>
      <c r="P1498" s="49">
        <v>45852</v>
      </c>
      <c r="Q1498" s="12" t="str">
        <f>TEXT(Table1[[#This Row],[Billing_Date]],"YYYY")</f>
        <v>2025</v>
      </c>
      <c r="R1498" s="49">
        <v>45873</v>
      </c>
      <c r="S1498" s="12" t="s">
        <v>49</v>
      </c>
      <c r="T1498" s="12">
        <f>IF(Table1[[#This Row],[Payment_Status]]="Paid",1,0)</f>
        <v>0</v>
      </c>
      <c r="U1498" s="12">
        <f>IF(Table1[[#This Row],[Payment_Status]]="Unpaid",1,0)</f>
        <v>1</v>
      </c>
      <c r="V1498" s="12">
        <f>IF(Table1[[#This Row],[Payment_Status]]="Pending",1,0)</f>
        <v>0</v>
      </c>
      <c r="W1498" s="12" t="s">
        <v>58</v>
      </c>
      <c r="X1498" s="12" t="s">
        <v>39</v>
      </c>
      <c r="Y1498" s="12" t="s">
        <v>51</v>
      </c>
      <c r="Z1498" s="12">
        <v>72.25</v>
      </c>
      <c r="AA1498" s="12">
        <v>70.95</v>
      </c>
      <c r="AB1498" s="12" t="s">
        <v>46</v>
      </c>
      <c r="AC1498" s="13">
        <v>43201</v>
      </c>
      <c r="AD1498" s="12">
        <v>50</v>
      </c>
      <c r="AE1498" s="15" t="s">
        <v>64</v>
      </c>
    </row>
    <row r="1499" spans="3:31" ht="18" x14ac:dyDescent="0.35">
      <c r="C1499" s="11" t="s">
        <v>2992</v>
      </c>
      <c r="D1499" s="12" t="s">
        <v>5485</v>
      </c>
      <c r="E1499" s="12" t="s">
        <v>7499</v>
      </c>
      <c r="F1499" s="12" t="s">
        <v>30</v>
      </c>
      <c r="G1499" s="12" t="s">
        <v>8026</v>
      </c>
      <c r="H1499" s="12" t="s">
        <v>8021</v>
      </c>
      <c r="I1499" s="12" t="s">
        <v>2993</v>
      </c>
      <c r="J1499" s="13">
        <v>45620</v>
      </c>
      <c r="K1499" s="14">
        <v>0.23506944444444444</v>
      </c>
      <c r="L1499" s="12">
        <v>224.25</v>
      </c>
      <c r="M1499" s="12">
        <v>2154.0100000000002</v>
      </c>
      <c r="N1499" s="12">
        <v>2378.2600000000002</v>
      </c>
      <c r="O1499" s="12">
        <v>1592.94</v>
      </c>
      <c r="P1499" s="49">
        <v>45662</v>
      </c>
      <c r="Q1499" s="12" t="str">
        <f>TEXT(Table1[[#This Row],[Billing_Date]],"YYYY")</f>
        <v>2025</v>
      </c>
      <c r="R1499" s="49">
        <v>45876</v>
      </c>
      <c r="S1499" s="12" t="s">
        <v>37</v>
      </c>
      <c r="T1499" s="12">
        <f>IF(Table1[[#This Row],[Payment_Status]]="Paid",1,0)</f>
        <v>0</v>
      </c>
      <c r="U1499" s="12">
        <f>IF(Table1[[#This Row],[Payment_Status]]="Unpaid",1,0)</f>
        <v>0</v>
      </c>
      <c r="V1499" s="12">
        <f>IF(Table1[[#This Row],[Payment_Status]]="Pending",1,0)</f>
        <v>1</v>
      </c>
      <c r="W1499" s="12" t="s">
        <v>50</v>
      </c>
      <c r="X1499" s="12" t="s">
        <v>30</v>
      </c>
      <c r="Y1499" s="12" t="s">
        <v>51</v>
      </c>
      <c r="Z1499" s="12">
        <v>154.12</v>
      </c>
      <c r="AA1499" s="12">
        <v>70.13</v>
      </c>
      <c r="AB1499" s="12" t="s">
        <v>32</v>
      </c>
      <c r="AC1499" s="13">
        <v>44488</v>
      </c>
      <c r="AD1499" s="12">
        <v>63</v>
      </c>
      <c r="AE1499" s="15" t="s">
        <v>33</v>
      </c>
    </row>
    <row r="1500" spans="3:31" ht="18" x14ac:dyDescent="0.35">
      <c r="C1500" s="11" t="s">
        <v>2994</v>
      </c>
      <c r="D1500" s="12" t="s">
        <v>5486</v>
      </c>
      <c r="E1500" s="12" t="s">
        <v>7500</v>
      </c>
      <c r="F1500" s="12" t="s">
        <v>35</v>
      </c>
      <c r="G1500" s="12" t="s">
        <v>8029</v>
      </c>
      <c r="H1500" s="12" t="s">
        <v>8020</v>
      </c>
      <c r="I1500" s="12" t="s">
        <v>2995</v>
      </c>
      <c r="J1500" s="13">
        <v>45709</v>
      </c>
      <c r="K1500" s="14">
        <v>0.64702546296296293</v>
      </c>
      <c r="L1500" s="12">
        <v>60.8</v>
      </c>
      <c r="M1500" s="12">
        <v>2405.9299999999998</v>
      </c>
      <c r="N1500" s="12">
        <v>2466.73</v>
      </c>
      <c r="O1500" s="12">
        <v>377.26</v>
      </c>
      <c r="P1500" s="49">
        <v>45710</v>
      </c>
      <c r="Q1500" s="12" t="str">
        <f>TEXT(Table1[[#This Row],[Billing_Date]],"YYYY")</f>
        <v>2025</v>
      </c>
      <c r="R1500" s="49">
        <v>45863</v>
      </c>
      <c r="S1500" s="12" t="s">
        <v>37</v>
      </c>
      <c r="T1500" s="12">
        <f>IF(Table1[[#This Row],[Payment_Status]]="Paid",1,0)</f>
        <v>0</v>
      </c>
      <c r="U1500" s="12">
        <f>IF(Table1[[#This Row],[Payment_Status]]="Unpaid",1,0)</f>
        <v>0</v>
      </c>
      <c r="V1500" s="12">
        <f>IF(Table1[[#This Row],[Payment_Status]]="Pending",1,0)</f>
        <v>1</v>
      </c>
      <c r="W1500" s="12" t="s">
        <v>43</v>
      </c>
      <c r="X1500" s="12" t="s">
        <v>30</v>
      </c>
      <c r="Y1500" s="12" t="s">
        <v>45</v>
      </c>
      <c r="Z1500" s="12">
        <v>38.43</v>
      </c>
      <c r="AA1500" s="12">
        <v>22.37</v>
      </c>
      <c r="AB1500" s="12" t="s">
        <v>46</v>
      </c>
      <c r="AC1500" s="13">
        <v>42581</v>
      </c>
      <c r="AD1500" s="12">
        <v>26</v>
      </c>
      <c r="AE1500" s="15" t="s">
        <v>64</v>
      </c>
    </row>
    <row r="1501" spans="3:31" ht="18" x14ac:dyDescent="0.35">
      <c r="C1501" s="11" t="s">
        <v>2996</v>
      </c>
      <c r="D1501" s="12" t="s">
        <v>5487</v>
      </c>
      <c r="E1501" s="12" t="s">
        <v>7501</v>
      </c>
      <c r="F1501" s="12" t="s">
        <v>30</v>
      </c>
      <c r="G1501" s="12" t="s">
        <v>8029</v>
      </c>
      <c r="H1501" s="12" t="s">
        <v>8020</v>
      </c>
      <c r="I1501" s="12" t="s">
        <v>2997</v>
      </c>
      <c r="J1501" s="13">
        <v>45576</v>
      </c>
      <c r="K1501" s="14">
        <v>0.87642361111111111</v>
      </c>
      <c r="L1501" s="12">
        <v>217.93</v>
      </c>
      <c r="M1501" s="12">
        <v>1888.77</v>
      </c>
      <c r="N1501" s="12">
        <v>2106.6999999999998</v>
      </c>
      <c r="O1501" s="12">
        <v>1501.59</v>
      </c>
      <c r="P1501" s="49">
        <v>45784</v>
      </c>
      <c r="Q1501" s="12" t="str">
        <f>TEXT(Table1[[#This Row],[Billing_Date]],"YYYY")</f>
        <v>2025</v>
      </c>
      <c r="R1501" s="49">
        <v>45875</v>
      </c>
      <c r="S1501" s="12" t="s">
        <v>37</v>
      </c>
      <c r="T1501" s="12">
        <f>IF(Table1[[#This Row],[Payment_Status]]="Paid",1,0)</f>
        <v>0</v>
      </c>
      <c r="U1501" s="12">
        <f>IF(Table1[[#This Row],[Payment_Status]]="Unpaid",1,0)</f>
        <v>0</v>
      </c>
      <c r="V1501" s="12">
        <f>IF(Table1[[#This Row],[Payment_Status]]="Pending",1,0)</f>
        <v>1</v>
      </c>
      <c r="W1501" s="12" t="s">
        <v>43</v>
      </c>
      <c r="X1501" s="12" t="s">
        <v>39</v>
      </c>
      <c r="Y1501" s="12" t="s">
        <v>85</v>
      </c>
      <c r="Z1501" s="12">
        <v>123.42</v>
      </c>
      <c r="AA1501" s="12">
        <v>94.51</v>
      </c>
      <c r="AB1501" s="12" t="s">
        <v>46</v>
      </c>
      <c r="AC1501" s="13">
        <v>42770</v>
      </c>
      <c r="AD1501" s="12">
        <v>42</v>
      </c>
      <c r="AE1501" s="15" t="s">
        <v>40</v>
      </c>
    </row>
    <row r="1502" spans="3:31" ht="18" x14ac:dyDescent="0.35">
      <c r="C1502" s="11" t="s">
        <v>2998</v>
      </c>
      <c r="D1502" s="12" t="s">
        <v>5488</v>
      </c>
      <c r="E1502" s="12" t="s">
        <v>7502</v>
      </c>
      <c r="F1502" s="12" t="s">
        <v>30</v>
      </c>
      <c r="G1502" s="12" t="s">
        <v>8029</v>
      </c>
      <c r="H1502" s="12" t="s">
        <v>8020</v>
      </c>
      <c r="I1502" s="12" t="s">
        <v>2999</v>
      </c>
      <c r="J1502" s="13">
        <v>45609</v>
      </c>
      <c r="K1502" s="14">
        <v>0.82122685185185185</v>
      </c>
      <c r="L1502" s="12">
        <v>306.25</v>
      </c>
      <c r="M1502" s="12">
        <v>2757.69</v>
      </c>
      <c r="N1502" s="12">
        <v>3063.94</v>
      </c>
      <c r="O1502" s="12">
        <v>2048.9</v>
      </c>
      <c r="P1502" s="49">
        <v>45705</v>
      </c>
      <c r="Q1502" s="12" t="str">
        <f>TEXT(Table1[[#This Row],[Billing_Date]],"YYYY")</f>
        <v>2025</v>
      </c>
      <c r="R1502" s="49">
        <v>45882</v>
      </c>
      <c r="S1502" s="12" t="s">
        <v>37</v>
      </c>
      <c r="T1502" s="12">
        <f>IF(Table1[[#This Row],[Payment_Status]]="Paid",1,0)</f>
        <v>0</v>
      </c>
      <c r="U1502" s="12">
        <f>IF(Table1[[#This Row],[Payment_Status]]="Unpaid",1,0)</f>
        <v>0</v>
      </c>
      <c r="V1502" s="12">
        <f>IF(Table1[[#This Row],[Payment_Status]]="Pending",1,0)</f>
        <v>1</v>
      </c>
      <c r="W1502" s="12" t="s">
        <v>38</v>
      </c>
      <c r="X1502" s="12" t="s">
        <v>30</v>
      </c>
      <c r="Y1502" s="12" t="s">
        <v>31</v>
      </c>
      <c r="Z1502" s="12">
        <v>183.14</v>
      </c>
      <c r="AA1502" s="12">
        <v>123.11</v>
      </c>
      <c r="AB1502" s="12" t="s">
        <v>46</v>
      </c>
      <c r="AC1502" s="13">
        <v>43975</v>
      </c>
      <c r="AD1502" s="12">
        <v>60</v>
      </c>
      <c r="AE1502" s="15" t="s">
        <v>33</v>
      </c>
    </row>
    <row r="1503" spans="3:31" ht="18" x14ac:dyDescent="0.35">
      <c r="C1503" s="11" t="s">
        <v>3000</v>
      </c>
      <c r="D1503" s="12" t="s">
        <v>5489</v>
      </c>
      <c r="E1503" s="12" t="s">
        <v>7503</v>
      </c>
      <c r="F1503" s="12" t="s">
        <v>35</v>
      </c>
      <c r="G1503" s="12" t="s">
        <v>8027</v>
      </c>
      <c r="H1503" s="12" t="s">
        <v>8022</v>
      </c>
      <c r="I1503" s="12" t="s">
        <v>3001</v>
      </c>
      <c r="J1503" s="13">
        <v>45500</v>
      </c>
      <c r="K1503" s="14">
        <v>0.43416666666666665</v>
      </c>
      <c r="L1503" s="12">
        <v>397.62</v>
      </c>
      <c r="M1503" s="12">
        <v>1119.19</v>
      </c>
      <c r="N1503" s="12">
        <v>1516.81</v>
      </c>
      <c r="O1503" s="12">
        <v>2445.63</v>
      </c>
      <c r="P1503" s="49">
        <v>45631</v>
      </c>
      <c r="Q1503" s="12" t="str">
        <f>TEXT(Table1[[#This Row],[Billing_Date]],"YYYY")</f>
        <v>2024</v>
      </c>
      <c r="R1503" s="49">
        <v>45874</v>
      </c>
      <c r="S1503" s="12" t="s">
        <v>49</v>
      </c>
      <c r="T1503" s="12">
        <f>IF(Table1[[#This Row],[Payment_Status]]="Paid",1,0)</f>
        <v>0</v>
      </c>
      <c r="U1503" s="12">
        <f>IF(Table1[[#This Row],[Payment_Status]]="Unpaid",1,0)</f>
        <v>1</v>
      </c>
      <c r="V1503" s="12">
        <f>IF(Table1[[#This Row],[Payment_Status]]="Pending",1,0)</f>
        <v>0</v>
      </c>
      <c r="W1503" s="12" t="s">
        <v>38</v>
      </c>
      <c r="X1503" s="12" t="s">
        <v>39</v>
      </c>
      <c r="Y1503" s="12" t="s">
        <v>85</v>
      </c>
      <c r="Z1503" s="12">
        <v>247.98</v>
      </c>
      <c r="AA1503" s="12">
        <v>149.63999999999999</v>
      </c>
      <c r="AB1503" s="12" t="s">
        <v>32</v>
      </c>
      <c r="AC1503" s="13">
        <v>44075</v>
      </c>
      <c r="AD1503" s="12">
        <v>24</v>
      </c>
      <c r="AE1503" s="15" t="s">
        <v>64</v>
      </c>
    </row>
    <row r="1504" spans="3:31" ht="18" x14ac:dyDescent="0.35">
      <c r="C1504" s="11" t="s">
        <v>3002</v>
      </c>
      <c r="D1504" s="12" t="s">
        <v>5490</v>
      </c>
      <c r="E1504" s="12" t="s">
        <v>7504</v>
      </c>
      <c r="F1504" s="12" t="s">
        <v>26</v>
      </c>
      <c r="G1504" s="12" t="s">
        <v>8030</v>
      </c>
      <c r="H1504" s="12" t="s">
        <v>8023</v>
      </c>
      <c r="I1504" s="12" t="s">
        <v>3003</v>
      </c>
      <c r="J1504" s="13">
        <v>45752</v>
      </c>
      <c r="K1504" s="14">
        <v>0.12964120370370372</v>
      </c>
      <c r="L1504" s="12">
        <v>319.98</v>
      </c>
      <c r="M1504" s="12">
        <v>3034.37</v>
      </c>
      <c r="N1504" s="12">
        <v>3354.35</v>
      </c>
      <c r="O1504" s="12">
        <v>1470.27</v>
      </c>
      <c r="P1504" s="49">
        <v>45755</v>
      </c>
      <c r="Q1504" s="12" t="str">
        <f>TEXT(Table1[[#This Row],[Billing_Date]],"YYYY")</f>
        <v>2025</v>
      </c>
      <c r="R1504" s="49">
        <v>45857</v>
      </c>
      <c r="S1504" s="12" t="s">
        <v>37</v>
      </c>
      <c r="T1504" s="12">
        <f>IF(Table1[[#This Row],[Payment_Status]]="Paid",1,0)</f>
        <v>0</v>
      </c>
      <c r="U1504" s="12">
        <f>IF(Table1[[#This Row],[Payment_Status]]="Unpaid",1,0)</f>
        <v>0</v>
      </c>
      <c r="V1504" s="12">
        <f>IF(Table1[[#This Row],[Payment_Status]]="Pending",1,0)</f>
        <v>1</v>
      </c>
      <c r="W1504" s="12" t="s">
        <v>38</v>
      </c>
      <c r="X1504" s="12" t="s">
        <v>39</v>
      </c>
      <c r="Y1504" s="12" t="s">
        <v>51</v>
      </c>
      <c r="Z1504" s="12">
        <v>140.94999999999999</v>
      </c>
      <c r="AA1504" s="12">
        <v>179.03</v>
      </c>
      <c r="AB1504" s="12" t="s">
        <v>32</v>
      </c>
      <c r="AC1504" s="13">
        <v>44353</v>
      </c>
      <c r="AD1504" s="12">
        <v>60</v>
      </c>
      <c r="AE1504" s="15" t="s">
        <v>64</v>
      </c>
    </row>
    <row r="1505" spans="3:31" ht="18" x14ac:dyDescent="0.35">
      <c r="C1505" s="11" t="s">
        <v>3004</v>
      </c>
      <c r="D1505" s="12" t="s">
        <v>5491</v>
      </c>
      <c r="E1505" s="12" t="s">
        <v>7505</v>
      </c>
      <c r="F1505" s="12" t="s">
        <v>30</v>
      </c>
      <c r="G1505" s="12" t="s">
        <v>8026</v>
      </c>
      <c r="H1505" s="12" t="s">
        <v>8021</v>
      </c>
      <c r="I1505" s="12" t="s">
        <v>3005</v>
      </c>
      <c r="J1505" s="13">
        <v>45688</v>
      </c>
      <c r="K1505" s="14">
        <v>0.32950231481481479</v>
      </c>
      <c r="L1505" s="12">
        <v>237.82</v>
      </c>
      <c r="M1505" s="12">
        <v>3501.1</v>
      </c>
      <c r="N1505" s="12">
        <v>3738.92</v>
      </c>
      <c r="O1505" s="12">
        <v>1630.22</v>
      </c>
      <c r="P1505" s="49">
        <v>45773</v>
      </c>
      <c r="Q1505" s="12" t="str">
        <f>TEXT(Table1[[#This Row],[Billing_Date]],"YYYY")</f>
        <v>2025</v>
      </c>
      <c r="R1505" s="49">
        <v>45866</v>
      </c>
      <c r="S1505" s="12" t="s">
        <v>49</v>
      </c>
      <c r="T1505" s="12">
        <f>IF(Table1[[#This Row],[Payment_Status]]="Paid",1,0)</f>
        <v>0</v>
      </c>
      <c r="U1505" s="12">
        <f>IF(Table1[[#This Row],[Payment_Status]]="Unpaid",1,0)</f>
        <v>1</v>
      </c>
      <c r="V1505" s="12">
        <f>IF(Table1[[#This Row],[Payment_Status]]="Pending",1,0)</f>
        <v>0</v>
      </c>
      <c r="W1505" s="12" t="s">
        <v>50</v>
      </c>
      <c r="X1505" s="12" t="s">
        <v>39</v>
      </c>
      <c r="Y1505" s="12" t="s">
        <v>63</v>
      </c>
      <c r="Z1505" s="12">
        <v>126.76</v>
      </c>
      <c r="AA1505" s="12">
        <v>111.06</v>
      </c>
      <c r="AB1505" s="12" t="s">
        <v>46</v>
      </c>
      <c r="AC1505" s="13">
        <v>42911</v>
      </c>
      <c r="AD1505" s="12">
        <v>35</v>
      </c>
      <c r="AE1505" s="15" t="s">
        <v>64</v>
      </c>
    </row>
    <row r="1506" spans="3:31" ht="18" x14ac:dyDescent="0.35">
      <c r="C1506" s="11" t="s">
        <v>3008</v>
      </c>
      <c r="D1506" s="12" t="s">
        <v>5493</v>
      </c>
      <c r="E1506" s="12" t="s">
        <v>7507</v>
      </c>
      <c r="F1506" s="12" t="s">
        <v>30</v>
      </c>
      <c r="G1506" s="12" t="s">
        <v>8030</v>
      </c>
      <c r="H1506" s="12" t="s">
        <v>8023</v>
      </c>
      <c r="I1506" s="12" t="s">
        <v>3009</v>
      </c>
      <c r="J1506" s="13">
        <v>45548</v>
      </c>
      <c r="K1506" s="14">
        <v>0.18797453703703704</v>
      </c>
      <c r="L1506" s="12">
        <v>243.89</v>
      </c>
      <c r="M1506" s="12">
        <v>2849.65</v>
      </c>
      <c r="N1506" s="12">
        <v>3093.54</v>
      </c>
      <c r="O1506" s="12">
        <v>1497.08</v>
      </c>
      <c r="P1506" s="49">
        <v>45797</v>
      </c>
      <c r="Q1506" s="12" t="str">
        <f>TEXT(Table1[[#This Row],[Billing_Date]],"YYYY")</f>
        <v>2025</v>
      </c>
      <c r="R1506" s="49">
        <v>45870</v>
      </c>
      <c r="S1506" s="12" t="s">
        <v>28</v>
      </c>
      <c r="T1506" s="12">
        <f>IF(Table1[[#This Row],[Payment_Status]]="Paid",1,0)</f>
        <v>1</v>
      </c>
      <c r="U1506" s="12">
        <f>IF(Table1[[#This Row],[Payment_Status]]="Unpaid",1,0)</f>
        <v>0</v>
      </c>
      <c r="V1506" s="12">
        <f>IF(Table1[[#This Row],[Payment_Status]]="Pending",1,0)</f>
        <v>0</v>
      </c>
      <c r="W1506" s="12" t="s">
        <v>43</v>
      </c>
      <c r="X1506" s="12" t="s">
        <v>44</v>
      </c>
      <c r="Y1506" s="12" t="s">
        <v>63</v>
      </c>
      <c r="Z1506" s="12">
        <v>153.97</v>
      </c>
      <c r="AA1506" s="12">
        <v>89.92</v>
      </c>
      <c r="AB1506" s="12" t="s">
        <v>46</v>
      </c>
      <c r="AC1506" s="13">
        <v>44511</v>
      </c>
      <c r="AD1506" s="12">
        <v>36</v>
      </c>
      <c r="AE1506" s="15" t="s">
        <v>33</v>
      </c>
    </row>
    <row r="1507" spans="3:31" ht="18" x14ac:dyDescent="0.35">
      <c r="C1507" s="11" t="s">
        <v>3010</v>
      </c>
      <c r="D1507" s="12" t="s">
        <v>5494</v>
      </c>
      <c r="E1507" s="12" t="s">
        <v>7508</v>
      </c>
      <c r="F1507" s="12" t="s">
        <v>35</v>
      </c>
      <c r="G1507" s="12" t="s">
        <v>8026</v>
      </c>
      <c r="H1507" s="12" t="s">
        <v>8021</v>
      </c>
      <c r="I1507" s="12" t="s">
        <v>3011</v>
      </c>
      <c r="J1507" s="13">
        <v>45642</v>
      </c>
      <c r="K1507" s="14">
        <v>0.85880787037037032</v>
      </c>
      <c r="L1507" s="12">
        <v>449.55</v>
      </c>
      <c r="M1507" s="12">
        <v>2456.48</v>
      </c>
      <c r="N1507" s="12">
        <v>2906.03</v>
      </c>
      <c r="O1507" s="12">
        <v>3006.88</v>
      </c>
      <c r="P1507" s="49">
        <v>45769</v>
      </c>
      <c r="Q1507" s="12" t="str">
        <f>TEXT(Table1[[#This Row],[Billing_Date]],"YYYY")</f>
        <v>2025</v>
      </c>
      <c r="R1507" s="49">
        <v>45857</v>
      </c>
      <c r="S1507" s="12" t="s">
        <v>37</v>
      </c>
      <c r="T1507" s="12">
        <f>IF(Table1[[#This Row],[Payment_Status]]="Paid",1,0)</f>
        <v>0</v>
      </c>
      <c r="U1507" s="12">
        <f>IF(Table1[[#This Row],[Payment_Status]]="Unpaid",1,0)</f>
        <v>0</v>
      </c>
      <c r="V1507" s="12">
        <f>IF(Table1[[#This Row],[Payment_Status]]="Pending",1,0)</f>
        <v>1</v>
      </c>
      <c r="W1507" s="12" t="s">
        <v>29</v>
      </c>
      <c r="X1507" s="12" t="s">
        <v>44</v>
      </c>
      <c r="Y1507" s="12" t="s">
        <v>85</v>
      </c>
      <c r="Z1507" s="12">
        <v>285.13</v>
      </c>
      <c r="AA1507" s="12">
        <v>164.42</v>
      </c>
      <c r="AB1507" s="12" t="s">
        <v>32</v>
      </c>
      <c r="AC1507" s="13">
        <v>43449</v>
      </c>
      <c r="AD1507" s="12">
        <v>39</v>
      </c>
      <c r="AE1507" s="15" t="s">
        <v>33</v>
      </c>
    </row>
    <row r="1508" spans="3:31" ht="18" x14ac:dyDescent="0.35">
      <c r="C1508" s="11" t="s">
        <v>3012</v>
      </c>
      <c r="D1508" s="12" t="s">
        <v>5495</v>
      </c>
      <c r="E1508" s="12" t="s">
        <v>7509</v>
      </c>
      <c r="F1508" s="12" t="s">
        <v>35</v>
      </c>
      <c r="G1508" s="12" t="s">
        <v>8026</v>
      </c>
      <c r="H1508" s="12" t="s">
        <v>8021</v>
      </c>
      <c r="I1508" s="12" t="s">
        <v>3013</v>
      </c>
      <c r="J1508" s="13">
        <v>45838</v>
      </c>
      <c r="K1508" s="14">
        <v>0.95887731481481486</v>
      </c>
      <c r="L1508" s="12">
        <v>100.64</v>
      </c>
      <c r="M1508" s="12">
        <v>1448.33</v>
      </c>
      <c r="N1508" s="12">
        <v>1548.97</v>
      </c>
      <c r="O1508" s="12">
        <v>687.13</v>
      </c>
      <c r="P1508" s="49">
        <v>45841</v>
      </c>
      <c r="Q1508" s="12" t="str">
        <f>TEXT(Table1[[#This Row],[Billing_Date]],"YYYY")</f>
        <v>2025</v>
      </c>
      <c r="R1508" s="49">
        <v>45875</v>
      </c>
      <c r="S1508" s="12" t="s">
        <v>49</v>
      </c>
      <c r="T1508" s="12">
        <f>IF(Table1[[#This Row],[Payment_Status]]="Paid",1,0)</f>
        <v>0</v>
      </c>
      <c r="U1508" s="12">
        <f>IF(Table1[[#This Row],[Payment_Status]]="Unpaid",1,0)</f>
        <v>1</v>
      </c>
      <c r="V1508" s="12">
        <f>IF(Table1[[#This Row],[Payment_Status]]="Pending",1,0)</f>
        <v>0</v>
      </c>
      <c r="W1508" s="12" t="s">
        <v>58</v>
      </c>
      <c r="X1508" s="12" t="s">
        <v>30</v>
      </c>
      <c r="Y1508" s="12" t="s">
        <v>63</v>
      </c>
      <c r="Z1508" s="12">
        <v>50.4</v>
      </c>
      <c r="AA1508" s="12">
        <v>50.24</v>
      </c>
      <c r="AB1508" s="12" t="s">
        <v>32</v>
      </c>
      <c r="AC1508" s="13">
        <v>42839</v>
      </c>
      <c r="AD1508" s="12">
        <v>68</v>
      </c>
      <c r="AE1508" s="15" t="s">
        <v>33</v>
      </c>
    </row>
    <row r="1509" spans="3:31" ht="18" x14ac:dyDescent="0.35">
      <c r="C1509" s="11" t="s">
        <v>3014</v>
      </c>
      <c r="D1509" s="12" t="s">
        <v>5496</v>
      </c>
      <c r="E1509" s="12" t="s">
        <v>7510</v>
      </c>
      <c r="F1509" s="12" t="s">
        <v>26</v>
      </c>
      <c r="G1509" s="12" t="s">
        <v>8029</v>
      </c>
      <c r="H1509" s="12" t="s">
        <v>8020</v>
      </c>
      <c r="I1509" s="12" t="s">
        <v>3015</v>
      </c>
      <c r="J1509" s="13">
        <v>45676</v>
      </c>
      <c r="K1509" s="14">
        <v>0.85650462962962959</v>
      </c>
      <c r="L1509" s="12">
        <v>225.2</v>
      </c>
      <c r="M1509" s="12">
        <v>2997.74</v>
      </c>
      <c r="N1509" s="12">
        <v>3222.9399999999901</v>
      </c>
      <c r="O1509" s="12">
        <v>1373.84</v>
      </c>
      <c r="P1509" s="49">
        <v>45680</v>
      </c>
      <c r="Q1509" s="12" t="str">
        <f>TEXT(Table1[[#This Row],[Billing_Date]],"YYYY")</f>
        <v>2025</v>
      </c>
      <c r="R1509" s="49">
        <v>45859</v>
      </c>
      <c r="S1509" s="12" t="s">
        <v>49</v>
      </c>
      <c r="T1509" s="12">
        <f>IF(Table1[[#This Row],[Payment_Status]]="Paid",1,0)</f>
        <v>0</v>
      </c>
      <c r="U1509" s="12">
        <f>IF(Table1[[#This Row],[Payment_Status]]="Unpaid",1,0)</f>
        <v>1</v>
      </c>
      <c r="V1509" s="12">
        <f>IF(Table1[[#This Row],[Payment_Status]]="Pending",1,0)</f>
        <v>0</v>
      </c>
      <c r="W1509" s="12" t="s">
        <v>43</v>
      </c>
      <c r="X1509" s="12" t="s">
        <v>30</v>
      </c>
      <c r="Y1509" s="12" t="s">
        <v>85</v>
      </c>
      <c r="Z1509" s="12">
        <v>95.15</v>
      </c>
      <c r="AA1509" s="12">
        <v>130.05000000000001</v>
      </c>
      <c r="AB1509" s="12" t="s">
        <v>46</v>
      </c>
      <c r="AC1509" s="13">
        <v>44652</v>
      </c>
      <c r="AD1509" s="12">
        <v>29</v>
      </c>
      <c r="AE1509" s="15" t="s">
        <v>33</v>
      </c>
    </row>
    <row r="1510" spans="3:31" ht="18" x14ac:dyDescent="0.35">
      <c r="C1510" s="11" t="s">
        <v>3016</v>
      </c>
      <c r="D1510" s="12" t="s">
        <v>5497</v>
      </c>
      <c r="E1510" s="12" t="s">
        <v>7511</v>
      </c>
      <c r="F1510" s="12" t="s">
        <v>26</v>
      </c>
      <c r="G1510" s="12" t="s">
        <v>8025</v>
      </c>
      <c r="H1510" s="12" t="s">
        <v>8020</v>
      </c>
      <c r="I1510" s="12" t="s">
        <v>3017</v>
      </c>
      <c r="J1510" s="13">
        <v>45703</v>
      </c>
      <c r="K1510" s="14">
        <v>0.84643518518518523</v>
      </c>
      <c r="L1510" s="12">
        <v>109.74</v>
      </c>
      <c r="M1510" s="12">
        <v>1616.47</v>
      </c>
      <c r="N1510" s="12">
        <v>1726.21</v>
      </c>
      <c r="O1510" s="12">
        <v>735.22</v>
      </c>
      <c r="P1510" s="49">
        <v>45705</v>
      </c>
      <c r="Q1510" s="12" t="str">
        <f>TEXT(Table1[[#This Row],[Billing_Date]],"YYYY")</f>
        <v>2025</v>
      </c>
      <c r="R1510" s="49">
        <v>45860</v>
      </c>
      <c r="S1510" s="12" t="s">
        <v>37</v>
      </c>
      <c r="T1510" s="12">
        <f>IF(Table1[[#This Row],[Payment_Status]]="Paid",1,0)</f>
        <v>0</v>
      </c>
      <c r="U1510" s="12">
        <f>IF(Table1[[#This Row],[Payment_Status]]="Unpaid",1,0)</f>
        <v>0</v>
      </c>
      <c r="V1510" s="12">
        <f>IF(Table1[[#This Row],[Payment_Status]]="Pending",1,0)</f>
        <v>1</v>
      </c>
      <c r="W1510" s="12" t="s">
        <v>43</v>
      </c>
      <c r="X1510" s="12" t="s">
        <v>44</v>
      </c>
      <c r="Y1510" s="12" t="s">
        <v>45</v>
      </c>
      <c r="Z1510" s="12">
        <v>56.82</v>
      </c>
      <c r="AA1510" s="12">
        <v>52.92</v>
      </c>
      <c r="AB1510" s="12" t="s">
        <v>46</v>
      </c>
      <c r="AC1510" s="13">
        <v>44569</v>
      </c>
      <c r="AD1510" s="12">
        <v>46</v>
      </c>
      <c r="AE1510" s="15" t="s">
        <v>33</v>
      </c>
    </row>
    <row r="1511" spans="3:31" ht="18" x14ac:dyDescent="0.35">
      <c r="C1511" s="11" t="s">
        <v>3018</v>
      </c>
      <c r="D1511" s="12" t="s">
        <v>4486</v>
      </c>
      <c r="E1511" s="12" t="s">
        <v>7512</v>
      </c>
      <c r="F1511" s="12" t="s">
        <v>35</v>
      </c>
      <c r="G1511" s="12" t="s">
        <v>8027</v>
      </c>
      <c r="H1511" s="12" t="s">
        <v>8022</v>
      </c>
      <c r="I1511" s="12" t="s">
        <v>3019</v>
      </c>
      <c r="J1511" s="13">
        <v>45816</v>
      </c>
      <c r="K1511" s="14">
        <v>0.92031249999999998</v>
      </c>
      <c r="L1511" s="12">
        <v>112.03</v>
      </c>
      <c r="M1511" s="12">
        <v>2376.92</v>
      </c>
      <c r="N1511" s="12">
        <v>2488.9499999999998</v>
      </c>
      <c r="O1511" s="12">
        <v>587.26</v>
      </c>
      <c r="P1511" s="49">
        <v>45817</v>
      </c>
      <c r="Q1511" s="12" t="str">
        <f>TEXT(Table1[[#This Row],[Billing_Date]],"YYYY")</f>
        <v>2025</v>
      </c>
      <c r="R1511" s="49">
        <v>45867</v>
      </c>
      <c r="S1511" s="12" t="s">
        <v>49</v>
      </c>
      <c r="T1511" s="12">
        <f>IF(Table1[[#This Row],[Payment_Status]]="Paid",1,0)</f>
        <v>0</v>
      </c>
      <c r="U1511" s="12">
        <f>IF(Table1[[#This Row],[Payment_Status]]="Unpaid",1,0)</f>
        <v>1</v>
      </c>
      <c r="V1511" s="12">
        <f>IF(Table1[[#This Row],[Payment_Status]]="Pending",1,0)</f>
        <v>0</v>
      </c>
      <c r="W1511" s="12" t="s">
        <v>29</v>
      </c>
      <c r="X1511" s="12" t="s">
        <v>44</v>
      </c>
      <c r="Y1511" s="12" t="s">
        <v>51</v>
      </c>
      <c r="Z1511" s="12">
        <v>68.67</v>
      </c>
      <c r="AA1511" s="12">
        <v>43.36</v>
      </c>
      <c r="AB1511" s="12" t="s">
        <v>46</v>
      </c>
      <c r="AC1511" s="13">
        <v>43484</v>
      </c>
      <c r="AD1511" s="12">
        <v>58</v>
      </c>
      <c r="AE1511" s="15" t="s">
        <v>64</v>
      </c>
    </row>
    <row r="1512" spans="3:31" ht="18" x14ac:dyDescent="0.35">
      <c r="C1512" s="11" t="s">
        <v>3020</v>
      </c>
      <c r="D1512" s="12" t="s">
        <v>5498</v>
      </c>
      <c r="E1512" s="12" t="s">
        <v>7513</v>
      </c>
      <c r="F1512" s="12" t="s">
        <v>30</v>
      </c>
      <c r="G1512" s="12" t="s">
        <v>8030</v>
      </c>
      <c r="H1512" s="12" t="s">
        <v>8023</v>
      </c>
      <c r="I1512" s="12" t="s">
        <v>3021</v>
      </c>
      <c r="J1512" s="13">
        <v>45746</v>
      </c>
      <c r="K1512" s="14">
        <v>5.3819444444444444E-3</v>
      </c>
      <c r="L1512" s="12">
        <v>231.25</v>
      </c>
      <c r="M1512" s="12">
        <v>1152.23</v>
      </c>
      <c r="N1512" s="12">
        <v>1383.48</v>
      </c>
      <c r="O1512" s="12">
        <v>1578.83</v>
      </c>
      <c r="P1512" s="49">
        <v>45748</v>
      </c>
      <c r="Q1512" s="12" t="str">
        <f>TEXT(Table1[[#This Row],[Billing_Date]],"YYYY")</f>
        <v>2025</v>
      </c>
      <c r="R1512" s="49">
        <v>45866</v>
      </c>
      <c r="S1512" s="12" t="s">
        <v>37</v>
      </c>
      <c r="T1512" s="12">
        <f>IF(Table1[[#This Row],[Payment_Status]]="Paid",1,0)</f>
        <v>0</v>
      </c>
      <c r="U1512" s="12">
        <f>IF(Table1[[#This Row],[Payment_Status]]="Unpaid",1,0)</f>
        <v>0</v>
      </c>
      <c r="V1512" s="12">
        <f>IF(Table1[[#This Row],[Payment_Status]]="Pending",1,0)</f>
        <v>1</v>
      </c>
      <c r="W1512" s="12" t="s">
        <v>50</v>
      </c>
      <c r="X1512" s="12" t="s">
        <v>44</v>
      </c>
      <c r="Y1512" s="12" t="s">
        <v>31</v>
      </c>
      <c r="Z1512" s="12">
        <v>154.43</v>
      </c>
      <c r="AA1512" s="12">
        <v>76.819999999999993</v>
      </c>
      <c r="AB1512" s="12" t="s">
        <v>32</v>
      </c>
      <c r="AC1512" s="13">
        <v>45197</v>
      </c>
      <c r="AD1512" s="12">
        <v>20</v>
      </c>
      <c r="AE1512" s="15" t="s">
        <v>64</v>
      </c>
    </row>
    <row r="1513" spans="3:31" ht="18" x14ac:dyDescent="0.35">
      <c r="C1513" s="11" t="s">
        <v>286</v>
      </c>
      <c r="D1513" s="12" t="s">
        <v>5499</v>
      </c>
      <c r="E1513" s="12" t="s">
        <v>7514</v>
      </c>
      <c r="F1513" s="12" t="s">
        <v>30</v>
      </c>
      <c r="G1513" s="12" t="s">
        <v>8030</v>
      </c>
      <c r="H1513" s="12" t="s">
        <v>8023</v>
      </c>
      <c r="I1513" s="12" t="s">
        <v>287</v>
      </c>
      <c r="J1513" s="13">
        <v>45850</v>
      </c>
      <c r="K1513" s="14">
        <v>0.34472222222222221</v>
      </c>
      <c r="L1513" s="12">
        <v>69.709999999999994</v>
      </c>
      <c r="M1513" s="12">
        <v>3785.71</v>
      </c>
      <c r="N1513" s="12">
        <v>3855.42</v>
      </c>
      <c r="O1513" s="12">
        <v>434.05</v>
      </c>
      <c r="P1513" s="49">
        <v>45857</v>
      </c>
      <c r="Q1513" s="12" t="str">
        <f>TEXT(Table1[[#This Row],[Billing_Date]],"YYYY")</f>
        <v>2025</v>
      </c>
      <c r="R1513" s="49">
        <v>45869</v>
      </c>
      <c r="S1513" s="12" t="s">
        <v>49</v>
      </c>
      <c r="T1513" s="12">
        <f>IF(Table1[[#This Row],[Payment_Status]]="Paid",1,0)</f>
        <v>0</v>
      </c>
      <c r="U1513" s="12">
        <f>IF(Table1[[#This Row],[Payment_Status]]="Unpaid",1,0)</f>
        <v>1</v>
      </c>
      <c r="V1513" s="12">
        <f>IF(Table1[[#This Row],[Payment_Status]]="Pending",1,0)</f>
        <v>0</v>
      </c>
      <c r="W1513" s="12" t="s">
        <v>29</v>
      </c>
      <c r="X1513" s="12" t="s">
        <v>44</v>
      </c>
      <c r="Y1513" s="12" t="s">
        <v>63</v>
      </c>
      <c r="Z1513" s="12">
        <v>44.7</v>
      </c>
      <c r="AA1513" s="12">
        <v>25.01</v>
      </c>
      <c r="AB1513" s="12" t="s">
        <v>46</v>
      </c>
      <c r="AC1513" s="13">
        <v>42702</v>
      </c>
      <c r="AD1513" s="12">
        <v>64</v>
      </c>
      <c r="AE1513" s="15" t="s">
        <v>33</v>
      </c>
    </row>
    <row r="1514" spans="3:31" ht="18" x14ac:dyDescent="0.35">
      <c r="C1514" s="11" t="s">
        <v>3024</v>
      </c>
      <c r="D1514" s="12" t="s">
        <v>5500</v>
      </c>
      <c r="E1514" s="12" t="s">
        <v>7515</v>
      </c>
      <c r="F1514" s="12" t="s">
        <v>35</v>
      </c>
      <c r="G1514" s="12" t="s">
        <v>8029</v>
      </c>
      <c r="H1514" s="12" t="s">
        <v>8020</v>
      </c>
      <c r="I1514" s="12" t="s">
        <v>3025</v>
      </c>
      <c r="J1514" s="13">
        <v>45539</v>
      </c>
      <c r="K1514" s="14">
        <v>0.53144675925925922</v>
      </c>
      <c r="L1514" s="12">
        <v>175.47</v>
      </c>
      <c r="M1514" s="12">
        <v>3533.87</v>
      </c>
      <c r="N1514" s="12">
        <v>3709.3399999999901</v>
      </c>
      <c r="O1514" s="12">
        <v>1221.68</v>
      </c>
      <c r="P1514" s="49">
        <v>45694</v>
      </c>
      <c r="Q1514" s="12" t="str">
        <f>TEXT(Table1[[#This Row],[Billing_Date]],"YYYY")</f>
        <v>2025</v>
      </c>
      <c r="R1514" s="49">
        <v>45873</v>
      </c>
      <c r="S1514" s="12" t="s">
        <v>37</v>
      </c>
      <c r="T1514" s="12">
        <f>IF(Table1[[#This Row],[Payment_Status]]="Paid",1,0)</f>
        <v>0</v>
      </c>
      <c r="U1514" s="12">
        <f>IF(Table1[[#This Row],[Payment_Status]]="Unpaid",1,0)</f>
        <v>0</v>
      </c>
      <c r="V1514" s="12">
        <f>IF(Table1[[#This Row],[Payment_Status]]="Pending",1,0)</f>
        <v>1</v>
      </c>
      <c r="W1514" s="12" t="s">
        <v>38</v>
      </c>
      <c r="X1514" s="12" t="s">
        <v>44</v>
      </c>
      <c r="Y1514" s="12" t="s">
        <v>45</v>
      </c>
      <c r="Z1514" s="12">
        <v>103.6</v>
      </c>
      <c r="AA1514" s="12">
        <v>71.87</v>
      </c>
      <c r="AB1514" s="12" t="s">
        <v>46</v>
      </c>
      <c r="AC1514" s="13">
        <v>44707</v>
      </c>
      <c r="AD1514" s="12">
        <v>41</v>
      </c>
      <c r="AE1514" s="15" t="s">
        <v>64</v>
      </c>
    </row>
    <row r="1515" spans="3:31" ht="18" x14ac:dyDescent="0.35">
      <c r="C1515" s="11" t="s">
        <v>3026</v>
      </c>
      <c r="D1515" s="12" t="s">
        <v>5501</v>
      </c>
      <c r="E1515" s="12" t="s">
        <v>7516</v>
      </c>
      <c r="F1515" s="12" t="s">
        <v>26</v>
      </c>
      <c r="G1515" s="12" t="s">
        <v>8026</v>
      </c>
      <c r="H1515" s="12" t="s">
        <v>8021</v>
      </c>
      <c r="I1515" s="12" t="s">
        <v>3027</v>
      </c>
      <c r="J1515" s="13">
        <v>45526</v>
      </c>
      <c r="K1515" s="14">
        <v>0.3949537037037037</v>
      </c>
      <c r="L1515" s="12">
        <v>309.76</v>
      </c>
      <c r="M1515" s="12">
        <v>1988.31</v>
      </c>
      <c r="N1515" s="12">
        <v>2298.0699999999902</v>
      </c>
      <c r="O1515" s="12">
        <v>2127.56</v>
      </c>
      <c r="P1515" s="49">
        <v>45573</v>
      </c>
      <c r="Q1515" s="12" t="str">
        <f>TEXT(Table1[[#This Row],[Billing_Date]],"YYYY")</f>
        <v>2024</v>
      </c>
      <c r="R1515" s="49">
        <v>45878</v>
      </c>
      <c r="S1515" s="12" t="s">
        <v>28</v>
      </c>
      <c r="T1515" s="12">
        <f>IF(Table1[[#This Row],[Payment_Status]]="Paid",1,0)</f>
        <v>1</v>
      </c>
      <c r="U1515" s="12">
        <f>IF(Table1[[#This Row],[Payment_Status]]="Unpaid",1,0)</f>
        <v>0</v>
      </c>
      <c r="V1515" s="12">
        <f>IF(Table1[[#This Row],[Payment_Status]]="Pending",1,0)</f>
        <v>0</v>
      </c>
      <c r="W1515" s="12" t="s">
        <v>29</v>
      </c>
      <c r="X1515" s="12" t="s">
        <v>30</v>
      </c>
      <c r="Y1515" s="12" t="s">
        <v>63</v>
      </c>
      <c r="Z1515" s="12">
        <v>125.18</v>
      </c>
      <c r="AA1515" s="12">
        <v>184.58</v>
      </c>
      <c r="AB1515" s="12" t="s">
        <v>32</v>
      </c>
      <c r="AC1515" s="13">
        <v>42248</v>
      </c>
      <c r="AD1515" s="12">
        <v>60</v>
      </c>
      <c r="AE1515" s="15" t="s">
        <v>40</v>
      </c>
    </row>
    <row r="1516" spans="3:31" ht="18" x14ac:dyDescent="0.35">
      <c r="C1516" s="11" t="s">
        <v>3028</v>
      </c>
      <c r="D1516" s="12" t="s">
        <v>5502</v>
      </c>
      <c r="E1516" s="12" t="s">
        <v>7517</v>
      </c>
      <c r="F1516" s="12" t="s">
        <v>26</v>
      </c>
      <c r="G1516" s="12" t="s">
        <v>8029</v>
      </c>
      <c r="H1516" s="12" t="s">
        <v>8020</v>
      </c>
      <c r="I1516" s="12" t="s">
        <v>3029</v>
      </c>
      <c r="J1516" s="13">
        <v>45570</v>
      </c>
      <c r="K1516" s="14">
        <v>0.54358796296296297</v>
      </c>
      <c r="L1516" s="12">
        <v>219.95</v>
      </c>
      <c r="M1516" s="12">
        <v>1363.43</v>
      </c>
      <c r="N1516" s="12">
        <v>1583.38</v>
      </c>
      <c r="O1516" s="12">
        <v>1109.4000000000001</v>
      </c>
      <c r="P1516" s="49">
        <v>45721</v>
      </c>
      <c r="Q1516" s="12" t="str">
        <f>TEXT(Table1[[#This Row],[Billing_Date]],"YYYY")</f>
        <v>2025</v>
      </c>
      <c r="R1516" s="49">
        <v>45869</v>
      </c>
      <c r="S1516" s="12" t="s">
        <v>37</v>
      </c>
      <c r="T1516" s="12">
        <f>IF(Table1[[#This Row],[Payment_Status]]="Paid",1,0)</f>
        <v>0</v>
      </c>
      <c r="U1516" s="12">
        <f>IF(Table1[[#This Row],[Payment_Status]]="Unpaid",1,0)</f>
        <v>0</v>
      </c>
      <c r="V1516" s="12">
        <f>IF(Table1[[#This Row],[Payment_Status]]="Pending",1,0)</f>
        <v>1</v>
      </c>
      <c r="W1516" s="12" t="s">
        <v>38</v>
      </c>
      <c r="X1516" s="12" t="s">
        <v>39</v>
      </c>
      <c r="Y1516" s="12" t="s">
        <v>85</v>
      </c>
      <c r="Z1516" s="12">
        <v>152.21</v>
      </c>
      <c r="AA1516" s="12">
        <v>67.739999999999995</v>
      </c>
      <c r="AB1516" s="12" t="s">
        <v>32</v>
      </c>
      <c r="AC1516" s="13">
        <v>45048</v>
      </c>
      <c r="AD1516" s="12">
        <v>62</v>
      </c>
      <c r="AE1516" s="15" t="s">
        <v>33</v>
      </c>
    </row>
    <row r="1517" spans="3:31" ht="18" x14ac:dyDescent="0.35">
      <c r="C1517" s="11" t="s">
        <v>3030</v>
      </c>
      <c r="D1517" s="12" t="s">
        <v>5503</v>
      </c>
      <c r="E1517" s="12" t="s">
        <v>7518</v>
      </c>
      <c r="F1517" s="12" t="s">
        <v>30</v>
      </c>
      <c r="G1517" s="12" t="s">
        <v>8026</v>
      </c>
      <c r="H1517" s="12" t="s">
        <v>8021</v>
      </c>
      <c r="I1517" s="12" t="s">
        <v>3031</v>
      </c>
      <c r="J1517" s="13">
        <v>45645</v>
      </c>
      <c r="K1517" s="14">
        <v>0.84642361111111108</v>
      </c>
      <c r="L1517" s="12">
        <v>97.74</v>
      </c>
      <c r="M1517" s="12">
        <v>2730.25</v>
      </c>
      <c r="N1517" s="12">
        <v>2827.99</v>
      </c>
      <c r="O1517" s="12">
        <v>718.81</v>
      </c>
      <c r="P1517" s="49">
        <v>45731</v>
      </c>
      <c r="Q1517" s="12" t="str">
        <f>TEXT(Table1[[#This Row],[Billing_Date]],"YYYY")</f>
        <v>2025</v>
      </c>
      <c r="R1517" s="49">
        <v>45868</v>
      </c>
      <c r="S1517" s="12" t="s">
        <v>28</v>
      </c>
      <c r="T1517" s="12">
        <f>IF(Table1[[#This Row],[Payment_Status]]="Paid",1,0)</f>
        <v>1</v>
      </c>
      <c r="U1517" s="12">
        <f>IF(Table1[[#This Row],[Payment_Status]]="Unpaid",1,0)</f>
        <v>0</v>
      </c>
      <c r="V1517" s="12">
        <f>IF(Table1[[#This Row],[Payment_Status]]="Pending",1,0)</f>
        <v>0</v>
      </c>
      <c r="W1517" s="12" t="s">
        <v>29</v>
      </c>
      <c r="X1517" s="12" t="s">
        <v>44</v>
      </c>
      <c r="Y1517" s="12" t="s">
        <v>85</v>
      </c>
      <c r="Z1517" s="12">
        <v>50.4</v>
      </c>
      <c r="AA1517" s="12">
        <v>47.34</v>
      </c>
      <c r="AB1517" s="12" t="s">
        <v>46</v>
      </c>
      <c r="AC1517" s="13">
        <v>44184</v>
      </c>
      <c r="AD1517" s="12">
        <v>37</v>
      </c>
      <c r="AE1517" s="15" t="s">
        <v>64</v>
      </c>
    </row>
    <row r="1518" spans="3:31" ht="18" x14ac:dyDescent="0.35">
      <c r="C1518" s="11" t="s">
        <v>3032</v>
      </c>
      <c r="D1518" s="12" t="s">
        <v>5504</v>
      </c>
      <c r="E1518" s="12" t="s">
        <v>7519</v>
      </c>
      <c r="F1518" s="12" t="s">
        <v>30</v>
      </c>
      <c r="G1518" s="12" t="s">
        <v>8026</v>
      </c>
      <c r="H1518" s="12" t="s">
        <v>8021</v>
      </c>
      <c r="I1518" s="12" t="s">
        <v>3033</v>
      </c>
      <c r="J1518" s="13">
        <v>45678</v>
      </c>
      <c r="K1518" s="14">
        <v>0.61903935185185188</v>
      </c>
      <c r="L1518" s="12">
        <v>324.32</v>
      </c>
      <c r="M1518" s="12">
        <v>3966.6</v>
      </c>
      <c r="N1518" s="12">
        <v>4290.92</v>
      </c>
      <c r="O1518" s="12">
        <v>1899.76</v>
      </c>
      <c r="P1518" s="49">
        <v>45738</v>
      </c>
      <c r="Q1518" s="12" t="str">
        <f>TEXT(Table1[[#This Row],[Billing_Date]],"YYYY")</f>
        <v>2025</v>
      </c>
      <c r="R1518" s="49">
        <v>45863</v>
      </c>
      <c r="S1518" s="12" t="s">
        <v>37</v>
      </c>
      <c r="T1518" s="12">
        <f>IF(Table1[[#This Row],[Payment_Status]]="Paid",1,0)</f>
        <v>0</v>
      </c>
      <c r="U1518" s="12">
        <f>IF(Table1[[#This Row],[Payment_Status]]="Unpaid",1,0)</f>
        <v>0</v>
      </c>
      <c r="V1518" s="12">
        <f>IF(Table1[[#This Row],[Payment_Status]]="Pending",1,0)</f>
        <v>1</v>
      </c>
      <c r="W1518" s="12" t="s">
        <v>38</v>
      </c>
      <c r="X1518" s="12" t="s">
        <v>44</v>
      </c>
      <c r="Y1518" s="12" t="s">
        <v>45</v>
      </c>
      <c r="Z1518" s="12">
        <v>223.34</v>
      </c>
      <c r="AA1518" s="12">
        <v>100.98</v>
      </c>
      <c r="AB1518" s="12" t="s">
        <v>32</v>
      </c>
      <c r="AC1518" s="13">
        <v>44965</v>
      </c>
      <c r="AD1518" s="12">
        <v>53</v>
      </c>
      <c r="AE1518" s="15" t="s">
        <v>64</v>
      </c>
    </row>
    <row r="1519" spans="3:31" ht="18" x14ac:dyDescent="0.35">
      <c r="C1519" s="11" t="s">
        <v>3034</v>
      </c>
      <c r="D1519" s="12" t="s">
        <v>5505</v>
      </c>
      <c r="E1519" s="12" t="s">
        <v>7520</v>
      </c>
      <c r="F1519" s="12" t="s">
        <v>26</v>
      </c>
      <c r="G1519" s="12" t="s">
        <v>8025</v>
      </c>
      <c r="H1519" s="12" t="s">
        <v>8020</v>
      </c>
      <c r="I1519" s="12" t="s">
        <v>3035</v>
      </c>
      <c r="J1519" s="13">
        <v>45694</v>
      </c>
      <c r="K1519" s="14">
        <v>0.63091435185185185</v>
      </c>
      <c r="L1519" s="12">
        <v>367.01</v>
      </c>
      <c r="M1519" s="12">
        <v>2873.57</v>
      </c>
      <c r="N1519" s="12">
        <v>3240.58</v>
      </c>
      <c r="O1519" s="12">
        <v>2269.23</v>
      </c>
      <c r="P1519" s="49">
        <v>45698</v>
      </c>
      <c r="Q1519" s="12" t="str">
        <f>TEXT(Table1[[#This Row],[Billing_Date]],"YYYY")</f>
        <v>2025</v>
      </c>
      <c r="R1519" s="49">
        <v>45873</v>
      </c>
      <c r="S1519" s="12" t="s">
        <v>37</v>
      </c>
      <c r="T1519" s="12">
        <f>IF(Table1[[#This Row],[Payment_Status]]="Paid",1,0)</f>
        <v>0</v>
      </c>
      <c r="U1519" s="12">
        <f>IF(Table1[[#This Row],[Payment_Status]]="Unpaid",1,0)</f>
        <v>0</v>
      </c>
      <c r="V1519" s="12">
        <f>IF(Table1[[#This Row],[Payment_Status]]="Pending",1,0)</f>
        <v>1</v>
      </c>
      <c r="W1519" s="12" t="s">
        <v>58</v>
      </c>
      <c r="X1519" s="12" t="s">
        <v>44</v>
      </c>
      <c r="Y1519" s="12" t="s">
        <v>45</v>
      </c>
      <c r="Z1519" s="12">
        <v>222.73</v>
      </c>
      <c r="AA1519" s="12">
        <v>144.28</v>
      </c>
      <c r="AB1519" s="12" t="s">
        <v>46</v>
      </c>
      <c r="AC1519" s="13">
        <v>43967</v>
      </c>
      <c r="AD1519" s="12">
        <v>66</v>
      </c>
      <c r="AE1519" s="15" t="s">
        <v>33</v>
      </c>
    </row>
    <row r="1520" spans="3:31" ht="18" x14ac:dyDescent="0.35">
      <c r="C1520" s="11" t="s">
        <v>3036</v>
      </c>
      <c r="D1520" s="12" t="s">
        <v>5506</v>
      </c>
      <c r="E1520" s="12" t="s">
        <v>7521</v>
      </c>
      <c r="F1520" s="12" t="s">
        <v>26</v>
      </c>
      <c r="G1520" s="12" t="s">
        <v>8031</v>
      </c>
      <c r="H1520" s="12" t="s">
        <v>8024</v>
      </c>
      <c r="I1520" s="12" t="s">
        <v>3037</v>
      </c>
      <c r="J1520" s="13">
        <v>45769</v>
      </c>
      <c r="K1520" s="14">
        <v>9.5219907407407406E-2</v>
      </c>
      <c r="L1520" s="12">
        <v>45.74</v>
      </c>
      <c r="M1520" s="12">
        <v>3586.06</v>
      </c>
      <c r="N1520" s="12">
        <v>3631.7999999999902</v>
      </c>
      <c r="O1520" s="12">
        <v>223.2</v>
      </c>
      <c r="P1520" s="49">
        <v>45770</v>
      </c>
      <c r="Q1520" s="12" t="str">
        <f>TEXT(Table1[[#This Row],[Billing_Date]],"YYYY")</f>
        <v>2025</v>
      </c>
      <c r="R1520" s="49">
        <v>45863</v>
      </c>
      <c r="S1520" s="12" t="s">
        <v>28</v>
      </c>
      <c r="T1520" s="12">
        <f>IF(Table1[[#This Row],[Payment_Status]]="Paid",1,0)</f>
        <v>1</v>
      </c>
      <c r="U1520" s="12">
        <f>IF(Table1[[#This Row],[Payment_Status]]="Unpaid",1,0)</f>
        <v>0</v>
      </c>
      <c r="V1520" s="12">
        <f>IF(Table1[[#This Row],[Payment_Status]]="Pending",1,0)</f>
        <v>0</v>
      </c>
      <c r="W1520" s="12" t="s">
        <v>50</v>
      </c>
      <c r="X1520" s="12" t="s">
        <v>44</v>
      </c>
      <c r="Y1520" s="12" t="s">
        <v>63</v>
      </c>
      <c r="Z1520" s="12">
        <v>28.88</v>
      </c>
      <c r="AA1520" s="12">
        <v>16.86</v>
      </c>
      <c r="AB1520" s="12" t="s">
        <v>32</v>
      </c>
      <c r="AC1520" s="13">
        <v>43438</v>
      </c>
      <c r="AD1520" s="12">
        <v>41</v>
      </c>
      <c r="AE1520" s="15" t="s">
        <v>33</v>
      </c>
    </row>
    <row r="1521" spans="3:31" ht="18" x14ac:dyDescent="0.35">
      <c r="C1521" s="11" t="s">
        <v>3038</v>
      </c>
      <c r="D1521" s="12" t="s">
        <v>5507</v>
      </c>
      <c r="E1521" s="12" t="s">
        <v>7522</v>
      </c>
      <c r="F1521" s="12" t="s">
        <v>26</v>
      </c>
      <c r="G1521" s="12" t="s">
        <v>8030</v>
      </c>
      <c r="H1521" s="12" t="s">
        <v>8023</v>
      </c>
      <c r="I1521" s="12" t="s">
        <v>3039</v>
      </c>
      <c r="J1521" s="13">
        <v>45852</v>
      </c>
      <c r="K1521" s="14">
        <v>0.5567361111111111</v>
      </c>
      <c r="L1521" s="12">
        <v>479.85</v>
      </c>
      <c r="M1521" s="12">
        <v>1131.99</v>
      </c>
      <c r="N1521" s="12">
        <v>1611.84</v>
      </c>
      <c r="O1521" s="12">
        <v>3174.28</v>
      </c>
      <c r="P1521" s="49">
        <v>45856</v>
      </c>
      <c r="Q1521" s="12" t="str">
        <f>TEXT(Table1[[#This Row],[Billing_Date]],"YYYY")</f>
        <v>2025</v>
      </c>
      <c r="R1521" s="49">
        <v>45870</v>
      </c>
      <c r="S1521" s="12" t="s">
        <v>37</v>
      </c>
      <c r="T1521" s="12">
        <f>IF(Table1[[#This Row],[Payment_Status]]="Paid",1,0)</f>
        <v>0</v>
      </c>
      <c r="U1521" s="12">
        <f>IF(Table1[[#This Row],[Payment_Status]]="Unpaid",1,0)</f>
        <v>0</v>
      </c>
      <c r="V1521" s="12">
        <f>IF(Table1[[#This Row],[Payment_Status]]="Pending",1,0)</f>
        <v>1</v>
      </c>
      <c r="W1521" s="12" t="s">
        <v>29</v>
      </c>
      <c r="X1521" s="12" t="s">
        <v>30</v>
      </c>
      <c r="Y1521" s="12" t="s">
        <v>31</v>
      </c>
      <c r="Z1521" s="12">
        <v>198.01</v>
      </c>
      <c r="AA1521" s="12">
        <v>281.83999999999997</v>
      </c>
      <c r="AB1521" s="12" t="s">
        <v>46</v>
      </c>
      <c r="AC1521" s="13">
        <v>43076</v>
      </c>
      <c r="AD1521" s="12">
        <v>21</v>
      </c>
      <c r="AE1521" s="15" t="s">
        <v>40</v>
      </c>
    </row>
    <row r="1522" spans="3:31" ht="18" x14ac:dyDescent="0.35">
      <c r="C1522" s="11" t="s">
        <v>3040</v>
      </c>
      <c r="D1522" s="12" t="s">
        <v>5508</v>
      </c>
      <c r="E1522" s="12" t="s">
        <v>7523</v>
      </c>
      <c r="F1522" s="12" t="s">
        <v>35</v>
      </c>
      <c r="G1522" s="12" t="s">
        <v>8026</v>
      </c>
      <c r="H1522" s="12" t="s">
        <v>8021</v>
      </c>
      <c r="I1522" s="12" t="s">
        <v>3041</v>
      </c>
      <c r="J1522" s="13">
        <v>45566</v>
      </c>
      <c r="K1522" s="14">
        <v>0.52265046296296291</v>
      </c>
      <c r="L1522" s="12">
        <v>214.66</v>
      </c>
      <c r="M1522" s="12">
        <v>4624.47</v>
      </c>
      <c r="N1522" s="12">
        <v>4839.13</v>
      </c>
      <c r="O1522" s="12">
        <v>1422.83</v>
      </c>
      <c r="P1522" s="49">
        <v>45724</v>
      </c>
      <c r="Q1522" s="12" t="str">
        <f>TEXT(Table1[[#This Row],[Billing_Date]],"YYYY")</f>
        <v>2025</v>
      </c>
      <c r="R1522" s="49">
        <v>45873</v>
      </c>
      <c r="S1522" s="12" t="s">
        <v>37</v>
      </c>
      <c r="T1522" s="12">
        <f>IF(Table1[[#This Row],[Payment_Status]]="Paid",1,0)</f>
        <v>0</v>
      </c>
      <c r="U1522" s="12">
        <f>IF(Table1[[#This Row],[Payment_Status]]="Unpaid",1,0)</f>
        <v>0</v>
      </c>
      <c r="V1522" s="12">
        <f>IF(Table1[[#This Row],[Payment_Status]]="Pending",1,0)</f>
        <v>1</v>
      </c>
      <c r="W1522" s="12" t="s">
        <v>43</v>
      </c>
      <c r="X1522" s="12" t="s">
        <v>30</v>
      </c>
      <c r="Y1522" s="12" t="s">
        <v>63</v>
      </c>
      <c r="Z1522" s="12">
        <v>136.52000000000001</v>
      </c>
      <c r="AA1522" s="12">
        <v>78.14</v>
      </c>
      <c r="AB1522" s="12" t="s">
        <v>32</v>
      </c>
      <c r="AC1522" s="13">
        <v>42666</v>
      </c>
      <c r="AD1522" s="12">
        <v>40</v>
      </c>
      <c r="AE1522" s="15" t="s">
        <v>40</v>
      </c>
    </row>
    <row r="1523" spans="3:31" ht="18" x14ac:dyDescent="0.35">
      <c r="C1523" s="11" t="s">
        <v>3042</v>
      </c>
      <c r="D1523" s="12" t="s">
        <v>5509</v>
      </c>
      <c r="E1523" s="12" t="s">
        <v>7524</v>
      </c>
      <c r="F1523" s="12" t="s">
        <v>35</v>
      </c>
      <c r="G1523" s="12" t="s">
        <v>8026</v>
      </c>
      <c r="H1523" s="12" t="s">
        <v>8021</v>
      </c>
      <c r="I1523" s="12" t="s">
        <v>3043</v>
      </c>
      <c r="J1523" s="13">
        <v>45705</v>
      </c>
      <c r="K1523" s="14">
        <v>0.10872685185185185</v>
      </c>
      <c r="L1523" s="12">
        <v>51.33</v>
      </c>
      <c r="M1523" s="12">
        <v>2913.5</v>
      </c>
      <c r="N1523" s="12">
        <v>2964.83</v>
      </c>
      <c r="O1523" s="12">
        <v>275.83</v>
      </c>
      <c r="P1523" s="49">
        <v>45707</v>
      </c>
      <c r="Q1523" s="12" t="str">
        <f>TEXT(Table1[[#This Row],[Billing_Date]],"YYYY")</f>
        <v>2025</v>
      </c>
      <c r="R1523" s="49">
        <v>45878</v>
      </c>
      <c r="S1523" s="12" t="s">
        <v>49</v>
      </c>
      <c r="T1523" s="12">
        <f>IF(Table1[[#This Row],[Payment_Status]]="Paid",1,0)</f>
        <v>0</v>
      </c>
      <c r="U1523" s="12">
        <f>IF(Table1[[#This Row],[Payment_Status]]="Unpaid",1,0)</f>
        <v>1</v>
      </c>
      <c r="V1523" s="12">
        <f>IF(Table1[[#This Row],[Payment_Status]]="Pending",1,0)</f>
        <v>0</v>
      </c>
      <c r="W1523" s="12" t="s">
        <v>43</v>
      </c>
      <c r="X1523" s="12" t="s">
        <v>30</v>
      </c>
      <c r="Y1523" s="12" t="s">
        <v>31</v>
      </c>
      <c r="Z1523" s="12">
        <v>33.57</v>
      </c>
      <c r="AA1523" s="12">
        <v>17.760000000000002</v>
      </c>
      <c r="AB1523" s="12" t="s">
        <v>32</v>
      </c>
      <c r="AC1523" s="13">
        <v>43169</v>
      </c>
      <c r="AD1523" s="12">
        <v>36</v>
      </c>
      <c r="AE1523" s="15" t="s">
        <v>33</v>
      </c>
    </row>
    <row r="1524" spans="3:31" ht="18" x14ac:dyDescent="0.35">
      <c r="C1524" s="11" t="s">
        <v>3044</v>
      </c>
      <c r="D1524" s="12" t="s">
        <v>5510</v>
      </c>
      <c r="E1524" s="12" t="s">
        <v>7525</v>
      </c>
      <c r="F1524" s="12" t="s">
        <v>26</v>
      </c>
      <c r="G1524" s="12" t="s">
        <v>8031</v>
      </c>
      <c r="H1524" s="12" t="s">
        <v>8024</v>
      </c>
      <c r="I1524" s="12" t="s">
        <v>3045</v>
      </c>
      <c r="J1524" s="13">
        <v>45735</v>
      </c>
      <c r="K1524" s="14">
        <v>0.26895833333333335</v>
      </c>
      <c r="L1524" s="12">
        <v>485.05</v>
      </c>
      <c r="M1524" s="12">
        <v>4231.7</v>
      </c>
      <c r="N1524" s="12">
        <v>4716.75</v>
      </c>
      <c r="O1524" s="12">
        <v>2697.45</v>
      </c>
      <c r="P1524" s="49">
        <v>45843</v>
      </c>
      <c r="Q1524" s="12" t="str">
        <f>TEXT(Table1[[#This Row],[Billing_Date]],"YYYY")</f>
        <v>2025</v>
      </c>
      <c r="R1524" s="49">
        <v>45860</v>
      </c>
      <c r="S1524" s="12" t="s">
        <v>28</v>
      </c>
      <c r="T1524" s="12">
        <f>IF(Table1[[#This Row],[Payment_Status]]="Paid",1,0)</f>
        <v>1</v>
      </c>
      <c r="U1524" s="12">
        <f>IF(Table1[[#This Row],[Payment_Status]]="Unpaid",1,0)</f>
        <v>0</v>
      </c>
      <c r="V1524" s="12">
        <f>IF(Table1[[#This Row],[Payment_Status]]="Pending",1,0)</f>
        <v>0</v>
      </c>
      <c r="W1524" s="12" t="s">
        <v>58</v>
      </c>
      <c r="X1524" s="12" t="s">
        <v>44</v>
      </c>
      <c r="Y1524" s="12" t="s">
        <v>63</v>
      </c>
      <c r="Z1524" s="12">
        <v>296.24</v>
      </c>
      <c r="AA1524" s="12">
        <v>188.81</v>
      </c>
      <c r="AB1524" s="12" t="s">
        <v>32</v>
      </c>
      <c r="AC1524" s="13">
        <v>44374</v>
      </c>
      <c r="AD1524" s="12">
        <v>41</v>
      </c>
      <c r="AE1524" s="15" t="s">
        <v>64</v>
      </c>
    </row>
    <row r="1525" spans="3:31" ht="18" x14ac:dyDescent="0.35">
      <c r="C1525" s="11" t="s">
        <v>3046</v>
      </c>
      <c r="D1525" s="12" t="s">
        <v>5511</v>
      </c>
      <c r="E1525" s="12" t="s">
        <v>7526</v>
      </c>
      <c r="F1525" s="12" t="s">
        <v>35</v>
      </c>
      <c r="G1525" s="12" t="s">
        <v>8028</v>
      </c>
      <c r="H1525" s="12" t="s">
        <v>8022</v>
      </c>
      <c r="I1525" s="12" t="s">
        <v>3047</v>
      </c>
      <c r="J1525" s="13">
        <v>45797</v>
      </c>
      <c r="K1525" s="14">
        <v>0.5020486111111111</v>
      </c>
      <c r="L1525" s="12">
        <v>250.57</v>
      </c>
      <c r="M1525" s="12">
        <v>3509.53</v>
      </c>
      <c r="N1525" s="12">
        <v>3760.1</v>
      </c>
      <c r="O1525" s="12">
        <v>1862.6</v>
      </c>
      <c r="P1525" s="49">
        <v>45801</v>
      </c>
      <c r="Q1525" s="12" t="str">
        <f>TEXT(Table1[[#This Row],[Billing_Date]],"YYYY")</f>
        <v>2025</v>
      </c>
      <c r="R1525" s="49">
        <v>45876</v>
      </c>
      <c r="S1525" s="12" t="s">
        <v>28</v>
      </c>
      <c r="T1525" s="12">
        <f>IF(Table1[[#This Row],[Payment_Status]]="Paid",1,0)</f>
        <v>1</v>
      </c>
      <c r="U1525" s="12">
        <f>IF(Table1[[#This Row],[Payment_Status]]="Unpaid",1,0)</f>
        <v>0</v>
      </c>
      <c r="V1525" s="12">
        <f>IF(Table1[[#This Row],[Payment_Status]]="Pending",1,0)</f>
        <v>0</v>
      </c>
      <c r="W1525" s="12" t="s">
        <v>29</v>
      </c>
      <c r="X1525" s="12" t="s">
        <v>30</v>
      </c>
      <c r="Y1525" s="12" t="s">
        <v>63</v>
      </c>
      <c r="Z1525" s="12">
        <v>159.72</v>
      </c>
      <c r="AA1525" s="12">
        <v>90.85</v>
      </c>
      <c r="AB1525" s="12" t="s">
        <v>32</v>
      </c>
      <c r="AC1525" s="13">
        <v>44878</v>
      </c>
      <c r="AD1525" s="12">
        <v>21</v>
      </c>
      <c r="AE1525" s="15" t="s">
        <v>40</v>
      </c>
    </row>
    <row r="1526" spans="3:31" ht="18" x14ac:dyDescent="0.35">
      <c r="C1526" s="11" t="s">
        <v>3048</v>
      </c>
      <c r="D1526" s="12" t="s">
        <v>5512</v>
      </c>
      <c r="E1526" s="12" t="s">
        <v>7527</v>
      </c>
      <c r="F1526" s="12" t="s">
        <v>35</v>
      </c>
      <c r="G1526" s="12" t="s">
        <v>8031</v>
      </c>
      <c r="H1526" s="12" t="s">
        <v>8024</v>
      </c>
      <c r="I1526" s="12" t="s">
        <v>3049</v>
      </c>
      <c r="J1526" s="13">
        <v>45728</v>
      </c>
      <c r="K1526" s="14">
        <v>0.98290509259259262</v>
      </c>
      <c r="L1526" s="12">
        <v>45.46</v>
      </c>
      <c r="M1526" s="12">
        <v>1049.1500000000001</v>
      </c>
      <c r="N1526" s="12">
        <v>1094.6099999999999</v>
      </c>
      <c r="O1526" s="12">
        <v>297.85000000000002</v>
      </c>
      <c r="P1526" s="49">
        <v>45728</v>
      </c>
      <c r="Q1526" s="12" t="str">
        <f>TEXT(Table1[[#This Row],[Billing_Date]],"YYYY")</f>
        <v>2025</v>
      </c>
      <c r="R1526" s="49">
        <v>45886</v>
      </c>
      <c r="S1526" s="12" t="s">
        <v>37</v>
      </c>
      <c r="T1526" s="12">
        <f>IF(Table1[[#This Row],[Payment_Status]]="Paid",1,0)</f>
        <v>0</v>
      </c>
      <c r="U1526" s="12">
        <f>IF(Table1[[#This Row],[Payment_Status]]="Unpaid",1,0)</f>
        <v>0</v>
      </c>
      <c r="V1526" s="12">
        <f>IF(Table1[[#This Row],[Payment_Status]]="Pending",1,0)</f>
        <v>1</v>
      </c>
      <c r="W1526" s="12" t="s">
        <v>50</v>
      </c>
      <c r="X1526" s="12" t="s">
        <v>39</v>
      </c>
      <c r="Y1526" s="12" t="s">
        <v>31</v>
      </c>
      <c r="Z1526" s="12">
        <v>22.58</v>
      </c>
      <c r="AA1526" s="12">
        <v>22.88</v>
      </c>
      <c r="AB1526" s="12" t="s">
        <v>32</v>
      </c>
      <c r="AC1526" s="13">
        <v>43451</v>
      </c>
      <c r="AD1526" s="12">
        <v>32</v>
      </c>
      <c r="AE1526" s="15" t="s">
        <v>33</v>
      </c>
    </row>
    <row r="1527" spans="3:31" ht="18" x14ac:dyDescent="0.35">
      <c r="C1527" s="11" t="s">
        <v>3050</v>
      </c>
      <c r="D1527" s="12" t="s">
        <v>5513</v>
      </c>
      <c r="E1527" s="12" t="s">
        <v>7528</v>
      </c>
      <c r="F1527" s="12" t="s">
        <v>26</v>
      </c>
      <c r="G1527" s="12" t="s">
        <v>8031</v>
      </c>
      <c r="H1527" s="12" t="s">
        <v>8024</v>
      </c>
      <c r="I1527" s="12" t="s">
        <v>3051</v>
      </c>
      <c r="J1527" s="13">
        <v>45816</v>
      </c>
      <c r="K1527" s="14">
        <v>0.53229166666666672</v>
      </c>
      <c r="L1527" s="12">
        <v>355.7</v>
      </c>
      <c r="M1527" s="12">
        <v>1500.14</v>
      </c>
      <c r="N1527" s="12">
        <v>1855.84</v>
      </c>
      <c r="O1527" s="12">
        <v>2169.7800000000002</v>
      </c>
      <c r="P1527" s="49">
        <v>45821</v>
      </c>
      <c r="Q1527" s="12" t="str">
        <f>TEXT(Table1[[#This Row],[Billing_Date]],"YYYY")</f>
        <v>2025</v>
      </c>
      <c r="R1527" s="49">
        <v>45882</v>
      </c>
      <c r="S1527" s="12" t="s">
        <v>49</v>
      </c>
      <c r="T1527" s="12">
        <f>IF(Table1[[#This Row],[Payment_Status]]="Paid",1,0)</f>
        <v>0</v>
      </c>
      <c r="U1527" s="12">
        <f>IF(Table1[[#This Row],[Payment_Status]]="Unpaid",1,0)</f>
        <v>1</v>
      </c>
      <c r="V1527" s="12">
        <f>IF(Table1[[#This Row],[Payment_Status]]="Pending",1,0)</f>
        <v>0</v>
      </c>
      <c r="W1527" s="12" t="s">
        <v>58</v>
      </c>
      <c r="X1527" s="12" t="s">
        <v>44</v>
      </c>
      <c r="Y1527" s="12" t="s">
        <v>51</v>
      </c>
      <c r="Z1527" s="12">
        <v>159.35</v>
      </c>
      <c r="AA1527" s="12">
        <v>196.35</v>
      </c>
      <c r="AB1527" s="12" t="s">
        <v>32</v>
      </c>
      <c r="AC1527" s="13">
        <v>43094</v>
      </c>
      <c r="AD1527" s="12">
        <v>51</v>
      </c>
      <c r="AE1527" s="15" t="s">
        <v>64</v>
      </c>
    </row>
    <row r="1528" spans="3:31" ht="18" x14ac:dyDescent="0.35">
      <c r="C1528" s="11" t="s">
        <v>3052</v>
      </c>
      <c r="D1528" s="12" t="s">
        <v>5514</v>
      </c>
      <c r="E1528" s="12" t="s">
        <v>7529</v>
      </c>
      <c r="F1528" s="12" t="s">
        <v>30</v>
      </c>
      <c r="G1528" s="12" t="s">
        <v>8026</v>
      </c>
      <c r="H1528" s="12" t="s">
        <v>8021</v>
      </c>
      <c r="I1528" s="12" t="s">
        <v>3053</v>
      </c>
      <c r="J1528" s="13">
        <v>45757</v>
      </c>
      <c r="K1528" s="14">
        <v>0.11954861111111111</v>
      </c>
      <c r="L1528" s="12">
        <v>218.52</v>
      </c>
      <c r="M1528" s="12">
        <v>2138.2600000000002</v>
      </c>
      <c r="N1528" s="12">
        <v>2356.7800000000002</v>
      </c>
      <c r="O1528" s="12">
        <v>1036.58</v>
      </c>
      <c r="P1528" s="49">
        <v>45758</v>
      </c>
      <c r="Q1528" s="12" t="str">
        <f>TEXT(Table1[[#This Row],[Billing_Date]],"YYYY")</f>
        <v>2025</v>
      </c>
      <c r="R1528" s="49">
        <v>45885</v>
      </c>
      <c r="S1528" s="12" t="s">
        <v>49</v>
      </c>
      <c r="T1528" s="12">
        <f>IF(Table1[[#This Row],[Payment_Status]]="Paid",1,0)</f>
        <v>0</v>
      </c>
      <c r="U1528" s="12">
        <f>IF(Table1[[#This Row],[Payment_Status]]="Unpaid",1,0)</f>
        <v>1</v>
      </c>
      <c r="V1528" s="12">
        <f>IF(Table1[[#This Row],[Payment_Status]]="Pending",1,0)</f>
        <v>0</v>
      </c>
      <c r="W1528" s="12" t="s">
        <v>43</v>
      </c>
      <c r="X1528" s="12" t="s">
        <v>30</v>
      </c>
      <c r="Y1528" s="12" t="s">
        <v>85</v>
      </c>
      <c r="Z1528" s="12">
        <v>93.85</v>
      </c>
      <c r="AA1528" s="12">
        <v>124.67</v>
      </c>
      <c r="AB1528" s="12" t="s">
        <v>32</v>
      </c>
      <c r="AC1528" s="13">
        <v>44519</v>
      </c>
      <c r="AD1528" s="12">
        <v>20</v>
      </c>
      <c r="AE1528" s="15" t="s">
        <v>64</v>
      </c>
    </row>
    <row r="1529" spans="3:31" ht="18" x14ac:dyDescent="0.35">
      <c r="C1529" s="11" t="s">
        <v>714</v>
      </c>
      <c r="D1529" s="12" t="s">
        <v>5515</v>
      </c>
      <c r="E1529" s="12" t="s">
        <v>7530</v>
      </c>
      <c r="F1529" s="12" t="s">
        <v>35</v>
      </c>
      <c r="G1529" s="12" t="s">
        <v>8030</v>
      </c>
      <c r="H1529" s="12" t="s">
        <v>8023</v>
      </c>
      <c r="I1529" s="12" t="s">
        <v>715</v>
      </c>
      <c r="J1529" s="13">
        <v>45587</v>
      </c>
      <c r="K1529" s="14">
        <v>0.76738425925925924</v>
      </c>
      <c r="L1529" s="12">
        <v>353.07</v>
      </c>
      <c r="M1529" s="12">
        <v>2443.5300000000002</v>
      </c>
      <c r="N1529" s="12">
        <v>2796.6</v>
      </c>
      <c r="O1529" s="12">
        <v>2502.7399999999998</v>
      </c>
      <c r="P1529" s="49">
        <v>45670</v>
      </c>
      <c r="Q1529" s="12" t="str">
        <f>TEXT(Table1[[#This Row],[Billing_Date]],"YYYY")</f>
        <v>2025</v>
      </c>
      <c r="R1529" s="49">
        <v>45877</v>
      </c>
      <c r="S1529" s="12" t="s">
        <v>49</v>
      </c>
      <c r="T1529" s="12">
        <f>IF(Table1[[#This Row],[Payment_Status]]="Paid",1,0)</f>
        <v>0</v>
      </c>
      <c r="U1529" s="12">
        <f>IF(Table1[[#This Row],[Payment_Status]]="Unpaid",1,0)</f>
        <v>1</v>
      </c>
      <c r="V1529" s="12">
        <f>IF(Table1[[#This Row],[Payment_Status]]="Pending",1,0)</f>
        <v>0</v>
      </c>
      <c r="W1529" s="12" t="s">
        <v>50</v>
      </c>
      <c r="X1529" s="12" t="s">
        <v>30</v>
      </c>
      <c r="Y1529" s="12" t="s">
        <v>85</v>
      </c>
      <c r="Z1529" s="12">
        <v>218.2</v>
      </c>
      <c r="AA1529" s="12">
        <v>134.87</v>
      </c>
      <c r="AB1529" s="12" t="s">
        <v>46</v>
      </c>
      <c r="AC1529" s="13">
        <v>43287</v>
      </c>
      <c r="AD1529" s="12">
        <v>28</v>
      </c>
      <c r="AE1529" s="15" t="s">
        <v>64</v>
      </c>
    </row>
    <row r="1530" spans="3:31" ht="18" x14ac:dyDescent="0.35">
      <c r="C1530" s="11" t="s">
        <v>3056</v>
      </c>
      <c r="D1530" s="12" t="s">
        <v>5516</v>
      </c>
      <c r="E1530" s="12" t="s">
        <v>7531</v>
      </c>
      <c r="F1530" s="12" t="s">
        <v>30</v>
      </c>
      <c r="G1530" s="12" t="s">
        <v>8031</v>
      </c>
      <c r="H1530" s="12" t="s">
        <v>8024</v>
      </c>
      <c r="I1530" s="12" t="s">
        <v>3057</v>
      </c>
      <c r="J1530" s="13">
        <v>45589</v>
      </c>
      <c r="K1530" s="14">
        <v>0.50329861111111107</v>
      </c>
      <c r="L1530" s="12">
        <v>129.4</v>
      </c>
      <c r="M1530" s="12">
        <v>1560.54</v>
      </c>
      <c r="N1530" s="12">
        <v>1689.94</v>
      </c>
      <c r="O1530" s="12">
        <v>653.82000000000005</v>
      </c>
      <c r="P1530" s="49">
        <v>45684</v>
      </c>
      <c r="Q1530" s="12" t="str">
        <f>TEXT(Table1[[#This Row],[Billing_Date]],"YYYY")</f>
        <v>2025</v>
      </c>
      <c r="R1530" s="49">
        <v>45866</v>
      </c>
      <c r="S1530" s="12" t="s">
        <v>37</v>
      </c>
      <c r="T1530" s="12">
        <f>IF(Table1[[#This Row],[Payment_Status]]="Paid",1,0)</f>
        <v>0</v>
      </c>
      <c r="U1530" s="12">
        <f>IF(Table1[[#This Row],[Payment_Status]]="Unpaid",1,0)</f>
        <v>0</v>
      </c>
      <c r="V1530" s="12">
        <f>IF(Table1[[#This Row],[Payment_Status]]="Pending",1,0)</f>
        <v>1</v>
      </c>
      <c r="W1530" s="12" t="s">
        <v>38</v>
      </c>
      <c r="X1530" s="12" t="s">
        <v>30</v>
      </c>
      <c r="Y1530" s="12" t="s">
        <v>45</v>
      </c>
      <c r="Z1530" s="12">
        <v>86.53</v>
      </c>
      <c r="AA1530" s="12">
        <v>42.87</v>
      </c>
      <c r="AB1530" s="12" t="s">
        <v>32</v>
      </c>
      <c r="AC1530" s="13">
        <v>43200</v>
      </c>
      <c r="AD1530" s="12">
        <v>57</v>
      </c>
      <c r="AE1530" s="15" t="s">
        <v>33</v>
      </c>
    </row>
    <row r="1531" spans="3:31" ht="18" x14ac:dyDescent="0.35">
      <c r="C1531" s="11" t="s">
        <v>3058</v>
      </c>
      <c r="D1531" s="12" t="s">
        <v>5517</v>
      </c>
      <c r="E1531" s="12" t="s">
        <v>7532</v>
      </c>
      <c r="F1531" s="12" t="s">
        <v>26</v>
      </c>
      <c r="G1531" s="12" t="s">
        <v>8027</v>
      </c>
      <c r="H1531" s="12" t="s">
        <v>8022</v>
      </c>
      <c r="I1531" s="12" t="s">
        <v>3059</v>
      </c>
      <c r="J1531" s="13">
        <v>45603</v>
      </c>
      <c r="K1531" s="14">
        <v>0.45543981481481483</v>
      </c>
      <c r="L1531" s="12">
        <v>22.01</v>
      </c>
      <c r="M1531" s="12">
        <v>1759.19</v>
      </c>
      <c r="N1531" s="12">
        <v>1781.2</v>
      </c>
      <c r="O1531" s="12">
        <v>156.75</v>
      </c>
      <c r="P1531" s="49">
        <v>45632</v>
      </c>
      <c r="Q1531" s="12" t="str">
        <f>TEXT(Table1[[#This Row],[Billing_Date]],"YYYY")</f>
        <v>2024</v>
      </c>
      <c r="R1531" s="49">
        <v>45885</v>
      </c>
      <c r="S1531" s="12" t="s">
        <v>28</v>
      </c>
      <c r="T1531" s="12">
        <f>IF(Table1[[#This Row],[Payment_Status]]="Paid",1,0)</f>
        <v>1</v>
      </c>
      <c r="U1531" s="12">
        <f>IF(Table1[[#This Row],[Payment_Status]]="Unpaid",1,0)</f>
        <v>0</v>
      </c>
      <c r="V1531" s="12">
        <f>IF(Table1[[#This Row],[Payment_Status]]="Pending",1,0)</f>
        <v>0</v>
      </c>
      <c r="W1531" s="12" t="s">
        <v>29</v>
      </c>
      <c r="X1531" s="12" t="s">
        <v>44</v>
      </c>
      <c r="Y1531" s="12" t="s">
        <v>51</v>
      </c>
      <c r="Z1531" s="12">
        <v>13.41</v>
      </c>
      <c r="AA1531" s="12">
        <v>8.6</v>
      </c>
      <c r="AB1531" s="12" t="s">
        <v>32</v>
      </c>
      <c r="AC1531" s="13">
        <v>44563</v>
      </c>
      <c r="AD1531" s="12">
        <v>47</v>
      </c>
      <c r="AE1531" s="15" t="s">
        <v>40</v>
      </c>
    </row>
    <row r="1532" spans="3:31" ht="18" x14ac:dyDescent="0.35">
      <c r="C1532" s="11" t="s">
        <v>3062</v>
      </c>
      <c r="D1532" s="12" t="s">
        <v>5520</v>
      </c>
      <c r="E1532" s="12" t="s">
        <v>7535</v>
      </c>
      <c r="F1532" s="12" t="s">
        <v>35</v>
      </c>
      <c r="G1532" s="12" t="s">
        <v>8031</v>
      </c>
      <c r="H1532" s="12" t="s">
        <v>8024</v>
      </c>
      <c r="I1532" s="12" t="s">
        <v>3063</v>
      </c>
      <c r="J1532" s="13">
        <v>45775</v>
      </c>
      <c r="K1532" s="14">
        <v>0.66866898148148146</v>
      </c>
      <c r="L1532" s="12">
        <v>26.04</v>
      </c>
      <c r="M1532" s="12">
        <v>4082.52</v>
      </c>
      <c r="N1532" s="12">
        <v>4108.5600000000004</v>
      </c>
      <c r="O1532" s="12">
        <v>131.38</v>
      </c>
      <c r="P1532" s="49">
        <v>45808</v>
      </c>
      <c r="Q1532" s="12" t="str">
        <f>TEXT(Table1[[#This Row],[Billing_Date]],"YYYY")</f>
        <v>2025</v>
      </c>
      <c r="R1532" s="49">
        <v>45877</v>
      </c>
      <c r="S1532" s="12" t="s">
        <v>49</v>
      </c>
      <c r="T1532" s="12">
        <f>IF(Table1[[#This Row],[Payment_Status]]="Paid",1,0)</f>
        <v>0</v>
      </c>
      <c r="U1532" s="12">
        <f>IF(Table1[[#This Row],[Payment_Status]]="Unpaid",1,0)</f>
        <v>1</v>
      </c>
      <c r="V1532" s="12">
        <f>IF(Table1[[#This Row],[Payment_Status]]="Pending",1,0)</f>
        <v>0</v>
      </c>
      <c r="W1532" s="12" t="s">
        <v>38</v>
      </c>
      <c r="X1532" s="12" t="s">
        <v>44</v>
      </c>
      <c r="Y1532" s="12" t="s">
        <v>45</v>
      </c>
      <c r="Z1532" s="12">
        <v>15.15</v>
      </c>
      <c r="AA1532" s="12">
        <v>10.89</v>
      </c>
      <c r="AB1532" s="12" t="s">
        <v>32</v>
      </c>
      <c r="AC1532" s="13">
        <v>43231</v>
      </c>
      <c r="AD1532" s="12">
        <v>45</v>
      </c>
      <c r="AE1532" s="15" t="s">
        <v>64</v>
      </c>
    </row>
    <row r="1533" spans="3:31" ht="18" x14ac:dyDescent="0.35">
      <c r="C1533" s="11" t="s">
        <v>3064</v>
      </c>
      <c r="D1533" s="12" t="s">
        <v>5521</v>
      </c>
      <c r="E1533" s="12" t="s">
        <v>7536</v>
      </c>
      <c r="F1533" s="12" t="s">
        <v>26</v>
      </c>
      <c r="G1533" s="12" t="s">
        <v>8027</v>
      </c>
      <c r="H1533" s="12" t="s">
        <v>8022</v>
      </c>
      <c r="I1533" s="12" t="s">
        <v>3065</v>
      </c>
      <c r="J1533" s="13">
        <v>45655</v>
      </c>
      <c r="K1533" s="14">
        <v>0.77678240740740745</v>
      </c>
      <c r="L1533" s="12">
        <v>352.23</v>
      </c>
      <c r="M1533" s="12">
        <v>4010.9</v>
      </c>
      <c r="N1533" s="12">
        <v>4363.13</v>
      </c>
      <c r="O1533" s="12">
        <v>1926.03</v>
      </c>
      <c r="P1533" s="49">
        <v>45762</v>
      </c>
      <c r="Q1533" s="12" t="str">
        <f>TEXT(Table1[[#This Row],[Billing_Date]],"YYYY")</f>
        <v>2025</v>
      </c>
      <c r="R1533" s="49">
        <v>45870</v>
      </c>
      <c r="S1533" s="12" t="s">
        <v>28</v>
      </c>
      <c r="T1533" s="12">
        <f>IF(Table1[[#This Row],[Payment_Status]]="Paid",1,0)</f>
        <v>1</v>
      </c>
      <c r="U1533" s="12">
        <f>IF(Table1[[#This Row],[Payment_Status]]="Unpaid",1,0)</f>
        <v>0</v>
      </c>
      <c r="V1533" s="12">
        <f>IF(Table1[[#This Row],[Payment_Status]]="Pending",1,0)</f>
        <v>0</v>
      </c>
      <c r="W1533" s="12" t="s">
        <v>58</v>
      </c>
      <c r="X1533" s="12" t="s">
        <v>44</v>
      </c>
      <c r="Y1533" s="12" t="s">
        <v>85</v>
      </c>
      <c r="Z1533" s="12">
        <v>155.5</v>
      </c>
      <c r="AA1533" s="12">
        <v>196.73</v>
      </c>
      <c r="AB1533" s="12" t="s">
        <v>32</v>
      </c>
      <c r="AC1533" s="13">
        <v>42481</v>
      </c>
      <c r="AD1533" s="12">
        <v>35</v>
      </c>
      <c r="AE1533" s="15" t="s">
        <v>64</v>
      </c>
    </row>
    <row r="1534" spans="3:31" ht="18" x14ac:dyDescent="0.35">
      <c r="C1534" s="11" t="s">
        <v>3066</v>
      </c>
      <c r="D1534" s="12" t="s">
        <v>5522</v>
      </c>
      <c r="E1534" s="12" t="s">
        <v>7537</v>
      </c>
      <c r="F1534" s="12" t="s">
        <v>30</v>
      </c>
      <c r="G1534" s="12" t="s">
        <v>8030</v>
      </c>
      <c r="H1534" s="12" t="s">
        <v>8023</v>
      </c>
      <c r="I1534" s="12" t="s">
        <v>3067</v>
      </c>
      <c r="J1534" s="13">
        <v>45584</v>
      </c>
      <c r="K1534" s="14">
        <v>0.77767361111111111</v>
      </c>
      <c r="L1534" s="12">
        <v>355.29</v>
      </c>
      <c r="M1534" s="12">
        <v>1179.7</v>
      </c>
      <c r="N1534" s="12">
        <v>1534.99</v>
      </c>
      <c r="O1534" s="12">
        <v>2133.7600000000002</v>
      </c>
      <c r="P1534" s="49">
        <v>45596</v>
      </c>
      <c r="Q1534" s="12" t="str">
        <f>TEXT(Table1[[#This Row],[Billing_Date]],"YYYY")</f>
        <v>2024</v>
      </c>
      <c r="R1534" s="49">
        <v>45860</v>
      </c>
      <c r="S1534" s="12" t="s">
        <v>28</v>
      </c>
      <c r="T1534" s="12">
        <f>IF(Table1[[#This Row],[Payment_Status]]="Paid",1,0)</f>
        <v>1</v>
      </c>
      <c r="U1534" s="12">
        <f>IF(Table1[[#This Row],[Payment_Status]]="Unpaid",1,0)</f>
        <v>0</v>
      </c>
      <c r="V1534" s="12">
        <f>IF(Table1[[#This Row],[Payment_Status]]="Pending",1,0)</f>
        <v>0</v>
      </c>
      <c r="W1534" s="12" t="s">
        <v>58</v>
      </c>
      <c r="X1534" s="12" t="s">
        <v>39</v>
      </c>
      <c r="Y1534" s="12" t="s">
        <v>51</v>
      </c>
      <c r="Z1534" s="12">
        <v>155.61000000000001</v>
      </c>
      <c r="AA1534" s="12">
        <v>199.68</v>
      </c>
      <c r="AB1534" s="12" t="s">
        <v>32</v>
      </c>
      <c r="AC1534" s="13">
        <v>43127</v>
      </c>
      <c r="AD1534" s="12">
        <v>54</v>
      </c>
      <c r="AE1534" s="15" t="s">
        <v>64</v>
      </c>
    </row>
    <row r="1535" spans="3:31" ht="18" x14ac:dyDescent="0.35">
      <c r="C1535" s="11" t="s">
        <v>2692</v>
      </c>
      <c r="D1535" s="12" t="s">
        <v>5523</v>
      </c>
      <c r="E1535" s="12" t="s">
        <v>7538</v>
      </c>
      <c r="F1535" s="12" t="s">
        <v>30</v>
      </c>
      <c r="G1535" s="12" t="s">
        <v>8031</v>
      </c>
      <c r="H1535" s="12" t="s">
        <v>8024</v>
      </c>
      <c r="I1535" s="12" t="s">
        <v>2693</v>
      </c>
      <c r="J1535" s="13">
        <v>45635</v>
      </c>
      <c r="K1535" s="14">
        <v>0.82724537037037038</v>
      </c>
      <c r="L1535" s="12">
        <v>206.07</v>
      </c>
      <c r="M1535" s="12">
        <v>2849</v>
      </c>
      <c r="N1535" s="12">
        <v>3055.07</v>
      </c>
      <c r="O1535" s="12">
        <v>989.43</v>
      </c>
      <c r="P1535" s="49">
        <v>45697</v>
      </c>
      <c r="Q1535" s="12" t="str">
        <f>TEXT(Table1[[#This Row],[Billing_Date]],"YYYY")</f>
        <v>2025</v>
      </c>
      <c r="R1535" s="49">
        <v>45878</v>
      </c>
      <c r="S1535" s="12" t="s">
        <v>49</v>
      </c>
      <c r="T1535" s="12">
        <f>IF(Table1[[#This Row],[Payment_Status]]="Paid",1,0)</f>
        <v>0</v>
      </c>
      <c r="U1535" s="12">
        <f>IF(Table1[[#This Row],[Payment_Status]]="Unpaid",1,0)</f>
        <v>1</v>
      </c>
      <c r="V1535" s="12">
        <f>IF(Table1[[#This Row],[Payment_Status]]="Pending",1,0)</f>
        <v>0</v>
      </c>
      <c r="W1535" s="12" t="s">
        <v>58</v>
      </c>
      <c r="X1535" s="12" t="s">
        <v>44</v>
      </c>
      <c r="Y1535" s="12" t="s">
        <v>45</v>
      </c>
      <c r="Z1535" s="12">
        <v>89.26</v>
      </c>
      <c r="AA1535" s="12">
        <v>116.81</v>
      </c>
      <c r="AB1535" s="12" t="s">
        <v>32</v>
      </c>
      <c r="AC1535" s="13">
        <v>44591</v>
      </c>
      <c r="AD1535" s="12">
        <v>48</v>
      </c>
      <c r="AE1535" s="15" t="s">
        <v>64</v>
      </c>
    </row>
    <row r="1536" spans="3:31" ht="18" x14ac:dyDescent="0.35">
      <c r="C1536" s="11" t="s">
        <v>3070</v>
      </c>
      <c r="D1536" s="12" t="s">
        <v>5524</v>
      </c>
      <c r="E1536" s="12" t="s">
        <v>7539</v>
      </c>
      <c r="F1536" s="12" t="s">
        <v>35</v>
      </c>
      <c r="G1536" s="12" t="s">
        <v>8031</v>
      </c>
      <c r="H1536" s="12" t="s">
        <v>8024</v>
      </c>
      <c r="I1536" s="12" t="s">
        <v>3071</v>
      </c>
      <c r="J1536" s="13">
        <v>45780</v>
      </c>
      <c r="K1536" s="14">
        <v>0.89001157407407405</v>
      </c>
      <c r="L1536" s="12">
        <v>145.51</v>
      </c>
      <c r="M1536" s="12">
        <v>2302.1799999999998</v>
      </c>
      <c r="N1536" s="12">
        <v>2447.6899999999901</v>
      </c>
      <c r="O1536" s="12">
        <v>1033.52</v>
      </c>
      <c r="P1536" s="49">
        <v>45782</v>
      </c>
      <c r="Q1536" s="12" t="str">
        <f>TEXT(Table1[[#This Row],[Billing_Date]],"YYYY")</f>
        <v>2025</v>
      </c>
      <c r="R1536" s="49">
        <v>45875</v>
      </c>
      <c r="S1536" s="12" t="s">
        <v>37</v>
      </c>
      <c r="T1536" s="12">
        <f>IF(Table1[[#This Row],[Payment_Status]]="Paid",1,0)</f>
        <v>0</v>
      </c>
      <c r="U1536" s="12">
        <f>IF(Table1[[#This Row],[Payment_Status]]="Unpaid",1,0)</f>
        <v>0</v>
      </c>
      <c r="V1536" s="12">
        <f>IF(Table1[[#This Row],[Payment_Status]]="Pending",1,0)</f>
        <v>1</v>
      </c>
      <c r="W1536" s="12" t="s">
        <v>29</v>
      </c>
      <c r="X1536" s="12" t="s">
        <v>44</v>
      </c>
      <c r="Y1536" s="12" t="s">
        <v>85</v>
      </c>
      <c r="Z1536" s="12">
        <v>87.31</v>
      </c>
      <c r="AA1536" s="12">
        <v>58.2</v>
      </c>
      <c r="AB1536" s="12" t="s">
        <v>32</v>
      </c>
      <c r="AC1536" s="13">
        <v>42524</v>
      </c>
      <c r="AD1536" s="12">
        <v>46</v>
      </c>
      <c r="AE1536" s="15" t="s">
        <v>64</v>
      </c>
    </row>
    <row r="1537" spans="3:31" ht="18" x14ac:dyDescent="0.35">
      <c r="C1537" s="11" t="s">
        <v>3072</v>
      </c>
      <c r="D1537" s="12" t="s">
        <v>5525</v>
      </c>
      <c r="E1537" s="12" t="s">
        <v>7540</v>
      </c>
      <c r="F1537" s="12" t="s">
        <v>30</v>
      </c>
      <c r="G1537" s="12" t="s">
        <v>8030</v>
      </c>
      <c r="H1537" s="12" t="s">
        <v>8023</v>
      </c>
      <c r="I1537" s="12" t="s">
        <v>3073</v>
      </c>
      <c r="J1537" s="13">
        <v>45789</v>
      </c>
      <c r="K1537" s="14">
        <v>0.22991898148148149</v>
      </c>
      <c r="L1537" s="12">
        <v>74.14</v>
      </c>
      <c r="M1537" s="12">
        <v>4678.04</v>
      </c>
      <c r="N1537" s="12">
        <v>4752.18</v>
      </c>
      <c r="O1537" s="12">
        <v>380.87</v>
      </c>
      <c r="P1537" s="49">
        <v>45792</v>
      </c>
      <c r="Q1537" s="12" t="str">
        <f>TEXT(Table1[[#This Row],[Billing_Date]],"YYYY")</f>
        <v>2025</v>
      </c>
      <c r="R1537" s="49">
        <v>45858</v>
      </c>
      <c r="S1537" s="12" t="s">
        <v>49</v>
      </c>
      <c r="T1537" s="12">
        <f>IF(Table1[[#This Row],[Payment_Status]]="Paid",1,0)</f>
        <v>0</v>
      </c>
      <c r="U1537" s="12">
        <f>IF(Table1[[#This Row],[Payment_Status]]="Unpaid",1,0)</f>
        <v>1</v>
      </c>
      <c r="V1537" s="12">
        <f>IF(Table1[[#This Row],[Payment_Status]]="Pending",1,0)</f>
        <v>0</v>
      </c>
      <c r="W1537" s="12" t="s">
        <v>43</v>
      </c>
      <c r="X1537" s="12" t="s">
        <v>39</v>
      </c>
      <c r="Y1537" s="12" t="s">
        <v>85</v>
      </c>
      <c r="Z1537" s="12">
        <v>35.31</v>
      </c>
      <c r="AA1537" s="12">
        <v>38.83</v>
      </c>
      <c r="AB1537" s="12" t="s">
        <v>46</v>
      </c>
      <c r="AC1537" s="13">
        <v>42571</v>
      </c>
      <c r="AD1537" s="12">
        <v>49</v>
      </c>
      <c r="AE1537" s="15" t="s">
        <v>33</v>
      </c>
    </row>
    <row r="1538" spans="3:31" ht="18" x14ac:dyDescent="0.35">
      <c r="C1538" s="11" t="s">
        <v>3074</v>
      </c>
      <c r="D1538" s="12" t="s">
        <v>5526</v>
      </c>
      <c r="E1538" s="12" t="s">
        <v>7541</v>
      </c>
      <c r="F1538" s="12" t="s">
        <v>35</v>
      </c>
      <c r="G1538" s="12" t="s">
        <v>8028</v>
      </c>
      <c r="H1538" s="12" t="s">
        <v>8022</v>
      </c>
      <c r="I1538" s="12" t="s">
        <v>3075</v>
      </c>
      <c r="J1538" s="13">
        <v>45606</v>
      </c>
      <c r="K1538" s="14">
        <v>0.40497685185185184</v>
      </c>
      <c r="L1538" s="12">
        <v>16.3</v>
      </c>
      <c r="M1538" s="12">
        <v>3513.84</v>
      </c>
      <c r="N1538" s="12">
        <v>3530.14</v>
      </c>
      <c r="O1538" s="12">
        <v>101.89</v>
      </c>
      <c r="P1538" s="49">
        <v>45850</v>
      </c>
      <c r="Q1538" s="12" t="str">
        <f>TEXT(Table1[[#This Row],[Billing_Date]],"YYYY")</f>
        <v>2025</v>
      </c>
      <c r="R1538" s="49">
        <v>45868</v>
      </c>
      <c r="S1538" s="12" t="s">
        <v>37</v>
      </c>
      <c r="T1538" s="12">
        <f>IF(Table1[[#This Row],[Payment_Status]]="Paid",1,0)</f>
        <v>0</v>
      </c>
      <c r="U1538" s="12">
        <f>IF(Table1[[#This Row],[Payment_Status]]="Unpaid",1,0)</f>
        <v>0</v>
      </c>
      <c r="V1538" s="12">
        <f>IF(Table1[[#This Row],[Payment_Status]]="Pending",1,0)</f>
        <v>1</v>
      </c>
      <c r="W1538" s="12" t="s">
        <v>38</v>
      </c>
      <c r="X1538" s="12" t="s">
        <v>44</v>
      </c>
      <c r="Y1538" s="12" t="s">
        <v>45</v>
      </c>
      <c r="Z1538" s="12">
        <v>7.28</v>
      </c>
      <c r="AA1538" s="12">
        <v>9.02</v>
      </c>
      <c r="AB1538" s="12" t="s">
        <v>32</v>
      </c>
      <c r="AC1538" s="13">
        <v>43697</v>
      </c>
      <c r="AD1538" s="12">
        <v>42</v>
      </c>
      <c r="AE1538" s="15" t="s">
        <v>40</v>
      </c>
    </row>
    <row r="1539" spans="3:31" ht="18" x14ac:dyDescent="0.35">
      <c r="C1539" s="11" t="s">
        <v>3076</v>
      </c>
      <c r="D1539" s="12" t="s">
        <v>5527</v>
      </c>
      <c r="E1539" s="12" t="s">
        <v>7542</v>
      </c>
      <c r="F1539" s="12" t="s">
        <v>35</v>
      </c>
      <c r="G1539" s="12" t="s">
        <v>8031</v>
      </c>
      <c r="H1539" s="12" t="s">
        <v>8024</v>
      </c>
      <c r="I1539" s="12" t="s">
        <v>3077</v>
      </c>
      <c r="J1539" s="13">
        <v>45713</v>
      </c>
      <c r="K1539" s="14">
        <v>0.53584490740740742</v>
      </c>
      <c r="L1539" s="12">
        <v>376.9</v>
      </c>
      <c r="M1539" s="12">
        <v>2108.65</v>
      </c>
      <c r="N1539" s="12">
        <v>2485.5500000000002</v>
      </c>
      <c r="O1539" s="12">
        <v>2433.94</v>
      </c>
      <c r="P1539" s="49">
        <v>45822</v>
      </c>
      <c r="Q1539" s="12" t="str">
        <f>TEXT(Table1[[#This Row],[Billing_Date]],"YYYY")</f>
        <v>2025</v>
      </c>
      <c r="R1539" s="49">
        <v>45869</v>
      </c>
      <c r="S1539" s="12" t="s">
        <v>28</v>
      </c>
      <c r="T1539" s="12">
        <f>IF(Table1[[#This Row],[Payment_Status]]="Paid",1,0)</f>
        <v>1</v>
      </c>
      <c r="U1539" s="12">
        <f>IF(Table1[[#This Row],[Payment_Status]]="Unpaid",1,0)</f>
        <v>0</v>
      </c>
      <c r="V1539" s="12">
        <f>IF(Table1[[#This Row],[Payment_Status]]="Pending",1,0)</f>
        <v>0</v>
      </c>
      <c r="W1539" s="12" t="s">
        <v>38</v>
      </c>
      <c r="X1539" s="12" t="s">
        <v>39</v>
      </c>
      <c r="Y1539" s="12" t="s">
        <v>45</v>
      </c>
      <c r="Z1539" s="12">
        <v>244.77</v>
      </c>
      <c r="AA1539" s="12">
        <v>132.13</v>
      </c>
      <c r="AB1539" s="12" t="s">
        <v>46</v>
      </c>
      <c r="AC1539" s="13">
        <v>42567</v>
      </c>
      <c r="AD1539" s="12">
        <v>51</v>
      </c>
      <c r="AE1539" s="15" t="s">
        <v>40</v>
      </c>
    </row>
    <row r="1540" spans="3:31" ht="18" x14ac:dyDescent="0.35">
      <c r="C1540" s="11" t="s">
        <v>3078</v>
      </c>
      <c r="D1540" s="12" t="s">
        <v>5528</v>
      </c>
      <c r="E1540" s="12" t="s">
        <v>7543</v>
      </c>
      <c r="F1540" s="12" t="s">
        <v>26</v>
      </c>
      <c r="G1540" s="12" t="s">
        <v>8030</v>
      </c>
      <c r="H1540" s="12" t="s">
        <v>8023</v>
      </c>
      <c r="I1540" s="12" t="s">
        <v>3079</v>
      </c>
      <c r="J1540" s="13">
        <v>45673</v>
      </c>
      <c r="K1540" s="14">
        <v>0.4932523148148148</v>
      </c>
      <c r="L1540" s="12">
        <v>398.09</v>
      </c>
      <c r="M1540" s="12">
        <v>3464.03</v>
      </c>
      <c r="N1540" s="12">
        <v>3862.12</v>
      </c>
      <c r="O1540" s="12">
        <v>1998.65</v>
      </c>
      <c r="P1540" s="49">
        <v>45679</v>
      </c>
      <c r="Q1540" s="12" t="str">
        <f>TEXT(Table1[[#This Row],[Billing_Date]],"YYYY")</f>
        <v>2025</v>
      </c>
      <c r="R1540" s="49">
        <v>45863</v>
      </c>
      <c r="S1540" s="12" t="s">
        <v>28</v>
      </c>
      <c r="T1540" s="12">
        <f>IF(Table1[[#This Row],[Payment_Status]]="Paid",1,0)</f>
        <v>1</v>
      </c>
      <c r="U1540" s="12">
        <f>IF(Table1[[#This Row],[Payment_Status]]="Unpaid",1,0)</f>
        <v>0</v>
      </c>
      <c r="V1540" s="12">
        <f>IF(Table1[[#This Row],[Payment_Status]]="Pending",1,0)</f>
        <v>0</v>
      </c>
      <c r="W1540" s="12" t="s">
        <v>43</v>
      </c>
      <c r="X1540" s="12" t="s">
        <v>44</v>
      </c>
      <c r="Y1540" s="12" t="s">
        <v>45</v>
      </c>
      <c r="Z1540" s="12">
        <v>219.06</v>
      </c>
      <c r="AA1540" s="12">
        <v>179.03</v>
      </c>
      <c r="AB1540" s="12" t="s">
        <v>46</v>
      </c>
      <c r="AC1540" s="13">
        <v>43898</v>
      </c>
      <c r="AD1540" s="12">
        <v>18</v>
      </c>
      <c r="AE1540" s="15" t="s">
        <v>64</v>
      </c>
    </row>
    <row r="1541" spans="3:31" ht="18" x14ac:dyDescent="0.35">
      <c r="C1541" s="11" t="s">
        <v>3080</v>
      </c>
      <c r="D1541" s="12" t="s">
        <v>5529</v>
      </c>
      <c r="E1541" s="12" t="s">
        <v>7544</v>
      </c>
      <c r="F1541" s="12" t="s">
        <v>35</v>
      </c>
      <c r="G1541" s="12" t="s">
        <v>8031</v>
      </c>
      <c r="H1541" s="12" t="s">
        <v>8024</v>
      </c>
      <c r="I1541" s="12" t="s">
        <v>3081</v>
      </c>
      <c r="J1541" s="13">
        <v>45815</v>
      </c>
      <c r="K1541" s="14">
        <v>0.58636574074074077</v>
      </c>
      <c r="L1541" s="12">
        <v>218.36</v>
      </c>
      <c r="M1541" s="12">
        <v>3971.5</v>
      </c>
      <c r="N1541" s="12">
        <v>4189.8599999999997</v>
      </c>
      <c r="O1541" s="12">
        <v>1343.09</v>
      </c>
      <c r="P1541" s="49">
        <v>45818</v>
      </c>
      <c r="Q1541" s="12" t="str">
        <f>TEXT(Table1[[#This Row],[Billing_Date]],"YYYY")</f>
        <v>2025</v>
      </c>
      <c r="R1541" s="49">
        <v>45871</v>
      </c>
      <c r="S1541" s="12" t="s">
        <v>37</v>
      </c>
      <c r="T1541" s="12">
        <f>IF(Table1[[#This Row],[Payment_Status]]="Paid",1,0)</f>
        <v>0</v>
      </c>
      <c r="U1541" s="12">
        <f>IF(Table1[[#This Row],[Payment_Status]]="Unpaid",1,0)</f>
        <v>0</v>
      </c>
      <c r="V1541" s="12">
        <f>IF(Table1[[#This Row],[Payment_Status]]="Pending",1,0)</f>
        <v>1</v>
      </c>
      <c r="W1541" s="12" t="s">
        <v>38</v>
      </c>
      <c r="X1541" s="12" t="s">
        <v>44</v>
      </c>
      <c r="Y1541" s="12" t="s">
        <v>45</v>
      </c>
      <c r="Z1541" s="12">
        <v>91.97</v>
      </c>
      <c r="AA1541" s="12">
        <v>126.39</v>
      </c>
      <c r="AB1541" s="12" t="s">
        <v>32</v>
      </c>
      <c r="AC1541" s="13">
        <v>43864</v>
      </c>
      <c r="AD1541" s="12">
        <v>45</v>
      </c>
      <c r="AE1541" s="15" t="s">
        <v>40</v>
      </c>
    </row>
    <row r="1542" spans="3:31" ht="18" x14ac:dyDescent="0.35">
      <c r="C1542" s="11" t="s">
        <v>3082</v>
      </c>
      <c r="D1542" s="12" t="s">
        <v>5530</v>
      </c>
      <c r="E1542" s="12" t="s">
        <v>7545</v>
      </c>
      <c r="F1542" s="12" t="s">
        <v>30</v>
      </c>
      <c r="G1542" s="12" t="s">
        <v>8025</v>
      </c>
      <c r="H1542" s="12" t="s">
        <v>8020</v>
      </c>
      <c r="I1542" s="12" t="s">
        <v>3083</v>
      </c>
      <c r="J1542" s="13">
        <v>45522</v>
      </c>
      <c r="K1542" s="14">
        <v>3.7615740740740741E-2</v>
      </c>
      <c r="L1542" s="12">
        <v>193.47</v>
      </c>
      <c r="M1542" s="12">
        <v>4253.22</v>
      </c>
      <c r="N1542" s="12">
        <v>4446.6899999999996</v>
      </c>
      <c r="O1542" s="12">
        <v>1393.55</v>
      </c>
      <c r="P1542" s="49">
        <v>45838</v>
      </c>
      <c r="Q1542" s="12" t="str">
        <f>TEXT(Table1[[#This Row],[Billing_Date]],"YYYY")</f>
        <v>2025</v>
      </c>
      <c r="R1542" s="49">
        <v>45886</v>
      </c>
      <c r="S1542" s="12" t="s">
        <v>28</v>
      </c>
      <c r="T1542" s="12">
        <f>IF(Table1[[#This Row],[Payment_Status]]="Paid",1,0)</f>
        <v>1</v>
      </c>
      <c r="U1542" s="12">
        <f>IF(Table1[[#This Row],[Payment_Status]]="Unpaid",1,0)</f>
        <v>0</v>
      </c>
      <c r="V1542" s="12">
        <f>IF(Table1[[#This Row],[Payment_Status]]="Pending",1,0)</f>
        <v>0</v>
      </c>
      <c r="W1542" s="12" t="s">
        <v>43</v>
      </c>
      <c r="X1542" s="12" t="s">
        <v>39</v>
      </c>
      <c r="Y1542" s="12" t="s">
        <v>63</v>
      </c>
      <c r="Z1542" s="12">
        <v>109.66</v>
      </c>
      <c r="AA1542" s="12">
        <v>83.81</v>
      </c>
      <c r="AB1542" s="12" t="s">
        <v>32</v>
      </c>
      <c r="AC1542" s="13">
        <v>43200</v>
      </c>
      <c r="AD1542" s="12">
        <v>58</v>
      </c>
      <c r="AE1542" s="15" t="s">
        <v>64</v>
      </c>
    </row>
    <row r="1543" spans="3:31" ht="18" x14ac:dyDescent="0.35">
      <c r="C1543" s="11" t="s">
        <v>3084</v>
      </c>
      <c r="D1543" s="12" t="s">
        <v>5531</v>
      </c>
      <c r="E1543" s="12" t="s">
        <v>7546</v>
      </c>
      <c r="F1543" s="12" t="s">
        <v>26</v>
      </c>
      <c r="G1543" s="12" t="s">
        <v>8026</v>
      </c>
      <c r="H1543" s="12" t="s">
        <v>8021</v>
      </c>
      <c r="I1543" s="12" t="s">
        <v>3085</v>
      </c>
      <c r="J1543" s="13">
        <v>45649</v>
      </c>
      <c r="K1543" s="14">
        <v>0.38521990740740741</v>
      </c>
      <c r="L1543" s="12">
        <v>367.26</v>
      </c>
      <c r="M1543" s="12">
        <v>1831.73</v>
      </c>
      <c r="N1543" s="12">
        <v>2198.9899999999998</v>
      </c>
      <c r="O1543" s="12">
        <v>1715.04</v>
      </c>
      <c r="P1543" s="49">
        <v>45650</v>
      </c>
      <c r="Q1543" s="12" t="str">
        <f>TEXT(Table1[[#This Row],[Billing_Date]],"YYYY")</f>
        <v>2024</v>
      </c>
      <c r="R1543" s="49">
        <v>45878</v>
      </c>
      <c r="S1543" s="12" t="s">
        <v>28</v>
      </c>
      <c r="T1543" s="12">
        <f>IF(Table1[[#This Row],[Payment_Status]]="Paid",1,0)</f>
        <v>1</v>
      </c>
      <c r="U1543" s="12">
        <f>IF(Table1[[#This Row],[Payment_Status]]="Unpaid",1,0)</f>
        <v>0</v>
      </c>
      <c r="V1543" s="12">
        <f>IF(Table1[[#This Row],[Payment_Status]]="Pending",1,0)</f>
        <v>0</v>
      </c>
      <c r="W1543" s="12" t="s">
        <v>29</v>
      </c>
      <c r="X1543" s="12" t="s">
        <v>39</v>
      </c>
      <c r="Y1543" s="12" t="s">
        <v>63</v>
      </c>
      <c r="Z1543" s="12">
        <v>168.51</v>
      </c>
      <c r="AA1543" s="12">
        <v>198.75</v>
      </c>
      <c r="AB1543" s="12" t="s">
        <v>32</v>
      </c>
      <c r="AC1543" s="13">
        <v>43129</v>
      </c>
      <c r="AD1543" s="12">
        <v>42</v>
      </c>
      <c r="AE1543" s="15" t="s">
        <v>33</v>
      </c>
    </row>
    <row r="1544" spans="3:31" ht="18" x14ac:dyDescent="0.35">
      <c r="C1544" s="11" t="s">
        <v>3086</v>
      </c>
      <c r="D1544" s="12" t="s">
        <v>5532</v>
      </c>
      <c r="E1544" s="12" t="s">
        <v>7547</v>
      </c>
      <c r="F1544" s="12" t="s">
        <v>35</v>
      </c>
      <c r="G1544" s="12" t="s">
        <v>8025</v>
      </c>
      <c r="H1544" s="12" t="s">
        <v>8020</v>
      </c>
      <c r="I1544" s="12" t="s">
        <v>3087</v>
      </c>
      <c r="J1544" s="13">
        <v>45689</v>
      </c>
      <c r="K1544" s="14">
        <v>0.98333333333333328</v>
      </c>
      <c r="L1544" s="12">
        <v>474.95</v>
      </c>
      <c r="M1544" s="12">
        <v>4023.37</v>
      </c>
      <c r="N1544" s="12">
        <v>4498.32</v>
      </c>
      <c r="O1544" s="12">
        <v>3396.3</v>
      </c>
      <c r="P1544" s="49">
        <v>45690</v>
      </c>
      <c r="Q1544" s="12" t="str">
        <f>TEXT(Table1[[#This Row],[Billing_Date]],"YYYY")</f>
        <v>2025</v>
      </c>
      <c r="R1544" s="49">
        <v>45859</v>
      </c>
      <c r="S1544" s="12" t="s">
        <v>37</v>
      </c>
      <c r="T1544" s="12">
        <f>IF(Table1[[#This Row],[Payment_Status]]="Paid",1,0)</f>
        <v>0</v>
      </c>
      <c r="U1544" s="12">
        <f>IF(Table1[[#This Row],[Payment_Status]]="Unpaid",1,0)</f>
        <v>0</v>
      </c>
      <c r="V1544" s="12">
        <f>IF(Table1[[#This Row],[Payment_Status]]="Pending",1,0)</f>
        <v>1</v>
      </c>
      <c r="W1544" s="12" t="s">
        <v>29</v>
      </c>
      <c r="X1544" s="12" t="s">
        <v>44</v>
      </c>
      <c r="Y1544" s="12" t="s">
        <v>45</v>
      </c>
      <c r="Z1544" s="12">
        <v>297.23</v>
      </c>
      <c r="AA1544" s="12">
        <v>177.72</v>
      </c>
      <c r="AB1544" s="12" t="s">
        <v>46</v>
      </c>
      <c r="AC1544" s="13">
        <v>44506</v>
      </c>
      <c r="AD1544" s="12">
        <v>64</v>
      </c>
      <c r="AE1544" s="15" t="s">
        <v>64</v>
      </c>
    </row>
    <row r="1545" spans="3:31" ht="18" x14ac:dyDescent="0.35">
      <c r="C1545" s="11" t="s">
        <v>1381</v>
      </c>
      <c r="D1545" s="12" t="s">
        <v>5533</v>
      </c>
      <c r="E1545" s="12" t="s">
        <v>7548</v>
      </c>
      <c r="F1545" s="12" t="s">
        <v>35</v>
      </c>
      <c r="G1545" s="12" t="s">
        <v>8031</v>
      </c>
      <c r="H1545" s="12" t="s">
        <v>8024</v>
      </c>
      <c r="I1545" s="12" t="s">
        <v>1382</v>
      </c>
      <c r="J1545" s="13">
        <v>45669</v>
      </c>
      <c r="K1545" s="14">
        <v>0.57510416666666664</v>
      </c>
      <c r="L1545" s="12">
        <v>298.19</v>
      </c>
      <c r="M1545" s="12">
        <v>1586.81</v>
      </c>
      <c r="N1545" s="12">
        <v>1885</v>
      </c>
      <c r="O1545" s="12">
        <v>1773.12</v>
      </c>
      <c r="P1545" s="49">
        <v>45672</v>
      </c>
      <c r="Q1545" s="12" t="str">
        <f>TEXT(Table1[[#This Row],[Billing_Date]],"YYYY")</f>
        <v>2025</v>
      </c>
      <c r="R1545" s="49">
        <v>45867</v>
      </c>
      <c r="S1545" s="12" t="s">
        <v>49</v>
      </c>
      <c r="T1545" s="12">
        <f>IF(Table1[[#This Row],[Payment_Status]]="Paid",1,0)</f>
        <v>0</v>
      </c>
      <c r="U1545" s="12">
        <f>IF(Table1[[#This Row],[Payment_Status]]="Unpaid",1,0)</f>
        <v>1</v>
      </c>
      <c r="V1545" s="12">
        <f>IF(Table1[[#This Row],[Payment_Status]]="Pending",1,0)</f>
        <v>0</v>
      </c>
      <c r="W1545" s="12" t="s">
        <v>58</v>
      </c>
      <c r="X1545" s="12" t="s">
        <v>44</v>
      </c>
      <c r="Y1545" s="12" t="s">
        <v>51</v>
      </c>
      <c r="Z1545" s="12">
        <v>146.21</v>
      </c>
      <c r="AA1545" s="12">
        <v>151.97999999999999</v>
      </c>
      <c r="AB1545" s="12" t="s">
        <v>46</v>
      </c>
      <c r="AC1545" s="13">
        <v>42480</v>
      </c>
      <c r="AD1545" s="12">
        <v>58</v>
      </c>
      <c r="AE1545" s="15" t="s">
        <v>40</v>
      </c>
    </row>
    <row r="1546" spans="3:31" ht="18" x14ac:dyDescent="0.35">
      <c r="C1546" s="11" t="s">
        <v>2485</v>
      </c>
      <c r="D1546" s="12" t="s">
        <v>5534</v>
      </c>
      <c r="E1546" s="12" t="s">
        <v>7549</v>
      </c>
      <c r="F1546" s="12" t="s">
        <v>26</v>
      </c>
      <c r="G1546" s="12" t="s">
        <v>8027</v>
      </c>
      <c r="H1546" s="12" t="s">
        <v>8022</v>
      </c>
      <c r="I1546" s="12" t="s">
        <v>2486</v>
      </c>
      <c r="J1546" s="13">
        <v>45585</v>
      </c>
      <c r="K1546" s="14">
        <v>0.68722222222222218</v>
      </c>
      <c r="L1546" s="12">
        <v>492.87</v>
      </c>
      <c r="M1546" s="12">
        <v>4100.91</v>
      </c>
      <c r="N1546" s="12">
        <v>4593.78</v>
      </c>
      <c r="O1546" s="12">
        <v>2926.64</v>
      </c>
      <c r="P1546" s="49">
        <v>45787</v>
      </c>
      <c r="Q1546" s="12" t="str">
        <f>TEXT(Table1[[#This Row],[Billing_Date]],"YYYY")</f>
        <v>2025</v>
      </c>
      <c r="R1546" s="49">
        <v>45861</v>
      </c>
      <c r="S1546" s="12" t="s">
        <v>28</v>
      </c>
      <c r="T1546" s="12">
        <f>IF(Table1[[#This Row],[Payment_Status]]="Paid",1,0)</f>
        <v>1</v>
      </c>
      <c r="U1546" s="12">
        <f>IF(Table1[[#This Row],[Payment_Status]]="Unpaid",1,0)</f>
        <v>0</v>
      </c>
      <c r="V1546" s="12">
        <f>IF(Table1[[#This Row],[Payment_Status]]="Pending",1,0)</f>
        <v>0</v>
      </c>
      <c r="W1546" s="12" t="s">
        <v>58</v>
      </c>
      <c r="X1546" s="12" t="s">
        <v>39</v>
      </c>
      <c r="Y1546" s="12" t="s">
        <v>51</v>
      </c>
      <c r="Z1546" s="12">
        <v>271.02</v>
      </c>
      <c r="AA1546" s="12">
        <v>221.85</v>
      </c>
      <c r="AB1546" s="12" t="s">
        <v>46</v>
      </c>
      <c r="AC1546" s="13">
        <v>45358</v>
      </c>
      <c r="AD1546" s="12">
        <v>23</v>
      </c>
      <c r="AE1546" s="15" t="s">
        <v>33</v>
      </c>
    </row>
    <row r="1547" spans="3:31" ht="18" x14ac:dyDescent="0.35">
      <c r="C1547" s="11" t="s">
        <v>3092</v>
      </c>
      <c r="D1547" s="12" t="s">
        <v>5535</v>
      </c>
      <c r="E1547" s="12" t="s">
        <v>7550</v>
      </c>
      <c r="F1547" s="12" t="s">
        <v>35</v>
      </c>
      <c r="G1547" s="12" t="s">
        <v>8026</v>
      </c>
      <c r="H1547" s="12" t="s">
        <v>8021</v>
      </c>
      <c r="I1547" s="12" t="s">
        <v>3093</v>
      </c>
      <c r="J1547" s="13">
        <v>45736</v>
      </c>
      <c r="K1547" s="14">
        <v>0.37831018518518517</v>
      </c>
      <c r="L1547" s="12">
        <v>295.67</v>
      </c>
      <c r="M1547" s="12">
        <v>3930.19</v>
      </c>
      <c r="N1547" s="12">
        <v>4225.8599999999997</v>
      </c>
      <c r="O1547" s="12">
        <v>1507.19</v>
      </c>
      <c r="P1547" s="49">
        <v>45793</v>
      </c>
      <c r="Q1547" s="12" t="str">
        <f>TEXT(Table1[[#This Row],[Billing_Date]],"YYYY")</f>
        <v>2025</v>
      </c>
      <c r="R1547" s="49">
        <v>45884</v>
      </c>
      <c r="S1547" s="12" t="s">
        <v>28</v>
      </c>
      <c r="T1547" s="12">
        <f>IF(Table1[[#This Row],[Payment_Status]]="Paid",1,0)</f>
        <v>1</v>
      </c>
      <c r="U1547" s="12">
        <f>IF(Table1[[#This Row],[Payment_Status]]="Unpaid",1,0)</f>
        <v>0</v>
      </c>
      <c r="V1547" s="12">
        <f>IF(Table1[[#This Row],[Payment_Status]]="Pending",1,0)</f>
        <v>0</v>
      </c>
      <c r="W1547" s="12" t="s">
        <v>38</v>
      </c>
      <c r="X1547" s="12" t="s">
        <v>39</v>
      </c>
      <c r="Y1547" s="12" t="s">
        <v>45</v>
      </c>
      <c r="Z1547" s="12">
        <v>141.76</v>
      </c>
      <c r="AA1547" s="12">
        <v>153.91</v>
      </c>
      <c r="AB1547" s="12" t="s">
        <v>32</v>
      </c>
      <c r="AC1547" s="13">
        <v>42329</v>
      </c>
      <c r="AD1547" s="12">
        <v>45</v>
      </c>
      <c r="AE1547" s="15" t="s">
        <v>33</v>
      </c>
    </row>
    <row r="1548" spans="3:31" ht="18" x14ac:dyDescent="0.35">
      <c r="C1548" s="11" t="s">
        <v>3094</v>
      </c>
      <c r="D1548" s="12" t="s">
        <v>5536</v>
      </c>
      <c r="E1548" s="12" t="s">
        <v>7551</v>
      </c>
      <c r="F1548" s="12" t="s">
        <v>30</v>
      </c>
      <c r="G1548" s="12" t="s">
        <v>8029</v>
      </c>
      <c r="H1548" s="12" t="s">
        <v>8020</v>
      </c>
      <c r="I1548" s="12" t="s">
        <v>3095</v>
      </c>
      <c r="J1548" s="13">
        <v>45763</v>
      </c>
      <c r="K1548" s="14">
        <v>0.8814467592592593</v>
      </c>
      <c r="L1548" s="12">
        <v>96.01</v>
      </c>
      <c r="M1548" s="12">
        <v>1862.59</v>
      </c>
      <c r="N1548" s="12">
        <v>1958.6</v>
      </c>
      <c r="O1548" s="12">
        <v>472.23</v>
      </c>
      <c r="P1548" s="49">
        <v>45765</v>
      </c>
      <c r="Q1548" s="12" t="str">
        <f>TEXT(Table1[[#This Row],[Billing_Date]],"YYYY")</f>
        <v>2025</v>
      </c>
      <c r="R1548" s="49">
        <v>45865</v>
      </c>
      <c r="S1548" s="12" t="s">
        <v>28</v>
      </c>
      <c r="T1548" s="12">
        <f>IF(Table1[[#This Row],[Payment_Status]]="Paid",1,0)</f>
        <v>1</v>
      </c>
      <c r="U1548" s="12">
        <f>IF(Table1[[#This Row],[Payment_Status]]="Unpaid",1,0)</f>
        <v>0</v>
      </c>
      <c r="V1548" s="12">
        <f>IF(Table1[[#This Row],[Payment_Status]]="Pending",1,0)</f>
        <v>0</v>
      </c>
      <c r="W1548" s="12" t="s">
        <v>38</v>
      </c>
      <c r="X1548" s="12" t="s">
        <v>39</v>
      </c>
      <c r="Y1548" s="12" t="s">
        <v>51</v>
      </c>
      <c r="Z1548" s="12">
        <v>55.24</v>
      </c>
      <c r="AA1548" s="12">
        <v>40.770000000000003</v>
      </c>
      <c r="AB1548" s="12" t="s">
        <v>46</v>
      </c>
      <c r="AC1548" s="13">
        <v>43679</v>
      </c>
      <c r="AD1548" s="12">
        <v>38</v>
      </c>
      <c r="AE1548" s="15" t="s">
        <v>40</v>
      </c>
    </row>
    <row r="1549" spans="3:31" ht="18" x14ac:dyDescent="0.35">
      <c r="C1549" s="11" t="s">
        <v>3096</v>
      </c>
      <c r="D1549" s="12" t="s">
        <v>5537</v>
      </c>
      <c r="E1549" s="12" t="s">
        <v>7552</v>
      </c>
      <c r="F1549" s="12" t="s">
        <v>35</v>
      </c>
      <c r="G1549" s="12" t="s">
        <v>8030</v>
      </c>
      <c r="H1549" s="12" t="s">
        <v>8023</v>
      </c>
      <c r="I1549" s="12" t="s">
        <v>3097</v>
      </c>
      <c r="J1549" s="13">
        <v>45703</v>
      </c>
      <c r="K1549" s="14">
        <v>0.13434027777777777</v>
      </c>
      <c r="L1549" s="12">
        <v>441.26</v>
      </c>
      <c r="M1549" s="12">
        <v>2306.65</v>
      </c>
      <c r="N1549" s="12">
        <v>2747.91</v>
      </c>
      <c r="O1549" s="12">
        <v>3145.93</v>
      </c>
      <c r="P1549" s="49">
        <v>45770</v>
      </c>
      <c r="Q1549" s="12" t="str">
        <f>TEXT(Table1[[#This Row],[Billing_Date]],"YYYY")</f>
        <v>2025</v>
      </c>
      <c r="R1549" s="49">
        <v>45874</v>
      </c>
      <c r="S1549" s="12" t="s">
        <v>28</v>
      </c>
      <c r="T1549" s="12">
        <f>IF(Table1[[#This Row],[Payment_Status]]="Paid",1,0)</f>
        <v>1</v>
      </c>
      <c r="U1549" s="12">
        <f>IF(Table1[[#This Row],[Payment_Status]]="Unpaid",1,0)</f>
        <v>0</v>
      </c>
      <c r="V1549" s="12">
        <f>IF(Table1[[#This Row],[Payment_Status]]="Pending",1,0)</f>
        <v>0</v>
      </c>
      <c r="W1549" s="12" t="s">
        <v>50</v>
      </c>
      <c r="X1549" s="12" t="s">
        <v>30</v>
      </c>
      <c r="Y1549" s="12" t="s">
        <v>31</v>
      </c>
      <c r="Z1549" s="12">
        <v>251.77</v>
      </c>
      <c r="AA1549" s="12">
        <v>189.49</v>
      </c>
      <c r="AB1549" s="12" t="s">
        <v>46</v>
      </c>
      <c r="AC1549" s="13">
        <v>44845</v>
      </c>
      <c r="AD1549" s="12">
        <v>20</v>
      </c>
      <c r="AE1549" s="15" t="s">
        <v>33</v>
      </c>
    </row>
    <row r="1550" spans="3:31" ht="18" x14ac:dyDescent="0.35">
      <c r="C1550" s="11" t="s">
        <v>3098</v>
      </c>
      <c r="D1550" s="12" t="s">
        <v>5538</v>
      </c>
      <c r="E1550" s="12" t="s">
        <v>7553</v>
      </c>
      <c r="F1550" s="12" t="s">
        <v>35</v>
      </c>
      <c r="G1550" s="12" t="s">
        <v>8027</v>
      </c>
      <c r="H1550" s="12" t="s">
        <v>8022</v>
      </c>
      <c r="I1550" s="12" t="s">
        <v>3099</v>
      </c>
      <c r="J1550" s="13">
        <v>45598</v>
      </c>
      <c r="K1550" s="14">
        <v>0.5031944444444445</v>
      </c>
      <c r="L1550" s="12">
        <v>77.09</v>
      </c>
      <c r="M1550" s="12">
        <v>1789.8</v>
      </c>
      <c r="N1550" s="12">
        <v>1866.8899999999901</v>
      </c>
      <c r="O1550" s="12">
        <v>402.53</v>
      </c>
      <c r="P1550" s="49">
        <v>45598</v>
      </c>
      <c r="Q1550" s="12" t="str">
        <f>TEXT(Table1[[#This Row],[Billing_Date]],"YYYY")</f>
        <v>2024</v>
      </c>
      <c r="R1550" s="49">
        <v>45886</v>
      </c>
      <c r="S1550" s="12" t="s">
        <v>28</v>
      </c>
      <c r="T1550" s="12">
        <f>IF(Table1[[#This Row],[Payment_Status]]="Paid",1,0)</f>
        <v>1</v>
      </c>
      <c r="U1550" s="12">
        <f>IF(Table1[[#This Row],[Payment_Status]]="Unpaid",1,0)</f>
        <v>0</v>
      </c>
      <c r="V1550" s="12">
        <f>IF(Table1[[#This Row],[Payment_Status]]="Pending",1,0)</f>
        <v>0</v>
      </c>
      <c r="W1550" s="12" t="s">
        <v>43</v>
      </c>
      <c r="X1550" s="12" t="s">
        <v>44</v>
      </c>
      <c r="Y1550" s="12" t="s">
        <v>63</v>
      </c>
      <c r="Z1550" s="12">
        <v>51.62</v>
      </c>
      <c r="AA1550" s="12">
        <v>25.47</v>
      </c>
      <c r="AB1550" s="12" t="s">
        <v>32</v>
      </c>
      <c r="AC1550" s="13">
        <v>44235</v>
      </c>
      <c r="AD1550" s="12">
        <v>30</v>
      </c>
      <c r="AE1550" s="15" t="s">
        <v>64</v>
      </c>
    </row>
    <row r="1551" spans="3:31" ht="18" x14ac:dyDescent="0.35">
      <c r="C1551" s="11" t="s">
        <v>3100</v>
      </c>
      <c r="D1551" s="12" t="s">
        <v>5539</v>
      </c>
      <c r="E1551" s="12" t="s">
        <v>7554</v>
      </c>
      <c r="F1551" s="12" t="s">
        <v>35</v>
      </c>
      <c r="G1551" s="12" t="s">
        <v>8029</v>
      </c>
      <c r="H1551" s="12" t="s">
        <v>8020</v>
      </c>
      <c r="I1551" s="12" t="s">
        <v>3101</v>
      </c>
      <c r="J1551" s="13">
        <v>45767</v>
      </c>
      <c r="K1551" s="14">
        <v>0.35934027777777777</v>
      </c>
      <c r="L1551" s="12">
        <v>422.45</v>
      </c>
      <c r="M1551" s="12">
        <v>1662.34</v>
      </c>
      <c r="N1551" s="12">
        <v>2084.79</v>
      </c>
      <c r="O1551" s="12">
        <v>2472.67</v>
      </c>
      <c r="P1551" s="49">
        <v>45768</v>
      </c>
      <c r="Q1551" s="12" t="str">
        <f>TEXT(Table1[[#This Row],[Billing_Date]],"YYYY")</f>
        <v>2025</v>
      </c>
      <c r="R1551" s="49">
        <v>45877</v>
      </c>
      <c r="S1551" s="12" t="s">
        <v>49</v>
      </c>
      <c r="T1551" s="12">
        <f>IF(Table1[[#This Row],[Payment_Status]]="Paid",1,0)</f>
        <v>0</v>
      </c>
      <c r="U1551" s="12">
        <f>IF(Table1[[#This Row],[Payment_Status]]="Unpaid",1,0)</f>
        <v>1</v>
      </c>
      <c r="V1551" s="12">
        <f>IF(Table1[[#This Row],[Payment_Status]]="Pending",1,0)</f>
        <v>0</v>
      </c>
      <c r="W1551" s="12" t="s">
        <v>50</v>
      </c>
      <c r="X1551" s="12" t="s">
        <v>44</v>
      </c>
      <c r="Y1551" s="12" t="s">
        <v>45</v>
      </c>
      <c r="Z1551" s="12">
        <v>196.93</v>
      </c>
      <c r="AA1551" s="12">
        <v>225.52</v>
      </c>
      <c r="AB1551" s="12" t="s">
        <v>46</v>
      </c>
      <c r="AC1551" s="13">
        <v>43203</v>
      </c>
      <c r="AD1551" s="12">
        <v>72</v>
      </c>
      <c r="AE1551" s="15" t="s">
        <v>64</v>
      </c>
    </row>
    <row r="1552" spans="3:31" ht="18" x14ac:dyDescent="0.35">
      <c r="C1552" s="11" t="s">
        <v>3102</v>
      </c>
      <c r="D1552" s="12" t="s">
        <v>5540</v>
      </c>
      <c r="E1552" s="12" t="s">
        <v>7555</v>
      </c>
      <c r="F1552" s="12" t="s">
        <v>35</v>
      </c>
      <c r="G1552" s="12" t="s">
        <v>8030</v>
      </c>
      <c r="H1552" s="12" t="s">
        <v>8023</v>
      </c>
      <c r="I1552" s="12" t="s">
        <v>3103</v>
      </c>
      <c r="J1552" s="13">
        <v>45815</v>
      </c>
      <c r="K1552" s="14">
        <v>0.21393518518518517</v>
      </c>
      <c r="L1552" s="12">
        <v>131.94</v>
      </c>
      <c r="M1552" s="12">
        <v>1171.6500000000001</v>
      </c>
      <c r="N1552" s="12">
        <v>1303.5899999999999</v>
      </c>
      <c r="O1552" s="12">
        <v>918.12</v>
      </c>
      <c r="P1552" s="49">
        <v>45816</v>
      </c>
      <c r="Q1552" s="12" t="str">
        <f>TEXT(Table1[[#This Row],[Billing_Date]],"YYYY")</f>
        <v>2025</v>
      </c>
      <c r="R1552" s="49">
        <v>45857</v>
      </c>
      <c r="S1552" s="12" t="s">
        <v>28</v>
      </c>
      <c r="T1552" s="12">
        <f>IF(Table1[[#This Row],[Payment_Status]]="Paid",1,0)</f>
        <v>1</v>
      </c>
      <c r="U1552" s="12">
        <f>IF(Table1[[#This Row],[Payment_Status]]="Unpaid",1,0)</f>
        <v>0</v>
      </c>
      <c r="V1552" s="12">
        <f>IF(Table1[[#This Row],[Payment_Status]]="Pending",1,0)</f>
        <v>0</v>
      </c>
      <c r="W1552" s="12" t="s">
        <v>29</v>
      </c>
      <c r="X1552" s="12" t="s">
        <v>39</v>
      </c>
      <c r="Y1552" s="12" t="s">
        <v>31</v>
      </c>
      <c r="Z1552" s="12">
        <v>85.31</v>
      </c>
      <c r="AA1552" s="12">
        <v>46.63</v>
      </c>
      <c r="AB1552" s="12" t="s">
        <v>32</v>
      </c>
      <c r="AC1552" s="13">
        <v>43511</v>
      </c>
      <c r="AD1552" s="12">
        <v>57</v>
      </c>
      <c r="AE1552" s="15" t="s">
        <v>64</v>
      </c>
    </row>
    <row r="1553" spans="3:31" ht="18" x14ac:dyDescent="0.35">
      <c r="C1553" s="11" t="s">
        <v>3104</v>
      </c>
      <c r="D1553" s="12" t="s">
        <v>5541</v>
      </c>
      <c r="E1553" s="12" t="s">
        <v>7556</v>
      </c>
      <c r="F1553" s="12" t="s">
        <v>30</v>
      </c>
      <c r="G1553" s="12" t="s">
        <v>8031</v>
      </c>
      <c r="H1553" s="12" t="s">
        <v>8024</v>
      </c>
      <c r="I1553" s="12" t="s">
        <v>3105</v>
      </c>
      <c r="J1553" s="13">
        <v>45545</v>
      </c>
      <c r="K1553" s="14">
        <v>0.21790509259259258</v>
      </c>
      <c r="L1553" s="12">
        <v>106</v>
      </c>
      <c r="M1553" s="12">
        <v>1970.66</v>
      </c>
      <c r="N1553" s="12">
        <v>2076.66</v>
      </c>
      <c r="O1553" s="12">
        <v>751.43</v>
      </c>
      <c r="P1553" s="49">
        <v>45607</v>
      </c>
      <c r="Q1553" s="12" t="str">
        <f>TEXT(Table1[[#This Row],[Billing_Date]],"YYYY")</f>
        <v>2024</v>
      </c>
      <c r="R1553" s="49">
        <v>45863</v>
      </c>
      <c r="S1553" s="12" t="s">
        <v>37</v>
      </c>
      <c r="T1553" s="12">
        <f>IF(Table1[[#This Row],[Payment_Status]]="Paid",1,0)</f>
        <v>0</v>
      </c>
      <c r="U1553" s="12">
        <f>IF(Table1[[#This Row],[Payment_Status]]="Unpaid",1,0)</f>
        <v>0</v>
      </c>
      <c r="V1553" s="12">
        <f>IF(Table1[[#This Row],[Payment_Status]]="Pending",1,0)</f>
        <v>1</v>
      </c>
      <c r="W1553" s="12" t="s">
        <v>38</v>
      </c>
      <c r="X1553" s="12" t="s">
        <v>39</v>
      </c>
      <c r="Y1553" s="12" t="s">
        <v>63</v>
      </c>
      <c r="Z1553" s="12">
        <v>69</v>
      </c>
      <c r="AA1553" s="12">
        <v>37</v>
      </c>
      <c r="AB1553" s="12" t="s">
        <v>32</v>
      </c>
      <c r="AC1553" s="13">
        <v>44330</v>
      </c>
      <c r="AD1553" s="12">
        <v>18</v>
      </c>
      <c r="AE1553" s="15" t="s">
        <v>64</v>
      </c>
    </row>
    <row r="1554" spans="3:31" ht="18" x14ac:dyDescent="0.35">
      <c r="C1554" s="11" t="s">
        <v>3106</v>
      </c>
      <c r="D1554" s="12" t="s">
        <v>5542</v>
      </c>
      <c r="E1554" s="12" t="s">
        <v>7557</v>
      </c>
      <c r="F1554" s="12" t="s">
        <v>30</v>
      </c>
      <c r="G1554" s="12" t="s">
        <v>8030</v>
      </c>
      <c r="H1554" s="12" t="s">
        <v>8023</v>
      </c>
      <c r="I1554" s="12" t="s">
        <v>3107</v>
      </c>
      <c r="J1554" s="13">
        <v>45677</v>
      </c>
      <c r="K1554" s="14">
        <v>0.53126157407407404</v>
      </c>
      <c r="L1554" s="12">
        <v>100.29</v>
      </c>
      <c r="M1554" s="12">
        <v>3700.59</v>
      </c>
      <c r="N1554" s="12">
        <v>3800.88</v>
      </c>
      <c r="O1554" s="12">
        <v>559.35</v>
      </c>
      <c r="P1554" s="49">
        <v>45705</v>
      </c>
      <c r="Q1554" s="12" t="str">
        <f>TEXT(Table1[[#This Row],[Billing_Date]],"YYYY")</f>
        <v>2025</v>
      </c>
      <c r="R1554" s="49">
        <v>45867</v>
      </c>
      <c r="S1554" s="12" t="s">
        <v>49</v>
      </c>
      <c r="T1554" s="12">
        <f>IF(Table1[[#This Row],[Payment_Status]]="Paid",1,0)</f>
        <v>0</v>
      </c>
      <c r="U1554" s="12">
        <f>IF(Table1[[#This Row],[Payment_Status]]="Unpaid",1,0)</f>
        <v>1</v>
      </c>
      <c r="V1554" s="12">
        <f>IF(Table1[[#This Row],[Payment_Status]]="Pending",1,0)</f>
        <v>0</v>
      </c>
      <c r="W1554" s="12" t="s">
        <v>50</v>
      </c>
      <c r="X1554" s="12" t="s">
        <v>30</v>
      </c>
      <c r="Y1554" s="12" t="s">
        <v>85</v>
      </c>
      <c r="Z1554" s="12">
        <v>43.56</v>
      </c>
      <c r="AA1554" s="12">
        <v>56.73</v>
      </c>
      <c r="AB1554" s="12" t="s">
        <v>32</v>
      </c>
      <c r="AC1554" s="13">
        <v>44352</v>
      </c>
      <c r="AD1554" s="12">
        <v>23</v>
      </c>
      <c r="AE1554" s="15" t="s">
        <v>33</v>
      </c>
    </row>
    <row r="1555" spans="3:31" ht="18" x14ac:dyDescent="0.35">
      <c r="C1555" s="11" t="s">
        <v>3108</v>
      </c>
      <c r="D1555" s="12" t="s">
        <v>5543</v>
      </c>
      <c r="E1555" s="12" t="s">
        <v>7558</v>
      </c>
      <c r="F1555" s="12" t="s">
        <v>35</v>
      </c>
      <c r="G1555" s="12" t="s">
        <v>8025</v>
      </c>
      <c r="H1555" s="12" t="s">
        <v>8020</v>
      </c>
      <c r="I1555" s="12" t="s">
        <v>3109</v>
      </c>
      <c r="J1555" s="13">
        <v>45588</v>
      </c>
      <c r="K1555" s="14">
        <v>0.61379629629629628</v>
      </c>
      <c r="L1555" s="12">
        <v>465.54</v>
      </c>
      <c r="M1555" s="12">
        <v>4949.08</v>
      </c>
      <c r="N1555" s="12">
        <v>5414.62</v>
      </c>
      <c r="O1555" s="12">
        <v>2819.46</v>
      </c>
      <c r="P1555" s="49">
        <v>45634</v>
      </c>
      <c r="Q1555" s="12" t="str">
        <f>TEXT(Table1[[#This Row],[Billing_Date]],"YYYY")</f>
        <v>2024</v>
      </c>
      <c r="R1555" s="49">
        <v>45871</v>
      </c>
      <c r="S1555" s="12" t="s">
        <v>49</v>
      </c>
      <c r="T1555" s="12">
        <f>IF(Table1[[#This Row],[Payment_Status]]="Paid",1,0)</f>
        <v>0</v>
      </c>
      <c r="U1555" s="12">
        <f>IF(Table1[[#This Row],[Payment_Status]]="Unpaid",1,0)</f>
        <v>1</v>
      </c>
      <c r="V1555" s="12">
        <f>IF(Table1[[#This Row],[Payment_Status]]="Pending",1,0)</f>
        <v>0</v>
      </c>
      <c r="W1555" s="12" t="s">
        <v>50</v>
      </c>
      <c r="X1555" s="12" t="s">
        <v>39</v>
      </c>
      <c r="Y1555" s="12" t="s">
        <v>63</v>
      </c>
      <c r="Z1555" s="12">
        <v>302.33</v>
      </c>
      <c r="AA1555" s="12">
        <v>163.21</v>
      </c>
      <c r="AB1555" s="12" t="s">
        <v>46</v>
      </c>
      <c r="AC1555" s="13">
        <v>42926</v>
      </c>
      <c r="AD1555" s="12">
        <v>61</v>
      </c>
      <c r="AE1555" s="15" t="s">
        <v>33</v>
      </c>
    </row>
    <row r="1556" spans="3:31" ht="18" x14ac:dyDescent="0.35">
      <c r="C1556" s="11" t="s">
        <v>3110</v>
      </c>
      <c r="D1556" s="12" t="s">
        <v>5544</v>
      </c>
      <c r="E1556" s="12" t="s">
        <v>7559</v>
      </c>
      <c r="F1556" s="12" t="s">
        <v>35</v>
      </c>
      <c r="G1556" s="12" t="s">
        <v>8029</v>
      </c>
      <c r="H1556" s="12" t="s">
        <v>8020</v>
      </c>
      <c r="I1556" s="12" t="s">
        <v>3111</v>
      </c>
      <c r="J1556" s="13">
        <v>45751</v>
      </c>
      <c r="K1556" s="14">
        <v>0.67194444444444446</v>
      </c>
      <c r="L1556" s="12">
        <v>85.15</v>
      </c>
      <c r="M1556" s="12">
        <v>2106.2600000000002</v>
      </c>
      <c r="N1556" s="12">
        <v>2191.41</v>
      </c>
      <c r="O1556" s="12">
        <v>576.62</v>
      </c>
      <c r="P1556" s="49">
        <v>45753</v>
      </c>
      <c r="Q1556" s="12" t="str">
        <f>TEXT(Table1[[#This Row],[Billing_Date]],"YYYY")</f>
        <v>2025</v>
      </c>
      <c r="R1556" s="49">
        <v>45860</v>
      </c>
      <c r="S1556" s="12" t="s">
        <v>49</v>
      </c>
      <c r="T1556" s="12">
        <f>IF(Table1[[#This Row],[Payment_Status]]="Paid",1,0)</f>
        <v>0</v>
      </c>
      <c r="U1556" s="12">
        <f>IF(Table1[[#This Row],[Payment_Status]]="Unpaid",1,0)</f>
        <v>1</v>
      </c>
      <c r="V1556" s="12">
        <f>IF(Table1[[#This Row],[Payment_Status]]="Pending",1,0)</f>
        <v>0</v>
      </c>
      <c r="W1556" s="12" t="s">
        <v>38</v>
      </c>
      <c r="X1556" s="12" t="s">
        <v>44</v>
      </c>
      <c r="Y1556" s="12" t="s">
        <v>85</v>
      </c>
      <c r="Z1556" s="12">
        <v>45.47</v>
      </c>
      <c r="AA1556" s="12">
        <v>39.68</v>
      </c>
      <c r="AB1556" s="12" t="s">
        <v>32</v>
      </c>
      <c r="AC1556" s="13">
        <v>44041</v>
      </c>
      <c r="AD1556" s="12">
        <v>73</v>
      </c>
      <c r="AE1556" s="15" t="s">
        <v>64</v>
      </c>
    </row>
    <row r="1557" spans="3:31" ht="18" x14ac:dyDescent="0.35">
      <c r="C1557" s="11" t="s">
        <v>3112</v>
      </c>
      <c r="D1557" s="12" t="s">
        <v>5545</v>
      </c>
      <c r="E1557" s="12" t="s">
        <v>7560</v>
      </c>
      <c r="F1557" s="12" t="s">
        <v>35</v>
      </c>
      <c r="G1557" s="12" t="s">
        <v>8031</v>
      </c>
      <c r="H1557" s="12" t="s">
        <v>8024</v>
      </c>
      <c r="I1557" s="12" t="s">
        <v>3113</v>
      </c>
      <c r="J1557" s="13">
        <v>45784</v>
      </c>
      <c r="K1557" s="14">
        <v>0.42906250000000001</v>
      </c>
      <c r="L1557" s="12">
        <v>330.06</v>
      </c>
      <c r="M1557" s="12">
        <v>4016.47</v>
      </c>
      <c r="N1557" s="12">
        <v>4346.53</v>
      </c>
      <c r="O1557" s="12">
        <v>2438.7399999999998</v>
      </c>
      <c r="P1557" s="49">
        <v>45786</v>
      </c>
      <c r="Q1557" s="12" t="str">
        <f>TEXT(Table1[[#This Row],[Billing_Date]],"YYYY")</f>
        <v>2025</v>
      </c>
      <c r="R1557" s="49">
        <v>45863</v>
      </c>
      <c r="S1557" s="12" t="s">
        <v>28</v>
      </c>
      <c r="T1557" s="12">
        <f>IF(Table1[[#This Row],[Payment_Status]]="Paid",1,0)</f>
        <v>1</v>
      </c>
      <c r="U1557" s="12">
        <f>IF(Table1[[#This Row],[Payment_Status]]="Unpaid",1,0)</f>
        <v>0</v>
      </c>
      <c r="V1557" s="12">
        <f>IF(Table1[[#This Row],[Payment_Status]]="Pending",1,0)</f>
        <v>0</v>
      </c>
      <c r="W1557" s="12" t="s">
        <v>38</v>
      </c>
      <c r="X1557" s="12" t="s">
        <v>30</v>
      </c>
      <c r="Y1557" s="12" t="s">
        <v>51</v>
      </c>
      <c r="Z1557" s="12">
        <v>168.84</v>
      </c>
      <c r="AA1557" s="12">
        <v>161.22</v>
      </c>
      <c r="AB1557" s="12" t="s">
        <v>46</v>
      </c>
      <c r="AC1557" s="13">
        <v>43011</v>
      </c>
      <c r="AD1557" s="12">
        <v>25</v>
      </c>
      <c r="AE1557" s="15" t="s">
        <v>64</v>
      </c>
    </row>
    <row r="1558" spans="3:31" ht="18" x14ac:dyDescent="0.35">
      <c r="C1558" s="11" t="s">
        <v>3114</v>
      </c>
      <c r="D1558" s="12" t="s">
        <v>5546</v>
      </c>
      <c r="E1558" s="12" t="s">
        <v>7561</v>
      </c>
      <c r="F1558" s="12" t="s">
        <v>26</v>
      </c>
      <c r="G1558" s="12" t="s">
        <v>8030</v>
      </c>
      <c r="H1558" s="12" t="s">
        <v>8023</v>
      </c>
      <c r="I1558" s="12" t="s">
        <v>3115</v>
      </c>
      <c r="J1558" s="13">
        <v>45782</v>
      </c>
      <c r="K1558" s="14">
        <v>0.4049652777777778</v>
      </c>
      <c r="L1558" s="12">
        <v>39.049999999999997</v>
      </c>
      <c r="M1558" s="12">
        <v>2931.8</v>
      </c>
      <c r="N1558" s="12">
        <v>2970.85</v>
      </c>
      <c r="O1558" s="12">
        <v>176.85</v>
      </c>
      <c r="P1558" s="49">
        <v>45785</v>
      </c>
      <c r="Q1558" s="12" t="str">
        <f>TEXT(Table1[[#This Row],[Billing_Date]],"YYYY")</f>
        <v>2025</v>
      </c>
      <c r="R1558" s="49">
        <v>45863</v>
      </c>
      <c r="S1558" s="12" t="s">
        <v>37</v>
      </c>
      <c r="T1558" s="12">
        <f>IF(Table1[[#This Row],[Payment_Status]]="Paid",1,0)</f>
        <v>0</v>
      </c>
      <c r="U1558" s="12">
        <f>IF(Table1[[#This Row],[Payment_Status]]="Unpaid",1,0)</f>
        <v>0</v>
      </c>
      <c r="V1558" s="12">
        <f>IF(Table1[[#This Row],[Payment_Status]]="Pending",1,0)</f>
        <v>1</v>
      </c>
      <c r="W1558" s="12" t="s">
        <v>50</v>
      </c>
      <c r="X1558" s="12" t="s">
        <v>44</v>
      </c>
      <c r="Y1558" s="12" t="s">
        <v>31</v>
      </c>
      <c r="Z1558" s="12">
        <v>21.22</v>
      </c>
      <c r="AA1558" s="12">
        <v>17.829999999999998</v>
      </c>
      <c r="AB1558" s="12" t="s">
        <v>46</v>
      </c>
      <c r="AC1558" s="13">
        <v>42544</v>
      </c>
      <c r="AD1558" s="12">
        <v>62</v>
      </c>
      <c r="AE1558" s="15" t="s">
        <v>40</v>
      </c>
    </row>
    <row r="1559" spans="3:31" ht="18" x14ac:dyDescent="0.35">
      <c r="C1559" s="11" t="s">
        <v>3295</v>
      </c>
      <c r="D1559" s="12" t="s">
        <v>5547</v>
      </c>
      <c r="E1559" s="12" t="s">
        <v>7562</v>
      </c>
      <c r="F1559" s="12" t="s">
        <v>26</v>
      </c>
      <c r="G1559" s="12" t="s">
        <v>8030</v>
      </c>
      <c r="H1559" s="12" t="s">
        <v>8023</v>
      </c>
      <c r="I1559" s="12" t="s">
        <v>3296</v>
      </c>
      <c r="J1559" s="13">
        <v>45511</v>
      </c>
      <c r="K1559" s="14">
        <v>0.8691550925925926</v>
      </c>
      <c r="L1559" s="12">
        <v>295.23</v>
      </c>
      <c r="M1559" s="12">
        <v>3649.59</v>
      </c>
      <c r="N1559" s="12">
        <v>3944.82</v>
      </c>
      <c r="O1559" s="12">
        <v>1687.28</v>
      </c>
      <c r="P1559" s="49">
        <v>45650</v>
      </c>
      <c r="Q1559" s="12" t="str">
        <f>TEXT(Table1[[#This Row],[Billing_Date]],"YYYY")</f>
        <v>2024</v>
      </c>
      <c r="R1559" s="49">
        <v>45877</v>
      </c>
      <c r="S1559" s="12" t="s">
        <v>28</v>
      </c>
      <c r="T1559" s="12">
        <f>IF(Table1[[#This Row],[Payment_Status]]="Paid",1,0)</f>
        <v>1</v>
      </c>
      <c r="U1559" s="12">
        <f>IF(Table1[[#This Row],[Payment_Status]]="Unpaid",1,0)</f>
        <v>0</v>
      </c>
      <c r="V1559" s="12">
        <f>IF(Table1[[#This Row],[Payment_Status]]="Pending",1,0)</f>
        <v>0</v>
      </c>
      <c r="W1559" s="12" t="s">
        <v>58</v>
      </c>
      <c r="X1559" s="12" t="s">
        <v>39</v>
      </c>
      <c r="Y1559" s="12" t="s">
        <v>85</v>
      </c>
      <c r="Z1559" s="12">
        <v>163.72999999999999</v>
      </c>
      <c r="AA1559" s="12">
        <v>131.5</v>
      </c>
      <c r="AB1559" s="12" t="s">
        <v>46</v>
      </c>
      <c r="AC1559" s="13">
        <v>42465</v>
      </c>
      <c r="AD1559" s="12">
        <v>42</v>
      </c>
      <c r="AE1559" s="15" t="s">
        <v>64</v>
      </c>
    </row>
    <row r="1560" spans="3:31" ht="18" x14ac:dyDescent="0.35">
      <c r="C1560" s="11" t="s">
        <v>3118</v>
      </c>
      <c r="D1560" s="12" t="s">
        <v>4502</v>
      </c>
      <c r="E1560" s="12" t="s">
        <v>7563</v>
      </c>
      <c r="F1560" s="12" t="s">
        <v>35</v>
      </c>
      <c r="G1560" s="12" t="s">
        <v>8031</v>
      </c>
      <c r="H1560" s="12" t="s">
        <v>8024</v>
      </c>
      <c r="I1560" s="12" t="s">
        <v>3119</v>
      </c>
      <c r="J1560" s="13">
        <v>45574</v>
      </c>
      <c r="K1560" s="14">
        <v>0.65631944444444446</v>
      </c>
      <c r="L1560" s="12">
        <v>68.8</v>
      </c>
      <c r="M1560" s="12">
        <v>3957.76</v>
      </c>
      <c r="N1560" s="12">
        <v>4026.56</v>
      </c>
      <c r="O1560" s="12">
        <v>332.75</v>
      </c>
      <c r="P1560" s="49">
        <v>45577</v>
      </c>
      <c r="Q1560" s="12" t="str">
        <f>TEXT(Table1[[#This Row],[Billing_Date]],"YYYY")</f>
        <v>2024</v>
      </c>
      <c r="R1560" s="49">
        <v>45874</v>
      </c>
      <c r="S1560" s="12" t="s">
        <v>49</v>
      </c>
      <c r="T1560" s="12">
        <f>IF(Table1[[#This Row],[Payment_Status]]="Paid",1,0)</f>
        <v>0</v>
      </c>
      <c r="U1560" s="12">
        <f>IF(Table1[[#This Row],[Payment_Status]]="Unpaid",1,0)</f>
        <v>1</v>
      </c>
      <c r="V1560" s="12">
        <f>IF(Table1[[#This Row],[Payment_Status]]="Pending",1,0)</f>
        <v>0</v>
      </c>
      <c r="W1560" s="12" t="s">
        <v>50</v>
      </c>
      <c r="X1560" s="12" t="s">
        <v>44</v>
      </c>
      <c r="Y1560" s="12" t="s">
        <v>45</v>
      </c>
      <c r="Z1560" s="12">
        <v>32.58</v>
      </c>
      <c r="AA1560" s="12">
        <v>36.22</v>
      </c>
      <c r="AB1560" s="12" t="s">
        <v>32</v>
      </c>
      <c r="AC1560" s="13">
        <v>42942</v>
      </c>
      <c r="AD1560" s="12">
        <v>39</v>
      </c>
      <c r="AE1560" s="15" t="s">
        <v>40</v>
      </c>
    </row>
    <row r="1561" spans="3:31" ht="18" x14ac:dyDescent="0.35">
      <c r="C1561" s="11" t="s">
        <v>3120</v>
      </c>
      <c r="D1561" s="12" t="s">
        <v>5548</v>
      </c>
      <c r="E1561" s="12" t="s">
        <v>7564</v>
      </c>
      <c r="F1561" s="12" t="s">
        <v>26</v>
      </c>
      <c r="G1561" s="12" t="s">
        <v>8030</v>
      </c>
      <c r="H1561" s="12" t="s">
        <v>8023</v>
      </c>
      <c r="I1561" s="12" t="s">
        <v>3121</v>
      </c>
      <c r="J1561" s="13">
        <v>45605</v>
      </c>
      <c r="K1561" s="14">
        <v>0.63953703703703701</v>
      </c>
      <c r="L1561" s="12">
        <v>293.8</v>
      </c>
      <c r="M1561" s="12">
        <v>2500.12</v>
      </c>
      <c r="N1561" s="12">
        <v>2793.92</v>
      </c>
      <c r="O1561" s="12">
        <v>1470.9</v>
      </c>
      <c r="P1561" s="49">
        <v>45825</v>
      </c>
      <c r="Q1561" s="12" t="str">
        <f>TEXT(Table1[[#This Row],[Billing_Date]],"YYYY")</f>
        <v>2025</v>
      </c>
      <c r="R1561" s="49">
        <v>45879</v>
      </c>
      <c r="S1561" s="12" t="s">
        <v>37</v>
      </c>
      <c r="T1561" s="12">
        <f>IF(Table1[[#This Row],[Payment_Status]]="Paid",1,0)</f>
        <v>0</v>
      </c>
      <c r="U1561" s="12">
        <f>IF(Table1[[#This Row],[Payment_Status]]="Unpaid",1,0)</f>
        <v>0</v>
      </c>
      <c r="V1561" s="12">
        <f>IF(Table1[[#This Row],[Payment_Status]]="Pending",1,0)</f>
        <v>1</v>
      </c>
      <c r="W1561" s="12" t="s">
        <v>58</v>
      </c>
      <c r="X1561" s="12" t="s">
        <v>30</v>
      </c>
      <c r="Y1561" s="12" t="s">
        <v>51</v>
      </c>
      <c r="Z1561" s="12">
        <v>162.72999999999999</v>
      </c>
      <c r="AA1561" s="12">
        <v>131.07</v>
      </c>
      <c r="AB1561" s="12" t="s">
        <v>46</v>
      </c>
      <c r="AC1561" s="13">
        <v>44023</v>
      </c>
      <c r="AD1561" s="12">
        <v>28</v>
      </c>
      <c r="AE1561" s="15" t="s">
        <v>33</v>
      </c>
    </row>
    <row r="1562" spans="3:31" ht="18" x14ac:dyDescent="0.35">
      <c r="C1562" s="11" t="s">
        <v>3450</v>
      </c>
      <c r="D1562" s="12" t="s">
        <v>5549</v>
      </c>
      <c r="E1562" s="12" t="s">
        <v>7565</v>
      </c>
      <c r="F1562" s="12" t="s">
        <v>26</v>
      </c>
      <c r="G1562" s="12" t="s">
        <v>8031</v>
      </c>
      <c r="H1562" s="12" t="s">
        <v>8024</v>
      </c>
      <c r="I1562" s="12" t="s">
        <v>3451</v>
      </c>
      <c r="J1562" s="13">
        <v>45498</v>
      </c>
      <c r="K1562" s="14">
        <v>0.75630787037037039</v>
      </c>
      <c r="L1562" s="12">
        <v>236.56</v>
      </c>
      <c r="M1562" s="12">
        <v>4984.07</v>
      </c>
      <c r="N1562" s="12">
        <v>5220.63</v>
      </c>
      <c r="O1562" s="12">
        <v>1711.75</v>
      </c>
      <c r="P1562" s="49">
        <v>45825</v>
      </c>
      <c r="Q1562" s="12" t="str">
        <f>TEXT(Table1[[#This Row],[Billing_Date]],"YYYY")</f>
        <v>2025</v>
      </c>
      <c r="R1562" s="49">
        <v>45870</v>
      </c>
      <c r="S1562" s="12" t="s">
        <v>49</v>
      </c>
      <c r="T1562" s="12">
        <f>IF(Table1[[#This Row],[Payment_Status]]="Paid",1,0)</f>
        <v>0</v>
      </c>
      <c r="U1562" s="12">
        <f>IF(Table1[[#This Row],[Payment_Status]]="Unpaid",1,0)</f>
        <v>1</v>
      </c>
      <c r="V1562" s="12">
        <f>IF(Table1[[#This Row],[Payment_Status]]="Pending",1,0)</f>
        <v>0</v>
      </c>
      <c r="W1562" s="12" t="s">
        <v>50</v>
      </c>
      <c r="X1562" s="12" t="s">
        <v>30</v>
      </c>
      <c r="Y1562" s="12" t="s">
        <v>85</v>
      </c>
      <c r="Z1562" s="12">
        <v>160.99</v>
      </c>
      <c r="AA1562" s="12">
        <v>75.569999999999993</v>
      </c>
      <c r="AB1562" s="12" t="s">
        <v>32</v>
      </c>
      <c r="AC1562" s="13">
        <v>42654</v>
      </c>
      <c r="AD1562" s="12">
        <v>70</v>
      </c>
      <c r="AE1562" s="15" t="s">
        <v>40</v>
      </c>
    </row>
    <row r="1563" spans="3:31" ht="18" x14ac:dyDescent="0.35">
      <c r="C1563" s="11" t="s">
        <v>3124</v>
      </c>
      <c r="D1563" s="12" t="s">
        <v>5550</v>
      </c>
      <c r="E1563" s="12" t="s">
        <v>7566</v>
      </c>
      <c r="F1563" s="12" t="s">
        <v>26</v>
      </c>
      <c r="G1563" s="12" t="s">
        <v>8027</v>
      </c>
      <c r="H1563" s="12" t="s">
        <v>8022</v>
      </c>
      <c r="I1563" s="12" t="s">
        <v>3125</v>
      </c>
      <c r="J1563" s="13">
        <v>45722</v>
      </c>
      <c r="K1563" s="14">
        <v>0.22813657407407406</v>
      </c>
      <c r="L1563" s="12">
        <v>414.36</v>
      </c>
      <c r="M1563" s="12">
        <v>2221.8000000000002</v>
      </c>
      <c r="N1563" s="12">
        <v>2636.16</v>
      </c>
      <c r="O1563" s="12">
        <v>2613.5700000000002</v>
      </c>
      <c r="P1563" s="49">
        <v>45724</v>
      </c>
      <c r="Q1563" s="12" t="str">
        <f>TEXT(Table1[[#This Row],[Billing_Date]],"YYYY")</f>
        <v>2025</v>
      </c>
      <c r="R1563" s="49">
        <v>45865</v>
      </c>
      <c r="S1563" s="12" t="s">
        <v>49</v>
      </c>
      <c r="T1563" s="12">
        <f>IF(Table1[[#This Row],[Payment_Status]]="Paid",1,0)</f>
        <v>0</v>
      </c>
      <c r="U1563" s="12">
        <f>IF(Table1[[#This Row],[Payment_Status]]="Unpaid",1,0)</f>
        <v>1</v>
      </c>
      <c r="V1563" s="12">
        <f>IF(Table1[[#This Row],[Payment_Status]]="Pending",1,0)</f>
        <v>0</v>
      </c>
      <c r="W1563" s="12" t="s">
        <v>43</v>
      </c>
      <c r="X1563" s="12" t="s">
        <v>39</v>
      </c>
      <c r="Y1563" s="12" t="s">
        <v>31</v>
      </c>
      <c r="Z1563" s="12">
        <v>251.8</v>
      </c>
      <c r="AA1563" s="12">
        <v>162.56</v>
      </c>
      <c r="AB1563" s="12" t="s">
        <v>46</v>
      </c>
      <c r="AC1563" s="13">
        <v>42715</v>
      </c>
      <c r="AD1563" s="12">
        <v>41</v>
      </c>
      <c r="AE1563" s="15" t="s">
        <v>40</v>
      </c>
    </row>
    <row r="1564" spans="3:31" ht="18" x14ac:dyDescent="0.35">
      <c r="C1564" s="11" t="s">
        <v>280</v>
      </c>
      <c r="D1564" s="12" t="s">
        <v>5551</v>
      </c>
      <c r="E1564" s="12" t="s">
        <v>7567</v>
      </c>
      <c r="F1564" s="12" t="s">
        <v>26</v>
      </c>
      <c r="G1564" s="12" t="s">
        <v>8029</v>
      </c>
      <c r="H1564" s="12" t="s">
        <v>8020</v>
      </c>
      <c r="I1564" s="12" t="s">
        <v>281</v>
      </c>
      <c r="J1564" s="13">
        <v>45583</v>
      </c>
      <c r="K1564" s="14">
        <v>0.92105324074074069</v>
      </c>
      <c r="L1564" s="12">
        <v>321.26</v>
      </c>
      <c r="M1564" s="12">
        <v>4811.41</v>
      </c>
      <c r="N1564" s="12">
        <v>5132.67</v>
      </c>
      <c r="O1564" s="12">
        <v>1761.97</v>
      </c>
      <c r="P1564" s="49">
        <v>45831</v>
      </c>
      <c r="Q1564" s="12" t="str">
        <f>TEXT(Table1[[#This Row],[Billing_Date]],"YYYY")</f>
        <v>2025</v>
      </c>
      <c r="R1564" s="49">
        <v>45885</v>
      </c>
      <c r="S1564" s="12" t="s">
        <v>28</v>
      </c>
      <c r="T1564" s="12">
        <f>IF(Table1[[#This Row],[Payment_Status]]="Paid",1,0)</f>
        <v>1</v>
      </c>
      <c r="U1564" s="12">
        <f>IF(Table1[[#This Row],[Payment_Status]]="Unpaid",1,0)</f>
        <v>0</v>
      </c>
      <c r="V1564" s="12">
        <f>IF(Table1[[#This Row],[Payment_Status]]="Pending",1,0)</f>
        <v>0</v>
      </c>
      <c r="W1564" s="12" t="s">
        <v>38</v>
      </c>
      <c r="X1564" s="12" t="s">
        <v>44</v>
      </c>
      <c r="Y1564" s="12" t="s">
        <v>63</v>
      </c>
      <c r="Z1564" s="12">
        <v>176.66</v>
      </c>
      <c r="AA1564" s="12">
        <v>144.6</v>
      </c>
      <c r="AB1564" s="12" t="s">
        <v>32</v>
      </c>
      <c r="AC1564" s="13">
        <v>43887</v>
      </c>
      <c r="AD1564" s="12">
        <v>65</v>
      </c>
      <c r="AE1564" s="15" t="s">
        <v>40</v>
      </c>
    </row>
    <row r="1565" spans="3:31" ht="18" x14ac:dyDescent="0.35">
      <c r="C1565" s="11" t="s">
        <v>3128</v>
      </c>
      <c r="D1565" s="12" t="s">
        <v>5552</v>
      </c>
      <c r="E1565" s="12" t="s">
        <v>7568</v>
      </c>
      <c r="F1565" s="12" t="s">
        <v>30</v>
      </c>
      <c r="G1565" s="12" t="s">
        <v>8027</v>
      </c>
      <c r="H1565" s="12" t="s">
        <v>8022</v>
      </c>
      <c r="I1565" s="12" t="s">
        <v>3129</v>
      </c>
      <c r="J1565" s="13">
        <v>45587</v>
      </c>
      <c r="K1565" s="14">
        <v>0.11758101851851852</v>
      </c>
      <c r="L1565" s="12">
        <v>287.33999999999997</v>
      </c>
      <c r="M1565" s="12">
        <v>4822.45</v>
      </c>
      <c r="N1565" s="12">
        <v>5109.79</v>
      </c>
      <c r="O1565" s="12">
        <v>1893.58</v>
      </c>
      <c r="P1565" s="49">
        <v>45853</v>
      </c>
      <c r="Q1565" s="12" t="str">
        <f>TEXT(Table1[[#This Row],[Billing_Date]],"YYYY")</f>
        <v>2025</v>
      </c>
      <c r="R1565" s="49">
        <v>45861</v>
      </c>
      <c r="S1565" s="12" t="s">
        <v>37</v>
      </c>
      <c r="T1565" s="12">
        <f>IF(Table1[[#This Row],[Payment_Status]]="Paid",1,0)</f>
        <v>0</v>
      </c>
      <c r="U1565" s="12">
        <f>IF(Table1[[#This Row],[Payment_Status]]="Unpaid",1,0)</f>
        <v>0</v>
      </c>
      <c r="V1565" s="12">
        <f>IF(Table1[[#This Row],[Payment_Status]]="Pending",1,0)</f>
        <v>1</v>
      </c>
      <c r="W1565" s="12" t="s">
        <v>50</v>
      </c>
      <c r="X1565" s="12" t="s">
        <v>39</v>
      </c>
      <c r="Y1565" s="12" t="s">
        <v>45</v>
      </c>
      <c r="Z1565" s="12">
        <v>159.97999999999999</v>
      </c>
      <c r="AA1565" s="12">
        <v>127.36</v>
      </c>
      <c r="AB1565" s="12" t="s">
        <v>32</v>
      </c>
      <c r="AC1565" s="13">
        <v>42792</v>
      </c>
      <c r="AD1565" s="12">
        <v>30</v>
      </c>
      <c r="AE1565" s="15" t="s">
        <v>40</v>
      </c>
    </row>
    <row r="1566" spans="3:31" ht="18" x14ac:dyDescent="0.35">
      <c r="C1566" s="11" t="s">
        <v>3130</v>
      </c>
      <c r="D1566" s="12" t="s">
        <v>5553</v>
      </c>
      <c r="E1566" s="12" t="s">
        <v>7569</v>
      </c>
      <c r="F1566" s="12" t="s">
        <v>26</v>
      </c>
      <c r="G1566" s="12" t="s">
        <v>8026</v>
      </c>
      <c r="H1566" s="12" t="s">
        <v>8021</v>
      </c>
      <c r="I1566" s="12" t="s">
        <v>3131</v>
      </c>
      <c r="J1566" s="13">
        <v>45604</v>
      </c>
      <c r="K1566" s="14">
        <v>0.84567129629629634</v>
      </c>
      <c r="L1566" s="12">
        <v>189.72</v>
      </c>
      <c r="M1566" s="12">
        <v>1733.49</v>
      </c>
      <c r="N1566" s="12">
        <v>1923.21</v>
      </c>
      <c r="O1566" s="12">
        <v>1307.27</v>
      </c>
      <c r="P1566" s="49">
        <v>45604</v>
      </c>
      <c r="Q1566" s="12" t="str">
        <f>TEXT(Table1[[#This Row],[Billing_Date]],"YYYY")</f>
        <v>2024</v>
      </c>
      <c r="R1566" s="49">
        <v>45870</v>
      </c>
      <c r="S1566" s="12" t="s">
        <v>49</v>
      </c>
      <c r="T1566" s="12">
        <f>IF(Table1[[#This Row],[Payment_Status]]="Paid",1,0)</f>
        <v>0</v>
      </c>
      <c r="U1566" s="12">
        <f>IF(Table1[[#This Row],[Payment_Status]]="Unpaid",1,0)</f>
        <v>1</v>
      </c>
      <c r="V1566" s="12">
        <f>IF(Table1[[#This Row],[Payment_Status]]="Pending",1,0)</f>
        <v>0</v>
      </c>
      <c r="W1566" s="12" t="s">
        <v>43</v>
      </c>
      <c r="X1566" s="12" t="s">
        <v>39</v>
      </c>
      <c r="Y1566" s="12" t="s">
        <v>63</v>
      </c>
      <c r="Z1566" s="12">
        <v>110.8</v>
      </c>
      <c r="AA1566" s="12">
        <v>78.92</v>
      </c>
      <c r="AB1566" s="12" t="s">
        <v>32</v>
      </c>
      <c r="AC1566" s="13">
        <v>45305</v>
      </c>
      <c r="AD1566" s="12">
        <v>64</v>
      </c>
      <c r="AE1566" s="15" t="s">
        <v>40</v>
      </c>
    </row>
    <row r="1567" spans="3:31" ht="18" x14ac:dyDescent="0.35">
      <c r="C1567" s="11" t="s">
        <v>3133</v>
      </c>
      <c r="D1567" s="12" t="s">
        <v>5555</v>
      </c>
      <c r="E1567" s="12" t="s">
        <v>7571</v>
      </c>
      <c r="F1567" s="12" t="s">
        <v>35</v>
      </c>
      <c r="G1567" s="12" t="s">
        <v>8026</v>
      </c>
      <c r="H1567" s="12" t="s">
        <v>8021</v>
      </c>
      <c r="I1567" s="12" t="s">
        <v>3134</v>
      </c>
      <c r="J1567" s="13">
        <v>45625</v>
      </c>
      <c r="K1567" s="14">
        <v>0.28152777777777777</v>
      </c>
      <c r="L1567" s="12">
        <v>460.6</v>
      </c>
      <c r="M1567" s="12">
        <v>4597.8</v>
      </c>
      <c r="N1567" s="12">
        <v>5058.3999999999996</v>
      </c>
      <c r="O1567" s="12">
        <v>2599.2199999999998</v>
      </c>
      <c r="P1567" s="49">
        <v>45848</v>
      </c>
      <c r="Q1567" s="12" t="str">
        <f>TEXT(Table1[[#This Row],[Billing_Date]],"YYYY")</f>
        <v>2025</v>
      </c>
      <c r="R1567" s="49">
        <v>45874</v>
      </c>
      <c r="S1567" s="12" t="s">
        <v>49</v>
      </c>
      <c r="T1567" s="12">
        <f>IF(Table1[[#This Row],[Payment_Status]]="Paid",1,0)</f>
        <v>0</v>
      </c>
      <c r="U1567" s="12">
        <f>IF(Table1[[#This Row],[Payment_Status]]="Unpaid",1,0)</f>
        <v>1</v>
      </c>
      <c r="V1567" s="12">
        <f>IF(Table1[[#This Row],[Payment_Status]]="Pending",1,0)</f>
        <v>0</v>
      </c>
      <c r="W1567" s="12" t="s">
        <v>43</v>
      </c>
      <c r="X1567" s="12" t="s">
        <v>39</v>
      </c>
      <c r="Y1567" s="12" t="s">
        <v>63</v>
      </c>
      <c r="Z1567" s="12">
        <v>224.54</v>
      </c>
      <c r="AA1567" s="12">
        <v>236.06</v>
      </c>
      <c r="AB1567" s="12" t="s">
        <v>46</v>
      </c>
      <c r="AC1567" s="13">
        <v>43968</v>
      </c>
      <c r="AD1567" s="12">
        <v>26</v>
      </c>
      <c r="AE1567" s="15" t="s">
        <v>33</v>
      </c>
    </row>
    <row r="1568" spans="3:31" ht="18" x14ac:dyDescent="0.35">
      <c r="C1568" s="11" t="s">
        <v>3135</v>
      </c>
      <c r="D1568" s="12" t="s">
        <v>5556</v>
      </c>
      <c r="E1568" s="12" t="s">
        <v>7572</v>
      </c>
      <c r="F1568" s="12" t="s">
        <v>26</v>
      </c>
      <c r="G1568" s="12" t="s">
        <v>8031</v>
      </c>
      <c r="H1568" s="12" t="s">
        <v>8024</v>
      </c>
      <c r="I1568" s="12" t="s">
        <v>3136</v>
      </c>
      <c r="J1568" s="13">
        <v>45751</v>
      </c>
      <c r="K1568" s="14">
        <v>0.45821759259259259</v>
      </c>
      <c r="L1568" s="12">
        <v>458.36</v>
      </c>
      <c r="M1568" s="12">
        <v>1320.1</v>
      </c>
      <c r="N1568" s="12">
        <v>1778.46</v>
      </c>
      <c r="O1568" s="12">
        <v>2380.1999999999998</v>
      </c>
      <c r="P1568" s="49">
        <v>45809</v>
      </c>
      <c r="Q1568" s="12" t="str">
        <f>TEXT(Table1[[#This Row],[Billing_Date]],"YYYY")</f>
        <v>2025</v>
      </c>
      <c r="R1568" s="49">
        <v>45866</v>
      </c>
      <c r="S1568" s="12" t="s">
        <v>28</v>
      </c>
      <c r="T1568" s="12">
        <f>IF(Table1[[#This Row],[Payment_Status]]="Paid",1,0)</f>
        <v>1</v>
      </c>
      <c r="U1568" s="12">
        <f>IF(Table1[[#This Row],[Payment_Status]]="Unpaid",1,0)</f>
        <v>0</v>
      </c>
      <c r="V1568" s="12">
        <f>IF(Table1[[#This Row],[Payment_Status]]="Pending",1,0)</f>
        <v>0</v>
      </c>
      <c r="W1568" s="12" t="s">
        <v>29</v>
      </c>
      <c r="X1568" s="12" t="s">
        <v>39</v>
      </c>
      <c r="Y1568" s="12" t="s">
        <v>85</v>
      </c>
      <c r="Z1568" s="12">
        <v>247.11</v>
      </c>
      <c r="AA1568" s="12">
        <v>211.25</v>
      </c>
      <c r="AB1568" s="12" t="s">
        <v>32</v>
      </c>
      <c r="AC1568" s="13">
        <v>42528</v>
      </c>
      <c r="AD1568" s="12">
        <v>42</v>
      </c>
      <c r="AE1568" s="15" t="s">
        <v>33</v>
      </c>
    </row>
    <row r="1569" spans="3:31" ht="18" x14ac:dyDescent="0.35">
      <c r="C1569" s="11" t="s">
        <v>3137</v>
      </c>
      <c r="D1569" s="12" t="s">
        <v>5557</v>
      </c>
      <c r="E1569" s="12" t="s">
        <v>7573</v>
      </c>
      <c r="F1569" s="12" t="s">
        <v>35</v>
      </c>
      <c r="G1569" s="12" t="s">
        <v>8030</v>
      </c>
      <c r="H1569" s="12" t="s">
        <v>8023</v>
      </c>
      <c r="I1569" s="12" t="s">
        <v>3138</v>
      </c>
      <c r="J1569" s="13">
        <v>45839</v>
      </c>
      <c r="K1569" s="14">
        <v>0.93988425925925922</v>
      </c>
      <c r="L1569" s="12">
        <v>51.04</v>
      </c>
      <c r="M1569" s="12">
        <v>1866.55</v>
      </c>
      <c r="N1569" s="12">
        <v>1917.59</v>
      </c>
      <c r="O1569" s="12">
        <v>305.62</v>
      </c>
      <c r="P1569" s="49">
        <v>45841</v>
      </c>
      <c r="Q1569" s="12" t="str">
        <f>TEXT(Table1[[#This Row],[Billing_Date]],"YYYY")</f>
        <v>2025</v>
      </c>
      <c r="R1569" s="49">
        <v>45879</v>
      </c>
      <c r="S1569" s="12" t="s">
        <v>49</v>
      </c>
      <c r="T1569" s="12">
        <f>IF(Table1[[#This Row],[Payment_Status]]="Paid",1,0)</f>
        <v>0</v>
      </c>
      <c r="U1569" s="12">
        <f>IF(Table1[[#This Row],[Payment_Status]]="Unpaid",1,0)</f>
        <v>1</v>
      </c>
      <c r="V1569" s="12">
        <f>IF(Table1[[#This Row],[Payment_Status]]="Pending",1,0)</f>
        <v>0</v>
      </c>
      <c r="W1569" s="12" t="s">
        <v>58</v>
      </c>
      <c r="X1569" s="12" t="s">
        <v>30</v>
      </c>
      <c r="Y1569" s="12" t="s">
        <v>51</v>
      </c>
      <c r="Z1569" s="12">
        <v>25.33</v>
      </c>
      <c r="AA1569" s="12">
        <v>25.71</v>
      </c>
      <c r="AB1569" s="12" t="s">
        <v>32</v>
      </c>
      <c r="AC1569" s="13">
        <v>42780</v>
      </c>
      <c r="AD1569" s="12">
        <v>69</v>
      </c>
      <c r="AE1569" s="15" t="s">
        <v>40</v>
      </c>
    </row>
    <row r="1570" spans="3:31" ht="18" x14ac:dyDescent="0.35">
      <c r="C1570" s="11" t="s">
        <v>3139</v>
      </c>
      <c r="D1570" s="12" t="s">
        <v>5558</v>
      </c>
      <c r="E1570" s="12" t="s">
        <v>7574</v>
      </c>
      <c r="F1570" s="12" t="s">
        <v>26</v>
      </c>
      <c r="G1570" s="12" t="s">
        <v>8027</v>
      </c>
      <c r="H1570" s="12" t="s">
        <v>8022</v>
      </c>
      <c r="I1570" s="12" t="s">
        <v>3140</v>
      </c>
      <c r="J1570" s="13">
        <v>45599</v>
      </c>
      <c r="K1570" s="14">
        <v>0.8485300925925926</v>
      </c>
      <c r="L1570" s="12">
        <v>319.82</v>
      </c>
      <c r="M1570" s="12">
        <v>2573.7199999999998</v>
      </c>
      <c r="N1570" s="12">
        <v>2893.54</v>
      </c>
      <c r="O1570" s="12">
        <v>1841.2</v>
      </c>
      <c r="P1570" s="49">
        <v>45725</v>
      </c>
      <c r="Q1570" s="12" t="str">
        <f>TEXT(Table1[[#This Row],[Billing_Date]],"YYYY")</f>
        <v>2025</v>
      </c>
      <c r="R1570" s="49">
        <v>45877</v>
      </c>
      <c r="S1570" s="12" t="s">
        <v>37</v>
      </c>
      <c r="T1570" s="12">
        <f>IF(Table1[[#This Row],[Payment_Status]]="Paid",1,0)</f>
        <v>0</v>
      </c>
      <c r="U1570" s="12">
        <f>IF(Table1[[#This Row],[Payment_Status]]="Unpaid",1,0)</f>
        <v>0</v>
      </c>
      <c r="V1570" s="12">
        <f>IF(Table1[[#This Row],[Payment_Status]]="Pending",1,0)</f>
        <v>1</v>
      </c>
      <c r="W1570" s="12" t="s">
        <v>43</v>
      </c>
      <c r="X1570" s="12" t="s">
        <v>30</v>
      </c>
      <c r="Y1570" s="12" t="s">
        <v>51</v>
      </c>
      <c r="Z1570" s="12">
        <v>205.62</v>
      </c>
      <c r="AA1570" s="12">
        <v>114.2</v>
      </c>
      <c r="AB1570" s="12" t="s">
        <v>32</v>
      </c>
      <c r="AC1570" s="13">
        <v>44380</v>
      </c>
      <c r="AD1570" s="12">
        <v>66</v>
      </c>
      <c r="AE1570" s="15" t="s">
        <v>64</v>
      </c>
    </row>
    <row r="1571" spans="3:31" ht="18" x14ac:dyDescent="0.35">
      <c r="C1571" s="11" t="s">
        <v>3141</v>
      </c>
      <c r="D1571" s="12" t="s">
        <v>5559</v>
      </c>
      <c r="E1571" s="12" t="s">
        <v>7575</v>
      </c>
      <c r="F1571" s="12" t="s">
        <v>35</v>
      </c>
      <c r="G1571" s="12" t="s">
        <v>8027</v>
      </c>
      <c r="H1571" s="12" t="s">
        <v>8022</v>
      </c>
      <c r="I1571" s="12" t="s">
        <v>3142</v>
      </c>
      <c r="J1571" s="13">
        <v>45631</v>
      </c>
      <c r="K1571" s="14">
        <v>0.18984953703703702</v>
      </c>
      <c r="L1571" s="12">
        <v>71.48</v>
      </c>
      <c r="M1571" s="12">
        <v>4743.88</v>
      </c>
      <c r="N1571" s="12">
        <v>4815.3599999999997</v>
      </c>
      <c r="O1571" s="12">
        <v>535.30999999999995</v>
      </c>
      <c r="P1571" s="49">
        <v>45768</v>
      </c>
      <c r="Q1571" s="12" t="str">
        <f>TEXT(Table1[[#This Row],[Billing_Date]],"YYYY")</f>
        <v>2025</v>
      </c>
      <c r="R1571" s="49">
        <v>45878</v>
      </c>
      <c r="S1571" s="12" t="s">
        <v>28</v>
      </c>
      <c r="T1571" s="12">
        <f>IF(Table1[[#This Row],[Payment_Status]]="Paid",1,0)</f>
        <v>1</v>
      </c>
      <c r="U1571" s="12">
        <f>IF(Table1[[#This Row],[Payment_Status]]="Unpaid",1,0)</f>
        <v>0</v>
      </c>
      <c r="V1571" s="12">
        <f>IF(Table1[[#This Row],[Payment_Status]]="Pending",1,0)</f>
        <v>0</v>
      </c>
      <c r="W1571" s="12" t="s">
        <v>43</v>
      </c>
      <c r="X1571" s="12" t="s">
        <v>30</v>
      </c>
      <c r="Y1571" s="12" t="s">
        <v>63</v>
      </c>
      <c r="Z1571" s="12">
        <v>48.2</v>
      </c>
      <c r="AA1571" s="12">
        <v>23.28</v>
      </c>
      <c r="AB1571" s="12" t="s">
        <v>46</v>
      </c>
      <c r="AC1571" s="13">
        <v>44810</v>
      </c>
      <c r="AD1571" s="12">
        <v>67</v>
      </c>
      <c r="AE1571" s="15" t="s">
        <v>40</v>
      </c>
    </row>
    <row r="1572" spans="3:31" ht="18" x14ac:dyDescent="0.35">
      <c r="C1572" s="11" t="s">
        <v>3143</v>
      </c>
      <c r="D1572" s="12" t="s">
        <v>5560</v>
      </c>
      <c r="E1572" s="12" t="s">
        <v>7576</v>
      </c>
      <c r="F1572" s="12" t="s">
        <v>35</v>
      </c>
      <c r="G1572" s="12" t="s">
        <v>8027</v>
      </c>
      <c r="H1572" s="12" t="s">
        <v>8022</v>
      </c>
      <c r="I1572" s="12" t="s">
        <v>3144</v>
      </c>
      <c r="J1572" s="13">
        <v>45846</v>
      </c>
      <c r="K1572" s="14">
        <v>0.53378472222222217</v>
      </c>
      <c r="L1572" s="12">
        <v>291.02999999999997</v>
      </c>
      <c r="M1572" s="12">
        <v>3381.75</v>
      </c>
      <c r="N1572" s="12">
        <v>3672.7799999999902</v>
      </c>
      <c r="O1572" s="12">
        <v>1554.28</v>
      </c>
      <c r="P1572" s="49">
        <v>45850</v>
      </c>
      <c r="Q1572" s="12" t="str">
        <f>TEXT(Table1[[#This Row],[Billing_Date]],"YYYY")</f>
        <v>2025</v>
      </c>
      <c r="R1572" s="49">
        <v>45885</v>
      </c>
      <c r="S1572" s="12" t="s">
        <v>37</v>
      </c>
      <c r="T1572" s="12">
        <f>IF(Table1[[#This Row],[Payment_Status]]="Paid",1,0)</f>
        <v>0</v>
      </c>
      <c r="U1572" s="12">
        <f>IF(Table1[[#This Row],[Payment_Status]]="Unpaid",1,0)</f>
        <v>0</v>
      </c>
      <c r="V1572" s="12">
        <f>IF(Table1[[#This Row],[Payment_Status]]="Pending",1,0)</f>
        <v>1</v>
      </c>
      <c r="W1572" s="12" t="s">
        <v>29</v>
      </c>
      <c r="X1572" s="12" t="s">
        <v>30</v>
      </c>
      <c r="Y1572" s="12" t="s">
        <v>31</v>
      </c>
      <c r="Z1572" s="12">
        <v>186.1</v>
      </c>
      <c r="AA1572" s="12">
        <v>104.93</v>
      </c>
      <c r="AB1572" s="12" t="s">
        <v>32</v>
      </c>
      <c r="AC1572" s="13">
        <v>44655</v>
      </c>
      <c r="AD1572" s="12">
        <v>60</v>
      </c>
      <c r="AE1572" s="15" t="s">
        <v>33</v>
      </c>
    </row>
    <row r="1573" spans="3:31" ht="18" x14ac:dyDescent="0.35">
      <c r="C1573" s="11" t="s">
        <v>3145</v>
      </c>
      <c r="D1573" s="12" t="s">
        <v>5561</v>
      </c>
      <c r="E1573" s="12" t="s">
        <v>7577</v>
      </c>
      <c r="F1573" s="12" t="s">
        <v>30</v>
      </c>
      <c r="G1573" s="12" t="s">
        <v>8028</v>
      </c>
      <c r="H1573" s="12" t="s">
        <v>8022</v>
      </c>
      <c r="I1573" s="12" t="s">
        <v>3146</v>
      </c>
      <c r="J1573" s="13">
        <v>45627</v>
      </c>
      <c r="K1573" s="14">
        <v>0.42189814814814813</v>
      </c>
      <c r="L1573" s="12">
        <v>328.98</v>
      </c>
      <c r="M1573" s="12">
        <v>2279.4699999999998</v>
      </c>
      <c r="N1573" s="12">
        <v>2608.4499999999998</v>
      </c>
      <c r="O1573" s="12">
        <v>1939.3</v>
      </c>
      <c r="P1573" s="49">
        <v>45840</v>
      </c>
      <c r="Q1573" s="12" t="str">
        <f>TEXT(Table1[[#This Row],[Billing_Date]],"YYYY")</f>
        <v>2025</v>
      </c>
      <c r="R1573" s="49">
        <v>45868</v>
      </c>
      <c r="S1573" s="12" t="s">
        <v>28</v>
      </c>
      <c r="T1573" s="12">
        <f>IF(Table1[[#This Row],[Payment_Status]]="Paid",1,0)</f>
        <v>1</v>
      </c>
      <c r="U1573" s="12">
        <f>IF(Table1[[#This Row],[Payment_Status]]="Unpaid",1,0)</f>
        <v>0</v>
      </c>
      <c r="V1573" s="12">
        <f>IF(Table1[[#This Row],[Payment_Status]]="Pending",1,0)</f>
        <v>0</v>
      </c>
      <c r="W1573" s="12" t="s">
        <v>43</v>
      </c>
      <c r="X1573" s="12" t="s">
        <v>39</v>
      </c>
      <c r="Y1573" s="12" t="s">
        <v>51</v>
      </c>
      <c r="Z1573" s="12">
        <v>213.59</v>
      </c>
      <c r="AA1573" s="12">
        <v>115.39</v>
      </c>
      <c r="AB1573" s="12" t="s">
        <v>46</v>
      </c>
      <c r="AC1573" s="13">
        <v>43974</v>
      </c>
      <c r="AD1573" s="12">
        <v>75</v>
      </c>
      <c r="AE1573" s="15" t="s">
        <v>40</v>
      </c>
    </row>
    <row r="1574" spans="3:31" ht="18" x14ac:dyDescent="0.35">
      <c r="C1574" s="11" t="s">
        <v>3147</v>
      </c>
      <c r="D1574" s="12" t="s">
        <v>5562</v>
      </c>
      <c r="E1574" s="12" t="s">
        <v>7578</v>
      </c>
      <c r="F1574" s="12" t="s">
        <v>35</v>
      </c>
      <c r="G1574" s="12" t="s">
        <v>8026</v>
      </c>
      <c r="H1574" s="12" t="s">
        <v>8021</v>
      </c>
      <c r="I1574" s="12" t="s">
        <v>3148</v>
      </c>
      <c r="J1574" s="13">
        <v>45683</v>
      </c>
      <c r="K1574" s="14">
        <v>0.26770833333333333</v>
      </c>
      <c r="L1574" s="12">
        <v>129.66999999999999</v>
      </c>
      <c r="M1574" s="12">
        <v>1728.75</v>
      </c>
      <c r="N1574" s="12">
        <v>1858.42</v>
      </c>
      <c r="O1574" s="12">
        <v>847.45</v>
      </c>
      <c r="P1574" s="49">
        <v>45848</v>
      </c>
      <c r="Q1574" s="12" t="str">
        <f>TEXT(Table1[[#This Row],[Billing_Date]],"YYYY")</f>
        <v>2025</v>
      </c>
      <c r="R1574" s="49">
        <v>45867</v>
      </c>
      <c r="S1574" s="12" t="s">
        <v>49</v>
      </c>
      <c r="T1574" s="12">
        <f>IF(Table1[[#This Row],[Payment_Status]]="Paid",1,0)</f>
        <v>0</v>
      </c>
      <c r="U1574" s="12">
        <f>IF(Table1[[#This Row],[Payment_Status]]="Unpaid",1,0)</f>
        <v>1</v>
      </c>
      <c r="V1574" s="12">
        <f>IF(Table1[[#This Row],[Payment_Status]]="Pending",1,0)</f>
        <v>0</v>
      </c>
      <c r="W1574" s="12" t="s">
        <v>29</v>
      </c>
      <c r="X1574" s="12" t="s">
        <v>39</v>
      </c>
      <c r="Y1574" s="12" t="s">
        <v>31</v>
      </c>
      <c r="Z1574" s="12">
        <v>64.3</v>
      </c>
      <c r="AA1574" s="12">
        <v>65.37</v>
      </c>
      <c r="AB1574" s="12" t="s">
        <v>46</v>
      </c>
      <c r="AC1574" s="13">
        <v>45221</v>
      </c>
      <c r="AD1574" s="12">
        <v>60</v>
      </c>
      <c r="AE1574" s="15" t="s">
        <v>33</v>
      </c>
    </row>
    <row r="1575" spans="3:31" ht="18" x14ac:dyDescent="0.35">
      <c r="C1575" s="11" t="s">
        <v>3149</v>
      </c>
      <c r="D1575" s="12" t="s">
        <v>5563</v>
      </c>
      <c r="E1575" s="12" t="s">
        <v>7579</v>
      </c>
      <c r="F1575" s="12" t="s">
        <v>30</v>
      </c>
      <c r="G1575" s="12" t="s">
        <v>8028</v>
      </c>
      <c r="H1575" s="12" t="s">
        <v>8022</v>
      </c>
      <c r="I1575" s="12" t="s">
        <v>3150</v>
      </c>
      <c r="J1575" s="13">
        <v>45717</v>
      </c>
      <c r="K1575" s="14">
        <v>0.8653819444444445</v>
      </c>
      <c r="L1575" s="12">
        <v>95.58</v>
      </c>
      <c r="M1575" s="12">
        <v>2161.1999999999998</v>
      </c>
      <c r="N1575" s="12">
        <v>2256.7799999999902</v>
      </c>
      <c r="O1575" s="12">
        <v>624.91999999999996</v>
      </c>
      <c r="P1575" s="49">
        <v>45791</v>
      </c>
      <c r="Q1575" s="12" t="str">
        <f>TEXT(Table1[[#This Row],[Billing_Date]],"YYYY")</f>
        <v>2025</v>
      </c>
      <c r="R1575" s="49">
        <v>45871</v>
      </c>
      <c r="S1575" s="12" t="s">
        <v>49</v>
      </c>
      <c r="T1575" s="12">
        <f>IF(Table1[[#This Row],[Payment_Status]]="Paid",1,0)</f>
        <v>0</v>
      </c>
      <c r="U1575" s="12">
        <f>IF(Table1[[#This Row],[Payment_Status]]="Unpaid",1,0)</f>
        <v>1</v>
      </c>
      <c r="V1575" s="12">
        <f>IF(Table1[[#This Row],[Payment_Status]]="Pending",1,0)</f>
        <v>0</v>
      </c>
      <c r="W1575" s="12" t="s">
        <v>29</v>
      </c>
      <c r="X1575" s="12" t="s">
        <v>30</v>
      </c>
      <c r="Y1575" s="12" t="s">
        <v>85</v>
      </c>
      <c r="Z1575" s="12">
        <v>57.14</v>
      </c>
      <c r="AA1575" s="12">
        <v>38.44</v>
      </c>
      <c r="AB1575" s="12" t="s">
        <v>32</v>
      </c>
      <c r="AC1575" s="13">
        <v>45144</v>
      </c>
      <c r="AD1575" s="12">
        <v>54</v>
      </c>
      <c r="AE1575" s="15" t="s">
        <v>64</v>
      </c>
    </row>
    <row r="1576" spans="3:31" ht="18" x14ac:dyDescent="0.35">
      <c r="C1576" s="11" t="s">
        <v>3151</v>
      </c>
      <c r="D1576" s="12" t="s">
        <v>5564</v>
      </c>
      <c r="E1576" s="12" t="s">
        <v>7580</v>
      </c>
      <c r="F1576" s="12" t="s">
        <v>35</v>
      </c>
      <c r="G1576" s="12" t="s">
        <v>8030</v>
      </c>
      <c r="H1576" s="12" t="s">
        <v>8023</v>
      </c>
      <c r="I1576" s="12" t="s">
        <v>3152</v>
      </c>
      <c r="J1576" s="13">
        <v>45658</v>
      </c>
      <c r="K1576" s="14">
        <v>0.12012731481481481</v>
      </c>
      <c r="L1576" s="12">
        <v>368.39</v>
      </c>
      <c r="M1576" s="12">
        <v>3241.5</v>
      </c>
      <c r="N1576" s="12">
        <v>3609.89</v>
      </c>
      <c r="O1576" s="12">
        <v>1850.05</v>
      </c>
      <c r="P1576" s="49">
        <v>45772</v>
      </c>
      <c r="Q1576" s="12" t="str">
        <f>TEXT(Table1[[#This Row],[Billing_Date]],"YYYY")</f>
        <v>2025</v>
      </c>
      <c r="R1576" s="49">
        <v>45882</v>
      </c>
      <c r="S1576" s="12" t="s">
        <v>49</v>
      </c>
      <c r="T1576" s="12">
        <f>IF(Table1[[#This Row],[Payment_Status]]="Paid",1,0)</f>
        <v>0</v>
      </c>
      <c r="U1576" s="12">
        <f>IF(Table1[[#This Row],[Payment_Status]]="Unpaid",1,0)</f>
        <v>1</v>
      </c>
      <c r="V1576" s="12">
        <f>IF(Table1[[#This Row],[Payment_Status]]="Pending",1,0)</f>
        <v>0</v>
      </c>
      <c r="W1576" s="12" t="s">
        <v>58</v>
      </c>
      <c r="X1576" s="12" t="s">
        <v>39</v>
      </c>
      <c r="Y1576" s="12" t="s">
        <v>85</v>
      </c>
      <c r="Z1576" s="12">
        <v>237.91</v>
      </c>
      <c r="AA1576" s="12">
        <v>130.47999999999999</v>
      </c>
      <c r="AB1576" s="12" t="s">
        <v>46</v>
      </c>
      <c r="AC1576" s="13">
        <v>43171</v>
      </c>
      <c r="AD1576" s="12">
        <v>59</v>
      </c>
      <c r="AE1576" s="15" t="s">
        <v>64</v>
      </c>
    </row>
    <row r="1577" spans="3:31" ht="18" x14ac:dyDescent="0.35">
      <c r="C1577" s="11" t="s">
        <v>3153</v>
      </c>
      <c r="D1577" s="12" t="s">
        <v>5565</v>
      </c>
      <c r="E1577" s="12" t="s">
        <v>7581</v>
      </c>
      <c r="F1577" s="12" t="s">
        <v>26</v>
      </c>
      <c r="G1577" s="12" t="s">
        <v>8026</v>
      </c>
      <c r="H1577" s="12" t="s">
        <v>8021</v>
      </c>
      <c r="I1577" s="12" t="s">
        <v>3154</v>
      </c>
      <c r="J1577" s="13">
        <v>45654</v>
      </c>
      <c r="K1577" s="14">
        <v>0.27645833333333331</v>
      </c>
      <c r="L1577" s="12">
        <v>35.799999999999997</v>
      </c>
      <c r="M1577" s="12">
        <v>3116.23</v>
      </c>
      <c r="N1577" s="12">
        <v>3152.03</v>
      </c>
      <c r="O1577" s="12">
        <v>256.89999999999998</v>
      </c>
      <c r="P1577" s="49">
        <v>45744</v>
      </c>
      <c r="Q1577" s="12" t="str">
        <f>TEXT(Table1[[#This Row],[Billing_Date]],"YYYY")</f>
        <v>2025</v>
      </c>
      <c r="R1577" s="49">
        <v>45869</v>
      </c>
      <c r="S1577" s="12" t="s">
        <v>28</v>
      </c>
      <c r="T1577" s="12">
        <f>IF(Table1[[#This Row],[Payment_Status]]="Paid",1,0)</f>
        <v>1</v>
      </c>
      <c r="U1577" s="12">
        <f>IF(Table1[[#This Row],[Payment_Status]]="Unpaid",1,0)</f>
        <v>0</v>
      </c>
      <c r="V1577" s="12">
        <f>IF(Table1[[#This Row],[Payment_Status]]="Pending",1,0)</f>
        <v>0</v>
      </c>
      <c r="W1577" s="12" t="s">
        <v>43</v>
      </c>
      <c r="X1577" s="12" t="s">
        <v>30</v>
      </c>
      <c r="Y1577" s="12" t="s">
        <v>63</v>
      </c>
      <c r="Z1577" s="12">
        <v>24.49</v>
      </c>
      <c r="AA1577" s="12">
        <v>11.31</v>
      </c>
      <c r="AB1577" s="12" t="s">
        <v>46</v>
      </c>
      <c r="AC1577" s="13">
        <v>42962</v>
      </c>
      <c r="AD1577" s="12">
        <v>52</v>
      </c>
      <c r="AE1577" s="15" t="s">
        <v>64</v>
      </c>
    </row>
    <row r="1578" spans="3:31" ht="18" x14ac:dyDescent="0.35">
      <c r="C1578" s="11" t="s">
        <v>3157</v>
      </c>
      <c r="D1578" s="12" t="s">
        <v>5567</v>
      </c>
      <c r="E1578" s="12" t="s">
        <v>7583</v>
      </c>
      <c r="F1578" s="12" t="s">
        <v>35</v>
      </c>
      <c r="G1578" s="12" t="s">
        <v>8031</v>
      </c>
      <c r="H1578" s="12" t="s">
        <v>8024</v>
      </c>
      <c r="I1578" s="12" t="s">
        <v>3158</v>
      </c>
      <c r="J1578" s="13">
        <v>45740</v>
      </c>
      <c r="K1578" s="14">
        <v>0.78738425925925926</v>
      </c>
      <c r="L1578" s="12">
        <v>475.16</v>
      </c>
      <c r="M1578" s="12">
        <v>1112.47</v>
      </c>
      <c r="N1578" s="12">
        <v>1587.63</v>
      </c>
      <c r="O1578" s="12">
        <v>2690.94</v>
      </c>
      <c r="P1578" s="49">
        <v>45742</v>
      </c>
      <c r="Q1578" s="12" t="str">
        <f>TEXT(Table1[[#This Row],[Billing_Date]],"YYYY")</f>
        <v>2025</v>
      </c>
      <c r="R1578" s="49">
        <v>45874</v>
      </c>
      <c r="S1578" s="12" t="s">
        <v>49</v>
      </c>
      <c r="T1578" s="12">
        <f>IF(Table1[[#This Row],[Payment_Status]]="Paid",1,0)</f>
        <v>0</v>
      </c>
      <c r="U1578" s="12">
        <f>IF(Table1[[#This Row],[Payment_Status]]="Unpaid",1,0)</f>
        <v>1</v>
      </c>
      <c r="V1578" s="12">
        <f>IF(Table1[[#This Row],[Payment_Status]]="Pending",1,0)</f>
        <v>0</v>
      </c>
      <c r="W1578" s="12" t="s">
        <v>50</v>
      </c>
      <c r="X1578" s="12" t="s">
        <v>39</v>
      </c>
      <c r="Y1578" s="12" t="s">
        <v>63</v>
      </c>
      <c r="Z1578" s="12">
        <v>321.31</v>
      </c>
      <c r="AA1578" s="12">
        <v>153.85</v>
      </c>
      <c r="AB1578" s="12" t="s">
        <v>46</v>
      </c>
      <c r="AC1578" s="13">
        <v>44242</v>
      </c>
      <c r="AD1578" s="12">
        <v>40</v>
      </c>
      <c r="AE1578" s="15" t="s">
        <v>40</v>
      </c>
    </row>
    <row r="1579" spans="3:31" ht="18" x14ac:dyDescent="0.35">
      <c r="C1579" s="11" t="s">
        <v>3159</v>
      </c>
      <c r="D1579" s="12" t="s">
        <v>5568</v>
      </c>
      <c r="E1579" s="12" t="s">
        <v>7584</v>
      </c>
      <c r="F1579" s="12" t="s">
        <v>30</v>
      </c>
      <c r="G1579" s="12" t="s">
        <v>8025</v>
      </c>
      <c r="H1579" s="12" t="s">
        <v>8020</v>
      </c>
      <c r="I1579" s="12" t="s">
        <v>3160</v>
      </c>
      <c r="J1579" s="13">
        <v>45654</v>
      </c>
      <c r="K1579" s="14">
        <v>0.44403935185185184</v>
      </c>
      <c r="L1579" s="12">
        <v>274.02</v>
      </c>
      <c r="M1579" s="12">
        <v>2212.35</v>
      </c>
      <c r="N1579" s="12">
        <v>2486.37</v>
      </c>
      <c r="O1579" s="12">
        <v>1651.96</v>
      </c>
      <c r="P1579" s="49">
        <v>45656</v>
      </c>
      <c r="Q1579" s="12" t="str">
        <f>TEXT(Table1[[#This Row],[Billing_Date]],"YYYY")</f>
        <v>2024</v>
      </c>
      <c r="R1579" s="49">
        <v>45865</v>
      </c>
      <c r="S1579" s="12" t="s">
        <v>49</v>
      </c>
      <c r="T1579" s="12">
        <f>IF(Table1[[#This Row],[Payment_Status]]="Paid",1,0)</f>
        <v>0</v>
      </c>
      <c r="U1579" s="12">
        <f>IF(Table1[[#This Row],[Payment_Status]]="Unpaid",1,0)</f>
        <v>1</v>
      </c>
      <c r="V1579" s="12">
        <f>IF(Table1[[#This Row],[Payment_Status]]="Pending",1,0)</f>
        <v>0</v>
      </c>
      <c r="W1579" s="12" t="s">
        <v>58</v>
      </c>
      <c r="X1579" s="12" t="s">
        <v>39</v>
      </c>
      <c r="Y1579" s="12" t="s">
        <v>63</v>
      </c>
      <c r="Z1579" s="12">
        <v>134.04</v>
      </c>
      <c r="AA1579" s="12">
        <v>139.97999999999999</v>
      </c>
      <c r="AB1579" s="12" t="s">
        <v>46</v>
      </c>
      <c r="AC1579" s="13">
        <v>45392</v>
      </c>
      <c r="AD1579" s="12">
        <v>34</v>
      </c>
      <c r="AE1579" s="15" t="s">
        <v>40</v>
      </c>
    </row>
    <row r="1580" spans="3:31" ht="18" x14ac:dyDescent="0.35">
      <c r="C1580" s="11" t="s">
        <v>3161</v>
      </c>
      <c r="D1580" s="12" t="s">
        <v>5569</v>
      </c>
      <c r="E1580" s="12" t="s">
        <v>7585</v>
      </c>
      <c r="F1580" s="12" t="s">
        <v>30</v>
      </c>
      <c r="G1580" s="12" t="s">
        <v>8029</v>
      </c>
      <c r="H1580" s="12" t="s">
        <v>8020</v>
      </c>
      <c r="I1580" s="12" t="s">
        <v>3162</v>
      </c>
      <c r="J1580" s="13">
        <v>45578</v>
      </c>
      <c r="K1580" s="14">
        <v>0.51894675925925926</v>
      </c>
      <c r="L1580" s="12">
        <v>392.55</v>
      </c>
      <c r="M1580" s="12">
        <v>1470.33</v>
      </c>
      <c r="N1580" s="12">
        <v>1862.8799999999901</v>
      </c>
      <c r="O1580" s="12">
        <v>1873.7</v>
      </c>
      <c r="P1580" s="49">
        <v>45590</v>
      </c>
      <c r="Q1580" s="12" t="str">
        <f>TEXT(Table1[[#This Row],[Billing_Date]],"YYYY")</f>
        <v>2024</v>
      </c>
      <c r="R1580" s="49">
        <v>45885</v>
      </c>
      <c r="S1580" s="12" t="s">
        <v>49</v>
      </c>
      <c r="T1580" s="12">
        <f>IF(Table1[[#This Row],[Payment_Status]]="Paid",1,0)</f>
        <v>0</v>
      </c>
      <c r="U1580" s="12">
        <f>IF(Table1[[#This Row],[Payment_Status]]="Unpaid",1,0)</f>
        <v>1</v>
      </c>
      <c r="V1580" s="12">
        <f>IF(Table1[[#This Row],[Payment_Status]]="Pending",1,0)</f>
        <v>0</v>
      </c>
      <c r="W1580" s="12" t="s">
        <v>29</v>
      </c>
      <c r="X1580" s="12" t="s">
        <v>30</v>
      </c>
      <c r="Y1580" s="12" t="s">
        <v>51</v>
      </c>
      <c r="Z1580" s="12">
        <v>206.84</v>
      </c>
      <c r="AA1580" s="12">
        <v>185.71</v>
      </c>
      <c r="AB1580" s="12" t="s">
        <v>46</v>
      </c>
      <c r="AC1580" s="13">
        <v>43476</v>
      </c>
      <c r="AD1580" s="12">
        <v>65</v>
      </c>
      <c r="AE1580" s="15" t="s">
        <v>40</v>
      </c>
    </row>
    <row r="1581" spans="3:31" ht="18" x14ac:dyDescent="0.35">
      <c r="C1581" s="11" t="s">
        <v>3163</v>
      </c>
      <c r="D1581" s="12" t="s">
        <v>5570</v>
      </c>
      <c r="E1581" s="12" t="s">
        <v>7586</v>
      </c>
      <c r="F1581" s="12" t="s">
        <v>35</v>
      </c>
      <c r="G1581" s="12" t="s">
        <v>8029</v>
      </c>
      <c r="H1581" s="12" t="s">
        <v>8020</v>
      </c>
      <c r="I1581" s="12" t="s">
        <v>3164</v>
      </c>
      <c r="J1581" s="13">
        <v>45607</v>
      </c>
      <c r="K1581" s="14">
        <v>9.8807870370370365E-2</v>
      </c>
      <c r="L1581" s="12">
        <v>371.58</v>
      </c>
      <c r="M1581" s="12">
        <v>2189.0500000000002</v>
      </c>
      <c r="N1581" s="12">
        <v>2560.63</v>
      </c>
      <c r="O1581" s="12">
        <v>1695.64</v>
      </c>
      <c r="P1581" s="49">
        <v>45653</v>
      </c>
      <c r="Q1581" s="12" t="str">
        <f>TEXT(Table1[[#This Row],[Billing_Date]],"YYYY")</f>
        <v>2024</v>
      </c>
      <c r="R1581" s="49">
        <v>45883</v>
      </c>
      <c r="S1581" s="12" t="s">
        <v>49</v>
      </c>
      <c r="T1581" s="12">
        <f>IF(Table1[[#This Row],[Payment_Status]]="Paid",1,0)</f>
        <v>0</v>
      </c>
      <c r="U1581" s="12">
        <f>IF(Table1[[#This Row],[Payment_Status]]="Unpaid",1,0)</f>
        <v>1</v>
      </c>
      <c r="V1581" s="12">
        <f>IF(Table1[[#This Row],[Payment_Status]]="Pending",1,0)</f>
        <v>0</v>
      </c>
      <c r="W1581" s="12" t="s">
        <v>29</v>
      </c>
      <c r="X1581" s="12" t="s">
        <v>30</v>
      </c>
      <c r="Y1581" s="12" t="s">
        <v>51</v>
      </c>
      <c r="Z1581" s="12">
        <v>179.33</v>
      </c>
      <c r="AA1581" s="12">
        <v>192.25</v>
      </c>
      <c r="AB1581" s="12" t="s">
        <v>46</v>
      </c>
      <c r="AC1581" s="13">
        <v>42938</v>
      </c>
      <c r="AD1581" s="12">
        <v>45</v>
      </c>
      <c r="AE1581" s="15" t="s">
        <v>33</v>
      </c>
    </row>
    <row r="1582" spans="3:31" ht="18" x14ac:dyDescent="0.35">
      <c r="C1582" s="11" t="s">
        <v>3165</v>
      </c>
      <c r="D1582" s="12" t="s">
        <v>5571</v>
      </c>
      <c r="E1582" s="12" t="s">
        <v>7587</v>
      </c>
      <c r="F1582" s="12" t="s">
        <v>35</v>
      </c>
      <c r="G1582" s="12" t="s">
        <v>8026</v>
      </c>
      <c r="H1582" s="12" t="s">
        <v>8021</v>
      </c>
      <c r="I1582" s="12" t="s">
        <v>3166</v>
      </c>
      <c r="J1582" s="13">
        <v>45531</v>
      </c>
      <c r="K1582" s="14">
        <v>0.74853009259259262</v>
      </c>
      <c r="L1582" s="12">
        <v>196.9</v>
      </c>
      <c r="M1582" s="12">
        <v>1075.74</v>
      </c>
      <c r="N1582" s="12">
        <v>1272.6400000000001</v>
      </c>
      <c r="O1582" s="12">
        <v>1299.79</v>
      </c>
      <c r="P1582" s="49">
        <v>45787</v>
      </c>
      <c r="Q1582" s="12" t="str">
        <f>TEXT(Table1[[#This Row],[Billing_Date]],"YYYY")</f>
        <v>2025</v>
      </c>
      <c r="R1582" s="49">
        <v>45885</v>
      </c>
      <c r="S1582" s="12" t="s">
        <v>37</v>
      </c>
      <c r="T1582" s="12">
        <f>IF(Table1[[#This Row],[Payment_Status]]="Paid",1,0)</f>
        <v>0</v>
      </c>
      <c r="U1582" s="12">
        <f>IF(Table1[[#This Row],[Payment_Status]]="Unpaid",1,0)</f>
        <v>0</v>
      </c>
      <c r="V1582" s="12">
        <f>IF(Table1[[#This Row],[Payment_Status]]="Pending",1,0)</f>
        <v>1</v>
      </c>
      <c r="W1582" s="12" t="s">
        <v>58</v>
      </c>
      <c r="X1582" s="12" t="s">
        <v>30</v>
      </c>
      <c r="Y1582" s="12" t="s">
        <v>45</v>
      </c>
      <c r="Z1582" s="12">
        <v>99.92</v>
      </c>
      <c r="AA1582" s="12">
        <v>96.98</v>
      </c>
      <c r="AB1582" s="12" t="s">
        <v>46</v>
      </c>
      <c r="AC1582" s="13">
        <v>43661</v>
      </c>
      <c r="AD1582" s="12">
        <v>53</v>
      </c>
      <c r="AE1582" s="15" t="s">
        <v>33</v>
      </c>
    </row>
    <row r="1583" spans="3:31" ht="18" x14ac:dyDescent="0.35">
      <c r="C1583" s="11" t="s">
        <v>3167</v>
      </c>
      <c r="D1583" s="12" t="s">
        <v>5572</v>
      </c>
      <c r="E1583" s="12" t="s">
        <v>7588</v>
      </c>
      <c r="F1583" s="12" t="s">
        <v>35</v>
      </c>
      <c r="G1583" s="12" t="s">
        <v>8027</v>
      </c>
      <c r="H1583" s="12" t="s">
        <v>8022</v>
      </c>
      <c r="I1583" s="12" t="s">
        <v>3168</v>
      </c>
      <c r="J1583" s="13">
        <v>45559</v>
      </c>
      <c r="K1583" s="14">
        <v>0.42427083333333332</v>
      </c>
      <c r="L1583" s="12">
        <v>300.89999999999998</v>
      </c>
      <c r="M1583" s="12">
        <v>4952.32</v>
      </c>
      <c r="N1583" s="12">
        <v>5253.2199999999903</v>
      </c>
      <c r="O1583" s="12">
        <v>1904.18</v>
      </c>
      <c r="P1583" s="49">
        <v>45701</v>
      </c>
      <c r="Q1583" s="12" t="str">
        <f>TEXT(Table1[[#This Row],[Billing_Date]],"YYYY")</f>
        <v>2025</v>
      </c>
      <c r="R1583" s="49">
        <v>45878</v>
      </c>
      <c r="S1583" s="12" t="s">
        <v>49</v>
      </c>
      <c r="T1583" s="12">
        <f>IF(Table1[[#This Row],[Payment_Status]]="Paid",1,0)</f>
        <v>0</v>
      </c>
      <c r="U1583" s="12">
        <f>IF(Table1[[#This Row],[Payment_Status]]="Unpaid",1,0)</f>
        <v>1</v>
      </c>
      <c r="V1583" s="12">
        <f>IF(Table1[[#This Row],[Payment_Status]]="Pending",1,0)</f>
        <v>0</v>
      </c>
      <c r="W1583" s="12" t="s">
        <v>29</v>
      </c>
      <c r="X1583" s="12" t="s">
        <v>39</v>
      </c>
      <c r="Y1583" s="12" t="s">
        <v>63</v>
      </c>
      <c r="Z1583" s="12">
        <v>152.61000000000001</v>
      </c>
      <c r="AA1583" s="12">
        <v>148.29</v>
      </c>
      <c r="AB1583" s="12" t="s">
        <v>32</v>
      </c>
      <c r="AC1583" s="13">
        <v>44109</v>
      </c>
      <c r="AD1583" s="12">
        <v>18</v>
      </c>
      <c r="AE1583" s="15" t="s">
        <v>64</v>
      </c>
    </row>
    <row r="1584" spans="3:31" ht="18" x14ac:dyDescent="0.35">
      <c r="C1584" s="11" t="s">
        <v>2978</v>
      </c>
      <c r="D1584" s="12" t="s">
        <v>5573</v>
      </c>
      <c r="E1584" s="12" t="s">
        <v>7589</v>
      </c>
      <c r="F1584" s="12" t="s">
        <v>30</v>
      </c>
      <c r="G1584" s="12" t="s">
        <v>8026</v>
      </c>
      <c r="H1584" s="12" t="s">
        <v>8021</v>
      </c>
      <c r="I1584" s="12" t="s">
        <v>2979</v>
      </c>
      <c r="J1584" s="13">
        <v>45682</v>
      </c>
      <c r="K1584" s="14">
        <v>0.14276620370370371</v>
      </c>
      <c r="L1584" s="12">
        <v>402.14</v>
      </c>
      <c r="M1584" s="12">
        <v>2930.23</v>
      </c>
      <c r="N1584" s="12">
        <v>3332.37</v>
      </c>
      <c r="O1584" s="12">
        <v>2339.4499999999998</v>
      </c>
      <c r="P1584" s="49">
        <v>45686</v>
      </c>
      <c r="Q1584" s="12" t="str">
        <f>TEXT(Table1[[#This Row],[Billing_Date]],"YYYY")</f>
        <v>2025</v>
      </c>
      <c r="R1584" s="49">
        <v>45866</v>
      </c>
      <c r="S1584" s="12" t="s">
        <v>49</v>
      </c>
      <c r="T1584" s="12">
        <f>IF(Table1[[#This Row],[Payment_Status]]="Paid",1,0)</f>
        <v>0</v>
      </c>
      <c r="U1584" s="12">
        <f>IF(Table1[[#This Row],[Payment_Status]]="Unpaid",1,0)</f>
        <v>1</v>
      </c>
      <c r="V1584" s="12">
        <f>IF(Table1[[#This Row],[Payment_Status]]="Pending",1,0)</f>
        <v>0</v>
      </c>
      <c r="W1584" s="12" t="s">
        <v>43</v>
      </c>
      <c r="X1584" s="12" t="s">
        <v>44</v>
      </c>
      <c r="Y1584" s="12" t="s">
        <v>45</v>
      </c>
      <c r="Z1584" s="12">
        <v>278.36</v>
      </c>
      <c r="AA1584" s="12">
        <v>123.78</v>
      </c>
      <c r="AB1584" s="12" t="s">
        <v>46</v>
      </c>
      <c r="AC1584" s="13">
        <v>43830</v>
      </c>
      <c r="AD1584" s="12">
        <v>25</v>
      </c>
      <c r="AE1584" s="15" t="s">
        <v>64</v>
      </c>
    </row>
    <row r="1585" spans="3:31" ht="18" x14ac:dyDescent="0.35">
      <c r="C1585" s="11" t="s">
        <v>3171</v>
      </c>
      <c r="D1585" s="12" t="s">
        <v>5574</v>
      </c>
      <c r="E1585" s="12" t="s">
        <v>7590</v>
      </c>
      <c r="F1585" s="12" t="s">
        <v>30</v>
      </c>
      <c r="G1585" s="12" t="s">
        <v>8030</v>
      </c>
      <c r="H1585" s="12" t="s">
        <v>8023</v>
      </c>
      <c r="I1585" s="12" t="s">
        <v>3172</v>
      </c>
      <c r="J1585" s="13">
        <v>45528</v>
      </c>
      <c r="K1585" s="14">
        <v>0.31057870370370372</v>
      </c>
      <c r="L1585" s="12">
        <v>133.05000000000001</v>
      </c>
      <c r="M1585" s="12">
        <v>4373.29</v>
      </c>
      <c r="N1585" s="12">
        <v>4506.34</v>
      </c>
      <c r="O1585" s="12">
        <v>952.52</v>
      </c>
      <c r="P1585" s="49">
        <v>45701</v>
      </c>
      <c r="Q1585" s="12" t="str">
        <f>TEXT(Table1[[#This Row],[Billing_Date]],"YYYY")</f>
        <v>2025</v>
      </c>
      <c r="R1585" s="49">
        <v>45869</v>
      </c>
      <c r="S1585" s="12" t="s">
        <v>28</v>
      </c>
      <c r="T1585" s="12">
        <f>IF(Table1[[#This Row],[Payment_Status]]="Paid",1,0)</f>
        <v>1</v>
      </c>
      <c r="U1585" s="12">
        <f>IF(Table1[[#This Row],[Payment_Status]]="Unpaid",1,0)</f>
        <v>0</v>
      </c>
      <c r="V1585" s="12">
        <f>IF(Table1[[#This Row],[Payment_Status]]="Pending",1,0)</f>
        <v>0</v>
      </c>
      <c r="W1585" s="12" t="s">
        <v>43</v>
      </c>
      <c r="X1585" s="12" t="s">
        <v>30</v>
      </c>
      <c r="Y1585" s="12" t="s">
        <v>31</v>
      </c>
      <c r="Z1585" s="12">
        <v>68.2</v>
      </c>
      <c r="AA1585" s="12">
        <v>64.849999999999994</v>
      </c>
      <c r="AB1585" s="12" t="s">
        <v>46</v>
      </c>
      <c r="AC1585" s="13">
        <v>44745</v>
      </c>
      <c r="AD1585" s="12">
        <v>75</v>
      </c>
      <c r="AE1585" s="15" t="s">
        <v>40</v>
      </c>
    </row>
    <row r="1586" spans="3:31" ht="18" x14ac:dyDescent="0.35">
      <c r="C1586" s="11" t="s">
        <v>2161</v>
      </c>
      <c r="D1586" s="12" t="s">
        <v>5575</v>
      </c>
      <c r="E1586" s="12" t="s">
        <v>7591</v>
      </c>
      <c r="F1586" s="12" t="s">
        <v>35</v>
      </c>
      <c r="G1586" s="12" t="s">
        <v>8031</v>
      </c>
      <c r="H1586" s="12" t="s">
        <v>8024</v>
      </c>
      <c r="I1586" s="12" t="s">
        <v>2162</v>
      </c>
      <c r="J1586" s="13">
        <v>45795</v>
      </c>
      <c r="K1586" s="14">
        <v>0.74998842592592596</v>
      </c>
      <c r="L1586" s="12">
        <v>265.94</v>
      </c>
      <c r="M1586" s="12">
        <v>3769.4</v>
      </c>
      <c r="N1586" s="12">
        <v>4035.34</v>
      </c>
      <c r="O1586" s="12">
        <v>1991.24</v>
      </c>
      <c r="P1586" s="49">
        <v>45797</v>
      </c>
      <c r="Q1586" s="12" t="str">
        <f>TEXT(Table1[[#This Row],[Billing_Date]],"YYYY")</f>
        <v>2025</v>
      </c>
      <c r="R1586" s="49">
        <v>45866</v>
      </c>
      <c r="S1586" s="12" t="s">
        <v>49</v>
      </c>
      <c r="T1586" s="12">
        <f>IF(Table1[[#This Row],[Payment_Status]]="Paid",1,0)</f>
        <v>0</v>
      </c>
      <c r="U1586" s="12">
        <f>IF(Table1[[#This Row],[Payment_Status]]="Unpaid",1,0)</f>
        <v>1</v>
      </c>
      <c r="V1586" s="12">
        <f>IF(Table1[[#This Row],[Payment_Status]]="Pending",1,0)</f>
        <v>0</v>
      </c>
      <c r="W1586" s="12" t="s">
        <v>29</v>
      </c>
      <c r="X1586" s="12" t="s">
        <v>30</v>
      </c>
      <c r="Y1586" s="12" t="s">
        <v>31</v>
      </c>
      <c r="Z1586" s="12">
        <v>170.39</v>
      </c>
      <c r="AA1586" s="12">
        <v>95.55</v>
      </c>
      <c r="AB1586" s="12" t="s">
        <v>32</v>
      </c>
      <c r="AC1586" s="13">
        <v>42277</v>
      </c>
      <c r="AD1586" s="12">
        <v>26</v>
      </c>
      <c r="AE1586" s="15" t="s">
        <v>40</v>
      </c>
    </row>
    <row r="1587" spans="3:31" ht="18" x14ac:dyDescent="0.35">
      <c r="C1587" s="11" t="s">
        <v>3175</v>
      </c>
      <c r="D1587" s="12" t="s">
        <v>5576</v>
      </c>
      <c r="E1587" s="12" t="s">
        <v>7592</v>
      </c>
      <c r="F1587" s="12" t="s">
        <v>26</v>
      </c>
      <c r="G1587" s="12" t="s">
        <v>8031</v>
      </c>
      <c r="H1587" s="12" t="s">
        <v>8024</v>
      </c>
      <c r="I1587" s="12" t="s">
        <v>3176</v>
      </c>
      <c r="J1587" s="13">
        <v>45768</v>
      </c>
      <c r="K1587" s="14">
        <v>0.60192129629629632</v>
      </c>
      <c r="L1587" s="12">
        <v>456.55</v>
      </c>
      <c r="M1587" s="12">
        <v>1102.69</v>
      </c>
      <c r="N1587" s="12">
        <v>1559.24</v>
      </c>
      <c r="O1587" s="12">
        <v>2819.43</v>
      </c>
      <c r="P1587" s="49">
        <v>45773</v>
      </c>
      <c r="Q1587" s="12" t="str">
        <f>TEXT(Table1[[#This Row],[Billing_Date]],"YYYY")</f>
        <v>2025</v>
      </c>
      <c r="R1587" s="49">
        <v>45865</v>
      </c>
      <c r="S1587" s="12" t="s">
        <v>37</v>
      </c>
      <c r="T1587" s="12">
        <f>IF(Table1[[#This Row],[Payment_Status]]="Paid",1,0)</f>
        <v>0</v>
      </c>
      <c r="U1587" s="12">
        <f>IF(Table1[[#This Row],[Payment_Status]]="Unpaid",1,0)</f>
        <v>0</v>
      </c>
      <c r="V1587" s="12">
        <f>IF(Table1[[#This Row],[Payment_Status]]="Pending",1,0)</f>
        <v>1</v>
      </c>
      <c r="W1587" s="12" t="s">
        <v>50</v>
      </c>
      <c r="X1587" s="12" t="s">
        <v>44</v>
      </c>
      <c r="Y1587" s="12" t="s">
        <v>45</v>
      </c>
      <c r="Z1587" s="12">
        <v>183.29</v>
      </c>
      <c r="AA1587" s="12">
        <v>273.26</v>
      </c>
      <c r="AB1587" s="12" t="s">
        <v>46</v>
      </c>
      <c r="AC1587" s="13">
        <v>44250</v>
      </c>
      <c r="AD1587" s="12">
        <v>21</v>
      </c>
      <c r="AE1587" s="15" t="s">
        <v>33</v>
      </c>
    </row>
    <row r="1588" spans="3:31" ht="18" x14ac:dyDescent="0.35">
      <c r="C1588" s="11" t="s">
        <v>3177</v>
      </c>
      <c r="D1588" s="12" t="s">
        <v>5577</v>
      </c>
      <c r="E1588" s="12" t="s">
        <v>7593</v>
      </c>
      <c r="F1588" s="12" t="s">
        <v>35</v>
      </c>
      <c r="G1588" s="12" t="s">
        <v>8025</v>
      </c>
      <c r="H1588" s="12" t="s">
        <v>8020</v>
      </c>
      <c r="I1588" s="12" t="s">
        <v>3178</v>
      </c>
      <c r="J1588" s="13">
        <v>45520</v>
      </c>
      <c r="K1588" s="14">
        <v>0.86121527777777773</v>
      </c>
      <c r="L1588" s="12">
        <v>35.44</v>
      </c>
      <c r="M1588" s="12">
        <v>1797.94</v>
      </c>
      <c r="N1588" s="12">
        <v>1833.38</v>
      </c>
      <c r="O1588" s="12">
        <v>178.27</v>
      </c>
      <c r="P1588" s="49">
        <v>45683</v>
      </c>
      <c r="Q1588" s="12" t="str">
        <f>TEXT(Table1[[#This Row],[Billing_Date]],"YYYY")</f>
        <v>2025</v>
      </c>
      <c r="R1588" s="49">
        <v>45857</v>
      </c>
      <c r="S1588" s="12" t="s">
        <v>28</v>
      </c>
      <c r="T1588" s="12">
        <f>IF(Table1[[#This Row],[Payment_Status]]="Paid",1,0)</f>
        <v>1</v>
      </c>
      <c r="U1588" s="12">
        <f>IF(Table1[[#This Row],[Payment_Status]]="Unpaid",1,0)</f>
        <v>0</v>
      </c>
      <c r="V1588" s="12">
        <f>IF(Table1[[#This Row],[Payment_Status]]="Pending",1,0)</f>
        <v>0</v>
      </c>
      <c r="W1588" s="12" t="s">
        <v>38</v>
      </c>
      <c r="X1588" s="12" t="s">
        <v>39</v>
      </c>
      <c r="Y1588" s="12" t="s">
        <v>51</v>
      </c>
      <c r="Z1588" s="12">
        <v>21.13</v>
      </c>
      <c r="AA1588" s="12">
        <v>14.31</v>
      </c>
      <c r="AB1588" s="12" t="s">
        <v>46</v>
      </c>
      <c r="AC1588" s="13">
        <v>43937</v>
      </c>
      <c r="AD1588" s="12">
        <v>52</v>
      </c>
      <c r="AE1588" s="15" t="s">
        <v>40</v>
      </c>
    </row>
    <row r="1589" spans="3:31" ht="18" x14ac:dyDescent="0.35">
      <c r="C1589" s="11" t="s">
        <v>3179</v>
      </c>
      <c r="D1589" s="12" t="s">
        <v>5578</v>
      </c>
      <c r="E1589" s="12" t="s">
        <v>7594</v>
      </c>
      <c r="F1589" s="12" t="s">
        <v>26</v>
      </c>
      <c r="G1589" s="12" t="s">
        <v>8025</v>
      </c>
      <c r="H1589" s="12" t="s">
        <v>8020</v>
      </c>
      <c r="I1589" s="12" t="s">
        <v>3180</v>
      </c>
      <c r="J1589" s="13">
        <v>45535</v>
      </c>
      <c r="K1589" s="14">
        <v>0.72817129629629629</v>
      </c>
      <c r="L1589" s="12">
        <v>351.95</v>
      </c>
      <c r="M1589" s="12">
        <v>2460.5100000000002</v>
      </c>
      <c r="N1589" s="12">
        <v>2812.46</v>
      </c>
      <c r="O1589" s="12">
        <v>1874.03</v>
      </c>
      <c r="P1589" s="49">
        <v>45539</v>
      </c>
      <c r="Q1589" s="12" t="str">
        <f>TEXT(Table1[[#This Row],[Billing_Date]],"YYYY")</f>
        <v>2024</v>
      </c>
      <c r="R1589" s="49">
        <v>45869</v>
      </c>
      <c r="S1589" s="12" t="s">
        <v>49</v>
      </c>
      <c r="T1589" s="12">
        <f>IF(Table1[[#This Row],[Payment_Status]]="Paid",1,0)</f>
        <v>0</v>
      </c>
      <c r="U1589" s="12">
        <f>IF(Table1[[#This Row],[Payment_Status]]="Unpaid",1,0)</f>
        <v>1</v>
      </c>
      <c r="V1589" s="12">
        <f>IF(Table1[[#This Row],[Payment_Status]]="Pending",1,0)</f>
        <v>0</v>
      </c>
      <c r="W1589" s="12" t="s">
        <v>58</v>
      </c>
      <c r="X1589" s="12" t="s">
        <v>44</v>
      </c>
      <c r="Y1589" s="12" t="s">
        <v>63</v>
      </c>
      <c r="Z1589" s="12">
        <v>220.06</v>
      </c>
      <c r="AA1589" s="12">
        <v>131.88999999999999</v>
      </c>
      <c r="AB1589" s="12" t="s">
        <v>32</v>
      </c>
      <c r="AC1589" s="13">
        <v>43127</v>
      </c>
      <c r="AD1589" s="12">
        <v>67</v>
      </c>
      <c r="AE1589" s="15" t="s">
        <v>40</v>
      </c>
    </row>
    <row r="1590" spans="3:31" ht="18" x14ac:dyDescent="0.35">
      <c r="C1590" s="11" t="s">
        <v>3181</v>
      </c>
      <c r="D1590" s="12" t="s">
        <v>5579</v>
      </c>
      <c r="E1590" s="12" t="s">
        <v>7595</v>
      </c>
      <c r="F1590" s="12" t="s">
        <v>35</v>
      </c>
      <c r="G1590" s="12" t="s">
        <v>8029</v>
      </c>
      <c r="H1590" s="12" t="s">
        <v>8020</v>
      </c>
      <c r="I1590" s="12" t="s">
        <v>3182</v>
      </c>
      <c r="J1590" s="13">
        <v>45720</v>
      </c>
      <c r="K1590" s="14">
        <v>0.54848379629629629</v>
      </c>
      <c r="L1590" s="12">
        <v>188.17</v>
      </c>
      <c r="M1590" s="12">
        <v>1037.52</v>
      </c>
      <c r="N1590" s="12">
        <v>1225.69</v>
      </c>
      <c r="O1590" s="12">
        <v>1276.03</v>
      </c>
      <c r="P1590" s="49">
        <v>45726</v>
      </c>
      <c r="Q1590" s="12" t="str">
        <f>TEXT(Table1[[#This Row],[Billing_Date]],"YYYY")</f>
        <v>2025</v>
      </c>
      <c r="R1590" s="49">
        <v>45861</v>
      </c>
      <c r="S1590" s="12" t="s">
        <v>28</v>
      </c>
      <c r="T1590" s="12">
        <f>IF(Table1[[#This Row],[Payment_Status]]="Paid",1,0)</f>
        <v>1</v>
      </c>
      <c r="U1590" s="12">
        <f>IF(Table1[[#This Row],[Payment_Status]]="Unpaid",1,0)</f>
        <v>0</v>
      </c>
      <c r="V1590" s="12">
        <f>IF(Table1[[#This Row],[Payment_Status]]="Pending",1,0)</f>
        <v>0</v>
      </c>
      <c r="W1590" s="12" t="s">
        <v>29</v>
      </c>
      <c r="X1590" s="12" t="s">
        <v>44</v>
      </c>
      <c r="Y1590" s="12" t="s">
        <v>63</v>
      </c>
      <c r="Z1590" s="12">
        <v>104.53</v>
      </c>
      <c r="AA1590" s="12">
        <v>83.64</v>
      </c>
      <c r="AB1590" s="12" t="s">
        <v>32</v>
      </c>
      <c r="AC1590" s="13">
        <v>44685</v>
      </c>
      <c r="AD1590" s="12">
        <v>33</v>
      </c>
      <c r="AE1590" s="15" t="s">
        <v>33</v>
      </c>
    </row>
    <row r="1591" spans="3:31" ht="18" x14ac:dyDescent="0.35">
      <c r="C1591" s="11" t="s">
        <v>3183</v>
      </c>
      <c r="D1591" s="12" t="s">
        <v>5580</v>
      </c>
      <c r="E1591" s="12" t="s">
        <v>7596</v>
      </c>
      <c r="F1591" s="12" t="s">
        <v>30</v>
      </c>
      <c r="G1591" s="12" t="s">
        <v>8027</v>
      </c>
      <c r="H1591" s="12" t="s">
        <v>8022</v>
      </c>
      <c r="I1591" s="12" t="s">
        <v>3184</v>
      </c>
      <c r="J1591" s="13">
        <v>45524</v>
      </c>
      <c r="K1591" s="14">
        <v>0.84289351851851857</v>
      </c>
      <c r="L1591" s="12">
        <v>334.06</v>
      </c>
      <c r="M1591" s="12">
        <v>4449.3</v>
      </c>
      <c r="N1591" s="12">
        <v>4783.3599999999997</v>
      </c>
      <c r="O1591" s="12">
        <v>2000.97</v>
      </c>
      <c r="P1591" s="49">
        <v>45600</v>
      </c>
      <c r="Q1591" s="12" t="str">
        <f>TEXT(Table1[[#This Row],[Billing_Date]],"YYYY")</f>
        <v>2024</v>
      </c>
      <c r="R1591" s="49">
        <v>45868</v>
      </c>
      <c r="S1591" s="12" t="s">
        <v>37</v>
      </c>
      <c r="T1591" s="12">
        <f>IF(Table1[[#This Row],[Payment_Status]]="Paid",1,0)</f>
        <v>0</v>
      </c>
      <c r="U1591" s="12">
        <f>IF(Table1[[#This Row],[Payment_Status]]="Unpaid",1,0)</f>
        <v>0</v>
      </c>
      <c r="V1591" s="12">
        <f>IF(Table1[[#This Row],[Payment_Status]]="Pending",1,0)</f>
        <v>1</v>
      </c>
      <c r="W1591" s="12" t="s">
        <v>50</v>
      </c>
      <c r="X1591" s="12" t="s">
        <v>44</v>
      </c>
      <c r="Y1591" s="12" t="s">
        <v>31</v>
      </c>
      <c r="Z1591" s="12">
        <v>218.57</v>
      </c>
      <c r="AA1591" s="12">
        <v>115.49</v>
      </c>
      <c r="AB1591" s="12" t="s">
        <v>32</v>
      </c>
      <c r="AC1591" s="13">
        <v>45309</v>
      </c>
      <c r="AD1591" s="12">
        <v>58</v>
      </c>
      <c r="AE1591" s="15" t="s">
        <v>40</v>
      </c>
    </row>
    <row r="1592" spans="3:31" ht="18" x14ac:dyDescent="0.35">
      <c r="C1592" s="11" t="s">
        <v>3185</v>
      </c>
      <c r="D1592" s="12" t="s">
        <v>5581</v>
      </c>
      <c r="E1592" s="12" t="s">
        <v>7597</v>
      </c>
      <c r="F1592" s="12" t="s">
        <v>26</v>
      </c>
      <c r="G1592" s="12" t="s">
        <v>8030</v>
      </c>
      <c r="H1592" s="12" t="s">
        <v>8023</v>
      </c>
      <c r="I1592" s="12" t="s">
        <v>3186</v>
      </c>
      <c r="J1592" s="13">
        <v>45766</v>
      </c>
      <c r="K1592" s="14">
        <v>0.18460648148148148</v>
      </c>
      <c r="L1592" s="12">
        <v>456.69</v>
      </c>
      <c r="M1592" s="12">
        <v>4568.72</v>
      </c>
      <c r="N1592" s="12">
        <v>5025.41</v>
      </c>
      <c r="O1592" s="12">
        <v>2756.14</v>
      </c>
      <c r="P1592" s="49">
        <v>45802</v>
      </c>
      <c r="Q1592" s="12" t="str">
        <f>TEXT(Table1[[#This Row],[Billing_Date]],"YYYY")</f>
        <v>2025</v>
      </c>
      <c r="R1592" s="49">
        <v>45876</v>
      </c>
      <c r="S1592" s="12" t="s">
        <v>49</v>
      </c>
      <c r="T1592" s="12">
        <f>IF(Table1[[#This Row],[Payment_Status]]="Paid",1,0)</f>
        <v>0</v>
      </c>
      <c r="U1592" s="12">
        <f>IF(Table1[[#This Row],[Payment_Status]]="Unpaid",1,0)</f>
        <v>1</v>
      </c>
      <c r="V1592" s="12">
        <f>IF(Table1[[#This Row],[Payment_Status]]="Pending",1,0)</f>
        <v>0</v>
      </c>
      <c r="W1592" s="12" t="s">
        <v>43</v>
      </c>
      <c r="X1592" s="12" t="s">
        <v>39</v>
      </c>
      <c r="Y1592" s="12" t="s">
        <v>85</v>
      </c>
      <c r="Z1592" s="12">
        <v>207.9</v>
      </c>
      <c r="AA1592" s="12">
        <v>248.79</v>
      </c>
      <c r="AB1592" s="12" t="s">
        <v>46</v>
      </c>
      <c r="AC1592" s="13">
        <v>43979</v>
      </c>
      <c r="AD1592" s="12">
        <v>35</v>
      </c>
      <c r="AE1592" s="15" t="s">
        <v>33</v>
      </c>
    </row>
    <row r="1593" spans="3:31" ht="18" x14ac:dyDescent="0.35">
      <c r="C1593" s="11" t="s">
        <v>3232</v>
      </c>
      <c r="D1593" s="12" t="s">
        <v>5582</v>
      </c>
      <c r="E1593" s="12" t="s">
        <v>7598</v>
      </c>
      <c r="F1593" s="12" t="s">
        <v>26</v>
      </c>
      <c r="G1593" s="12" t="s">
        <v>8030</v>
      </c>
      <c r="H1593" s="12" t="s">
        <v>8023</v>
      </c>
      <c r="I1593" s="12" t="s">
        <v>3233</v>
      </c>
      <c r="J1593" s="13">
        <v>45771</v>
      </c>
      <c r="K1593" s="14">
        <v>0.70299768518518524</v>
      </c>
      <c r="L1593" s="12">
        <v>166.03</v>
      </c>
      <c r="M1593" s="12">
        <v>2392.9299999999998</v>
      </c>
      <c r="N1593" s="12">
        <v>2558.96</v>
      </c>
      <c r="O1593" s="12">
        <v>1215.94</v>
      </c>
      <c r="P1593" s="49">
        <v>45773</v>
      </c>
      <c r="Q1593" s="12" t="str">
        <f>TEXT(Table1[[#This Row],[Billing_Date]],"YYYY")</f>
        <v>2025</v>
      </c>
      <c r="R1593" s="49">
        <v>45865</v>
      </c>
      <c r="S1593" s="12" t="s">
        <v>28</v>
      </c>
      <c r="T1593" s="12">
        <f>IF(Table1[[#This Row],[Payment_Status]]="Paid",1,0)</f>
        <v>1</v>
      </c>
      <c r="U1593" s="12">
        <f>IF(Table1[[#This Row],[Payment_Status]]="Unpaid",1,0)</f>
        <v>0</v>
      </c>
      <c r="V1593" s="12">
        <f>IF(Table1[[#This Row],[Payment_Status]]="Pending",1,0)</f>
        <v>0</v>
      </c>
      <c r="W1593" s="12" t="s">
        <v>58</v>
      </c>
      <c r="X1593" s="12" t="s">
        <v>30</v>
      </c>
      <c r="Y1593" s="12" t="s">
        <v>63</v>
      </c>
      <c r="Z1593" s="12">
        <v>90.21</v>
      </c>
      <c r="AA1593" s="12">
        <v>75.819999999999993</v>
      </c>
      <c r="AB1593" s="12" t="s">
        <v>46</v>
      </c>
      <c r="AC1593" s="13">
        <v>43279</v>
      </c>
      <c r="AD1593" s="12">
        <v>28</v>
      </c>
      <c r="AE1593" s="15" t="s">
        <v>64</v>
      </c>
    </row>
    <row r="1594" spans="3:31" ht="18" x14ac:dyDescent="0.35">
      <c r="C1594" s="11" t="s">
        <v>3189</v>
      </c>
      <c r="D1594" s="12" t="s">
        <v>5583</v>
      </c>
      <c r="E1594" s="12" t="s">
        <v>7599</v>
      </c>
      <c r="F1594" s="12" t="s">
        <v>35</v>
      </c>
      <c r="G1594" s="12" t="s">
        <v>8030</v>
      </c>
      <c r="H1594" s="12" t="s">
        <v>8023</v>
      </c>
      <c r="I1594" s="12" t="s">
        <v>3190</v>
      </c>
      <c r="J1594" s="13">
        <v>45712</v>
      </c>
      <c r="K1594" s="14">
        <v>0.86758101851851854</v>
      </c>
      <c r="L1594" s="12">
        <v>339.61</v>
      </c>
      <c r="M1594" s="12">
        <v>3448.36</v>
      </c>
      <c r="N1594" s="12">
        <v>3787.97</v>
      </c>
      <c r="O1594" s="12">
        <v>2095.23</v>
      </c>
      <c r="P1594" s="49">
        <v>45715</v>
      </c>
      <c r="Q1594" s="12" t="str">
        <f>TEXT(Table1[[#This Row],[Billing_Date]],"YYYY")</f>
        <v>2025</v>
      </c>
      <c r="R1594" s="49">
        <v>45870</v>
      </c>
      <c r="S1594" s="12" t="s">
        <v>28</v>
      </c>
      <c r="T1594" s="12">
        <f>IF(Table1[[#This Row],[Payment_Status]]="Paid",1,0)</f>
        <v>1</v>
      </c>
      <c r="U1594" s="12">
        <f>IF(Table1[[#This Row],[Payment_Status]]="Unpaid",1,0)</f>
        <v>0</v>
      </c>
      <c r="V1594" s="12">
        <f>IF(Table1[[#This Row],[Payment_Status]]="Pending",1,0)</f>
        <v>0</v>
      </c>
      <c r="W1594" s="12" t="s">
        <v>43</v>
      </c>
      <c r="X1594" s="12" t="s">
        <v>44</v>
      </c>
      <c r="Y1594" s="12" t="s">
        <v>63</v>
      </c>
      <c r="Z1594" s="12">
        <v>148.19</v>
      </c>
      <c r="AA1594" s="12">
        <v>191.42</v>
      </c>
      <c r="AB1594" s="12" t="s">
        <v>32</v>
      </c>
      <c r="AC1594" s="13">
        <v>42734</v>
      </c>
      <c r="AD1594" s="12">
        <v>62</v>
      </c>
      <c r="AE1594" s="15" t="s">
        <v>64</v>
      </c>
    </row>
    <row r="1595" spans="3:31" ht="18" x14ac:dyDescent="0.35">
      <c r="C1595" s="11" t="s">
        <v>3191</v>
      </c>
      <c r="D1595" s="12" t="s">
        <v>5584</v>
      </c>
      <c r="E1595" s="12" t="s">
        <v>7600</v>
      </c>
      <c r="F1595" s="12" t="s">
        <v>30</v>
      </c>
      <c r="G1595" s="12" t="s">
        <v>8030</v>
      </c>
      <c r="H1595" s="12" t="s">
        <v>8023</v>
      </c>
      <c r="I1595" s="12" t="s">
        <v>3192</v>
      </c>
      <c r="J1595" s="13">
        <v>45517</v>
      </c>
      <c r="K1595" s="14">
        <v>0.68243055555555554</v>
      </c>
      <c r="L1595" s="12">
        <v>132.22</v>
      </c>
      <c r="M1595" s="12">
        <v>4194.29</v>
      </c>
      <c r="N1595" s="12">
        <v>4326.51</v>
      </c>
      <c r="O1595" s="12">
        <v>612.35</v>
      </c>
      <c r="P1595" s="49">
        <v>45546</v>
      </c>
      <c r="Q1595" s="12" t="str">
        <f>TEXT(Table1[[#This Row],[Billing_Date]],"YYYY")</f>
        <v>2024</v>
      </c>
      <c r="R1595" s="49">
        <v>45884</v>
      </c>
      <c r="S1595" s="12" t="s">
        <v>37</v>
      </c>
      <c r="T1595" s="12">
        <f>IF(Table1[[#This Row],[Payment_Status]]="Paid",1,0)</f>
        <v>0</v>
      </c>
      <c r="U1595" s="12">
        <f>IF(Table1[[#This Row],[Payment_Status]]="Unpaid",1,0)</f>
        <v>0</v>
      </c>
      <c r="V1595" s="12">
        <f>IF(Table1[[#This Row],[Payment_Status]]="Pending",1,0)</f>
        <v>1</v>
      </c>
      <c r="W1595" s="12" t="s">
        <v>58</v>
      </c>
      <c r="X1595" s="12" t="s">
        <v>39</v>
      </c>
      <c r="Y1595" s="12" t="s">
        <v>51</v>
      </c>
      <c r="Z1595" s="12">
        <v>74.95</v>
      </c>
      <c r="AA1595" s="12">
        <v>57.27</v>
      </c>
      <c r="AB1595" s="12" t="s">
        <v>32</v>
      </c>
      <c r="AC1595" s="13">
        <v>44027</v>
      </c>
      <c r="AD1595" s="12">
        <v>36</v>
      </c>
      <c r="AE1595" s="15" t="s">
        <v>40</v>
      </c>
    </row>
    <row r="1596" spans="3:31" ht="18" x14ac:dyDescent="0.35">
      <c r="C1596" s="11" t="s">
        <v>3193</v>
      </c>
      <c r="D1596" s="12" t="s">
        <v>5585</v>
      </c>
      <c r="E1596" s="12" t="s">
        <v>7601</v>
      </c>
      <c r="F1596" s="12" t="s">
        <v>35</v>
      </c>
      <c r="G1596" s="12" t="s">
        <v>8029</v>
      </c>
      <c r="H1596" s="12" t="s">
        <v>8020</v>
      </c>
      <c r="I1596" s="12" t="s">
        <v>3194</v>
      </c>
      <c r="J1596" s="13">
        <v>45510</v>
      </c>
      <c r="K1596" s="14">
        <v>0.31575231481481481</v>
      </c>
      <c r="L1596" s="12">
        <v>170.96</v>
      </c>
      <c r="M1596" s="12">
        <v>2977.22</v>
      </c>
      <c r="N1596" s="12">
        <v>3148.18</v>
      </c>
      <c r="O1596" s="12">
        <v>803.52</v>
      </c>
      <c r="P1596" s="49">
        <v>45561</v>
      </c>
      <c r="Q1596" s="12" t="str">
        <f>TEXT(Table1[[#This Row],[Billing_Date]],"YYYY")</f>
        <v>2024</v>
      </c>
      <c r="R1596" s="49">
        <v>45858</v>
      </c>
      <c r="S1596" s="12" t="s">
        <v>28</v>
      </c>
      <c r="T1596" s="12">
        <f>IF(Table1[[#This Row],[Payment_Status]]="Paid",1,0)</f>
        <v>1</v>
      </c>
      <c r="U1596" s="12">
        <f>IF(Table1[[#This Row],[Payment_Status]]="Unpaid",1,0)</f>
        <v>0</v>
      </c>
      <c r="V1596" s="12">
        <f>IF(Table1[[#This Row],[Payment_Status]]="Pending",1,0)</f>
        <v>0</v>
      </c>
      <c r="W1596" s="12" t="s">
        <v>29</v>
      </c>
      <c r="X1596" s="12" t="s">
        <v>39</v>
      </c>
      <c r="Y1596" s="12" t="s">
        <v>31</v>
      </c>
      <c r="Z1596" s="12">
        <v>119.58</v>
      </c>
      <c r="AA1596" s="12">
        <v>51.38</v>
      </c>
      <c r="AB1596" s="12" t="s">
        <v>46</v>
      </c>
      <c r="AC1596" s="13">
        <v>45109</v>
      </c>
      <c r="AD1596" s="12">
        <v>25</v>
      </c>
      <c r="AE1596" s="15" t="s">
        <v>40</v>
      </c>
    </row>
    <row r="1597" spans="3:31" ht="18" x14ac:dyDescent="0.35">
      <c r="C1597" s="11" t="s">
        <v>3195</v>
      </c>
      <c r="D1597" s="12" t="s">
        <v>5586</v>
      </c>
      <c r="E1597" s="12" t="s">
        <v>7602</v>
      </c>
      <c r="F1597" s="12" t="s">
        <v>30</v>
      </c>
      <c r="G1597" s="12" t="s">
        <v>8031</v>
      </c>
      <c r="H1597" s="12" t="s">
        <v>8024</v>
      </c>
      <c r="I1597" s="12" t="s">
        <v>3196</v>
      </c>
      <c r="J1597" s="13">
        <v>45734</v>
      </c>
      <c r="K1597" s="14">
        <v>0.12314814814814815</v>
      </c>
      <c r="L1597" s="12">
        <v>217.2</v>
      </c>
      <c r="M1597" s="12">
        <v>2750.72</v>
      </c>
      <c r="N1597" s="12">
        <v>2967.9199999999901</v>
      </c>
      <c r="O1597" s="12">
        <v>1185.22</v>
      </c>
      <c r="P1597" s="49">
        <v>45736</v>
      </c>
      <c r="Q1597" s="12" t="str">
        <f>TEXT(Table1[[#This Row],[Billing_Date]],"YYYY")</f>
        <v>2025</v>
      </c>
      <c r="R1597" s="49">
        <v>45879</v>
      </c>
      <c r="S1597" s="12" t="s">
        <v>28</v>
      </c>
      <c r="T1597" s="12">
        <f>IF(Table1[[#This Row],[Payment_Status]]="Paid",1,0)</f>
        <v>1</v>
      </c>
      <c r="U1597" s="12">
        <f>IF(Table1[[#This Row],[Payment_Status]]="Unpaid",1,0)</f>
        <v>0</v>
      </c>
      <c r="V1597" s="12">
        <f>IF(Table1[[#This Row],[Payment_Status]]="Pending",1,0)</f>
        <v>0</v>
      </c>
      <c r="W1597" s="12" t="s">
        <v>29</v>
      </c>
      <c r="X1597" s="12" t="s">
        <v>30</v>
      </c>
      <c r="Y1597" s="12" t="s">
        <v>51</v>
      </c>
      <c r="Z1597" s="12">
        <v>106.9</v>
      </c>
      <c r="AA1597" s="12">
        <v>110.3</v>
      </c>
      <c r="AB1597" s="12" t="s">
        <v>46</v>
      </c>
      <c r="AC1597" s="13">
        <v>43297</v>
      </c>
      <c r="AD1597" s="12">
        <v>43</v>
      </c>
      <c r="AE1597" s="15" t="s">
        <v>33</v>
      </c>
    </row>
    <row r="1598" spans="3:31" ht="18" x14ac:dyDescent="0.35">
      <c r="C1598" s="11" t="s">
        <v>352</v>
      </c>
      <c r="D1598" s="12" t="s">
        <v>5588</v>
      </c>
      <c r="E1598" s="12" t="s">
        <v>7604</v>
      </c>
      <c r="F1598" s="12" t="s">
        <v>30</v>
      </c>
      <c r="G1598" s="12" t="s">
        <v>8030</v>
      </c>
      <c r="H1598" s="12" t="s">
        <v>8023</v>
      </c>
      <c r="I1598" s="12" t="s">
        <v>353</v>
      </c>
      <c r="J1598" s="13">
        <v>45549</v>
      </c>
      <c r="K1598" s="14">
        <v>0.97090277777777778</v>
      </c>
      <c r="L1598" s="12">
        <v>375.62</v>
      </c>
      <c r="M1598" s="12">
        <v>2758.52</v>
      </c>
      <c r="N1598" s="12">
        <v>3134.14</v>
      </c>
      <c r="O1598" s="12">
        <v>2351.5700000000002</v>
      </c>
      <c r="P1598" s="49">
        <v>45575</v>
      </c>
      <c r="Q1598" s="12" t="str">
        <f>TEXT(Table1[[#This Row],[Billing_Date]],"YYYY")</f>
        <v>2024</v>
      </c>
      <c r="R1598" s="49">
        <v>45877</v>
      </c>
      <c r="S1598" s="12" t="s">
        <v>37</v>
      </c>
      <c r="T1598" s="12">
        <f>IF(Table1[[#This Row],[Payment_Status]]="Paid",1,0)</f>
        <v>0</v>
      </c>
      <c r="U1598" s="12">
        <f>IF(Table1[[#This Row],[Payment_Status]]="Unpaid",1,0)</f>
        <v>0</v>
      </c>
      <c r="V1598" s="12">
        <f>IF(Table1[[#This Row],[Payment_Status]]="Pending",1,0)</f>
        <v>1</v>
      </c>
      <c r="W1598" s="12" t="s">
        <v>29</v>
      </c>
      <c r="X1598" s="12" t="s">
        <v>30</v>
      </c>
      <c r="Y1598" s="12" t="s">
        <v>45</v>
      </c>
      <c r="Z1598" s="12">
        <v>240.55</v>
      </c>
      <c r="AA1598" s="12">
        <v>135.07</v>
      </c>
      <c r="AB1598" s="12" t="s">
        <v>32</v>
      </c>
      <c r="AC1598" s="13">
        <v>44731</v>
      </c>
      <c r="AD1598" s="12">
        <v>71</v>
      </c>
      <c r="AE1598" s="15" t="s">
        <v>33</v>
      </c>
    </row>
    <row r="1599" spans="3:31" ht="18" x14ac:dyDescent="0.35">
      <c r="C1599" s="11" t="s">
        <v>3200</v>
      </c>
      <c r="D1599" s="12" t="s">
        <v>5589</v>
      </c>
      <c r="E1599" s="12" t="s">
        <v>7605</v>
      </c>
      <c r="F1599" s="12" t="s">
        <v>26</v>
      </c>
      <c r="G1599" s="12" t="s">
        <v>8029</v>
      </c>
      <c r="H1599" s="12" t="s">
        <v>8020</v>
      </c>
      <c r="I1599" s="12" t="s">
        <v>3201</v>
      </c>
      <c r="J1599" s="13">
        <v>45623</v>
      </c>
      <c r="K1599" s="14">
        <v>0.57601851851851849</v>
      </c>
      <c r="L1599" s="12">
        <v>377.17</v>
      </c>
      <c r="M1599" s="12">
        <v>3717.74</v>
      </c>
      <c r="N1599" s="12">
        <v>4094.91</v>
      </c>
      <c r="O1599" s="12">
        <v>2768.3</v>
      </c>
      <c r="P1599" s="49">
        <v>45627</v>
      </c>
      <c r="Q1599" s="12" t="str">
        <f>TEXT(Table1[[#This Row],[Billing_Date]],"YYYY")</f>
        <v>2024</v>
      </c>
      <c r="R1599" s="49">
        <v>45877</v>
      </c>
      <c r="S1599" s="12" t="s">
        <v>37</v>
      </c>
      <c r="T1599" s="12">
        <f>IF(Table1[[#This Row],[Payment_Status]]="Paid",1,0)</f>
        <v>0</v>
      </c>
      <c r="U1599" s="12">
        <f>IF(Table1[[#This Row],[Payment_Status]]="Unpaid",1,0)</f>
        <v>0</v>
      </c>
      <c r="V1599" s="12">
        <f>IF(Table1[[#This Row],[Payment_Status]]="Pending",1,0)</f>
        <v>1</v>
      </c>
      <c r="W1599" s="12" t="s">
        <v>58</v>
      </c>
      <c r="X1599" s="12" t="s">
        <v>39</v>
      </c>
      <c r="Y1599" s="12" t="s">
        <v>51</v>
      </c>
      <c r="Z1599" s="12">
        <v>162.13999999999999</v>
      </c>
      <c r="AA1599" s="12">
        <v>215.03</v>
      </c>
      <c r="AB1599" s="12" t="s">
        <v>32</v>
      </c>
      <c r="AC1599" s="13">
        <v>44202</v>
      </c>
      <c r="AD1599" s="12">
        <v>50</v>
      </c>
      <c r="AE1599" s="15" t="s">
        <v>33</v>
      </c>
    </row>
    <row r="1600" spans="3:31" ht="18" x14ac:dyDescent="0.35">
      <c r="C1600" s="11" t="s">
        <v>3202</v>
      </c>
      <c r="D1600" s="12" t="s">
        <v>5590</v>
      </c>
      <c r="E1600" s="12" t="s">
        <v>7606</v>
      </c>
      <c r="F1600" s="12" t="s">
        <v>26</v>
      </c>
      <c r="G1600" s="12" t="s">
        <v>8030</v>
      </c>
      <c r="H1600" s="12" t="s">
        <v>8023</v>
      </c>
      <c r="I1600" s="12" t="s">
        <v>3203</v>
      </c>
      <c r="J1600" s="13">
        <v>45526</v>
      </c>
      <c r="K1600" s="14">
        <v>0.9518402777777778</v>
      </c>
      <c r="L1600" s="12">
        <v>285.32</v>
      </c>
      <c r="M1600" s="12">
        <v>1410.26</v>
      </c>
      <c r="N1600" s="12">
        <v>1695.58</v>
      </c>
      <c r="O1600" s="12">
        <v>1850.38</v>
      </c>
      <c r="P1600" s="49">
        <v>45533</v>
      </c>
      <c r="Q1600" s="12" t="str">
        <f>TEXT(Table1[[#This Row],[Billing_Date]],"YYYY")</f>
        <v>2024</v>
      </c>
      <c r="R1600" s="49">
        <v>45876</v>
      </c>
      <c r="S1600" s="12" t="s">
        <v>28</v>
      </c>
      <c r="T1600" s="12">
        <f>IF(Table1[[#This Row],[Payment_Status]]="Paid",1,0)</f>
        <v>1</v>
      </c>
      <c r="U1600" s="12">
        <f>IF(Table1[[#This Row],[Payment_Status]]="Unpaid",1,0)</f>
        <v>0</v>
      </c>
      <c r="V1600" s="12">
        <f>IF(Table1[[#This Row],[Payment_Status]]="Pending",1,0)</f>
        <v>0</v>
      </c>
      <c r="W1600" s="12" t="s">
        <v>29</v>
      </c>
      <c r="X1600" s="12" t="s">
        <v>30</v>
      </c>
      <c r="Y1600" s="12" t="s">
        <v>45</v>
      </c>
      <c r="Z1600" s="12">
        <v>132.80000000000001</v>
      </c>
      <c r="AA1600" s="12">
        <v>152.52000000000001</v>
      </c>
      <c r="AB1600" s="12" t="s">
        <v>46</v>
      </c>
      <c r="AC1600" s="13">
        <v>44881</v>
      </c>
      <c r="AD1600" s="12">
        <v>74</v>
      </c>
      <c r="AE1600" s="15" t="s">
        <v>40</v>
      </c>
    </row>
    <row r="1601" spans="3:31" ht="18" x14ac:dyDescent="0.35">
      <c r="C1601" s="11" t="s">
        <v>516</v>
      </c>
      <c r="D1601" s="12" t="s">
        <v>5591</v>
      </c>
      <c r="E1601" s="12" t="s">
        <v>7607</v>
      </c>
      <c r="F1601" s="12" t="s">
        <v>35</v>
      </c>
      <c r="G1601" s="12" t="s">
        <v>8026</v>
      </c>
      <c r="H1601" s="12" t="s">
        <v>8021</v>
      </c>
      <c r="I1601" s="12" t="s">
        <v>517</v>
      </c>
      <c r="J1601" s="13">
        <v>45542</v>
      </c>
      <c r="K1601" s="14">
        <v>0.1262962962962963</v>
      </c>
      <c r="L1601" s="12">
        <v>129.52000000000001</v>
      </c>
      <c r="M1601" s="12">
        <v>3938.2</v>
      </c>
      <c r="N1601" s="12">
        <v>4067.72</v>
      </c>
      <c r="O1601" s="12">
        <v>755.47</v>
      </c>
      <c r="P1601" s="49">
        <v>45721</v>
      </c>
      <c r="Q1601" s="12" t="str">
        <f>TEXT(Table1[[#This Row],[Billing_Date]],"YYYY")</f>
        <v>2025</v>
      </c>
      <c r="R1601" s="49">
        <v>45877</v>
      </c>
      <c r="S1601" s="12" t="s">
        <v>37</v>
      </c>
      <c r="T1601" s="12">
        <f>IF(Table1[[#This Row],[Payment_Status]]="Paid",1,0)</f>
        <v>0</v>
      </c>
      <c r="U1601" s="12">
        <f>IF(Table1[[#This Row],[Payment_Status]]="Unpaid",1,0)</f>
        <v>0</v>
      </c>
      <c r="V1601" s="12">
        <f>IF(Table1[[#This Row],[Payment_Status]]="Pending",1,0)</f>
        <v>1</v>
      </c>
      <c r="W1601" s="12" t="s">
        <v>29</v>
      </c>
      <c r="X1601" s="12" t="s">
        <v>30</v>
      </c>
      <c r="Y1601" s="12" t="s">
        <v>85</v>
      </c>
      <c r="Z1601" s="12">
        <v>84.28</v>
      </c>
      <c r="AA1601" s="12">
        <v>45.24</v>
      </c>
      <c r="AB1601" s="12" t="s">
        <v>46</v>
      </c>
      <c r="AC1601" s="13">
        <v>44886</v>
      </c>
      <c r="AD1601" s="12">
        <v>50</v>
      </c>
      <c r="AE1601" s="15" t="s">
        <v>64</v>
      </c>
    </row>
    <row r="1602" spans="3:31" ht="18" x14ac:dyDescent="0.35">
      <c r="C1602" s="11" t="s">
        <v>676</v>
      </c>
      <c r="D1602" s="12" t="s">
        <v>5592</v>
      </c>
      <c r="E1602" s="12" t="s">
        <v>7608</v>
      </c>
      <c r="F1602" s="12" t="s">
        <v>35</v>
      </c>
      <c r="G1602" s="12" t="s">
        <v>8031</v>
      </c>
      <c r="H1602" s="12" t="s">
        <v>8024</v>
      </c>
      <c r="I1602" s="12" t="s">
        <v>677</v>
      </c>
      <c r="J1602" s="13">
        <v>45497</v>
      </c>
      <c r="K1602" s="14">
        <v>0.37495370370370368</v>
      </c>
      <c r="L1602" s="12">
        <v>305.11</v>
      </c>
      <c r="M1602" s="12">
        <v>4167.8100000000004</v>
      </c>
      <c r="N1602" s="12">
        <v>4472.92</v>
      </c>
      <c r="O1602" s="12">
        <v>1680.79</v>
      </c>
      <c r="P1602" s="49">
        <v>45559</v>
      </c>
      <c r="Q1602" s="12" t="str">
        <f>TEXT(Table1[[#This Row],[Billing_Date]],"YYYY")</f>
        <v>2024</v>
      </c>
      <c r="R1602" s="49">
        <v>45874</v>
      </c>
      <c r="S1602" s="12" t="s">
        <v>37</v>
      </c>
      <c r="T1602" s="12">
        <f>IF(Table1[[#This Row],[Payment_Status]]="Paid",1,0)</f>
        <v>0</v>
      </c>
      <c r="U1602" s="12">
        <f>IF(Table1[[#This Row],[Payment_Status]]="Unpaid",1,0)</f>
        <v>0</v>
      </c>
      <c r="V1602" s="12">
        <f>IF(Table1[[#This Row],[Payment_Status]]="Pending",1,0)</f>
        <v>1</v>
      </c>
      <c r="W1602" s="12" t="s">
        <v>38</v>
      </c>
      <c r="X1602" s="12" t="s">
        <v>44</v>
      </c>
      <c r="Y1602" s="12" t="s">
        <v>63</v>
      </c>
      <c r="Z1602" s="12">
        <v>131.69</v>
      </c>
      <c r="AA1602" s="12">
        <v>173.42</v>
      </c>
      <c r="AB1602" s="12" t="s">
        <v>32</v>
      </c>
      <c r="AC1602" s="13">
        <v>43820</v>
      </c>
      <c r="AD1602" s="12">
        <v>50</v>
      </c>
      <c r="AE1602" s="15" t="s">
        <v>33</v>
      </c>
    </row>
    <row r="1603" spans="3:31" ht="18" x14ac:dyDescent="0.35">
      <c r="C1603" s="11" t="s">
        <v>1082</v>
      </c>
      <c r="D1603" s="12" t="s">
        <v>5593</v>
      </c>
      <c r="E1603" s="12" t="s">
        <v>7609</v>
      </c>
      <c r="F1603" s="12" t="s">
        <v>30</v>
      </c>
      <c r="G1603" s="12" t="s">
        <v>8026</v>
      </c>
      <c r="H1603" s="12" t="s">
        <v>8021</v>
      </c>
      <c r="I1603" s="12" t="s">
        <v>1083</v>
      </c>
      <c r="J1603" s="13">
        <v>45700</v>
      </c>
      <c r="K1603" s="14">
        <v>0.6363657407407407</v>
      </c>
      <c r="L1603" s="12">
        <v>197.04</v>
      </c>
      <c r="M1603" s="12">
        <v>1341.94</v>
      </c>
      <c r="N1603" s="12">
        <v>1538.98</v>
      </c>
      <c r="O1603" s="12">
        <v>1054.51</v>
      </c>
      <c r="P1603" s="49">
        <v>45731</v>
      </c>
      <c r="Q1603" s="12" t="str">
        <f>TEXT(Table1[[#This Row],[Billing_Date]],"YYYY")</f>
        <v>2025</v>
      </c>
      <c r="R1603" s="49">
        <v>45863</v>
      </c>
      <c r="S1603" s="12" t="s">
        <v>37</v>
      </c>
      <c r="T1603" s="12">
        <f>IF(Table1[[#This Row],[Payment_Status]]="Paid",1,0)</f>
        <v>0</v>
      </c>
      <c r="U1603" s="12">
        <f>IF(Table1[[#This Row],[Payment_Status]]="Unpaid",1,0)</f>
        <v>0</v>
      </c>
      <c r="V1603" s="12">
        <f>IF(Table1[[#This Row],[Payment_Status]]="Pending",1,0)</f>
        <v>1</v>
      </c>
      <c r="W1603" s="12" t="s">
        <v>38</v>
      </c>
      <c r="X1603" s="12" t="s">
        <v>39</v>
      </c>
      <c r="Y1603" s="12" t="s">
        <v>63</v>
      </c>
      <c r="Z1603" s="12">
        <v>100.96</v>
      </c>
      <c r="AA1603" s="12">
        <v>96.08</v>
      </c>
      <c r="AB1603" s="12" t="s">
        <v>32</v>
      </c>
      <c r="AC1603" s="13">
        <v>45159</v>
      </c>
      <c r="AD1603" s="12">
        <v>55</v>
      </c>
      <c r="AE1603" s="15" t="s">
        <v>64</v>
      </c>
    </row>
    <row r="1604" spans="3:31" ht="18" x14ac:dyDescent="0.35">
      <c r="C1604" s="11" t="s">
        <v>3210</v>
      </c>
      <c r="D1604" s="12" t="s">
        <v>5594</v>
      </c>
      <c r="E1604" s="12" t="s">
        <v>7610</v>
      </c>
      <c r="F1604" s="12" t="s">
        <v>26</v>
      </c>
      <c r="G1604" s="12" t="s">
        <v>8027</v>
      </c>
      <c r="H1604" s="12" t="s">
        <v>8022</v>
      </c>
      <c r="I1604" s="12" t="s">
        <v>3211</v>
      </c>
      <c r="J1604" s="13">
        <v>45557</v>
      </c>
      <c r="K1604" s="14">
        <v>0.91020833333333329</v>
      </c>
      <c r="L1604" s="12">
        <v>58.92</v>
      </c>
      <c r="M1604" s="12">
        <v>3868.78</v>
      </c>
      <c r="N1604" s="12">
        <v>3927.7</v>
      </c>
      <c r="O1604" s="12">
        <v>404.4</v>
      </c>
      <c r="P1604" s="49">
        <v>45813</v>
      </c>
      <c r="Q1604" s="12" t="str">
        <f>TEXT(Table1[[#This Row],[Billing_Date]],"YYYY")</f>
        <v>2025</v>
      </c>
      <c r="R1604" s="49">
        <v>45872</v>
      </c>
      <c r="S1604" s="12" t="s">
        <v>49</v>
      </c>
      <c r="T1604" s="12">
        <f>IF(Table1[[#This Row],[Payment_Status]]="Paid",1,0)</f>
        <v>0</v>
      </c>
      <c r="U1604" s="12">
        <f>IF(Table1[[#This Row],[Payment_Status]]="Unpaid",1,0)</f>
        <v>1</v>
      </c>
      <c r="V1604" s="12">
        <f>IF(Table1[[#This Row],[Payment_Status]]="Pending",1,0)</f>
        <v>0</v>
      </c>
      <c r="W1604" s="12" t="s">
        <v>38</v>
      </c>
      <c r="X1604" s="12" t="s">
        <v>30</v>
      </c>
      <c r="Y1604" s="12" t="s">
        <v>63</v>
      </c>
      <c r="Z1604" s="12">
        <v>25.3</v>
      </c>
      <c r="AA1604" s="12">
        <v>33.619999999999997</v>
      </c>
      <c r="AB1604" s="12" t="s">
        <v>32</v>
      </c>
      <c r="AC1604" s="13">
        <v>43510</v>
      </c>
      <c r="AD1604" s="12">
        <v>48</v>
      </c>
      <c r="AE1604" s="15" t="s">
        <v>33</v>
      </c>
    </row>
    <row r="1605" spans="3:31" ht="18" x14ac:dyDescent="0.35">
      <c r="C1605" s="11" t="s">
        <v>3687</v>
      </c>
      <c r="D1605" s="12" t="s">
        <v>5595</v>
      </c>
      <c r="E1605" s="12" t="s">
        <v>7611</v>
      </c>
      <c r="F1605" s="12" t="s">
        <v>30</v>
      </c>
      <c r="G1605" s="12" t="s">
        <v>8025</v>
      </c>
      <c r="H1605" s="12" t="s">
        <v>8020</v>
      </c>
      <c r="I1605" s="12" t="s">
        <v>3688</v>
      </c>
      <c r="J1605" s="13">
        <v>45853</v>
      </c>
      <c r="K1605" s="14">
        <v>0.6325925925925926</v>
      </c>
      <c r="L1605" s="12">
        <v>392.57</v>
      </c>
      <c r="M1605" s="12">
        <v>4778.25</v>
      </c>
      <c r="N1605" s="12">
        <v>5170.82</v>
      </c>
      <c r="O1605" s="12">
        <v>2076.29</v>
      </c>
      <c r="P1605" s="49">
        <v>45855</v>
      </c>
      <c r="Q1605" s="12" t="str">
        <f>TEXT(Table1[[#This Row],[Billing_Date]],"YYYY")</f>
        <v>2025</v>
      </c>
      <c r="R1605" s="49">
        <v>45868</v>
      </c>
      <c r="S1605" s="12" t="s">
        <v>28</v>
      </c>
      <c r="T1605" s="12">
        <f>IF(Table1[[#This Row],[Payment_Status]]="Paid",1,0)</f>
        <v>1</v>
      </c>
      <c r="U1605" s="12">
        <f>IF(Table1[[#This Row],[Payment_Status]]="Unpaid",1,0)</f>
        <v>0</v>
      </c>
      <c r="V1605" s="12">
        <f>IF(Table1[[#This Row],[Payment_Status]]="Pending",1,0)</f>
        <v>0</v>
      </c>
      <c r="W1605" s="12" t="s">
        <v>50</v>
      </c>
      <c r="X1605" s="12" t="s">
        <v>30</v>
      </c>
      <c r="Y1605" s="12" t="s">
        <v>31</v>
      </c>
      <c r="Z1605" s="12">
        <v>260.87</v>
      </c>
      <c r="AA1605" s="12">
        <v>131.69999999999999</v>
      </c>
      <c r="AB1605" s="12" t="s">
        <v>32</v>
      </c>
      <c r="AC1605" s="13">
        <v>45384</v>
      </c>
      <c r="AD1605" s="12">
        <v>52</v>
      </c>
      <c r="AE1605" s="15" t="s">
        <v>40</v>
      </c>
    </row>
    <row r="1606" spans="3:31" ht="18" x14ac:dyDescent="0.35">
      <c r="C1606" s="11" t="s">
        <v>3214</v>
      </c>
      <c r="D1606" s="12" t="s">
        <v>5596</v>
      </c>
      <c r="E1606" s="12" t="s">
        <v>7612</v>
      </c>
      <c r="F1606" s="12" t="s">
        <v>30</v>
      </c>
      <c r="G1606" s="12" t="s">
        <v>8027</v>
      </c>
      <c r="H1606" s="12" t="s">
        <v>8022</v>
      </c>
      <c r="I1606" s="12" t="s">
        <v>3215</v>
      </c>
      <c r="J1606" s="13">
        <v>45492</v>
      </c>
      <c r="K1606" s="14">
        <v>7.1527777777777779E-3</v>
      </c>
      <c r="L1606" s="12">
        <v>376.53</v>
      </c>
      <c r="M1606" s="12">
        <v>1327.67</v>
      </c>
      <c r="N1606" s="12">
        <v>1704.2</v>
      </c>
      <c r="O1606" s="12">
        <v>2426.4899999999998</v>
      </c>
      <c r="P1606" s="49">
        <v>45662</v>
      </c>
      <c r="Q1606" s="12" t="str">
        <f>TEXT(Table1[[#This Row],[Billing_Date]],"YYYY")</f>
        <v>2025</v>
      </c>
      <c r="R1606" s="49">
        <v>45876</v>
      </c>
      <c r="S1606" s="12" t="s">
        <v>37</v>
      </c>
      <c r="T1606" s="12">
        <f>IF(Table1[[#This Row],[Payment_Status]]="Paid",1,0)</f>
        <v>0</v>
      </c>
      <c r="U1606" s="12">
        <f>IF(Table1[[#This Row],[Payment_Status]]="Unpaid",1,0)</f>
        <v>0</v>
      </c>
      <c r="V1606" s="12">
        <f>IF(Table1[[#This Row],[Payment_Status]]="Pending",1,0)</f>
        <v>1</v>
      </c>
      <c r="W1606" s="12" t="s">
        <v>43</v>
      </c>
      <c r="X1606" s="12" t="s">
        <v>30</v>
      </c>
      <c r="Y1606" s="12" t="s">
        <v>31</v>
      </c>
      <c r="Z1606" s="12">
        <v>220.96</v>
      </c>
      <c r="AA1606" s="12">
        <v>155.57</v>
      </c>
      <c r="AB1606" s="12" t="s">
        <v>32</v>
      </c>
      <c r="AC1606" s="13">
        <v>44491</v>
      </c>
      <c r="AD1606" s="12">
        <v>62</v>
      </c>
      <c r="AE1606" s="15" t="s">
        <v>40</v>
      </c>
    </row>
    <row r="1607" spans="3:31" ht="18" x14ac:dyDescent="0.35">
      <c r="C1607" s="11" t="s">
        <v>3216</v>
      </c>
      <c r="D1607" s="12" t="s">
        <v>5597</v>
      </c>
      <c r="E1607" s="12" t="s">
        <v>7613</v>
      </c>
      <c r="F1607" s="12" t="s">
        <v>30</v>
      </c>
      <c r="G1607" s="12" t="s">
        <v>8025</v>
      </c>
      <c r="H1607" s="12" t="s">
        <v>8020</v>
      </c>
      <c r="I1607" s="12" t="s">
        <v>3217</v>
      </c>
      <c r="J1607" s="13">
        <v>45715</v>
      </c>
      <c r="K1607" s="14">
        <v>0.52748842592592593</v>
      </c>
      <c r="L1607" s="12">
        <v>138.72</v>
      </c>
      <c r="M1607" s="12">
        <v>3964.69</v>
      </c>
      <c r="N1607" s="12">
        <v>4103.41</v>
      </c>
      <c r="O1607" s="12">
        <v>932.53</v>
      </c>
      <c r="P1607" s="49">
        <v>45716</v>
      </c>
      <c r="Q1607" s="12" t="str">
        <f>TEXT(Table1[[#This Row],[Billing_Date]],"YYYY")</f>
        <v>2025</v>
      </c>
      <c r="R1607" s="49">
        <v>45862</v>
      </c>
      <c r="S1607" s="12" t="s">
        <v>49</v>
      </c>
      <c r="T1607" s="12">
        <f>IF(Table1[[#This Row],[Payment_Status]]="Paid",1,0)</f>
        <v>0</v>
      </c>
      <c r="U1607" s="12">
        <f>IF(Table1[[#This Row],[Payment_Status]]="Unpaid",1,0)</f>
        <v>1</v>
      </c>
      <c r="V1607" s="12">
        <f>IF(Table1[[#This Row],[Payment_Status]]="Pending",1,0)</f>
        <v>0</v>
      </c>
      <c r="W1607" s="12" t="s">
        <v>43</v>
      </c>
      <c r="X1607" s="12" t="s">
        <v>30</v>
      </c>
      <c r="Y1607" s="12" t="s">
        <v>45</v>
      </c>
      <c r="Z1607" s="12">
        <v>69.27</v>
      </c>
      <c r="AA1607" s="12">
        <v>69.45</v>
      </c>
      <c r="AB1607" s="12" t="s">
        <v>32</v>
      </c>
      <c r="AC1607" s="13">
        <v>42330</v>
      </c>
      <c r="AD1607" s="12">
        <v>49</v>
      </c>
      <c r="AE1607" s="15" t="s">
        <v>64</v>
      </c>
    </row>
    <row r="1608" spans="3:31" ht="18" x14ac:dyDescent="0.35">
      <c r="C1608" s="11" t="s">
        <v>3218</v>
      </c>
      <c r="D1608" s="12" t="s">
        <v>5598</v>
      </c>
      <c r="E1608" s="12" t="s">
        <v>7614</v>
      </c>
      <c r="F1608" s="12" t="s">
        <v>26</v>
      </c>
      <c r="G1608" s="12" t="s">
        <v>8026</v>
      </c>
      <c r="H1608" s="12" t="s">
        <v>8021</v>
      </c>
      <c r="I1608" s="12" t="s">
        <v>3219</v>
      </c>
      <c r="J1608" s="13">
        <v>45856</v>
      </c>
      <c r="K1608" s="14">
        <v>0.58219907407407412</v>
      </c>
      <c r="L1608" s="12">
        <v>315.06</v>
      </c>
      <c r="M1608" s="12">
        <v>1207.94</v>
      </c>
      <c r="N1608" s="12">
        <v>1523</v>
      </c>
      <c r="O1608" s="12">
        <v>1860.44</v>
      </c>
      <c r="P1608" s="49">
        <v>45858</v>
      </c>
      <c r="Q1608" s="12" t="str">
        <f>TEXT(Table1[[#This Row],[Billing_Date]],"YYYY")</f>
        <v>2025</v>
      </c>
      <c r="R1608" s="49">
        <v>45882</v>
      </c>
      <c r="S1608" s="12" t="s">
        <v>37</v>
      </c>
      <c r="T1608" s="12">
        <f>IF(Table1[[#This Row],[Payment_Status]]="Paid",1,0)</f>
        <v>0</v>
      </c>
      <c r="U1608" s="12">
        <f>IF(Table1[[#This Row],[Payment_Status]]="Unpaid",1,0)</f>
        <v>0</v>
      </c>
      <c r="V1608" s="12">
        <f>IF(Table1[[#This Row],[Payment_Status]]="Pending",1,0)</f>
        <v>1</v>
      </c>
      <c r="W1608" s="12" t="s">
        <v>38</v>
      </c>
      <c r="X1608" s="12" t="s">
        <v>44</v>
      </c>
      <c r="Y1608" s="12" t="s">
        <v>31</v>
      </c>
      <c r="Z1608" s="12">
        <v>199.77</v>
      </c>
      <c r="AA1608" s="12">
        <v>115.29</v>
      </c>
      <c r="AB1608" s="12" t="s">
        <v>32</v>
      </c>
      <c r="AC1608" s="13">
        <v>42446</v>
      </c>
      <c r="AD1608" s="12">
        <v>36</v>
      </c>
      <c r="AE1608" s="15" t="s">
        <v>33</v>
      </c>
    </row>
    <row r="1609" spans="3:31" ht="18" x14ac:dyDescent="0.35">
      <c r="C1609" s="11" t="s">
        <v>3220</v>
      </c>
      <c r="D1609" s="12" t="s">
        <v>5599</v>
      </c>
      <c r="E1609" s="12" t="s">
        <v>7615</v>
      </c>
      <c r="F1609" s="12" t="s">
        <v>26</v>
      </c>
      <c r="G1609" s="12" t="s">
        <v>8030</v>
      </c>
      <c r="H1609" s="12" t="s">
        <v>8023</v>
      </c>
      <c r="I1609" s="12" t="s">
        <v>3221</v>
      </c>
      <c r="J1609" s="13">
        <v>45686</v>
      </c>
      <c r="K1609" s="14">
        <v>0.77192129629629624</v>
      </c>
      <c r="L1609" s="12">
        <v>151.29</v>
      </c>
      <c r="M1609" s="12">
        <v>4461.08</v>
      </c>
      <c r="N1609" s="12">
        <v>4612.37</v>
      </c>
      <c r="O1609" s="12">
        <v>924.26</v>
      </c>
      <c r="P1609" s="49">
        <v>45790</v>
      </c>
      <c r="Q1609" s="12" t="str">
        <f>TEXT(Table1[[#This Row],[Billing_Date]],"YYYY")</f>
        <v>2025</v>
      </c>
      <c r="R1609" s="49">
        <v>45869</v>
      </c>
      <c r="S1609" s="12" t="s">
        <v>28</v>
      </c>
      <c r="T1609" s="12">
        <f>IF(Table1[[#This Row],[Payment_Status]]="Paid",1,0)</f>
        <v>1</v>
      </c>
      <c r="U1609" s="12">
        <f>IF(Table1[[#This Row],[Payment_Status]]="Unpaid",1,0)</f>
        <v>0</v>
      </c>
      <c r="V1609" s="12">
        <f>IF(Table1[[#This Row],[Payment_Status]]="Pending",1,0)</f>
        <v>0</v>
      </c>
      <c r="W1609" s="12" t="s">
        <v>43</v>
      </c>
      <c r="X1609" s="12" t="s">
        <v>44</v>
      </c>
      <c r="Y1609" s="12" t="s">
        <v>85</v>
      </c>
      <c r="Z1609" s="12">
        <v>74.23</v>
      </c>
      <c r="AA1609" s="12">
        <v>77.06</v>
      </c>
      <c r="AB1609" s="12" t="s">
        <v>46</v>
      </c>
      <c r="AC1609" s="13">
        <v>42425</v>
      </c>
      <c r="AD1609" s="12">
        <v>21</v>
      </c>
      <c r="AE1609" s="15" t="s">
        <v>64</v>
      </c>
    </row>
    <row r="1610" spans="3:31" ht="18" x14ac:dyDescent="0.35">
      <c r="C1610" s="11" t="s">
        <v>1849</v>
      </c>
      <c r="D1610" s="12" t="s">
        <v>5600</v>
      </c>
      <c r="E1610" s="12" t="s">
        <v>7616</v>
      </c>
      <c r="F1610" s="12" t="s">
        <v>26</v>
      </c>
      <c r="G1610" s="12" t="s">
        <v>8030</v>
      </c>
      <c r="H1610" s="12" t="s">
        <v>8023</v>
      </c>
      <c r="I1610" s="12" t="s">
        <v>1850</v>
      </c>
      <c r="J1610" s="13">
        <v>45510</v>
      </c>
      <c r="K1610" s="14">
        <v>0.23052083333333334</v>
      </c>
      <c r="L1610" s="12">
        <v>300.63</v>
      </c>
      <c r="M1610" s="12">
        <v>4827.47</v>
      </c>
      <c r="N1610" s="12">
        <v>5128.1000000000004</v>
      </c>
      <c r="O1610" s="12">
        <v>1721.22</v>
      </c>
      <c r="P1610" s="49">
        <v>45837</v>
      </c>
      <c r="Q1610" s="12" t="str">
        <f>TEXT(Table1[[#This Row],[Billing_Date]],"YYYY")</f>
        <v>2025</v>
      </c>
      <c r="R1610" s="49">
        <v>45870</v>
      </c>
      <c r="S1610" s="12" t="s">
        <v>37</v>
      </c>
      <c r="T1610" s="12">
        <f>IF(Table1[[#This Row],[Payment_Status]]="Paid",1,0)</f>
        <v>0</v>
      </c>
      <c r="U1610" s="12">
        <f>IF(Table1[[#This Row],[Payment_Status]]="Unpaid",1,0)</f>
        <v>0</v>
      </c>
      <c r="V1610" s="12">
        <f>IF(Table1[[#This Row],[Payment_Status]]="Pending",1,0)</f>
        <v>1</v>
      </c>
      <c r="W1610" s="12" t="s">
        <v>50</v>
      </c>
      <c r="X1610" s="12" t="s">
        <v>44</v>
      </c>
      <c r="Y1610" s="12" t="s">
        <v>51</v>
      </c>
      <c r="Z1610" s="12">
        <v>186.57</v>
      </c>
      <c r="AA1610" s="12">
        <v>114.06</v>
      </c>
      <c r="AB1610" s="12" t="s">
        <v>32</v>
      </c>
      <c r="AC1610" s="13">
        <v>43936</v>
      </c>
      <c r="AD1610" s="12">
        <v>54</v>
      </c>
      <c r="AE1610" s="15" t="s">
        <v>33</v>
      </c>
    </row>
    <row r="1611" spans="3:31" ht="18" x14ac:dyDescent="0.35">
      <c r="C1611" s="11" t="s">
        <v>3224</v>
      </c>
      <c r="D1611" s="12" t="s">
        <v>5601</v>
      </c>
      <c r="E1611" s="12" t="s">
        <v>7617</v>
      </c>
      <c r="F1611" s="12" t="s">
        <v>30</v>
      </c>
      <c r="G1611" s="12" t="s">
        <v>8029</v>
      </c>
      <c r="H1611" s="12" t="s">
        <v>8020</v>
      </c>
      <c r="I1611" s="12" t="s">
        <v>3225</v>
      </c>
      <c r="J1611" s="13">
        <v>45836</v>
      </c>
      <c r="K1611" s="14">
        <v>0.61466435185185186</v>
      </c>
      <c r="L1611" s="12">
        <v>491.18</v>
      </c>
      <c r="M1611" s="12">
        <v>1166.01</v>
      </c>
      <c r="N1611" s="12">
        <v>1657.19</v>
      </c>
      <c r="O1611" s="12">
        <v>3616.27</v>
      </c>
      <c r="P1611" s="49">
        <v>45839</v>
      </c>
      <c r="Q1611" s="12" t="str">
        <f>TEXT(Table1[[#This Row],[Billing_Date]],"YYYY")</f>
        <v>2025</v>
      </c>
      <c r="R1611" s="49">
        <v>45879</v>
      </c>
      <c r="S1611" s="12" t="s">
        <v>37</v>
      </c>
      <c r="T1611" s="12">
        <f>IF(Table1[[#This Row],[Payment_Status]]="Paid",1,0)</f>
        <v>0</v>
      </c>
      <c r="U1611" s="12">
        <f>IF(Table1[[#This Row],[Payment_Status]]="Unpaid",1,0)</f>
        <v>0</v>
      </c>
      <c r="V1611" s="12">
        <f>IF(Table1[[#This Row],[Payment_Status]]="Pending",1,0)</f>
        <v>1</v>
      </c>
      <c r="W1611" s="12" t="s">
        <v>58</v>
      </c>
      <c r="X1611" s="12" t="s">
        <v>39</v>
      </c>
      <c r="Y1611" s="12" t="s">
        <v>31</v>
      </c>
      <c r="Z1611" s="12">
        <v>269.01</v>
      </c>
      <c r="AA1611" s="12">
        <v>222.17</v>
      </c>
      <c r="AB1611" s="12" t="s">
        <v>32</v>
      </c>
      <c r="AC1611" s="13">
        <v>45328</v>
      </c>
      <c r="AD1611" s="12">
        <v>36</v>
      </c>
      <c r="AE1611" s="15" t="s">
        <v>40</v>
      </c>
    </row>
    <row r="1612" spans="3:31" ht="18" x14ac:dyDescent="0.35">
      <c r="C1612" s="11" t="s">
        <v>3226</v>
      </c>
      <c r="D1612" s="12" t="s">
        <v>5602</v>
      </c>
      <c r="E1612" s="12" t="s">
        <v>7618</v>
      </c>
      <c r="F1612" s="12" t="s">
        <v>26</v>
      </c>
      <c r="G1612" s="12" t="s">
        <v>8030</v>
      </c>
      <c r="H1612" s="12" t="s">
        <v>8023</v>
      </c>
      <c r="I1612" s="12" t="s">
        <v>3227</v>
      </c>
      <c r="J1612" s="13">
        <v>45609</v>
      </c>
      <c r="K1612" s="14">
        <v>0.7464467592592593</v>
      </c>
      <c r="L1612" s="12">
        <v>84.35</v>
      </c>
      <c r="M1612" s="12">
        <v>3430.32</v>
      </c>
      <c r="N1612" s="12">
        <v>3514.67</v>
      </c>
      <c r="O1612" s="12">
        <v>578.9</v>
      </c>
      <c r="P1612" s="49">
        <v>45841</v>
      </c>
      <c r="Q1612" s="12" t="str">
        <f>TEXT(Table1[[#This Row],[Billing_Date]],"YYYY")</f>
        <v>2025</v>
      </c>
      <c r="R1612" s="49">
        <v>45885</v>
      </c>
      <c r="S1612" s="12" t="s">
        <v>28</v>
      </c>
      <c r="T1612" s="12">
        <f>IF(Table1[[#This Row],[Payment_Status]]="Paid",1,0)</f>
        <v>1</v>
      </c>
      <c r="U1612" s="12">
        <f>IF(Table1[[#This Row],[Payment_Status]]="Unpaid",1,0)</f>
        <v>0</v>
      </c>
      <c r="V1612" s="12">
        <f>IF(Table1[[#This Row],[Payment_Status]]="Pending",1,0)</f>
        <v>0</v>
      </c>
      <c r="W1612" s="12" t="s">
        <v>29</v>
      </c>
      <c r="X1612" s="12" t="s">
        <v>30</v>
      </c>
      <c r="Y1612" s="12" t="s">
        <v>85</v>
      </c>
      <c r="Z1612" s="12">
        <v>55.66</v>
      </c>
      <c r="AA1612" s="12">
        <v>28.69</v>
      </c>
      <c r="AB1612" s="12" t="s">
        <v>46</v>
      </c>
      <c r="AC1612" s="13">
        <v>44446</v>
      </c>
      <c r="AD1612" s="12">
        <v>41</v>
      </c>
      <c r="AE1612" s="15" t="s">
        <v>64</v>
      </c>
    </row>
    <row r="1613" spans="3:31" ht="18" x14ac:dyDescent="0.35">
      <c r="C1613" s="11" t="s">
        <v>3228</v>
      </c>
      <c r="D1613" s="12" t="s">
        <v>5603</v>
      </c>
      <c r="E1613" s="12" t="s">
        <v>7619</v>
      </c>
      <c r="F1613" s="12" t="s">
        <v>30</v>
      </c>
      <c r="G1613" s="12" t="s">
        <v>8026</v>
      </c>
      <c r="H1613" s="12" t="s">
        <v>8021</v>
      </c>
      <c r="I1613" s="12" t="s">
        <v>3229</v>
      </c>
      <c r="J1613" s="13">
        <v>45602</v>
      </c>
      <c r="K1613" s="14">
        <v>0.99</v>
      </c>
      <c r="L1613" s="12">
        <v>185.63</v>
      </c>
      <c r="M1613" s="12">
        <v>3290.68</v>
      </c>
      <c r="N1613" s="12">
        <v>3476.31</v>
      </c>
      <c r="O1613" s="12">
        <v>1147.49</v>
      </c>
      <c r="P1613" s="49">
        <v>45608</v>
      </c>
      <c r="Q1613" s="12" t="str">
        <f>TEXT(Table1[[#This Row],[Billing_Date]],"YYYY")</f>
        <v>2024</v>
      </c>
      <c r="R1613" s="49">
        <v>45875</v>
      </c>
      <c r="S1613" s="12" t="s">
        <v>49</v>
      </c>
      <c r="T1613" s="12">
        <f>IF(Table1[[#This Row],[Payment_Status]]="Paid",1,0)</f>
        <v>0</v>
      </c>
      <c r="U1613" s="12">
        <f>IF(Table1[[#This Row],[Payment_Status]]="Unpaid",1,0)</f>
        <v>1</v>
      </c>
      <c r="V1613" s="12">
        <f>IF(Table1[[#This Row],[Payment_Status]]="Pending",1,0)</f>
        <v>0</v>
      </c>
      <c r="W1613" s="12" t="s">
        <v>38</v>
      </c>
      <c r="X1613" s="12" t="s">
        <v>44</v>
      </c>
      <c r="Y1613" s="12" t="s">
        <v>31</v>
      </c>
      <c r="Z1613" s="12">
        <v>104.42</v>
      </c>
      <c r="AA1613" s="12">
        <v>81.209999999999994</v>
      </c>
      <c r="AB1613" s="12" t="s">
        <v>46</v>
      </c>
      <c r="AC1613" s="13">
        <v>44326</v>
      </c>
      <c r="AD1613" s="12">
        <v>56</v>
      </c>
      <c r="AE1613" s="15" t="s">
        <v>64</v>
      </c>
    </row>
    <row r="1614" spans="3:31" ht="18" x14ac:dyDescent="0.35">
      <c r="C1614" s="11" t="s">
        <v>3230</v>
      </c>
      <c r="D1614" s="12" t="s">
        <v>5604</v>
      </c>
      <c r="E1614" s="12" t="s">
        <v>7620</v>
      </c>
      <c r="F1614" s="12" t="s">
        <v>35</v>
      </c>
      <c r="G1614" s="12" t="s">
        <v>8030</v>
      </c>
      <c r="H1614" s="12" t="s">
        <v>8023</v>
      </c>
      <c r="I1614" s="12" t="s">
        <v>3231</v>
      </c>
      <c r="J1614" s="13">
        <v>45495</v>
      </c>
      <c r="K1614" s="14">
        <v>0.78239583333333329</v>
      </c>
      <c r="L1614" s="12">
        <v>294.67</v>
      </c>
      <c r="M1614" s="12">
        <v>4494.9399999999996</v>
      </c>
      <c r="N1614" s="12">
        <v>4789.6099999999997</v>
      </c>
      <c r="O1614" s="12">
        <v>1953.42</v>
      </c>
      <c r="P1614" s="49">
        <v>45538</v>
      </c>
      <c r="Q1614" s="12" t="str">
        <f>TEXT(Table1[[#This Row],[Billing_Date]],"YYYY")</f>
        <v>2024</v>
      </c>
      <c r="R1614" s="49">
        <v>45865</v>
      </c>
      <c r="S1614" s="12" t="s">
        <v>28</v>
      </c>
      <c r="T1614" s="12">
        <f>IF(Table1[[#This Row],[Payment_Status]]="Paid",1,0)</f>
        <v>1</v>
      </c>
      <c r="U1614" s="12">
        <f>IF(Table1[[#This Row],[Payment_Status]]="Unpaid",1,0)</f>
        <v>0</v>
      </c>
      <c r="V1614" s="12">
        <f>IF(Table1[[#This Row],[Payment_Status]]="Pending",1,0)</f>
        <v>0</v>
      </c>
      <c r="W1614" s="12" t="s">
        <v>29</v>
      </c>
      <c r="X1614" s="12" t="s">
        <v>30</v>
      </c>
      <c r="Y1614" s="12" t="s">
        <v>51</v>
      </c>
      <c r="Z1614" s="12">
        <v>147.33000000000001</v>
      </c>
      <c r="AA1614" s="12">
        <v>147.34</v>
      </c>
      <c r="AB1614" s="12" t="s">
        <v>32</v>
      </c>
      <c r="AC1614" s="13">
        <v>43521</v>
      </c>
      <c r="AD1614" s="12">
        <v>54</v>
      </c>
      <c r="AE1614" s="15" t="s">
        <v>64</v>
      </c>
    </row>
    <row r="1615" spans="3:31" ht="18" x14ac:dyDescent="0.35">
      <c r="C1615" s="11" t="s">
        <v>3579</v>
      </c>
      <c r="D1615" s="12" t="s">
        <v>5605</v>
      </c>
      <c r="E1615" s="12" t="s">
        <v>7621</v>
      </c>
      <c r="F1615" s="12" t="s">
        <v>26</v>
      </c>
      <c r="G1615" s="12" t="s">
        <v>8026</v>
      </c>
      <c r="H1615" s="12" t="s">
        <v>8021</v>
      </c>
      <c r="I1615" s="12" t="s">
        <v>3580</v>
      </c>
      <c r="J1615" s="13">
        <v>45636</v>
      </c>
      <c r="K1615" s="14">
        <v>0.92937499999999995</v>
      </c>
      <c r="L1615" s="12">
        <v>141.69</v>
      </c>
      <c r="M1615" s="12">
        <v>2762.35</v>
      </c>
      <c r="N1615" s="12">
        <v>2904.04</v>
      </c>
      <c r="O1615" s="12">
        <v>969.96</v>
      </c>
      <c r="P1615" s="49">
        <v>45800</v>
      </c>
      <c r="Q1615" s="12" t="str">
        <f>TEXT(Table1[[#This Row],[Billing_Date]],"YYYY")</f>
        <v>2025</v>
      </c>
      <c r="R1615" s="49">
        <v>45878</v>
      </c>
      <c r="S1615" s="12" t="s">
        <v>28</v>
      </c>
      <c r="T1615" s="12">
        <f>IF(Table1[[#This Row],[Payment_Status]]="Paid",1,0)</f>
        <v>1</v>
      </c>
      <c r="U1615" s="12">
        <f>IF(Table1[[#This Row],[Payment_Status]]="Unpaid",1,0)</f>
        <v>0</v>
      </c>
      <c r="V1615" s="12">
        <f>IF(Table1[[#This Row],[Payment_Status]]="Pending",1,0)</f>
        <v>0</v>
      </c>
      <c r="W1615" s="12" t="s">
        <v>29</v>
      </c>
      <c r="X1615" s="12" t="s">
        <v>44</v>
      </c>
      <c r="Y1615" s="12" t="s">
        <v>45</v>
      </c>
      <c r="Z1615" s="12">
        <v>93.79</v>
      </c>
      <c r="AA1615" s="12">
        <v>47.9</v>
      </c>
      <c r="AB1615" s="12" t="s">
        <v>32</v>
      </c>
      <c r="AC1615" s="13">
        <v>43250</v>
      </c>
      <c r="AD1615" s="12">
        <v>49</v>
      </c>
      <c r="AE1615" s="15" t="s">
        <v>33</v>
      </c>
    </row>
    <row r="1616" spans="3:31" ht="18" x14ac:dyDescent="0.35">
      <c r="C1616" s="11" t="s">
        <v>3234</v>
      </c>
      <c r="D1616" s="12" t="s">
        <v>5606</v>
      </c>
      <c r="E1616" s="12" t="s">
        <v>7622</v>
      </c>
      <c r="F1616" s="12" t="s">
        <v>30</v>
      </c>
      <c r="G1616" s="12" t="s">
        <v>8027</v>
      </c>
      <c r="H1616" s="12" t="s">
        <v>8022</v>
      </c>
      <c r="I1616" s="12" t="s">
        <v>3235</v>
      </c>
      <c r="J1616" s="13">
        <v>45659</v>
      </c>
      <c r="K1616" s="14">
        <v>0.98363425925925929</v>
      </c>
      <c r="L1616" s="12">
        <v>161.55000000000001</v>
      </c>
      <c r="M1616" s="12">
        <v>2082.3200000000002</v>
      </c>
      <c r="N1616" s="12">
        <v>2243.87</v>
      </c>
      <c r="O1616" s="12">
        <v>1005.89</v>
      </c>
      <c r="P1616" s="49">
        <v>45711</v>
      </c>
      <c r="Q1616" s="12" t="str">
        <f>TEXT(Table1[[#This Row],[Billing_Date]],"YYYY")</f>
        <v>2025</v>
      </c>
      <c r="R1616" s="49">
        <v>45886</v>
      </c>
      <c r="S1616" s="12" t="s">
        <v>37</v>
      </c>
      <c r="T1616" s="12">
        <f>IF(Table1[[#This Row],[Payment_Status]]="Paid",1,0)</f>
        <v>0</v>
      </c>
      <c r="U1616" s="12">
        <f>IF(Table1[[#This Row],[Payment_Status]]="Unpaid",1,0)</f>
        <v>0</v>
      </c>
      <c r="V1616" s="12">
        <f>IF(Table1[[#This Row],[Payment_Status]]="Pending",1,0)</f>
        <v>1</v>
      </c>
      <c r="W1616" s="12" t="s">
        <v>43</v>
      </c>
      <c r="X1616" s="12" t="s">
        <v>44</v>
      </c>
      <c r="Y1616" s="12" t="s">
        <v>45</v>
      </c>
      <c r="Z1616" s="12">
        <v>112.64</v>
      </c>
      <c r="AA1616" s="12">
        <v>48.91</v>
      </c>
      <c r="AB1616" s="12" t="s">
        <v>32</v>
      </c>
      <c r="AC1616" s="13">
        <v>42431</v>
      </c>
      <c r="AD1616" s="12">
        <v>39</v>
      </c>
      <c r="AE1616" s="15" t="s">
        <v>33</v>
      </c>
    </row>
    <row r="1617" spans="3:31" ht="18" x14ac:dyDescent="0.35">
      <c r="C1617" s="11" t="s">
        <v>56</v>
      </c>
      <c r="D1617" s="12" t="s">
        <v>5607</v>
      </c>
      <c r="E1617" s="12" t="s">
        <v>7623</v>
      </c>
      <c r="F1617" s="12" t="s">
        <v>30</v>
      </c>
      <c r="G1617" s="12" t="s">
        <v>8026</v>
      </c>
      <c r="H1617" s="12" t="s">
        <v>8021</v>
      </c>
      <c r="I1617" s="12" t="s">
        <v>57</v>
      </c>
      <c r="J1617" s="13">
        <v>45606</v>
      </c>
      <c r="K1617" s="14">
        <v>0.44263888888888892</v>
      </c>
      <c r="L1617" s="12">
        <v>285.79000000000002</v>
      </c>
      <c r="M1617" s="12">
        <v>2332</v>
      </c>
      <c r="N1617" s="12">
        <v>2617.79</v>
      </c>
      <c r="O1617" s="12">
        <v>1331.8</v>
      </c>
      <c r="P1617" s="49">
        <v>45750</v>
      </c>
      <c r="Q1617" s="12" t="str">
        <f>TEXT(Table1[[#This Row],[Billing_Date]],"YYYY")</f>
        <v>2025</v>
      </c>
      <c r="R1617" s="49">
        <v>45868</v>
      </c>
      <c r="S1617" s="12" t="s">
        <v>49</v>
      </c>
      <c r="T1617" s="12">
        <f>IF(Table1[[#This Row],[Payment_Status]]="Paid",1,0)</f>
        <v>0</v>
      </c>
      <c r="U1617" s="12">
        <f>IF(Table1[[#This Row],[Payment_Status]]="Unpaid",1,0)</f>
        <v>1</v>
      </c>
      <c r="V1617" s="12">
        <f>IF(Table1[[#This Row],[Payment_Status]]="Pending",1,0)</f>
        <v>0</v>
      </c>
      <c r="W1617" s="12" t="s">
        <v>58</v>
      </c>
      <c r="X1617" s="12" t="s">
        <v>39</v>
      </c>
      <c r="Y1617" s="12" t="s">
        <v>31</v>
      </c>
      <c r="Z1617" s="12">
        <v>118.46</v>
      </c>
      <c r="AA1617" s="12">
        <v>167.33</v>
      </c>
      <c r="AB1617" s="12" t="s">
        <v>46</v>
      </c>
      <c r="AC1617" s="13">
        <v>42958</v>
      </c>
      <c r="AD1617" s="12">
        <v>52</v>
      </c>
      <c r="AE1617" s="15" t="s">
        <v>33</v>
      </c>
    </row>
    <row r="1618" spans="3:31" ht="18" x14ac:dyDescent="0.35">
      <c r="C1618" s="11" t="s">
        <v>3238</v>
      </c>
      <c r="D1618" s="12" t="s">
        <v>5608</v>
      </c>
      <c r="E1618" s="12" t="s">
        <v>7624</v>
      </c>
      <c r="F1618" s="12" t="s">
        <v>30</v>
      </c>
      <c r="G1618" s="12" t="s">
        <v>8031</v>
      </c>
      <c r="H1618" s="12" t="s">
        <v>8024</v>
      </c>
      <c r="I1618" s="12" t="s">
        <v>3239</v>
      </c>
      <c r="J1618" s="13">
        <v>45651</v>
      </c>
      <c r="K1618" s="14">
        <v>0.39314814814814814</v>
      </c>
      <c r="L1618" s="12">
        <v>457.55</v>
      </c>
      <c r="M1618" s="12">
        <v>4741.62</v>
      </c>
      <c r="N1618" s="12">
        <v>5199.17</v>
      </c>
      <c r="O1618" s="12">
        <v>2888.04</v>
      </c>
      <c r="P1618" s="49">
        <v>45837</v>
      </c>
      <c r="Q1618" s="12" t="str">
        <f>TEXT(Table1[[#This Row],[Billing_Date]],"YYYY")</f>
        <v>2025</v>
      </c>
      <c r="R1618" s="49">
        <v>45884</v>
      </c>
      <c r="S1618" s="12" t="s">
        <v>49</v>
      </c>
      <c r="T1618" s="12">
        <f>IF(Table1[[#This Row],[Payment_Status]]="Paid",1,0)</f>
        <v>0</v>
      </c>
      <c r="U1618" s="12">
        <f>IF(Table1[[#This Row],[Payment_Status]]="Unpaid",1,0)</f>
        <v>1</v>
      </c>
      <c r="V1618" s="12">
        <f>IF(Table1[[#This Row],[Payment_Status]]="Pending",1,0)</f>
        <v>0</v>
      </c>
      <c r="W1618" s="12" t="s">
        <v>38</v>
      </c>
      <c r="X1618" s="12" t="s">
        <v>30</v>
      </c>
      <c r="Y1618" s="12" t="s">
        <v>63</v>
      </c>
      <c r="Z1618" s="12">
        <v>231.28</v>
      </c>
      <c r="AA1618" s="12">
        <v>226.27</v>
      </c>
      <c r="AB1618" s="12" t="s">
        <v>32</v>
      </c>
      <c r="AC1618" s="13">
        <v>43411</v>
      </c>
      <c r="AD1618" s="12">
        <v>22</v>
      </c>
      <c r="AE1618" s="15" t="s">
        <v>33</v>
      </c>
    </row>
    <row r="1619" spans="3:31" ht="18" x14ac:dyDescent="0.35">
      <c r="C1619" s="11" t="s">
        <v>3396</v>
      </c>
      <c r="D1619" s="12" t="s">
        <v>5609</v>
      </c>
      <c r="E1619" s="12" t="s">
        <v>7625</v>
      </c>
      <c r="F1619" s="12" t="s">
        <v>30</v>
      </c>
      <c r="G1619" s="12" t="s">
        <v>8031</v>
      </c>
      <c r="H1619" s="12" t="s">
        <v>8024</v>
      </c>
      <c r="I1619" s="12" t="s">
        <v>3397</v>
      </c>
      <c r="J1619" s="13">
        <v>45523</v>
      </c>
      <c r="K1619" s="14">
        <v>9.8981481481481476E-2</v>
      </c>
      <c r="L1619" s="12">
        <v>334.39</v>
      </c>
      <c r="M1619" s="12">
        <v>4824.93</v>
      </c>
      <c r="N1619" s="12">
        <v>5159.32</v>
      </c>
      <c r="O1619" s="12">
        <v>2389.86</v>
      </c>
      <c r="P1619" s="49">
        <v>45524</v>
      </c>
      <c r="Q1619" s="12" t="str">
        <f>TEXT(Table1[[#This Row],[Billing_Date]],"YYYY")</f>
        <v>2024</v>
      </c>
      <c r="R1619" s="49">
        <v>45868</v>
      </c>
      <c r="S1619" s="12" t="s">
        <v>37</v>
      </c>
      <c r="T1619" s="12">
        <f>IF(Table1[[#This Row],[Payment_Status]]="Paid",1,0)</f>
        <v>0</v>
      </c>
      <c r="U1619" s="12">
        <f>IF(Table1[[#This Row],[Payment_Status]]="Unpaid",1,0)</f>
        <v>0</v>
      </c>
      <c r="V1619" s="12">
        <f>IF(Table1[[#This Row],[Payment_Status]]="Pending",1,0)</f>
        <v>1</v>
      </c>
      <c r="W1619" s="12" t="s">
        <v>50</v>
      </c>
      <c r="X1619" s="12" t="s">
        <v>44</v>
      </c>
      <c r="Y1619" s="12" t="s">
        <v>45</v>
      </c>
      <c r="Z1619" s="12">
        <v>158.83000000000001</v>
      </c>
      <c r="AA1619" s="12">
        <v>175.56</v>
      </c>
      <c r="AB1619" s="12" t="s">
        <v>32</v>
      </c>
      <c r="AC1619" s="13">
        <v>42885</v>
      </c>
      <c r="AD1619" s="12">
        <v>50</v>
      </c>
      <c r="AE1619" s="15" t="s">
        <v>64</v>
      </c>
    </row>
    <row r="1620" spans="3:31" ht="18" x14ac:dyDescent="0.35">
      <c r="C1620" s="11" t="s">
        <v>3241</v>
      </c>
      <c r="D1620" s="12" t="s">
        <v>5610</v>
      </c>
      <c r="E1620" s="12" t="s">
        <v>7626</v>
      </c>
      <c r="F1620" s="12" t="s">
        <v>35</v>
      </c>
      <c r="G1620" s="12" t="s">
        <v>8031</v>
      </c>
      <c r="H1620" s="12" t="s">
        <v>8024</v>
      </c>
      <c r="I1620" s="12" t="s">
        <v>3242</v>
      </c>
      <c r="J1620" s="13">
        <v>45628</v>
      </c>
      <c r="K1620" s="14">
        <v>4.6863425925925926E-2</v>
      </c>
      <c r="L1620" s="12">
        <v>407.03</v>
      </c>
      <c r="M1620" s="12">
        <v>1800.95</v>
      </c>
      <c r="N1620" s="12">
        <v>2207.98</v>
      </c>
      <c r="O1620" s="12">
        <v>2149.0300000000002</v>
      </c>
      <c r="P1620" s="49">
        <v>45838</v>
      </c>
      <c r="Q1620" s="12" t="str">
        <f>TEXT(Table1[[#This Row],[Billing_Date]],"YYYY")</f>
        <v>2025</v>
      </c>
      <c r="R1620" s="49">
        <v>45867</v>
      </c>
      <c r="S1620" s="12" t="s">
        <v>37</v>
      </c>
      <c r="T1620" s="12">
        <f>IF(Table1[[#This Row],[Payment_Status]]="Paid",1,0)</f>
        <v>0</v>
      </c>
      <c r="U1620" s="12">
        <f>IF(Table1[[#This Row],[Payment_Status]]="Unpaid",1,0)</f>
        <v>0</v>
      </c>
      <c r="V1620" s="12">
        <f>IF(Table1[[#This Row],[Payment_Status]]="Pending",1,0)</f>
        <v>1</v>
      </c>
      <c r="W1620" s="12" t="s">
        <v>58</v>
      </c>
      <c r="X1620" s="12" t="s">
        <v>30</v>
      </c>
      <c r="Y1620" s="12" t="s">
        <v>51</v>
      </c>
      <c r="Z1620" s="12">
        <v>254.12</v>
      </c>
      <c r="AA1620" s="12">
        <v>152.91</v>
      </c>
      <c r="AB1620" s="12" t="s">
        <v>32</v>
      </c>
      <c r="AC1620" s="13">
        <v>42353</v>
      </c>
      <c r="AD1620" s="12">
        <v>26</v>
      </c>
      <c r="AE1620" s="15" t="s">
        <v>40</v>
      </c>
    </row>
    <row r="1621" spans="3:31" ht="18" x14ac:dyDescent="0.35">
      <c r="C1621" s="11" t="s">
        <v>3243</v>
      </c>
      <c r="D1621" s="12" t="s">
        <v>5611</v>
      </c>
      <c r="E1621" s="12" t="s">
        <v>7627</v>
      </c>
      <c r="F1621" s="12" t="s">
        <v>30</v>
      </c>
      <c r="G1621" s="12" t="s">
        <v>8029</v>
      </c>
      <c r="H1621" s="12" t="s">
        <v>8020</v>
      </c>
      <c r="I1621" s="12" t="s">
        <v>3244</v>
      </c>
      <c r="J1621" s="13">
        <v>45599</v>
      </c>
      <c r="K1621" s="14">
        <v>0.69892361111111112</v>
      </c>
      <c r="L1621" s="12">
        <v>397.39</v>
      </c>
      <c r="M1621" s="12">
        <v>3541.8</v>
      </c>
      <c r="N1621" s="12">
        <v>3939.19</v>
      </c>
      <c r="O1621" s="12">
        <v>2703.31</v>
      </c>
      <c r="P1621" s="49">
        <v>45710</v>
      </c>
      <c r="Q1621" s="12" t="str">
        <f>TEXT(Table1[[#This Row],[Billing_Date]],"YYYY")</f>
        <v>2025</v>
      </c>
      <c r="R1621" s="49">
        <v>45859</v>
      </c>
      <c r="S1621" s="12" t="s">
        <v>28</v>
      </c>
      <c r="T1621" s="12">
        <f>IF(Table1[[#This Row],[Payment_Status]]="Paid",1,0)</f>
        <v>1</v>
      </c>
      <c r="U1621" s="12">
        <f>IF(Table1[[#This Row],[Payment_Status]]="Unpaid",1,0)</f>
        <v>0</v>
      </c>
      <c r="V1621" s="12">
        <f>IF(Table1[[#This Row],[Payment_Status]]="Pending",1,0)</f>
        <v>0</v>
      </c>
      <c r="W1621" s="12" t="s">
        <v>58</v>
      </c>
      <c r="X1621" s="12" t="s">
        <v>39</v>
      </c>
      <c r="Y1621" s="12" t="s">
        <v>45</v>
      </c>
      <c r="Z1621" s="12">
        <v>160.13</v>
      </c>
      <c r="AA1621" s="12">
        <v>237.26</v>
      </c>
      <c r="AB1621" s="12" t="s">
        <v>32</v>
      </c>
      <c r="AC1621" s="13">
        <v>42923</v>
      </c>
      <c r="AD1621" s="12">
        <v>66</v>
      </c>
      <c r="AE1621" s="15" t="s">
        <v>40</v>
      </c>
    </row>
    <row r="1622" spans="3:31" ht="18" x14ac:dyDescent="0.35">
      <c r="C1622" s="11" t="s">
        <v>2015</v>
      </c>
      <c r="D1622" s="12" t="s">
        <v>5612</v>
      </c>
      <c r="E1622" s="12" t="s">
        <v>7628</v>
      </c>
      <c r="F1622" s="12" t="s">
        <v>35</v>
      </c>
      <c r="G1622" s="12" t="s">
        <v>8025</v>
      </c>
      <c r="H1622" s="12" t="s">
        <v>8020</v>
      </c>
      <c r="I1622" s="12" t="s">
        <v>2016</v>
      </c>
      <c r="J1622" s="13">
        <v>45720</v>
      </c>
      <c r="K1622" s="14">
        <v>9.3518518518518525E-3</v>
      </c>
      <c r="L1622" s="12">
        <v>485.42</v>
      </c>
      <c r="M1622" s="12">
        <v>1055.76</v>
      </c>
      <c r="N1622" s="12">
        <v>1541.18</v>
      </c>
      <c r="O1622" s="12">
        <v>2358.56</v>
      </c>
      <c r="P1622" s="49">
        <v>45721</v>
      </c>
      <c r="Q1622" s="12" t="str">
        <f>TEXT(Table1[[#This Row],[Billing_Date]],"YYYY")</f>
        <v>2025</v>
      </c>
      <c r="R1622" s="49">
        <v>45862</v>
      </c>
      <c r="S1622" s="12" t="s">
        <v>37</v>
      </c>
      <c r="T1622" s="12">
        <f>IF(Table1[[#This Row],[Payment_Status]]="Paid",1,0)</f>
        <v>0</v>
      </c>
      <c r="U1622" s="12">
        <f>IF(Table1[[#This Row],[Payment_Status]]="Unpaid",1,0)</f>
        <v>0</v>
      </c>
      <c r="V1622" s="12">
        <f>IF(Table1[[#This Row],[Payment_Status]]="Pending",1,0)</f>
        <v>1</v>
      </c>
      <c r="W1622" s="12" t="s">
        <v>58</v>
      </c>
      <c r="X1622" s="12" t="s">
        <v>39</v>
      </c>
      <c r="Y1622" s="12" t="s">
        <v>63</v>
      </c>
      <c r="Z1622" s="12">
        <v>287.3</v>
      </c>
      <c r="AA1622" s="12">
        <v>198.12</v>
      </c>
      <c r="AB1622" s="12" t="s">
        <v>32</v>
      </c>
      <c r="AC1622" s="13">
        <v>44974</v>
      </c>
      <c r="AD1622" s="12">
        <v>64</v>
      </c>
      <c r="AE1622" s="15" t="s">
        <v>40</v>
      </c>
    </row>
    <row r="1623" spans="3:31" ht="18" x14ac:dyDescent="0.35">
      <c r="C1623" s="11" t="s">
        <v>3247</v>
      </c>
      <c r="D1623" s="12" t="s">
        <v>5613</v>
      </c>
      <c r="E1623" s="12" t="s">
        <v>7629</v>
      </c>
      <c r="F1623" s="12" t="s">
        <v>26</v>
      </c>
      <c r="G1623" s="12" t="s">
        <v>8025</v>
      </c>
      <c r="H1623" s="12" t="s">
        <v>8020</v>
      </c>
      <c r="I1623" s="12" t="s">
        <v>3248</v>
      </c>
      <c r="J1623" s="13">
        <v>45690</v>
      </c>
      <c r="K1623" s="14">
        <v>0.74204861111111109</v>
      </c>
      <c r="L1623" s="12">
        <v>74.19</v>
      </c>
      <c r="M1623" s="12">
        <v>2806.17</v>
      </c>
      <c r="N1623" s="12">
        <v>2880.36</v>
      </c>
      <c r="O1623" s="12">
        <v>459.25</v>
      </c>
      <c r="P1623" s="49">
        <v>45776</v>
      </c>
      <c r="Q1623" s="12" t="str">
        <f>TEXT(Table1[[#This Row],[Billing_Date]],"YYYY")</f>
        <v>2025</v>
      </c>
      <c r="R1623" s="49">
        <v>45869</v>
      </c>
      <c r="S1623" s="12" t="s">
        <v>28</v>
      </c>
      <c r="T1623" s="12">
        <f>IF(Table1[[#This Row],[Payment_Status]]="Paid",1,0)</f>
        <v>1</v>
      </c>
      <c r="U1623" s="12">
        <f>IF(Table1[[#This Row],[Payment_Status]]="Unpaid",1,0)</f>
        <v>0</v>
      </c>
      <c r="V1623" s="12">
        <f>IF(Table1[[#This Row],[Payment_Status]]="Pending",1,0)</f>
        <v>0</v>
      </c>
      <c r="W1623" s="12" t="s">
        <v>50</v>
      </c>
      <c r="X1623" s="12" t="s">
        <v>30</v>
      </c>
      <c r="Y1623" s="12" t="s">
        <v>85</v>
      </c>
      <c r="Z1623" s="12">
        <v>46.61</v>
      </c>
      <c r="AA1623" s="12">
        <v>27.58</v>
      </c>
      <c r="AB1623" s="12" t="s">
        <v>32</v>
      </c>
      <c r="AC1623" s="13">
        <v>44770</v>
      </c>
      <c r="AD1623" s="12">
        <v>72</v>
      </c>
      <c r="AE1623" s="15" t="s">
        <v>33</v>
      </c>
    </row>
    <row r="1624" spans="3:31" ht="18" x14ac:dyDescent="0.35">
      <c r="C1624" s="11" t="s">
        <v>3249</v>
      </c>
      <c r="D1624" s="12" t="s">
        <v>5614</v>
      </c>
      <c r="E1624" s="12" t="s">
        <v>7630</v>
      </c>
      <c r="F1624" s="12" t="s">
        <v>26</v>
      </c>
      <c r="G1624" s="12" t="s">
        <v>8026</v>
      </c>
      <c r="H1624" s="12" t="s">
        <v>8021</v>
      </c>
      <c r="I1624" s="12" t="s">
        <v>3250</v>
      </c>
      <c r="J1624" s="13">
        <v>45722</v>
      </c>
      <c r="K1624" s="14">
        <v>0.17633101851851851</v>
      </c>
      <c r="L1624" s="12">
        <v>348.31</v>
      </c>
      <c r="M1624" s="12">
        <v>3524.7</v>
      </c>
      <c r="N1624" s="12">
        <v>3873.0099999999902</v>
      </c>
      <c r="O1624" s="12">
        <v>1753.17</v>
      </c>
      <c r="P1624" s="49">
        <v>45727</v>
      </c>
      <c r="Q1624" s="12" t="str">
        <f>TEXT(Table1[[#This Row],[Billing_Date]],"YYYY")</f>
        <v>2025</v>
      </c>
      <c r="R1624" s="49">
        <v>45868</v>
      </c>
      <c r="S1624" s="12" t="s">
        <v>28</v>
      </c>
      <c r="T1624" s="12">
        <f>IF(Table1[[#This Row],[Payment_Status]]="Paid",1,0)</f>
        <v>1</v>
      </c>
      <c r="U1624" s="12">
        <f>IF(Table1[[#This Row],[Payment_Status]]="Unpaid",1,0)</f>
        <v>0</v>
      </c>
      <c r="V1624" s="12">
        <f>IF(Table1[[#This Row],[Payment_Status]]="Pending",1,0)</f>
        <v>0</v>
      </c>
      <c r="W1624" s="12" t="s">
        <v>29</v>
      </c>
      <c r="X1624" s="12" t="s">
        <v>39</v>
      </c>
      <c r="Y1624" s="12" t="s">
        <v>45</v>
      </c>
      <c r="Z1624" s="12">
        <v>187.66</v>
      </c>
      <c r="AA1624" s="12">
        <v>160.65</v>
      </c>
      <c r="AB1624" s="12" t="s">
        <v>32</v>
      </c>
      <c r="AC1624" s="13">
        <v>45210</v>
      </c>
      <c r="AD1624" s="12">
        <v>36</v>
      </c>
      <c r="AE1624" s="15" t="s">
        <v>40</v>
      </c>
    </row>
    <row r="1625" spans="3:31" ht="18" x14ac:dyDescent="0.35">
      <c r="C1625" s="11" t="s">
        <v>3251</v>
      </c>
      <c r="D1625" s="12" t="s">
        <v>5615</v>
      </c>
      <c r="E1625" s="12" t="s">
        <v>7631</v>
      </c>
      <c r="F1625" s="12" t="s">
        <v>26</v>
      </c>
      <c r="G1625" s="12" t="s">
        <v>8025</v>
      </c>
      <c r="H1625" s="12" t="s">
        <v>8020</v>
      </c>
      <c r="I1625" s="12" t="s">
        <v>3252</v>
      </c>
      <c r="J1625" s="13">
        <v>45680</v>
      </c>
      <c r="K1625" s="14">
        <v>2.1087962962962965E-2</v>
      </c>
      <c r="L1625" s="12">
        <v>285.92</v>
      </c>
      <c r="M1625" s="12">
        <v>1570.32</v>
      </c>
      <c r="N1625" s="12">
        <v>1856.24</v>
      </c>
      <c r="O1625" s="12">
        <v>1675.03</v>
      </c>
      <c r="P1625" s="49">
        <v>45684</v>
      </c>
      <c r="Q1625" s="12" t="str">
        <f>TEXT(Table1[[#This Row],[Billing_Date]],"YYYY")</f>
        <v>2025</v>
      </c>
      <c r="R1625" s="49">
        <v>45871</v>
      </c>
      <c r="S1625" s="12" t="s">
        <v>28</v>
      </c>
      <c r="T1625" s="12">
        <f>IF(Table1[[#This Row],[Payment_Status]]="Paid",1,0)</f>
        <v>1</v>
      </c>
      <c r="U1625" s="12">
        <f>IF(Table1[[#This Row],[Payment_Status]]="Unpaid",1,0)</f>
        <v>0</v>
      </c>
      <c r="V1625" s="12">
        <f>IF(Table1[[#This Row],[Payment_Status]]="Pending",1,0)</f>
        <v>0</v>
      </c>
      <c r="W1625" s="12" t="s">
        <v>43</v>
      </c>
      <c r="X1625" s="12" t="s">
        <v>30</v>
      </c>
      <c r="Y1625" s="12" t="s">
        <v>85</v>
      </c>
      <c r="Z1625" s="12">
        <v>151.16</v>
      </c>
      <c r="AA1625" s="12">
        <v>134.76</v>
      </c>
      <c r="AB1625" s="12" t="s">
        <v>32</v>
      </c>
      <c r="AC1625" s="13">
        <v>42271</v>
      </c>
      <c r="AD1625" s="12">
        <v>55</v>
      </c>
      <c r="AE1625" s="15" t="s">
        <v>40</v>
      </c>
    </row>
    <row r="1626" spans="3:31" ht="18" x14ac:dyDescent="0.35">
      <c r="C1626" s="11" t="s">
        <v>2183</v>
      </c>
      <c r="D1626" s="12" t="s">
        <v>5616</v>
      </c>
      <c r="E1626" s="12" t="s">
        <v>7632</v>
      </c>
      <c r="F1626" s="12" t="s">
        <v>30</v>
      </c>
      <c r="G1626" s="12" t="s">
        <v>8028</v>
      </c>
      <c r="H1626" s="12" t="s">
        <v>8022</v>
      </c>
      <c r="I1626" s="12" t="s">
        <v>2184</v>
      </c>
      <c r="J1626" s="13">
        <v>45675</v>
      </c>
      <c r="K1626" s="14">
        <v>0.40611111111111109</v>
      </c>
      <c r="L1626" s="12">
        <v>130.97</v>
      </c>
      <c r="M1626" s="12">
        <v>3580.3</v>
      </c>
      <c r="N1626" s="12">
        <v>3711.27</v>
      </c>
      <c r="O1626" s="12">
        <v>810.39</v>
      </c>
      <c r="P1626" s="49">
        <v>45678</v>
      </c>
      <c r="Q1626" s="12" t="str">
        <f>TEXT(Table1[[#This Row],[Billing_Date]],"YYYY")</f>
        <v>2025</v>
      </c>
      <c r="R1626" s="49">
        <v>45882</v>
      </c>
      <c r="S1626" s="12" t="s">
        <v>28</v>
      </c>
      <c r="T1626" s="12">
        <f>IF(Table1[[#This Row],[Payment_Status]]="Paid",1,0)</f>
        <v>1</v>
      </c>
      <c r="U1626" s="12">
        <f>IF(Table1[[#This Row],[Payment_Status]]="Unpaid",1,0)</f>
        <v>0</v>
      </c>
      <c r="V1626" s="12">
        <f>IF(Table1[[#This Row],[Payment_Status]]="Pending",1,0)</f>
        <v>0</v>
      </c>
      <c r="W1626" s="12" t="s">
        <v>50</v>
      </c>
      <c r="X1626" s="12" t="s">
        <v>30</v>
      </c>
      <c r="Y1626" s="12" t="s">
        <v>31</v>
      </c>
      <c r="Z1626" s="12">
        <v>62.39</v>
      </c>
      <c r="AA1626" s="12">
        <v>68.58</v>
      </c>
      <c r="AB1626" s="12" t="s">
        <v>46</v>
      </c>
      <c r="AC1626" s="13">
        <v>43673</v>
      </c>
      <c r="AD1626" s="12">
        <v>18</v>
      </c>
      <c r="AE1626" s="15" t="s">
        <v>33</v>
      </c>
    </row>
    <row r="1627" spans="3:31" ht="18" x14ac:dyDescent="0.35">
      <c r="C1627" s="11" t="s">
        <v>3255</v>
      </c>
      <c r="D1627" s="12" t="s">
        <v>5617</v>
      </c>
      <c r="E1627" s="12" t="s">
        <v>7633</v>
      </c>
      <c r="F1627" s="12" t="s">
        <v>26</v>
      </c>
      <c r="G1627" s="12" t="s">
        <v>8031</v>
      </c>
      <c r="H1627" s="12" t="s">
        <v>8024</v>
      </c>
      <c r="I1627" s="12" t="s">
        <v>3256</v>
      </c>
      <c r="J1627" s="13">
        <v>45834</v>
      </c>
      <c r="K1627" s="14">
        <v>0.17531250000000001</v>
      </c>
      <c r="L1627" s="12">
        <v>302.57</v>
      </c>
      <c r="M1627" s="12">
        <v>1023.44</v>
      </c>
      <c r="N1627" s="12">
        <v>1326.01</v>
      </c>
      <c r="O1627" s="12">
        <v>1639.39</v>
      </c>
      <c r="P1627" s="49">
        <v>45835</v>
      </c>
      <c r="Q1627" s="12" t="str">
        <f>TEXT(Table1[[#This Row],[Billing_Date]],"YYYY")</f>
        <v>2025</v>
      </c>
      <c r="R1627" s="49">
        <v>45880</v>
      </c>
      <c r="S1627" s="12" t="s">
        <v>37</v>
      </c>
      <c r="T1627" s="12">
        <f>IF(Table1[[#This Row],[Payment_Status]]="Paid",1,0)</f>
        <v>0</v>
      </c>
      <c r="U1627" s="12">
        <f>IF(Table1[[#This Row],[Payment_Status]]="Unpaid",1,0)</f>
        <v>0</v>
      </c>
      <c r="V1627" s="12">
        <f>IF(Table1[[#This Row],[Payment_Status]]="Pending",1,0)</f>
        <v>1</v>
      </c>
      <c r="W1627" s="12" t="s">
        <v>58</v>
      </c>
      <c r="X1627" s="12" t="s">
        <v>44</v>
      </c>
      <c r="Y1627" s="12" t="s">
        <v>63</v>
      </c>
      <c r="Z1627" s="12">
        <v>210.76</v>
      </c>
      <c r="AA1627" s="12">
        <v>91.81</v>
      </c>
      <c r="AB1627" s="12" t="s">
        <v>32</v>
      </c>
      <c r="AC1627" s="13">
        <v>43706</v>
      </c>
      <c r="AD1627" s="12">
        <v>41</v>
      </c>
      <c r="AE1627" s="15" t="s">
        <v>40</v>
      </c>
    </row>
    <row r="1628" spans="3:31" ht="18" x14ac:dyDescent="0.35">
      <c r="C1628" s="11" t="s">
        <v>3257</v>
      </c>
      <c r="D1628" s="12" t="s">
        <v>5618</v>
      </c>
      <c r="E1628" s="12" t="s">
        <v>7634</v>
      </c>
      <c r="F1628" s="12" t="s">
        <v>35</v>
      </c>
      <c r="G1628" s="12" t="s">
        <v>8026</v>
      </c>
      <c r="H1628" s="12" t="s">
        <v>8021</v>
      </c>
      <c r="I1628" s="12" t="s">
        <v>3258</v>
      </c>
      <c r="J1628" s="13">
        <v>45616</v>
      </c>
      <c r="K1628" s="14">
        <v>0.52259259259259261</v>
      </c>
      <c r="L1628" s="12">
        <v>265.63</v>
      </c>
      <c r="M1628" s="12">
        <v>2733.89</v>
      </c>
      <c r="N1628" s="12">
        <v>2999.52</v>
      </c>
      <c r="O1628" s="12">
        <v>1245.5899999999999</v>
      </c>
      <c r="P1628" s="49">
        <v>45623</v>
      </c>
      <c r="Q1628" s="12" t="str">
        <f>TEXT(Table1[[#This Row],[Billing_Date]],"YYYY")</f>
        <v>2024</v>
      </c>
      <c r="R1628" s="49">
        <v>45866</v>
      </c>
      <c r="S1628" s="12" t="s">
        <v>49</v>
      </c>
      <c r="T1628" s="12">
        <f>IF(Table1[[#This Row],[Payment_Status]]="Paid",1,0)</f>
        <v>0</v>
      </c>
      <c r="U1628" s="12">
        <f>IF(Table1[[#This Row],[Payment_Status]]="Unpaid",1,0)</f>
        <v>1</v>
      </c>
      <c r="V1628" s="12">
        <f>IF(Table1[[#This Row],[Payment_Status]]="Pending",1,0)</f>
        <v>0</v>
      </c>
      <c r="W1628" s="12" t="s">
        <v>43</v>
      </c>
      <c r="X1628" s="12" t="s">
        <v>44</v>
      </c>
      <c r="Y1628" s="12" t="s">
        <v>63</v>
      </c>
      <c r="Z1628" s="12">
        <v>132.83000000000001</v>
      </c>
      <c r="AA1628" s="12">
        <v>132.80000000000001</v>
      </c>
      <c r="AB1628" s="12" t="s">
        <v>32</v>
      </c>
      <c r="AC1628" s="13">
        <v>44349</v>
      </c>
      <c r="AD1628" s="12">
        <v>21</v>
      </c>
      <c r="AE1628" s="15" t="s">
        <v>33</v>
      </c>
    </row>
    <row r="1629" spans="3:31" ht="18" x14ac:dyDescent="0.35">
      <c r="C1629" s="11" t="s">
        <v>3259</v>
      </c>
      <c r="D1629" s="12" t="s">
        <v>5619</v>
      </c>
      <c r="E1629" s="12" t="s">
        <v>7635</v>
      </c>
      <c r="F1629" s="12" t="s">
        <v>26</v>
      </c>
      <c r="G1629" s="12" t="s">
        <v>8031</v>
      </c>
      <c r="H1629" s="12" t="s">
        <v>8024</v>
      </c>
      <c r="I1629" s="12" t="s">
        <v>3260</v>
      </c>
      <c r="J1629" s="13">
        <v>45748</v>
      </c>
      <c r="K1629" s="14">
        <v>0.97908564814814814</v>
      </c>
      <c r="L1629" s="12">
        <v>398.34</v>
      </c>
      <c r="M1629" s="12">
        <v>2985.97</v>
      </c>
      <c r="N1629" s="12">
        <v>3384.31</v>
      </c>
      <c r="O1629" s="12">
        <v>2565.2399999999998</v>
      </c>
      <c r="P1629" s="49">
        <v>45804</v>
      </c>
      <c r="Q1629" s="12" t="str">
        <f>TEXT(Table1[[#This Row],[Billing_Date]],"YYYY")</f>
        <v>2025</v>
      </c>
      <c r="R1629" s="49">
        <v>45862</v>
      </c>
      <c r="S1629" s="12" t="s">
        <v>28</v>
      </c>
      <c r="T1629" s="12">
        <f>IF(Table1[[#This Row],[Payment_Status]]="Paid",1,0)</f>
        <v>1</v>
      </c>
      <c r="U1629" s="12">
        <f>IF(Table1[[#This Row],[Payment_Status]]="Unpaid",1,0)</f>
        <v>0</v>
      </c>
      <c r="V1629" s="12">
        <f>IF(Table1[[#This Row],[Payment_Status]]="Pending",1,0)</f>
        <v>0</v>
      </c>
      <c r="W1629" s="12" t="s">
        <v>38</v>
      </c>
      <c r="X1629" s="12" t="s">
        <v>30</v>
      </c>
      <c r="Y1629" s="12" t="s">
        <v>63</v>
      </c>
      <c r="Z1629" s="12">
        <v>275.92</v>
      </c>
      <c r="AA1629" s="12">
        <v>122.42</v>
      </c>
      <c r="AB1629" s="12" t="s">
        <v>46</v>
      </c>
      <c r="AC1629" s="13">
        <v>44735</v>
      </c>
      <c r="AD1629" s="12">
        <v>59</v>
      </c>
      <c r="AE1629" s="15" t="s">
        <v>33</v>
      </c>
    </row>
    <row r="1630" spans="3:31" ht="18" x14ac:dyDescent="0.35">
      <c r="C1630" s="11" t="s">
        <v>3261</v>
      </c>
      <c r="D1630" s="12" t="s">
        <v>5620</v>
      </c>
      <c r="E1630" s="12" t="s">
        <v>7636</v>
      </c>
      <c r="F1630" s="12" t="s">
        <v>35</v>
      </c>
      <c r="G1630" s="12" t="s">
        <v>8025</v>
      </c>
      <c r="H1630" s="12" t="s">
        <v>8020</v>
      </c>
      <c r="I1630" s="12" t="s">
        <v>3262</v>
      </c>
      <c r="J1630" s="13">
        <v>45683</v>
      </c>
      <c r="K1630" s="14">
        <v>0.73283564814814817</v>
      </c>
      <c r="L1630" s="12">
        <v>104.35</v>
      </c>
      <c r="M1630" s="12">
        <v>3099.84</v>
      </c>
      <c r="N1630" s="12">
        <v>3204.19</v>
      </c>
      <c r="O1630" s="12">
        <v>585.83000000000004</v>
      </c>
      <c r="P1630" s="49">
        <v>45687</v>
      </c>
      <c r="Q1630" s="12" t="str">
        <f>TEXT(Table1[[#This Row],[Billing_Date]],"YYYY")</f>
        <v>2025</v>
      </c>
      <c r="R1630" s="49">
        <v>45882</v>
      </c>
      <c r="S1630" s="12" t="s">
        <v>37</v>
      </c>
      <c r="T1630" s="12">
        <f>IF(Table1[[#This Row],[Payment_Status]]="Paid",1,0)</f>
        <v>0</v>
      </c>
      <c r="U1630" s="12">
        <f>IF(Table1[[#This Row],[Payment_Status]]="Unpaid",1,0)</f>
        <v>0</v>
      </c>
      <c r="V1630" s="12">
        <f>IF(Table1[[#This Row],[Payment_Status]]="Pending",1,0)</f>
        <v>1</v>
      </c>
      <c r="W1630" s="12" t="s">
        <v>58</v>
      </c>
      <c r="X1630" s="12" t="s">
        <v>30</v>
      </c>
      <c r="Y1630" s="12" t="s">
        <v>51</v>
      </c>
      <c r="Z1630" s="12">
        <v>70.44</v>
      </c>
      <c r="AA1630" s="12">
        <v>33.909999999999997</v>
      </c>
      <c r="AB1630" s="12" t="s">
        <v>46</v>
      </c>
      <c r="AC1630" s="13">
        <v>43356</v>
      </c>
      <c r="AD1630" s="12">
        <v>42</v>
      </c>
      <c r="AE1630" s="15" t="s">
        <v>64</v>
      </c>
    </row>
    <row r="1631" spans="3:31" ht="18" x14ac:dyDescent="0.35">
      <c r="C1631" s="11" t="s">
        <v>3263</v>
      </c>
      <c r="D1631" s="12" t="s">
        <v>5621</v>
      </c>
      <c r="E1631" s="12" t="s">
        <v>7637</v>
      </c>
      <c r="F1631" s="12" t="s">
        <v>35</v>
      </c>
      <c r="G1631" s="12" t="s">
        <v>8026</v>
      </c>
      <c r="H1631" s="12" t="s">
        <v>8021</v>
      </c>
      <c r="I1631" s="12" t="s">
        <v>3264</v>
      </c>
      <c r="J1631" s="13">
        <v>45814</v>
      </c>
      <c r="K1631" s="14">
        <v>0.54659722222222218</v>
      </c>
      <c r="L1631" s="12">
        <v>438.49</v>
      </c>
      <c r="M1631" s="12">
        <v>3922.43</v>
      </c>
      <c r="N1631" s="12">
        <v>4360.92</v>
      </c>
      <c r="O1631" s="12">
        <v>2010.63</v>
      </c>
      <c r="P1631" s="49">
        <v>45815</v>
      </c>
      <c r="Q1631" s="12" t="str">
        <f>TEXT(Table1[[#This Row],[Billing_Date]],"YYYY")</f>
        <v>2025</v>
      </c>
      <c r="R1631" s="49">
        <v>45861</v>
      </c>
      <c r="S1631" s="12" t="s">
        <v>37</v>
      </c>
      <c r="T1631" s="12">
        <f>IF(Table1[[#This Row],[Payment_Status]]="Paid",1,0)</f>
        <v>0</v>
      </c>
      <c r="U1631" s="12">
        <f>IF(Table1[[#This Row],[Payment_Status]]="Unpaid",1,0)</f>
        <v>0</v>
      </c>
      <c r="V1631" s="12">
        <f>IF(Table1[[#This Row],[Payment_Status]]="Pending",1,0)</f>
        <v>1</v>
      </c>
      <c r="W1631" s="12" t="s">
        <v>58</v>
      </c>
      <c r="X1631" s="12" t="s">
        <v>30</v>
      </c>
      <c r="Y1631" s="12" t="s">
        <v>63</v>
      </c>
      <c r="Z1631" s="12">
        <v>290.68</v>
      </c>
      <c r="AA1631" s="12">
        <v>147.81</v>
      </c>
      <c r="AB1631" s="12" t="s">
        <v>32</v>
      </c>
      <c r="AC1631" s="13">
        <v>44634</v>
      </c>
      <c r="AD1631" s="12">
        <v>73</v>
      </c>
      <c r="AE1631" s="15" t="s">
        <v>64</v>
      </c>
    </row>
    <row r="1632" spans="3:31" ht="18" x14ac:dyDescent="0.35">
      <c r="C1632" s="11" t="s">
        <v>2824</v>
      </c>
      <c r="D1632" s="12" t="s">
        <v>5622</v>
      </c>
      <c r="E1632" s="12" t="s">
        <v>7638</v>
      </c>
      <c r="F1632" s="12" t="s">
        <v>35</v>
      </c>
      <c r="G1632" s="12" t="s">
        <v>8030</v>
      </c>
      <c r="H1632" s="12" t="s">
        <v>8023</v>
      </c>
      <c r="I1632" s="12" t="s">
        <v>2825</v>
      </c>
      <c r="J1632" s="13">
        <v>45818</v>
      </c>
      <c r="K1632" s="14">
        <v>0.36745370370370373</v>
      </c>
      <c r="L1632" s="12">
        <v>360.52</v>
      </c>
      <c r="M1632" s="12">
        <v>2643.51</v>
      </c>
      <c r="N1632" s="12">
        <v>3004.03</v>
      </c>
      <c r="O1632" s="12">
        <v>2570.71</v>
      </c>
      <c r="P1632" s="49">
        <v>45823</v>
      </c>
      <c r="Q1632" s="12" t="str">
        <f>TEXT(Table1[[#This Row],[Billing_Date]],"YYYY")</f>
        <v>2025</v>
      </c>
      <c r="R1632" s="49">
        <v>45862</v>
      </c>
      <c r="S1632" s="12" t="s">
        <v>49</v>
      </c>
      <c r="T1632" s="12">
        <f>IF(Table1[[#This Row],[Payment_Status]]="Paid",1,0)</f>
        <v>0</v>
      </c>
      <c r="U1632" s="12">
        <f>IF(Table1[[#This Row],[Payment_Status]]="Unpaid",1,0)</f>
        <v>1</v>
      </c>
      <c r="V1632" s="12">
        <f>IF(Table1[[#This Row],[Payment_Status]]="Pending",1,0)</f>
        <v>0</v>
      </c>
      <c r="W1632" s="12" t="s">
        <v>38</v>
      </c>
      <c r="X1632" s="12" t="s">
        <v>30</v>
      </c>
      <c r="Y1632" s="12" t="s">
        <v>85</v>
      </c>
      <c r="Z1632" s="12">
        <v>232.68</v>
      </c>
      <c r="AA1632" s="12">
        <v>127.84</v>
      </c>
      <c r="AB1632" s="12" t="s">
        <v>32</v>
      </c>
      <c r="AC1632" s="13">
        <v>44834</v>
      </c>
      <c r="AD1632" s="12">
        <v>65</v>
      </c>
      <c r="AE1632" s="15" t="s">
        <v>40</v>
      </c>
    </row>
    <row r="1633" spans="3:31" ht="18" x14ac:dyDescent="0.35">
      <c r="C1633" s="11" t="s">
        <v>3267</v>
      </c>
      <c r="D1633" s="12" t="s">
        <v>5623</v>
      </c>
      <c r="E1633" s="12" t="s">
        <v>7639</v>
      </c>
      <c r="F1633" s="12" t="s">
        <v>35</v>
      </c>
      <c r="G1633" s="12" t="s">
        <v>8027</v>
      </c>
      <c r="H1633" s="12" t="s">
        <v>8022</v>
      </c>
      <c r="I1633" s="12" t="s">
        <v>3268</v>
      </c>
      <c r="J1633" s="13">
        <v>45668</v>
      </c>
      <c r="K1633" s="14">
        <v>0.72813657407407406</v>
      </c>
      <c r="L1633" s="12">
        <v>439.91</v>
      </c>
      <c r="M1633" s="12">
        <v>4198.34</v>
      </c>
      <c r="N1633" s="12">
        <v>4638.25</v>
      </c>
      <c r="O1633" s="12">
        <v>2768.43</v>
      </c>
      <c r="P1633" s="49">
        <v>45842</v>
      </c>
      <c r="Q1633" s="12" t="str">
        <f>TEXT(Table1[[#This Row],[Billing_Date]],"YYYY")</f>
        <v>2025</v>
      </c>
      <c r="R1633" s="49">
        <v>45872</v>
      </c>
      <c r="S1633" s="12" t="s">
        <v>37</v>
      </c>
      <c r="T1633" s="12">
        <f>IF(Table1[[#This Row],[Payment_Status]]="Paid",1,0)</f>
        <v>0</v>
      </c>
      <c r="U1633" s="12">
        <f>IF(Table1[[#This Row],[Payment_Status]]="Unpaid",1,0)</f>
        <v>0</v>
      </c>
      <c r="V1633" s="12">
        <f>IF(Table1[[#This Row],[Payment_Status]]="Pending",1,0)</f>
        <v>1</v>
      </c>
      <c r="W1633" s="12" t="s">
        <v>43</v>
      </c>
      <c r="X1633" s="12" t="s">
        <v>30</v>
      </c>
      <c r="Y1633" s="12" t="s">
        <v>85</v>
      </c>
      <c r="Z1633" s="12">
        <v>208.77</v>
      </c>
      <c r="AA1633" s="12">
        <v>231.14</v>
      </c>
      <c r="AB1633" s="12" t="s">
        <v>46</v>
      </c>
      <c r="AC1633" s="13">
        <v>44665</v>
      </c>
      <c r="AD1633" s="12">
        <v>58</v>
      </c>
      <c r="AE1633" s="15" t="s">
        <v>33</v>
      </c>
    </row>
    <row r="1634" spans="3:31" ht="18" x14ac:dyDescent="0.35">
      <c r="C1634" s="11" t="s">
        <v>3269</v>
      </c>
      <c r="D1634" s="12" t="s">
        <v>5624</v>
      </c>
      <c r="E1634" s="12" t="s">
        <v>7640</v>
      </c>
      <c r="F1634" s="12" t="s">
        <v>26</v>
      </c>
      <c r="G1634" s="12" t="s">
        <v>8029</v>
      </c>
      <c r="H1634" s="12" t="s">
        <v>8020</v>
      </c>
      <c r="I1634" s="12" t="s">
        <v>3270</v>
      </c>
      <c r="J1634" s="13">
        <v>45776</v>
      </c>
      <c r="K1634" s="14">
        <v>0.43061342592592594</v>
      </c>
      <c r="L1634" s="12">
        <v>498.21</v>
      </c>
      <c r="M1634" s="12">
        <v>4362.5200000000004</v>
      </c>
      <c r="N1634" s="12">
        <v>4860.7299999999996</v>
      </c>
      <c r="O1634" s="12">
        <v>3166.32</v>
      </c>
      <c r="P1634" s="49">
        <v>45777</v>
      </c>
      <c r="Q1634" s="12" t="str">
        <f>TEXT(Table1[[#This Row],[Billing_Date]],"YYYY")</f>
        <v>2025</v>
      </c>
      <c r="R1634" s="49">
        <v>45866</v>
      </c>
      <c r="S1634" s="12" t="s">
        <v>28</v>
      </c>
      <c r="T1634" s="12">
        <f>IF(Table1[[#This Row],[Payment_Status]]="Paid",1,0)</f>
        <v>1</v>
      </c>
      <c r="U1634" s="12">
        <f>IF(Table1[[#This Row],[Payment_Status]]="Unpaid",1,0)</f>
        <v>0</v>
      </c>
      <c r="V1634" s="12">
        <f>IF(Table1[[#This Row],[Payment_Status]]="Pending",1,0)</f>
        <v>0</v>
      </c>
      <c r="W1634" s="12" t="s">
        <v>43</v>
      </c>
      <c r="X1634" s="12" t="s">
        <v>44</v>
      </c>
      <c r="Y1634" s="12" t="s">
        <v>45</v>
      </c>
      <c r="Z1634" s="12">
        <v>327.08999999999997</v>
      </c>
      <c r="AA1634" s="12">
        <v>171.12</v>
      </c>
      <c r="AB1634" s="12" t="s">
        <v>46</v>
      </c>
      <c r="AC1634" s="13">
        <v>42534</v>
      </c>
      <c r="AD1634" s="12">
        <v>42</v>
      </c>
      <c r="AE1634" s="15" t="s">
        <v>64</v>
      </c>
    </row>
    <row r="1635" spans="3:31" ht="18" x14ac:dyDescent="0.35">
      <c r="C1635" s="11" t="s">
        <v>3271</v>
      </c>
      <c r="D1635" s="12" t="s">
        <v>5625</v>
      </c>
      <c r="E1635" s="12" t="s">
        <v>7641</v>
      </c>
      <c r="F1635" s="12" t="s">
        <v>30</v>
      </c>
      <c r="G1635" s="12" t="s">
        <v>8029</v>
      </c>
      <c r="H1635" s="12" t="s">
        <v>8020</v>
      </c>
      <c r="I1635" s="12" t="s">
        <v>3272</v>
      </c>
      <c r="J1635" s="13">
        <v>45761</v>
      </c>
      <c r="K1635" s="14">
        <v>0.75407407407407412</v>
      </c>
      <c r="L1635" s="12">
        <v>437.74</v>
      </c>
      <c r="M1635" s="12">
        <v>1579.22</v>
      </c>
      <c r="N1635" s="12">
        <v>2016.96</v>
      </c>
      <c r="O1635" s="12">
        <v>3219.21</v>
      </c>
      <c r="P1635" s="49">
        <v>45762</v>
      </c>
      <c r="Q1635" s="12" t="str">
        <f>TEXT(Table1[[#This Row],[Billing_Date]],"YYYY")</f>
        <v>2025</v>
      </c>
      <c r="R1635" s="49">
        <v>45872</v>
      </c>
      <c r="S1635" s="12" t="s">
        <v>37</v>
      </c>
      <c r="T1635" s="12">
        <f>IF(Table1[[#This Row],[Payment_Status]]="Paid",1,0)</f>
        <v>0</v>
      </c>
      <c r="U1635" s="12">
        <f>IF(Table1[[#This Row],[Payment_Status]]="Unpaid",1,0)</f>
        <v>0</v>
      </c>
      <c r="V1635" s="12">
        <f>IF(Table1[[#This Row],[Payment_Status]]="Pending",1,0)</f>
        <v>1</v>
      </c>
      <c r="W1635" s="12" t="s">
        <v>43</v>
      </c>
      <c r="X1635" s="12" t="s">
        <v>30</v>
      </c>
      <c r="Y1635" s="12" t="s">
        <v>45</v>
      </c>
      <c r="Z1635" s="12">
        <v>196.37</v>
      </c>
      <c r="AA1635" s="12">
        <v>241.37</v>
      </c>
      <c r="AB1635" s="12" t="s">
        <v>46</v>
      </c>
      <c r="AC1635" s="13">
        <v>43645</v>
      </c>
      <c r="AD1635" s="12">
        <v>37</v>
      </c>
      <c r="AE1635" s="15" t="s">
        <v>64</v>
      </c>
    </row>
    <row r="1636" spans="3:31" ht="18" x14ac:dyDescent="0.35">
      <c r="C1636" s="11" t="s">
        <v>3273</v>
      </c>
      <c r="D1636" s="12" t="s">
        <v>5626</v>
      </c>
      <c r="E1636" s="12" t="s">
        <v>7642</v>
      </c>
      <c r="F1636" s="12" t="s">
        <v>26</v>
      </c>
      <c r="G1636" s="12" t="s">
        <v>8027</v>
      </c>
      <c r="H1636" s="12" t="s">
        <v>8022</v>
      </c>
      <c r="I1636" s="12" t="s">
        <v>3274</v>
      </c>
      <c r="J1636" s="13">
        <v>45724</v>
      </c>
      <c r="K1636" s="14">
        <v>0.50037037037037035</v>
      </c>
      <c r="L1636" s="12">
        <v>492.72</v>
      </c>
      <c r="M1636" s="12">
        <v>3442.42</v>
      </c>
      <c r="N1636" s="12">
        <v>3935.14</v>
      </c>
      <c r="O1636" s="12">
        <v>3115.55</v>
      </c>
      <c r="P1636" s="49">
        <v>45736</v>
      </c>
      <c r="Q1636" s="12" t="str">
        <f>TEXT(Table1[[#This Row],[Billing_Date]],"YYYY")</f>
        <v>2025</v>
      </c>
      <c r="R1636" s="49">
        <v>45869</v>
      </c>
      <c r="S1636" s="12" t="s">
        <v>49</v>
      </c>
      <c r="T1636" s="12">
        <f>IF(Table1[[#This Row],[Payment_Status]]="Paid",1,0)</f>
        <v>0</v>
      </c>
      <c r="U1636" s="12">
        <f>IF(Table1[[#This Row],[Payment_Status]]="Unpaid",1,0)</f>
        <v>1</v>
      </c>
      <c r="V1636" s="12">
        <f>IF(Table1[[#This Row],[Payment_Status]]="Pending",1,0)</f>
        <v>0</v>
      </c>
      <c r="W1636" s="12" t="s">
        <v>29</v>
      </c>
      <c r="X1636" s="12" t="s">
        <v>39</v>
      </c>
      <c r="Y1636" s="12" t="s">
        <v>51</v>
      </c>
      <c r="Z1636" s="12">
        <v>244.32</v>
      </c>
      <c r="AA1636" s="12">
        <v>248.4</v>
      </c>
      <c r="AB1636" s="12" t="s">
        <v>32</v>
      </c>
      <c r="AC1636" s="13">
        <v>45057</v>
      </c>
      <c r="AD1636" s="12">
        <v>20</v>
      </c>
      <c r="AE1636" s="15" t="s">
        <v>64</v>
      </c>
    </row>
    <row r="1637" spans="3:31" ht="18" x14ac:dyDescent="0.35">
      <c r="C1637" s="11" t="s">
        <v>3275</v>
      </c>
      <c r="D1637" s="12" t="s">
        <v>5627</v>
      </c>
      <c r="E1637" s="12" t="s">
        <v>7643</v>
      </c>
      <c r="F1637" s="12" t="s">
        <v>35</v>
      </c>
      <c r="G1637" s="12" t="s">
        <v>8027</v>
      </c>
      <c r="H1637" s="12" t="s">
        <v>8022</v>
      </c>
      <c r="I1637" s="12" t="s">
        <v>3276</v>
      </c>
      <c r="J1637" s="13">
        <v>45721</v>
      </c>
      <c r="K1637" s="14">
        <v>0.33724537037037039</v>
      </c>
      <c r="L1637" s="12">
        <v>280.27999999999997</v>
      </c>
      <c r="M1637" s="12">
        <v>2749.1</v>
      </c>
      <c r="N1637" s="12">
        <v>3029.38</v>
      </c>
      <c r="O1637" s="12">
        <v>1522.09</v>
      </c>
      <c r="P1637" s="49">
        <v>45818</v>
      </c>
      <c r="Q1637" s="12" t="str">
        <f>TEXT(Table1[[#This Row],[Billing_Date]],"YYYY")</f>
        <v>2025</v>
      </c>
      <c r="R1637" s="49">
        <v>45859</v>
      </c>
      <c r="S1637" s="12" t="s">
        <v>28</v>
      </c>
      <c r="T1637" s="12">
        <f>IF(Table1[[#This Row],[Payment_Status]]="Paid",1,0)</f>
        <v>1</v>
      </c>
      <c r="U1637" s="12">
        <f>IF(Table1[[#This Row],[Payment_Status]]="Unpaid",1,0)</f>
        <v>0</v>
      </c>
      <c r="V1637" s="12">
        <f>IF(Table1[[#This Row],[Payment_Status]]="Pending",1,0)</f>
        <v>0</v>
      </c>
      <c r="W1637" s="12" t="s">
        <v>50</v>
      </c>
      <c r="X1637" s="12" t="s">
        <v>44</v>
      </c>
      <c r="Y1637" s="12" t="s">
        <v>63</v>
      </c>
      <c r="Z1637" s="12">
        <v>114.39</v>
      </c>
      <c r="AA1637" s="12">
        <v>165.89</v>
      </c>
      <c r="AB1637" s="12" t="s">
        <v>32</v>
      </c>
      <c r="AC1637" s="13">
        <v>45161</v>
      </c>
      <c r="AD1637" s="12">
        <v>75</v>
      </c>
      <c r="AE1637" s="15" t="s">
        <v>40</v>
      </c>
    </row>
    <row r="1638" spans="3:31" ht="18" x14ac:dyDescent="0.35">
      <c r="C1638" s="11" t="s">
        <v>3414</v>
      </c>
      <c r="D1638" s="12" t="s">
        <v>5628</v>
      </c>
      <c r="E1638" s="12" t="s">
        <v>7644</v>
      </c>
      <c r="F1638" s="12" t="s">
        <v>26</v>
      </c>
      <c r="G1638" s="12" t="s">
        <v>8030</v>
      </c>
      <c r="H1638" s="12" t="s">
        <v>8023</v>
      </c>
      <c r="I1638" s="12" t="s">
        <v>3415</v>
      </c>
      <c r="J1638" s="13">
        <v>45585</v>
      </c>
      <c r="K1638" s="14">
        <v>0.83553240740740742</v>
      </c>
      <c r="L1638" s="12">
        <v>93.45</v>
      </c>
      <c r="M1638" s="12">
        <v>2722.86</v>
      </c>
      <c r="N1638" s="12">
        <v>2816.31</v>
      </c>
      <c r="O1638" s="12">
        <v>524.98</v>
      </c>
      <c r="P1638" s="49">
        <v>45587</v>
      </c>
      <c r="Q1638" s="12" t="str">
        <f>TEXT(Table1[[#This Row],[Billing_Date]],"YYYY")</f>
        <v>2024</v>
      </c>
      <c r="R1638" s="49">
        <v>45879</v>
      </c>
      <c r="S1638" s="12" t="s">
        <v>49</v>
      </c>
      <c r="T1638" s="12">
        <f>IF(Table1[[#This Row],[Payment_Status]]="Paid",1,0)</f>
        <v>0</v>
      </c>
      <c r="U1638" s="12">
        <f>IF(Table1[[#This Row],[Payment_Status]]="Unpaid",1,0)</f>
        <v>1</v>
      </c>
      <c r="V1638" s="12">
        <f>IF(Table1[[#This Row],[Payment_Status]]="Pending",1,0)</f>
        <v>0</v>
      </c>
      <c r="W1638" s="12" t="s">
        <v>43</v>
      </c>
      <c r="X1638" s="12" t="s">
        <v>30</v>
      </c>
      <c r="Y1638" s="12" t="s">
        <v>31</v>
      </c>
      <c r="Z1638" s="12">
        <v>47.47</v>
      </c>
      <c r="AA1638" s="12">
        <v>45.98</v>
      </c>
      <c r="AB1638" s="12" t="s">
        <v>32</v>
      </c>
      <c r="AC1638" s="13">
        <v>44663</v>
      </c>
      <c r="AD1638" s="12">
        <v>39</v>
      </c>
      <c r="AE1638" s="15" t="s">
        <v>64</v>
      </c>
    </row>
    <row r="1639" spans="3:31" ht="18" x14ac:dyDescent="0.35">
      <c r="C1639" s="11" t="s">
        <v>316</v>
      </c>
      <c r="D1639" s="12" t="s">
        <v>5629</v>
      </c>
      <c r="E1639" s="12" t="s">
        <v>7645</v>
      </c>
      <c r="F1639" s="12" t="s">
        <v>35</v>
      </c>
      <c r="G1639" s="12" t="s">
        <v>8029</v>
      </c>
      <c r="H1639" s="12" t="s">
        <v>8020</v>
      </c>
      <c r="I1639" s="12" t="s">
        <v>317</v>
      </c>
      <c r="J1639" s="13">
        <v>45751</v>
      </c>
      <c r="K1639" s="14">
        <v>9.1249999999999998E-2</v>
      </c>
      <c r="L1639" s="12">
        <v>150.81</v>
      </c>
      <c r="M1639" s="12">
        <v>4685.91</v>
      </c>
      <c r="N1639" s="12">
        <v>4836.72</v>
      </c>
      <c r="O1639" s="12">
        <v>801.32</v>
      </c>
      <c r="P1639" s="49">
        <v>45757</v>
      </c>
      <c r="Q1639" s="12" t="str">
        <f>TEXT(Table1[[#This Row],[Billing_Date]],"YYYY")</f>
        <v>2025</v>
      </c>
      <c r="R1639" s="49">
        <v>45865</v>
      </c>
      <c r="S1639" s="12" t="s">
        <v>37</v>
      </c>
      <c r="T1639" s="12">
        <f>IF(Table1[[#This Row],[Payment_Status]]="Paid",1,0)</f>
        <v>0</v>
      </c>
      <c r="U1639" s="12">
        <f>IF(Table1[[#This Row],[Payment_Status]]="Unpaid",1,0)</f>
        <v>0</v>
      </c>
      <c r="V1639" s="12">
        <f>IF(Table1[[#This Row],[Payment_Status]]="Pending",1,0)</f>
        <v>1</v>
      </c>
      <c r="W1639" s="12" t="s">
        <v>38</v>
      </c>
      <c r="X1639" s="12" t="s">
        <v>30</v>
      </c>
      <c r="Y1639" s="12" t="s">
        <v>51</v>
      </c>
      <c r="Z1639" s="12">
        <v>95.95</v>
      </c>
      <c r="AA1639" s="12">
        <v>54.86</v>
      </c>
      <c r="AB1639" s="12" t="s">
        <v>32</v>
      </c>
      <c r="AC1639" s="13">
        <v>43025</v>
      </c>
      <c r="AD1639" s="12">
        <v>20</v>
      </c>
      <c r="AE1639" s="15" t="s">
        <v>64</v>
      </c>
    </row>
    <row r="1640" spans="3:31" ht="18" x14ac:dyDescent="0.35">
      <c r="C1640" s="11" t="s">
        <v>3281</v>
      </c>
      <c r="D1640" s="12" t="s">
        <v>5631</v>
      </c>
      <c r="E1640" s="12" t="s">
        <v>7647</v>
      </c>
      <c r="F1640" s="12" t="s">
        <v>30</v>
      </c>
      <c r="G1640" s="12" t="s">
        <v>8031</v>
      </c>
      <c r="H1640" s="12" t="s">
        <v>8024</v>
      </c>
      <c r="I1640" s="12" t="s">
        <v>3282</v>
      </c>
      <c r="J1640" s="13">
        <v>45524</v>
      </c>
      <c r="K1640" s="14">
        <v>0.60519675925925931</v>
      </c>
      <c r="L1640" s="12">
        <v>68.709999999999994</v>
      </c>
      <c r="M1640" s="12">
        <v>2009.41</v>
      </c>
      <c r="N1640" s="12">
        <v>2078.12</v>
      </c>
      <c r="O1640" s="12">
        <v>467.25</v>
      </c>
      <c r="P1640" s="49">
        <v>45524</v>
      </c>
      <c r="Q1640" s="12" t="str">
        <f>TEXT(Table1[[#This Row],[Billing_Date]],"YYYY")</f>
        <v>2024</v>
      </c>
      <c r="R1640" s="49">
        <v>45857</v>
      </c>
      <c r="S1640" s="12" t="s">
        <v>28</v>
      </c>
      <c r="T1640" s="12">
        <f>IF(Table1[[#This Row],[Payment_Status]]="Paid",1,0)</f>
        <v>1</v>
      </c>
      <c r="U1640" s="12">
        <f>IF(Table1[[#This Row],[Payment_Status]]="Unpaid",1,0)</f>
        <v>0</v>
      </c>
      <c r="V1640" s="12">
        <f>IF(Table1[[#This Row],[Payment_Status]]="Pending",1,0)</f>
        <v>0</v>
      </c>
      <c r="W1640" s="12" t="s">
        <v>50</v>
      </c>
      <c r="X1640" s="12" t="s">
        <v>30</v>
      </c>
      <c r="Y1640" s="12" t="s">
        <v>31</v>
      </c>
      <c r="Z1640" s="12">
        <v>34.799999999999997</v>
      </c>
      <c r="AA1640" s="12">
        <v>33.909999999999997</v>
      </c>
      <c r="AB1640" s="12" t="s">
        <v>32</v>
      </c>
      <c r="AC1640" s="13">
        <v>45288</v>
      </c>
      <c r="AD1640" s="12">
        <v>48</v>
      </c>
      <c r="AE1640" s="15" t="s">
        <v>40</v>
      </c>
    </row>
    <row r="1641" spans="3:31" ht="18" x14ac:dyDescent="0.35">
      <c r="C1641" s="11" t="s">
        <v>3283</v>
      </c>
      <c r="D1641" s="12" t="s">
        <v>5632</v>
      </c>
      <c r="E1641" s="12" t="s">
        <v>7648</v>
      </c>
      <c r="F1641" s="12" t="s">
        <v>35</v>
      </c>
      <c r="G1641" s="12" t="s">
        <v>8026</v>
      </c>
      <c r="H1641" s="12" t="s">
        <v>8021</v>
      </c>
      <c r="I1641" s="12" t="s">
        <v>3284</v>
      </c>
      <c r="J1641" s="13">
        <v>45689</v>
      </c>
      <c r="K1641" s="14">
        <v>0.5791898148148148</v>
      </c>
      <c r="L1641" s="12">
        <v>56.95</v>
      </c>
      <c r="M1641" s="12">
        <v>2170.25</v>
      </c>
      <c r="N1641" s="12">
        <v>2227.1999999999998</v>
      </c>
      <c r="O1641" s="12">
        <v>410.79</v>
      </c>
      <c r="P1641" s="49">
        <v>45804</v>
      </c>
      <c r="Q1641" s="12" t="str">
        <f>TEXT(Table1[[#This Row],[Billing_Date]],"YYYY")</f>
        <v>2025</v>
      </c>
      <c r="R1641" s="49">
        <v>45863</v>
      </c>
      <c r="S1641" s="12" t="s">
        <v>37</v>
      </c>
      <c r="T1641" s="12">
        <f>IF(Table1[[#This Row],[Payment_Status]]="Paid",1,0)</f>
        <v>0</v>
      </c>
      <c r="U1641" s="12">
        <f>IF(Table1[[#This Row],[Payment_Status]]="Unpaid",1,0)</f>
        <v>0</v>
      </c>
      <c r="V1641" s="12">
        <f>IF(Table1[[#This Row],[Payment_Status]]="Pending",1,0)</f>
        <v>1</v>
      </c>
      <c r="W1641" s="12" t="s">
        <v>38</v>
      </c>
      <c r="X1641" s="12" t="s">
        <v>39</v>
      </c>
      <c r="Y1641" s="12" t="s">
        <v>31</v>
      </c>
      <c r="Z1641" s="12">
        <v>28.35</v>
      </c>
      <c r="AA1641" s="12">
        <v>28.6</v>
      </c>
      <c r="AB1641" s="12" t="s">
        <v>46</v>
      </c>
      <c r="AC1641" s="13">
        <v>43244</v>
      </c>
      <c r="AD1641" s="12">
        <v>69</v>
      </c>
      <c r="AE1641" s="15" t="s">
        <v>33</v>
      </c>
    </row>
    <row r="1642" spans="3:31" ht="18" x14ac:dyDescent="0.35">
      <c r="C1642" s="11" t="s">
        <v>3285</v>
      </c>
      <c r="D1642" s="12" t="s">
        <v>5633</v>
      </c>
      <c r="E1642" s="12" t="s">
        <v>7649</v>
      </c>
      <c r="F1642" s="12" t="s">
        <v>26</v>
      </c>
      <c r="G1642" s="12" t="s">
        <v>8026</v>
      </c>
      <c r="H1642" s="12" t="s">
        <v>8021</v>
      </c>
      <c r="I1642" s="12" t="s">
        <v>3286</v>
      </c>
      <c r="J1642" s="13">
        <v>45550</v>
      </c>
      <c r="K1642" s="14">
        <v>1.1840277777777778E-2</v>
      </c>
      <c r="L1642" s="12">
        <v>336.83</v>
      </c>
      <c r="M1642" s="12">
        <v>1163.26</v>
      </c>
      <c r="N1642" s="12">
        <v>1500.09</v>
      </c>
      <c r="O1642" s="12">
        <v>1574.19</v>
      </c>
      <c r="P1642" s="49">
        <v>45787</v>
      </c>
      <c r="Q1642" s="12" t="str">
        <f>TEXT(Table1[[#This Row],[Billing_Date]],"YYYY")</f>
        <v>2025</v>
      </c>
      <c r="R1642" s="49">
        <v>45857</v>
      </c>
      <c r="S1642" s="12" t="s">
        <v>49</v>
      </c>
      <c r="T1642" s="12">
        <f>IF(Table1[[#This Row],[Payment_Status]]="Paid",1,0)</f>
        <v>0</v>
      </c>
      <c r="U1642" s="12">
        <f>IF(Table1[[#This Row],[Payment_Status]]="Unpaid",1,0)</f>
        <v>1</v>
      </c>
      <c r="V1642" s="12">
        <f>IF(Table1[[#This Row],[Payment_Status]]="Pending",1,0)</f>
        <v>0</v>
      </c>
      <c r="W1642" s="12" t="s">
        <v>50</v>
      </c>
      <c r="X1642" s="12" t="s">
        <v>39</v>
      </c>
      <c r="Y1642" s="12" t="s">
        <v>51</v>
      </c>
      <c r="Z1642" s="12">
        <v>169.94</v>
      </c>
      <c r="AA1642" s="12">
        <v>166.89</v>
      </c>
      <c r="AB1642" s="12" t="s">
        <v>46</v>
      </c>
      <c r="AC1642" s="13">
        <v>43862</v>
      </c>
      <c r="AD1642" s="12">
        <v>33</v>
      </c>
      <c r="AE1642" s="15" t="s">
        <v>33</v>
      </c>
    </row>
    <row r="1643" spans="3:31" ht="18" x14ac:dyDescent="0.35">
      <c r="C1643" s="11" t="s">
        <v>3287</v>
      </c>
      <c r="D1643" s="12" t="s">
        <v>5634</v>
      </c>
      <c r="E1643" s="12" t="s">
        <v>7650</v>
      </c>
      <c r="F1643" s="12" t="s">
        <v>30</v>
      </c>
      <c r="G1643" s="12" t="s">
        <v>8031</v>
      </c>
      <c r="H1643" s="12" t="s">
        <v>8024</v>
      </c>
      <c r="I1643" s="12" t="s">
        <v>3288</v>
      </c>
      <c r="J1643" s="13">
        <v>45664</v>
      </c>
      <c r="K1643" s="14">
        <v>0.78445601851851854</v>
      </c>
      <c r="L1643" s="12">
        <v>140.08000000000001</v>
      </c>
      <c r="M1643" s="12">
        <v>3397.47</v>
      </c>
      <c r="N1643" s="12">
        <v>3537.5499999999902</v>
      </c>
      <c r="O1643" s="12">
        <v>689.75</v>
      </c>
      <c r="P1643" s="49">
        <v>45682</v>
      </c>
      <c r="Q1643" s="12" t="str">
        <f>TEXT(Table1[[#This Row],[Billing_Date]],"YYYY")</f>
        <v>2025</v>
      </c>
      <c r="R1643" s="49">
        <v>45861</v>
      </c>
      <c r="S1643" s="12" t="s">
        <v>37</v>
      </c>
      <c r="T1643" s="12">
        <f>IF(Table1[[#This Row],[Payment_Status]]="Paid",1,0)</f>
        <v>0</v>
      </c>
      <c r="U1643" s="12">
        <f>IF(Table1[[#This Row],[Payment_Status]]="Unpaid",1,0)</f>
        <v>0</v>
      </c>
      <c r="V1643" s="12">
        <f>IF(Table1[[#This Row],[Payment_Status]]="Pending",1,0)</f>
        <v>1</v>
      </c>
      <c r="W1643" s="12" t="s">
        <v>29</v>
      </c>
      <c r="X1643" s="12" t="s">
        <v>30</v>
      </c>
      <c r="Y1643" s="12" t="s">
        <v>45</v>
      </c>
      <c r="Z1643" s="12">
        <v>69.44</v>
      </c>
      <c r="AA1643" s="12">
        <v>70.64</v>
      </c>
      <c r="AB1643" s="12" t="s">
        <v>32</v>
      </c>
      <c r="AC1643" s="13">
        <v>45408</v>
      </c>
      <c r="AD1643" s="12">
        <v>66</v>
      </c>
      <c r="AE1643" s="15" t="s">
        <v>64</v>
      </c>
    </row>
    <row r="1644" spans="3:31" ht="18" x14ac:dyDescent="0.35">
      <c r="C1644" s="11" t="s">
        <v>2964</v>
      </c>
      <c r="D1644" s="12" t="s">
        <v>5635</v>
      </c>
      <c r="E1644" s="12" t="s">
        <v>7651</v>
      </c>
      <c r="F1644" s="12" t="s">
        <v>35</v>
      </c>
      <c r="G1644" s="12" t="s">
        <v>8026</v>
      </c>
      <c r="H1644" s="12" t="s">
        <v>8021</v>
      </c>
      <c r="I1644" s="12" t="s">
        <v>2965</v>
      </c>
      <c r="J1644" s="13">
        <v>45625</v>
      </c>
      <c r="K1644" s="14">
        <v>0.94399305555555557</v>
      </c>
      <c r="L1644" s="12">
        <v>70.17</v>
      </c>
      <c r="M1644" s="12">
        <v>4324.5200000000004</v>
      </c>
      <c r="N1644" s="12">
        <v>4394.6899999999996</v>
      </c>
      <c r="O1644" s="12">
        <v>465.67</v>
      </c>
      <c r="P1644" s="49">
        <v>45699</v>
      </c>
      <c r="Q1644" s="12" t="str">
        <f>TEXT(Table1[[#This Row],[Billing_Date]],"YYYY")</f>
        <v>2025</v>
      </c>
      <c r="R1644" s="49">
        <v>45868</v>
      </c>
      <c r="S1644" s="12" t="s">
        <v>49</v>
      </c>
      <c r="T1644" s="12">
        <f>IF(Table1[[#This Row],[Payment_Status]]="Paid",1,0)</f>
        <v>0</v>
      </c>
      <c r="U1644" s="12">
        <f>IF(Table1[[#This Row],[Payment_Status]]="Unpaid",1,0)</f>
        <v>1</v>
      </c>
      <c r="V1644" s="12">
        <f>IF(Table1[[#This Row],[Payment_Status]]="Pending",1,0)</f>
        <v>0</v>
      </c>
      <c r="W1644" s="12" t="s">
        <v>43</v>
      </c>
      <c r="X1644" s="12" t="s">
        <v>44</v>
      </c>
      <c r="Y1644" s="12" t="s">
        <v>31</v>
      </c>
      <c r="Z1644" s="12">
        <v>46.86</v>
      </c>
      <c r="AA1644" s="12">
        <v>23.31</v>
      </c>
      <c r="AB1644" s="12" t="s">
        <v>32</v>
      </c>
      <c r="AC1644" s="13">
        <v>42412</v>
      </c>
      <c r="AD1644" s="12">
        <v>29</v>
      </c>
      <c r="AE1644" s="15" t="s">
        <v>64</v>
      </c>
    </row>
    <row r="1645" spans="3:31" ht="18" x14ac:dyDescent="0.35">
      <c r="C1645" s="11" t="s">
        <v>146</v>
      </c>
      <c r="D1645" s="12" t="s">
        <v>5636</v>
      </c>
      <c r="E1645" s="12" t="s">
        <v>7652</v>
      </c>
      <c r="F1645" s="12" t="s">
        <v>35</v>
      </c>
      <c r="G1645" s="12" t="s">
        <v>8027</v>
      </c>
      <c r="H1645" s="12" t="s">
        <v>8022</v>
      </c>
      <c r="I1645" s="12" t="s">
        <v>147</v>
      </c>
      <c r="J1645" s="13">
        <v>45687</v>
      </c>
      <c r="K1645" s="14">
        <v>0.2552314814814815</v>
      </c>
      <c r="L1645" s="12">
        <v>201.78</v>
      </c>
      <c r="M1645" s="12">
        <v>2628.08</v>
      </c>
      <c r="N1645" s="12">
        <v>2829.86</v>
      </c>
      <c r="O1645" s="12">
        <v>1218.6099999999999</v>
      </c>
      <c r="P1645" s="49">
        <v>45693</v>
      </c>
      <c r="Q1645" s="12" t="str">
        <f>TEXT(Table1[[#This Row],[Billing_Date]],"YYYY")</f>
        <v>2025</v>
      </c>
      <c r="R1645" s="49">
        <v>45869</v>
      </c>
      <c r="S1645" s="12" t="s">
        <v>37</v>
      </c>
      <c r="T1645" s="12">
        <f>IF(Table1[[#This Row],[Payment_Status]]="Paid",1,0)</f>
        <v>0</v>
      </c>
      <c r="U1645" s="12">
        <f>IF(Table1[[#This Row],[Payment_Status]]="Unpaid",1,0)</f>
        <v>0</v>
      </c>
      <c r="V1645" s="12">
        <f>IF(Table1[[#This Row],[Payment_Status]]="Pending",1,0)</f>
        <v>1</v>
      </c>
      <c r="W1645" s="12" t="s">
        <v>43</v>
      </c>
      <c r="X1645" s="12" t="s">
        <v>39</v>
      </c>
      <c r="Y1645" s="12" t="s">
        <v>45</v>
      </c>
      <c r="Z1645" s="12">
        <v>93.49</v>
      </c>
      <c r="AA1645" s="12">
        <v>108.29</v>
      </c>
      <c r="AB1645" s="12" t="s">
        <v>46</v>
      </c>
      <c r="AC1645" s="13">
        <v>43804</v>
      </c>
      <c r="AD1645" s="12">
        <v>37</v>
      </c>
      <c r="AE1645" s="15" t="s">
        <v>64</v>
      </c>
    </row>
    <row r="1646" spans="3:31" ht="18" x14ac:dyDescent="0.35">
      <c r="C1646" s="11" t="s">
        <v>3293</v>
      </c>
      <c r="D1646" s="12" t="s">
        <v>5637</v>
      </c>
      <c r="E1646" s="12" t="s">
        <v>7653</v>
      </c>
      <c r="F1646" s="12" t="s">
        <v>35</v>
      </c>
      <c r="G1646" s="12" t="s">
        <v>8026</v>
      </c>
      <c r="H1646" s="12" t="s">
        <v>8021</v>
      </c>
      <c r="I1646" s="12" t="s">
        <v>3294</v>
      </c>
      <c r="J1646" s="13">
        <v>45711</v>
      </c>
      <c r="K1646" s="14">
        <v>0.6548032407407407</v>
      </c>
      <c r="L1646" s="12">
        <v>10.57</v>
      </c>
      <c r="M1646" s="12">
        <v>3934.97</v>
      </c>
      <c r="N1646" s="12">
        <v>3945.54</v>
      </c>
      <c r="O1646" s="12">
        <v>70.040000000000006</v>
      </c>
      <c r="P1646" s="49">
        <v>45714</v>
      </c>
      <c r="Q1646" s="12" t="str">
        <f>TEXT(Table1[[#This Row],[Billing_Date]],"YYYY")</f>
        <v>2025</v>
      </c>
      <c r="R1646" s="49">
        <v>45868</v>
      </c>
      <c r="S1646" s="12" t="s">
        <v>28</v>
      </c>
      <c r="T1646" s="12">
        <f>IF(Table1[[#This Row],[Payment_Status]]="Paid",1,0)</f>
        <v>1</v>
      </c>
      <c r="U1646" s="12">
        <f>IF(Table1[[#This Row],[Payment_Status]]="Unpaid",1,0)</f>
        <v>0</v>
      </c>
      <c r="V1646" s="12">
        <f>IF(Table1[[#This Row],[Payment_Status]]="Pending",1,0)</f>
        <v>0</v>
      </c>
      <c r="W1646" s="12" t="s">
        <v>29</v>
      </c>
      <c r="X1646" s="12" t="s">
        <v>30</v>
      </c>
      <c r="Y1646" s="12" t="s">
        <v>63</v>
      </c>
      <c r="Z1646" s="12">
        <v>4.25</v>
      </c>
      <c r="AA1646" s="12">
        <v>6.32</v>
      </c>
      <c r="AB1646" s="12" t="s">
        <v>32</v>
      </c>
      <c r="AC1646" s="13">
        <v>44349</v>
      </c>
      <c r="AD1646" s="12">
        <v>33</v>
      </c>
      <c r="AE1646" s="15" t="s">
        <v>64</v>
      </c>
    </row>
    <row r="1647" spans="3:31" ht="18" x14ac:dyDescent="0.35">
      <c r="C1647" s="11" t="s">
        <v>1258</v>
      </c>
      <c r="D1647" s="12" t="s">
        <v>5638</v>
      </c>
      <c r="E1647" s="12" t="s">
        <v>7654</v>
      </c>
      <c r="F1647" s="12" t="s">
        <v>35</v>
      </c>
      <c r="G1647" s="12" t="s">
        <v>8026</v>
      </c>
      <c r="H1647" s="12" t="s">
        <v>8021</v>
      </c>
      <c r="I1647" s="12" t="s">
        <v>1259</v>
      </c>
      <c r="J1647" s="13">
        <v>45637</v>
      </c>
      <c r="K1647" s="14">
        <v>0.20105324074074074</v>
      </c>
      <c r="L1647" s="12">
        <v>12.22</v>
      </c>
      <c r="M1647" s="12">
        <v>4552.03</v>
      </c>
      <c r="N1647" s="12">
        <v>4564.25</v>
      </c>
      <c r="O1647" s="12">
        <v>58.81</v>
      </c>
      <c r="P1647" s="49">
        <v>45637</v>
      </c>
      <c r="Q1647" s="12" t="str">
        <f>TEXT(Table1[[#This Row],[Billing_Date]],"YYYY")</f>
        <v>2024</v>
      </c>
      <c r="R1647" s="49">
        <v>45864</v>
      </c>
      <c r="S1647" s="12" t="s">
        <v>28</v>
      </c>
      <c r="T1647" s="12">
        <f>IF(Table1[[#This Row],[Payment_Status]]="Paid",1,0)</f>
        <v>1</v>
      </c>
      <c r="U1647" s="12">
        <f>IF(Table1[[#This Row],[Payment_Status]]="Unpaid",1,0)</f>
        <v>0</v>
      </c>
      <c r="V1647" s="12">
        <f>IF(Table1[[#This Row],[Payment_Status]]="Pending",1,0)</f>
        <v>0</v>
      </c>
      <c r="W1647" s="12" t="s">
        <v>43</v>
      </c>
      <c r="X1647" s="12" t="s">
        <v>44</v>
      </c>
      <c r="Y1647" s="12" t="s">
        <v>31</v>
      </c>
      <c r="Z1647" s="12">
        <v>5.88</v>
      </c>
      <c r="AA1647" s="12">
        <v>6.34</v>
      </c>
      <c r="AB1647" s="12" t="s">
        <v>32</v>
      </c>
      <c r="AC1647" s="13">
        <v>43238</v>
      </c>
      <c r="AD1647" s="12">
        <v>30</v>
      </c>
      <c r="AE1647" s="15" t="s">
        <v>33</v>
      </c>
    </row>
    <row r="1648" spans="3:31" ht="18" x14ac:dyDescent="0.35">
      <c r="C1648" s="11" t="s">
        <v>3297</v>
      </c>
      <c r="D1648" s="12" t="s">
        <v>5639</v>
      </c>
      <c r="E1648" s="12" t="s">
        <v>7655</v>
      </c>
      <c r="F1648" s="12" t="s">
        <v>30</v>
      </c>
      <c r="G1648" s="12" t="s">
        <v>8031</v>
      </c>
      <c r="H1648" s="12" t="s">
        <v>8024</v>
      </c>
      <c r="I1648" s="12" t="s">
        <v>3298</v>
      </c>
      <c r="J1648" s="13">
        <v>45571</v>
      </c>
      <c r="K1648" s="14">
        <v>0.59109953703703699</v>
      </c>
      <c r="L1648" s="12">
        <v>261.63</v>
      </c>
      <c r="M1648" s="12">
        <v>1263.94</v>
      </c>
      <c r="N1648" s="12">
        <v>1525.57</v>
      </c>
      <c r="O1648" s="12">
        <v>1561.19</v>
      </c>
      <c r="P1648" s="49">
        <v>45787</v>
      </c>
      <c r="Q1648" s="12" t="str">
        <f>TEXT(Table1[[#This Row],[Billing_Date]],"YYYY")</f>
        <v>2025</v>
      </c>
      <c r="R1648" s="49">
        <v>45869</v>
      </c>
      <c r="S1648" s="12" t="s">
        <v>49</v>
      </c>
      <c r="T1648" s="12">
        <f>IF(Table1[[#This Row],[Payment_Status]]="Paid",1,0)</f>
        <v>0</v>
      </c>
      <c r="U1648" s="12">
        <f>IF(Table1[[#This Row],[Payment_Status]]="Unpaid",1,0)</f>
        <v>1</v>
      </c>
      <c r="V1648" s="12">
        <f>IF(Table1[[#This Row],[Payment_Status]]="Pending",1,0)</f>
        <v>0</v>
      </c>
      <c r="W1648" s="12" t="s">
        <v>58</v>
      </c>
      <c r="X1648" s="12" t="s">
        <v>30</v>
      </c>
      <c r="Y1648" s="12" t="s">
        <v>45</v>
      </c>
      <c r="Z1648" s="12">
        <v>143.51</v>
      </c>
      <c r="AA1648" s="12">
        <v>118.12</v>
      </c>
      <c r="AB1648" s="12" t="s">
        <v>32</v>
      </c>
      <c r="AC1648" s="13">
        <v>43892</v>
      </c>
      <c r="AD1648" s="12">
        <v>41</v>
      </c>
      <c r="AE1648" s="15" t="s">
        <v>40</v>
      </c>
    </row>
    <row r="1649" spans="3:31" ht="18" x14ac:dyDescent="0.35">
      <c r="C1649" s="11" t="s">
        <v>3299</v>
      </c>
      <c r="D1649" s="12" t="s">
        <v>5640</v>
      </c>
      <c r="E1649" s="12" t="s">
        <v>7656</v>
      </c>
      <c r="F1649" s="12" t="s">
        <v>26</v>
      </c>
      <c r="G1649" s="12" t="s">
        <v>8030</v>
      </c>
      <c r="H1649" s="12" t="s">
        <v>8023</v>
      </c>
      <c r="I1649" s="12" t="s">
        <v>3300</v>
      </c>
      <c r="J1649" s="13">
        <v>45765</v>
      </c>
      <c r="K1649" s="14">
        <v>0.77206018518518515</v>
      </c>
      <c r="L1649" s="12">
        <v>39.619999999999997</v>
      </c>
      <c r="M1649" s="12">
        <v>2837.33</v>
      </c>
      <c r="N1649" s="12">
        <v>2876.95</v>
      </c>
      <c r="O1649" s="12">
        <v>249.29</v>
      </c>
      <c r="P1649" s="49">
        <v>45768</v>
      </c>
      <c r="Q1649" s="12" t="str">
        <f>TEXT(Table1[[#This Row],[Billing_Date]],"YYYY")</f>
        <v>2025</v>
      </c>
      <c r="R1649" s="49">
        <v>45881</v>
      </c>
      <c r="S1649" s="12" t="s">
        <v>28</v>
      </c>
      <c r="T1649" s="12">
        <f>IF(Table1[[#This Row],[Payment_Status]]="Paid",1,0)</f>
        <v>1</v>
      </c>
      <c r="U1649" s="12">
        <f>IF(Table1[[#This Row],[Payment_Status]]="Unpaid",1,0)</f>
        <v>0</v>
      </c>
      <c r="V1649" s="12">
        <f>IF(Table1[[#This Row],[Payment_Status]]="Pending",1,0)</f>
        <v>0</v>
      </c>
      <c r="W1649" s="12" t="s">
        <v>43</v>
      </c>
      <c r="X1649" s="12" t="s">
        <v>44</v>
      </c>
      <c r="Y1649" s="12" t="s">
        <v>51</v>
      </c>
      <c r="Z1649" s="12">
        <v>26.31</v>
      </c>
      <c r="AA1649" s="12">
        <v>13.31</v>
      </c>
      <c r="AB1649" s="12" t="s">
        <v>32</v>
      </c>
      <c r="AC1649" s="13">
        <v>43809</v>
      </c>
      <c r="AD1649" s="12">
        <v>20</v>
      </c>
      <c r="AE1649" s="15" t="s">
        <v>40</v>
      </c>
    </row>
    <row r="1650" spans="3:31" ht="18" x14ac:dyDescent="0.35">
      <c r="C1650" s="11" t="s">
        <v>3301</v>
      </c>
      <c r="D1650" s="12" t="s">
        <v>5641</v>
      </c>
      <c r="E1650" s="12" t="s">
        <v>7657</v>
      </c>
      <c r="F1650" s="12" t="s">
        <v>30</v>
      </c>
      <c r="G1650" s="12" t="s">
        <v>8026</v>
      </c>
      <c r="H1650" s="12" t="s">
        <v>8021</v>
      </c>
      <c r="I1650" s="12" t="s">
        <v>3302</v>
      </c>
      <c r="J1650" s="13">
        <v>45760</v>
      </c>
      <c r="K1650" s="14">
        <v>0.24113425925925927</v>
      </c>
      <c r="L1650" s="12">
        <v>50.05</v>
      </c>
      <c r="M1650" s="12">
        <v>3992.41</v>
      </c>
      <c r="N1650" s="12">
        <v>4042.46</v>
      </c>
      <c r="O1650" s="12">
        <v>282.77</v>
      </c>
      <c r="P1650" s="49">
        <v>45762</v>
      </c>
      <c r="Q1650" s="12" t="str">
        <f>TEXT(Table1[[#This Row],[Billing_Date]],"YYYY")</f>
        <v>2025</v>
      </c>
      <c r="R1650" s="49">
        <v>45885</v>
      </c>
      <c r="S1650" s="12" t="s">
        <v>37</v>
      </c>
      <c r="T1650" s="12">
        <f>IF(Table1[[#This Row],[Payment_Status]]="Paid",1,0)</f>
        <v>0</v>
      </c>
      <c r="U1650" s="12">
        <f>IF(Table1[[#This Row],[Payment_Status]]="Unpaid",1,0)</f>
        <v>0</v>
      </c>
      <c r="V1650" s="12">
        <f>IF(Table1[[#This Row],[Payment_Status]]="Pending",1,0)</f>
        <v>1</v>
      </c>
      <c r="W1650" s="12" t="s">
        <v>38</v>
      </c>
      <c r="X1650" s="12" t="s">
        <v>44</v>
      </c>
      <c r="Y1650" s="12" t="s">
        <v>45</v>
      </c>
      <c r="Z1650" s="12">
        <v>33.57</v>
      </c>
      <c r="AA1650" s="12">
        <v>16.48</v>
      </c>
      <c r="AB1650" s="12" t="s">
        <v>32</v>
      </c>
      <c r="AC1650" s="13">
        <v>42709</v>
      </c>
      <c r="AD1650" s="12">
        <v>75</v>
      </c>
      <c r="AE1650" s="15" t="s">
        <v>33</v>
      </c>
    </row>
    <row r="1651" spans="3:31" ht="18" x14ac:dyDescent="0.35">
      <c r="C1651" s="11" t="s">
        <v>3303</v>
      </c>
      <c r="D1651" s="12" t="s">
        <v>5642</v>
      </c>
      <c r="E1651" s="12" t="s">
        <v>7658</v>
      </c>
      <c r="F1651" s="12" t="s">
        <v>35</v>
      </c>
      <c r="G1651" s="12" t="s">
        <v>8026</v>
      </c>
      <c r="H1651" s="12" t="s">
        <v>8021</v>
      </c>
      <c r="I1651" s="12" t="s">
        <v>3304</v>
      </c>
      <c r="J1651" s="13">
        <v>45633</v>
      </c>
      <c r="K1651" s="14">
        <v>2.9166666666666667E-2</v>
      </c>
      <c r="L1651" s="12">
        <v>348.63</v>
      </c>
      <c r="M1651" s="12">
        <v>3327.39</v>
      </c>
      <c r="N1651" s="12">
        <v>3676.02</v>
      </c>
      <c r="O1651" s="12">
        <v>1687.36</v>
      </c>
      <c r="P1651" s="49">
        <v>45636</v>
      </c>
      <c r="Q1651" s="12" t="str">
        <f>TEXT(Table1[[#This Row],[Billing_Date]],"YYYY")</f>
        <v>2024</v>
      </c>
      <c r="R1651" s="49">
        <v>45862</v>
      </c>
      <c r="S1651" s="12" t="s">
        <v>49</v>
      </c>
      <c r="T1651" s="12">
        <f>IF(Table1[[#This Row],[Payment_Status]]="Paid",1,0)</f>
        <v>0</v>
      </c>
      <c r="U1651" s="12">
        <f>IF(Table1[[#This Row],[Payment_Status]]="Unpaid",1,0)</f>
        <v>1</v>
      </c>
      <c r="V1651" s="12">
        <f>IF(Table1[[#This Row],[Payment_Status]]="Pending",1,0)</f>
        <v>0</v>
      </c>
      <c r="W1651" s="12" t="s">
        <v>38</v>
      </c>
      <c r="X1651" s="12" t="s">
        <v>30</v>
      </c>
      <c r="Y1651" s="12" t="s">
        <v>45</v>
      </c>
      <c r="Z1651" s="12">
        <v>173.25</v>
      </c>
      <c r="AA1651" s="12">
        <v>175.38</v>
      </c>
      <c r="AB1651" s="12" t="s">
        <v>46</v>
      </c>
      <c r="AC1651" s="13">
        <v>43005</v>
      </c>
      <c r="AD1651" s="12">
        <v>48</v>
      </c>
      <c r="AE1651" s="15" t="s">
        <v>40</v>
      </c>
    </row>
    <row r="1652" spans="3:31" ht="18" x14ac:dyDescent="0.35">
      <c r="C1652" s="11" t="s">
        <v>3305</v>
      </c>
      <c r="D1652" s="12" t="s">
        <v>5643</v>
      </c>
      <c r="E1652" s="12" t="s">
        <v>7659</v>
      </c>
      <c r="F1652" s="12" t="s">
        <v>30</v>
      </c>
      <c r="G1652" s="12" t="s">
        <v>8030</v>
      </c>
      <c r="H1652" s="12" t="s">
        <v>8023</v>
      </c>
      <c r="I1652" s="12" t="s">
        <v>3306</v>
      </c>
      <c r="J1652" s="13">
        <v>45497</v>
      </c>
      <c r="K1652" s="14">
        <v>5.1597222222222225E-2</v>
      </c>
      <c r="L1652" s="12">
        <v>485.61</v>
      </c>
      <c r="M1652" s="12">
        <v>1626.98</v>
      </c>
      <c r="N1652" s="12">
        <v>2112.59</v>
      </c>
      <c r="O1652" s="12">
        <v>2742.74</v>
      </c>
      <c r="P1652" s="49">
        <v>45501</v>
      </c>
      <c r="Q1652" s="12" t="str">
        <f>TEXT(Table1[[#This Row],[Billing_Date]],"YYYY")</f>
        <v>2024</v>
      </c>
      <c r="R1652" s="49">
        <v>45859</v>
      </c>
      <c r="S1652" s="12" t="s">
        <v>49</v>
      </c>
      <c r="T1652" s="12">
        <f>IF(Table1[[#This Row],[Payment_Status]]="Paid",1,0)</f>
        <v>0</v>
      </c>
      <c r="U1652" s="12">
        <f>IF(Table1[[#This Row],[Payment_Status]]="Unpaid",1,0)</f>
        <v>1</v>
      </c>
      <c r="V1652" s="12">
        <f>IF(Table1[[#This Row],[Payment_Status]]="Pending",1,0)</f>
        <v>0</v>
      </c>
      <c r="W1652" s="12" t="s">
        <v>43</v>
      </c>
      <c r="X1652" s="12" t="s">
        <v>30</v>
      </c>
      <c r="Y1652" s="12" t="s">
        <v>63</v>
      </c>
      <c r="Z1652" s="12">
        <v>324.70999999999998</v>
      </c>
      <c r="AA1652" s="12">
        <v>160.9</v>
      </c>
      <c r="AB1652" s="12" t="s">
        <v>32</v>
      </c>
      <c r="AC1652" s="13">
        <v>45352</v>
      </c>
      <c r="AD1652" s="12">
        <v>63</v>
      </c>
      <c r="AE1652" s="15" t="s">
        <v>64</v>
      </c>
    </row>
    <row r="1653" spans="3:31" ht="18" x14ac:dyDescent="0.35">
      <c r="C1653" s="11" t="s">
        <v>3307</v>
      </c>
      <c r="D1653" s="12" t="s">
        <v>5644</v>
      </c>
      <c r="E1653" s="12" t="s">
        <v>7660</v>
      </c>
      <c r="F1653" s="12" t="s">
        <v>26</v>
      </c>
      <c r="G1653" s="12" t="s">
        <v>8031</v>
      </c>
      <c r="H1653" s="12" t="s">
        <v>8024</v>
      </c>
      <c r="I1653" s="12" t="s">
        <v>3308</v>
      </c>
      <c r="J1653" s="13">
        <v>45593</v>
      </c>
      <c r="K1653" s="14">
        <v>0.72350694444444441</v>
      </c>
      <c r="L1653" s="12">
        <v>332.47</v>
      </c>
      <c r="M1653" s="12">
        <v>2036.7</v>
      </c>
      <c r="N1653" s="12">
        <v>2369.17</v>
      </c>
      <c r="O1653" s="12">
        <v>2360.14</v>
      </c>
      <c r="P1653" s="49">
        <v>45662</v>
      </c>
      <c r="Q1653" s="12" t="str">
        <f>TEXT(Table1[[#This Row],[Billing_Date]],"YYYY")</f>
        <v>2025</v>
      </c>
      <c r="R1653" s="49">
        <v>45875</v>
      </c>
      <c r="S1653" s="12" t="s">
        <v>49</v>
      </c>
      <c r="T1653" s="12">
        <f>IF(Table1[[#This Row],[Payment_Status]]="Paid",1,0)</f>
        <v>0</v>
      </c>
      <c r="U1653" s="12">
        <f>IF(Table1[[#This Row],[Payment_Status]]="Unpaid",1,0)</f>
        <v>1</v>
      </c>
      <c r="V1653" s="12">
        <f>IF(Table1[[#This Row],[Payment_Status]]="Pending",1,0)</f>
        <v>0</v>
      </c>
      <c r="W1653" s="12" t="s">
        <v>29</v>
      </c>
      <c r="X1653" s="12" t="s">
        <v>44</v>
      </c>
      <c r="Y1653" s="12" t="s">
        <v>31</v>
      </c>
      <c r="Z1653" s="12">
        <v>230.46</v>
      </c>
      <c r="AA1653" s="12">
        <v>102.01</v>
      </c>
      <c r="AB1653" s="12" t="s">
        <v>46</v>
      </c>
      <c r="AC1653" s="13">
        <v>44301</v>
      </c>
      <c r="AD1653" s="12">
        <v>65</v>
      </c>
      <c r="AE1653" s="15" t="s">
        <v>40</v>
      </c>
    </row>
    <row r="1654" spans="3:31" ht="18" x14ac:dyDescent="0.35">
      <c r="C1654" s="11" t="s">
        <v>3309</v>
      </c>
      <c r="D1654" s="12" t="s">
        <v>5645</v>
      </c>
      <c r="E1654" s="12" t="s">
        <v>7661</v>
      </c>
      <c r="F1654" s="12" t="s">
        <v>35</v>
      </c>
      <c r="G1654" s="12" t="s">
        <v>8030</v>
      </c>
      <c r="H1654" s="12" t="s">
        <v>8023</v>
      </c>
      <c r="I1654" s="12" t="s">
        <v>3310</v>
      </c>
      <c r="J1654" s="13">
        <v>45745</v>
      </c>
      <c r="K1654" s="14">
        <v>0.78427083333333336</v>
      </c>
      <c r="L1654" s="12">
        <v>454.87</v>
      </c>
      <c r="M1654" s="12">
        <v>2199.48</v>
      </c>
      <c r="N1654" s="12">
        <v>2654.35</v>
      </c>
      <c r="O1654" s="12">
        <v>2172.2600000000002</v>
      </c>
      <c r="P1654" s="49">
        <v>45749</v>
      </c>
      <c r="Q1654" s="12" t="str">
        <f>TEXT(Table1[[#This Row],[Billing_Date]],"YYYY")</f>
        <v>2025</v>
      </c>
      <c r="R1654" s="49">
        <v>45872</v>
      </c>
      <c r="S1654" s="12" t="s">
        <v>28</v>
      </c>
      <c r="T1654" s="12">
        <f>IF(Table1[[#This Row],[Payment_Status]]="Paid",1,0)</f>
        <v>1</v>
      </c>
      <c r="U1654" s="12">
        <f>IF(Table1[[#This Row],[Payment_Status]]="Unpaid",1,0)</f>
        <v>0</v>
      </c>
      <c r="V1654" s="12">
        <f>IF(Table1[[#This Row],[Payment_Status]]="Pending",1,0)</f>
        <v>0</v>
      </c>
      <c r="W1654" s="12" t="s">
        <v>38</v>
      </c>
      <c r="X1654" s="12" t="s">
        <v>44</v>
      </c>
      <c r="Y1654" s="12" t="s">
        <v>45</v>
      </c>
      <c r="Z1654" s="12">
        <v>203.28</v>
      </c>
      <c r="AA1654" s="12">
        <v>251.59</v>
      </c>
      <c r="AB1654" s="12" t="s">
        <v>46</v>
      </c>
      <c r="AC1654" s="13">
        <v>45443</v>
      </c>
      <c r="AD1654" s="12">
        <v>55</v>
      </c>
      <c r="AE1654" s="15" t="s">
        <v>64</v>
      </c>
    </row>
    <row r="1655" spans="3:31" ht="18" x14ac:dyDescent="0.35">
      <c r="C1655" s="11" t="s">
        <v>3311</v>
      </c>
      <c r="D1655" s="12" t="s">
        <v>5646</v>
      </c>
      <c r="E1655" s="12" t="s">
        <v>7662</v>
      </c>
      <c r="F1655" s="12" t="s">
        <v>30</v>
      </c>
      <c r="G1655" s="12" t="s">
        <v>8031</v>
      </c>
      <c r="H1655" s="12" t="s">
        <v>8024</v>
      </c>
      <c r="I1655" s="12" t="s">
        <v>3312</v>
      </c>
      <c r="J1655" s="13">
        <v>45527</v>
      </c>
      <c r="K1655" s="14">
        <v>0.94456018518518514</v>
      </c>
      <c r="L1655" s="12">
        <v>52.83</v>
      </c>
      <c r="M1655" s="12">
        <v>3570.96</v>
      </c>
      <c r="N1655" s="12">
        <v>3623.79</v>
      </c>
      <c r="O1655" s="12">
        <v>308.39999999999998</v>
      </c>
      <c r="P1655" s="49">
        <v>45752</v>
      </c>
      <c r="Q1655" s="12" t="str">
        <f>TEXT(Table1[[#This Row],[Billing_Date]],"YYYY")</f>
        <v>2025</v>
      </c>
      <c r="R1655" s="49">
        <v>45886</v>
      </c>
      <c r="S1655" s="12" t="s">
        <v>49</v>
      </c>
      <c r="T1655" s="12">
        <f>IF(Table1[[#This Row],[Payment_Status]]="Paid",1,0)</f>
        <v>0</v>
      </c>
      <c r="U1655" s="12">
        <f>IF(Table1[[#This Row],[Payment_Status]]="Unpaid",1,0)</f>
        <v>1</v>
      </c>
      <c r="V1655" s="12">
        <f>IF(Table1[[#This Row],[Payment_Status]]="Pending",1,0)</f>
        <v>0</v>
      </c>
      <c r="W1655" s="12" t="s">
        <v>58</v>
      </c>
      <c r="X1655" s="12" t="s">
        <v>30</v>
      </c>
      <c r="Y1655" s="12" t="s">
        <v>63</v>
      </c>
      <c r="Z1655" s="12">
        <v>36.82</v>
      </c>
      <c r="AA1655" s="12">
        <v>16.010000000000002</v>
      </c>
      <c r="AB1655" s="12" t="s">
        <v>46</v>
      </c>
      <c r="AC1655" s="13">
        <v>44094</v>
      </c>
      <c r="AD1655" s="12">
        <v>61</v>
      </c>
      <c r="AE1655" s="15" t="s">
        <v>40</v>
      </c>
    </row>
    <row r="1656" spans="3:31" ht="18" x14ac:dyDescent="0.35">
      <c r="C1656" s="11" t="s">
        <v>3313</v>
      </c>
      <c r="D1656" s="12" t="s">
        <v>5647</v>
      </c>
      <c r="E1656" s="12" t="s">
        <v>7663</v>
      </c>
      <c r="F1656" s="12" t="s">
        <v>35</v>
      </c>
      <c r="G1656" s="12" t="s">
        <v>8028</v>
      </c>
      <c r="H1656" s="12" t="s">
        <v>8022</v>
      </c>
      <c r="I1656" s="12" t="s">
        <v>3314</v>
      </c>
      <c r="J1656" s="13">
        <v>45768</v>
      </c>
      <c r="K1656" s="14">
        <v>7.743055555555556E-3</v>
      </c>
      <c r="L1656" s="12">
        <v>399.5</v>
      </c>
      <c r="M1656" s="12">
        <v>3733.29</v>
      </c>
      <c r="N1656" s="12">
        <v>4132.79</v>
      </c>
      <c r="O1656" s="12">
        <v>2970.01</v>
      </c>
      <c r="P1656" s="49">
        <v>45840</v>
      </c>
      <c r="Q1656" s="12" t="str">
        <f>TEXT(Table1[[#This Row],[Billing_Date]],"YYYY")</f>
        <v>2025</v>
      </c>
      <c r="R1656" s="49">
        <v>45884</v>
      </c>
      <c r="S1656" s="12" t="s">
        <v>37</v>
      </c>
      <c r="T1656" s="12">
        <f>IF(Table1[[#This Row],[Payment_Status]]="Paid",1,0)</f>
        <v>0</v>
      </c>
      <c r="U1656" s="12">
        <f>IF(Table1[[#This Row],[Payment_Status]]="Unpaid",1,0)</f>
        <v>0</v>
      </c>
      <c r="V1656" s="12">
        <f>IF(Table1[[#This Row],[Payment_Status]]="Pending",1,0)</f>
        <v>1</v>
      </c>
      <c r="W1656" s="12" t="s">
        <v>43</v>
      </c>
      <c r="X1656" s="12" t="s">
        <v>44</v>
      </c>
      <c r="Y1656" s="12" t="s">
        <v>31</v>
      </c>
      <c r="Z1656" s="12">
        <v>275.51</v>
      </c>
      <c r="AA1656" s="12">
        <v>123.99</v>
      </c>
      <c r="AB1656" s="12" t="s">
        <v>46</v>
      </c>
      <c r="AC1656" s="13">
        <v>44658</v>
      </c>
      <c r="AD1656" s="12">
        <v>30</v>
      </c>
      <c r="AE1656" s="15" t="s">
        <v>33</v>
      </c>
    </row>
    <row r="1657" spans="3:31" ht="18" x14ac:dyDescent="0.35">
      <c r="C1657" s="11" t="s">
        <v>3315</v>
      </c>
      <c r="D1657" s="12" t="s">
        <v>5648</v>
      </c>
      <c r="E1657" s="12" t="s">
        <v>7664</v>
      </c>
      <c r="F1657" s="12" t="s">
        <v>26</v>
      </c>
      <c r="G1657" s="12" t="s">
        <v>8031</v>
      </c>
      <c r="H1657" s="12" t="s">
        <v>8024</v>
      </c>
      <c r="I1657" s="12" t="s">
        <v>3316</v>
      </c>
      <c r="J1657" s="13">
        <v>45755</v>
      </c>
      <c r="K1657" s="14">
        <v>0.76057870370370373</v>
      </c>
      <c r="L1657" s="12">
        <v>420.1</v>
      </c>
      <c r="M1657" s="12">
        <v>1166.6099999999999</v>
      </c>
      <c r="N1657" s="12">
        <v>1586.71</v>
      </c>
      <c r="O1657" s="12">
        <v>2534.7600000000002</v>
      </c>
      <c r="P1657" s="49">
        <v>45762</v>
      </c>
      <c r="Q1657" s="12" t="str">
        <f>TEXT(Table1[[#This Row],[Billing_Date]],"YYYY")</f>
        <v>2025</v>
      </c>
      <c r="R1657" s="49">
        <v>45878</v>
      </c>
      <c r="S1657" s="12" t="s">
        <v>37</v>
      </c>
      <c r="T1657" s="12">
        <f>IF(Table1[[#This Row],[Payment_Status]]="Paid",1,0)</f>
        <v>0</v>
      </c>
      <c r="U1657" s="12">
        <f>IF(Table1[[#This Row],[Payment_Status]]="Unpaid",1,0)</f>
        <v>0</v>
      </c>
      <c r="V1657" s="12">
        <f>IF(Table1[[#This Row],[Payment_Status]]="Pending",1,0)</f>
        <v>1</v>
      </c>
      <c r="W1657" s="12" t="s">
        <v>38</v>
      </c>
      <c r="X1657" s="12" t="s">
        <v>30</v>
      </c>
      <c r="Y1657" s="12" t="s">
        <v>45</v>
      </c>
      <c r="Z1657" s="12">
        <v>215.43</v>
      </c>
      <c r="AA1657" s="12">
        <v>204.67</v>
      </c>
      <c r="AB1657" s="12" t="s">
        <v>46</v>
      </c>
      <c r="AC1657" s="13">
        <v>45219</v>
      </c>
      <c r="AD1657" s="12">
        <v>19</v>
      </c>
      <c r="AE1657" s="15" t="s">
        <v>40</v>
      </c>
    </row>
    <row r="1658" spans="3:31" ht="18" x14ac:dyDescent="0.35">
      <c r="C1658" s="11" t="s">
        <v>846</v>
      </c>
      <c r="D1658" s="12" t="s">
        <v>5649</v>
      </c>
      <c r="E1658" s="12" t="s">
        <v>7665</v>
      </c>
      <c r="F1658" s="12" t="s">
        <v>30</v>
      </c>
      <c r="G1658" s="12" t="s">
        <v>8028</v>
      </c>
      <c r="H1658" s="12" t="s">
        <v>8022</v>
      </c>
      <c r="I1658" s="12" t="s">
        <v>847</v>
      </c>
      <c r="J1658" s="13">
        <v>45609</v>
      </c>
      <c r="K1658" s="14">
        <v>0.8846180555555555</v>
      </c>
      <c r="L1658" s="12">
        <v>461.04</v>
      </c>
      <c r="M1658" s="12">
        <v>4381.18</v>
      </c>
      <c r="N1658" s="12">
        <v>4842.22</v>
      </c>
      <c r="O1658" s="12">
        <v>2265.36</v>
      </c>
      <c r="P1658" s="49">
        <v>45805</v>
      </c>
      <c r="Q1658" s="12" t="str">
        <f>TEXT(Table1[[#This Row],[Billing_Date]],"YYYY")</f>
        <v>2025</v>
      </c>
      <c r="R1658" s="49">
        <v>45886</v>
      </c>
      <c r="S1658" s="12" t="s">
        <v>49</v>
      </c>
      <c r="T1658" s="12">
        <f>IF(Table1[[#This Row],[Payment_Status]]="Paid",1,0)</f>
        <v>0</v>
      </c>
      <c r="U1658" s="12">
        <f>IF(Table1[[#This Row],[Payment_Status]]="Unpaid",1,0)</f>
        <v>1</v>
      </c>
      <c r="V1658" s="12">
        <f>IF(Table1[[#This Row],[Payment_Status]]="Pending",1,0)</f>
        <v>0</v>
      </c>
      <c r="W1658" s="12" t="s">
        <v>50</v>
      </c>
      <c r="X1658" s="12" t="s">
        <v>30</v>
      </c>
      <c r="Y1658" s="12" t="s">
        <v>45</v>
      </c>
      <c r="Z1658" s="12">
        <v>210.56</v>
      </c>
      <c r="AA1658" s="12">
        <v>250.48</v>
      </c>
      <c r="AB1658" s="12" t="s">
        <v>32</v>
      </c>
      <c r="AC1658" s="13">
        <v>43488</v>
      </c>
      <c r="AD1658" s="12">
        <v>23</v>
      </c>
      <c r="AE1658" s="15" t="s">
        <v>33</v>
      </c>
    </row>
    <row r="1659" spans="3:31" ht="18" x14ac:dyDescent="0.35">
      <c r="C1659" s="11" t="s">
        <v>3319</v>
      </c>
      <c r="D1659" s="12" t="s">
        <v>5650</v>
      </c>
      <c r="E1659" s="12" t="s">
        <v>7666</v>
      </c>
      <c r="F1659" s="12" t="s">
        <v>35</v>
      </c>
      <c r="G1659" s="12" t="s">
        <v>8027</v>
      </c>
      <c r="H1659" s="12" t="s">
        <v>8022</v>
      </c>
      <c r="I1659" s="12" t="s">
        <v>3320</v>
      </c>
      <c r="J1659" s="13">
        <v>45703</v>
      </c>
      <c r="K1659" s="14">
        <v>0.61334490740740744</v>
      </c>
      <c r="L1659" s="12">
        <v>185.44</v>
      </c>
      <c r="M1659" s="12">
        <v>1338.19</v>
      </c>
      <c r="N1659" s="12">
        <v>1523.63</v>
      </c>
      <c r="O1659" s="12">
        <v>1006.76</v>
      </c>
      <c r="P1659" s="49">
        <v>45704</v>
      </c>
      <c r="Q1659" s="12" t="str">
        <f>TEXT(Table1[[#This Row],[Billing_Date]],"YYYY")</f>
        <v>2025</v>
      </c>
      <c r="R1659" s="49">
        <v>45883</v>
      </c>
      <c r="S1659" s="12" t="s">
        <v>37</v>
      </c>
      <c r="T1659" s="12">
        <f>IF(Table1[[#This Row],[Payment_Status]]="Paid",1,0)</f>
        <v>0</v>
      </c>
      <c r="U1659" s="12">
        <f>IF(Table1[[#This Row],[Payment_Status]]="Unpaid",1,0)</f>
        <v>0</v>
      </c>
      <c r="V1659" s="12">
        <f>IF(Table1[[#This Row],[Payment_Status]]="Pending",1,0)</f>
        <v>1</v>
      </c>
      <c r="W1659" s="12" t="s">
        <v>50</v>
      </c>
      <c r="X1659" s="12" t="s">
        <v>30</v>
      </c>
      <c r="Y1659" s="12" t="s">
        <v>45</v>
      </c>
      <c r="Z1659" s="12">
        <v>110.26</v>
      </c>
      <c r="AA1659" s="12">
        <v>75.180000000000007</v>
      </c>
      <c r="AB1659" s="12" t="s">
        <v>46</v>
      </c>
      <c r="AC1659" s="13">
        <v>43840</v>
      </c>
      <c r="AD1659" s="12">
        <v>42</v>
      </c>
      <c r="AE1659" s="15" t="s">
        <v>33</v>
      </c>
    </row>
    <row r="1660" spans="3:31" ht="18" x14ac:dyDescent="0.35">
      <c r="C1660" s="11" t="s">
        <v>3321</v>
      </c>
      <c r="D1660" s="12" t="s">
        <v>5651</v>
      </c>
      <c r="E1660" s="12" t="s">
        <v>7667</v>
      </c>
      <c r="F1660" s="12" t="s">
        <v>26</v>
      </c>
      <c r="G1660" s="12" t="s">
        <v>8031</v>
      </c>
      <c r="H1660" s="12" t="s">
        <v>8024</v>
      </c>
      <c r="I1660" s="12" t="s">
        <v>3322</v>
      </c>
      <c r="J1660" s="13">
        <v>45594</v>
      </c>
      <c r="K1660" s="14">
        <v>0.99401620370370369</v>
      </c>
      <c r="L1660" s="12">
        <v>331.33</v>
      </c>
      <c r="M1660" s="12">
        <v>3913.59</v>
      </c>
      <c r="N1660" s="12">
        <v>4244.92</v>
      </c>
      <c r="O1660" s="12">
        <v>1975.27</v>
      </c>
      <c r="P1660" s="49">
        <v>45649</v>
      </c>
      <c r="Q1660" s="12" t="str">
        <f>TEXT(Table1[[#This Row],[Billing_Date]],"YYYY")</f>
        <v>2024</v>
      </c>
      <c r="R1660" s="49">
        <v>45873</v>
      </c>
      <c r="S1660" s="12" t="s">
        <v>28</v>
      </c>
      <c r="T1660" s="12">
        <f>IF(Table1[[#This Row],[Payment_Status]]="Paid",1,0)</f>
        <v>1</v>
      </c>
      <c r="U1660" s="12">
        <f>IF(Table1[[#This Row],[Payment_Status]]="Unpaid",1,0)</f>
        <v>0</v>
      </c>
      <c r="V1660" s="12">
        <f>IF(Table1[[#This Row],[Payment_Status]]="Pending",1,0)</f>
        <v>0</v>
      </c>
      <c r="W1660" s="12" t="s">
        <v>58</v>
      </c>
      <c r="X1660" s="12" t="s">
        <v>44</v>
      </c>
      <c r="Y1660" s="12" t="s">
        <v>31</v>
      </c>
      <c r="Z1660" s="12">
        <v>177.86</v>
      </c>
      <c r="AA1660" s="12">
        <v>153.47</v>
      </c>
      <c r="AB1660" s="12" t="s">
        <v>32</v>
      </c>
      <c r="AC1660" s="13">
        <v>43768</v>
      </c>
      <c r="AD1660" s="12">
        <v>38</v>
      </c>
      <c r="AE1660" s="15" t="s">
        <v>33</v>
      </c>
    </row>
    <row r="1661" spans="3:31" ht="18" x14ac:dyDescent="0.35">
      <c r="C1661" s="11" t="s">
        <v>3323</v>
      </c>
      <c r="D1661" s="12" t="s">
        <v>5652</v>
      </c>
      <c r="E1661" s="12" t="s">
        <v>7668</v>
      </c>
      <c r="F1661" s="12" t="s">
        <v>35</v>
      </c>
      <c r="G1661" s="12" t="s">
        <v>8029</v>
      </c>
      <c r="H1661" s="12" t="s">
        <v>8020</v>
      </c>
      <c r="I1661" s="12" t="s">
        <v>3324</v>
      </c>
      <c r="J1661" s="13">
        <v>45826</v>
      </c>
      <c r="K1661" s="14">
        <v>0.21038194444444444</v>
      </c>
      <c r="L1661" s="12">
        <v>21.58</v>
      </c>
      <c r="M1661" s="12">
        <v>1556.86</v>
      </c>
      <c r="N1661" s="12">
        <v>1578.4399999999901</v>
      </c>
      <c r="O1661" s="12">
        <v>125.35</v>
      </c>
      <c r="P1661" s="49">
        <v>45830</v>
      </c>
      <c r="Q1661" s="12" t="str">
        <f>TEXT(Table1[[#This Row],[Billing_Date]],"YYYY")</f>
        <v>2025</v>
      </c>
      <c r="R1661" s="49">
        <v>45873</v>
      </c>
      <c r="S1661" s="12" t="s">
        <v>28</v>
      </c>
      <c r="T1661" s="12">
        <f>IF(Table1[[#This Row],[Payment_Status]]="Paid",1,0)</f>
        <v>1</v>
      </c>
      <c r="U1661" s="12">
        <f>IF(Table1[[#This Row],[Payment_Status]]="Unpaid",1,0)</f>
        <v>0</v>
      </c>
      <c r="V1661" s="12">
        <f>IF(Table1[[#This Row],[Payment_Status]]="Pending",1,0)</f>
        <v>0</v>
      </c>
      <c r="W1661" s="12" t="s">
        <v>58</v>
      </c>
      <c r="X1661" s="12" t="s">
        <v>30</v>
      </c>
      <c r="Y1661" s="12" t="s">
        <v>85</v>
      </c>
      <c r="Z1661" s="12">
        <v>9.67</v>
      </c>
      <c r="AA1661" s="12">
        <v>11.91</v>
      </c>
      <c r="AB1661" s="12" t="s">
        <v>32</v>
      </c>
      <c r="AC1661" s="13">
        <v>44561</v>
      </c>
      <c r="AD1661" s="12">
        <v>47</v>
      </c>
      <c r="AE1661" s="15" t="s">
        <v>64</v>
      </c>
    </row>
    <row r="1662" spans="3:31" ht="18" x14ac:dyDescent="0.35">
      <c r="C1662" s="11" t="s">
        <v>3325</v>
      </c>
      <c r="D1662" s="12" t="s">
        <v>5653</v>
      </c>
      <c r="E1662" s="12" t="s">
        <v>7669</v>
      </c>
      <c r="F1662" s="12" t="s">
        <v>35</v>
      </c>
      <c r="G1662" s="12" t="s">
        <v>8031</v>
      </c>
      <c r="H1662" s="12" t="s">
        <v>8024</v>
      </c>
      <c r="I1662" s="12" t="s">
        <v>3326</v>
      </c>
      <c r="J1662" s="13">
        <v>45690</v>
      </c>
      <c r="K1662" s="14">
        <v>0.33443287037037039</v>
      </c>
      <c r="L1662" s="12">
        <v>144.35</v>
      </c>
      <c r="M1662" s="12">
        <v>4211.43</v>
      </c>
      <c r="N1662" s="12">
        <v>4355.78</v>
      </c>
      <c r="O1662" s="12">
        <v>1070.97</v>
      </c>
      <c r="P1662" s="49">
        <v>45692</v>
      </c>
      <c r="Q1662" s="12" t="str">
        <f>TEXT(Table1[[#This Row],[Billing_Date]],"YYYY")</f>
        <v>2025</v>
      </c>
      <c r="R1662" s="49">
        <v>45865</v>
      </c>
      <c r="S1662" s="12" t="s">
        <v>28</v>
      </c>
      <c r="T1662" s="12">
        <f>IF(Table1[[#This Row],[Payment_Status]]="Paid",1,0)</f>
        <v>1</v>
      </c>
      <c r="U1662" s="12">
        <f>IF(Table1[[#This Row],[Payment_Status]]="Unpaid",1,0)</f>
        <v>0</v>
      </c>
      <c r="V1662" s="12">
        <f>IF(Table1[[#This Row],[Payment_Status]]="Pending",1,0)</f>
        <v>0</v>
      </c>
      <c r="W1662" s="12" t="s">
        <v>38</v>
      </c>
      <c r="X1662" s="12" t="s">
        <v>44</v>
      </c>
      <c r="Y1662" s="12" t="s">
        <v>51</v>
      </c>
      <c r="Z1662" s="12">
        <v>84.17</v>
      </c>
      <c r="AA1662" s="12">
        <v>60.18</v>
      </c>
      <c r="AB1662" s="12" t="s">
        <v>32</v>
      </c>
      <c r="AC1662" s="13">
        <v>45434</v>
      </c>
      <c r="AD1662" s="12">
        <v>19</v>
      </c>
      <c r="AE1662" s="15" t="s">
        <v>40</v>
      </c>
    </row>
    <row r="1663" spans="3:31" ht="18" x14ac:dyDescent="0.35">
      <c r="C1663" s="11" t="s">
        <v>3327</v>
      </c>
      <c r="D1663" s="12" t="s">
        <v>5654</v>
      </c>
      <c r="E1663" s="12" t="s">
        <v>7670</v>
      </c>
      <c r="F1663" s="12" t="s">
        <v>30</v>
      </c>
      <c r="G1663" s="12" t="s">
        <v>8026</v>
      </c>
      <c r="H1663" s="12" t="s">
        <v>8021</v>
      </c>
      <c r="I1663" s="12" t="s">
        <v>3328</v>
      </c>
      <c r="J1663" s="13">
        <v>45751</v>
      </c>
      <c r="K1663" s="14">
        <v>0.32848379629629632</v>
      </c>
      <c r="L1663" s="12">
        <v>439.16</v>
      </c>
      <c r="M1663" s="12">
        <v>4595.9799999999996</v>
      </c>
      <c r="N1663" s="12">
        <v>5035.1399999999903</v>
      </c>
      <c r="O1663" s="12">
        <v>2114.6999999999998</v>
      </c>
      <c r="P1663" s="49">
        <v>45755</v>
      </c>
      <c r="Q1663" s="12" t="str">
        <f>TEXT(Table1[[#This Row],[Billing_Date]],"YYYY")</f>
        <v>2025</v>
      </c>
      <c r="R1663" s="49">
        <v>45884</v>
      </c>
      <c r="S1663" s="12" t="s">
        <v>49</v>
      </c>
      <c r="T1663" s="12">
        <f>IF(Table1[[#This Row],[Payment_Status]]="Paid",1,0)</f>
        <v>0</v>
      </c>
      <c r="U1663" s="12">
        <f>IF(Table1[[#This Row],[Payment_Status]]="Unpaid",1,0)</f>
        <v>1</v>
      </c>
      <c r="V1663" s="12">
        <f>IF(Table1[[#This Row],[Payment_Status]]="Pending",1,0)</f>
        <v>0</v>
      </c>
      <c r="W1663" s="12" t="s">
        <v>58</v>
      </c>
      <c r="X1663" s="12" t="s">
        <v>30</v>
      </c>
      <c r="Y1663" s="12" t="s">
        <v>31</v>
      </c>
      <c r="Z1663" s="12">
        <v>200.33</v>
      </c>
      <c r="AA1663" s="12">
        <v>238.83</v>
      </c>
      <c r="AB1663" s="12" t="s">
        <v>32</v>
      </c>
      <c r="AC1663" s="13">
        <v>45111</v>
      </c>
      <c r="AD1663" s="12">
        <v>27</v>
      </c>
      <c r="AE1663" s="15" t="s">
        <v>64</v>
      </c>
    </row>
    <row r="1664" spans="3:31" ht="18" x14ac:dyDescent="0.35">
      <c r="C1664" s="11" t="s">
        <v>3329</v>
      </c>
      <c r="D1664" s="12" t="s">
        <v>5655</v>
      </c>
      <c r="E1664" s="12" t="s">
        <v>7671</v>
      </c>
      <c r="F1664" s="12" t="s">
        <v>30</v>
      </c>
      <c r="G1664" s="12" t="s">
        <v>8026</v>
      </c>
      <c r="H1664" s="12" t="s">
        <v>8021</v>
      </c>
      <c r="I1664" s="12" t="s">
        <v>3330</v>
      </c>
      <c r="J1664" s="13">
        <v>45762</v>
      </c>
      <c r="K1664" s="14">
        <v>0.60902777777777772</v>
      </c>
      <c r="L1664" s="12">
        <v>141.4</v>
      </c>
      <c r="M1664" s="12">
        <v>2861.26</v>
      </c>
      <c r="N1664" s="12">
        <v>3002.66</v>
      </c>
      <c r="O1664" s="12">
        <v>998.88</v>
      </c>
      <c r="P1664" s="49">
        <v>45767</v>
      </c>
      <c r="Q1664" s="12" t="str">
        <f>TEXT(Table1[[#This Row],[Billing_Date]],"YYYY")</f>
        <v>2025</v>
      </c>
      <c r="R1664" s="49">
        <v>45882</v>
      </c>
      <c r="S1664" s="12" t="s">
        <v>28</v>
      </c>
      <c r="T1664" s="12">
        <f>IF(Table1[[#This Row],[Payment_Status]]="Paid",1,0)</f>
        <v>1</v>
      </c>
      <c r="U1664" s="12">
        <f>IF(Table1[[#This Row],[Payment_Status]]="Unpaid",1,0)</f>
        <v>0</v>
      </c>
      <c r="V1664" s="12">
        <f>IF(Table1[[#This Row],[Payment_Status]]="Pending",1,0)</f>
        <v>0</v>
      </c>
      <c r="W1664" s="12" t="s">
        <v>58</v>
      </c>
      <c r="X1664" s="12" t="s">
        <v>44</v>
      </c>
      <c r="Y1664" s="12" t="s">
        <v>31</v>
      </c>
      <c r="Z1664" s="12">
        <v>83.85</v>
      </c>
      <c r="AA1664" s="12">
        <v>57.55</v>
      </c>
      <c r="AB1664" s="12" t="s">
        <v>32</v>
      </c>
      <c r="AC1664" s="13">
        <v>44434</v>
      </c>
      <c r="AD1664" s="12">
        <v>19</v>
      </c>
      <c r="AE1664" s="15" t="s">
        <v>40</v>
      </c>
    </row>
    <row r="1665" spans="3:31" ht="18" x14ac:dyDescent="0.35">
      <c r="C1665" s="11" t="s">
        <v>3331</v>
      </c>
      <c r="D1665" s="12" t="s">
        <v>5656</v>
      </c>
      <c r="E1665" s="12" t="s">
        <v>7672</v>
      </c>
      <c r="F1665" s="12" t="s">
        <v>26</v>
      </c>
      <c r="G1665" s="12" t="s">
        <v>8029</v>
      </c>
      <c r="H1665" s="12" t="s">
        <v>8020</v>
      </c>
      <c r="I1665" s="12" t="s">
        <v>3332</v>
      </c>
      <c r="J1665" s="13">
        <v>45657</v>
      </c>
      <c r="K1665" s="14">
        <v>0.69309027777777776</v>
      </c>
      <c r="L1665" s="12">
        <v>322.89999999999998</v>
      </c>
      <c r="M1665" s="12">
        <v>2156.84</v>
      </c>
      <c r="N1665" s="12">
        <v>2479.7399999999998</v>
      </c>
      <c r="O1665" s="12">
        <v>2227.89</v>
      </c>
      <c r="P1665" s="49">
        <v>45664</v>
      </c>
      <c r="Q1665" s="12" t="str">
        <f>TEXT(Table1[[#This Row],[Billing_Date]],"YYYY")</f>
        <v>2025</v>
      </c>
      <c r="R1665" s="49">
        <v>45872</v>
      </c>
      <c r="S1665" s="12" t="s">
        <v>49</v>
      </c>
      <c r="T1665" s="12">
        <f>IF(Table1[[#This Row],[Payment_Status]]="Paid",1,0)</f>
        <v>0</v>
      </c>
      <c r="U1665" s="12">
        <f>IF(Table1[[#This Row],[Payment_Status]]="Unpaid",1,0)</f>
        <v>1</v>
      </c>
      <c r="V1665" s="12">
        <f>IF(Table1[[#This Row],[Payment_Status]]="Pending",1,0)</f>
        <v>0</v>
      </c>
      <c r="W1665" s="12" t="s">
        <v>38</v>
      </c>
      <c r="X1665" s="12" t="s">
        <v>30</v>
      </c>
      <c r="Y1665" s="12" t="s">
        <v>63</v>
      </c>
      <c r="Z1665" s="12">
        <v>159.66</v>
      </c>
      <c r="AA1665" s="12">
        <v>163.24</v>
      </c>
      <c r="AB1665" s="12" t="s">
        <v>46</v>
      </c>
      <c r="AC1665" s="13">
        <v>45130</v>
      </c>
      <c r="AD1665" s="12">
        <v>52</v>
      </c>
      <c r="AE1665" s="15" t="s">
        <v>40</v>
      </c>
    </row>
    <row r="1666" spans="3:31" ht="18" x14ac:dyDescent="0.35">
      <c r="C1666" s="11" t="s">
        <v>3333</v>
      </c>
      <c r="D1666" s="12" t="s">
        <v>5657</v>
      </c>
      <c r="E1666" s="12" t="s">
        <v>7673</v>
      </c>
      <c r="F1666" s="12" t="s">
        <v>26</v>
      </c>
      <c r="G1666" s="12" t="s">
        <v>8028</v>
      </c>
      <c r="H1666" s="12" t="s">
        <v>8022</v>
      </c>
      <c r="I1666" s="12" t="s">
        <v>3334</v>
      </c>
      <c r="J1666" s="13">
        <v>45665</v>
      </c>
      <c r="K1666" s="14">
        <v>0.2512847222222222</v>
      </c>
      <c r="L1666" s="12">
        <v>219.15</v>
      </c>
      <c r="M1666" s="12">
        <v>3766.79</v>
      </c>
      <c r="N1666" s="12">
        <v>3985.94</v>
      </c>
      <c r="O1666" s="12">
        <v>1053.51</v>
      </c>
      <c r="P1666" s="49">
        <v>45667</v>
      </c>
      <c r="Q1666" s="12" t="str">
        <f>TEXT(Table1[[#This Row],[Billing_Date]],"YYYY")</f>
        <v>2025</v>
      </c>
      <c r="R1666" s="49">
        <v>45868</v>
      </c>
      <c r="S1666" s="12" t="s">
        <v>28</v>
      </c>
      <c r="T1666" s="12">
        <f>IF(Table1[[#This Row],[Payment_Status]]="Paid",1,0)</f>
        <v>1</v>
      </c>
      <c r="U1666" s="12">
        <f>IF(Table1[[#This Row],[Payment_Status]]="Unpaid",1,0)</f>
        <v>0</v>
      </c>
      <c r="V1666" s="12">
        <f>IF(Table1[[#This Row],[Payment_Status]]="Pending",1,0)</f>
        <v>0</v>
      </c>
      <c r="W1666" s="12" t="s">
        <v>43</v>
      </c>
      <c r="X1666" s="12" t="s">
        <v>39</v>
      </c>
      <c r="Y1666" s="12" t="s">
        <v>45</v>
      </c>
      <c r="Z1666" s="12">
        <v>102.05</v>
      </c>
      <c r="AA1666" s="12">
        <v>117.1</v>
      </c>
      <c r="AB1666" s="12" t="s">
        <v>46</v>
      </c>
      <c r="AC1666" s="13">
        <v>44055</v>
      </c>
      <c r="AD1666" s="12">
        <v>52</v>
      </c>
      <c r="AE1666" s="15" t="s">
        <v>40</v>
      </c>
    </row>
    <row r="1667" spans="3:31" ht="18" x14ac:dyDescent="0.35">
      <c r="C1667" s="11" t="s">
        <v>3335</v>
      </c>
      <c r="D1667" s="12" t="s">
        <v>5658</v>
      </c>
      <c r="E1667" s="12" t="s">
        <v>7674</v>
      </c>
      <c r="F1667" s="12" t="s">
        <v>35</v>
      </c>
      <c r="G1667" s="12" t="s">
        <v>8025</v>
      </c>
      <c r="H1667" s="12" t="s">
        <v>8020</v>
      </c>
      <c r="I1667" s="12" t="s">
        <v>3336</v>
      </c>
      <c r="J1667" s="13">
        <v>45491</v>
      </c>
      <c r="K1667" s="14">
        <v>0.28670138888888891</v>
      </c>
      <c r="L1667" s="12">
        <v>225.82</v>
      </c>
      <c r="M1667" s="12">
        <v>3043.59</v>
      </c>
      <c r="N1667" s="12">
        <v>3269.41</v>
      </c>
      <c r="O1667" s="12">
        <v>1381.58</v>
      </c>
      <c r="P1667" s="49">
        <v>45795</v>
      </c>
      <c r="Q1667" s="12" t="str">
        <f>TEXT(Table1[[#This Row],[Billing_Date]],"YYYY")</f>
        <v>2025</v>
      </c>
      <c r="R1667" s="49">
        <v>45859</v>
      </c>
      <c r="S1667" s="12" t="s">
        <v>37</v>
      </c>
      <c r="T1667" s="12">
        <f>IF(Table1[[#This Row],[Payment_Status]]="Paid",1,0)</f>
        <v>0</v>
      </c>
      <c r="U1667" s="12">
        <f>IF(Table1[[#This Row],[Payment_Status]]="Unpaid",1,0)</f>
        <v>0</v>
      </c>
      <c r="V1667" s="12">
        <f>IF(Table1[[#This Row],[Payment_Status]]="Pending",1,0)</f>
        <v>1</v>
      </c>
      <c r="W1667" s="12" t="s">
        <v>43</v>
      </c>
      <c r="X1667" s="12" t="s">
        <v>30</v>
      </c>
      <c r="Y1667" s="12" t="s">
        <v>51</v>
      </c>
      <c r="Z1667" s="12">
        <v>125.17</v>
      </c>
      <c r="AA1667" s="12">
        <v>100.65</v>
      </c>
      <c r="AB1667" s="12" t="s">
        <v>46</v>
      </c>
      <c r="AC1667" s="13">
        <v>42861</v>
      </c>
      <c r="AD1667" s="12">
        <v>40</v>
      </c>
      <c r="AE1667" s="15" t="s">
        <v>33</v>
      </c>
    </row>
    <row r="1668" spans="3:31" ht="18" x14ac:dyDescent="0.35">
      <c r="C1668" s="11" t="s">
        <v>3337</v>
      </c>
      <c r="D1668" s="12" t="s">
        <v>5659</v>
      </c>
      <c r="E1668" s="12" t="s">
        <v>7675</v>
      </c>
      <c r="F1668" s="12" t="s">
        <v>26</v>
      </c>
      <c r="G1668" s="12" t="s">
        <v>8026</v>
      </c>
      <c r="H1668" s="12" t="s">
        <v>8021</v>
      </c>
      <c r="I1668" s="12" t="s">
        <v>3338</v>
      </c>
      <c r="J1668" s="13">
        <v>45853</v>
      </c>
      <c r="K1668" s="14">
        <v>0.91427083333333337</v>
      </c>
      <c r="L1668" s="12">
        <v>494.83</v>
      </c>
      <c r="M1668" s="12">
        <v>3484.09</v>
      </c>
      <c r="N1668" s="12">
        <v>3978.92</v>
      </c>
      <c r="O1668" s="12">
        <v>2657.9</v>
      </c>
      <c r="P1668" s="49">
        <v>45855</v>
      </c>
      <c r="Q1668" s="12" t="str">
        <f>TEXT(Table1[[#This Row],[Billing_Date]],"YYYY")</f>
        <v>2025</v>
      </c>
      <c r="R1668" s="49">
        <v>45886</v>
      </c>
      <c r="S1668" s="12" t="s">
        <v>37</v>
      </c>
      <c r="T1668" s="12">
        <f>IF(Table1[[#This Row],[Payment_Status]]="Paid",1,0)</f>
        <v>0</v>
      </c>
      <c r="U1668" s="12">
        <f>IF(Table1[[#This Row],[Payment_Status]]="Unpaid",1,0)</f>
        <v>0</v>
      </c>
      <c r="V1668" s="12">
        <f>IF(Table1[[#This Row],[Payment_Status]]="Pending",1,0)</f>
        <v>1</v>
      </c>
      <c r="W1668" s="12" t="s">
        <v>50</v>
      </c>
      <c r="X1668" s="12" t="s">
        <v>39</v>
      </c>
      <c r="Y1668" s="12" t="s">
        <v>31</v>
      </c>
      <c r="Z1668" s="12">
        <v>279.81</v>
      </c>
      <c r="AA1668" s="12">
        <v>215.02</v>
      </c>
      <c r="AB1668" s="12" t="s">
        <v>46</v>
      </c>
      <c r="AC1668" s="13">
        <v>44849</v>
      </c>
      <c r="AD1668" s="12">
        <v>28</v>
      </c>
      <c r="AE1668" s="15" t="s">
        <v>64</v>
      </c>
    </row>
    <row r="1669" spans="3:31" ht="18" x14ac:dyDescent="0.35">
      <c r="C1669" s="11" t="s">
        <v>1901</v>
      </c>
      <c r="D1669" s="12" t="s">
        <v>5660</v>
      </c>
      <c r="E1669" s="12" t="s">
        <v>7676</v>
      </c>
      <c r="F1669" s="12" t="s">
        <v>35</v>
      </c>
      <c r="G1669" s="12" t="s">
        <v>8029</v>
      </c>
      <c r="H1669" s="12" t="s">
        <v>8020</v>
      </c>
      <c r="I1669" s="12" t="s">
        <v>1902</v>
      </c>
      <c r="J1669" s="13">
        <v>45661</v>
      </c>
      <c r="K1669" s="14">
        <v>0.69862268518518522</v>
      </c>
      <c r="L1669" s="12">
        <v>127.55</v>
      </c>
      <c r="M1669" s="12">
        <v>3297.49</v>
      </c>
      <c r="N1669" s="12">
        <v>3425.04</v>
      </c>
      <c r="O1669" s="12">
        <v>856.8</v>
      </c>
      <c r="P1669" s="49">
        <v>45698</v>
      </c>
      <c r="Q1669" s="12" t="str">
        <f>TEXT(Table1[[#This Row],[Billing_Date]],"YYYY")</f>
        <v>2025</v>
      </c>
      <c r="R1669" s="49">
        <v>45859</v>
      </c>
      <c r="S1669" s="12" t="s">
        <v>37</v>
      </c>
      <c r="T1669" s="12">
        <f>IF(Table1[[#This Row],[Payment_Status]]="Paid",1,0)</f>
        <v>0</v>
      </c>
      <c r="U1669" s="12">
        <f>IF(Table1[[#This Row],[Payment_Status]]="Unpaid",1,0)</f>
        <v>0</v>
      </c>
      <c r="V1669" s="12">
        <f>IF(Table1[[#This Row],[Payment_Status]]="Pending",1,0)</f>
        <v>1</v>
      </c>
      <c r="W1669" s="12" t="s">
        <v>50</v>
      </c>
      <c r="X1669" s="12" t="s">
        <v>30</v>
      </c>
      <c r="Y1669" s="12" t="s">
        <v>85</v>
      </c>
      <c r="Z1669" s="12">
        <v>53.14</v>
      </c>
      <c r="AA1669" s="12">
        <v>74.41</v>
      </c>
      <c r="AB1669" s="12" t="s">
        <v>32</v>
      </c>
      <c r="AC1669" s="13">
        <v>42293</v>
      </c>
      <c r="AD1669" s="12">
        <v>68</v>
      </c>
      <c r="AE1669" s="15" t="s">
        <v>33</v>
      </c>
    </row>
    <row r="1670" spans="3:31" ht="18" x14ac:dyDescent="0.35">
      <c r="C1670" s="11" t="s">
        <v>3236</v>
      </c>
      <c r="D1670" s="12" t="s">
        <v>5661</v>
      </c>
      <c r="E1670" s="12" t="s">
        <v>7677</v>
      </c>
      <c r="F1670" s="12" t="s">
        <v>35</v>
      </c>
      <c r="G1670" s="12" t="s">
        <v>8031</v>
      </c>
      <c r="H1670" s="12" t="s">
        <v>8024</v>
      </c>
      <c r="I1670" s="12" t="s">
        <v>3237</v>
      </c>
      <c r="J1670" s="13">
        <v>45501</v>
      </c>
      <c r="K1670" s="14">
        <v>0.29028935185185184</v>
      </c>
      <c r="L1670" s="12">
        <v>68.12</v>
      </c>
      <c r="M1670" s="12">
        <v>4859.99</v>
      </c>
      <c r="N1670" s="12">
        <v>4928.1099999999997</v>
      </c>
      <c r="O1670" s="12">
        <v>420.34</v>
      </c>
      <c r="P1670" s="49">
        <v>45697</v>
      </c>
      <c r="Q1670" s="12" t="str">
        <f>TEXT(Table1[[#This Row],[Billing_Date]],"YYYY")</f>
        <v>2025</v>
      </c>
      <c r="R1670" s="49">
        <v>45880</v>
      </c>
      <c r="S1670" s="12" t="s">
        <v>28</v>
      </c>
      <c r="T1670" s="12">
        <f>IF(Table1[[#This Row],[Payment_Status]]="Paid",1,0)</f>
        <v>1</v>
      </c>
      <c r="U1670" s="12">
        <f>IF(Table1[[#This Row],[Payment_Status]]="Unpaid",1,0)</f>
        <v>0</v>
      </c>
      <c r="V1670" s="12">
        <f>IF(Table1[[#This Row],[Payment_Status]]="Pending",1,0)</f>
        <v>0</v>
      </c>
      <c r="W1670" s="12" t="s">
        <v>58</v>
      </c>
      <c r="X1670" s="12" t="s">
        <v>39</v>
      </c>
      <c r="Y1670" s="12" t="s">
        <v>31</v>
      </c>
      <c r="Z1670" s="12">
        <v>28.4</v>
      </c>
      <c r="AA1670" s="12">
        <v>39.72</v>
      </c>
      <c r="AB1670" s="12" t="s">
        <v>32</v>
      </c>
      <c r="AC1670" s="13">
        <v>42266</v>
      </c>
      <c r="AD1670" s="12">
        <v>73</v>
      </c>
      <c r="AE1670" s="15" t="s">
        <v>33</v>
      </c>
    </row>
    <row r="1671" spans="3:31" ht="18" x14ac:dyDescent="0.35">
      <c r="C1671" s="11" t="s">
        <v>3343</v>
      </c>
      <c r="D1671" s="12" t="s">
        <v>5662</v>
      </c>
      <c r="E1671" s="12" t="s">
        <v>7678</v>
      </c>
      <c r="F1671" s="12" t="s">
        <v>30</v>
      </c>
      <c r="G1671" s="12" t="s">
        <v>8029</v>
      </c>
      <c r="H1671" s="12" t="s">
        <v>8020</v>
      </c>
      <c r="I1671" s="12" t="s">
        <v>3344</v>
      </c>
      <c r="J1671" s="13">
        <v>45613</v>
      </c>
      <c r="K1671" s="14">
        <v>0.44608796296296294</v>
      </c>
      <c r="L1671" s="12">
        <v>134.54</v>
      </c>
      <c r="M1671" s="12">
        <v>4322.26</v>
      </c>
      <c r="N1671" s="12">
        <v>4456.8</v>
      </c>
      <c r="O1671" s="12">
        <v>753.8</v>
      </c>
      <c r="P1671" s="49">
        <v>45662</v>
      </c>
      <c r="Q1671" s="12" t="str">
        <f>TEXT(Table1[[#This Row],[Billing_Date]],"YYYY")</f>
        <v>2025</v>
      </c>
      <c r="R1671" s="49">
        <v>45880</v>
      </c>
      <c r="S1671" s="12" t="s">
        <v>28</v>
      </c>
      <c r="T1671" s="12">
        <f>IF(Table1[[#This Row],[Payment_Status]]="Paid",1,0)</f>
        <v>1</v>
      </c>
      <c r="U1671" s="12">
        <f>IF(Table1[[#This Row],[Payment_Status]]="Unpaid",1,0)</f>
        <v>0</v>
      </c>
      <c r="V1671" s="12">
        <f>IF(Table1[[#This Row],[Payment_Status]]="Pending",1,0)</f>
        <v>0</v>
      </c>
      <c r="W1671" s="12" t="s">
        <v>29</v>
      </c>
      <c r="X1671" s="12" t="s">
        <v>39</v>
      </c>
      <c r="Y1671" s="12" t="s">
        <v>45</v>
      </c>
      <c r="Z1671" s="12">
        <v>82.02</v>
      </c>
      <c r="AA1671" s="12">
        <v>52.52</v>
      </c>
      <c r="AB1671" s="12" t="s">
        <v>32</v>
      </c>
      <c r="AC1671" s="13">
        <v>44550</v>
      </c>
      <c r="AD1671" s="12">
        <v>21</v>
      </c>
      <c r="AE1671" s="15" t="s">
        <v>33</v>
      </c>
    </row>
    <row r="1672" spans="3:31" ht="18" x14ac:dyDescent="0.35">
      <c r="C1672" s="11" t="s">
        <v>3345</v>
      </c>
      <c r="D1672" s="12" t="s">
        <v>5663</v>
      </c>
      <c r="E1672" s="12" t="s">
        <v>7679</v>
      </c>
      <c r="F1672" s="12" t="s">
        <v>26</v>
      </c>
      <c r="G1672" s="12" t="s">
        <v>8027</v>
      </c>
      <c r="H1672" s="12" t="s">
        <v>8022</v>
      </c>
      <c r="I1672" s="12" t="s">
        <v>3346</v>
      </c>
      <c r="J1672" s="13">
        <v>45837</v>
      </c>
      <c r="K1672" s="14">
        <v>5.1608796296296298E-2</v>
      </c>
      <c r="L1672" s="12">
        <v>135.56</v>
      </c>
      <c r="M1672" s="12">
        <v>3608.49</v>
      </c>
      <c r="N1672" s="12">
        <v>3744.0499999999902</v>
      </c>
      <c r="O1672" s="12">
        <v>797.18</v>
      </c>
      <c r="P1672" s="49">
        <v>45851</v>
      </c>
      <c r="Q1672" s="12" t="str">
        <f>TEXT(Table1[[#This Row],[Billing_Date]],"YYYY")</f>
        <v>2025</v>
      </c>
      <c r="R1672" s="49">
        <v>45874</v>
      </c>
      <c r="S1672" s="12" t="s">
        <v>49</v>
      </c>
      <c r="T1672" s="12">
        <f>IF(Table1[[#This Row],[Payment_Status]]="Paid",1,0)</f>
        <v>0</v>
      </c>
      <c r="U1672" s="12">
        <f>IF(Table1[[#This Row],[Payment_Status]]="Unpaid",1,0)</f>
        <v>1</v>
      </c>
      <c r="V1672" s="12">
        <f>IF(Table1[[#This Row],[Payment_Status]]="Pending",1,0)</f>
        <v>0</v>
      </c>
      <c r="W1672" s="12" t="s">
        <v>29</v>
      </c>
      <c r="X1672" s="12" t="s">
        <v>39</v>
      </c>
      <c r="Y1672" s="12" t="s">
        <v>31</v>
      </c>
      <c r="Z1672" s="12">
        <v>78.459999999999994</v>
      </c>
      <c r="AA1672" s="12">
        <v>57.1</v>
      </c>
      <c r="AB1672" s="12" t="s">
        <v>32</v>
      </c>
      <c r="AC1672" s="13">
        <v>44055</v>
      </c>
      <c r="AD1672" s="12">
        <v>41</v>
      </c>
      <c r="AE1672" s="15" t="s">
        <v>33</v>
      </c>
    </row>
    <row r="1673" spans="3:31" ht="18" x14ac:dyDescent="0.35">
      <c r="C1673" s="11" t="s">
        <v>3347</v>
      </c>
      <c r="D1673" s="12" t="s">
        <v>5664</v>
      </c>
      <c r="E1673" s="12" t="s">
        <v>7680</v>
      </c>
      <c r="F1673" s="12" t="s">
        <v>35</v>
      </c>
      <c r="G1673" s="12" t="s">
        <v>8031</v>
      </c>
      <c r="H1673" s="12" t="s">
        <v>8024</v>
      </c>
      <c r="I1673" s="12" t="s">
        <v>3348</v>
      </c>
      <c r="J1673" s="13">
        <v>45613</v>
      </c>
      <c r="K1673" s="14">
        <v>0.94015046296296301</v>
      </c>
      <c r="L1673" s="12">
        <v>62.24</v>
      </c>
      <c r="M1673" s="12">
        <v>4871.0200000000004</v>
      </c>
      <c r="N1673" s="12">
        <v>4933.26</v>
      </c>
      <c r="O1673" s="12">
        <v>414.76</v>
      </c>
      <c r="P1673" s="49">
        <v>45619</v>
      </c>
      <c r="Q1673" s="12" t="str">
        <f>TEXT(Table1[[#This Row],[Billing_Date]],"YYYY")</f>
        <v>2024</v>
      </c>
      <c r="R1673" s="49">
        <v>45883</v>
      </c>
      <c r="S1673" s="12" t="s">
        <v>49</v>
      </c>
      <c r="T1673" s="12">
        <f>IF(Table1[[#This Row],[Payment_Status]]="Paid",1,0)</f>
        <v>0</v>
      </c>
      <c r="U1673" s="12">
        <f>IF(Table1[[#This Row],[Payment_Status]]="Unpaid",1,0)</f>
        <v>1</v>
      </c>
      <c r="V1673" s="12">
        <f>IF(Table1[[#This Row],[Payment_Status]]="Pending",1,0)</f>
        <v>0</v>
      </c>
      <c r="W1673" s="12" t="s">
        <v>50</v>
      </c>
      <c r="X1673" s="12" t="s">
        <v>39</v>
      </c>
      <c r="Y1673" s="12" t="s">
        <v>85</v>
      </c>
      <c r="Z1673" s="12">
        <v>27.09</v>
      </c>
      <c r="AA1673" s="12">
        <v>35.15</v>
      </c>
      <c r="AB1673" s="12" t="s">
        <v>32</v>
      </c>
      <c r="AC1673" s="13">
        <v>42476</v>
      </c>
      <c r="AD1673" s="12">
        <v>27</v>
      </c>
      <c r="AE1673" s="15" t="s">
        <v>33</v>
      </c>
    </row>
    <row r="1674" spans="3:31" ht="18" x14ac:dyDescent="0.35">
      <c r="C1674" s="11" t="s">
        <v>3349</v>
      </c>
      <c r="D1674" s="12" t="s">
        <v>5665</v>
      </c>
      <c r="E1674" s="12" t="s">
        <v>7681</v>
      </c>
      <c r="F1674" s="12" t="s">
        <v>26</v>
      </c>
      <c r="G1674" s="12" t="s">
        <v>8030</v>
      </c>
      <c r="H1674" s="12" t="s">
        <v>8023</v>
      </c>
      <c r="I1674" s="12" t="s">
        <v>3350</v>
      </c>
      <c r="J1674" s="13">
        <v>45717</v>
      </c>
      <c r="K1674" s="14">
        <v>0.67084490740740743</v>
      </c>
      <c r="L1674" s="12">
        <v>487.76</v>
      </c>
      <c r="M1674" s="12">
        <v>1975.07</v>
      </c>
      <c r="N1674" s="12">
        <v>2462.83</v>
      </c>
      <c r="O1674" s="12">
        <v>2686.41</v>
      </c>
      <c r="P1674" s="49">
        <v>45723</v>
      </c>
      <c r="Q1674" s="12" t="str">
        <f>TEXT(Table1[[#This Row],[Billing_Date]],"YYYY")</f>
        <v>2025</v>
      </c>
      <c r="R1674" s="49">
        <v>45870</v>
      </c>
      <c r="S1674" s="12" t="s">
        <v>49</v>
      </c>
      <c r="T1674" s="12">
        <f>IF(Table1[[#This Row],[Payment_Status]]="Paid",1,0)</f>
        <v>0</v>
      </c>
      <c r="U1674" s="12">
        <f>IF(Table1[[#This Row],[Payment_Status]]="Unpaid",1,0)</f>
        <v>1</v>
      </c>
      <c r="V1674" s="12">
        <f>IF(Table1[[#This Row],[Payment_Status]]="Pending",1,0)</f>
        <v>0</v>
      </c>
      <c r="W1674" s="12" t="s">
        <v>50</v>
      </c>
      <c r="X1674" s="12" t="s">
        <v>44</v>
      </c>
      <c r="Y1674" s="12" t="s">
        <v>31</v>
      </c>
      <c r="Z1674" s="12">
        <v>341.15</v>
      </c>
      <c r="AA1674" s="12">
        <v>146.61000000000001</v>
      </c>
      <c r="AB1674" s="12" t="s">
        <v>32</v>
      </c>
      <c r="AC1674" s="13">
        <v>43782</v>
      </c>
      <c r="AD1674" s="12">
        <v>67</v>
      </c>
      <c r="AE1674" s="15" t="s">
        <v>64</v>
      </c>
    </row>
    <row r="1675" spans="3:31" ht="18" x14ac:dyDescent="0.35">
      <c r="C1675" s="11" t="s">
        <v>3351</v>
      </c>
      <c r="D1675" s="12" t="s">
        <v>5666</v>
      </c>
      <c r="E1675" s="12" t="s">
        <v>7682</v>
      </c>
      <c r="F1675" s="12" t="s">
        <v>35</v>
      </c>
      <c r="G1675" s="12" t="s">
        <v>8026</v>
      </c>
      <c r="H1675" s="12" t="s">
        <v>8021</v>
      </c>
      <c r="I1675" s="12" t="s">
        <v>3352</v>
      </c>
      <c r="J1675" s="13">
        <v>45522</v>
      </c>
      <c r="K1675" s="14">
        <v>0.11800925925925926</v>
      </c>
      <c r="L1675" s="12">
        <v>386.93</v>
      </c>
      <c r="M1675" s="12">
        <v>3158.58</v>
      </c>
      <c r="N1675" s="12">
        <v>3545.5099999999902</v>
      </c>
      <c r="O1675" s="12">
        <v>1834.56</v>
      </c>
      <c r="P1675" s="49">
        <v>45846</v>
      </c>
      <c r="Q1675" s="12" t="str">
        <f>TEXT(Table1[[#This Row],[Billing_Date]],"YYYY")</f>
        <v>2025</v>
      </c>
      <c r="R1675" s="49">
        <v>45871</v>
      </c>
      <c r="S1675" s="12" t="s">
        <v>49</v>
      </c>
      <c r="T1675" s="12">
        <f>IF(Table1[[#This Row],[Payment_Status]]="Paid",1,0)</f>
        <v>0</v>
      </c>
      <c r="U1675" s="12">
        <f>IF(Table1[[#This Row],[Payment_Status]]="Unpaid",1,0)</f>
        <v>1</v>
      </c>
      <c r="V1675" s="12">
        <f>IF(Table1[[#This Row],[Payment_Status]]="Pending",1,0)</f>
        <v>0</v>
      </c>
      <c r="W1675" s="12" t="s">
        <v>58</v>
      </c>
      <c r="X1675" s="12" t="s">
        <v>30</v>
      </c>
      <c r="Y1675" s="12" t="s">
        <v>63</v>
      </c>
      <c r="Z1675" s="12">
        <v>154.94</v>
      </c>
      <c r="AA1675" s="12">
        <v>231.99</v>
      </c>
      <c r="AB1675" s="12" t="s">
        <v>32</v>
      </c>
      <c r="AC1675" s="13">
        <v>43888</v>
      </c>
      <c r="AD1675" s="12">
        <v>23</v>
      </c>
      <c r="AE1675" s="15" t="s">
        <v>33</v>
      </c>
    </row>
    <row r="1676" spans="3:31" ht="18" x14ac:dyDescent="0.35">
      <c r="C1676" s="11" t="s">
        <v>3353</v>
      </c>
      <c r="D1676" s="12" t="s">
        <v>5667</v>
      </c>
      <c r="E1676" s="12" t="s">
        <v>7683</v>
      </c>
      <c r="F1676" s="12" t="s">
        <v>26</v>
      </c>
      <c r="G1676" s="12" t="s">
        <v>8026</v>
      </c>
      <c r="H1676" s="12" t="s">
        <v>8021</v>
      </c>
      <c r="I1676" s="12" t="s">
        <v>3354</v>
      </c>
      <c r="J1676" s="13">
        <v>45521</v>
      </c>
      <c r="K1676" s="14">
        <v>0.23153935185185184</v>
      </c>
      <c r="L1676" s="12">
        <v>114.96</v>
      </c>
      <c r="M1676" s="12">
        <v>4922.33</v>
      </c>
      <c r="N1676" s="12">
        <v>5037.29</v>
      </c>
      <c r="O1676" s="12">
        <v>780.46</v>
      </c>
      <c r="P1676" s="49">
        <v>45774</v>
      </c>
      <c r="Q1676" s="12" t="str">
        <f>TEXT(Table1[[#This Row],[Billing_Date]],"YYYY")</f>
        <v>2025</v>
      </c>
      <c r="R1676" s="49">
        <v>45872</v>
      </c>
      <c r="S1676" s="12" t="s">
        <v>49</v>
      </c>
      <c r="T1676" s="12">
        <f>IF(Table1[[#This Row],[Payment_Status]]="Paid",1,0)</f>
        <v>0</v>
      </c>
      <c r="U1676" s="12">
        <f>IF(Table1[[#This Row],[Payment_Status]]="Unpaid",1,0)</f>
        <v>1</v>
      </c>
      <c r="V1676" s="12">
        <f>IF(Table1[[#This Row],[Payment_Status]]="Pending",1,0)</f>
        <v>0</v>
      </c>
      <c r="W1676" s="12" t="s">
        <v>58</v>
      </c>
      <c r="X1676" s="12" t="s">
        <v>39</v>
      </c>
      <c r="Y1676" s="12" t="s">
        <v>63</v>
      </c>
      <c r="Z1676" s="12">
        <v>77.2</v>
      </c>
      <c r="AA1676" s="12">
        <v>37.76</v>
      </c>
      <c r="AB1676" s="12" t="s">
        <v>32</v>
      </c>
      <c r="AC1676" s="13">
        <v>45145</v>
      </c>
      <c r="AD1676" s="12">
        <v>36</v>
      </c>
      <c r="AE1676" s="15" t="s">
        <v>64</v>
      </c>
    </row>
    <row r="1677" spans="3:31" ht="18" x14ac:dyDescent="0.35">
      <c r="C1677" s="11" t="s">
        <v>3355</v>
      </c>
      <c r="D1677" s="12" t="s">
        <v>5668</v>
      </c>
      <c r="E1677" s="12" t="s">
        <v>7684</v>
      </c>
      <c r="F1677" s="12" t="s">
        <v>35</v>
      </c>
      <c r="G1677" s="12" t="s">
        <v>8029</v>
      </c>
      <c r="H1677" s="12" t="s">
        <v>8020</v>
      </c>
      <c r="I1677" s="12" t="s">
        <v>3356</v>
      </c>
      <c r="J1677" s="13">
        <v>45619</v>
      </c>
      <c r="K1677" s="14">
        <v>0.38133101851851853</v>
      </c>
      <c r="L1677" s="12">
        <v>476.97</v>
      </c>
      <c r="M1677" s="12">
        <v>4695.1000000000004</v>
      </c>
      <c r="N1677" s="12">
        <v>5172.07</v>
      </c>
      <c r="O1677" s="12">
        <v>2617.91</v>
      </c>
      <c r="P1677" s="49">
        <v>45841</v>
      </c>
      <c r="Q1677" s="12" t="str">
        <f>TEXT(Table1[[#This Row],[Billing_Date]],"YYYY")</f>
        <v>2025</v>
      </c>
      <c r="R1677" s="49">
        <v>45886</v>
      </c>
      <c r="S1677" s="12" t="s">
        <v>37</v>
      </c>
      <c r="T1677" s="12">
        <f>IF(Table1[[#This Row],[Payment_Status]]="Paid",1,0)</f>
        <v>0</v>
      </c>
      <c r="U1677" s="12">
        <f>IF(Table1[[#This Row],[Payment_Status]]="Unpaid",1,0)</f>
        <v>0</v>
      </c>
      <c r="V1677" s="12">
        <f>IF(Table1[[#This Row],[Payment_Status]]="Pending",1,0)</f>
        <v>1</v>
      </c>
      <c r="W1677" s="12" t="s">
        <v>58</v>
      </c>
      <c r="X1677" s="12" t="s">
        <v>30</v>
      </c>
      <c r="Y1677" s="12" t="s">
        <v>31</v>
      </c>
      <c r="Z1677" s="12">
        <v>292.45999999999998</v>
      </c>
      <c r="AA1677" s="12">
        <v>184.51</v>
      </c>
      <c r="AB1677" s="12" t="s">
        <v>32</v>
      </c>
      <c r="AC1677" s="13">
        <v>45366</v>
      </c>
      <c r="AD1677" s="12">
        <v>71</v>
      </c>
      <c r="AE1677" s="15" t="s">
        <v>33</v>
      </c>
    </row>
    <row r="1678" spans="3:31" ht="18" x14ac:dyDescent="0.35">
      <c r="C1678" s="11" t="s">
        <v>3357</v>
      </c>
      <c r="D1678" s="12" t="s">
        <v>5669</v>
      </c>
      <c r="E1678" s="12" t="s">
        <v>7685</v>
      </c>
      <c r="F1678" s="12" t="s">
        <v>30</v>
      </c>
      <c r="G1678" s="12" t="s">
        <v>8031</v>
      </c>
      <c r="H1678" s="12" t="s">
        <v>8024</v>
      </c>
      <c r="I1678" s="12" t="s">
        <v>3358</v>
      </c>
      <c r="J1678" s="13">
        <v>45529</v>
      </c>
      <c r="K1678" s="14">
        <v>0.32553240740740741</v>
      </c>
      <c r="L1678" s="12">
        <v>179.78</v>
      </c>
      <c r="M1678" s="12">
        <v>1831.61</v>
      </c>
      <c r="N1678" s="12">
        <v>2011.3899999999901</v>
      </c>
      <c r="O1678" s="12">
        <v>1076.5999999999999</v>
      </c>
      <c r="P1678" s="49">
        <v>45649</v>
      </c>
      <c r="Q1678" s="12" t="str">
        <f>TEXT(Table1[[#This Row],[Billing_Date]],"YYYY")</f>
        <v>2024</v>
      </c>
      <c r="R1678" s="49">
        <v>45860</v>
      </c>
      <c r="S1678" s="12" t="s">
        <v>49</v>
      </c>
      <c r="T1678" s="12">
        <f>IF(Table1[[#This Row],[Payment_Status]]="Paid",1,0)</f>
        <v>0</v>
      </c>
      <c r="U1678" s="12">
        <f>IF(Table1[[#This Row],[Payment_Status]]="Unpaid",1,0)</f>
        <v>1</v>
      </c>
      <c r="V1678" s="12">
        <f>IF(Table1[[#This Row],[Payment_Status]]="Pending",1,0)</f>
        <v>0</v>
      </c>
      <c r="W1678" s="12" t="s">
        <v>58</v>
      </c>
      <c r="X1678" s="12" t="s">
        <v>44</v>
      </c>
      <c r="Y1678" s="12" t="s">
        <v>51</v>
      </c>
      <c r="Z1678" s="12">
        <v>123.86</v>
      </c>
      <c r="AA1678" s="12">
        <v>55.92</v>
      </c>
      <c r="AB1678" s="12" t="s">
        <v>32</v>
      </c>
      <c r="AC1678" s="13">
        <v>45411</v>
      </c>
      <c r="AD1678" s="12">
        <v>51</v>
      </c>
      <c r="AE1678" s="15" t="s">
        <v>40</v>
      </c>
    </row>
    <row r="1679" spans="3:31" ht="18" x14ac:dyDescent="0.35">
      <c r="C1679" s="11" t="s">
        <v>3359</v>
      </c>
      <c r="D1679" s="12" t="s">
        <v>5670</v>
      </c>
      <c r="E1679" s="12" t="s">
        <v>7686</v>
      </c>
      <c r="F1679" s="12" t="s">
        <v>30</v>
      </c>
      <c r="G1679" s="12" t="s">
        <v>8030</v>
      </c>
      <c r="H1679" s="12" t="s">
        <v>8023</v>
      </c>
      <c r="I1679" s="12" t="s">
        <v>3360</v>
      </c>
      <c r="J1679" s="13">
        <v>45758</v>
      </c>
      <c r="K1679" s="14">
        <v>6.6701388888888893E-2</v>
      </c>
      <c r="L1679" s="12">
        <v>286.64999999999998</v>
      </c>
      <c r="M1679" s="12">
        <v>2621.34</v>
      </c>
      <c r="N1679" s="12">
        <v>2907.99</v>
      </c>
      <c r="O1679" s="12">
        <v>2103.1</v>
      </c>
      <c r="P1679" s="49">
        <v>45787</v>
      </c>
      <c r="Q1679" s="12" t="str">
        <f>TEXT(Table1[[#This Row],[Billing_Date]],"YYYY")</f>
        <v>2025</v>
      </c>
      <c r="R1679" s="49">
        <v>45881</v>
      </c>
      <c r="S1679" s="12" t="s">
        <v>37</v>
      </c>
      <c r="T1679" s="12">
        <f>IF(Table1[[#This Row],[Payment_Status]]="Paid",1,0)</f>
        <v>0</v>
      </c>
      <c r="U1679" s="12">
        <f>IF(Table1[[#This Row],[Payment_Status]]="Unpaid",1,0)</f>
        <v>0</v>
      </c>
      <c r="V1679" s="12">
        <f>IF(Table1[[#This Row],[Payment_Status]]="Pending",1,0)</f>
        <v>1</v>
      </c>
      <c r="W1679" s="12" t="s">
        <v>50</v>
      </c>
      <c r="X1679" s="12" t="s">
        <v>44</v>
      </c>
      <c r="Y1679" s="12" t="s">
        <v>45</v>
      </c>
      <c r="Z1679" s="12">
        <v>181.68</v>
      </c>
      <c r="AA1679" s="12">
        <v>104.97</v>
      </c>
      <c r="AB1679" s="12" t="s">
        <v>46</v>
      </c>
      <c r="AC1679" s="13">
        <v>42422</v>
      </c>
      <c r="AD1679" s="12">
        <v>28</v>
      </c>
      <c r="AE1679" s="15" t="s">
        <v>33</v>
      </c>
    </row>
    <row r="1680" spans="3:31" ht="18" x14ac:dyDescent="0.35">
      <c r="C1680" s="11" t="s">
        <v>3361</v>
      </c>
      <c r="D1680" s="12" t="s">
        <v>5671</v>
      </c>
      <c r="E1680" s="12" t="s">
        <v>7687</v>
      </c>
      <c r="F1680" s="12" t="s">
        <v>26</v>
      </c>
      <c r="G1680" s="12" t="s">
        <v>8031</v>
      </c>
      <c r="H1680" s="12" t="s">
        <v>8024</v>
      </c>
      <c r="I1680" s="12" t="s">
        <v>3362</v>
      </c>
      <c r="J1680" s="13">
        <v>45544</v>
      </c>
      <c r="K1680" s="14">
        <v>0.99245370370370367</v>
      </c>
      <c r="L1680" s="12">
        <v>317.95</v>
      </c>
      <c r="M1680" s="12">
        <v>2456.37</v>
      </c>
      <c r="N1680" s="12">
        <v>2774.3199999999902</v>
      </c>
      <c r="O1680" s="12">
        <v>2018.46</v>
      </c>
      <c r="P1680" s="49">
        <v>45546</v>
      </c>
      <c r="Q1680" s="12" t="str">
        <f>TEXT(Table1[[#This Row],[Billing_Date]],"YYYY")</f>
        <v>2024</v>
      </c>
      <c r="R1680" s="49">
        <v>45882</v>
      </c>
      <c r="S1680" s="12" t="s">
        <v>28</v>
      </c>
      <c r="T1680" s="12">
        <f>IF(Table1[[#This Row],[Payment_Status]]="Paid",1,0)</f>
        <v>1</v>
      </c>
      <c r="U1680" s="12">
        <f>IF(Table1[[#This Row],[Payment_Status]]="Unpaid",1,0)</f>
        <v>0</v>
      </c>
      <c r="V1680" s="12">
        <f>IF(Table1[[#This Row],[Payment_Status]]="Pending",1,0)</f>
        <v>0</v>
      </c>
      <c r="W1680" s="12" t="s">
        <v>50</v>
      </c>
      <c r="X1680" s="12" t="s">
        <v>39</v>
      </c>
      <c r="Y1680" s="12" t="s">
        <v>85</v>
      </c>
      <c r="Z1680" s="12">
        <v>163.06</v>
      </c>
      <c r="AA1680" s="12">
        <v>154.88999999999999</v>
      </c>
      <c r="AB1680" s="12" t="s">
        <v>32</v>
      </c>
      <c r="AC1680" s="13">
        <v>42292</v>
      </c>
      <c r="AD1680" s="12">
        <v>20</v>
      </c>
      <c r="AE1680" s="15" t="s">
        <v>33</v>
      </c>
    </row>
    <row r="1681" spans="3:31" ht="18" x14ac:dyDescent="0.35">
      <c r="C1681" s="11" t="s">
        <v>3363</v>
      </c>
      <c r="D1681" s="12" t="s">
        <v>5672</v>
      </c>
      <c r="E1681" s="12" t="s">
        <v>7688</v>
      </c>
      <c r="F1681" s="12" t="s">
        <v>35</v>
      </c>
      <c r="G1681" s="12" t="s">
        <v>8026</v>
      </c>
      <c r="H1681" s="12" t="s">
        <v>8021</v>
      </c>
      <c r="I1681" s="12" t="s">
        <v>3364</v>
      </c>
      <c r="J1681" s="13">
        <v>45840</v>
      </c>
      <c r="K1681" s="14">
        <v>0.49751157407407409</v>
      </c>
      <c r="L1681" s="12">
        <v>131.76</v>
      </c>
      <c r="M1681" s="12">
        <v>1915.23</v>
      </c>
      <c r="N1681" s="12">
        <v>2046.99</v>
      </c>
      <c r="O1681" s="12">
        <v>686.73</v>
      </c>
      <c r="P1681" s="49">
        <v>45846</v>
      </c>
      <c r="Q1681" s="12" t="str">
        <f>TEXT(Table1[[#This Row],[Billing_Date]],"YYYY")</f>
        <v>2025</v>
      </c>
      <c r="R1681" s="49">
        <v>45874</v>
      </c>
      <c r="S1681" s="12" t="s">
        <v>28</v>
      </c>
      <c r="T1681" s="12">
        <f>IF(Table1[[#This Row],[Payment_Status]]="Paid",1,0)</f>
        <v>1</v>
      </c>
      <c r="U1681" s="12">
        <f>IF(Table1[[#This Row],[Payment_Status]]="Unpaid",1,0)</f>
        <v>0</v>
      </c>
      <c r="V1681" s="12">
        <f>IF(Table1[[#This Row],[Payment_Status]]="Pending",1,0)</f>
        <v>0</v>
      </c>
      <c r="W1681" s="12" t="s">
        <v>50</v>
      </c>
      <c r="X1681" s="12" t="s">
        <v>44</v>
      </c>
      <c r="Y1681" s="12" t="s">
        <v>85</v>
      </c>
      <c r="Z1681" s="12">
        <v>61.92</v>
      </c>
      <c r="AA1681" s="12">
        <v>69.84</v>
      </c>
      <c r="AB1681" s="12" t="s">
        <v>46</v>
      </c>
      <c r="AC1681" s="13">
        <v>44508</v>
      </c>
      <c r="AD1681" s="12">
        <v>64</v>
      </c>
      <c r="AE1681" s="15" t="s">
        <v>64</v>
      </c>
    </row>
    <row r="1682" spans="3:31" ht="18" x14ac:dyDescent="0.35">
      <c r="C1682" s="11" t="s">
        <v>3504</v>
      </c>
      <c r="D1682" s="12" t="s">
        <v>5673</v>
      </c>
      <c r="E1682" s="12" t="s">
        <v>7689</v>
      </c>
      <c r="F1682" s="12" t="s">
        <v>35</v>
      </c>
      <c r="G1682" s="12" t="s">
        <v>8031</v>
      </c>
      <c r="H1682" s="12" t="s">
        <v>8024</v>
      </c>
      <c r="I1682" s="12" t="s">
        <v>3505</v>
      </c>
      <c r="J1682" s="13">
        <v>45579</v>
      </c>
      <c r="K1682" s="14">
        <v>0.74133101851851857</v>
      </c>
      <c r="L1682" s="12">
        <v>224.05</v>
      </c>
      <c r="M1682" s="12">
        <v>2916.9</v>
      </c>
      <c r="N1682" s="12">
        <v>3140.95</v>
      </c>
      <c r="O1682" s="12">
        <v>1014.27</v>
      </c>
      <c r="P1682" s="49">
        <v>45777</v>
      </c>
      <c r="Q1682" s="12" t="str">
        <f>TEXT(Table1[[#This Row],[Billing_Date]],"YYYY")</f>
        <v>2025</v>
      </c>
      <c r="R1682" s="49">
        <v>45863</v>
      </c>
      <c r="S1682" s="12" t="s">
        <v>37</v>
      </c>
      <c r="T1682" s="12">
        <f>IF(Table1[[#This Row],[Payment_Status]]="Paid",1,0)</f>
        <v>0</v>
      </c>
      <c r="U1682" s="12">
        <f>IF(Table1[[#This Row],[Payment_Status]]="Unpaid",1,0)</f>
        <v>0</v>
      </c>
      <c r="V1682" s="12">
        <f>IF(Table1[[#This Row],[Payment_Status]]="Pending",1,0)</f>
        <v>1</v>
      </c>
      <c r="W1682" s="12" t="s">
        <v>58</v>
      </c>
      <c r="X1682" s="12" t="s">
        <v>30</v>
      </c>
      <c r="Y1682" s="12" t="s">
        <v>63</v>
      </c>
      <c r="Z1682" s="12">
        <v>101.75</v>
      </c>
      <c r="AA1682" s="12">
        <v>122.3</v>
      </c>
      <c r="AB1682" s="12" t="s">
        <v>32</v>
      </c>
      <c r="AC1682" s="13">
        <v>43228</v>
      </c>
      <c r="AD1682" s="12">
        <v>42</v>
      </c>
      <c r="AE1682" s="15" t="s">
        <v>40</v>
      </c>
    </row>
    <row r="1683" spans="3:31" ht="18" x14ac:dyDescent="0.35">
      <c r="C1683" s="11" t="s">
        <v>3367</v>
      </c>
      <c r="D1683" s="12" t="s">
        <v>5674</v>
      </c>
      <c r="E1683" s="12" t="s">
        <v>7690</v>
      </c>
      <c r="F1683" s="12" t="s">
        <v>26</v>
      </c>
      <c r="G1683" s="12" t="s">
        <v>8030</v>
      </c>
      <c r="H1683" s="12" t="s">
        <v>8023</v>
      </c>
      <c r="I1683" s="12" t="s">
        <v>3368</v>
      </c>
      <c r="J1683" s="13">
        <v>45711</v>
      </c>
      <c r="K1683" s="14">
        <v>0.33868055555555554</v>
      </c>
      <c r="L1683" s="12">
        <v>207.87</v>
      </c>
      <c r="M1683" s="12">
        <v>4255.01</v>
      </c>
      <c r="N1683" s="12">
        <v>4462.88</v>
      </c>
      <c r="O1683" s="12">
        <v>1344.27</v>
      </c>
      <c r="P1683" s="49">
        <v>45713</v>
      </c>
      <c r="Q1683" s="12" t="str">
        <f>TEXT(Table1[[#This Row],[Billing_Date]],"YYYY")</f>
        <v>2025</v>
      </c>
      <c r="R1683" s="49">
        <v>45859</v>
      </c>
      <c r="S1683" s="12" t="s">
        <v>37</v>
      </c>
      <c r="T1683" s="12">
        <f>IF(Table1[[#This Row],[Payment_Status]]="Paid",1,0)</f>
        <v>0</v>
      </c>
      <c r="U1683" s="12">
        <f>IF(Table1[[#This Row],[Payment_Status]]="Unpaid",1,0)</f>
        <v>0</v>
      </c>
      <c r="V1683" s="12">
        <f>IF(Table1[[#This Row],[Payment_Status]]="Pending",1,0)</f>
        <v>1</v>
      </c>
      <c r="W1683" s="12" t="s">
        <v>58</v>
      </c>
      <c r="X1683" s="12" t="s">
        <v>39</v>
      </c>
      <c r="Y1683" s="12" t="s">
        <v>31</v>
      </c>
      <c r="Z1683" s="12">
        <v>122.95</v>
      </c>
      <c r="AA1683" s="12">
        <v>84.92</v>
      </c>
      <c r="AB1683" s="12" t="s">
        <v>32</v>
      </c>
      <c r="AC1683" s="13">
        <v>42466</v>
      </c>
      <c r="AD1683" s="12">
        <v>48</v>
      </c>
      <c r="AE1683" s="15" t="s">
        <v>64</v>
      </c>
    </row>
    <row r="1684" spans="3:31" ht="18" x14ac:dyDescent="0.35">
      <c r="C1684" s="11" t="s">
        <v>3369</v>
      </c>
      <c r="D1684" s="12" t="s">
        <v>5675</v>
      </c>
      <c r="E1684" s="12" t="s">
        <v>7691</v>
      </c>
      <c r="F1684" s="12" t="s">
        <v>30</v>
      </c>
      <c r="G1684" s="12" t="s">
        <v>8029</v>
      </c>
      <c r="H1684" s="12" t="s">
        <v>8020</v>
      </c>
      <c r="I1684" s="12" t="s">
        <v>3370</v>
      </c>
      <c r="J1684" s="13">
        <v>45817</v>
      </c>
      <c r="K1684" s="14">
        <v>0.72583333333333333</v>
      </c>
      <c r="L1684" s="12">
        <v>434.66</v>
      </c>
      <c r="M1684" s="12">
        <v>4843.45</v>
      </c>
      <c r="N1684" s="12">
        <v>5278.11</v>
      </c>
      <c r="O1684" s="12">
        <v>2040.78</v>
      </c>
      <c r="P1684" s="49">
        <v>45819</v>
      </c>
      <c r="Q1684" s="12" t="str">
        <f>TEXT(Table1[[#This Row],[Billing_Date]],"YYYY")</f>
        <v>2025</v>
      </c>
      <c r="R1684" s="49">
        <v>45865</v>
      </c>
      <c r="S1684" s="12" t="s">
        <v>37</v>
      </c>
      <c r="T1684" s="12">
        <f>IF(Table1[[#This Row],[Payment_Status]]="Paid",1,0)</f>
        <v>0</v>
      </c>
      <c r="U1684" s="12">
        <f>IF(Table1[[#This Row],[Payment_Status]]="Unpaid",1,0)</f>
        <v>0</v>
      </c>
      <c r="V1684" s="12">
        <f>IF(Table1[[#This Row],[Payment_Status]]="Pending",1,0)</f>
        <v>1</v>
      </c>
      <c r="W1684" s="12" t="s">
        <v>50</v>
      </c>
      <c r="X1684" s="12" t="s">
        <v>30</v>
      </c>
      <c r="Y1684" s="12" t="s">
        <v>85</v>
      </c>
      <c r="Z1684" s="12">
        <v>226.47</v>
      </c>
      <c r="AA1684" s="12">
        <v>208.19</v>
      </c>
      <c r="AB1684" s="12" t="s">
        <v>32</v>
      </c>
      <c r="AC1684" s="13">
        <v>42996</v>
      </c>
      <c r="AD1684" s="12">
        <v>69</v>
      </c>
      <c r="AE1684" s="15" t="s">
        <v>40</v>
      </c>
    </row>
    <row r="1685" spans="3:31" ht="18" x14ac:dyDescent="0.35">
      <c r="C1685" s="11" t="s">
        <v>3371</v>
      </c>
      <c r="D1685" s="12" t="s">
        <v>5676</v>
      </c>
      <c r="E1685" s="12" t="s">
        <v>7692</v>
      </c>
      <c r="F1685" s="12" t="s">
        <v>35</v>
      </c>
      <c r="G1685" s="12" t="s">
        <v>8028</v>
      </c>
      <c r="H1685" s="12" t="s">
        <v>8022</v>
      </c>
      <c r="I1685" s="12" t="s">
        <v>3372</v>
      </c>
      <c r="J1685" s="13">
        <v>45524</v>
      </c>
      <c r="K1685" s="14">
        <v>5.7916666666666665E-2</v>
      </c>
      <c r="L1685" s="12">
        <v>71.040000000000006</v>
      </c>
      <c r="M1685" s="12">
        <v>3525.42</v>
      </c>
      <c r="N1685" s="12">
        <v>3596.46</v>
      </c>
      <c r="O1685" s="12">
        <v>386.11</v>
      </c>
      <c r="P1685" s="49">
        <v>45537</v>
      </c>
      <c r="Q1685" s="12" t="str">
        <f>TEXT(Table1[[#This Row],[Billing_Date]],"YYYY")</f>
        <v>2024</v>
      </c>
      <c r="R1685" s="49">
        <v>45860</v>
      </c>
      <c r="S1685" s="12" t="s">
        <v>37</v>
      </c>
      <c r="T1685" s="12">
        <f>IF(Table1[[#This Row],[Payment_Status]]="Paid",1,0)</f>
        <v>0</v>
      </c>
      <c r="U1685" s="12">
        <f>IF(Table1[[#This Row],[Payment_Status]]="Unpaid",1,0)</f>
        <v>0</v>
      </c>
      <c r="V1685" s="12">
        <f>IF(Table1[[#This Row],[Payment_Status]]="Pending",1,0)</f>
        <v>1</v>
      </c>
      <c r="W1685" s="12" t="s">
        <v>50</v>
      </c>
      <c r="X1685" s="12" t="s">
        <v>30</v>
      </c>
      <c r="Y1685" s="12" t="s">
        <v>63</v>
      </c>
      <c r="Z1685" s="12">
        <v>44.57</v>
      </c>
      <c r="AA1685" s="12">
        <v>26.47</v>
      </c>
      <c r="AB1685" s="12" t="s">
        <v>32</v>
      </c>
      <c r="AC1685" s="13">
        <v>42646</v>
      </c>
      <c r="AD1685" s="12">
        <v>65</v>
      </c>
      <c r="AE1685" s="15" t="s">
        <v>33</v>
      </c>
    </row>
    <row r="1686" spans="3:31" ht="18" x14ac:dyDescent="0.35">
      <c r="C1686" s="11" t="s">
        <v>3373</v>
      </c>
      <c r="D1686" s="12" t="s">
        <v>5677</v>
      </c>
      <c r="E1686" s="12" t="s">
        <v>7693</v>
      </c>
      <c r="F1686" s="12" t="s">
        <v>30</v>
      </c>
      <c r="G1686" s="12" t="s">
        <v>8031</v>
      </c>
      <c r="H1686" s="12" t="s">
        <v>8024</v>
      </c>
      <c r="I1686" s="12" t="s">
        <v>3374</v>
      </c>
      <c r="J1686" s="13">
        <v>45816</v>
      </c>
      <c r="K1686" s="14">
        <v>0.32778935185185187</v>
      </c>
      <c r="L1686" s="12">
        <v>288.08</v>
      </c>
      <c r="M1686" s="12">
        <v>2777.65</v>
      </c>
      <c r="N1686" s="12">
        <v>3065.73</v>
      </c>
      <c r="O1686" s="12">
        <v>2044.3</v>
      </c>
      <c r="P1686" s="49">
        <v>45820</v>
      </c>
      <c r="Q1686" s="12" t="str">
        <f>TEXT(Table1[[#This Row],[Billing_Date]],"YYYY")</f>
        <v>2025</v>
      </c>
      <c r="R1686" s="49">
        <v>45882</v>
      </c>
      <c r="S1686" s="12" t="s">
        <v>37</v>
      </c>
      <c r="T1686" s="12">
        <f>IF(Table1[[#This Row],[Payment_Status]]="Paid",1,0)</f>
        <v>0</v>
      </c>
      <c r="U1686" s="12">
        <f>IF(Table1[[#This Row],[Payment_Status]]="Unpaid",1,0)</f>
        <v>0</v>
      </c>
      <c r="V1686" s="12">
        <f>IF(Table1[[#This Row],[Payment_Status]]="Pending",1,0)</f>
        <v>1</v>
      </c>
      <c r="W1686" s="12" t="s">
        <v>50</v>
      </c>
      <c r="X1686" s="12" t="s">
        <v>39</v>
      </c>
      <c r="Y1686" s="12" t="s">
        <v>45</v>
      </c>
      <c r="Z1686" s="12">
        <v>180.34</v>
      </c>
      <c r="AA1686" s="12">
        <v>107.74</v>
      </c>
      <c r="AB1686" s="12" t="s">
        <v>46</v>
      </c>
      <c r="AC1686" s="13">
        <v>44568</v>
      </c>
      <c r="AD1686" s="12">
        <v>24</v>
      </c>
      <c r="AE1686" s="15" t="s">
        <v>33</v>
      </c>
    </row>
    <row r="1687" spans="3:31" ht="18" x14ac:dyDescent="0.35">
      <c r="C1687" s="11" t="s">
        <v>3375</v>
      </c>
      <c r="D1687" s="12" t="s">
        <v>5678</v>
      </c>
      <c r="E1687" s="12" t="s">
        <v>7694</v>
      </c>
      <c r="F1687" s="12" t="s">
        <v>30</v>
      </c>
      <c r="G1687" s="12" t="s">
        <v>8028</v>
      </c>
      <c r="H1687" s="12" t="s">
        <v>8022</v>
      </c>
      <c r="I1687" s="12" t="s">
        <v>3376</v>
      </c>
      <c r="J1687" s="13">
        <v>45529</v>
      </c>
      <c r="K1687" s="14">
        <v>0.79248842592592594</v>
      </c>
      <c r="L1687" s="12">
        <v>343.04</v>
      </c>
      <c r="M1687" s="12">
        <v>2168.7399999999998</v>
      </c>
      <c r="N1687" s="12">
        <v>2511.7799999999902</v>
      </c>
      <c r="O1687" s="12">
        <v>2149.6999999999998</v>
      </c>
      <c r="P1687" s="49">
        <v>45545</v>
      </c>
      <c r="Q1687" s="12" t="str">
        <f>TEXT(Table1[[#This Row],[Billing_Date]],"YYYY")</f>
        <v>2024</v>
      </c>
      <c r="R1687" s="49">
        <v>45872</v>
      </c>
      <c r="S1687" s="12" t="s">
        <v>49</v>
      </c>
      <c r="T1687" s="12">
        <f>IF(Table1[[#This Row],[Payment_Status]]="Paid",1,0)</f>
        <v>0</v>
      </c>
      <c r="U1687" s="12">
        <f>IF(Table1[[#This Row],[Payment_Status]]="Unpaid",1,0)</f>
        <v>1</v>
      </c>
      <c r="V1687" s="12">
        <f>IF(Table1[[#This Row],[Payment_Status]]="Pending",1,0)</f>
        <v>0</v>
      </c>
      <c r="W1687" s="12" t="s">
        <v>29</v>
      </c>
      <c r="X1687" s="12" t="s">
        <v>44</v>
      </c>
      <c r="Y1687" s="12" t="s">
        <v>51</v>
      </c>
      <c r="Z1687" s="12">
        <v>228.61</v>
      </c>
      <c r="AA1687" s="12">
        <v>114.43</v>
      </c>
      <c r="AB1687" s="12" t="s">
        <v>46</v>
      </c>
      <c r="AC1687" s="13">
        <v>44031</v>
      </c>
      <c r="AD1687" s="12">
        <v>38</v>
      </c>
      <c r="AE1687" s="15" t="s">
        <v>64</v>
      </c>
    </row>
    <row r="1688" spans="3:31" ht="18" x14ac:dyDescent="0.35">
      <c r="C1688" s="11" t="s">
        <v>3377</v>
      </c>
      <c r="D1688" s="12" t="s">
        <v>5679</v>
      </c>
      <c r="E1688" s="12" t="s">
        <v>7695</v>
      </c>
      <c r="F1688" s="12" t="s">
        <v>26</v>
      </c>
      <c r="G1688" s="12" t="s">
        <v>8026</v>
      </c>
      <c r="H1688" s="12" t="s">
        <v>8021</v>
      </c>
      <c r="I1688" s="12" t="s">
        <v>3378</v>
      </c>
      <c r="J1688" s="13">
        <v>45519</v>
      </c>
      <c r="K1688" s="14">
        <v>0.76388888888888884</v>
      </c>
      <c r="L1688" s="12">
        <v>308.77999999999997</v>
      </c>
      <c r="M1688" s="12">
        <v>2221.8000000000002</v>
      </c>
      <c r="N1688" s="12">
        <v>2530.58</v>
      </c>
      <c r="O1688" s="12">
        <v>2167.23</v>
      </c>
      <c r="P1688" s="49">
        <v>45828</v>
      </c>
      <c r="Q1688" s="12" t="str">
        <f>TEXT(Table1[[#This Row],[Billing_Date]],"YYYY")</f>
        <v>2025</v>
      </c>
      <c r="R1688" s="49">
        <v>45871</v>
      </c>
      <c r="S1688" s="12" t="s">
        <v>37</v>
      </c>
      <c r="T1688" s="12">
        <f>IF(Table1[[#This Row],[Payment_Status]]="Paid",1,0)</f>
        <v>0</v>
      </c>
      <c r="U1688" s="12">
        <f>IF(Table1[[#This Row],[Payment_Status]]="Unpaid",1,0)</f>
        <v>0</v>
      </c>
      <c r="V1688" s="12">
        <f>IF(Table1[[#This Row],[Payment_Status]]="Pending",1,0)</f>
        <v>1</v>
      </c>
      <c r="W1688" s="12" t="s">
        <v>50</v>
      </c>
      <c r="X1688" s="12" t="s">
        <v>30</v>
      </c>
      <c r="Y1688" s="12" t="s">
        <v>85</v>
      </c>
      <c r="Z1688" s="12">
        <v>204</v>
      </c>
      <c r="AA1688" s="12">
        <v>104.78</v>
      </c>
      <c r="AB1688" s="12" t="s">
        <v>32</v>
      </c>
      <c r="AC1688" s="13">
        <v>43125</v>
      </c>
      <c r="AD1688" s="12">
        <v>67</v>
      </c>
      <c r="AE1688" s="15" t="s">
        <v>40</v>
      </c>
    </row>
    <row r="1689" spans="3:31" ht="18" x14ac:dyDescent="0.35">
      <c r="C1689" s="11" t="s">
        <v>3380</v>
      </c>
      <c r="D1689" s="12" t="s">
        <v>5681</v>
      </c>
      <c r="E1689" s="12" t="s">
        <v>7697</v>
      </c>
      <c r="F1689" s="12" t="s">
        <v>30</v>
      </c>
      <c r="G1689" s="12" t="s">
        <v>8029</v>
      </c>
      <c r="H1689" s="12" t="s">
        <v>8020</v>
      </c>
      <c r="I1689" s="12" t="s">
        <v>3381</v>
      </c>
      <c r="J1689" s="13">
        <v>45808</v>
      </c>
      <c r="K1689" s="14">
        <v>0.55604166666666666</v>
      </c>
      <c r="L1689" s="12">
        <v>205.09</v>
      </c>
      <c r="M1689" s="12">
        <v>1778.71</v>
      </c>
      <c r="N1689" s="12">
        <v>1983.8</v>
      </c>
      <c r="O1689" s="12">
        <v>1294.98</v>
      </c>
      <c r="P1689" s="49">
        <v>45810</v>
      </c>
      <c r="Q1689" s="12" t="str">
        <f>TEXT(Table1[[#This Row],[Billing_Date]],"YYYY")</f>
        <v>2025</v>
      </c>
      <c r="R1689" s="49">
        <v>45872</v>
      </c>
      <c r="S1689" s="12" t="s">
        <v>37</v>
      </c>
      <c r="T1689" s="12">
        <f>IF(Table1[[#This Row],[Payment_Status]]="Paid",1,0)</f>
        <v>0</v>
      </c>
      <c r="U1689" s="12">
        <f>IF(Table1[[#This Row],[Payment_Status]]="Unpaid",1,0)</f>
        <v>0</v>
      </c>
      <c r="V1689" s="12">
        <f>IF(Table1[[#This Row],[Payment_Status]]="Pending",1,0)</f>
        <v>1</v>
      </c>
      <c r="W1689" s="12" t="s">
        <v>43</v>
      </c>
      <c r="X1689" s="12" t="s">
        <v>44</v>
      </c>
      <c r="Y1689" s="12" t="s">
        <v>31</v>
      </c>
      <c r="Z1689" s="12">
        <v>105.99</v>
      </c>
      <c r="AA1689" s="12">
        <v>99.1</v>
      </c>
      <c r="AB1689" s="12" t="s">
        <v>46</v>
      </c>
      <c r="AC1689" s="13">
        <v>44880</v>
      </c>
      <c r="AD1689" s="12">
        <v>74</v>
      </c>
      <c r="AE1689" s="15" t="s">
        <v>64</v>
      </c>
    </row>
    <row r="1690" spans="3:31" ht="18" x14ac:dyDescent="0.35">
      <c r="C1690" s="11" t="s">
        <v>3382</v>
      </c>
      <c r="D1690" s="12" t="s">
        <v>5682</v>
      </c>
      <c r="E1690" s="12" t="s">
        <v>7698</v>
      </c>
      <c r="F1690" s="12" t="s">
        <v>30</v>
      </c>
      <c r="G1690" s="12" t="s">
        <v>8031</v>
      </c>
      <c r="H1690" s="12" t="s">
        <v>8024</v>
      </c>
      <c r="I1690" s="12" t="s">
        <v>3383</v>
      </c>
      <c r="J1690" s="13">
        <v>45650</v>
      </c>
      <c r="K1690" s="14">
        <v>0.94043981481481487</v>
      </c>
      <c r="L1690" s="12">
        <v>37.75</v>
      </c>
      <c r="M1690" s="12">
        <v>3049.85</v>
      </c>
      <c r="N1690" s="12">
        <v>3087.6</v>
      </c>
      <c r="O1690" s="12">
        <v>177.36</v>
      </c>
      <c r="P1690" s="49">
        <v>45652</v>
      </c>
      <c r="Q1690" s="12" t="str">
        <f>TEXT(Table1[[#This Row],[Billing_Date]],"YYYY")</f>
        <v>2024</v>
      </c>
      <c r="R1690" s="49">
        <v>45866</v>
      </c>
      <c r="S1690" s="12" t="s">
        <v>49</v>
      </c>
      <c r="T1690" s="12">
        <f>IF(Table1[[#This Row],[Payment_Status]]="Paid",1,0)</f>
        <v>0</v>
      </c>
      <c r="U1690" s="12">
        <f>IF(Table1[[#This Row],[Payment_Status]]="Unpaid",1,0)</f>
        <v>1</v>
      </c>
      <c r="V1690" s="12">
        <f>IF(Table1[[#This Row],[Payment_Status]]="Pending",1,0)</f>
        <v>0</v>
      </c>
      <c r="W1690" s="12" t="s">
        <v>29</v>
      </c>
      <c r="X1690" s="12" t="s">
        <v>39</v>
      </c>
      <c r="Y1690" s="12" t="s">
        <v>63</v>
      </c>
      <c r="Z1690" s="12">
        <v>16.95</v>
      </c>
      <c r="AA1690" s="12">
        <v>20.8</v>
      </c>
      <c r="AB1690" s="12" t="s">
        <v>46</v>
      </c>
      <c r="AC1690" s="13">
        <v>43186</v>
      </c>
      <c r="AD1690" s="12">
        <v>74</v>
      </c>
      <c r="AE1690" s="15" t="s">
        <v>33</v>
      </c>
    </row>
    <row r="1691" spans="3:31" ht="18" x14ac:dyDescent="0.35">
      <c r="C1691" s="11" t="s">
        <v>3384</v>
      </c>
      <c r="D1691" s="12" t="s">
        <v>5683</v>
      </c>
      <c r="E1691" s="12" t="s">
        <v>7699</v>
      </c>
      <c r="F1691" s="12" t="s">
        <v>26</v>
      </c>
      <c r="G1691" s="12" t="s">
        <v>8029</v>
      </c>
      <c r="H1691" s="12" t="s">
        <v>8020</v>
      </c>
      <c r="I1691" s="12" t="s">
        <v>3385</v>
      </c>
      <c r="J1691" s="13">
        <v>45822</v>
      </c>
      <c r="K1691" s="14">
        <v>0.62626157407407412</v>
      </c>
      <c r="L1691" s="12">
        <v>186.06</v>
      </c>
      <c r="M1691" s="12">
        <v>1132.73</v>
      </c>
      <c r="N1691" s="12">
        <v>1318.79</v>
      </c>
      <c r="O1691" s="12">
        <v>1085.72</v>
      </c>
      <c r="P1691" s="49">
        <v>45824</v>
      </c>
      <c r="Q1691" s="12" t="str">
        <f>TEXT(Table1[[#This Row],[Billing_Date]],"YYYY")</f>
        <v>2025</v>
      </c>
      <c r="R1691" s="49">
        <v>45879</v>
      </c>
      <c r="S1691" s="12" t="s">
        <v>28</v>
      </c>
      <c r="T1691" s="12">
        <f>IF(Table1[[#This Row],[Payment_Status]]="Paid",1,0)</f>
        <v>1</v>
      </c>
      <c r="U1691" s="12">
        <f>IF(Table1[[#This Row],[Payment_Status]]="Unpaid",1,0)</f>
        <v>0</v>
      </c>
      <c r="V1691" s="12">
        <f>IF(Table1[[#This Row],[Payment_Status]]="Pending",1,0)</f>
        <v>0</v>
      </c>
      <c r="W1691" s="12" t="s">
        <v>29</v>
      </c>
      <c r="X1691" s="12" t="s">
        <v>30</v>
      </c>
      <c r="Y1691" s="12" t="s">
        <v>31</v>
      </c>
      <c r="Z1691" s="12">
        <v>82.83</v>
      </c>
      <c r="AA1691" s="12">
        <v>103.23</v>
      </c>
      <c r="AB1691" s="12" t="s">
        <v>32</v>
      </c>
      <c r="AC1691" s="13">
        <v>44110</v>
      </c>
      <c r="AD1691" s="12">
        <v>59</v>
      </c>
      <c r="AE1691" s="15" t="s">
        <v>40</v>
      </c>
    </row>
    <row r="1692" spans="3:31" ht="18" x14ac:dyDescent="0.35">
      <c r="C1692" s="11" t="s">
        <v>3386</v>
      </c>
      <c r="D1692" s="12" t="s">
        <v>5684</v>
      </c>
      <c r="E1692" s="12" t="s">
        <v>7700</v>
      </c>
      <c r="F1692" s="12" t="s">
        <v>35</v>
      </c>
      <c r="G1692" s="12" t="s">
        <v>8031</v>
      </c>
      <c r="H1692" s="12" t="s">
        <v>8024</v>
      </c>
      <c r="I1692" s="12" t="s">
        <v>3387</v>
      </c>
      <c r="J1692" s="13">
        <v>45739</v>
      </c>
      <c r="K1692" s="14">
        <v>0.27672453703703703</v>
      </c>
      <c r="L1692" s="12">
        <v>365.88</v>
      </c>
      <c r="M1692" s="12">
        <v>1367.78</v>
      </c>
      <c r="N1692" s="12">
        <v>1733.6599999999901</v>
      </c>
      <c r="O1692" s="12">
        <v>2693.65</v>
      </c>
      <c r="P1692" s="49">
        <v>45816</v>
      </c>
      <c r="Q1692" s="12" t="str">
        <f>TEXT(Table1[[#This Row],[Billing_Date]],"YYYY")</f>
        <v>2025</v>
      </c>
      <c r="R1692" s="49">
        <v>45873</v>
      </c>
      <c r="S1692" s="12" t="s">
        <v>49</v>
      </c>
      <c r="T1692" s="12">
        <f>IF(Table1[[#This Row],[Payment_Status]]="Paid",1,0)</f>
        <v>0</v>
      </c>
      <c r="U1692" s="12">
        <f>IF(Table1[[#This Row],[Payment_Status]]="Unpaid",1,0)</f>
        <v>1</v>
      </c>
      <c r="V1692" s="12">
        <f>IF(Table1[[#This Row],[Payment_Status]]="Pending",1,0)</f>
        <v>0</v>
      </c>
      <c r="W1692" s="12" t="s">
        <v>29</v>
      </c>
      <c r="X1692" s="12" t="s">
        <v>30</v>
      </c>
      <c r="Y1692" s="12" t="s">
        <v>31</v>
      </c>
      <c r="Z1692" s="12">
        <v>249.57</v>
      </c>
      <c r="AA1692" s="12">
        <v>116.31</v>
      </c>
      <c r="AB1692" s="12" t="s">
        <v>32</v>
      </c>
      <c r="AC1692" s="13">
        <v>45247</v>
      </c>
      <c r="AD1692" s="12">
        <v>24</v>
      </c>
      <c r="AE1692" s="15" t="s">
        <v>64</v>
      </c>
    </row>
    <row r="1693" spans="3:31" ht="18" x14ac:dyDescent="0.35">
      <c r="C1693" s="11" t="s">
        <v>3388</v>
      </c>
      <c r="D1693" s="12" t="s">
        <v>5685</v>
      </c>
      <c r="E1693" s="12" t="s">
        <v>7701</v>
      </c>
      <c r="F1693" s="12" t="s">
        <v>26</v>
      </c>
      <c r="G1693" s="12" t="s">
        <v>8031</v>
      </c>
      <c r="H1693" s="12" t="s">
        <v>8024</v>
      </c>
      <c r="I1693" s="12" t="s">
        <v>3389</v>
      </c>
      <c r="J1693" s="13">
        <v>45838</v>
      </c>
      <c r="K1693" s="14">
        <v>0.36967592592592591</v>
      </c>
      <c r="L1693" s="12">
        <v>325.74</v>
      </c>
      <c r="M1693" s="12">
        <v>3891.86</v>
      </c>
      <c r="N1693" s="12">
        <v>4217.6000000000004</v>
      </c>
      <c r="O1693" s="12">
        <v>1960.3</v>
      </c>
      <c r="P1693" s="49">
        <v>45840</v>
      </c>
      <c r="Q1693" s="12" t="str">
        <f>TEXT(Table1[[#This Row],[Billing_Date]],"YYYY")</f>
        <v>2025</v>
      </c>
      <c r="R1693" s="49">
        <v>45865</v>
      </c>
      <c r="S1693" s="12" t="s">
        <v>28</v>
      </c>
      <c r="T1693" s="12">
        <f>IF(Table1[[#This Row],[Payment_Status]]="Paid",1,0)</f>
        <v>1</v>
      </c>
      <c r="U1693" s="12">
        <f>IF(Table1[[#This Row],[Payment_Status]]="Unpaid",1,0)</f>
        <v>0</v>
      </c>
      <c r="V1693" s="12">
        <f>IF(Table1[[#This Row],[Payment_Status]]="Pending",1,0)</f>
        <v>0</v>
      </c>
      <c r="W1693" s="12" t="s">
        <v>29</v>
      </c>
      <c r="X1693" s="12" t="s">
        <v>44</v>
      </c>
      <c r="Y1693" s="12" t="s">
        <v>63</v>
      </c>
      <c r="Z1693" s="12">
        <v>157.36000000000001</v>
      </c>
      <c r="AA1693" s="12">
        <v>168.38</v>
      </c>
      <c r="AB1693" s="12" t="s">
        <v>32</v>
      </c>
      <c r="AC1693" s="13">
        <v>44175</v>
      </c>
      <c r="AD1693" s="12">
        <v>60</v>
      </c>
      <c r="AE1693" s="15" t="s">
        <v>64</v>
      </c>
    </row>
    <row r="1694" spans="3:31" ht="18" x14ac:dyDescent="0.35">
      <c r="C1694" s="11" t="s">
        <v>3390</v>
      </c>
      <c r="D1694" s="12" t="s">
        <v>5686</v>
      </c>
      <c r="E1694" s="12" t="s">
        <v>7702</v>
      </c>
      <c r="F1694" s="12" t="s">
        <v>30</v>
      </c>
      <c r="G1694" s="12" t="s">
        <v>8028</v>
      </c>
      <c r="H1694" s="12" t="s">
        <v>8022</v>
      </c>
      <c r="I1694" s="12" t="s">
        <v>3391</v>
      </c>
      <c r="J1694" s="13">
        <v>45852</v>
      </c>
      <c r="K1694" s="14">
        <v>0.25390046296296298</v>
      </c>
      <c r="L1694" s="12">
        <v>90.24</v>
      </c>
      <c r="M1694" s="12">
        <v>3796.01</v>
      </c>
      <c r="N1694" s="12">
        <v>3886.25</v>
      </c>
      <c r="O1694" s="12">
        <v>642.6</v>
      </c>
      <c r="P1694" s="49">
        <v>45853</v>
      </c>
      <c r="Q1694" s="12" t="str">
        <f>TEXT(Table1[[#This Row],[Billing_Date]],"YYYY")</f>
        <v>2025</v>
      </c>
      <c r="R1694" s="49">
        <v>45861</v>
      </c>
      <c r="S1694" s="12" t="s">
        <v>37</v>
      </c>
      <c r="T1694" s="12">
        <f>IF(Table1[[#This Row],[Payment_Status]]="Paid",1,0)</f>
        <v>0</v>
      </c>
      <c r="U1694" s="12">
        <f>IF(Table1[[#This Row],[Payment_Status]]="Unpaid",1,0)</f>
        <v>0</v>
      </c>
      <c r="V1694" s="12">
        <f>IF(Table1[[#This Row],[Payment_Status]]="Pending",1,0)</f>
        <v>1</v>
      </c>
      <c r="W1694" s="12" t="s">
        <v>50</v>
      </c>
      <c r="X1694" s="12" t="s">
        <v>30</v>
      </c>
      <c r="Y1694" s="12" t="s">
        <v>51</v>
      </c>
      <c r="Z1694" s="12">
        <v>53.02</v>
      </c>
      <c r="AA1694" s="12">
        <v>37.22</v>
      </c>
      <c r="AB1694" s="12" t="s">
        <v>32</v>
      </c>
      <c r="AC1694" s="13">
        <v>43578</v>
      </c>
      <c r="AD1694" s="12">
        <v>63</v>
      </c>
      <c r="AE1694" s="15" t="s">
        <v>33</v>
      </c>
    </row>
    <row r="1695" spans="3:31" ht="18" x14ac:dyDescent="0.35">
      <c r="C1695" s="11" t="s">
        <v>3392</v>
      </c>
      <c r="D1695" s="12" t="s">
        <v>5687</v>
      </c>
      <c r="E1695" s="12" t="s">
        <v>7703</v>
      </c>
      <c r="F1695" s="12" t="s">
        <v>26</v>
      </c>
      <c r="G1695" s="12" t="s">
        <v>8029</v>
      </c>
      <c r="H1695" s="12" t="s">
        <v>8020</v>
      </c>
      <c r="I1695" s="12" t="s">
        <v>3393</v>
      </c>
      <c r="J1695" s="13">
        <v>45841</v>
      </c>
      <c r="K1695" s="14">
        <v>0.62511574074074072</v>
      </c>
      <c r="L1695" s="12">
        <v>92.2</v>
      </c>
      <c r="M1695" s="12">
        <v>3637.74</v>
      </c>
      <c r="N1695" s="12">
        <v>3729.9399999999901</v>
      </c>
      <c r="O1695" s="12">
        <v>603.85</v>
      </c>
      <c r="P1695" s="49">
        <v>45841</v>
      </c>
      <c r="Q1695" s="12" t="str">
        <f>TEXT(Table1[[#This Row],[Billing_Date]],"YYYY")</f>
        <v>2025</v>
      </c>
      <c r="R1695" s="49">
        <v>45871</v>
      </c>
      <c r="S1695" s="12" t="s">
        <v>49</v>
      </c>
      <c r="T1695" s="12">
        <f>IF(Table1[[#This Row],[Payment_Status]]="Paid",1,0)</f>
        <v>0</v>
      </c>
      <c r="U1695" s="12">
        <f>IF(Table1[[#This Row],[Payment_Status]]="Unpaid",1,0)</f>
        <v>1</v>
      </c>
      <c r="V1695" s="12">
        <f>IF(Table1[[#This Row],[Payment_Status]]="Pending",1,0)</f>
        <v>0</v>
      </c>
      <c r="W1695" s="12" t="s">
        <v>43</v>
      </c>
      <c r="X1695" s="12" t="s">
        <v>30</v>
      </c>
      <c r="Y1695" s="12" t="s">
        <v>51</v>
      </c>
      <c r="Z1695" s="12">
        <v>53.11</v>
      </c>
      <c r="AA1695" s="12">
        <v>39.090000000000003</v>
      </c>
      <c r="AB1695" s="12" t="s">
        <v>32</v>
      </c>
      <c r="AC1695" s="13">
        <v>43211</v>
      </c>
      <c r="AD1695" s="12">
        <v>33</v>
      </c>
      <c r="AE1695" s="15" t="s">
        <v>40</v>
      </c>
    </row>
    <row r="1696" spans="3:31" ht="18" x14ac:dyDescent="0.35">
      <c r="C1696" s="11" t="s">
        <v>480</v>
      </c>
      <c r="D1696" s="12" t="s">
        <v>5689</v>
      </c>
      <c r="E1696" s="12" t="s">
        <v>7705</v>
      </c>
      <c r="F1696" s="12" t="s">
        <v>30</v>
      </c>
      <c r="G1696" s="12" t="s">
        <v>8027</v>
      </c>
      <c r="H1696" s="12" t="s">
        <v>8022</v>
      </c>
      <c r="I1696" s="12" t="s">
        <v>481</v>
      </c>
      <c r="J1696" s="13">
        <v>45694</v>
      </c>
      <c r="K1696" s="14">
        <v>0.75155092592592587</v>
      </c>
      <c r="L1696" s="12">
        <v>151.04</v>
      </c>
      <c r="M1696" s="12">
        <v>2943.49</v>
      </c>
      <c r="N1696" s="12">
        <v>3094.5299999999902</v>
      </c>
      <c r="O1696" s="12">
        <v>944.29</v>
      </c>
      <c r="P1696" s="49">
        <v>45728</v>
      </c>
      <c r="Q1696" s="12" t="str">
        <f>TEXT(Table1[[#This Row],[Billing_Date]],"YYYY")</f>
        <v>2025</v>
      </c>
      <c r="R1696" s="49">
        <v>45883</v>
      </c>
      <c r="S1696" s="12" t="s">
        <v>28</v>
      </c>
      <c r="T1696" s="12">
        <f>IF(Table1[[#This Row],[Payment_Status]]="Paid",1,0)</f>
        <v>1</v>
      </c>
      <c r="U1696" s="12">
        <f>IF(Table1[[#This Row],[Payment_Status]]="Unpaid",1,0)</f>
        <v>0</v>
      </c>
      <c r="V1696" s="12">
        <f>IF(Table1[[#This Row],[Payment_Status]]="Pending",1,0)</f>
        <v>0</v>
      </c>
      <c r="W1696" s="12" t="s">
        <v>43</v>
      </c>
      <c r="X1696" s="12" t="s">
        <v>30</v>
      </c>
      <c r="Y1696" s="12" t="s">
        <v>31</v>
      </c>
      <c r="Z1696" s="12">
        <v>79.599999999999994</v>
      </c>
      <c r="AA1696" s="12">
        <v>71.44</v>
      </c>
      <c r="AB1696" s="12" t="s">
        <v>46</v>
      </c>
      <c r="AC1696" s="13">
        <v>42283</v>
      </c>
      <c r="AD1696" s="12">
        <v>23</v>
      </c>
      <c r="AE1696" s="15" t="s">
        <v>33</v>
      </c>
    </row>
    <row r="1697" spans="3:31" ht="18" x14ac:dyDescent="0.35">
      <c r="C1697" s="11" t="s">
        <v>3398</v>
      </c>
      <c r="D1697" s="12" t="s">
        <v>5690</v>
      </c>
      <c r="E1697" s="12" t="s">
        <v>7706</v>
      </c>
      <c r="F1697" s="12" t="s">
        <v>26</v>
      </c>
      <c r="G1697" s="12" t="s">
        <v>8030</v>
      </c>
      <c r="H1697" s="12" t="s">
        <v>8023</v>
      </c>
      <c r="I1697" s="12" t="s">
        <v>3399</v>
      </c>
      <c r="J1697" s="13">
        <v>45686</v>
      </c>
      <c r="K1697" s="14">
        <v>9.9699074074074079E-2</v>
      </c>
      <c r="L1697" s="12">
        <v>267.77</v>
      </c>
      <c r="M1697" s="12">
        <v>3491.33</v>
      </c>
      <c r="N1697" s="12">
        <v>3759.1</v>
      </c>
      <c r="O1697" s="12">
        <v>1785.28</v>
      </c>
      <c r="P1697" s="49">
        <v>45690</v>
      </c>
      <c r="Q1697" s="12" t="str">
        <f>TEXT(Table1[[#This Row],[Billing_Date]],"YYYY")</f>
        <v>2025</v>
      </c>
      <c r="R1697" s="49">
        <v>45873</v>
      </c>
      <c r="S1697" s="12" t="s">
        <v>37</v>
      </c>
      <c r="T1697" s="12">
        <f>IF(Table1[[#This Row],[Payment_Status]]="Paid",1,0)</f>
        <v>0</v>
      </c>
      <c r="U1697" s="12">
        <f>IF(Table1[[#This Row],[Payment_Status]]="Unpaid",1,0)</f>
        <v>0</v>
      </c>
      <c r="V1697" s="12">
        <f>IF(Table1[[#This Row],[Payment_Status]]="Pending",1,0)</f>
        <v>1</v>
      </c>
      <c r="W1697" s="12" t="s">
        <v>50</v>
      </c>
      <c r="X1697" s="12" t="s">
        <v>39</v>
      </c>
      <c r="Y1697" s="12" t="s">
        <v>45</v>
      </c>
      <c r="Z1697" s="12">
        <v>185.89</v>
      </c>
      <c r="AA1697" s="12">
        <v>81.88</v>
      </c>
      <c r="AB1697" s="12" t="s">
        <v>32</v>
      </c>
      <c r="AC1697" s="13">
        <v>42885</v>
      </c>
      <c r="AD1697" s="12">
        <v>47</v>
      </c>
      <c r="AE1697" s="15" t="s">
        <v>40</v>
      </c>
    </row>
    <row r="1698" spans="3:31" ht="18" x14ac:dyDescent="0.35">
      <c r="C1698" s="11" t="s">
        <v>3400</v>
      </c>
      <c r="D1698" s="12" t="s">
        <v>5691</v>
      </c>
      <c r="E1698" s="12" t="s">
        <v>7707</v>
      </c>
      <c r="F1698" s="12" t="s">
        <v>30</v>
      </c>
      <c r="G1698" s="12" t="s">
        <v>8027</v>
      </c>
      <c r="H1698" s="12" t="s">
        <v>8022</v>
      </c>
      <c r="I1698" s="12" t="s">
        <v>3401</v>
      </c>
      <c r="J1698" s="13">
        <v>45570</v>
      </c>
      <c r="K1698" s="14">
        <v>0.42138888888888887</v>
      </c>
      <c r="L1698" s="12">
        <v>225.5</v>
      </c>
      <c r="M1698" s="12">
        <v>3909.54</v>
      </c>
      <c r="N1698" s="12">
        <v>4135.04</v>
      </c>
      <c r="O1698" s="12">
        <v>1301.1400000000001</v>
      </c>
      <c r="P1698" s="49">
        <v>45675</v>
      </c>
      <c r="Q1698" s="12" t="str">
        <f>TEXT(Table1[[#This Row],[Billing_Date]],"YYYY")</f>
        <v>2025</v>
      </c>
      <c r="R1698" s="49">
        <v>45861</v>
      </c>
      <c r="S1698" s="12" t="s">
        <v>37</v>
      </c>
      <c r="T1698" s="12">
        <f>IF(Table1[[#This Row],[Payment_Status]]="Paid",1,0)</f>
        <v>0</v>
      </c>
      <c r="U1698" s="12">
        <f>IF(Table1[[#This Row],[Payment_Status]]="Unpaid",1,0)</f>
        <v>0</v>
      </c>
      <c r="V1698" s="12">
        <f>IF(Table1[[#This Row],[Payment_Status]]="Pending",1,0)</f>
        <v>1</v>
      </c>
      <c r="W1698" s="12" t="s">
        <v>38</v>
      </c>
      <c r="X1698" s="12" t="s">
        <v>44</v>
      </c>
      <c r="Y1698" s="12" t="s">
        <v>45</v>
      </c>
      <c r="Z1698" s="12">
        <v>142.81</v>
      </c>
      <c r="AA1698" s="12">
        <v>82.69</v>
      </c>
      <c r="AB1698" s="12" t="s">
        <v>46</v>
      </c>
      <c r="AC1698" s="13">
        <v>44117</v>
      </c>
      <c r="AD1698" s="12">
        <v>37</v>
      </c>
      <c r="AE1698" s="15" t="s">
        <v>40</v>
      </c>
    </row>
    <row r="1699" spans="3:31" ht="18" x14ac:dyDescent="0.35">
      <c r="C1699" s="11" t="s">
        <v>3402</v>
      </c>
      <c r="D1699" s="12" t="s">
        <v>5692</v>
      </c>
      <c r="E1699" s="12" t="s">
        <v>7708</v>
      </c>
      <c r="F1699" s="12" t="s">
        <v>26</v>
      </c>
      <c r="G1699" s="12" t="s">
        <v>8027</v>
      </c>
      <c r="H1699" s="12" t="s">
        <v>8022</v>
      </c>
      <c r="I1699" s="12" t="s">
        <v>3403</v>
      </c>
      <c r="J1699" s="13">
        <v>45523</v>
      </c>
      <c r="K1699" s="14">
        <v>0.86627314814814815</v>
      </c>
      <c r="L1699" s="12">
        <v>255.19</v>
      </c>
      <c r="M1699" s="12">
        <v>1680.91</v>
      </c>
      <c r="N1699" s="12">
        <v>1936.1</v>
      </c>
      <c r="O1699" s="12">
        <v>1598.92</v>
      </c>
      <c r="P1699" s="49">
        <v>45625</v>
      </c>
      <c r="Q1699" s="12" t="str">
        <f>TEXT(Table1[[#This Row],[Billing_Date]],"YYYY")</f>
        <v>2024</v>
      </c>
      <c r="R1699" s="49">
        <v>45862</v>
      </c>
      <c r="S1699" s="12" t="s">
        <v>49</v>
      </c>
      <c r="T1699" s="12">
        <f>IF(Table1[[#This Row],[Payment_Status]]="Paid",1,0)</f>
        <v>0</v>
      </c>
      <c r="U1699" s="12">
        <f>IF(Table1[[#This Row],[Payment_Status]]="Unpaid",1,0)</f>
        <v>1</v>
      </c>
      <c r="V1699" s="12">
        <f>IF(Table1[[#This Row],[Payment_Status]]="Pending",1,0)</f>
        <v>0</v>
      </c>
      <c r="W1699" s="12" t="s">
        <v>29</v>
      </c>
      <c r="X1699" s="12" t="s">
        <v>30</v>
      </c>
      <c r="Y1699" s="12" t="s">
        <v>45</v>
      </c>
      <c r="Z1699" s="12">
        <v>142.80000000000001</v>
      </c>
      <c r="AA1699" s="12">
        <v>112.39</v>
      </c>
      <c r="AB1699" s="12" t="s">
        <v>46</v>
      </c>
      <c r="AC1699" s="13">
        <v>42535</v>
      </c>
      <c r="AD1699" s="12">
        <v>56</v>
      </c>
      <c r="AE1699" s="15" t="s">
        <v>64</v>
      </c>
    </row>
    <row r="1700" spans="3:31" ht="18" x14ac:dyDescent="0.35">
      <c r="C1700" s="11" t="s">
        <v>3404</v>
      </c>
      <c r="D1700" s="12" t="s">
        <v>5693</v>
      </c>
      <c r="E1700" s="12" t="s">
        <v>7709</v>
      </c>
      <c r="F1700" s="12" t="s">
        <v>26</v>
      </c>
      <c r="G1700" s="12" t="s">
        <v>8031</v>
      </c>
      <c r="H1700" s="12" t="s">
        <v>8024</v>
      </c>
      <c r="I1700" s="12" t="s">
        <v>3405</v>
      </c>
      <c r="J1700" s="13">
        <v>45781</v>
      </c>
      <c r="K1700" s="14">
        <v>0.96697916666666661</v>
      </c>
      <c r="L1700" s="12">
        <v>204.51</v>
      </c>
      <c r="M1700" s="12">
        <v>4871.4799999999996</v>
      </c>
      <c r="N1700" s="12">
        <v>5075.99</v>
      </c>
      <c r="O1700" s="12">
        <v>1526.3</v>
      </c>
      <c r="P1700" s="49">
        <v>45784</v>
      </c>
      <c r="Q1700" s="12" t="str">
        <f>TEXT(Table1[[#This Row],[Billing_Date]],"YYYY")</f>
        <v>2025</v>
      </c>
      <c r="R1700" s="49">
        <v>45879</v>
      </c>
      <c r="S1700" s="12" t="s">
        <v>28</v>
      </c>
      <c r="T1700" s="12">
        <f>IF(Table1[[#This Row],[Payment_Status]]="Paid",1,0)</f>
        <v>1</v>
      </c>
      <c r="U1700" s="12">
        <f>IF(Table1[[#This Row],[Payment_Status]]="Unpaid",1,0)</f>
        <v>0</v>
      </c>
      <c r="V1700" s="12">
        <f>IF(Table1[[#This Row],[Payment_Status]]="Pending",1,0)</f>
        <v>0</v>
      </c>
      <c r="W1700" s="12" t="s">
        <v>38</v>
      </c>
      <c r="X1700" s="12" t="s">
        <v>44</v>
      </c>
      <c r="Y1700" s="12" t="s">
        <v>45</v>
      </c>
      <c r="Z1700" s="12">
        <v>95.77</v>
      </c>
      <c r="AA1700" s="12">
        <v>108.74</v>
      </c>
      <c r="AB1700" s="12" t="s">
        <v>46</v>
      </c>
      <c r="AC1700" s="13">
        <v>43617</v>
      </c>
      <c r="AD1700" s="12">
        <v>75</v>
      </c>
      <c r="AE1700" s="15" t="s">
        <v>33</v>
      </c>
    </row>
    <row r="1701" spans="3:31" ht="18" x14ac:dyDescent="0.35">
      <c r="C1701" s="11" t="s">
        <v>3406</v>
      </c>
      <c r="D1701" s="12" t="s">
        <v>5694</v>
      </c>
      <c r="E1701" s="12" t="s">
        <v>7710</v>
      </c>
      <c r="F1701" s="12" t="s">
        <v>26</v>
      </c>
      <c r="G1701" s="12" t="s">
        <v>8026</v>
      </c>
      <c r="H1701" s="12" t="s">
        <v>8021</v>
      </c>
      <c r="I1701" s="12" t="s">
        <v>3407</v>
      </c>
      <c r="J1701" s="13">
        <v>45678</v>
      </c>
      <c r="K1701" s="14">
        <v>0.6396412037037037</v>
      </c>
      <c r="L1701" s="12">
        <v>31.58</v>
      </c>
      <c r="M1701" s="12">
        <v>4621.8100000000004</v>
      </c>
      <c r="N1701" s="12">
        <v>4653.3900000000003</v>
      </c>
      <c r="O1701" s="12">
        <v>219.5</v>
      </c>
      <c r="P1701" s="49">
        <v>45848</v>
      </c>
      <c r="Q1701" s="12" t="str">
        <f>TEXT(Table1[[#This Row],[Billing_Date]],"YYYY")</f>
        <v>2025</v>
      </c>
      <c r="R1701" s="49">
        <v>45883</v>
      </c>
      <c r="S1701" s="12" t="s">
        <v>37</v>
      </c>
      <c r="T1701" s="12">
        <f>IF(Table1[[#This Row],[Payment_Status]]="Paid",1,0)</f>
        <v>0</v>
      </c>
      <c r="U1701" s="12">
        <f>IF(Table1[[#This Row],[Payment_Status]]="Unpaid",1,0)</f>
        <v>0</v>
      </c>
      <c r="V1701" s="12">
        <f>IF(Table1[[#This Row],[Payment_Status]]="Pending",1,0)</f>
        <v>1</v>
      </c>
      <c r="W1701" s="12" t="s">
        <v>38</v>
      </c>
      <c r="X1701" s="12" t="s">
        <v>30</v>
      </c>
      <c r="Y1701" s="12" t="s">
        <v>85</v>
      </c>
      <c r="Z1701" s="12">
        <v>14.28</v>
      </c>
      <c r="AA1701" s="12">
        <v>17.3</v>
      </c>
      <c r="AB1701" s="12" t="s">
        <v>32</v>
      </c>
      <c r="AC1701" s="13">
        <v>42262</v>
      </c>
      <c r="AD1701" s="12">
        <v>19</v>
      </c>
      <c r="AE1701" s="15" t="s">
        <v>40</v>
      </c>
    </row>
    <row r="1702" spans="3:31" ht="18" x14ac:dyDescent="0.35">
      <c r="C1702" s="11" t="s">
        <v>3408</v>
      </c>
      <c r="D1702" s="12" t="s">
        <v>5695</v>
      </c>
      <c r="E1702" s="12" t="s">
        <v>7711</v>
      </c>
      <c r="F1702" s="12" t="s">
        <v>30</v>
      </c>
      <c r="G1702" s="12" t="s">
        <v>8026</v>
      </c>
      <c r="H1702" s="12" t="s">
        <v>8021</v>
      </c>
      <c r="I1702" s="12" t="s">
        <v>3409</v>
      </c>
      <c r="J1702" s="13">
        <v>45602</v>
      </c>
      <c r="K1702" s="14">
        <v>0.72738425925925931</v>
      </c>
      <c r="L1702" s="12">
        <v>480.37</v>
      </c>
      <c r="M1702" s="12">
        <v>2365.23</v>
      </c>
      <c r="N1702" s="12">
        <v>2845.6</v>
      </c>
      <c r="O1702" s="12">
        <v>2797.72</v>
      </c>
      <c r="P1702" s="49">
        <v>45652</v>
      </c>
      <c r="Q1702" s="12" t="str">
        <f>TEXT(Table1[[#This Row],[Billing_Date]],"YYYY")</f>
        <v>2024</v>
      </c>
      <c r="R1702" s="49">
        <v>45858</v>
      </c>
      <c r="S1702" s="12" t="s">
        <v>49</v>
      </c>
      <c r="T1702" s="12">
        <f>IF(Table1[[#This Row],[Payment_Status]]="Paid",1,0)</f>
        <v>0</v>
      </c>
      <c r="U1702" s="12">
        <f>IF(Table1[[#This Row],[Payment_Status]]="Unpaid",1,0)</f>
        <v>1</v>
      </c>
      <c r="V1702" s="12">
        <f>IF(Table1[[#This Row],[Payment_Status]]="Pending",1,0)</f>
        <v>0</v>
      </c>
      <c r="W1702" s="12" t="s">
        <v>50</v>
      </c>
      <c r="X1702" s="12" t="s">
        <v>30</v>
      </c>
      <c r="Y1702" s="12" t="s">
        <v>63</v>
      </c>
      <c r="Z1702" s="12">
        <v>245.93</v>
      </c>
      <c r="AA1702" s="12">
        <v>234.44</v>
      </c>
      <c r="AB1702" s="12" t="s">
        <v>46</v>
      </c>
      <c r="AC1702" s="13">
        <v>42447</v>
      </c>
      <c r="AD1702" s="12">
        <v>44</v>
      </c>
      <c r="AE1702" s="15" t="s">
        <v>40</v>
      </c>
    </row>
    <row r="1703" spans="3:31" ht="18" x14ac:dyDescent="0.35">
      <c r="C1703" s="11" t="s">
        <v>3410</v>
      </c>
      <c r="D1703" s="12" t="s">
        <v>5696</v>
      </c>
      <c r="E1703" s="12" t="s">
        <v>7712</v>
      </c>
      <c r="F1703" s="12" t="s">
        <v>26</v>
      </c>
      <c r="G1703" s="12" t="s">
        <v>8026</v>
      </c>
      <c r="H1703" s="12" t="s">
        <v>8021</v>
      </c>
      <c r="I1703" s="12" t="s">
        <v>3411</v>
      </c>
      <c r="J1703" s="13">
        <v>45597</v>
      </c>
      <c r="K1703" s="14">
        <v>0.13127314814814814</v>
      </c>
      <c r="L1703" s="12">
        <v>340.89</v>
      </c>
      <c r="M1703" s="12">
        <v>3046.01</v>
      </c>
      <c r="N1703" s="12">
        <v>3386.9</v>
      </c>
      <c r="O1703" s="12">
        <v>2457.2600000000002</v>
      </c>
      <c r="P1703" s="49">
        <v>45675</v>
      </c>
      <c r="Q1703" s="12" t="str">
        <f>TEXT(Table1[[#This Row],[Billing_Date]],"YYYY")</f>
        <v>2025</v>
      </c>
      <c r="R1703" s="49">
        <v>45869</v>
      </c>
      <c r="S1703" s="12" t="s">
        <v>28</v>
      </c>
      <c r="T1703" s="12">
        <f>IF(Table1[[#This Row],[Payment_Status]]="Paid",1,0)</f>
        <v>1</v>
      </c>
      <c r="U1703" s="12">
        <f>IF(Table1[[#This Row],[Payment_Status]]="Unpaid",1,0)</f>
        <v>0</v>
      </c>
      <c r="V1703" s="12">
        <f>IF(Table1[[#This Row],[Payment_Status]]="Pending",1,0)</f>
        <v>0</v>
      </c>
      <c r="W1703" s="12" t="s">
        <v>58</v>
      </c>
      <c r="X1703" s="12" t="s">
        <v>39</v>
      </c>
      <c r="Y1703" s="12" t="s">
        <v>85</v>
      </c>
      <c r="Z1703" s="12">
        <v>209.81</v>
      </c>
      <c r="AA1703" s="12">
        <v>131.08000000000001</v>
      </c>
      <c r="AB1703" s="12" t="s">
        <v>46</v>
      </c>
      <c r="AC1703" s="13">
        <v>45296</v>
      </c>
      <c r="AD1703" s="12">
        <v>23</v>
      </c>
      <c r="AE1703" s="15" t="s">
        <v>33</v>
      </c>
    </row>
    <row r="1704" spans="3:31" ht="18" x14ac:dyDescent="0.35">
      <c r="C1704" s="11" t="s">
        <v>3412</v>
      </c>
      <c r="D1704" s="12" t="s">
        <v>5697</v>
      </c>
      <c r="E1704" s="12" t="s">
        <v>7713</v>
      </c>
      <c r="F1704" s="12" t="s">
        <v>26</v>
      </c>
      <c r="G1704" s="12" t="s">
        <v>8027</v>
      </c>
      <c r="H1704" s="12" t="s">
        <v>8022</v>
      </c>
      <c r="I1704" s="12" t="s">
        <v>3413</v>
      </c>
      <c r="J1704" s="13">
        <v>45645</v>
      </c>
      <c r="K1704" s="14">
        <v>0.41957175925925927</v>
      </c>
      <c r="L1704" s="12">
        <v>382.05</v>
      </c>
      <c r="M1704" s="12">
        <v>3757.78</v>
      </c>
      <c r="N1704" s="12">
        <v>4139.83</v>
      </c>
      <c r="O1704" s="12">
        <v>2352.3200000000002</v>
      </c>
      <c r="P1704" s="49">
        <v>45736</v>
      </c>
      <c r="Q1704" s="12" t="str">
        <f>TEXT(Table1[[#This Row],[Billing_Date]],"YYYY")</f>
        <v>2025</v>
      </c>
      <c r="R1704" s="49">
        <v>45875</v>
      </c>
      <c r="S1704" s="12" t="s">
        <v>28</v>
      </c>
      <c r="T1704" s="12">
        <f>IF(Table1[[#This Row],[Payment_Status]]="Paid",1,0)</f>
        <v>1</v>
      </c>
      <c r="U1704" s="12">
        <f>IF(Table1[[#This Row],[Payment_Status]]="Unpaid",1,0)</f>
        <v>0</v>
      </c>
      <c r="V1704" s="12">
        <f>IF(Table1[[#This Row],[Payment_Status]]="Pending",1,0)</f>
        <v>0</v>
      </c>
      <c r="W1704" s="12" t="s">
        <v>38</v>
      </c>
      <c r="X1704" s="12" t="s">
        <v>44</v>
      </c>
      <c r="Y1704" s="12" t="s">
        <v>85</v>
      </c>
      <c r="Z1704" s="12">
        <v>254.02</v>
      </c>
      <c r="AA1704" s="12">
        <v>128.03</v>
      </c>
      <c r="AB1704" s="12" t="s">
        <v>46</v>
      </c>
      <c r="AC1704" s="13">
        <v>42351</v>
      </c>
      <c r="AD1704" s="12">
        <v>18</v>
      </c>
      <c r="AE1704" s="15" t="s">
        <v>40</v>
      </c>
    </row>
    <row r="1705" spans="3:31" ht="18" x14ac:dyDescent="0.35">
      <c r="C1705" s="11" t="s">
        <v>3721</v>
      </c>
      <c r="D1705" s="12" t="s">
        <v>5698</v>
      </c>
      <c r="E1705" s="12" t="s">
        <v>7714</v>
      </c>
      <c r="F1705" s="12" t="s">
        <v>26</v>
      </c>
      <c r="G1705" s="12" t="s">
        <v>8031</v>
      </c>
      <c r="H1705" s="12" t="s">
        <v>8024</v>
      </c>
      <c r="I1705" s="12" t="s">
        <v>3722</v>
      </c>
      <c r="J1705" s="13">
        <v>45528</v>
      </c>
      <c r="K1705" s="14">
        <v>0.8072569444444444</v>
      </c>
      <c r="L1705" s="12">
        <v>222.32</v>
      </c>
      <c r="M1705" s="12">
        <v>4330.8999999999996</v>
      </c>
      <c r="N1705" s="12">
        <v>4553.2199999999903</v>
      </c>
      <c r="O1705" s="12">
        <v>1399.52</v>
      </c>
      <c r="P1705" s="49">
        <v>45787</v>
      </c>
      <c r="Q1705" s="12" t="str">
        <f>TEXT(Table1[[#This Row],[Billing_Date]],"YYYY")</f>
        <v>2025</v>
      </c>
      <c r="R1705" s="49">
        <v>45878</v>
      </c>
      <c r="S1705" s="12" t="s">
        <v>49</v>
      </c>
      <c r="T1705" s="12">
        <f>IF(Table1[[#This Row],[Payment_Status]]="Paid",1,0)</f>
        <v>0</v>
      </c>
      <c r="U1705" s="12">
        <f>IF(Table1[[#This Row],[Payment_Status]]="Unpaid",1,0)</f>
        <v>1</v>
      </c>
      <c r="V1705" s="12">
        <f>IF(Table1[[#This Row],[Payment_Status]]="Pending",1,0)</f>
        <v>0</v>
      </c>
      <c r="W1705" s="12" t="s">
        <v>50</v>
      </c>
      <c r="X1705" s="12" t="s">
        <v>44</v>
      </c>
      <c r="Y1705" s="12" t="s">
        <v>63</v>
      </c>
      <c r="Z1705" s="12">
        <v>101.08</v>
      </c>
      <c r="AA1705" s="12">
        <v>121.24</v>
      </c>
      <c r="AB1705" s="12" t="s">
        <v>32</v>
      </c>
      <c r="AC1705" s="13">
        <v>43303</v>
      </c>
      <c r="AD1705" s="12">
        <v>63</v>
      </c>
      <c r="AE1705" s="15" t="s">
        <v>64</v>
      </c>
    </row>
    <row r="1706" spans="3:31" ht="18" x14ac:dyDescent="0.35">
      <c r="C1706" s="11" t="s">
        <v>3416</v>
      </c>
      <c r="D1706" s="12" t="s">
        <v>5699</v>
      </c>
      <c r="E1706" s="12" t="s">
        <v>7715</v>
      </c>
      <c r="F1706" s="12" t="s">
        <v>30</v>
      </c>
      <c r="G1706" s="12" t="s">
        <v>8029</v>
      </c>
      <c r="H1706" s="12" t="s">
        <v>8020</v>
      </c>
      <c r="I1706" s="12" t="s">
        <v>3417</v>
      </c>
      <c r="J1706" s="13">
        <v>45830</v>
      </c>
      <c r="K1706" s="14">
        <v>0.27696759259259257</v>
      </c>
      <c r="L1706" s="12">
        <v>33.56</v>
      </c>
      <c r="M1706" s="12">
        <v>3455.59</v>
      </c>
      <c r="N1706" s="12">
        <v>3489.15</v>
      </c>
      <c r="O1706" s="12">
        <v>193.1</v>
      </c>
      <c r="P1706" s="49">
        <v>45834</v>
      </c>
      <c r="Q1706" s="12" t="str">
        <f>TEXT(Table1[[#This Row],[Billing_Date]],"YYYY")</f>
        <v>2025</v>
      </c>
      <c r="R1706" s="49">
        <v>45868</v>
      </c>
      <c r="S1706" s="12" t="s">
        <v>37</v>
      </c>
      <c r="T1706" s="12">
        <f>IF(Table1[[#This Row],[Payment_Status]]="Paid",1,0)</f>
        <v>0</v>
      </c>
      <c r="U1706" s="12">
        <f>IF(Table1[[#This Row],[Payment_Status]]="Unpaid",1,0)</f>
        <v>0</v>
      </c>
      <c r="V1706" s="12">
        <f>IF(Table1[[#This Row],[Payment_Status]]="Pending",1,0)</f>
        <v>1</v>
      </c>
      <c r="W1706" s="12" t="s">
        <v>29</v>
      </c>
      <c r="X1706" s="12" t="s">
        <v>39</v>
      </c>
      <c r="Y1706" s="12" t="s">
        <v>31</v>
      </c>
      <c r="Z1706" s="12">
        <v>18.89</v>
      </c>
      <c r="AA1706" s="12">
        <v>14.67</v>
      </c>
      <c r="AB1706" s="12" t="s">
        <v>32</v>
      </c>
      <c r="AC1706" s="13">
        <v>43003</v>
      </c>
      <c r="AD1706" s="12">
        <v>19</v>
      </c>
      <c r="AE1706" s="15" t="s">
        <v>33</v>
      </c>
    </row>
    <row r="1707" spans="3:31" ht="18" x14ac:dyDescent="0.35">
      <c r="C1707" s="11" t="s">
        <v>3418</v>
      </c>
      <c r="D1707" s="12" t="s">
        <v>5700</v>
      </c>
      <c r="E1707" s="12" t="s">
        <v>7716</v>
      </c>
      <c r="F1707" s="12" t="s">
        <v>26</v>
      </c>
      <c r="G1707" s="12" t="s">
        <v>8027</v>
      </c>
      <c r="H1707" s="12" t="s">
        <v>8022</v>
      </c>
      <c r="I1707" s="12" t="s">
        <v>3419</v>
      </c>
      <c r="J1707" s="13">
        <v>45687</v>
      </c>
      <c r="K1707" s="14">
        <v>0.41298611111111111</v>
      </c>
      <c r="L1707" s="12">
        <v>333.69</v>
      </c>
      <c r="M1707" s="12">
        <v>1111.2</v>
      </c>
      <c r="N1707" s="12">
        <v>1444.89</v>
      </c>
      <c r="O1707" s="12">
        <v>2058.6999999999998</v>
      </c>
      <c r="P1707" s="49">
        <v>45691</v>
      </c>
      <c r="Q1707" s="12" t="str">
        <f>TEXT(Table1[[#This Row],[Billing_Date]],"YYYY")</f>
        <v>2025</v>
      </c>
      <c r="R1707" s="49">
        <v>45858</v>
      </c>
      <c r="S1707" s="12" t="s">
        <v>28</v>
      </c>
      <c r="T1707" s="12">
        <f>IF(Table1[[#This Row],[Payment_Status]]="Paid",1,0)</f>
        <v>1</v>
      </c>
      <c r="U1707" s="12">
        <f>IF(Table1[[#This Row],[Payment_Status]]="Unpaid",1,0)</f>
        <v>0</v>
      </c>
      <c r="V1707" s="12">
        <f>IF(Table1[[#This Row],[Payment_Status]]="Pending",1,0)</f>
        <v>0</v>
      </c>
      <c r="W1707" s="12" t="s">
        <v>50</v>
      </c>
      <c r="X1707" s="12" t="s">
        <v>39</v>
      </c>
      <c r="Y1707" s="12" t="s">
        <v>45</v>
      </c>
      <c r="Z1707" s="12">
        <v>161.69</v>
      </c>
      <c r="AA1707" s="12">
        <v>172</v>
      </c>
      <c r="AB1707" s="12" t="s">
        <v>32</v>
      </c>
      <c r="AC1707" s="13">
        <v>42353</v>
      </c>
      <c r="AD1707" s="12">
        <v>40</v>
      </c>
      <c r="AE1707" s="15" t="s">
        <v>33</v>
      </c>
    </row>
    <row r="1708" spans="3:31" ht="18" x14ac:dyDescent="0.35">
      <c r="C1708" s="11" t="s">
        <v>3420</v>
      </c>
      <c r="D1708" s="12" t="s">
        <v>5701</v>
      </c>
      <c r="E1708" s="12" t="s">
        <v>7717</v>
      </c>
      <c r="F1708" s="12" t="s">
        <v>35</v>
      </c>
      <c r="G1708" s="12" t="s">
        <v>8027</v>
      </c>
      <c r="H1708" s="12" t="s">
        <v>8022</v>
      </c>
      <c r="I1708" s="12" t="s">
        <v>3421</v>
      </c>
      <c r="J1708" s="13">
        <v>45839</v>
      </c>
      <c r="K1708" s="14">
        <v>0.92622685185185183</v>
      </c>
      <c r="L1708" s="12">
        <v>310.23</v>
      </c>
      <c r="M1708" s="12">
        <v>3570.35</v>
      </c>
      <c r="N1708" s="12">
        <v>3880.58</v>
      </c>
      <c r="O1708" s="12">
        <v>1693.89</v>
      </c>
      <c r="P1708" s="49">
        <v>45840</v>
      </c>
      <c r="Q1708" s="12" t="str">
        <f>TEXT(Table1[[#This Row],[Billing_Date]],"YYYY")</f>
        <v>2025</v>
      </c>
      <c r="R1708" s="49">
        <v>45873</v>
      </c>
      <c r="S1708" s="12" t="s">
        <v>28</v>
      </c>
      <c r="T1708" s="12">
        <f>IF(Table1[[#This Row],[Payment_Status]]="Paid",1,0)</f>
        <v>1</v>
      </c>
      <c r="U1708" s="12">
        <f>IF(Table1[[#This Row],[Payment_Status]]="Unpaid",1,0)</f>
        <v>0</v>
      </c>
      <c r="V1708" s="12">
        <f>IF(Table1[[#This Row],[Payment_Status]]="Pending",1,0)</f>
        <v>0</v>
      </c>
      <c r="W1708" s="12" t="s">
        <v>38</v>
      </c>
      <c r="X1708" s="12" t="s">
        <v>39</v>
      </c>
      <c r="Y1708" s="12" t="s">
        <v>45</v>
      </c>
      <c r="Z1708" s="12">
        <v>183.72</v>
      </c>
      <c r="AA1708" s="12">
        <v>126.51</v>
      </c>
      <c r="AB1708" s="12" t="s">
        <v>46</v>
      </c>
      <c r="AC1708" s="13">
        <v>42705</v>
      </c>
      <c r="AD1708" s="12">
        <v>51</v>
      </c>
      <c r="AE1708" s="15" t="s">
        <v>40</v>
      </c>
    </row>
    <row r="1709" spans="3:31" ht="18" x14ac:dyDescent="0.35">
      <c r="C1709" s="11" t="s">
        <v>3422</v>
      </c>
      <c r="D1709" s="12" t="s">
        <v>5702</v>
      </c>
      <c r="E1709" s="12" t="s">
        <v>7718</v>
      </c>
      <c r="F1709" s="12" t="s">
        <v>26</v>
      </c>
      <c r="G1709" s="12" t="s">
        <v>8031</v>
      </c>
      <c r="H1709" s="12" t="s">
        <v>8024</v>
      </c>
      <c r="I1709" s="12" t="s">
        <v>3423</v>
      </c>
      <c r="J1709" s="13">
        <v>45677</v>
      </c>
      <c r="K1709" s="14">
        <v>0.51070601851851849</v>
      </c>
      <c r="L1709" s="12">
        <v>339.98</v>
      </c>
      <c r="M1709" s="12">
        <v>2473.87</v>
      </c>
      <c r="N1709" s="12">
        <v>2813.85</v>
      </c>
      <c r="O1709" s="12">
        <v>1944.06</v>
      </c>
      <c r="P1709" s="49">
        <v>45678</v>
      </c>
      <c r="Q1709" s="12" t="str">
        <f>TEXT(Table1[[#This Row],[Billing_Date]],"YYYY")</f>
        <v>2025</v>
      </c>
      <c r="R1709" s="49">
        <v>45870</v>
      </c>
      <c r="S1709" s="12" t="s">
        <v>49</v>
      </c>
      <c r="T1709" s="12">
        <f>IF(Table1[[#This Row],[Payment_Status]]="Paid",1,0)</f>
        <v>0</v>
      </c>
      <c r="U1709" s="12">
        <f>IF(Table1[[#This Row],[Payment_Status]]="Unpaid",1,0)</f>
        <v>1</v>
      </c>
      <c r="V1709" s="12">
        <f>IF(Table1[[#This Row],[Payment_Status]]="Pending",1,0)</f>
        <v>0</v>
      </c>
      <c r="W1709" s="12" t="s">
        <v>38</v>
      </c>
      <c r="X1709" s="12" t="s">
        <v>39</v>
      </c>
      <c r="Y1709" s="12" t="s">
        <v>31</v>
      </c>
      <c r="Z1709" s="12">
        <v>146.75</v>
      </c>
      <c r="AA1709" s="12">
        <v>193.23</v>
      </c>
      <c r="AB1709" s="12" t="s">
        <v>46</v>
      </c>
      <c r="AC1709" s="13">
        <v>44341</v>
      </c>
      <c r="AD1709" s="12">
        <v>60</v>
      </c>
      <c r="AE1709" s="15" t="s">
        <v>64</v>
      </c>
    </row>
    <row r="1710" spans="3:31" ht="18" x14ac:dyDescent="0.35">
      <c r="C1710" s="11" t="s">
        <v>3424</v>
      </c>
      <c r="D1710" s="12" t="s">
        <v>5703</v>
      </c>
      <c r="E1710" s="12" t="s">
        <v>7719</v>
      </c>
      <c r="F1710" s="12" t="s">
        <v>30</v>
      </c>
      <c r="G1710" s="12" t="s">
        <v>8030</v>
      </c>
      <c r="H1710" s="12" t="s">
        <v>8023</v>
      </c>
      <c r="I1710" s="12" t="s">
        <v>3425</v>
      </c>
      <c r="J1710" s="13">
        <v>45718</v>
      </c>
      <c r="K1710" s="14">
        <v>0.72843749999999996</v>
      </c>
      <c r="L1710" s="12">
        <v>345.98</v>
      </c>
      <c r="M1710" s="12">
        <v>1187.28</v>
      </c>
      <c r="N1710" s="12">
        <v>1533.26</v>
      </c>
      <c r="O1710" s="12">
        <v>2087.27</v>
      </c>
      <c r="P1710" s="49">
        <v>45776</v>
      </c>
      <c r="Q1710" s="12" t="str">
        <f>TEXT(Table1[[#This Row],[Billing_Date]],"YYYY")</f>
        <v>2025</v>
      </c>
      <c r="R1710" s="49">
        <v>45881</v>
      </c>
      <c r="S1710" s="12" t="s">
        <v>37</v>
      </c>
      <c r="T1710" s="12">
        <f>IF(Table1[[#This Row],[Payment_Status]]="Paid",1,0)</f>
        <v>0</v>
      </c>
      <c r="U1710" s="12">
        <f>IF(Table1[[#This Row],[Payment_Status]]="Unpaid",1,0)</f>
        <v>0</v>
      </c>
      <c r="V1710" s="12">
        <f>IF(Table1[[#This Row],[Payment_Status]]="Pending",1,0)</f>
        <v>1</v>
      </c>
      <c r="W1710" s="12" t="s">
        <v>43</v>
      </c>
      <c r="X1710" s="12" t="s">
        <v>39</v>
      </c>
      <c r="Y1710" s="12" t="s">
        <v>31</v>
      </c>
      <c r="Z1710" s="12">
        <v>214.84</v>
      </c>
      <c r="AA1710" s="12">
        <v>131.13999999999999</v>
      </c>
      <c r="AB1710" s="12" t="s">
        <v>32</v>
      </c>
      <c r="AC1710" s="13">
        <v>43085</v>
      </c>
      <c r="AD1710" s="12">
        <v>21</v>
      </c>
      <c r="AE1710" s="15" t="s">
        <v>40</v>
      </c>
    </row>
    <row r="1711" spans="3:31" ht="18" x14ac:dyDescent="0.35">
      <c r="C1711" s="11" t="s">
        <v>1707</v>
      </c>
      <c r="D1711" s="12" t="s">
        <v>5704</v>
      </c>
      <c r="E1711" s="12" t="s">
        <v>7720</v>
      </c>
      <c r="F1711" s="12" t="s">
        <v>35</v>
      </c>
      <c r="G1711" s="12" t="s">
        <v>8027</v>
      </c>
      <c r="H1711" s="12" t="s">
        <v>8022</v>
      </c>
      <c r="I1711" s="12" t="s">
        <v>1708</v>
      </c>
      <c r="J1711" s="13">
        <v>45688</v>
      </c>
      <c r="K1711" s="14">
        <v>0.8949421296296296</v>
      </c>
      <c r="L1711" s="12">
        <v>168.94</v>
      </c>
      <c r="M1711" s="12">
        <v>2792.37</v>
      </c>
      <c r="N1711" s="12">
        <v>2961.31</v>
      </c>
      <c r="O1711" s="12">
        <v>1020.56</v>
      </c>
      <c r="P1711" s="49">
        <v>45808</v>
      </c>
      <c r="Q1711" s="12" t="str">
        <f>TEXT(Table1[[#This Row],[Billing_Date]],"YYYY")</f>
        <v>2025</v>
      </c>
      <c r="R1711" s="49">
        <v>45876</v>
      </c>
      <c r="S1711" s="12" t="s">
        <v>28</v>
      </c>
      <c r="T1711" s="12">
        <f>IF(Table1[[#This Row],[Payment_Status]]="Paid",1,0)</f>
        <v>1</v>
      </c>
      <c r="U1711" s="12">
        <f>IF(Table1[[#This Row],[Payment_Status]]="Unpaid",1,0)</f>
        <v>0</v>
      </c>
      <c r="V1711" s="12">
        <f>IF(Table1[[#This Row],[Payment_Status]]="Pending",1,0)</f>
        <v>0</v>
      </c>
      <c r="W1711" s="12" t="s">
        <v>29</v>
      </c>
      <c r="X1711" s="12" t="s">
        <v>44</v>
      </c>
      <c r="Y1711" s="12" t="s">
        <v>31</v>
      </c>
      <c r="Z1711" s="12">
        <v>79.709999999999994</v>
      </c>
      <c r="AA1711" s="12">
        <v>89.23</v>
      </c>
      <c r="AB1711" s="12" t="s">
        <v>46</v>
      </c>
      <c r="AC1711" s="13">
        <v>43716</v>
      </c>
      <c r="AD1711" s="12">
        <v>42</v>
      </c>
      <c r="AE1711" s="15" t="s">
        <v>40</v>
      </c>
    </row>
    <row r="1712" spans="3:31" ht="18" x14ac:dyDescent="0.35">
      <c r="C1712" s="11" t="s">
        <v>3428</v>
      </c>
      <c r="D1712" s="12" t="s">
        <v>5367</v>
      </c>
      <c r="E1712" s="12" t="s">
        <v>7721</v>
      </c>
      <c r="F1712" s="12" t="s">
        <v>30</v>
      </c>
      <c r="G1712" s="12" t="s">
        <v>8030</v>
      </c>
      <c r="H1712" s="12" t="s">
        <v>8023</v>
      </c>
      <c r="I1712" s="12" t="s">
        <v>3429</v>
      </c>
      <c r="J1712" s="13">
        <v>45788</v>
      </c>
      <c r="K1712" s="14">
        <v>0.20412037037037037</v>
      </c>
      <c r="L1712" s="12">
        <v>18.14</v>
      </c>
      <c r="M1712" s="12">
        <v>2752.26</v>
      </c>
      <c r="N1712" s="12">
        <v>2770.4</v>
      </c>
      <c r="O1712" s="12">
        <v>84.72</v>
      </c>
      <c r="P1712" s="49">
        <v>45790</v>
      </c>
      <c r="Q1712" s="12" t="str">
        <f>TEXT(Table1[[#This Row],[Billing_Date]],"YYYY")</f>
        <v>2025</v>
      </c>
      <c r="R1712" s="49">
        <v>45875</v>
      </c>
      <c r="S1712" s="12" t="s">
        <v>28</v>
      </c>
      <c r="T1712" s="12">
        <f>IF(Table1[[#This Row],[Payment_Status]]="Paid",1,0)</f>
        <v>1</v>
      </c>
      <c r="U1712" s="12">
        <f>IF(Table1[[#This Row],[Payment_Status]]="Unpaid",1,0)</f>
        <v>0</v>
      </c>
      <c r="V1712" s="12">
        <f>IF(Table1[[#This Row],[Payment_Status]]="Pending",1,0)</f>
        <v>0</v>
      </c>
      <c r="W1712" s="12" t="s">
        <v>43</v>
      </c>
      <c r="X1712" s="12" t="s">
        <v>44</v>
      </c>
      <c r="Y1712" s="12" t="s">
        <v>51</v>
      </c>
      <c r="Z1712" s="12">
        <v>9.11</v>
      </c>
      <c r="AA1712" s="12">
        <v>9.0299999999999994</v>
      </c>
      <c r="AB1712" s="12" t="s">
        <v>46</v>
      </c>
      <c r="AC1712" s="13">
        <v>42399</v>
      </c>
      <c r="AD1712" s="12">
        <v>71</v>
      </c>
      <c r="AE1712" s="15" t="s">
        <v>64</v>
      </c>
    </row>
    <row r="1713" spans="3:31" ht="18" x14ac:dyDescent="0.35">
      <c r="C1713" s="11" t="s">
        <v>3430</v>
      </c>
      <c r="D1713" s="12" t="s">
        <v>5705</v>
      </c>
      <c r="E1713" s="12" t="s">
        <v>7722</v>
      </c>
      <c r="F1713" s="12" t="s">
        <v>26</v>
      </c>
      <c r="G1713" s="12" t="s">
        <v>8030</v>
      </c>
      <c r="H1713" s="12" t="s">
        <v>8023</v>
      </c>
      <c r="I1713" s="12" t="s">
        <v>3431</v>
      </c>
      <c r="J1713" s="13">
        <v>45748</v>
      </c>
      <c r="K1713" s="14">
        <v>0.47146990740740741</v>
      </c>
      <c r="L1713" s="12">
        <v>475.49</v>
      </c>
      <c r="M1713" s="12">
        <v>3577.39</v>
      </c>
      <c r="N1713" s="12">
        <v>4052.88</v>
      </c>
      <c r="O1713" s="12">
        <v>3488.75</v>
      </c>
      <c r="P1713" s="49">
        <v>45820</v>
      </c>
      <c r="Q1713" s="12" t="str">
        <f>TEXT(Table1[[#This Row],[Billing_Date]],"YYYY")</f>
        <v>2025</v>
      </c>
      <c r="R1713" s="49">
        <v>45871</v>
      </c>
      <c r="S1713" s="12" t="s">
        <v>37</v>
      </c>
      <c r="T1713" s="12">
        <f>IF(Table1[[#This Row],[Payment_Status]]="Paid",1,0)</f>
        <v>0</v>
      </c>
      <c r="U1713" s="12">
        <f>IF(Table1[[#This Row],[Payment_Status]]="Unpaid",1,0)</f>
        <v>0</v>
      </c>
      <c r="V1713" s="12">
        <f>IF(Table1[[#This Row],[Payment_Status]]="Pending",1,0)</f>
        <v>1</v>
      </c>
      <c r="W1713" s="12" t="s">
        <v>50</v>
      </c>
      <c r="X1713" s="12" t="s">
        <v>44</v>
      </c>
      <c r="Y1713" s="12" t="s">
        <v>31</v>
      </c>
      <c r="Z1713" s="12">
        <v>293.29000000000002</v>
      </c>
      <c r="AA1713" s="12">
        <v>182.2</v>
      </c>
      <c r="AB1713" s="12" t="s">
        <v>32</v>
      </c>
      <c r="AC1713" s="13">
        <v>44563</v>
      </c>
      <c r="AD1713" s="12">
        <v>35</v>
      </c>
      <c r="AE1713" s="15" t="s">
        <v>40</v>
      </c>
    </row>
    <row r="1714" spans="3:31" ht="18" x14ac:dyDescent="0.35">
      <c r="C1714" s="11" t="s">
        <v>3432</v>
      </c>
      <c r="D1714" s="12" t="s">
        <v>5706</v>
      </c>
      <c r="E1714" s="12" t="s">
        <v>7723</v>
      </c>
      <c r="F1714" s="12" t="s">
        <v>35</v>
      </c>
      <c r="G1714" s="12" t="s">
        <v>8026</v>
      </c>
      <c r="H1714" s="12" t="s">
        <v>8021</v>
      </c>
      <c r="I1714" s="12" t="s">
        <v>3433</v>
      </c>
      <c r="J1714" s="13">
        <v>45617</v>
      </c>
      <c r="K1714" s="14">
        <v>0.55325231481481485</v>
      </c>
      <c r="L1714" s="12">
        <v>358.04</v>
      </c>
      <c r="M1714" s="12">
        <v>4290.26</v>
      </c>
      <c r="N1714" s="12">
        <v>4648.3</v>
      </c>
      <c r="O1714" s="12">
        <v>1969.16</v>
      </c>
      <c r="P1714" s="49">
        <v>45619</v>
      </c>
      <c r="Q1714" s="12" t="str">
        <f>TEXT(Table1[[#This Row],[Billing_Date]],"YYYY")</f>
        <v>2024</v>
      </c>
      <c r="R1714" s="49">
        <v>45872</v>
      </c>
      <c r="S1714" s="12" t="s">
        <v>37</v>
      </c>
      <c r="T1714" s="12">
        <f>IF(Table1[[#This Row],[Payment_Status]]="Paid",1,0)</f>
        <v>0</v>
      </c>
      <c r="U1714" s="12">
        <f>IF(Table1[[#This Row],[Payment_Status]]="Unpaid",1,0)</f>
        <v>0</v>
      </c>
      <c r="V1714" s="12">
        <f>IF(Table1[[#This Row],[Payment_Status]]="Pending",1,0)</f>
        <v>1</v>
      </c>
      <c r="W1714" s="12" t="s">
        <v>29</v>
      </c>
      <c r="X1714" s="12" t="s">
        <v>44</v>
      </c>
      <c r="Y1714" s="12" t="s">
        <v>45</v>
      </c>
      <c r="Z1714" s="12">
        <v>186.2</v>
      </c>
      <c r="AA1714" s="12">
        <v>171.84</v>
      </c>
      <c r="AB1714" s="12" t="s">
        <v>46</v>
      </c>
      <c r="AC1714" s="13">
        <v>44542</v>
      </c>
      <c r="AD1714" s="12">
        <v>54</v>
      </c>
      <c r="AE1714" s="15" t="s">
        <v>64</v>
      </c>
    </row>
    <row r="1715" spans="3:31" ht="18" x14ac:dyDescent="0.35">
      <c r="C1715" s="11" t="s">
        <v>3434</v>
      </c>
      <c r="D1715" s="12" t="s">
        <v>5707</v>
      </c>
      <c r="E1715" s="12" t="s">
        <v>7724</v>
      </c>
      <c r="F1715" s="12" t="s">
        <v>30</v>
      </c>
      <c r="G1715" s="12" t="s">
        <v>8031</v>
      </c>
      <c r="H1715" s="12" t="s">
        <v>8024</v>
      </c>
      <c r="I1715" s="12" t="s">
        <v>3435</v>
      </c>
      <c r="J1715" s="13">
        <v>45564</v>
      </c>
      <c r="K1715" s="14">
        <v>0.24564814814814814</v>
      </c>
      <c r="L1715" s="12">
        <v>37.31</v>
      </c>
      <c r="M1715" s="12">
        <v>1896.22</v>
      </c>
      <c r="N1715" s="12">
        <v>1933.53</v>
      </c>
      <c r="O1715" s="12">
        <v>193.27</v>
      </c>
      <c r="P1715" s="49">
        <v>45852</v>
      </c>
      <c r="Q1715" s="12" t="str">
        <f>TEXT(Table1[[#This Row],[Billing_Date]],"YYYY")</f>
        <v>2025</v>
      </c>
      <c r="R1715" s="49">
        <v>45869</v>
      </c>
      <c r="S1715" s="12" t="s">
        <v>49</v>
      </c>
      <c r="T1715" s="12">
        <f>IF(Table1[[#This Row],[Payment_Status]]="Paid",1,0)</f>
        <v>0</v>
      </c>
      <c r="U1715" s="12">
        <f>IF(Table1[[#This Row],[Payment_Status]]="Unpaid",1,0)</f>
        <v>1</v>
      </c>
      <c r="V1715" s="12">
        <f>IF(Table1[[#This Row],[Payment_Status]]="Pending",1,0)</f>
        <v>0</v>
      </c>
      <c r="W1715" s="12" t="s">
        <v>29</v>
      </c>
      <c r="X1715" s="12" t="s">
        <v>39</v>
      </c>
      <c r="Y1715" s="12" t="s">
        <v>85</v>
      </c>
      <c r="Z1715" s="12">
        <v>24.56</v>
      </c>
      <c r="AA1715" s="12">
        <v>12.75</v>
      </c>
      <c r="AB1715" s="12" t="s">
        <v>46</v>
      </c>
      <c r="AC1715" s="13">
        <v>42573</v>
      </c>
      <c r="AD1715" s="12">
        <v>32</v>
      </c>
      <c r="AE1715" s="15" t="s">
        <v>64</v>
      </c>
    </row>
    <row r="1716" spans="3:31" ht="18" x14ac:dyDescent="0.35">
      <c r="C1716" s="11" t="s">
        <v>3436</v>
      </c>
      <c r="D1716" s="12" t="s">
        <v>5708</v>
      </c>
      <c r="E1716" s="12" t="s">
        <v>7725</v>
      </c>
      <c r="F1716" s="12" t="s">
        <v>26</v>
      </c>
      <c r="G1716" s="12" t="s">
        <v>8030</v>
      </c>
      <c r="H1716" s="12" t="s">
        <v>8023</v>
      </c>
      <c r="I1716" s="12" t="s">
        <v>3437</v>
      </c>
      <c r="J1716" s="13">
        <v>45632</v>
      </c>
      <c r="K1716" s="14">
        <v>0.15688657407407408</v>
      </c>
      <c r="L1716" s="12">
        <v>182.24</v>
      </c>
      <c r="M1716" s="12">
        <v>3450.07</v>
      </c>
      <c r="N1716" s="12">
        <v>3632.31</v>
      </c>
      <c r="O1716" s="12">
        <v>1041.99</v>
      </c>
      <c r="P1716" s="49">
        <v>45693</v>
      </c>
      <c r="Q1716" s="12" t="str">
        <f>TEXT(Table1[[#This Row],[Billing_Date]],"YYYY")</f>
        <v>2025</v>
      </c>
      <c r="R1716" s="49">
        <v>45883</v>
      </c>
      <c r="S1716" s="12" t="s">
        <v>37</v>
      </c>
      <c r="T1716" s="12">
        <f>IF(Table1[[#This Row],[Payment_Status]]="Paid",1,0)</f>
        <v>0</v>
      </c>
      <c r="U1716" s="12">
        <f>IF(Table1[[#This Row],[Payment_Status]]="Unpaid",1,0)</f>
        <v>0</v>
      </c>
      <c r="V1716" s="12">
        <f>IF(Table1[[#This Row],[Payment_Status]]="Pending",1,0)</f>
        <v>1</v>
      </c>
      <c r="W1716" s="12" t="s">
        <v>58</v>
      </c>
      <c r="X1716" s="12" t="s">
        <v>44</v>
      </c>
      <c r="Y1716" s="12" t="s">
        <v>51</v>
      </c>
      <c r="Z1716" s="12">
        <v>122.72</v>
      </c>
      <c r="AA1716" s="12">
        <v>59.52</v>
      </c>
      <c r="AB1716" s="12" t="s">
        <v>32</v>
      </c>
      <c r="AC1716" s="13">
        <v>43498</v>
      </c>
      <c r="AD1716" s="12">
        <v>32</v>
      </c>
      <c r="AE1716" s="15" t="s">
        <v>64</v>
      </c>
    </row>
    <row r="1717" spans="3:31" ht="18" x14ac:dyDescent="0.35">
      <c r="C1717" s="11" t="s">
        <v>3438</v>
      </c>
      <c r="D1717" s="12" t="s">
        <v>5709</v>
      </c>
      <c r="E1717" s="12" t="s">
        <v>7726</v>
      </c>
      <c r="F1717" s="12" t="s">
        <v>26</v>
      </c>
      <c r="G1717" s="12" t="s">
        <v>8031</v>
      </c>
      <c r="H1717" s="12" t="s">
        <v>8024</v>
      </c>
      <c r="I1717" s="12" t="s">
        <v>3439</v>
      </c>
      <c r="J1717" s="13">
        <v>45563</v>
      </c>
      <c r="K1717" s="14">
        <v>0.91862268518518519</v>
      </c>
      <c r="L1717" s="12">
        <v>302.95</v>
      </c>
      <c r="M1717" s="12">
        <v>4729.8999999999996</v>
      </c>
      <c r="N1717" s="12">
        <v>5032.8499999999904</v>
      </c>
      <c r="O1717" s="12">
        <v>2201.7600000000002</v>
      </c>
      <c r="P1717" s="49">
        <v>45567</v>
      </c>
      <c r="Q1717" s="12" t="str">
        <f>TEXT(Table1[[#This Row],[Billing_Date]],"YYYY")</f>
        <v>2024</v>
      </c>
      <c r="R1717" s="49">
        <v>45873</v>
      </c>
      <c r="S1717" s="12" t="s">
        <v>28</v>
      </c>
      <c r="T1717" s="12">
        <f>IF(Table1[[#This Row],[Payment_Status]]="Paid",1,0)</f>
        <v>1</v>
      </c>
      <c r="U1717" s="12">
        <f>IF(Table1[[#This Row],[Payment_Status]]="Unpaid",1,0)</f>
        <v>0</v>
      </c>
      <c r="V1717" s="12">
        <f>IF(Table1[[#This Row],[Payment_Status]]="Pending",1,0)</f>
        <v>0</v>
      </c>
      <c r="W1717" s="12" t="s">
        <v>29</v>
      </c>
      <c r="X1717" s="12" t="s">
        <v>39</v>
      </c>
      <c r="Y1717" s="12" t="s">
        <v>51</v>
      </c>
      <c r="Z1717" s="12">
        <v>145.6</v>
      </c>
      <c r="AA1717" s="12">
        <v>157.35</v>
      </c>
      <c r="AB1717" s="12" t="s">
        <v>32</v>
      </c>
      <c r="AC1717" s="13">
        <v>44640</v>
      </c>
      <c r="AD1717" s="12">
        <v>28</v>
      </c>
      <c r="AE1717" s="15" t="s">
        <v>64</v>
      </c>
    </row>
    <row r="1718" spans="3:31" ht="18" x14ac:dyDescent="0.35">
      <c r="C1718" s="11" t="s">
        <v>3440</v>
      </c>
      <c r="D1718" s="12" t="s">
        <v>5710</v>
      </c>
      <c r="E1718" s="12" t="s">
        <v>7727</v>
      </c>
      <c r="F1718" s="12" t="s">
        <v>26</v>
      </c>
      <c r="G1718" s="12" t="s">
        <v>8026</v>
      </c>
      <c r="H1718" s="12" t="s">
        <v>8021</v>
      </c>
      <c r="I1718" s="12" t="s">
        <v>3441</v>
      </c>
      <c r="J1718" s="13">
        <v>45849</v>
      </c>
      <c r="K1718" s="14">
        <v>2.4791666666666667E-2</v>
      </c>
      <c r="L1718" s="12">
        <v>490.36</v>
      </c>
      <c r="M1718" s="12">
        <v>4503.3900000000003</v>
      </c>
      <c r="N1718" s="12">
        <v>4993.75</v>
      </c>
      <c r="O1718" s="12">
        <v>3506.32</v>
      </c>
      <c r="P1718" s="49">
        <v>45851</v>
      </c>
      <c r="Q1718" s="12" t="str">
        <f>TEXT(Table1[[#This Row],[Billing_Date]],"YYYY")</f>
        <v>2025</v>
      </c>
      <c r="R1718" s="49">
        <v>45869</v>
      </c>
      <c r="S1718" s="12" t="s">
        <v>37</v>
      </c>
      <c r="T1718" s="12">
        <f>IF(Table1[[#This Row],[Payment_Status]]="Paid",1,0)</f>
        <v>0</v>
      </c>
      <c r="U1718" s="12">
        <f>IF(Table1[[#This Row],[Payment_Status]]="Unpaid",1,0)</f>
        <v>0</v>
      </c>
      <c r="V1718" s="12">
        <f>IF(Table1[[#This Row],[Payment_Status]]="Pending",1,0)</f>
        <v>1</v>
      </c>
      <c r="W1718" s="12" t="s">
        <v>58</v>
      </c>
      <c r="X1718" s="12" t="s">
        <v>39</v>
      </c>
      <c r="Y1718" s="12" t="s">
        <v>45</v>
      </c>
      <c r="Z1718" s="12">
        <v>312.23</v>
      </c>
      <c r="AA1718" s="12">
        <v>178.13</v>
      </c>
      <c r="AB1718" s="12" t="s">
        <v>46</v>
      </c>
      <c r="AC1718" s="13">
        <v>42272</v>
      </c>
      <c r="AD1718" s="12">
        <v>70</v>
      </c>
      <c r="AE1718" s="15" t="s">
        <v>40</v>
      </c>
    </row>
    <row r="1719" spans="3:31" ht="18" x14ac:dyDescent="0.35">
      <c r="C1719" s="11" t="s">
        <v>3442</v>
      </c>
      <c r="D1719" s="12" t="s">
        <v>5711</v>
      </c>
      <c r="E1719" s="12" t="s">
        <v>7728</v>
      </c>
      <c r="F1719" s="12" t="s">
        <v>35</v>
      </c>
      <c r="G1719" s="12" t="s">
        <v>8031</v>
      </c>
      <c r="H1719" s="12" t="s">
        <v>8024</v>
      </c>
      <c r="I1719" s="12" t="s">
        <v>3443</v>
      </c>
      <c r="J1719" s="13">
        <v>45568</v>
      </c>
      <c r="K1719" s="14">
        <v>0.26622685185185185</v>
      </c>
      <c r="L1719" s="12">
        <v>351.46</v>
      </c>
      <c r="M1719" s="12">
        <v>1496.74</v>
      </c>
      <c r="N1719" s="12">
        <v>1848.2</v>
      </c>
      <c r="O1719" s="12">
        <v>2040.88</v>
      </c>
      <c r="P1719" s="49">
        <v>45853</v>
      </c>
      <c r="Q1719" s="12" t="str">
        <f>TEXT(Table1[[#This Row],[Billing_Date]],"YYYY")</f>
        <v>2025</v>
      </c>
      <c r="R1719" s="49">
        <v>45880</v>
      </c>
      <c r="S1719" s="12" t="s">
        <v>37</v>
      </c>
      <c r="T1719" s="12">
        <f>IF(Table1[[#This Row],[Payment_Status]]="Paid",1,0)</f>
        <v>0</v>
      </c>
      <c r="U1719" s="12">
        <f>IF(Table1[[#This Row],[Payment_Status]]="Unpaid",1,0)</f>
        <v>0</v>
      </c>
      <c r="V1719" s="12">
        <f>IF(Table1[[#This Row],[Payment_Status]]="Pending",1,0)</f>
        <v>1</v>
      </c>
      <c r="W1719" s="12" t="s">
        <v>29</v>
      </c>
      <c r="X1719" s="12" t="s">
        <v>44</v>
      </c>
      <c r="Y1719" s="12" t="s">
        <v>45</v>
      </c>
      <c r="Z1719" s="12">
        <v>182.64</v>
      </c>
      <c r="AA1719" s="12">
        <v>168.82</v>
      </c>
      <c r="AB1719" s="12" t="s">
        <v>32</v>
      </c>
      <c r="AC1719" s="13">
        <v>42400</v>
      </c>
      <c r="AD1719" s="12">
        <v>58</v>
      </c>
      <c r="AE1719" s="15" t="s">
        <v>40</v>
      </c>
    </row>
    <row r="1720" spans="3:31" ht="18" x14ac:dyDescent="0.35">
      <c r="C1720" s="11" t="s">
        <v>3444</v>
      </c>
      <c r="D1720" s="12" t="s">
        <v>5712</v>
      </c>
      <c r="E1720" s="12" t="s">
        <v>7729</v>
      </c>
      <c r="F1720" s="12" t="s">
        <v>30</v>
      </c>
      <c r="G1720" s="12" t="s">
        <v>8028</v>
      </c>
      <c r="H1720" s="12" t="s">
        <v>8022</v>
      </c>
      <c r="I1720" s="12" t="s">
        <v>3445</v>
      </c>
      <c r="J1720" s="13">
        <v>45720</v>
      </c>
      <c r="K1720" s="14">
        <v>0.49811342592592595</v>
      </c>
      <c r="L1720" s="12">
        <v>262.32</v>
      </c>
      <c r="M1720" s="12">
        <v>3860.04</v>
      </c>
      <c r="N1720" s="12">
        <v>4122.3599999999997</v>
      </c>
      <c r="O1720" s="12">
        <v>1589.34</v>
      </c>
      <c r="P1720" s="49">
        <v>45722</v>
      </c>
      <c r="Q1720" s="12" t="str">
        <f>TEXT(Table1[[#This Row],[Billing_Date]],"YYYY")</f>
        <v>2025</v>
      </c>
      <c r="R1720" s="49">
        <v>45857</v>
      </c>
      <c r="S1720" s="12" t="s">
        <v>28</v>
      </c>
      <c r="T1720" s="12">
        <f>IF(Table1[[#This Row],[Payment_Status]]="Paid",1,0)</f>
        <v>1</v>
      </c>
      <c r="U1720" s="12">
        <f>IF(Table1[[#This Row],[Payment_Status]]="Unpaid",1,0)</f>
        <v>0</v>
      </c>
      <c r="V1720" s="12">
        <f>IF(Table1[[#This Row],[Payment_Status]]="Pending",1,0)</f>
        <v>0</v>
      </c>
      <c r="W1720" s="12" t="s">
        <v>50</v>
      </c>
      <c r="X1720" s="12" t="s">
        <v>44</v>
      </c>
      <c r="Y1720" s="12" t="s">
        <v>45</v>
      </c>
      <c r="Z1720" s="12">
        <v>136.29</v>
      </c>
      <c r="AA1720" s="12">
        <v>126.03</v>
      </c>
      <c r="AB1720" s="12" t="s">
        <v>46</v>
      </c>
      <c r="AC1720" s="13">
        <v>42544</v>
      </c>
      <c r="AD1720" s="12">
        <v>61</v>
      </c>
      <c r="AE1720" s="15" t="s">
        <v>40</v>
      </c>
    </row>
    <row r="1721" spans="3:31" ht="18" x14ac:dyDescent="0.35">
      <c r="C1721" s="11" t="s">
        <v>2624</v>
      </c>
      <c r="D1721" s="12" t="s">
        <v>5713</v>
      </c>
      <c r="E1721" s="12" t="s">
        <v>7730</v>
      </c>
      <c r="F1721" s="12" t="s">
        <v>30</v>
      </c>
      <c r="G1721" s="12" t="s">
        <v>8030</v>
      </c>
      <c r="H1721" s="12" t="s">
        <v>8023</v>
      </c>
      <c r="I1721" s="12" t="s">
        <v>2625</v>
      </c>
      <c r="J1721" s="13">
        <v>45782</v>
      </c>
      <c r="K1721" s="14">
        <v>0.11668981481481482</v>
      </c>
      <c r="L1721" s="12">
        <v>192.85</v>
      </c>
      <c r="M1721" s="12">
        <v>1786.53</v>
      </c>
      <c r="N1721" s="12">
        <v>1979.3799999999901</v>
      </c>
      <c r="O1721" s="12">
        <v>878.97</v>
      </c>
      <c r="P1721" s="49">
        <v>45785</v>
      </c>
      <c r="Q1721" s="12" t="str">
        <f>TEXT(Table1[[#This Row],[Billing_Date]],"YYYY")</f>
        <v>2025</v>
      </c>
      <c r="R1721" s="49">
        <v>45882</v>
      </c>
      <c r="S1721" s="12" t="s">
        <v>49</v>
      </c>
      <c r="T1721" s="12">
        <f>IF(Table1[[#This Row],[Payment_Status]]="Paid",1,0)</f>
        <v>0</v>
      </c>
      <c r="U1721" s="12">
        <f>IF(Table1[[#This Row],[Payment_Status]]="Unpaid",1,0)</f>
        <v>1</v>
      </c>
      <c r="V1721" s="12">
        <f>IF(Table1[[#This Row],[Payment_Status]]="Pending",1,0)</f>
        <v>0</v>
      </c>
      <c r="W1721" s="12" t="s">
        <v>58</v>
      </c>
      <c r="X1721" s="12" t="s">
        <v>44</v>
      </c>
      <c r="Y1721" s="12" t="s">
        <v>31</v>
      </c>
      <c r="Z1721" s="12">
        <v>99.64</v>
      </c>
      <c r="AA1721" s="12">
        <v>93.21</v>
      </c>
      <c r="AB1721" s="12" t="s">
        <v>46</v>
      </c>
      <c r="AC1721" s="13">
        <v>42243</v>
      </c>
      <c r="AD1721" s="12">
        <v>66</v>
      </c>
      <c r="AE1721" s="15" t="s">
        <v>64</v>
      </c>
    </row>
    <row r="1722" spans="3:31" ht="18" x14ac:dyDescent="0.35">
      <c r="C1722" s="11" t="s">
        <v>3448</v>
      </c>
      <c r="D1722" s="12" t="s">
        <v>5714</v>
      </c>
      <c r="E1722" s="12" t="s">
        <v>7731</v>
      </c>
      <c r="F1722" s="12" t="s">
        <v>30</v>
      </c>
      <c r="G1722" s="12" t="s">
        <v>8031</v>
      </c>
      <c r="H1722" s="12" t="s">
        <v>8024</v>
      </c>
      <c r="I1722" s="12" t="s">
        <v>3449</v>
      </c>
      <c r="J1722" s="13">
        <v>45798</v>
      </c>
      <c r="K1722" s="14">
        <v>0.90296296296296297</v>
      </c>
      <c r="L1722" s="12">
        <v>264.2</v>
      </c>
      <c r="M1722" s="12">
        <v>3188.99</v>
      </c>
      <c r="N1722" s="12">
        <v>3453.1899999999901</v>
      </c>
      <c r="O1722" s="12">
        <v>1230.05</v>
      </c>
      <c r="P1722" s="49">
        <v>45799</v>
      </c>
      <c r="Q1722" s="12" t="str">
        <f>TEXT(Table1[[#This Row],[Billing_Date]],"YYYY")</f>
        <v>2025</v>
      </c>
      <c r="R1722" s="49">
        <v>45886</v>
      </c>
      <c r="S1722" s="12" t="s">
        <v>28</v>
      </c>
      <c r="T1722" s="12">
        <f>IF(Table1[[#This Row],[Payment_Status]]="Paid",1,0)</f>
        <v>1</v>
      </c>
      <c r="U1722" s="12">
        <f>IF(Table1[[#This Row],[Payment_Status]]="Unpaid",1,0)</f>
        <v>0</v>
      </c>
      <c r="V1722" s="12">
        <f>IF(Table1[[#This Row],[Payment_Status]]="Pending",1,0)</f>
        <v>0</v>
      </c>
      <c r="W1722" s="12" t="s">
        <v>38</v>
      </c>
      <c r="X1722" s="12" t="s">
        <v>30</v>
      </c>
      <c r="Y1722" s="12" t="s">
        <v>45</v>
      </c>
      <c r="Z1722" s="12">
        <v>163.38</v>
      </c>
      <c r="AA1722" s="12">
        <v>100.82</v>
      </c>
      <c r="AB1722" s="12" t="s">
        <v>46</v>
      </c>
      <c r="AC1722" s="13">
        <v>45080</v>
      </c>
      <c r="AD1722" s="12">
        <v>40</v>
      </c>
      <c r="AE1722" s="15" t="s">
        <v>33</v>
      </c>
    </row>
    <row r="1723" spans="3:31" ht="18" x14ac:dyDescent="0.35">
      <c r="C1723" s="11" t="s">
        <v>196</v>
      </c>
      <c r="D1723" s="12" t="s">
        <v>5715</v>
      </c>
      <c r="E1723" s="12" t="s">
        <v>7732</v>
      </c>
      <c r="F1723" s="12" t="s">
        <v>26</v>
      </c>
      <c r="G1723" s="12" t="s">
        <v>8025</v>
      </c>
      <c r="H1723" s="12" t="s">
        <v>8020</v>
      </c>
      <c r="I1723" s="12" t="s">
        <v>197</v>
      </c>
      <c r="J1723" s="13">
        <v>45848</v>
      </c>
      <c r="K1723" s="14">
        <v>0.41759259259259257</v>
      </c>
      <c r="L1723" s="12">
        <v>109.15</v>
      </c>
      <c r="M1723" s="12">
        <v>1406.2</v>
      </c>
      <c r="N1723" s="12">
        <v>1515.35</v>
      </c>
      <c r="O1723" s="12">
        <v>649.34</v>
      </c>
      <c r="P1723" s="49">
        <v>45849</v>
      </c>
      <c r="Q1723" s="12" t="str">
        <f>TEXT(Table1[[#This Row],[Billing_Date]],"YYYY")</f>
        <v>2025</v>
      </c>
      <c r="R1723" s="49">
        <v>45872</v>
      </c>
      <c r="S1723" s="12" t="s">
        <v>49</v>
      </c>
      <c r="T1723" s="12">
        <f>IF(Table1[[#This Row],[Payment_Status]]="Paid",1,0)</f>
        <v>0</v>
      </c>
      <c r="U1723" s="12">
        <f>IF(Table1[[#This Row],[Payment_Status]]="Unpaid",1,0)</f>
        <v>1</v>
      </c>
      <c r="V1723" s="12">
        <f>IF(Table1[[#This Row],[Payment_Status]]="Pending",1,0)</f>
        <v>0</v>
      </c>
      <c r="W1723" s="12" t="s">
        <v>50</v>
      </c>
      <c r="X1723" s="12" t="s">
        <v>44</v>
      </c>
      <c r="Y1723" s="12" t="s">
        <v>63</v>
      </c>
      <c r="Z1723" s="12">
        <v>67.47</v>
      </c>
      <c r="AA1723" s="12">
        <v>41.68</v>
      </c>
      <c r="AB1723" s="12" t="s">
        <v>32</v>
      </c>
      <c r="AC1723" s="13">
        <v>44288</v>
      </c>
      <c r="AD1723" s="12">
        <v>19</v>
      </c>
      <c r="AE1723" s="15" t="s">
        <v>33</v>
      </c>
    </row>
    <row r="1724" spans="3:31" ht="18" x14ac:dyDescent="0.35">
      <c r="C1724" s="11" t="s">
        <v>3452</v>
      </c>
      <c r="D1724" s="12" t="s">
        <v>5716</v>
      </c>
      <c r="E1724" s="12" t="s">
        <v>7733</v>
      </c>
      <c r="F1724" s="12" t="s">
        <v>30</v>
      </c>
      <c r="G1724" s="12" t="s">
        <v>8031</v>
      </c>
      <c r="H1724" s="12" t="s">
        <v>8024</v>
      </c>
      <c r="I1724" s="12" t="s">
        <v>3453</v>
      </c>
      <c r="J1724" s="13">
        <v>45615</v>
      </c>
      <c r="K1724" s="14">
        <v>8.2060185185185187E-3</v>
      </c>
      <c r="L1724" s="12">
        <v>330.73</v>
      </c>
      <c r="M1724" s="12">
        <v>3870.26</v>
      </c>
      <c r="N1724" s="12">
        <v>4200.99</v>
      </c>
      <c r="O1724" s="12">
        <v>1956.81</v>
      </c>
      <c r="P1724" s="49">
        <v>45619</v>
      </c>
      <c r="Q1724" s="12" t="str">
        <f>TEXT(Table1[[#This Row],[Billing_Date]],"YYYY")</f>
        <v>2024</v>
      </c>
      <c r="R1724" s="49">
        <v>45869</v>
      </c>
      <c r="S1724" s="12" t="s">
        <v>28</v>
      </c>
      <c r="T1724" s="12">
        <f>IF(Table1[[#This Row],[Payment_Status]]="Paid",1,0)</f>
        <v>1</v>
      </c>
      <c r="U1724" s="12">
        <f>IF(Table1[[#This Row],[Payment_Status]]="Unpaid",1,0)</f>
        <v>0</v>
      </c>
      <c r="V1724" s="12">
        <f>IF(Table1[[#This Row],[Payment_Status]]="Pending",1,0)</f>
        <v>0</v>
      </c>
      <c r="W1724" s="12" t="s">
        <v>50</v>
      </c>
      <c r="X1724" s="12" t="s">
        <v>44</v>
      </c>
      <c r="Y1724" s="12" t="s">
        <v>63</v>
      </c>
      <c r="Z1724" s="12">
        <v>190.12</v>
      </c>
      <c r="AA1724" s="12">
        <v>140.61000000000001</v>
      </c>
      <c r="AB1724" s="12" t="s">
        <v>46</v>
      </c>
      <c r="AC1724" s="13">
        <v>44794</v>
      </c>
      <c r="AD1724" s="12">
        <v>68</v>
      </c>
      <c r="AE1724" s="15" t="s">
        <v>64</v>
      </c>
    </row>
    <row r="1725" spans="3:31" ht="18" x14ac:dyDescent="0.35">
      <c r="C1725" s="11" t="s">
        <v>3454</v>
      </c>
      <c r="D1725" s="12" t="s">
        <v>5717</v>
      </c>
      <c r="E1725" s="12" t="s">
        <v>7734</v>
      </c>
      <c r="F1725" s="12" t="s">
        <v>26</v>
      </c>
      <c r="G1725" s="12" t="s">
        <v>8030</v>
      </c>
      <c r="H1725" s="12" t="s">
        <v>8023</v>
      </c>
      <c r="I1725" s="12" t="s">
        <v>3455</v>
      </c>
      <c r="J1725" s="13">
        <v>45783</v>
      </c>
      <c r="K1725" s="14">
        <v>0.42813657407407407</v>
      </c>
      <c r="L1725" s="12">
        <v>485.91</v>
      </c>
      <c r="M1725" s="12">
        <v>3364.17</v>
      </c>
      <c r="N1725" s="12">
        <v>3850.08</v>
      </c>
      <c r="O1725" s="12">
        <v>2718.79</v>
      </c>
      <c r="P1725" s="49">
        <v>45787</v>
      </c>
      <c r="Q1725" s="12" t="str">
        <f>TEXT(Table1[[#This Row],[Billing_Date]],"YYYY")</f>
        <v>2025</v>
      </c>
      <c r="R1725" s="49">
        <v>45871</v>
      </c>
      <c r="S1725" s="12" t="s">
        <v>37</v>
      </c>
      <c r="T1725" s="12">
        <f>IF(Table1[[#This Row],[Payment_Status]]="Paid",1,0)</f>
        <v>0</v>
      </c>
      <c r="U1725" s="12">
        <f>IF(Table1[[#This Row],[Payment_Status]]="Unpaid",1,0)</f>
        <v>0</v>
      </c>
      <c r="V1725" s="12">
        <f>IF(Table1[[#This Row],[Payment_Status]]="Pending",1,0)</f>
        <v>1</v>
      </c>
      <c r="W1725" s="12" t="s">
        <v>38</v>
      </c>
      <c r="X1725" s="12" t="s">
        <v>44</v>
      </c>
      <c r="Y1725" s="12" t="s">
        <v>45</v>
      </c>
      <c r="Z1725" s="12">
        <v>230.4</v>
      </c>
      <c r="AA1725" s="12">
        <v>255.51</v>
      </c>
      <c r="AB1725" s="12" t="s">
        <v>46</v>
      </c>
      <c r="AC1725" s="13">
        <v>44948</v>
      </c>
      <c r="AD1725" s="12">
        <v>21</v>
      </c>
      <c r="AE1725" s="15" t="s">
        <v>33</v>
      </c>
    </row>
    <row r="1726" spans="3:31" ht="18" x14ac:dyDescent="0.35">
      <c r="C1726" s="11" t="s">
        <v>3456</v>
      </c>
      <c r="D1726" s="12" t="s">
        <v>5718</v>
      </c>
      <c r="E1726" s="12" t="s">
        <v>7735</v>
      </c>
      <c r="F1726" s="12" t="s">
        <v>30</v>
      </c>
      <c r="G1726" s="12" t="s">
        <v>8026</v>
      </c>
      <c r="H1726" s="12" t="s">
        <v>8021</v>
      </c>
      <c r="I1726" s="12" t="s">
        <v>3457</v>
      </c>
      <c r="J1726" s="13">
        <v>45602</v>
      </c>
      <c r="K1726" s="14">
        <v>0.30582175925925925</v>
      </c>
      <c r="L1726" s="12">
        <v>431.73</v>
      </c>
      <c r="M1726" s="12">
        <v>3756.18</v>
      </c>
      <c r="N1726" s="12">
        <v>4187.91</v>
      </c>
      <c r="O1726" s="12">
        <v>2022.9</v>
      </c>
      <c r="P1726" s="49">
        <v>45604</v>
      </c>
      <c r="Q1726" s="12" t="str">
        <f>TEXT(Table1[[#This Row],[Billing_Date]],"YYYY")</f>
        <v>2024</v>
      </c>
      <c r="R1726" s="49">
        <v>45865</v>
      </c>
      <c r="S1726" s="12" t="s">
        <v>49</v>
      </c>
      <c r="T1726" s="12">
        <f>IF(Table1[[#This Row],[Payment_Status]]="Paid",1,0)</f>
        <v>0</v>
      </c>
      <c r="U1726" s="12">
        <f>IF(Table1[[#This Row],[Payment_Status]]="Unpaid",1,0)</f>
        <v>1</v>
      </c>
      <c r="V1726" s="12">
        <f>IF(Table1[[#This Row],[Payment_Status]]="Pending",1,0)</f>
        <v>0</v>
      </c>
      <c r="W1726" s="12" t="s">
        <v>38</v>
      </c>
      <c r="X1726" s="12" t="s">
        <v>30</v>
      </c>
      <c r="Y1726" s="12" t="s">
        <v>85</v>
      </c>
      <c r="Z1726" s="12">
        <v>274.57</v>
      </c>
      <c r="AA1726" s="12">
        <v>157.16</v>
      </c>
      <c r="AB1726" s="12" t="s">
        <v>32</v>
      </c>
      <c r="AC1726" s="13">
        <v>44021</v>
      </c>
      <c r="AD1726" s="12">
        <v>41</v>
      </c>
      <c r="AE1726" s="15" t="s">
        <v>33</v>
      </c>
    </row>
    <row r="1727" spans="3:31" ht="18" x14ac:dyDescent="0.35">
      <c r="C1727" s="11" t="s">
        <v>3458</v>
      </c>
      <c r="D1727" s="12" t="s">
        <v>5719</v>
      </c>
      <c r="E1727" s="12" t="s">
        <v>7736</v>
      </c>
      <c r="F1727" s="12" t="s">
        <v>30</v>
      </c>
      <c r="G1727" s="12" t="s">
        <v>8026</v>
      </c>
      <c r="H1727" s="12" t="s">
        <v>8021</v>
      </c>
      <c r="I1727" s="12" t="s">
        <v>3459</v>
      </c>
      <c r="J1727" s="13">
        <v>45511</v>
      </c>
      <c r="K1727" s="14">
        <v>2.2766203703703705E-2</v>
      </c>
      <c r="L1727" s="12">
        <v>207.5</v>
      </c>
      <c r="M1727" s="12">
        <v>1733.62</v>
      </c>
      <c r="N1727" s="12">
        <v>1941.12</v>
      </c>
      <c r="O1727" s="12">
        <v>1244.3499999999999</v>
      </c>
      <c r="P1727" s="49">
        <v>45822</v>
      </c>
      <c r="Q1727" s="12" t="str">
        <f>TEXT(Table1[[#This Row],[Billing_Date]],"YYYY")</f>
        <v>2025</v>
      </c>
      <c r="R1727" s="49">
        <v>45867</v>
      </c>
      <c r="S1727" s="12" t="s">
        <v>49</v>
      </c>
      <c r="T1727" s="12">
        <f>IF(Table1[[#This Row],[Payment_Status]]="Paid",1,0)</f>
        <v>0</v>
      </c>
      <c r="U1727" s="12">
        <f>IF(Table1[[#This Row],[Payment_Status]]="Unpaid",1,0)</f>
        <v>1</v>
      </c>
      <c r="V1727" s="12">
        <f>IF(Table1[[#This Row],[Payment_Status]]="Pending",1,0)</f>
        <v>0</v>
      </c>
      <c r="W1727" s="12" t="s">
        <v>29</v>
      </c>
      <c r="X1727" s="12" t="s">
        <v>39</v>
      </c>
      <c r="Y1727" s="12" t="s">
        <v>63</v>
      </c>
      <c r="Z1727" s="12">
        <v>112.06</v>
      </c>
      <c r="AA1727" s="12">
        <v>95.44</v>
      </c>
      <c r="AB1727" s="12" t="s">
        <v>46</v>
      </c>
      <c r="AC1727" s="13">
        <v>42435</v>
      </c>
      <c r="AD1727" s="12">
        <v>39</v>
      </c>
      <c r="AE1727" s="15" t="s">
        <v>64</v>
      </c>
    </row>
    <row r="1728" spans="3:31" ht="18" x14ac:dyDescent="0.35">
      <c r="C1728" s="11" t="s">
        <v>3460</v>
      </c>
      <c r="D1728" s="12" t="s">
        <v>5720</v>
      </c>
      <c r="E1728" s="12" t="s">
        <v>7737</v>
      </c>
      <c r="F1728" s="12" t="s">
        <v>35</v>
      </c>
      <c r="G1728" s="12" t="s">
        <v>8030</v>
      </c>
      <c r="H1728" s="12" t="s">
        <v>8023</v>
      </c>
      <c r="I1728" s="12" t="s">
        <v>3461</v>
      </c>
      <c r="J1728" s="13">
        <v>45592</v>
      </c>
      <c r="K1728" s="14">
        <v>0.22212962962962962</v>
      </c>
      <c r="L1728" s="12">
        <v>37.49</v>
      </c>
      <c r="M1728" s="12">
        <v>1742.92</v>
      </c>
      <c r="N1728" s="12">
        <v>1780.41</v>
      </c>
      <c r="O1728" s="12">
        <v>252.43</v>
      </c>
      <c r="P1728" s="49">
        <v>45595</v>
      </c>
      <c r="Q1728" s="12" t="str">
        <f>TEXT(Table1[[#This Row],[Billing_Date]],"YYYY")</f>
        <v>2024</v>
      </c>
      <c r="R1728" s="49">
        <v>45869</v>
      </c>
      <c r="S1728" s="12" t="s">
        <v>37</v>
      </c>
      <c r="T1728" s="12">
        <f>IF(Table1[[#This Row],[Payment_Status]]="Paid",1,0)</f>
        <v>0</v>
      </c>
      <c r="U1728" s="12">
        <f>IF(Table1[[#This Row],[Payment_Status]]="Unpaid",1,0)</f>
        <v>0</v>
      </c>
      <c r="V1728" s="12">
        <f>IF(Table1[[#This Row],[Payment_Status]]="Pending",1,0)</f>
        <v>1</v>
      </c>
      <c r="W1728" s="12" t="s">
        <v>50</v>
      </c>
      <c r="X1728" s="12" t="s">
        <v>30</v>
      </c>
      <c r="Y1728" s="12" t="s">
        <v>31</v>
      </c>
      <c r="Z1728" s="12">
        <v>16.79</v>
      </c>
      <c r="AA1728" s="12">
        <v>20.7</v>
      </c>
      <c r="AB1728" s="12" t="s">
        <v>32</v>
      </c>
      <c r="AC1728" s="13">
        <v>45033</v>
      </c>
      <c r="AD1728" s="12">
        <v>34</v>
      </c>
      <c r="AE1728" s="15" t="s">
        <v>33</v>
      </c>
    </row>
    <row r="1729" spans="3:31" ht="18" x14ac:dyDescent="0.35">
      <c r="C1729" s="11" t="s">
        <v>1250</v>
      </c>
      <c r="D1729" s="12" t="s">
        <v>5721</v>
      </c>
      <c r="E1729" s="12" t="s">
        <v>7738</v>
      </c>
      <c r="F1729" s="12" t="s">
        <v>30</v>
      </c>
      <c r="G1729" s="12" t="s">
        <v>8028</v>
      </c>
      <c r="H1729" s="12" t="s">
        <v>8022</v>
      </c>
      <c r="I1729" s="12" t="s">
        <v>1251</v>
      </c>
      <c r="J1729" s="13">
        <v>45749</v>
      </c>
      <c r="K1729" s="14">
        <v>0.58635416666666662</v>
      </c>
      <c r="L1729" s="12">
        <v>447.83</v>
      </c>
      <c r="M1729" s="12">
        <v>1818.38</v>
      </c>
      <c r="N1729" s="12">
        <v>2266.21</v>
      </c>
      <c r="O1729" s="12">
        <v>2210.69</v>
      </c>
      <c r="P1729" s="49">
        <v>45749</v>
      </c>
      <c r="Q1729" s="12" t="str">
        <f>TEXT(Table1[[#This Row],[Billing_Date]],"YYYY")</f>
        <v>2025</v>
      </c>
      <c r="R1729" s="49">
        <v>45863</v>
      </c>
      <c r="S1729" s="12" t="s">
        <v>49</v>
      </c>
      <c r="T1729" s="12">
        <f>IF(Table1[[#This Row],[Payment_Status]]="Paid",1,0)</f>
        <v>0</v>
      </c>
      <c r="U1729" s="12">
        <f>IF(Table1[[#This Row],[Payment_Status]]="Unpaid",1,0)</f>
        <v>1</v>
      </c>
      <c r="V1729" s="12">
        <f>IF(Table1[[#This Row],[Payment_Status]]="Pending",1,0)</f>
        <v>0</v>
      </c>
      <c r="W1729" s="12" t="s">
        <v>43</v>
      </c>
      <c r="X1729" s="12" t="s">
        <v>30</v>
      </c>
      <c r="Y1729" s="12" t="s">
        <v>63</v>
      </c>
      <c r="Z1729" s="12">
        <v>273.61</v>
      </c>
      <c r="AA1729" s="12">
        <v>174.22</v>
      </c>
      <c r="AB1729" s="12" t="s">
        <v>46</v>
      </c>
      <c r="AC1729" s="13">
        <v>42482</v>
      </c>
      <c r="AD1729" s="12">
        <v>40</v>
      </c>
      <c r="AE1729" s="15" t="s">
        <v>40</v>
      </c>
    </row>
    <row r="1730" spans="3:31" ht="18" x14ac:dyDescent="0.35">
      <c r="C1730" s="11" t="s">
        <v>624</v>
      </c>
      <c r="D1730" s="12" t="s">
        <v>5722</v>
      </c>
      <c r="E1730" s="12" t="s">
        <v>7739</v>
      </c>
      <c r="F1730" s="12" t="s">
        <v>30</v>
      </c>
      <c r="G1730" s="12" t="s">
        <v>8027</v>
      </c>
      <c r="H1730" s="12" t="s">
        <v>8022</v>
      </c>
      <c r="I1730" s="12" t="s">
        <v>625</v>
      </c>
      <c r="J1730" s="13">
        <v>45848</v>
      </c>
      <c r="K1730" s="14">
        <v>0.23021990740740741</v>
      </c>
      <c r="L1730" s="12">
        <v>284.81</v>
      </c>
      <c r="M1730" s="12">
        <v>4841.99</v>
      </c>
      <c r="N1730" s="12">
        <v>5126.8</v>
      </c>
      <c r="O1730" s="12">
        <v>1870.28</v>
      </c>
      <c r="P1730" s="49">
        <v>45850</v>
      </c>
      <c r="Q1730" s="12" t="str">
        <f>TEXT(Table1[[#This Row],[Billing_Date]],"YYYY")</f>
        <v>2025</v>
      </c>
      <c r="R1730" s="49">
        <v>45868</v>
      </c>
      <c r="S1730" s="12" t="s">
        <v>49</v>
      </c>
      <c r="T1730" s="12">
        <f>IF(Table1[[#This Row],[Payment_Status]]="Paid",1,0)</f>
        <v>0</v>
      </c>
      <c r="U1730" s="12">
        <f>IF(Table1[[#This Row],[Payment_Status]]="Unpaid",1,0)</f>
        <v>1</v>
      </c>
      <c r="V1730" s="12">
        <f>IF(Table1[[#This Row],[Payment_Status]]="Pending",1,0)</f>
        <v>0</v>
      </c>
      <c r="W1730" s="12" t="s">
        <v>58</v>
      </c>
      <c r="X1730" s="12" t="s">
        <v>39</v>
      </c>
      <c r="Y1730" s="12" t="s">
        <v>51</v>
      </c>
      <c r="Z1730" s="12">
        <v>147.79</v>
      </c>
      <c r="AA1730" s="12">
        <v>137.02000000000001</v>
      </c>
      <c r="AB1730" s="12" t="s">
        <v>46</v>
      </c>
      <c r="AC1730" s="13">
        <v>44438</v>
      </c>
      <c r="AD1730" s="12">
        <v>37</v>
      </c>
      <c r="AE1730" s="15" t="s">
        <v>64</v>
      </c>
    </row>
    <row r="1731" spans="3:31" ht="18" x14ac:dyDescent="0.35">
      <c r="C1731" s="11" t="s">
        <v>3466</v>
      </c>
      <c r="D1731" s="12" t="s">
        <v>5723</v>
      </c>
      <c r="E1731" s="12" t="s">
        <v>7740</v>
      </c>
      <c r="F1731" s="12" t="s">
        <v>30</v>
      </c>
      <c r="G1731" s="12" t="s">
        <v>8026</v>
      </c>
      <c r="H1731" s="12" t="s">
        <v>8021</v>
      </c>
      <c r="I1731" s="12" t="s">
        <v>3467</v>
      </c>
      <c r="J1731" s="13">
        <v>45770</v>
      </c>
      <c r="K1731" s="14">
        <v>0.92336805555555557</v>
      </c>
      <c r="L1731" s="12">
        <v>143.38</v>
      </c>
      <c r="M1731" s="12">
        <v>4002.34</v>
      </c>
      <c r="N1731" s="12">
        <v>4145.72</v>
      </c>
      <c r="O1731" s="12">
        <v>906.1</v>
      </c>
      <c r="P1731" s="49">
        <v>45773</v>
      </c>
      <c r="Q1731" s="12" t="str">
        <f>TEXT(Table1[[#This Row],[Billing_Date]],"YYYY")</f>
        <v>2025</v>
      </c>
      <c r="R1731" s="49">
        <v>45868</v>
      </c>
      <c r="S1731" s="12" t="s">
        <v>28</v>
      </c>
      <c r="T1731" s="12">
        <f>IF(Table1[[#This Row],[Payment_Status]]="Paid",1,0)</f>
        <v>1</v>
      </c>
      <c r="U1731" s="12">
        <f>IF(Table1[[#This Row],[Payment_Status]]="Unpaid",1,0)</f>
        <v>0</v>
      </c>
      <c r="V1731" s="12">
        <f>IF(Table1[[#This Row],[Payment_Status]]="Pending",1,0)</f>
        <v>0</v>
      </c>
      <c r="W1731" s="12" t="s">
        <v>38</v>
      </c>
      <c r="X1731" s="12" t="s">
        <v>44</v>
      </c>
      <c r="Y1731" s="12" t="s">
        <v>51</v>
      </c>
      <c r="Z1731" s="12">
        <v>65.819999999999993</v>
      </c>
      <c r="AA1731" s="12">
        <v>77.56</v>
      </c>
      <c r="AB1731" s="12" t="s">
        <v>46</v>
      </c>
      <c r="AC1731" s="13">
        <v>42815</v>
      </c>
      <c r="AD1731" s="12">
        <v>64</v>
      </c>
      <c r="AE1731" s="15" t="s">
        <v>33</v>
      </c>
    </row>
    <row r="1732" spans="3:31" ht="18" x14ac:dyDescent="0.35">
      <c r="C1732" s="11" t="s">
        <v>3468</v>
      </c>
      <c r="D1732" s="12" t="s">
        <v>5724</v>
      </c>
      <c r="E1732" s="12" t="s">
        <v>7741</v>
      </c>
      <c r="F1732" s="12" t="s">
        <v>30</v>
      </c>
      <c r="G1732" s="12" t="s">
        <v>8026</v>
      </c>
      <c r="H1732" s="12" t="s">
        <v>8021</v>
      </c>
      <c r="I1732" s="12" t="s">
        <v>3469</v>
      </c>
      <c r="J1732" s="13">
        <v>45787</v>
      </c>
      <c r="K1732" s="14">
        <v>0.46744212962962961</v>
      </c>
      <c r="L1732" s="12">
        <v>404.62</v>
      </c>
      <c r="M1732" s="12">
        <v>3128.34</v>
      </c>
      <c r="N1732" s="12">
        <v>3532.96</v>
      </c>
      <c r="O1732" s="12">
        <v>2099.2199999999998</v>
      </c>
      <c r="P1732" s="49">
        <v>45794</v>
      </c>
      <c r="Q1732" s="12" t="str">
        <f>TEXT(Table1[[#This Row],[Billing_Date]],"YYYY")</f>
        <v>2025</v>
      </c>
      <c r="R1732" s="49">
        <v>45876</v>
      </c>
      <c r="S1732" s="12" t="s">
        <v>49</v>
      </c>
      <c r="T1732" s="12">
        <f>IF(Table1[[#This Row],[Payment_Status]]="Paid",1,0)</f>
        <v>0</v>
      </c>
      <c r="U1732" s="12">
        <f>IF(Table1[[#This Row],[Payment_Status]]="Unpaid",1,0)</f>
        <v>1</v>
      </c>
      <c r="V1732" s="12">
        <f>IF(Table1[[#This Row],[Payment_Status]]="Pending",1,0)</f>
        <v>0</v>
      </c>
      <c r="W1732" s="12" t="s">
        <v>38</v>
      </c>
      <c r="X1732" s="12" t="s">
        <v>30</v>
      </c>
      <c r="Y1732" s="12" t="s">
        <v>45</v>
      </c>
      <c r="Z1732" s="12">
        <v>262.69</v>
      </c>
      <c r="AA1732" s="12">
        <v>141.93</v>
      </c>
      <c r="AB1732" s="12" t="s">
        <v>32</v>
      </c>
      <c r="AC1732" s="13">
        <v>45171</v>
      </c>
      <c r="AD1732" s="12">
        <v>70</v>
      </c>
      <c r="AE1732" s="15" t="s">
        <v>33</v>
      </c>
    </row>
    <row r="1733" spans="3:31" ht="18" x14ac:dyDescent="0.35">
      <c r="C1733" s="11" t="s">
        <v>3470</v>
      </c>
      <c r="D1733" s="12" t="s">
        <v>5725</v>
      </c>
      <c r="E1733" s="12" t="s">
        <v>7742</v>
      </c>
      <c r="F1733" s="12" t="s">
        <v>26</v>
      </c>
      <c r="G1733" s="12" t="s">
        <v>8030</v>
      </c>
      <c r="H1733" s="12" t="s">
        <v>8023</v>
      </c>
      <c r="I1733" s="12" t="s">
        <v>3471</v>
      </c>
      <c r="J1733" s="13">
        <v>45749</v>
      </c>
      <c r="K1733" s="14">
        <v>0.19376157407407407</v>
      </c>
      <c r="L1733" s="12">
        <v>274.02</v>
      </c>
      <c r="M1733" s="12">
        <v>2367.71</v>
      </c>
      <c r="N1733" s="12">
        <v>2641.73</v>
      </c>
      <c r="O1733" s="12">
        <v>1362.19</v>
      </c>
      <c r="P1733" s="49">
        <v>45751</v>
      </c>
      <c r="Q1733" s="12" t="str">
        <f>TEXT(Table1[[#This Row],[Billing_Date]],"YYYY")</f>
        <v>2025</v>
      </c>
      <c r="R1733" s="49">
        <v>45868</v>
      </c>
      <c r="S1733" s="12" t="s">
        <v>28</v>
      </c>
      <c r="T1733" s="12">
        <f>IF(Table1[[#This Row],[Payment_Status]]="Paid",1,0)</f>
        <v>1</v>
      </c>
      <c r="U1733" s="12">
        <f>IF(Table1[[#This Row],[Payment_Status]]="Unpaid",1,0)</f>
        <v>0</v>
      </c>
      <c r="V1733" s="12">
        <f>IF(Table1[[#This Row],[Payment_Status]]="Pending",1,0)</f>
        <v>0</v>
      </c>
      <c r="W1733" s="12" t="s">
        <v>43</v>
      </c>
      <c r="X1733" s="12" t="s">
        <v>30</v>
      </c>
      <c r="Y1733" s="12" t="s">
        <v>63</v>
      </c>
      <c r="Z1733" s="12">
        <v>148.44</v>
      </c>
      <c r="AA1733" s="12">
        <v>125.58</v>
      </c>
      <c r="AB1733" s="12" t="s">
        <v>46</v>
      </c>
      <c r="AC1733" s="13">
        <v>42642</v>
      </c>
      <c r="AD1733" s="12">
        <v>50</v>
      </c>
      <c r="AE1733" s="15" t="s">
        <v>64</v>
      </c>
    </row>
    <row r="1734" spans="3:31" ht="18" x14ac:dyDescent="0.35">
      <c r="C1734" s="11" t="s">
        <v>3472</v>
      </c>
      <c r="D1734" s="12" t="s">
        <v>5726</v>
      </c>
      <c r="E1734" s="12" t="s">
        <v>7743</v>
      </c>
      <c r="F1734" s="12" t="s">
        <v>35</v>
      </c>
      <c r="G1734" s="12" t="s">
        <v>8027</v>
      </c>
      <c r="H1734" s="12" t="s">
        <v>8022</v>
      </c>
      <c r="I1734" s="12" t="s">
        <v>3473</v>
      </c>
      <c r="J1734" s="13">
        <v>45560</v>
      </c>
      <c r="K1734" s="14">
        <v>0.30822916666666667</v>
      </c>
      <c r="L1734" s="12">
        <v>437.56</v>
      </c>
      <c r="M1734" s="12">
        <v>1831.55</v>
      </c>
      <c r="N1734" s="12">
        <v>2269.11</v>
      </c>
      <c r="O1734" s="12">
        <v>2511.94</v>
      </c>
      <c r="P1734" s="49">
        <v>45769</v>
      </c>
      <c r="Q1734" s="12" t="str">
        <f>TEXT(Table1[[#This Row],[Billing_Date]],"YYYY")</f>
        <v>2025</v>
      </c>
      <c r="R1734" s="49">
        <v>45862</v>
      </c>
      <c r="S1734" s="12" t="s">
        <v>49</v>
      </c>
      <c r="T1734" s="12">
        <f>IF(Table1[[#This Row],[Payment_Status]]="Paid",1,0)</f>
        <v>0</v>
      </c>
      <c r="U1734" s="12">
        <f>IF(Table1[[#This Row],[Payment_Status]]="Unpaid",1,0)</f>
        <v>1</v>
      </c>
      <c r="V1734" s="12">
        <f>IF(Table1[[#This Row],[Payment_Status]]="Pending",1,0)</f>
        <v>0</v>
      </c>
      <c r="W1734" s="12" t="s">
        <v>58</v>
      </c>
      <c r="X1734" s="12" t="s">
        <v>44</v>
      </c>
      <c r="Y1734" s="12" t="s">
        <v>31</v>
      </c>
      <c r="Z1734" s="12">
        <v>240.34</v>
      </c>
      <c r="AA1734" s="12">
        <v>197.22</v>
      </c>
      <c r="AB1734" s="12" t="s">
        <v>46</v>
      </c>
      <c r="AC1734" s="13">
        <v>44976</v>
      </c>
      <c r="AD1734" s="12">
        <v>48</v>
      </c>
      <c r="AE1734" s="15" t="s">
        <v>33</v>
      </c>
    </row>
    <row r="1735" spans="3:31" ht="18" x14ac:dyDescent="0.35">
      <c r="C1735" s="11" t="s">
        <v>3474</v>
      </c>
      <c r="D1735" s="12" t="s">
        <v>5727</v>
      </c>
      <c r="E1735" s="12" t="s">
        <v>7744</v>
      </c>
      <c r="F1735" s="12" t="s">
        <v>26</v>
      </c>
      <c r="G1735" s="12" t="s">
        <v>8026</v>
      </c>
      <c r="H1735" s="12" t="s">
        <v>8021</v>
      </c>
      <c r="I1735" s="12" t="s">
        <v>3475</v>
      </c>
      <c r="J1735" s="13">
        <v>45716</v>
      </c>
      <c r="K1735" s="14">
        <v>0.46619212962962964</v>
      </c>
      <c r="L1735" s="12">
        <v>486.08</v>
      </c>
      <c r="M1735" s="12">
        <v>4598.8500000000004</v>
      </c>
      <c r="N1735" s="12">
        <v>5084.93</v>
      </c>
      <c r="O1735" s="12">
        <v>3164.4</v>
      </c>
      <c r="P1735" s="49">
        <v>45718</v>
      </c>
      <c r="Q1735" s="12" t="str">
        <f>TEXT(Table1[[#This Row],[Billing_Date]],"YYYY")</f>
        <v>2025</v>
      </c>
      <c r="R1735" s="49">
        <v>45878</v>
      </c>
      <c r="S1735" s="12" t="s">
        <v>37</v>
      </c>
      <c r="T1735" s="12">
        <f>IF(Table1[[#This Row],[Payment_Status]]="Paid",1,0)</f>
        <v>0</v>
      </c>
      <c r="U1735" s="12">
        <f>IF(Table1[[#This Row],[Payment_Status]]="Unpaid",1,0)</f>
        <v>0</v>
      </c>
      <c r="V1735" s="12">
        <f>IF(Table1[[#This Row],[Payment_Status]]="Pending",1,0)</f>
        <v>1</v>
      </c>
      <c r="W1735" s="12" t="s">
        <v>38</v>
      </c>
      <c r="X1735" s="12" t="s">
        <v>39</v>
      </c>
      <c r="Y1735" s="12" t="s">
        <v>51</v>
      </c>
      <c r="Z1735" s="12">
        <v>309.3</v>
      </c>
      <c r="AA1735" s="12">
        <v>176.78</v>
      </c>
      <c r="AB1735" s="12" t="s">
        <v>32</v>
      </c>
      <c r="AC1735" s="13">
        <v>43145</v>
      </c>
      <c r="AD1735" s="12">
        <v>68</v>
      </c>
      <c r="AE1735" s="15" t="s">
        <v>33</v>
      </c>
    </row>
    <row r="1736" spans="3:31" ht="18" x14ac:dyDescent="0.35">
      <c r="C1736" s="11" t="s">
        <v>3476</v>
      </c>
      <c r="D1736" s="12" t="s">
        <v>5728</v>
      </c>
      <c r="E1736" s="12" t="s">
        <v>7745</v>
      </c>
      <c r="F1736" s="12" t="s">
        <v>26</v>
      </c>
      <c r="G1736" s="12" t="s">
        <v>8027</v>
      </c>
      <c r="H1736" s="12" t="s">
        <v>8022</v>
      </c>
      <c r="I1736" s="12" t="s">
        <v>3477</v>
      </c>
      <c r="J1736" s="13">
        <v>45577</v>
      </c>
      <c r="K1736" s="14">
        <v>7.7499999999999999E-2</v>
      </c>
      <c r="L1736" s="12">
        <v>86.13</v>
      </c>
      <c r="M1736" s="12">
        <v>4691.9399999999996</v>
      </c>
      <c r="N1736" s="12">
        <v>4778.07</v>
      </c>
      <c r="O1736" s="12">
        <v>598.03</v>
      </c>
      <c r="P1736" s="49">
        <v>45634</v>
      </c>
      <c r="Q1736" s="12" t="str">
        <f>TEXT(Table1[[#This Row],[Billing_Date]],"YYYY")</f>
        <v>2024</v>
      </c>
      <c r="R1736" s="49">
        <v>45865</v>
      </c>
      <c r="S1736" s="12" t="s">
        <v>49</v>
      </c>
      <c r="T1736" s="12">
        <f>IF(Table1[[#This Row],[Payment_Status]]="Paid",1,0)</f>
        <v>0</v>
      </c>
      <c r="U1736" s="12">
        <f>IF(Table1[[#This Row],[Payment_Status]]="Unpaid",1,0)</f>
        <v>1</v>
      </c>
      <c r="V1736" s="12">
        <f>IF(Table1[[#This Row],[Payment_Status]]="Pending",1,0)</f>
        <v>0</v>
      </c>
      <c r="W1736" s="12" t="s">
        <v>29</v>
      </c>
      <c r="X1736" s="12" t="s">
        <v>39</v>
      </c>
      <c r="Y1736" s="12" t="s">
        <v>51</v>
      </c>
      <c r="Z1736" s="12">
        <v>39.47</v>
      </c>
      <c r="AA1736" s="12">
        <v>46.66</v>
      </c>
      <c r="AB1736" s="12" t="s">
        <v>32</v>
      </c>
      <c r="AC1736" s="13">
        <v>42902</v>
      </c>
      <c r="AD1736" s="12">
        <v>51</v>
      </c>
      <c r="AE1736" s="15" t="s">
        <v>33</v>
      </c>
    </row>
    <row r="1737" spans="3:31" ht="18" x14ac:dyDescent="0.35">
      <c r="C1737" s="11" t="s">
        <v>3478</v>
      </c>
      <c r="D1737" s="12" t="s">
        <v>5729</v>
      </c>
      <c r="E1737" s="12" t="s">
        <v>7746</v>
      </c>
      <c r="F1737" s="12" t="s">
        <v>30</v>
      </c>
      <c r="G1737" s="12" t="s">
        <v>8026</v>
      </c>
      <c r="H1737" s="12" t="s">
        <v>8021</v>
      </c>
      <c r="I1737" s="12" t="s">
        <v>3479</v>
      </c>
      <c r="J1737" s="13">
        <v>45583</v>
      </c>
      <c r="K1737" s="14">
        <v>0.57196759259259256</v>
      </c>
      <c r="L1737" s="12">
        <v>177.3</v>
      </c>
      <c r="M1737" s="12">
        <v>1466.64</v>
      </c>
      <c r="N1737" s="12">
        <v>1643.94</v>
      </c>
      <c r="O1737" s="12">
        <v>1162.31</v>
      </c>
      <c r="P1737" s="49">
        <v>45626</v>
      </c>
      <c r="Q1737" s="12" t="str">
        <f>TEXT(Table1[[#This Row],[Billing_Date]],"YYYY")</f>
        <v>2024</v>
      </c>
      <c r="R1737" s="49">
        <v>45868</v>
      </c>
      <c r="S1737" s="12" t="s">
        <v>49</v>
      </c>
      <c r="T1737" s="12">
        <f>IF(Table1[[#This Row],[Payment_Status]]="Paid",1,0)</f>
        <v>0</v>
      </c>
      <c r="U1737" s="12">
        <f>IF(Table1[[#This Row],[Payment_Status]]="Unpaid",1,0)</f>
        <v>1</v>
      </c>
      <c r="V1737" s="12">
        <f>IF(Table1[[#This Row],[Payment_Status]]="Pending",1,0)</f>
        <v>0</v>
      </c>
      <c r="W1737" s="12" t="s">
        <v>38</v>
      </c>
      <c r="X1737" s="12" t="s">
        <v>44</v>
      </c>
      <c r="Y1737" s="12" t="s">
        <v>63</v>
      </c>
      <c r="Z1737" s="12">
        <v>91.96</v>
      </c>
      <c r="AA1737" s="12">
        <v>85.34</v>
      </c>
      <c r="AB1737" s="12" t="s">
        <v>32</v>
      </c>
      <c r="AC1737" s="13">
        <v>44522</v>
      </c>
      <c r="AD1737" s="12">
        <v>49</v>
      </c>
      <c r="AE1737" s="15" t="s">
        <v>40</v>
      </c>
    </row>
    <row r="1738" spans="3:31" ht="18" x14ac:dyDescent="0.35">
      <c r="C1738" s="11" t="s">
        <v>3480</v>
      </c>
      <c r="D1738" s="12" t="s">
        <v>5730</v>
      </c>
      <c r="E1738" s="12" t="s">
        <v>7747</v>
      </c>
      <c r="F1738" s="12" t="s">
        <v>30</v>
      </c>
      <c r="G1738" s="12" t="s">
        <v>8031</v>
      </c>
      <c r="H1738" s="12" t="s">
        <v>8024</v>
      </c>
      <c r="I1738" s="12" t="s">
        <v>3481</v>
      </c>
      <c r="J1738" s="13">
        <v>45677</v>
      </c>
      <c r="K1738" s="14">
        <v>0.30935185185185188</v>
      </c>
      <c r="L1738" s="12">
        <v>224.05</v>
      </c>
      <c r="M1738" s="12">
        <v>3726.8</v>
      </c>
      <c r="N1738" s="12">
        <v>3950.85</v>
      </c>
      <c r="O1738" s="12">
        <v>1666.49</v>
      </c>
      <c r="P1738" s="49">
        <v>45680</v>
      </c>
      <c r="Q1738" s="12" t="str">
        <f>TEXT(Table1[[#This Row],[Billing_Date]],"YYYY")</f>
        <v>2025</v>
      </c>
      <c r="R1738" s="49">
        <v>45863</v>
      </c>
      <c r="S1738" s="12" t="s">
        <v>37</v>
      </c>
      <c r="T1738" s="12">
        <f>IF(Table1[[#This Row],[Payment_Status]]="Paid",1,0)</f>
        <v>0</v>
      </c>
      <c r="U1738" s="12">
        <f>IF(Table1[[#This Row],[Payment_Status]]="Unpaid",1,0)</f>
        <v>0</v>
      </c>
      <c r="V1738" s="12">
        <f>IF(Table1[[#This Row],[Payment_Status]]="Pending",1,0)</f>
        <v>1</v>
      </c>
      <c r="W1738" s="12" t="s">
        <v>38</v>
      </c>
      <c r="X1738" s="12" t="s">
        <v>44</v>
      </c>
      <c r="Y1738" s="12" t="s">
        <v>45</v>
      </c>
      <c r="Z1738" s="12">
        <v>138.61000000000001</v>
      </c>
      <c r="AA1738" s="12">
        <v>85.44</v>
      </c>
      <c r="AB1738" s="12" t="s">
        <v>32</v>
      </c>
      <c r="AC1738" s="13">
        <v>43357</v>
      </c>
      <c r="AD1738" s="12">
        <v>23</v>
      </c>
      <c r="AE1738" s="15" t="s">
        <v>64</v>
      </c>
    </row>
    <row r="1739" spans="3:31" ht="18" x14ac:dyDescent="0.35">
      <c r="C1739" s="11" t="s">
        <v>3482</v>
      </c>
      <c r="D1739" s="12" t="s">
        <v>5731</v>
      </c>
      <c r="E1739" s="12" t="s">
        <v>7748</v>
      </c>
      <c r="F1739" s="12" t="s">
        <v>35</v>
      </c>
      <c r="G1739" s="12" t="s">
        <v>8025</v>
      </c>
      <c r="H1739" s="12" t="s">
        <v>8020</v>
      </c>
      <c r="I1739" s="12" t="s">
        <v>3483</v>
      </c>
      <c r="J1739" s="13">
        <v>45658</v>
      </c>
      <c r="K1739" s="14">
        <v>0.27532407407407405</v>
      </c>
      <c r="L1739" s="12">
        <v>131.38</v>
      </c>
      <c r="M1739" s="12">
        <v>1689.44</v>
      </c>
      <c r="N1739" s="12">
        <v>1820.82</v>
      </c>
      <c r="O1739" s="12">
        <v>602.01</v>
      </c>
      <c r="P1739" s="49">
        <v>45661</v>
      </c>
      <c r="Q1739" s="12" t="str">
        <f>TEXT(Table1[[#This Row],[Billing_Date]],"YYYY")</f>
        <v>2025</v>
      </c>
      <c r="R1739" s="49">
        <v>45885</v>
      </c>
      <c r="S1739" s="12" t="s">
        <v>28</v>
      </c>
      <c r="T1739" s="12">
        <f>IF(Table1[[#This Row],[Payment_Status]]="Paid",1,0)</f>
        <v>1</v>
      </c>
      <c r="U1739" s="12">
        <f>IF(Table1[[#This Row],[Payment_Status]]="Unpaid",1,0)</f>
        <v>0</v>
      </c>
      <c r="V1739" s="12">
        <f>IF(Table1[[#This Row],[Payment_Status]]="Pending",1,0)</f>
        <v>0</v>
      </c>
      <c r="W1739" s="12" t="s">
        <v>38</v>
      </c>
      <c r="X1739" s="12" t="s">
        <v>39</v>
      </c>
      <c r="Y1739" s="12" t="s">
        <v>45</v>
      </c>
      <c r="Z1739" s="12">
        <v>62.09</v>
      </c>
      <c r="AA1739" s="12">
        <v>69.290000000000006</v>
      </c>
      <c r="AB1739" s="12" t="s">
        <v>32</v>
      </c>
      <c r="AC1739" s="13">
        <v>43879</v>
      </c>
      <c r="AD1739" s="12">
        <v>50</v>
      </c>
      <c r="AE1739" s="15" t="s">
        <v>64</v>
      </c>
    </row>
    <row r="1740" spans="3:31" ht="18" x14ac:dyDescent="0.35">
      <c r="C1740" s="11" t="s">
        <v>3484</v>
      </c>
      <c r="D1740" s="12" t="s">
        <v>5732</v>
      </c>
      <c r="E1740" s="12" t="s">
        <v>7749</v>
      </c>
      <c r="F1740" s="12" t="s">
        <v>35</v>
      </c>
      <c r="G1740" s="12" t="s">
        <v>8031</v>
      </c>
      <c r="H1740" s="12" t="s">
        <v>8024</v>
      </c>
      <c r="I1740" s="12" t="s">
        <v>3485</v>
      </c>
      <c r="J1740" s="13">
        <v>45750</v>
      </c>
      <c r="K1740" s="14">
        <v>0.42872685185185183</v>
      </c>
      <c r="L1740" s="12">
        <v>138.52000000000001</v>
      </c>
      <c r="M1740" s="12">
        <v>2684.28</v>
      </c>
      <c r="N1740" s="12">
        <v>2822.8</v>
      </c>
      <c r="O1740" s="12">
        <v>844.87</v>
      </c>
      <c r="P1740" s="49">
        <v>45751</v>
      </c>
      <c r="Q1740" s="12" t="str">
        <f>TEXT(Table1[[#This Row],[Billing_Date]],"YYYY")</f>
        <v>2025</v>
      </c>
      <c r="R1740" s="49">
        <v>45875</v>
      </c>
      <c r="S1740" s="12" t="s">
        <v>37</v>
      </c>
      <c r="T1740" s="12">
        <f>IF(Table1[[#This Row],[Payment_Status]]="Paid",1,0)</f>
        <v>0</v>
      </c>
      <c r="U1740" s="12">
        <f>IF(Table1[[#This Row],[Payment_Status]]="Unpaid",1,0)</f>
        <v>0</v>
      </c>
      <c r="V1740" s="12">
        <f>IF(Table1[[#This Row],[Payment_Status]]="Pending",1,0)</f>
        <v>1</v>
      </c>
      <c r="W1740" s="12" t="s">
        <v>29</v>
      </c>
      <c r="X1740" s="12" t="s">
        <v>39</v>
      </c>
      <c r="Y1740" s="12" t="s">
        <v>85</v>
      </c>
      <c r="Z1740" s="12">
        <v>95.4</v>
      </c>
      <c r="AA1740" s="12">
        <v>43.12</v>
      </c>
      <c r="AB1740" s="12" t="s">
        <v>46</v>
      </c>
      <c r="AC1740" s="13">
        <v>45368</v>
      </c>
      <c r="AD1740" s="12">
        <v>61</v>
      </c>
      <c r="AE1740" s="15" t="s">
        <v>40</v>
      </c>
    </row>
    <row r="1741" spans="3:31" ht="18" x14ac:dyDescent="0.35">
      <c r="C1741" s="11" t="s">
        <v>3486</v>
      </c>
      <c r="D1741" s="12" t="s">
        <v>5733</v>
      </c>
      <c r="E1741" s="12" t="s">
        <v>7750</v>
      </c>
      <c r="F1741" s="12" t="s">
        <v>35</v>
      </c>
      <c r="G1741" s="12" t="s">
        <v>8026</v>
      </c>
      <c r="H1741" s="12" t="s">
        <v>8021</v>
      </c>
      <c r="I1741" s="12" t="s">
        <v>3487</v>
      </c>
      <c r="J1741" s="13">
        <v>45768</v>
      </c>
      <c r="K1741" s="14">
        <v>0.74275462962962968</v>
      </c>
      <c r="L1741" s="12">
        <v>57.06</v>
      </c>
      <c r="M1741" s="12">
        <v>4363.2700000000004</v>
      </c>
      <c r="N1741" s="12">
        <v>4420.33</v>
      </c>
      <c r="O1741" s="12">
        <v>279.77999999999997</v>
      </c>
      <c r="P1741" s="49">
        <v>45772</v>
      </c>
      <c r="Q1741" s="12" t="str">
        <f>TEXT(Table1[[#This Row],[Billing_Date]],"YYYY")</f>
        <v>2025</v>
      </c>
      <c r="R1741" s="49">
        <v>45871</v>
      </c>
      <c r="S1741" s="12" t="s">
        <v>49</v>
      </c>
      <c r="T1741" s="12">
        <f>IF(Table1[[#This Row],[Payment_Status]]="Paid",1,0)</f>
        <v>0</v>
      </c>
      <c r="U1741" s="12">
        <f>IF(Table1[[#This Row],[Payment_Status]]="Unpaid",1,0)</f>
        <v>1</v>
      </c>
      <c r="V1741" s="12">
        <f>IF(Table1[[#This Row],[Payment_Status]]="Pending",1,0)</f>
        <v>0</v>
      </c>
      <c r="W1741" s="12" t="s">
        <v>58</v>
      </c>
      <c r="X1741" s="12" t="s">
        <v>30</v>
      </c>
      <c r="Y1741" s="12" t="s">
        <v>85</v>
      </c>
      <c r="Z1741" s="12">
        <v>26.87</v>
      </c>
      <c r="AA1741" s="12">
        <v>30.19</v>
      </c>
      <c r="AB1741" s="12" t="s">
        <v>46</v>
      </c>
      <c r="AC1741" s="13">
        <v>43784</v>
      </c>
      <c r="AD1741" s="12">
        <v>52</v>
      </c>
      <c r="AE1741" s="15" t="s">
        <v>64</v>
      </c>
    </row>
    <row r="1742" spans="3:31" ht="18" x14ac:dyDescent="0.35">
      <c r="C1742" s="11" t="s">
        <v>3488</v>
      </c>
      <c r="D1742" s="12" t="s">
        <v>5734</v>
      </c>
      <c r="E1742" s="12" t="s">
        <v>7751</v>
      </c>
      <c r="F1742" s="12" t="s">
        <v>26</v>
      </c>
      <c r="G1742" s="12" t="s">
        <v>8029</v>
      </c>
      <c r="H1742" s="12" t="s">
        <v>8020</v>
      </c>
      <c r="I1742" s="12" t="s">
        <v>3489</v>
      </c>
      <c r="J1742" s="13">
        <v>45678</v>
      </c>
      <c r="K1742" s="14">
        <v>0.84408564814814813</v>
      </c>
      <c r="L1742" s="12">
        <v>457.15</v>
      </c>
      <c r="M1742" s="12">
        <v>2411.2399999999998</v>
      </c>
      <c r="N1742" s="12">
        <v>2868.39</v>
      </c>
      <c r="O1742" s="12">
        <v>2790.14</v>
      </c>
      <c r="P1742" s="49">
        <v>45679</v>
      </c>
      <c r="Q1742" s="12" t="str">
        <f>TEXT(Table1[[#This Row],[Billing_Date]],"YYYY")</f>
        <v>2025</v>
      </c>
      <c r="R1742" s="49">
        <v>45880</v>
      </c>
      <c r="S1742" s="12" t="s">
        <v>37</v>
      </c>
      <c r="T1742" s="12">
        <f>IF(Table1[[#This Row],[Payment_Status]]="Paid",1,0)</f>
        <v>0</v>
      </c>
      <c r="U1742" s="12">
        <f>IF(Table1[[#This Row],[Payment_Status]]="Unpaid",1,0)</f>
        <v>0</v>
      </c>
      <c r="V1742" s="12">
        <f>IF(Table1[[#This Row],[Payment_Status]]="Pending",1,0)</f>
        <v>1</v>
      </c>
      <c r="W1742" s="12" t="s">
        <v>29</v>
      </c>
      <c r="X1742" s="12" t="s">
        <v>39</v>
      </c>
      <c r="Y1742" s="12" t="s">
        <v>85</v>
      </c>
      <c r="Z1742" s="12">
        <v>220.68</v>
      </c>
      <c r="AA1742" s="12">
        <v>236.47</v>
      </c>
      <c r="AB1742" s="12" t="s">
        <v>32</v>
      </c>
      <c r="AC1742" s="13">
        <v>44817</v>
      </c>
      <c r="AD1742" s="12">
        <v>36</v>
      </c>
      <c r="AE1742" s="15" t="s">
        <v>64</v>
      </c>
    </row>
    <row r="1743" spans="3:31" ht="18" x14ac:dyDescent="0.35">
      <c r="C1743" s="11" t="s">
        <v>1815</v>
      </c>
      <c r="D1743" s="12" t="s">
        <v>4119</v>
      </c>
      <c r="E1743" s="12" t="s">
        <v>7752</v>
      </c>
      <c r="F1743" s="12" t="s">
        <v>35</v>
      </c>
      <c r="G1743" s="12" t="s">
        <v>8025</v>
      </c>
      <c r="H1743" s="12" t="s">
        <v>8020</v>
      </c>
      <c r="I1743" s="12" t="s">
        <v>1816</v>
      </c>
      <c r="J1743" s="13">
        <v>45638</v>
      </c>
      <c r="K1743" s="14">
        <v>0.19969907407407408</v>
      </c>
      <c r="L1743" s="12">
        <v>417.29</v>
      </c>
      <c r="M1743" s="12">
        <v>3674.81</v>
      </c>
      <c r="N1743" s="12">
        <v>4092.1</v>
      </c>
      <c r="O1743" s="12">
        <v>1944.32</v>
      </c>
      <c r="P1743" s="49">
        <v>45663</v>
      </c>
      <c r="Q1743" s="12" t="str">
        <f>TEXT(Table1[[#This Row],[Billing_Date]],"YYYY")</f>
        <v>2025</v>
      </c>
      <c r="R1743" s="49">
        <v>45872</v>
      </c>
      <c r="S1743" s="12" t="s">
        <v>28</v>
      </c>
      <c r="T1743" s="12">
        <f>IF(Table1[[#This Row],[Payment_Status]]="Paid",1,0)</f>
        <v>1</v>
      </c>
      <c r="U1743" s="12">
        <f>IF(Table1[[#This Row],[Payment_Status]]="Unpaid",1,0)</f>
        <v>0</v>
      </c>
      <c r="V1743" s="12">
        <f>IF(Table1[[#This Row],[Payment_Status]]="Pending",1,0)</f>
        <v>0</v>
      </c>
      <c r="W1743" s="12" t="s">
        <v>58</v>
      </c>
      <c r="X1743" s="12" t="s">
        <v>30</v>
      </c>
      <c r="Y1743" s="12" t="s">
        <v>63</v>
      </c>
      <c r="Z1743" s="12">
        <v>242.65</v>
      </c>
      <c r="AA1743" s="12">
        <v>174.64</v>
      </c>
      <c r="AB1743" s="12" t="s">
        <v>32</v>
      </c>
      <c r="AC1743" s="13">
        <v>43552</v>
      </c>
      <c r="AD1743" s="12">
        <v>60</v>
      </c>
      <c r="AE1743" s="15" t="s">
        <v>64</v>
      </c>
    </row>
    <row r="1744" spans="3:31" ht="18" x14ac:dyDescent="0.35">
      <c r="C1744" s="11" t="s">
        <v>3492</v>
      </c>
      <c r="D1744" s="12" t="s">
        <v>5735</v>
      </c>
      <c r="E1744" s="12" t="s">
        <v>7753</v>
      </c>
      <c r="F1744" s="12" t="s">
        <v>26</v>
      </c>
      <c r="G1744" s="12" t="s">
        <v>8026</v>
      </c>
      <c r="H1744" s="12" t="s">
        <v>8021</v>
      </c>
      <c r="I1744" s="12" t="s">
        <v>3493</v>
      </c>
      <c r="J1744" s="13">
        <v>45642</v>
      </c>
      <c r="K1744" s="14">
        <v>0.64491898148148152</v>
      </c>
      <c r="L1744" s="12">
        <v>430.12</v>
      </c>
      <c r="M1744" s="12">
        <v>3829.26</v>
      </c>
      <c r="N1744" s="12">
        <v>4259.38</v>
      </c>
      <c r="O1744" s="12">
        <v>2214.29</v>
      </c>
      <c r="P1744" s="49">
        <v>45813</v>
      </c>
      <c r="Q1744" s="12" t="str">
        <f>TEXT(Table1[[#This Row],[Billing_Date]],"YYYY")</f>
        <v>2025</v>
      </c>
      <c r="R1744" s="49">
        <v>45877</v>
      </c>
      <c r="S1744" s="12" t="s">
        <v>28</v>
      </c>
      <c r="T1744" s="12">
        <f>IF(Table1[[#This Row],[Payment_Status]]="Paid",1,0)</f>
        <v>1</v>
      </c>
      <c r="U1744" s="12">
        <f>IF(Table1[[#This Row],[Payment_Status]]="Unpaid",1,0)</f>
        <v>0</v>
      </c>
      <c r="V1744" s="12">
        <f>IF(Table1[[#This Row],[Payment_Status]]="Pending",1,0)</f>
        <v>0</v>
      </c>
      <c r="W1744" s="12" t="s">
        <v>43</v>
      </c>
      <c r="X1744" s="12" t="s">
        <v>44</v>
      </c>
      <c r="Y1744" s="12" t="s">
        <v>51</v>
      </c>
      <c r="Z1744" s="12">
        <v>269.39999999999998</v>
      </c>
      <c r="AA1744" s="12">
        <v>160.72</v>
      </c>
      <c r="AB1744" s="12" t="s">
        <v>46</v>
      </c>
      <c r="AC1744" s="13">
        <v>43033</v>
      </c>
      <c r="AD1744" s="12">
        <v>42</v>
      </c>
      <c r="AE1744" s="15" t="s">
        <v>33</v>
      </c>
    </row>
    <row r="1745" spans="3:31" ht="18" x14ac:dyDescent="0.35">
      <c r="C1745" s="11" t="s">
        <v>3494</v>
      </c>
      <c r="D1745" s="12" t="s">
        <v>6021</v>
      </c>
      <c r="E1745" s="12" t="s">
        <v>7754</v>
      </c>
      <c r="F1745" s="12" t="s">
        <v>26</v>
      </c>
      <c r="G1745" s="12" t="s">
        <v>8026</v>
      </c>
      <c r="H1745" s="12" t="s">
        <v>8021</v>
      </c>
      <c r="I1745" s="12" t="s">
        <v>3495</v>
      </c>
      <c r="J1745" s="13">
        <v>45651</v>
      </c>
      <c r="K1745" s="14">
        <v>5.6446759259259259E-2</v>
      </c>
      <c r="L1745" s="12">
        <v>259.99</v>
      </c>
      <c r="M1745" s="12">
        <v>2703.2</v>
      </c>
      <c r="N1745" s="12">
        <v>2963.1899999999901</v>
      </c>
      <c r="O1745" s="12">
        <v>1664.39</v>
      </c>
      <c r="P1745" s="49">
        <v>45657</v>
      </c>
      <c r="Q1745" s="12" t="str">
        <f>TEXT(Table1[[#This Row],[Billing_Date]],"YYYY")</f>
        <v>2024</v>
      </c>
      <c r="R1745" s="49">
        <v>45858</v>
      </c>
      <c r="S1745" s="12" t="s">
        <v>37</v>
      </c>
      <c r="T1745" s="12">
        <f>IF(Table1[[#This Row],[Payment_Status]]="Paid",1,0)</f>
        <v>0</v>
      </c>
      <c r="U1745" s="12">
        <f>IF(Table1[[#This Row],[Payment_Status]]="Unpaid",1,0)</f>
        <v>0</v>
      </c>
      <c r="V1745" s="12">
        <f>IF(Table1[[#This Row],[Payment_Status]]="Pending",1,0)</f>
        <v>1</v>
      </c>
      <c r="W1745" s="12" t="s">
        <v>29</v>
      </c>
      <c r="X1745" s="12" t="s">
        <v>44</v>
      </c>
      <c r="Y1745" s="12" t="s">
        <v>45</v>
      </c>
      <c r="Z1745" s="12">
        <v>181.44</v>
      </c>
      <c r="AA1745" s="12">
        <v>78.55</v>
      </c>
      <c r="AB1745" s="12" t="s">
        <v>46</v>
      </c>
      <c r="AC1745" s="13">
        <v>45468</v>
      </c>
      <c r="AD1745" s="12">
        <v>31</v>
      </c>
      <c r="AE1745" s="15" t="s">
        <v>64</v>
      </c>
    </row>
    <row r="1746" spans="3:31" ht="18" x14ac:dyDescent="0.35">
      <c r="C1746" s="11" t="s">
        <v>3496</v>
      </c>
      <c r="D1746" s="12" t="s">
        <v>5737</v>
      </c>
      <c r="E1746" s="12" t="s">
        <v>7755</v>
      </c>
      <c r="F1746" s="12" t="s">
        <v>26</v>
      </c>
      <c r="G1746" s="12" t="s">
        <v>8027</v>
      </c>
      <c r="H1746" s="12" t="s">
        <v>8022</v>
      </c>
      <c r="I1746" s="12" t="s">
        <v>3497</v>
      </c>
      <c r="J1746" s="13">
        <v>45794</v>
      </c>
      <c r="K1746" s="14">
        <v>0.54721064814814813</v>
      </c>
      <c r="L1746" s="12">
        <v>13.91</v>
      </c>
      <c r="M1746" s="12">
        <v>2483</v>
      </c>
      <c r="N1746" s="12">
        <v>2496.91</v>
      </c>
      <c r="O1746" s="12">
        <v>82.91</v>
      </c>
      <c r="P1746" s="49">
        <v>45795</v>
      </c>
      <c r="Q1746" s="12" t="str">
        <f>TEXT(Table1[[#This Row],[Billing_Date]],"YYYY")</f>
        <v>2025</v>
      </c>
      <c r="R1746" s="49">
        <v>45877</v>
      </c>
      <c r="S1746" s="12" t="s">
        <v>49</v>
      </c>
      <c r="T1746" s="12">
        <f>IF(Table1[[#This Row],[Payment_Status]]="Paid",1,0)</f>
        <v>0</v>
      </c>
      <c r="U1746" s="12">
        <f>IF(Table1[[#This Row],[Payment_Status]]="Unpaid",1,0)</f>
        <v>1</v>
      </c>
      <c r="V1746" s="12">
        <f>IF(Table1[[#This Row],[Payment_Status]]="Pending",1,0)</f>
        <v>0</v>
      </c>
      <c r="W1746" s="12" t="s">
        <v>29</v>
      </c>
      <c r="X1746" s="12" t="s">
        <v>39</v>
      </c>
      <c r="Y1746" s="12" t="s">
        <v>63</v>
      </c>
      <c r="Z1746" s="12">
        <v>8.2799999999999994</v>
      </c>
      <c r="AA1746" s="12">
        <v>5.63</v>
      </c>
      <c r="AB1746" s="12" t="s">
        <v>46</v>
      </c>
      <c r="AC1746" s="13">
        <v>44286</v>
      </c>
      <c r="AD1746" s="12">
        <v>59</v>
      </c>
      <c r="AE1746" s="15" t="s">
        <v>33</v>
      </c>
    </row>
    <row r="1747" spans="3:31" ht="18" x14ac:dyDescent="0.35">
      <c r="C1747" s="11" t="s">
        <v>3498</v>
      </c>
      <c r="D1747" s="12" t="s">
        <v>5738</v>
      </c>
      <c r="E1747" s="12" t="s">
        <v>7756</v>
      </c>
      <c r="F1747" s="12" t="s">
        <v>26</v>
      </c>
      <c r="G1747" s="12" t="s">
        <v>8026</v>
      </c>
      <c r="H1747" s="12" t="s">
        <v>8021</v>
      </c>
      <c r="I1747" s="12" t="s">
        <v>3499</v>
      </c>
      <c r="J1747" s="13">
        <v>45683</v>
      </c>
      <c r="K1747" s="14">
        <v>0.3581597222222222</v>
      </c>
      <c r="L1747" s="12">
        <v>351.09</v>
      </c>
      <c r="M1747" s="12">
        <v>3643.33</v>
      </c>
      <c r="N1747" s="12">
        <v>3994.42</v>
      </c>
      <c r="O1747" s="12">
        <v>2420.81</v>
      </c>
      <c r="P1747" s="49">
        <v>45844</v>
      </c>
      <c r="Q1747" s="12" t="str">
        <f>TEXT(Table1[[#This Row],[Billing_Date]],"YYYY")</f>
        <v>2025</v>
      </c>
      <c r="R1747" s="49">
        <v>45878</v>
      </c>
      <c r="S1747" s="12" t="s">
        <v>28</v>
      </c>
      <c r="T1747" s="12">
        <f>IF(Table1[[#This Row],[Payment_Status]]="Paid",1,0)</f>
        <v>1</v>
      </c>
      <c r="U1747" s="12">
        <f>IF(Table1[[#This Row],[Payment_Status]]="Unpaid",1,0)</f>
        <v>0</v>
      </c>
      <c r="V1747" s="12">
        <f>IF(Table1[[#This Row],[Payment_Status]]="Pending",1,0)</f>
        <v>0</v>
      </c>
      <c r="W1747" s="12" t="s">
        <v>38</v>
      </c>
      <c r="X1747" s="12" t="s">
        <v>39</v>
      </c>
      <c r="Y1747" s="12" t="s">
        <v>51</v>
      </c>
      <c r="Z1747" s="12">
        <v>163.41999999999999</v>
      </c>
      <c r="AA1747" s="12">
        <v>187.67</v>
      </c>
      <c r="AB1747" s="12" t="s">
        <v>32</v>
      </c>
      <c r="AC1747" s="13">
        <v>42288</v>
      </c>
      <c r="AD1747" s="12">
        <v>21</v>
      </c>
      <c r="AE1747" s="15" t="s">
        <v>33</v>
      </c>
    </row>
    <row r="1748" spans="3:31" ht="18" x14ac:dyDescent="0.35">
      <c r="C1748" s="11" t="s">
        <v>3500</v>
      </c>
      <c r="D1748" s="12" t="s">
        <v>5739</v>
      </c>
      <c r="E1748" s="12" t="s">
        <v>7757</v>
      </c>
      <c r="F1748" s="12" t="s">
        <v>30</v>
      </c>
      <c r="G1748" s="12" t="s">
        <v>8030</v>
      </c>
      <c r="H1748" s="12" t="s">
        <v>8023</v>
      </c>
      <c r="I1748" s="12" t="s">
        <v>3501</v>
      </c>
      <c r="J1748" s="13">
        <v>45760</v>
      </c>
      <c r="K1748" s="14">
        <v>0.47707175925925926</v>
      </c>
      <c r="L1748" s="12">
        <v>90.09</v>
      </c>
      <c r="M1748" s="12">
        <v>2590.4</v>
      </c>
      <c r="N1748" s="12">
        <v>2680.49</v>
      </c>
      <c r="O1748" s="12">
        <v>479.26</v>
      </c>
      <c r="P1748" s="49">
        <v>45762</v>
      </c>
      <c r="Q1748" s="12" t="str">
        <f>TEXT(Table1[[#This Row],[Billing_Date]],"YYYY")</f>
        <v>2025</v>
      </c>
      <c r="R1748" s="49">
        <v>45859</v>
      </c>
      <c r="S1748" s="12" t="s">
        <v>49</v>
      </c>
      <c r="T1748" s="12">
        <f>IF(Table1[[#This Row],[Payment_Status]]="Paid",1,0)</f>
        <v>0</v>
      </c>
      <c r="U1748" s="12">
        <f>IF(Table1[[#This Row],[Payment_Status]]="Unpaid",1,0)</f>
        <v>1</v>
      </c>
      <c r="V1748" s="12">
        <f>IF(Table1[[#This Row],[Payment_Status]]="Pending",1,0)</f>
        <v>0</v>
      </c>
      <c r="W1748" s="12" t="s">
        <v>43</v>
      </c>
      <c r="X1748" s="12" t="s">
        <v>39</v>
      </c>
      <c r="Y1748" s="12" t="s">
        <v>63</v>
      </c>
      <c r="Z1748" s="12">
        <v>50.57</v>
      </c>
      <c r="AA1748" s="12">
        <v>39.520000000000003</v>
      </c>
      <c r="AB1748" s="12" t="s">
        <v>32</v>
      </c>
      <c r="AC1748" s="13">
        <v>42633</v>
      </c>
      <c r="AD1748" s="12">
        <v>34</v>
      </c>
      <c r="AE1748" s="15" t="s">
        <v>40</v>
      </c>
    </row>
    <row r="1749" spans="3:31" ht="18" x14ac:dyDescent="0.35">
      <c r="C1749" s="11" t="s">
        <v>3502</v>
      </c>
      <c r="D1749" s="12" t="s">
        <v>5740</v>
      </c>
      <c r="E1749" s="12" t="s">
        <v>7758</v>
      </c>
      <c r="F1749" s="12" t="s">
        <v>26</v>
      </c>
      <c r="G1749" s="12" t="s">
        <v>8026</v>
      </c>
      <c r="H1749" s="12" t="s">
        <v>8021</v>
      </c>
      <c r="I1749" s="12" t="s">
        <v>3503</v>
      </c>
      <c r="J1749" s="13">
        <v>45654</v>
      </c>
      <c r="K1749" s="14">
        <v>0.61425925925925928</v>
      </c>
      <c r="L1749" s="12">
        <v>429.19</v>
      </c>
      <c r="M1749" s="12">
        <v>1849.69</v>
      </c>
      <c r="N1749" s="12">
        <v>2278.88</v>
      </c>
      <c r="O1749" s="12">
        <v>2849.27</v>
      </c>
      <c r="P1749" s="49">
        <v>45655</v>
      </c>
      <c r="Q1749" s="12" t="str">
        <f>TEXT(Table1[[#This Row],[Billing_Date]],"YYYY")</f>
        <v>2024</v>
      </c>
      <c r="R1749" s="49">
        <v>45870</v>
      </c>
      <c r="S1749" s="12" t="s">
        <v>28</v>
      </c>
      <c r="T1749" s="12">
        <f>IF(Table1[[#This Row],[Payment_Status]]="Paid",1,0)</f>
        <v>1</v>
      </c>
      <c r="U1749" s="12">
        <f>IF(Table1[[#This Row],[Payment_Status]]="Unpaid",1,0)</f>
        <v>0</v>
      </c>
      <c r="V1749" s="12">
        <f>IF(Table1[[#This Row],[Payment_Status]]="Pending",1,0)</f>
        <v>0</v>
      </c>
      <c r="W1749" s="12" t="s">
        <v>50</v>
      </c>
      <c r="X1749" s="12" t="s">
        <v>30</v>
      </c>
      <c r="Y1749" s="12" t="s">
        <v>45</v>
      </c>
      <c r="Z1749" s="12">
        <v>257.38</v>
      </c>
      <c r="AA1749" s="12">
        <v>171.81</v>
      </c>
      <c r="AB1749" s="12" t="s">
        <v>32</v>
      </c>
      <c r="AC1749" s="13">
        <v>42641</v>
      </c>
      <c r="AD1749" s="12">
        <v>62</v>
      </c>
      <c r="AE1749" s="15" t="s">
        <v>64</v>
      </c>
    </row>
    <row r="1750" spans="3:31" ht="18" x14ac:dyDescent="0.35">
      <c r="C1750" s="11" t="s">
        <v>1565</v>
      </c>
      <c r="D1750" s="12" t="s">
        <v>5741</v>
      </c>
      <c r="E1750" s="12" t="s">
        <v>7759</v>
      </c>
      <c r="F1750" s="12" t="s">
        <v>26</v>
      </c>
      <c r="G1750" s="12" t="s">
        <v>8030</v>
      </c>
      <c r="H1750" s="12" t="s">
        <v>8023</v>
      </c>
      <c r="I1750" s="12" t="s">
        <v>1566</v>
      </c>
      <c r="J1750" s="13">
        <v>45635</v>
      </c>
      <c r="K1750" s="14">
        <v>0.14956018518518518</v>
      </c>
      <c r="L1750" s="12">
        <v>142.88</v>
      </c>
      <c r="M1750" s="12">
        <v>3926.89</v>
      </c>
      <c r="N1750" s="12">
        <v>4069.77</v>
      </c>
      <c r="O1750" s="12">
        <v>894.11</v>
      </c>
      <c r="P1750" s="49">
        <v>45642</v>
      </c>
      <c r="Q1750" s="12" t="str">
        <f>TEXT(Table1[[#This Row],[Billing_Date]],"YYYY")</f>
        <v>2024</v>
      </c>
      <c r="R1750" s="49">
        <v>45857</v>
      </c>
      <c r="S1750" s="12" t="s">
        <v>28</v>
      </c>
      <c r="T1750" s="12">
        <f>IF(Table1[[#This Row],[Payment_Status]]="Paid",1,0)</f>
        <v>1</v>
      </c>
      <c r="U1750" s="12">
        <f>IF(Table1[[#This Row],[Payment_Status]]="Unpaid",1,0)</f>
        <v>0</v>
      </c>
      <c r="V1750" s="12">
        <f>IF(Table1[[#This Row],[Payment_Status]]="Pending",1,0)</f>
        <v>0</v>
      </c>
      <c r="W1750" s="12" t="s">
        <v>38</v>
      </c>
      <c r="X1750" s="12" t="s">
        <v>44</v>
      </c>
      <c r="Y1750" s="12" t="s">
        <v>85</v>
      </c>
      <c r="Z1750" s="12">
        <v>96.21</v>
      </c>
      <c r="AA1750" s="12">
        <v>46.67</v>
      </c>
      <c r="AB1750" s="12" t="s">
        <v>32</v>
      </c>
      <c r="AC1750" s="13">
        <v>44830</v>
      </c>
      <c r="AD1750" s="12">
        <v>57</v>
      </c>
      <c r="AE1750" s="15" t="s">
        <v>33</v>
      </c>
    </row>
    <row r="1751" spans="3:31" ht="18" x14ac:dyDescent="0.35">
      <c r="C1751" s="11" t="s">
        <v>3506</v>
      </c>
      <c r="D1751" s="12" t="s">
        <v>5742</v>
      </c>
      <c r="E1751" s="12" t="s">
        <v>7760</v>
      </c>
      <c r="F1751" s="12" t="s">
        <v>30</v>
      </c>
      <c r="G1751" s="12" t="s">
        <v>8026</v>
      </c>
      <c r="H1751" s="12" t="s">
        <v>8021</v>
      </c>
      <c r="I1751" s="12" t="s">
        <v>3507</v>
      </c>
      <c r="J1751" s="13">
        <v>45662</v>
      </c>
      <c r="K1751" s="14">
        <v>0.53420138888888891</v>
      </c>
      <c r="L1751" s="12">
        <v>256.81</v>
      </c>
      <c r="M1751" s="12">
        <v>2330.5500000000002</v>
      </c>
      <c r="N1751" s="12">
        <v>2587.36</v>
      </c>
      <c r="O1751" s="12">
        <v>1411.11</v>
      </c>
      <c r="P1751" s="49">
        <v>45664</v>
      </c>
      <c r="Q1751" s="12" t="str">
        <f>TEXT(Table1[[#This Row],[Billing_Date]],"YYYY")</f>
        <v>2025</v>
      </c>
      <c r="R1751" s="49">
        <v>45876</v>
      </c>
      <c r="S1751" s="12" t="s">
        <v>28</v>
      </c>
      <c r="T1751" s="12">
        <f>IF(Table1[[#This Row],[Payment_Status]]="Paid",1,0)</f>
        <v>1</v>
      </c>
      <c r="U1751" s="12">
        <f>IF(Table1[[#This Row],[Payment_Status]]="Unpaid",1,0)</f>
        <v>0</v>
      </c>
      <c r="V1751" s="12">
        <f>IF(Table1[[#This Row],[Payment_Status]]="Pending",1,0)</f>
        <v>0</v>
      </c>
      <c r="W1751" s="12" t="s">
        <v>50</v>
      </c>
      <c r="X1751" s="12" t="s">
        <v>44</v>
      </c>
      <c r="Y1751" s="12" t="s">
        <v>45</v>
      </c>
      <c r="Z1751" s="12">
        <v>179.5</v>
      </c>
      <c r="AA1751" s="12">
        <v>77.31</v>
      </c>
      <c r="AB1751" s="12" t="s">
        <v>46</v>
      </c>
      <c r="AC1751" s="13">
        <v>42413</v>
      </c>
      <c r="AD1751" s="12">
        <v>50</v>
      </c>
      <c r="AE1751" s="15" t="s">
        <v>64</v>
      </c>
    </row>
    <row r="1752" spans="3:31" ht="18" x14ac:dyDescent="0.35">
      <c r="C1752" s="11" t="s">
        <v>3508</v>
      </c>
      <c r="D1752" s="12" t="s">
        <v>5743</v>
      </c>
      <c r="E1752" s="12" t="s">
        <v>7761</v>
      </c>
      <c r="F1752" s="12" t="s">
        <v>35</v>
      </c>
      <c r="G1752" s="12" t="s">
        <v>8027</v>
      </c>
      <c r="H1752" s="12" t="s">
        <v>8022</v>
      </c>
      <c r="I1752" s="12" t="s">
        <v>3509</v>
      </c>
      <c r="J1752" s="13">
        <v>45723</v>
      </c>
      <c r="K1752" s="14">
        <v>0.42888888888888888</v>
      </c>
      <c r="L1752" s="12">
        <v>158.08000000000001</v>
      </c>
      <c r="M1752" s="12">
        <v>3910.62</v>
      </c>
      <c r="N1752" s="12">
        <v>4068.7</v>
      </c>
      <c r="O1752" s="12">
        <v>948.84</v>
      </c>
      <c r="P1752" s="49">
        <v>45837</v>
      </c>
      <c r="Q1752" s="12" t="str">
        <f>TEXT(Table1[[#This Row],[Billing_Date]],"YYYY")</f>
        <v>2025</v>
      </c>
      <c r="R1752" s="49">
        <v>45869</v>
      </c>
      <c r="S1752" s="12" t="s">
        <v>37</v>
      </c>
      <c r="T1752" s="12">
        <f>IF(Table1[[#This Row],[Payment_Status]]="Paid",1,0)</f>
        <v>0</v>
      </c>
      <c r="U1752" s="12">
        <f>IF(Table1[[#This Row],[Payment_Status]]="Unpaid",1,0)</f>
        <v>0</v>
      </c>
      <c r="V1752" s="12">
        <f>IF(Table1[[#This Row],[Payment_Status]]="Pending",1,0)</f>
        <v>1</v>
      </c>
      <c r="W1752" s="12" t="s">
        <v>38</v>
      </c>
      <c r="X1752" s="12" t="s">
        <v>44</v>
      </c>
      <c r="Y1752" s="12" t="s">
        <v>45</v>
      </c>
      <c r="Z1752" s="12">
        <v>71.8</v>
      </c>
      <c r="AA1752" s="12">
        <v>86.28</v>
      </c>
      <c r="AB1752" s="12" t="s">
        <v>32</v>
      </c>
      <c r="AC1752" s="13">
        <v>42362</v>
      </c>
      <c r="AD1752" s="12">
        <v>54</v>
      </c>
      <c r="AE1752" s="15" t="s">
        <v>64</v>
      </c>
    </row>
    <row r="1753" spans="3:31" ht="18" x14ac:dyDescent="0.35">
      <c r="C1753" s="11" t="s">
        <v>3510</v>
      </c>
      <c r="D1753" s="12" t="s">
        <v>5744</v>
      </c>
      <c r="E1753" s="12" t="s">
        <v>7762</v>
      </c>
      <c r="F1753" s="12" t="s">
        <v>30</v>
      </c>
      <c r="G1753" s="12" t="s">
        <v>8030</v>
      </c>
      <c r="H1753" s="12" t="s">
        <v>8023</v>
      </c>
      <c r="I1753" s="12" t="s">
        <v>3511</v>
      </c>
      <c r="J1753" s="13">
        <v>45779</v>
      </c>
      <c r="K1753" s="14">
        <v>0.7245949074074074</v>
      </c>
      <c r="L1753" s="12">
        <v>191.4</v>
      </c>
      <c r="M1753" s="12">
        <v>4764.05</v>
      </c>
      <c r="N1753" s="12">
        <v>4955.45</v>
      </c>
      <c r="O1753" s="12">
        <v>1064.99</v>
      </c>
      <c r="P1753" s="49">
        <v>45782</v>
      </c>
      <c r="Q1753" s="12" t="str">
        <f>TEXT(Table1[[#This Row],[Billing_Date]],"YYYY")</f>
        <v>2025</v>
      </c>
      <c r="R1753" s="49">
        <v>45865</v>
      </c>
      <c r="S1753" s="12" t="s">
        <v>49</v>
      </c>
      <c r="T1753" s="12">
        <f>IF(Table1[[#This Row],[Payment_Status]]="Paid",1,0)</f>
        <v>0</v>
      </c>
      <c r="U1753" s="12">
        <f>IF(Table1[[#This Row],[Payment_Status]]="Unpaid",1,0)</f>
        <v>1</v>
      </c>
      <c r="V1753" s="12">
        <f>IF(Table1[[#This Row],[Payment_Status]]="Pending",1,0)</f>
        <v>0</v>
      </c>
      <c r="W1753" s="12" t="s">
        <v>38</v>
      </c>
      <c r="X1753" s="12" t="s">
        <v>39</v>
      </c>
      <c r="Y1753" s="12" t="s">
        <v>63</v>
      </c>
      <c r="Z1753" s="12">
        <v>99.68</v>
      </c>
      <c r="AA1753" s="12">
        <v>91.72</v>
      </c>
      <c r="AB1753" s="12" t="s">
        <v>32</v>
      </c>
      <c r="AC1753" s="13">
        <v>45469</v>
      </c>
      <c r="AD1753" s="12">
        <v>29</v>
      </c>
      <c r="AE1753" s="15" t="s">
        <v>33</v>
      </c>
    </row>
    <row r="1754" spans="3:31" ht="18" x14ac:dyDescent="0.35">
      <c r="C1754" s="11" t="s">
        <v>3512</v>
      </c>
      <c r="D1754" s="12" t="s">
        <v>5745</v>
      </c>
      <c r="E1754" s="12" t="s">
        <v>7763</v>
      </c>
      <c r="F1754" s="12" t="s">
        <v>35</v>
      </c>
      <c r="G1754" s="12" t="s">
        <v>8031</v>
      </c>
      <c r="H1754" s="12" t="s">
        <v>8024</v>
      </c>
      <c r="I1754" s="12" t="s">
        <v>3513</v>
      </c>
      <c r="J1754" s="13">
        <v>45688</v>
      </c>
      <c r="K1754" s="14">
        <v>1.7673611111111112E-2</v>
      </c>
      <c r="L1754" s="12">
        <v>402.69</v>
      </c>
      <c r="M1754" s="12">
        <v>2081.46</v>
      </c>
      <c r="N1754" s="12">
        <v>2484.15</v>
      </c>
      <c r="O1754" s="12">
        <v>2495.38</v>
      </c>
      <c r="P1754" s="49">
        <v>45695</v>
      </c>
      <c r="Q1754" s="12" t="str">
        <f>TEXT(Table1[[#This Row],[Billing_Date]],"YYYY")</f>
        <v>2025</v>
      </c>
      <c r="R1754" s="49">
        <v>45876</v>
      </c>
      <c r="S1754" s="12" t="s">
        <v>37</v>
      </c>
      <c r="T1754" s="12">
        <f>IF(Table1[[#This Row],[Payment_Status]]="Paid",1,0)</f>
        <v>0</v>
      </c>
      <c r="U1754" s="12">
        <f>IF(Table1[[#This Row],[Payment_Status]]="Unpaid",1,0)</f>
        <v>0</v>
      </c>
      <c r="V1754" s="12">
        <f>IF(Table1[[#This Row],[Payment_Status]]="Pending",1,0)</f>
        <v>1</v>
      </c>
      <c r="W1754" s="12" t="s">
        <v>38</v>
      </c>
      <c r="X1754" s="12" t="s">
        <v>30</v>
      </c>
      <c r="Y1754" s="12" t="s">
        <v>63</v>
      </c>
      <c r="Z1754" s="12">
        <v>207.43</v>
      </c>
      <c r="AA1754" s="12">
        <v>195.26</v>
      </c>
      <c r="AB1754" s="12" t="s">
        <v>32</v>
      </c>
      <c r="AC1754" s="13">
        <v>44427</v>
      </c>
      <c r="AD1754" s="12">
        <v>42</v>
      </c>
      <c r="AE1754" s="15" t="s">
        <v>33</v>
      </c>
    </row>
    <row r="1755" spans="3:31" ht="18" x14ac:dyDescent="0.35">
      <c r="C1755" s="11" t="s">
        <v>3514</v>
      </c>
      <c r="D1755" s="12" t="s">
        <v>5746</v>
      </c>
      <c r="E1755" s="12" t="s">
        <v>7764</v>
      </c>
      <c r="F1755" s="12" t="s">
        <v>26</v>
      </c>
      <c r="G1755" s="12" t="s">
        <v>8030</v>
      </c>
      <c r="H1755" s="12" t="s">
        <v>8023</v>
      </c>
      <c r="I1755" s="12" t="s">
        <v>3515</v>
      </c>
      <c r="J1755" s="13">
        <v>45807</v>
      </c>
      <c r="K1755" s="14">
        <v>0.79597222222222219</v>
      </c>
      <c r="L1755" s="12">
        <v>119.81</v>
      </c>
      <c r="M1755" s="12">
        <v>1022.95</v>
      </c>
      <c r="N1755" s="12">
        <v>1142.76</v>
      </c>
      <c r="O1755" s="12">
        <v>860.94</v>
      </c>
      <c r="P1755" s="49">
        <v>45813</v>
      </c>
      <c r="Q1755" s="12" t="str">
        <f>TEXT(Table1[[#This Row],[Billing_Date]],"YYYY")</f>
        <v>2025</v>
      </c>
      <c r="R1755" s="49">
        <v>45862</v>
      </c>
      <c r="S1755" s="12" t="s">
        <v>28</v>
      </c>
      <c r="T1755" s="12">
        <f>IF(Table1[[#This Row],[Payment_Status]]="Paid",1,0)</f>
        <v>1</v>
      </c>
      <c r="U1755" s="12">
        <f>IF(Table1[[#This Row],[Payment_Status]]="Unpaid",1,0)</f>
        <v>0</v>
      </c>
      <c r="V1755" s="12">
        <f>IF(Table1[[#This Row],[Payment_Status]]="Pending",1,0)</f>
        <v>0</v>
      </c>
      <c r="W1755" s="12" t="s">
        <v>43</v>
      </c>
      <c r="X1755" s="12" t="s">
        <v>39</v>
      </c>
      <c r="Y1755" s="12" t="s">
        <v>51</v>
      </c>
      <c r="Z1755" s="12">
        <v>56.96</v>
      </c>
      <c r="AA1755" s="12">
        <v>62.85</v>
      </c>
      <c r="AB1755" s="12" t="s">
        <v>32</v>
      </c>
      <c r="AC1755" s="13">
        <v>44908</v>
      </c>
      <c r="AD1755" s="12">
        <v>59</v>
      </c>
      <c r="AE1755" s="15" t="s">
        <v>64</v>
      </c>
    </row>
    <row r="1756" spans="3:31" ht="18" x14ac:dyDescent="0.35">
      <c r="C1756" s="11" t="s">
        <v>3516</v>
      </c>
      <c r="D1756" s="12" t="s">
        <v>5747</v>
      </c>
      <c r="E1756" s="12" t="s">
        <v>7765</v>
      </c>
      <c r="F1756" s="12" t="s">
        <v>30</v>
      </c>
      <c r="G1756" s="12" t="s">
        <v>8027</v>
      </c>
      <c r="H1756" s="12" t="s">
        <v>8022</v>
      </c>
      <c r="I1756" s="12" t="s">
        <v>3517</v>
      </c>
      <c r="J1756" s="13">
        <v>45600</v>
      </c>
      <c r="K1756" s="14">
        <v>0.91028935185185189</v>
      </c>
      <c r="L1756" s="12">
        <v>347.29</v>
      </c>
      <c r="M1756" s="12">
        <v>1030.25</v>
      </c>
      <c r="N1756" s="12">
        <v>1377.54</v>
      </c>
      <c r="O1756" s="12">
        <v>2299.0100000000002</v>
      </c>
      <c r="P1756" s="49">
        <v>45654</v>
      </c>
      <c r="Q1756" s="12" t="str">
        <f>TEXT(Table1[[#This Row],[Billing_Date]],"YYYY")</f>
        <v>2024</v>
      </c>
      <c r="R1756" s="49">
        <v>45861</v>
      </c>
      <c r="S1756" s="12" t="s">
        <v>28</v>
      </c>
      <c r="T1756" s="12">
        <f>IF(Table1[[#This Row],[Payment_Status]]="Paid",1,0)</f>
        <v>1</v>
      </c>
      <c r="U1756" s="12">
        <f>IF(Table1[[#This Row],[Payment_Status]]="Unpaid",1,0)</f>
        <v>0</v>
      </c>
      <c r="V1756" s="12">
        <f>IF(Table1[[#This Row],[Payment_Status]]="Pending",1,0)</f>
        <v>0</v>
      </c>
      <c r="W1756" s="12" t="s">
        <v>38</v>
      </c>
      <c r="X1756" s="12" t="s">
        <v>39</v>
      </c>
      <c r="Y1756" s="12" t="s">
        <v>45</v>
      </c>
      <c r="Z1756" s="12">
        <v>228.52</v>
      </c>
      <c r="AA1756" s="12">
        <v>118.77</v>
      </c>
      <c r="AB1756" s="12" t="s">
        <v>46</v>
      </c>
      <c r="AC1756" s="13">
        <v>43659</v>
      </c>
      <c r="AD1756" s="12">
        <v>22</v>
      </c>
      <c r="AE1756" s="15" t="s">
        <v>33</v>
      </c>
    </row>
    <row r="1757" spans="3:31" ht="18" x14ac:dyDescent="0.35">
      <c r="C1757" s="11" t="s">
        <v>3881</v>
      </c>
      <c r="D1757" s="12" t="s">
        <v>5748</v>
      </c>
      <c r="E1757" s="12" t="s">
        <v>7766</v>
      </c>
      <c r="F1757" s="12" t="s">
        <v>35</v>
      </c>
      <c r="G1757" s="12" t="s">
        <v>8030</v>
      </c>
      <c r="H1757" s="12" t="s">
        <v>8023</v>
      </c>
      <c r="I1757" s="12" t="s">
        <v>3882</v>
      </c>
      <c r="J1757" s="13">
        <v>45504</v>
      </c>
      <c r="K1757" s="14">
        <v>0.52954861111111107</v>
      </c>
      <c r="L1757" s="12">
        <v>322.26</v>
      </c>
      <c r="M1757" s="12">
        <v>1533.91</v>
      </c>
      <c r="N1757" s="12">
        <v>1856.17</v>
      </c>
      <c r="O1757" s="12">
        <v>1741.48</v>
      </c>
      <c r="P1757" s="49">
        <v>45671</v>
      </c>
      <c r="Q1757" s="12" t="str">
        <f>TEXT(Table1[[#This Row],[Billing_Date]],"YYYY")</f>
        <v>2025</v>
      </c>
      <c r="R1757" s="49">
        <v>45883</v>
      </c>
      <c r="S1757" s="12" t="s">
        <v>28</v>
      </c>
      <c r="T1757" s="12">
        <f>IF(Table1[[#This Row],[Payment_Status]]="Paid",1,0)</f>
        <v>1</v>
      </c>
      <c r="U1757" s="12">
        <f>IF(Table1[[#This Row],[Payment_Status]]="Unpaid",1,0)</f>
        <v>0</v>
      </c>
      <c r="V1757" s="12">
        <f>IF(Table1[[#This Row],[Payment_Status]]="Pending",1,0)</f>
        <v>0</v>
      </c>
      <c r="W1757" s="12" t="s">
        <v>58</v>
      </c>
      <c r="X1757" s="12" t="s">
        <v>30</v>
      </c>
      <c r="Y1757" s="12" t="s">
        <v>45</v>
      </c>
      <c r="Z1757" s="12">
        <v>158.44</v>
      </c>
      <c r="AA1757" s="12">
        <v>163.82</v>
      </c>
      <c r="AB1757" s="12" t="s">
        <v>46</v>
      </c>
      <c r="AC1757" s="13">
        <v>44021</v>
      </c>
      <c r="AD1757" s="12">
        <v>39</v>
      </c>
      <c r="AE1757" s="15" t="s">
        <v>33</v>
      </c>
    </row>
    <row r="1758" spans="3:31" ht="18" x14ac:dyDescent="0.35">
      <c r="C1758" s="11" t="s">
        <v>3520</v>
      </c>
      <c r="D1758" s="12" t="s">
        <v>5749</v>
      </c>
      <c r="E1758" s="12" t="s">
        <v>7767</v>
      </c>
      <c r="F1758" s="12" t="s">
        <v>35</v>
      </c>
      <c r="G1758" s="12" t="s">
        <v>8026</v>
      </c>
      <c r="H1758" s="12" t="s">
        <v>8021</v>
      </c>
      <c r="I1758" s="12" t="s">
        <v>3521</v>
      </c>
      <c r="J1758" s="13">
        <v>45622</v>
      </c>
      <c r="K1758" s="14">
        <v>0.7308796296296296</v>
      </c>
      <c r="L1758" s="12">
        <v>341.13</v>
      </c>
      <c r="M1758" s="12">
        <v>2698.16</v>
      </c>
      <c r="N1758" s="12">
        <v>3039.29</v>
      </c>
      <c r="O1758" s="12">
        <v>2275.58</v>
      </c>
      <c r="P1758" s="49">
        <v>45763</v>
      </c>
      <c r="Q1758" s="12" t="str">
        <f>TEXT(Table1[[#This Row],[Billing_Date]],"YYYY")</f>
        <v>2025</v>
      </c>
      <c r="R1758" s="49">
        <v>45886</v>
      </c>
      <c r="S1758" s="12" t="s">
        <v>37</v>
      </c>
      <c r="T1758" s="12">
        <f>IF(Table1[[#This Row],[Payment_Status]]="Paid",1,0)</f>
        <v>0</v>
      </c>
      <c r="U1758" s="12">
        <f>IF(Table1[[#This Row],[Payment_Status]]="Unpaid",1,0)</f>
        <v>0</v>
      </c>
      <c r="V1758" s="12">
        <f>IF(Table1[[#This Row],[Payment_Status]]="Pending",1,0)</f>
        <v>1</v>
      </c>
      <c r="W1758" s="12" t="s">
        <v>50</v>
      </c>
      <c r="X1758" s="12" t="s">
        <v>39</v>
      </c>
      <c r="Y1758" s="12" t="s">
        <v>31</v>
      </c>
      <c r="Z1758" s="12">
        <v>150.78</v>
      </c>
      <c r="AA1758" s="12">
        <v>190.35</v>
      </c>
      <c r="AB1758" s="12" t="s">
        <v>32</v>
      </c>
      <c r="AC1758" s="13">
        <v>44945</v>
      </c>
      <c r="AD1758" s="12">
        <v>42</v>
      </c>
      <c r="AE1758" s="15" t="s">
        <v>64</v>
      </c>
    </row>
    <row r="1759" spans="3:31" ht="18" x14ac:dyDescent="0.35">
      <c r="C1759" s="11" t="s">
        <v>3522</v>
      </c>
      <c r="D1759" s="12" t="s">
        <v>5131</v>
      </c>
      <c r="E1759" s="12" t="s">
        <v>7768</v>
      </c>
      <c r="F1759" s="12" t="s">
        <v>26</v>
      </c>
      <c r="G1759" s="12" t="s">
        <v>8026</v>
      </c>
      <c r="H1759" s="12" t="s">
        <v>8021</v>
      </c>
      <c r="I1759" s="12" t="s">
        <v>3523</v>
      </c>
      <c r="J1759" s="13">
        <v>45597</v>
      </c>
      <c r="K1759" s="14">
        <v>0.44193287037037038</v>
      </c>
      <c r="L1759" s="12">
        <v>24.28</v>
      </c>
      <c r="M1759" s="12">
        <v>1667.24</v>
      </c>
      <c r="N1759" s="12">
        <v>1691.52</v>
      </c>
      <c r="O1759" s="12">
        <v>159.94</v>
      </c>
      <c r="P1759" s="49">
        <v>45828</v>
      </c>
      <c r="Q1759" s="12" t="str">
        <f>TEXT(Table1[[#This Row],[Billing_Date]],"YYYY")</f>
        <v>2025</v>
      </c>
      <c r="R1759" s="49">
        <v>45886</v>
      </c>
      <c r="S1759" s="12" t="s">
        <v>49</v>
      </c>
      <c r="T1759" s="12">
        <f>IF(Table1[[#This Row],[Payment_Status]]="Paid",1,0)</f>
        <v>0</v>
      </c>
      <c r="U1759" s="12">
        <f>IF(Table1[[#This Row],[Payment_Status]]="Unpaid",1,0)</f>
        <v>1</v>
      </c>
      <c r="V1759" s="12">
        <f>IF(Table1[[#This Row],[Payment_Status]]="Pending",1,0)</f>
        <v>0</v>
      </c>
      <c r="W1759" s="12" t="s">
        <v>43</v>
      </c>
      <c r="X1759" s="12" t="s">
        <v>39</v>
      </c>
      <c r="Y1759" s="12" t="s">
        <v>45</v>
      </c>
      <c r="Z1759" s="12">
        <v>14.31</v>
      </c>
      <c r="AA1759" s="12">
        <v>9.9700000000000006</v>
      </c>
      <c r="AB1759" s="12" t="s">
        <v>46</v>
      </c>
      <c r="AC1759" s="13">
        <v>43133</v>
      </c>
      <c r="AD1759" s="12">
        <v>65</v>
      </c>
      <c r="AE1759" s="15" t="s">
        <v>64</v>
      </c>
    </row>
    <row r="1760" spans="3:31" ht="18" x14ac:dyDescent="0.35">
      <c r="C1760" s="11" t="s">
        <v>3524</v>
      </c>
      <c r="D1760" s="12" t="s">
        <v>5750</v>
      </c>
      <c r="E1760" s="12" t="s">
        <v>7769</v>
      </c>
      <c r="F1760" s="12" t="s">
        <v>30</v>
      </c>
      <c r="G1760" s="12" t="s">
        <v>8028</v>
      </c>
      <c r="H1760" s="12" t="s">
        <v>8022</v>
      </c>
      <c r="I1760" s="12" t="s">
        <v>3525</v>
      </c>
      <c r="J1760" s="13">
        <v>45845</v>
      </c>
      <c r="K1760" s="14">
        <v>0.10327546296296296</v>
      </c>
      <c r="L1760" s="12">
        <v>48.63</v>
      </c>
      <c r="M1760" s="12">
        <v>2161.17</v>
      </c>
      <c r="N1760" s="12">
        <v>2209.8000000000002</v>
      </c>
      <c r="O1760" s="12">
        <v>228.03</v>
      </c>
      <c r="P1760" s="49">
        <v>45845</v>
      </c>
      <c r="Q1760" s="12" t="str">
        <f>TEXT(Table1[[#This Row],[Billing_Date]],"YYYY")</f>
        <v>2025</v>
      </c>
      <c r="R1760" s="49">
        <v>45875</v>
      </c>
      <c r="S1760" s="12" t="s">
        <v>28</v>
      </c>
      <c r="T1760" s="12">
        <f>IF(Table1[[#This Row],[Payment_Status]]="Paid",1,0)</f>
        <v>1</v>
      </c>
      <c r="U1760" s="12">
        <f>IF(Table1[[#This Row],[Payment_Status]]="Unpaid",1,0)</f>
        <v>0</v>
      </c>
      <c r="V1760" s="12">
        <f>IF(Table1[[#This Row],[Payment_Status]]="Pending",1,0)</f>
        <v>0</v>
      </c>
      <c r="W1760" s="12" t="s">
        <v>50</v>
      </c>
      <c r="X1760" s="12" t="s">
        <v>39</v>
      </c>
      <c r="Y1760" s="12" t="s">
        <v>31</v>
      </c>
      <c r="Z1760" s="12">
        <v>29.88</v>
      </c>
      <c r="AA1760" s="12">
        <v>18.75</v>
      </c>
      <c r="AB1760" s="12" t="s">
        <v>46</v>
      </c>
      <c r="AC1760" s="13">
        <v>44970</v>
      </c>
      <c r="AD1760" s="12">
        <v>23</v>
      </c>
      <c r="AE1760" s="15" t="s">
        <v>40</v>
      </c>
    </row>
    <row r="1761" spans="3:31" ht="18" x14ac:dyDescent="0.35">
      <c r="C1761" s="11" t="s">
        <v>1308</v>
      </c>
      <c r="D1761" s="12" t="s">
        <v>5751</v>
      </c>
      <c r="E1761" s="12" t="s">
        <v>7770</v>
      </c>
      <c r="F1761" s="12" t="s">
        <v>30</v>
      </c>
      <c r="G1761" s="12" t="s">
        <v>8025</v>
      </c>
      <c r="H1761" s="12" t="s">
        <v>8020</v>
      </c>
      <c r="I1761" s="12" t="s">
        <v>1309</v>
      </c>
      <c r="J1761" s="13">
        <v>45804</v>
      </c>
      <c r="K1761" s="14">
        <v>0.95203703703703701</v>
      </c>
      <c r="L1761" s="12">
        <v>334.44</v>
      </c>
      <c r="M1761" s="12">
        <v>1172.03</v>
      </c>
      <c r="N1761" s="12">
        <v>1506.47</v>
      </c>
      <c r="O1761" s="12">
        <v>1757.51</v>
      </c>
      <c r="P1761" s="49">
        <v>45807</v>
      </c>
      <c r="Q1761" s="12" t="str">
        <f>TEXT(Table1[[#This Row],[Billing_Date]],"YYYY")</f>
        <v>2025</v>
      </c>
      <c r="R1761" s="49">
        <v>45881</v>
      </c>
      <c r="S1761" s="12" t="s">
        <v>37</v>
      </c>
      <c r="T1761" s="12">
        <f>IF(Table1[[#This Row],[Payment_Status]]="Paid",1,0)</f>
        <v>0</v>
      </c>
      <c r="U1761" s="12">
        <f>IF(Table1[[#This Row],[Payment_Status]]="Unpaid",1,0)</f>
        <v>0</v>
      </c>
      <c r="V1761" s="12">
        <f>IF(Table1[[#This Row],[Payment_Status]]="Pending",1,0)</f>
        <v>1</v>
      </c>
      <c r="W1761" s="12" t="s">
        <v>50</v>
      </c>
      <c r="X1761" s="12" t="s">
        <v>39</v>
      </c>
      <c r="Y1761" s="12" t="s">
        <v>63</v>
      </c>
      <c r="Z1761" s="12">
        <v>151.13</v>
      </c>
      <c r="AA1761" s="12">
        <v>183.31</v>
      </c>
      <c r="AB1761" s="12" t="s">
        <v>32</v>
      </c>
      <c r="AC1761" s="13">
        <v>43240</v>
      </c>
      <c r="AD1761" s="12">
        <v>24</v>
      </c>
      <c r="AE1761" s="15" t="s">
        <v>64</v>
      </c>
    </row>
    <row r="1762" spans="3:31" ht="18" x14ac:dyDescent="0.35">
      <c r="C1762" s="11" t="s">
        <v>3528</v>
      </c>
      <c r="D1762" s="12" t="s">
        <v>5752</v>
      </c>
      <c r="E1762" s="12" t="s">
        <v>7771</v>
      </c>
      <c r="F1762" s="12" t="s">
        <v>26</v>
      </c>
      <c r="G1762" s="12" t="s">
        <v>8026</v>
      </c>
      <c r="H1762" s="12" t="s">
        <v>8021</v>
      </c>
      <c r="I1762" s="12" t="s">
        <v>3529</v>
      </c>
      <c r="J1762" s="13">
        <v>45669</v>
      </c>
      <c r="K1762" s="14">
        <v>8.9722222222222217E-2</v>
      </c>
      <c r="L1762" s="12">
        <v>275.33</v>
      </c>
      <c r="M1762" s="12">
        <v>1028.3699999999999</v>
      </c>
      <c r="N1762" s="12">
        <v>1303.69999999999</v>
      </c>
      <c r="O1762" s="12">
        <v>1650.55</v>
      </c>
      <c r="P1762" s="49">
        <v>45793</v>
      </c>
      <c r="Q1762" s="12" t="str">
        <f>TEXT(Table1[[#This Row],[Billing_Date]],"YYYY")</f>
        <v>2025</v>
      </c>
      <c r="R1762" s="49">
        <v>45857</v>
      </c>
      <c r="S1762" s="12" t="s">
        <v>28</v>
      </c>
      <c r="T1762" s="12">
        <f>IF(Table1[[#This Row],[Payment_Status]]="Paid",1,0)</f>
        <v>1</v>
      </c>
      <c r="U1762" s="12">
        <f>IF(Table1[[#This Row],[Payment_Status]]="Unpaid",1,0)</f>
        <v>0</v>
      </c>
      <c r="V1762" s="12">
        <f>IF(Table1[[#This Row],[Payment_Status]]="Pending",1,0)</f>
        <v>0</v>
      </c>
      <c r="W1762" s="12" t="s">
        <v>43</v>
      </c>
      <c r="X1762" s="12" t="s">
        <v>44</v>
      </c>
      <c r="Y1762" s="12" t="s">
        <v>85</v>
      </c>
      <c r="Z1762" s="12">
        <v>143.38999999999999</v>
      </c>
      <c r="AA1762" s="12">
        <v>131.94</v>
      </c>
      <c r="AB1762" s="12" t="s">
        <v>32</v>
      </c>
      <c r="AC1762" s="13">
        <v>43705</v>
      </c>
      <c r="AD1762" s="12">
        <v>71</v>
      </c>
      <c r="AE1762" s="15" t="s">
        <v>64</v>
      </c>
    </row>
    <row r="1763" spans="3:31" ht="18" x14ac:dyDescent="0.35">
      <c r="C1763" s="11" t="s">
        <v>3530</v>
      </c>
      <c r="D1763" s="12" t="s">
        <v>5753</v>
      </c>
      <c r="E1763" s="12" t="s">
        <v>7772</v>
      </c>
      <c r="F1763" s="12" t="s">
        <v>30</v>
      </c>
      <c r="G1763" s="12" t="s">
        <v>8031</v>
      </c>
      <c r="H1763" s="12" t="s">
        <v>8024</v>
      </c>
      <c r="I1763" s="12" t="s">
        <v>3531</v>
      </c>
      <c r="J1763" s="13">
        <v>45508</v>
      </c>
      <c r="K1763" s="14">
        <v>0.18812499999999999</v>
      </c>
      <c r="L1763" s="12">
        <v>340.47</v>
      </c>
      <c r="M1763" s="12">
        <v>1798.19</v>
      </c>
      <c r="N1763" s="12">
        <v>2138.66</v>
      </c>
      <c r="O1763" s="12">
        <v>1689.91</v>
      </c>
      <c r="P1763" s="49">
        <v>45555</v>
      </c>
      <c r="Q1763" s="12" t="str">
        <f>TEXT(Table1[[#This Row],[Billing_Date]],"YYYY")</f>
        <v>2024</v>
      </c>
      <c r="R1763" s="49">
        <v>45868</v>
      </c>
      <c r="S1763" s="12" t="s">
        <v>28</v>
      </c>
      <c r="T1763" s="12">
        <f>IF(Table1[[#This Row],[Payment_Status]]="Paid",1,0)</f>
        <v>1</v>
      </c>
      <c r="U1763" s="12">
        <f>IF(Table1[[#This Row],[Payment_Status]]="Unpaid",1,0)</f>
        <v>0</v>
      </c>
      <c r="V1763" s="12">
        <f>IF(Table1[[#This Row],[Payment_Status]]="Pending",1,0)</f>
        <v>0</v>
      </c>
      <c r="W1763" s="12" t="s">
        <v>38</v>
      </c>
      <c r="X1763" s="12" t="s">
        <v>30</v>
      </c>
      <c r="Y1763" s="12" t="s">
        <v>45</v>
      </c>
      <c r="Z1763" s="12">
        <v>139.87</v>
      </c>
      <c r="AA1763" s="12">
        <v>200.6</v>
      </c>
      <c r="AB1763" s="12" t="s">
        <v>46</v>
      </c>
      <c r="AC1763" s="13">
        <v>44107</v>
      </c>
      <c r="AD1763" s="12">
        <v>24</v>
      </c>
      <c r="AE1763" s="15" t="s">
        <v>33</v>
      </c>
    </row>
    <row r="1764" spans="3:31" ht="18" x14ac:dyDescent="0.35">
      <c r="C1764" s="11" t="s">
        <v>3532</v>
      </c>
      <c r="D1764" s="12" t="s">
        <v>5754</v>
      </c>
      <c r="E1764" s="12" t="s">
        <v>7773</v>
      </c>
      <c r="F1764" s="12" t="s">
        <v>26</v>
      </c>
      <c r="G1764" s="12" t="s">
        <v>8028</v>
      </c>
      <c r="H1764" s="12" t="s">
        <v>8022</v>
      </c>
      <c r="I1764" s="12" t="s">
        <v>3533</v>
      </c>
      <c r="J1764" s="13">
        <v>45593</v>
      </c>
      <c r="K1764" s="14">
        <v>0.64763888888888888</v>
      </c>
      <c r="L1764" s="12">
        <v>371.86</v>
      </c>
      <c r="M1764" s="12">
        <v>1600.72</v>
      </c>
      <c r="N1764" s="12">
        <v>1972.58</v>
      </c>
      <c r="O1764" s="12">
        <v>2035.58</v>
      </c>
      <c r="P1764" s="49">
        <v>45692</v>
      </c>
      <c r="Q1764" s="12" t="str">
        <f>TEXT(Table1[[#This Row],[Billing_Date]],"YYYY")</f>
        <v>2025</v>
      </c>
      <c r="R1764" s="49">
        <v>45886</v>
      </c>
      <c r="S1764" s="12" t="s">
        <v>49</v>
      </c>
      <c r="T1764" s="12">
        <f>IF(Table1[[#This Row],[Payment_Status]]="Paid",1,0)</f>
        <v>0</v>
      </c>
      <c r="U1764" s="12">
        <f>IF(Table1[[#This Row],[Payment_Status]]="Unpaid",1,0)</f>
        <v>1</v>
      </c>
      <c r="V1764" s="12">
        <f>IF(Table1[[#This Row],[Payment_Status]]="Pending",1,0)</f>
        <v>0</v>
      </c>
      <c r="W1764" s="12" t="s">
        <v>38</v>
      </c>
      <c r="X1764" s="12" t="s">
        <v>44</v>
      </c>
      <c r="Y1764" s="12" t="s">
        <v>85</v>
      </c>
      <c r="Z1764" s="12">
        <v>199.74</v>
      </c>
      <c r="AA1764" s="12">
        <v>172.12</v>
      </c>
      <c r="AB1764" s="12" t="s">
        <v>32</v>
      </c>
      <c r="AC1764" s="13">
        <v>45172</v>
      </c>
      <c r="AD1764" s="12">
        <v>71</v>
      </c>
      <c r="AE1764" s="15" t="s">
        <v>40</v>
      </c>
    </row>
    <row r="1765" spans="3:31" ht="18" x14ac:dyDescent="0.35">
      <c r="C1765" s="11" t="s">
        <v>3534</v>
      </c>
      <c r="D1765" s="12" t="s">
        <v>5755</v>
      </c>
      <c r="E1765" s="12" t="s">
        <v>7774</v>
      </c>
      <c r="F1765" s="12" t="s">
        <v>35</v>
      </c>
      <c r="G1765" s="12" t="s">
        <v>8030</v>
      </c>
      <c r="H1765" s="12" t="s">
        <v>8023</v>
      </c>
      <c r="I1765" s="12" t="s">
        <v>3535</v>
      </c>
      <c r="J1765" s="13">
        <v>45609</v>
      </c>
      <c r="K1765" s="14">
        <v>3.125E-2</v>
      </c>
      <c r="L1765" s="12">
        <v>48.49</v>
      </c>
      <c r="M1765" s="12">
        <v>2351</v>
      </c>
      <c r="N1765" s="12">
        <v>2399.4899999999998</v>
      </c>
      <c r="O1765" s="12">
        <v>348.47</v>
      </c>
      <c r="P1765" s="49">
        <v>45609</v>
      </c>
      <c r="Q1765" s="12" t="str">
        <f>TEXT(Table1[[#This Row],[Billing_Date]],"YYYY")</f>
        <v>2024</v>
      </c>
      <c r="R1765" s="49">
        <v>45866</v>
      </c>
      <c r="S1765" s="12" t="s">
        <v>37</v>
      </c>
      <c r="T1765" s="12">
        <f>IF(Table1[[#This Row],[Payment_Status]]="Paid",1,0)</f>
        <v>0</v>
      </c>
      <c r="U1765" s="12">
        <f>IF(Table1[[#This Row],[Payment_Status]]="Unpaid",1,0)</f>
        <v>0</v>
      </c>
      <c r="V1765" s="12">
        <f>IF(Table1[[#This Row],[Payment_Status]]="Pending",1,0)</f>
        <v>1</v>
      </c>
      <c r="W1765" s="12" t="s">
        <v>43</v>
      </c>
      <c r="X1765" s="12" t="s">
        <v>44</v>
      </c>
      <c r="Y1765" s="12" t="s">
        <v>51</v>
      </c>
      <c r="Z1765" s="12">
        <v>21.23</v>
      </c>
      <c r="AA1765" s="12">
        <v>27.26</v>
      </c>
      <c r="AB1765" s="12" t="s">
        <v>32</v>
      </c>
      <c r="AC1765" s="13">
        <v>42552</v>
      </c>
      <c r="AD1765" s="12">
        <v>43</v>
      </c>
      <c r="AE1765" s="15" t="s">
        <v>33</v>
      </c>
    </row>
    <row r="1766" spans="3:31" ht="18" x14ac:dyDescent="0.35">
      <c r="C1766" s="11" t="s">
        <v>3536</v>
      </c>
      <c r="D1766" s="12" t="s">
        <v>5756</v>
      </c>
      <c r="E1766" s="12" t="s">
        <v>7775</v>
      </c>
      <c r="F1766" s="12" t="s">
        <v>30</v>
      </c>
      <c r="G1766" s="12" t="s">
        <v>8030</v>
      </c>
      <c r="H1766" s="12" t="s">
        <v>8023</v>
      </c>
      <c r="I1766" s="12" t="s">
        <v>3537</v>
      </c>
      <c r="J1766" s="13">
        <v>45650</v>
      </c>
      <c r="K1766" s="14">
        <v>0.97082175925925929</v>
      </c>
      <c r="L1766" s="12">
        <v>392.11</v>
      </c>
      <c r="M1766" s="12">
        <v>1592.08</v>
      </c>
      <c r="N1766" s="12">
        <v>1984.19</v>
      </c>
      <c r="O1766" s="12">
        <v>2188.23</v>
      </c>
      <c r="P1766" s="49">
        <v>45718</v>
      </c>
      <c r="Q1766" s="12" t="str">
        <f>TEXT(Table1[[#This Row],[Billing_Date]],"YYYY")</f>
        <v>2025</v>
      </c>
      <c r="R1766" s="49">
        <v>45875</v>
      </c>
      <c r="S1766" s="12" t="s">
        <v>37</v>
      </c>
      <c r="T1766" s="12">
        <f>IF(Table1[[#This Row],[Payment_Status]]="Paid",1,0)</f>
        <v>0</v>
      </c>
      <c r="U1766" s="12">
        <f>IF(Table1[[#This Row],[Payment_Status]]="Unpaid",1,0)</f>
        <v>0</v>
      </c>
      <c r="V1766" s="12">
        <f>IF(Table1[[#This Row],[Payment_Status]]="Pending",1,0)</f>
        <v>1</v>
      </c>
      <c r="W1766" s="12" t="s">
        <v>38</v>
      </c>
      <c r="X1766" s="12" t="s">
        <v>39</v>
      </c>
      <c r="Y1766" s="12" t="s">
        <v>31</v>
      </c>
      <c r="Z1766" s="12">
        <v>194.29</v>
      </c>
      <c r="AA1766" s="12">
        <v>197.82</v>
      </c>
      <c r="AB1766" s="12" t="s">
        <v>32</v>
      </c>
      <c r="AC1766" s="13">
        <v>43037</v>
      </c>
      <c r="AD1766" s="12">
        <v>59</v>
      </c>
      <c r="AE1766" s="15" t="s">
        <v>64</v>
      </c>
    </row>
    <row r="1767" spans="3:31" ht="18" x14ac:dyDescent="0.35">
      <c r="C1767" s="11" t="s">
        <v>3538</v>
      </c>
      <c r="D1767" s="12" t="s">
        <v>5757</v>
      </c>
      <c r="E1767" s="12" t="s">
        <v>7776</v>
      </c>
      <c r="F1767" s="12" t="s">
        <v>26</v>
      </c>
      <c r="G1767" s="12" t="s">
        <v>8031</v>
      </c>
      <c r="H1767" s="12" t="s">
        <v>8024</v>
      </c>
      <c r="I1767" s="12" t="s">
        <v>3539</v>
      </c>
      <c r="J1767" s="13">
        <v>45588</v>
      </c>
      <c r="K1767" s="14">
        <v>0.38300925925925927</v>
      </c>
      <c r="L1767" s="12">
        <v>201.84</v>
      </c>
      <c r="M1767" s="12">
        <v>4111.9799999999996</v>
      </c>
      <c r="N1767" s="12">
        <v>4313.82</v>
      </c>
      <c r="O1767" s="12">
        <v>1330.48</v>
      </c>
      <c r="P1767" s="49">
        <v>45791</v>
      </c>
      <c r="Q1767" s="12" t="str">
        <f>TEXT(Table1[[#This Row],[Billing_Date]],"YYYY")</f>
        <v>2025</v>
      </c>
      <c r="R1767" s="49">
        <v>45883</v>
      </c>
      <c r="S1767" s="12" t="s">
        <v>28</v>
      </c>
      <c r="T1767" s="12">
        <f>IF(Table1[[#This Row],[Payment_Status]]="Paid",1,0)</f>
        <v>1</v>
      </c>
      <c r="U1767" s="12">
        <f>IF(Table1[[#This Row],[Payment_Status]]="Unpaid",1,0)</f>
        <v>0</v>
      </c>
      <c r="V1767" s="12">
        <f>IF(Table1[[#This Row],[Payment_Status]]="Pending",1,0)</f>
        <v>0</v>
      </c>
      <c r="W1767" s="12" t="s">
        <v>38</v>
      </c>
      <c r="X1767" s="12" t="s">
        <v>39</v>
      </c>
      <c r="Y1767" s="12" t="s">
        <v>45</v>
      </c>
      <c r="Z1767" s="12">
        <v>138.68</v>
      </c>
      <c r="AA1767" s="12">
        <v>63.16</v>
      </c>
      <c r="AB1767" s="12" t="s">
        <v>46</v>
      </c>
      <c r="AC1767" s="13">
        <v>43014</v>
      </c>
      <c r="AD1767" s="12">
        <v>61</v>
      </c>
      <c r="AE1767" s="15" t="s">
        <v>64</v>
      </c>
    </row>
    <row r="1768" spans="3:31" ht="18" x14ac:dyDescent="0.35">
      <c r="C1768" s="11" t="s">
        <v>3540</v>
      </c>
      <c r="D1768" s="12" t="s">
        <v>5758</v>
      </c>
      <c r="E1768" s="12" t="s">
        <v>7777</v>
      </c>
      <c r="F1768" s="12" t="s">
        <v>26</v>
      </c>
      <c r="G1768" s="12" t="s">
        <v>8026</v>
      </c>
      <c r="H1768" s="12" t="s">
        <v>8021</v>
      </c>
      <c r="I1768" s="12" t="s">
        <v>3541</v>
      </c>
      <c r="J1768" s="13">
        <v>45642</v>
      </c>
      <c r="K1768" s="14">
        <v>2.2951388888888889E-2</v>
      </c>
      <c r="L1768" s="12">
        <v>181.19</v>
      </c>
      <c r="M1768" s="12">
        <v>4484.9399999999996</v>
      </c>
      <c r="N1768" s="12">
        <v>4666.1299999999901</v>
      </c>
      <c r="O1768" s="12">
        <v>1341.42</v>
      </c>
      <c r="P1768" s="49">
        <v>45720</v>
      </c>
      <c r="Q1768" s="12" t="str">
        <f>TEXT(Table1[[#This Row],[Billing_Date]],"YYYY")</f>
        <v>2025</v>
      </c>
      <c r="R1768" s="49">
        <v>45864</v>
      </c>
      <c r="S1768" s="12" t="s">
        <v>37</v>
      </c>
      <c r="T1768" s="12">
        <f>IF(Table1[[#This Row],[Payment_Status]]="Paid",1,0)</f>
        <v>0</v>
      </c>
      <c r="U1768" s="12">
        <f>IF(Table1[[#This Row],[Payment_Status]]="Unpaid",1,0)</f>
        <v>0</v>
      </c>
      <c r="V1768" s="12">
        <f>IF(Table1[[#This Row],[Payment_Status]]="Pending",1,0)</f>
        <v>1</v>
      </c>
      <c r="W1768" s="12" t="s">
        <v>43</v>
      </c>
      <c r="X1768" s="12" t="s">
        <v>30</v>
      </c>
      <c r="Y1768" s="12" t="s">
        <v>31</v>
      </c>
      <c r="Z1768" s="12">
        <v>95.78</v>
      </c>
      <c r="AA1768" s="12">
        <v>85.41</v>
      </c>
      <c r="AB1768" s="12" t="s">
        <v>46</v>
      </c>
      <c r="AC1768" s="13">
        <v>43874</v>
      </c>
      <c r="AD1768" s="12">
        <v>53</v>
      </c>
      <c r="AE1768" s="15" t="s">
        <v>33</v>
      </c>
    </row>
    <row r="1769" spans="3:31" ht="18" x14ac:dyDescent="0.35">
      <c r="C1769" s="11" t="s">
        <v>3542</v>
      </c>
      <c r="D1769" s="12" t="s">
        <v>5759</v>
      </c>
      <c r="E1769" s="12" t="s">
        <v>7778</v>
      </c>
      <c r="F1769" s="12" t="s">
        <v>35</v>
      </c>
      <c r="G1769" s="12" t="s">
        <v>8027</v>
      </c>
      <c r="H1769" s="12" t="s">
        <v>8022</v>
      </c>
      <c r="I1769" s="12" t="s">
        <v>3543</v>
      </c>
      <c r="J1769" s="13">
        <v>45676</v>
      </c>
      <c r="K1769" s="14">
        <v>0.79996527777777782</v>
      </c>
      <c r="L1769" s="12">
        <v>30.47</v>
      </c>
      <c r="M1769" s="12">
        <v>2518.0100000000002</v>
      </c>
      <c r="N1769" s="12">
        <v>2548.48</v>
      </c>
      <c r="O1769" s="12">
        <v>172.72</v>
      </c>
      <c r="P1769" s="49">
        <v>45679</v>
      </c>
      <c r="Q1769" s="12" t="str">
        <f>TEXT(Table1[[#This Row],[Billing_Date]],"YYYY")</f>
        <v>2025</v>
      </c>
      <c r="R1769" s="49">
        <v>45859</v>
      </c>
      <c r="S1769" s="12" t="s">
        <v>37</v>
      </c>
      <c r="T1769" s="12">
        <f>IF(Table1[[#This Row],[Payment_Status]]="Paid",1,0)</f>
        <v>0</v>
      </c>
      <c r="U1769" s="12">
        <f>IF(Table1[[#This Row],[Payment_Status]]="Unpaid",1,0)</f>
        <v>0</v>
      </c>
      <c r="V1769" s="12">
        <f>IF(Table1[[#This Row],[Payment_Status]]="Pending",1,0)</f>
        <v>1</v>
      </c>
      <c r="W1769" s="12" t="s">
        <v>58</v>
      </c>
      <c r="X1769" s="12" t="s">
        <v>44</v>
      </c>
      <c r="Y1769" s="12" t="s">
        <v>45</v>
      </c>
      <c r="Z1769" s="12">
        <v>17.899999999999999</v>
      </c>
      <c r="AA1769" s="12">
        <v>12.57</v>
      </c>
      <c r="AB1769" s="12" t="s">
        <v>46</v>
      </c>
      <c r="AC1769" s="13">
        <v>44059</v>
      </c>
      <c r="AD1769" s="12">
        <v>33</v>
      </c>
      <c r="AE1769" s="15" t="s">
        <v>33</v>
      </c>
    </row>
    <row r="1770" spans="3:31" ht="18" x14ac:dyDescent="0.35">
      <c r="C1770" s="11" t="s">
        <v>3544</v>
      </c>
      <c r="D1770" s="12" t="s">
        <v>5760</v>
      </c>
      <c r="E1770" s="12" t="s">
        <v>7779</v>
      </c>
      <c r="F1770" s="12" t="s">
        <v>35</v>
      </c>
      <c r="G1770" s="12" t="s">
        <v>8031</v>
      </c>
      <c r="H1770" s="12" t="s">
        <v>8024</v>
      </c>
      <c r="I1770" s="12" t="s">
        <v>3545</v>
      </c>
      <c r="J1770" s="13">
        <v>45827</v>
      </c>
      <c r="K1770" s="14">
        <v>0.83740740740740738</v>
      </c>
      <c r="L1770" s="12">
        <v>206.48</v>
      </c>
      <c r="M1770" s="12">
        <v>2011.11</v>
      </c>
      <c r="N1770" s="12">
        <v>2217.5899999999901</v>
      </c>
      <c r="O1770" s="12">
        <v>1386.57</v>
      </c>
      <c r="P1770" s="49">
        <v>45831</v>
      </c>
      <c r="Q1770" s="12" t="str">
        <f>TEXT(Table1[[#This Row],[Billing_Date]],"YYYY")</f>
        <v>2025</v>
      </c>
      <c r="R1770" s="49">
        <v>45877</v>
      </c>
      <c r="S1770" s="12" t="s">
        <v>28</v>
      </c>
      <c r="T1770" s="12">
        <f>IF(Table1[[#This Row],[Payment_Status]]="Paid",1,0)</f>
        <v>1</v>
      </c>
      <c r="U1770" s="12">
        <f>IF(Table1[[#This Row],[Payment_Status]]="Unpaid",1,0)</f>
        <v>0</v>
      </c>
      <c r="V1770" s="12">
        <f>IF(Table1[[#This Row],[Payment_Status]]="Pending",1,0)</f>
        <v>0</v>
      </c>
      <c r="W1770" s="12" t="s">
        <v>50</v>
      </c>
      <c r="X1770" s="12" t="s">
        <v>30</v>
      </c>
      <c r="Y1770" s="12" t="s">
        <v>85</v>
      </c>
      <c r="Z1770" s="12">
        <v>111.79</v>
      </c>
      <c r="AA1770" s="12">
        <v>94.69</v>
      </c>
      <c r="AB1770" s="12" t="s">
        <v>46</v>
      </c>
      <c r="AC1770" s="13">
        <v>42525</v>
      </c>
      <c r="AD1770" s="12">
        <v>41</v>
      </c>
      <c r="AE1770" s="15" t="s">
        <v>64</v>
      </c>
    </row>
    <row r="1771" spans="3:31" ht="18" x14ac:dyDescent="0.35">
      <c r="C1771" s="11" t="s">
        <v>3546</v>
      </c>
      <c r="D1771" s="12" t="s">
        <v>5761</v>
      </c>
      <c r="E1771" s="12" t="s">
        <v>7780</v>
      </c>
      <c r="F1771" s="12" t="s">
        <v>26</v>
      </c>
      <c r="G1771" s="12" t="s">
        <v>8026</v>
      </c>
      <c r="H1771" s="12" t="s">
        <v>8021</v>
      </c>
      <c r="I1771" s="12" t="s">
        <v>3547</v>
      </c>
      <c r="J1771" s="13">
        <v>45781</v>
      </c>
      <c r="K1771" s="14">
        <v>9.7604166666666672E-2</v>
      </c>
      <c r="L1771" s="12">
        <v>467.79</v>
      </c>
      <c r="M1771" s="12">
        <v>2695.68</v>
      </c>
      <c r="N1771" s="12">
        <v>3163.47</v>
      </c>
      <c r="O1771" s="12">
        <v>3024.29</v>
      </c>
      <c r="P1771" s="49">
        <v>45836</v>
      </c>
      <c r="Q1771" s="12" t="str">
        <f>TEXT(Table1[[#This Row],[Billing_Date]],"YYYY")</f>
        <v>2025</v>
      </c>
      <c r="R1771" s="49">
        <v>45886</v>
      </c>
      <c r="S1771" s="12" t="s">
        <v>28</v>
      </c>
      <c r="T1771" s="12">
        <f>IF(Table1[[#This Row],[Payment_Status]]="Paid",1,0)</f>
        <v>1</v>
      </c>
      <c r="U1771" s="12">
        <f>IF(Table1[[#This Row],[Payment_Status]]="Unpaid",1,0)</f>
        <v>0</v>
      </c>
      <c r="V1771" s="12">
        <f>IF(Table1[[#This Row],[Payment_Status]]="Pending",1,0)</f>
        <v>0</v>
      </c>
      <c r="W1771" s="12" t="s">
        <v>38</v>
      </c>
      <c r="X1771" s="12" t="s">
        <v>39</v>
      </c>
      <c r="Y1771" s="12" t="s">
        <v>51</v>
      </c>
      <c r="Z1771" s="12">
        <v>262.04000000000002</v>
      </c>
      <c r="AA1771" s="12">
        <v>205.75</v>
      </c>
      <c r="AB1771" s="12" t="s">
        <v>32</v>
      </c>
      <c r="AC1771" s="13">
        <v>45136</v>
      </c>
      <c r="AD1771" s="12">
        <v>45</v>
      </c>
      <c r="AE1771" s="15" t="s">
        <v>40</v>
      </c>
    </row>
    <row r="1772" spans="3:31" ht="18" x14ac:dyDescent="0.35">
      <c r="C1772" s="11" t="s">
        <v>3548</v>
      </c>
      <c r="D1772" s="12" t="s">
        <v>5762</v>
      </c>
      <c r="E1772" s="12" t="s">
        <v>7781</v>
      </c>
      <c r="F1772" s="12" t="s">
        <v>35</v>
      </c>
      <c r="G1772" s="12" t="s">
        <v>8028</v>
      </c>
      <c r="H1772" s="12" t="s">
        <v>8022</v>
      </c>
      <c r="I1772" s="12" t="s">
        <v>3549</v>
      </c>
      <c r="J1772" s="13">
        <v>45761</v>
      </c>
      <c r="K1772" s="14">
        <v>0.56153935185185189</v>
      </c>
      <c r="L1772" s="12">
        <v>477.52</v>
      </c>
      <c r="M1772" s="12">
        <v>1577.76</v>
      </c>
      <c r="N1772" s="12">
        <v>2055.2799999999902</v>
      </c>
      <c r="O1772" s="12">
        <v>3352.46</v>
      </c>
      <c r="P1772" s="49">
        <v>45763</v>
      </c>
      <c r="Q1772" s="12" t="str">
        <f>TEXT(Table1[[#This Row],[Billing_Date]],"YYYY")</f>
        <v>2025</v>
      </c>
      <c r="R1772" s="49">
        <v>45862</v>
      </c>
      <c r="S1772" s="12" t="s">
        <v>28</v>
      </c>
      <c r="T1772" s="12">
        <f>IF(Table1[[#This Row],[Payment_Status]]="Paid",1,0)</f>
        <v>1</v>
      </c>
      <c r="U1772" s="12">
        <f>IF(Table1[[#This Row],[Payment_Status]]="Unpaid",1,0)</f>
        <v>0</v>
      </c>
      <c r="V1772" s="12">
        <f>IF(Table1[[#This Row],[Payment_Status]]="Pending",1,0)</f>
        <v>0</v>
      </c>
      <c r="W1772" s="12" t="s">
        <v>38</v>
      </c>
      <c r="X1772" s="12" t="s">
        <v>39</v>
      </c>
      <c r="Y1772" s="12" t="s">
        <v>31</v>
      </c>
      <c r="Z1772" s="12">
        <v>213.83</v>
      </c>
      <c r="AA1772" s="12">
        <v>263.69</v>
      </c>
      <c r="AB1772" s="12" t="s">
        <v>32</v>
      </c>
      <c r="AC1772" s="13">
        <v>44613</v>
      </c>
      <c r="AD1772" s="12">
        <v>51</v>
      </c>
      <c r="AE1772" s="15" t="s">
        <v>40</v>
      </c>
    </row>
    <row r="1773" spans="3:31" ht="18" x14ac:dyDescent="0.35">
      <c r="C1773" s="11" t="s">
        <v>2051</v>
      </c>
      <c r="D1773" s="12" t="s">
        <v>5763</v>
      </c>
      <c r="E1773" s="12" t="s">
        <v>7782</v>
      </c>
      <c r="F1773" s="12" t="s">
        <v>35</v>
      </c>
      <c r="G1773" s="12" t="s">
        <v>8030</v>
      </c>
      <c r="H1773" s="12" t="s">
        <v>8023</v>
      </c>
      <c r="I1773" s="12" t="s">
        <v>2052</v>
      </c>
      <c r="J1773" s="13">
        <v>45831</v>
      </c>
      <c r="K1773" s="14">
        <v>0.58121527777777782</v>
      </c>
      <c r="L1773" s="12">
        <v>304.77999999999997</v>
      </c>
      <c r="M1773" s="12">
        <v>3356.71</v>
      </c>
      <c r="N1773" s="12">
        <v>3661.49</v>
      </c>
      <c r="O1773" s="12">
        <v>1434.24</v>
      </c>
      <c r="P1773" s="49">
        <v>45833</v>
      </c>
      <c r="Q1773" s="12" t="str">
        <f>TEXT(Table1[[#This Row],[Billing_Date]],"YYYY")</f>
        <v>2025</v>
      </c>
      <c r="R1773" s="49">
        <v>45883</v>
      </c>
      <c r="S1773" s="12" t="s">
        <v>37</v>
      </c>
      <c r="T1773" s="12">
        <f>IF(Table1[[#This Row],[Payment_Status]]="Paid",1,0)</f>
        <v>0</v>
      </c>
      <c r="U1773" s="12">
        <f>IF(Table1[[#This Row],[Payment_Status]]="Unpaid",1,0)</f>
        <v>0</v>
      </c>
      <c r="V1773" s="12">
        <f>IF(Table1[[#This Row],[Payment_Status]]="Pending",1,0)</f>
        <v>1</v>
      </c>
      <c r="W1773" s="12" t="s">
        <v>29</v>
      </c>
      <c r="X1773" s="12" t="s">
        <v>30</v>
      </c>
      <c r="Y1773" s="12" t="s">
        <v>85</v>
      </c>
      <c r="Z1773" s="12">
        <v>157.71</v>
      </c>
      <c r="AA1773" s="12">
        <v>147.07</v>
      </c>
      <c r="AB1773" s="12" t="s">
        <v>32</v>
      </c>
      <c r="AC1773" s="13">
        <v>44475</v>
      </c>
      <c r="AD1773" s="12">
        <v>42</v>
      </c>
      <c r="AE1773" s="15" t="s">
        <v>33</v>
      </c>
    </row>
    <row r="1774" spans="3:31" ht="18" x14ac:dyDescent="0.35">
      <c r="C1774" s="11" t="s">
        <v>3552</v>
      </c>
      <c r="D1774" s="12" t="s">
        <v>5764</v>
      </c>
      <c r="E1774" s="12" t="s">
        <v>7783</v>
      </c>
      <c r="F1774" s="12" t="s">
        <v>26</v>
      </c>
      <c r="G1774" s="12" t="s">
        <v>8027</v>
      </c>
      <c r="H1774" s="12" t="s">
        <v>8022</v>
      </c>
      <c r="I1774" s="12" t="s">
        <v>3553</v>
      </c>
      <c r="J1774" s="13">
        <v>45493</v>
      </c>
      <c r="K1774" s="14">
        <v>0.65629629629629627</v>
      </c>
      <c r="L1774" s="12">
        <v>88.34</v>
      </c>
      <c r="M1774" s="12">
        <v>4363.62</v>
      </c>
      <c r="N1774" s="12">
        <v>4451.96</v>
      </c>
      <c r="O1774" s="12">
        <v>471.06</v>
      </c>
      <c r="P1774" s="49">
        <v>45800</v>
      </c>
      <c r="Q1774" s="12" t="str">
        <f>TEXT(Table1[[#This Row],[Billing_Date]],"YYYY")</f>
        <v>2025</v>
      </c>
      <c r="R1774" s="49">
        <v>45886</v>
      </c>
      <c r="S1774" s="12" t="s">
        <v>49</v>
      </c>
      <c r="T1774" s="12">
        <f>IF(Table1[[#This Row],[Payment_Status]]="Paid",1,0)</f>
        <v>0</v>
      </c>
      <c r="U1774" s="12">
        <f>IF(Table1[[#This Row],[Payment_Status]]="Unpaid",1,0)</f>
        <v>1</v>
      </c>
      <c r="V1774" s="12">
        <f>IF(Table1[[#This Row],[Payment_Status]]="Pending",1,0)</f>
        <v>0</v>
      </c>
      <c r="W1774" s="12" t="s">
        <v>50</v>
      </c>
      <c r="X1774" s="12" t="s">
        <v>30</v>
      </c>
      <c r="Y1774" s="12" t="s">
        <v>51</v>
      </c>
      <c r="Z1774" s="12">
        <v>46.69</v>
      </c>
      <c r="AA1774" s="12">
        <v>41.65</v>
      </c>
      <c r="AB1774" s="12" t="s">
        <v>46</v>
      </c>
      <c r="AC1774" s="13">
        <v>44906</v>
      </c>
      <c r="AD1774" s="12">
        <v>48</v>
      </c>
      <c r="AE1774" s="15" t="s">
        <v>33</v>
      </c>
    </row>
    <row r="1775" spans="3:31" ht="18" x14ac:dyDescent="0.35">
      <c r="C1775" s="11" t="s">
        <v>3554</v>
      </c>
      <c r="D1775" s="12" t="s">
        <v>5765</v>
      </c>
      <c r="E1775" s="12" t="s">
        <v>7784</v>
      </c>
      <c r="F1775" s="12" t="s">
        <v>30</v>
      </c>
      <c r="G1775" s="12" t="s">
        <v>8029</v>
      </c>
      <c r="H1775" s="12" t="s">
        <v>8020</v>
      </c>
      <c r="I1775" s="12" t="s">
        <v>3555</v>
      </c>
      <c r="J1775" s="13">
        <v>45806</v>
      </c>
      <c r="K1775" s="14">
        <v>0.24177083333333332</v>
      </c>
      <c r="L1775" s="12">
        <v>317.01</v>
      </c>
      <c r="M1775" s="12">
        <v>3206.54</v>
      </c>
      <c r="N1775" s="12">
        <v>3523.55</v>
      </c>
      <c r="O1775" s="12">
        <v>1471.26</v>
      </c>
      <c r="P1775" s="49">
        <v>45806</v>
      </c>
      <c r="Q1775" s="12" t="str">
        <f>TEXT(Table1[[#This Row],[Billing_Date]],"YYYY")</f>
        <v>2025</v>
      </c>
      <c r="R1775" s="49">
        <v>45877</v>
      </c>
      <c r="S1775" s="12" t="s">
        <v>49</v>
      </c>
      <c r="T1775" s="12">
        <f>IF(Table1[[#This Row],[Payment_Status]]="Paid",1,0)</f>
        <v>0</v>
      </c>
      <c r="U1775" s="12">
        <f>IF(Table1[[#This Row],[Payment_Status]]="Unpaid",1,0)</f>
        <v>1</v>
      </c>
      <c r="V1775" s="12">
        <f>IF(Table1[[#This Row],[Payment_Status]]="Pending",1,0)</f>
        <v>0</v>
      </c>
      <c r="W1775" s="12" t="s">
        <v>38</v>
      </c>
      <c r="X1775" s="12" t="s">
        <v>30</v>
      </c>
      <c r="Y1775" s="12" t="s">
        <v>85</v>
      </c>
      <c r="Z1775" s="12">
        <v>195.36</v>
      </c>
      <c r="AA1775" s="12">
        <v>121.65</v>
      </c>
      <c r="AB1775" s="12" t="s">
        <v>32</v>
      </c>
      <c r="AC1775" s="13">
        <v>42286</v>
      </c>
      <c r="AD1775" s="12">
        <v>38</v>
      </c>
      <c r="AE1775" s="15" t="s">
        <v>64</v>
      </c>
    </row>
    <row r="1776" spans="3:31" ht="18" x14ac:dyDescent="0.35">
      <c r="C1776" s="11" t="s">
        <v>3556</v>
      </c>
      <c r="D1776" s="12" t="s">
        <v>5766</v>
      </c>
      <c r="E1776" s="12" t="s">
        <v>7785</v>
      </c>
      <c r="F1776" s="12" t="s">
        <v>35</v>
      </c>
      <c r="G1776" s="12" t="s">
        <v>8027</v>
      </c>
      <c r="H1776" s="12" t="s">
        <v>8022</v>
      </c>
      <c r="I1776" s="12" t="s">
        <v>3557</v>
      </c>
      <c r="J1776" s="13">
        <v>45594</v>
      </c>
      <c r="K1776" s="14">
        <v>2.0613425925925927E-2</v>
      </c>
      <c r="L1776" s="12">
        <v>266.22000000000003</v>
      </c>
      <c r="M1776" s="12">
        <v>2245.9</v>
      </c>
      <c r="N1776" s="12">
        <v>2512.12</v>
      </c>
      <c r="O1776" s="12">
        <v>1480.52</v>
      </c>
      <c r="P1776" s="49">
        <v>45819</v>
      </c>
      <c r="Q1776" s="12" t="str">
        <f>TEXT(Table1[[#This Row],[Billing_Date]],"YYYY")</f>
        <v>2025</v>
      </c>
      <c r="R1776" s="49">
        <v>45872</v>
      </c>
      <c r="S1776" s="12" t="s">
        <v>37</v>
      </c>
      <c r="T1776" s="12">
        <f>IF(Table1[[#This Row],[Payment_Status]]="Paid",1,0)</f>
        <v>0</v>
      </c>
      <c r="U1776" s="12">
        <f>IF(Table1[[#This Row],[Payment_Status]]="Unpaid",1,0)</f>
        <v>0</v>
      </c>
      <c r="V1776" s="12">
        <f>IF(Table1[[#This Row],[Payment_Status]]="Pending",1,0)</f>
        <v>1</v>
      </c>
      <c r="W1776" s="12" t="s">
        <v>50</v>
      </c>
      <c r="X1776" s="12" t="s">
        <v>30</v>
      </c>
      <c r="Y1776" s="12" t="s">
        <v>85</v>
      </c>
      <c r="Z1776" s="12">
        <v>186.26</v>
      </c>
      <c r="AA1776" s="12">
        <v>79.959999999999994</v>
      </c>
      <c r="AB1776" s="12" t="s">
        <v>46</v>
      </c>
      <c r="AC1776" s="13">
        <v>45418</v>
      </c>
      <c r="AD1776" s="12">
        <v>60</v>
      </c>
      <c r="AE1776" s="15" t="s">
        <v>64</v>
      </c>
    </row>
    <row r="1777" spans="3:31" ht="18" x14ac:dyDescent="0.35">
      <c r="C1777" s="11" t="s">
        <v>3558</v>
      </c>
      <c r="D1777" s="12" t="s">
        <v>5767</v>
      </c>
      <c r="E1777" s="12" t="s">
        <v>7786</v>
      </c>
      <c r="F1777" s="12" t="s">
        <v>35</v>
      </c>
      <c r="G1777" s="12" t="s">
        <v>8029</v>
      </c>
      <c r="H1777" s="12" t="s">
        <v>8020</v>
      </c>
      <c r="I1777" s="12" t="s">
        <v>3559</v>
      </c>
      <c r="J1777" s="13">
        <v>45705</v>
      </c>
      <c r="K1777" s="14">
        <v>0.77449074074074076</v>
      </c>
      <c r="L1777" s="12">
        <v>139.4</v>
      </c>
      <c r="M1777" s="12">
        <v>3416.01</v>
      </c>
      <c r="N1777" s="12">
        <v>3555.41</v>
      </c>
      <c r="O1777" s="12">
        <v>680.8</v>
      </c>
      <c r="P1777" s="49">
        <v>45705</v>
      </c>
      <c r="Q1777" s="12" t="str">
        <f>TEXT(Table1[[#This Row],[Billing_Date]],"YYYY")</f>
        <v>2025</v>
      </c>
      <c r="R1777" s="49">
        <v>45860</v>
      </c>
      <c r="S1777" s="12" t="s">
        <v>28</v>
      </c>
      <c r="T1777" s="12">
        <f>IF(Table1[[#This Row],[Payment_Status]]="Paid",1,0)</f>
        <v>1</v>
      </c>
      <c r="U1777" s="12">
        <f>IF(Table1[[#This Row],[Payment_Status]]="Unpaid",1,0)</f>
        <v>0</v>
      </c>
      <c r="V1777" s="12">
        <f>IF(Table1[[#This Row],[Payment_Status]]="Pending",1,0)</f>
        <v>0</v>
      </c>
      <c r="W1777" s="12" t="s">
        <v>50</v>
      </c>
      <c r="X1777" s="12" t="s">
        <v>30</v>
      </c>
      <c r="Y1777" s="12" t="s">
        <v>31</v>
      </c>
      <c r="Z1777" s="12">
        <v>64.239999999999995</v>
      </c>
      <c r="AA1777" s="12">
        <v>75.16</v>
      </c>
      <c r="AB1777" s="12" t="s">
        <v>32</v>
      </c>
      <c r="AC1777" s="13">
        <v>44102</v>
      </c>
      <c r="AD1777" s="12">
        <v>51</v>
      </c>
      <c r="AE1777" s="15" t="s">
        <v>40</v>
      </c>
    </row>
    <row r="1778" spans="3:31" ht="18" x14ac:dyDescent="0.35">
      <c r="C1778" s="11" t="s">
        <v>3560</v>
      </c>
      <c r="D1778" s="12" t="s">
        <v>5768</v>
      </c>
      <c r="E1778" s="12" t="s">
        <v>7787</v>
      </c>
      <c r="F1778" s="12" t="s">
        <v>30</v>
      </c>
      <c r="G1778" s="12" t="s">
        <v>8028</v>
      </c>
      <c r="H1778" s="12" t="s">
        <v>8022</v>
      </c>
      <c r="I1778" s="12" t="s">
        <v>3561</v>
      </c>
      <c r="J1778" s="13">
        <v>45846</v>
      </c>
      <c r="K1778" s="14">
        <v>0.19175925925925927</v>
      </c>
      <c r="L1778" s="12">
        <v>152.08000000000001</v>
      </c>
      <c r="M1778" s="12">
        <v>2986.79</v>
      </c>
      <c r="N1778" s="12">
        <v>3138.87</v>
      </c>
      <c r="O1778" s="12">
        <v>1114.6500000000001</v>
      </c>
      <c r="P1778" s="49">
        <v>45856</v>
      </c>
      <c r="Q1778" s="12" t="str">
        <f>TEXT(Table1[[#This Row],[Billing_Date]],"YYYY")</f>
        <v>2025</v>
      </c>
      <c r="R1778" s="49">
        <v>45876</v>
      </c>
      <c r="S1778" s="12" t="s">
        <v>49</v>
      </c>
      <c r="T1778" s="12">
        <f>IF(Table1[[#This Row],[Payment_Status]]="Paid",1,0)</f>
        <v>0</v>
      </c>
      <c r="U1778" s="12">
        <f>IF(Table1[[#This Row],[Payment_Status]]="Unpaid",1,0)</f>
        <v>1</v>
      </c>
      <c r="V1778" s="12">
        <f>IF(Table1[[#This Row],[Payment_Status]]="Pending",1,0)</f>
        <v>0</v>
      </c>
      <c r="W1778" s="12" t="s">
        <v>50</v>
      </c>
      <c r="X1778" s="12" t="s">
        <v>30</v>
      </c>
      <c r="Y1778" s="12" t="s">
        <v>51</v>
      </c>
      <c r="Z1778" s="12">
        <v>106.36</v>
      </c>
      <c r="AA1778" s="12">
        <v>45.72</v>
      </c>
      <c r="AB1778" s="12" t="s">
        <v>46</v>
      </c>
      <c r="AC1778" s="13">
        <v>45225</v>
      </c>
      <c r="AD1778" s="12">
        <v>72</v>
      </c>
      <c r="AE1778" s="15" t="s">
        <v>33</v>
      </c>
    </row>
    <row r="1779" spans="3:31" ht="18" x14ac:dyDescent="0.35">
      <c r="C1779" s="11" t="s">
        <v>3562</v>
      </c>
      <c r="D1779" s="12" t="s">
        <v>5769</v>
      </c>
      <c r="E1779" s="12" t="s">
        <v>7788</v>
      </c>
      <c r="F1779" s="12" t="s">
        <v>26</v>
      </c>
      <c r="G1779" s="12" t="s">
        <v>8029</v>
      </c>
      <c r="H1779" s="12" t="s">
        <v>8020</v>
      </c>
      <c r="I1779" s="12" t="s">
        <v>3563</v>
      </c>
      <c r="J1779" s="13">
        <v>45596</v>
      </c>
      <c r="K1779" s="14">
        <v>0.9102662037037037</v>
      </c>
      <c r="L1779" s="12">
        <v>56.68</v>
      </c>
      <c r="M1779" s="12">
        <v>1329.54</v>
      </c>
      <c r="N1779" s="12">
        <v>1386.22</v>
      </c>
      <c r="O1779" s="12">
        <v>369.27</v>
      </c>
      <c r="P1779" s="49">
        <v>45661</v>
      </c>
      <c r="Q1779" s="12" t="str">
        <f>TEXT(Table1[[#This Row],[Billing_Date]],"YYYY")</f>
        <v>2025</v>
      </c>
      <c r="R1779" s="49">
        <v>45872</v>
      </c>
      <c r="S1779" s="12" t="s">
        <v>49</v>
      </c>
      <c r="T1779" s="12">
        <f>IF(Table1[[#This Row],[Payment_Status]]="Paid",1,0)</f>
        <v>0</v>
      </c>
      <c r="U1779" s="12">
        <f>IF(Table1[[#This Row],[Payment_Status]]="Unpaid",1,0)</f>
        <v>1</v>
      </c>
      <c r="V1779" s="12">
        <f>IF(Table1[[#This Row],[Payment_Status]]="Pending",1,0)</f>
        <v>0</v>
      </c>
      <c r="W1779" s="12" t="s">
        <v>43</v>
      </c>
      <c r="X1779" s="12" t="s">
        <v>44</v>
      </c>
      <c r="Y1779" s="12" t="s">
        <v>31</v>
      </c>
      <c r="Z1779" s="12">
        <v>32.36</v>
      </c>
      <c r="AA1779" s="12">
        <v>24.32</v>
      </c>
      <c r="AB1779" s="12" t="s">
        <v>32</v>
      </c>
      <c r="AC1779" s="13">
        <v>42836</v>
      </c>
      <c r="AD1779" s="12">
        <v>74</v>
      </c>
      <c r="AE1779" s="15" t="s">
        <v>40</v>
      </c>
    </row>
    <row r="1780" spans="3:31" ht="18" x14ac:dyDescent="0.35">
      <c r="C1780" s="11" t="s">
        <v>230</v>
      </c>
      <c r="D1780" s="12" t="s">
        <v>5771</v>
      </c>
      <c r="E1780" s="12" t="s">
        <v>7790</v>
      </c>
      <c r="F1780" s="12" t="s">
        <v>35</v>
      </c>
      <c r="G1780" s="12" t="s">
        <v>8026</v>
      </c>
      <c r="H1780" s="12" t="s">
        <v>8021</v>
      </c>
      <c r="I1780" s="12" t="s">
        <v>231</v>
      </c>
      <c r="J1780" s="13">
        <v>45792</v>
      </c>
      <c r="K1780" s="14">
        <v>0.23417824074074073</v>
      </c>
      <c r="L1780" s="12">
        <v>432.35</v>
      </c>
      <c r="M1780" s="12">
        <v>2478.16</v>
      </c>
      <c r="N1780" s="12">
        <v>2910.5099999999902</v>
      </c>
      <c r="O1780" s="12">
        <v>2081.8000000000002</v>
      </c>
      <c r="P1780" s="49">
        <v>45826</v>
      </c>
      <c r="Q1780" s="12" t="str">
        <f>TEXT(Table1[[#This Row],[Billing_Date]],"YYYY")</f>
        <v>2025</v>
      </c>
      <c r="R1780" s="49">
        <v>45860</v>
      </c>
      <c r="S1780" s="12" t="s">
        <v>49</v>
      </c>
      <c r="T1780" s="12">
        <f>IF(Table1[[#This Row],[Payment_Status]]="Paid",1,0)</f>
        <v>0</v>
      </c>
      <c r="U1780" s="12">
        <f>IF(Table1[[#This Row],[Payment_Status]]="Unpaid",1,0)</f>
        <v>1</v>
      </c>
      <c r="V1780" s="12">
        <f>IF(Table1[[#This Row],[Payment_Status]]="Pending",1,0)</f>
        <v>0</v>
      </c>
      <c r="W1780" s="12" t="s">
        <v>58</v>
      </c>
      <c r="X1780" s="12" t="s">
        <v>39</v>
      </c>
      <c r="Y1780" s="12" t="s">
        <v>45</v>
      </c>
      <c r="Z1780" s="12">
        <v>250.37</v>
      </c>
      <c r="AA1780" s="12">
        <v>181.98</v>
      </c>
      <c r="AB1780" s="12" t="s">
        <v>46</v>
      </c>
      <c r="AC1780" s="13">
        <v>45278</v>
      </c>
      <c r="AD1780" s="12">
        <v>46</v>
      </c>
      <c r="AE1780" s="15" t="s">
        <v>33</v>
      </c>
    </row>
    <row r="1781" spans="3:31" ht="18" x14ac:dyDescent="0.35">
      <c r="C1781" s="11" t="s">
        <v>3567</v>
      </c>
      <c r="D1781" s="12" t="s">
        <v>5772</v>
      </c>
      <c r="E1781" s="12" t="s">
        <v>7791</v>
      </c>
      <c r="F1781" s="12" t="s">
        <v>26</v>
      </c>
      <c r="G1781" s="12" t="s">
        <v>8025</v>
      </c>
      <c r="H1781" s="12" t="s">
        <v>8020</v>
      </c>
      <c r="I1781" s="12" t="s">
        <v>3568</v>
      </c>
      <c r="J1781" s="13">
        <v>45696</v>
      </c>
      <c r="K1781" s="14">
        <v>0.86670138888888892</v>
      </c>
      <c r="L1781" s="12">
        <v>178.08</v>
      </c>
      <c r="M1781" s="12">
        <v>3919.3</v>
      </c>
      <c r="N1781" s="12">
        <v>4097.38</v>
      </c>
      <c r="O1781" s="12">
        <v>1212.08</v>
      </c>
      <c r="P1781" s="49">
        <v>45764</v>
      </c>
      <c r="Q1781" s="12" t="str">
        <f>TEXT(Table1[[#This Row],[Billing_Date]],"YYYY")</f>
        <v>2025</v>
      </c>
      <c r="R1781" s="49">
        <v>45876</v>
      </c>
      <c r="S1781" s="12" t="s">
        <v>28</v>
      </c>
      <c r="T1781" s="12">
        <f>IF(Table1[[#This Row],[Payment_Status]]="Paid",1,0)</f>
        <v>1</v>
      </c>
      <c r="U1781" s="12">
        <f>IF(Table1[[#This Row],[Payment_Status]]="Unpaid",1,0)</f>
        <v>0</v>
      </c>
      <c r="V1781" s="12">
        <f>IF(Table1[[#This Row],[Payment_Status]]="Pending",1,0)</f>
        <v>0</v>
      </c>
      <c r="W1781" s="12" t="s">
        <v>38</v>
      </c>
      <c r="X1781" s="12" t="s">
        <v>39</v>
      </c>
      <c r="Y1781" s="12" t="s">
        <v>45</v>
      </c>
      <c r="Z1781" s="12">
        <v>84.74</v>
      </c>
      <c r="AA1781" s="12">
        <v>93.34</v>
      </c>
      <c r="AB1781" s="12" t="s">
        <v>46</v>
      </c>
      <c r="AC1781" s="13">
        <v>43163</v>
      </c>
      <c r="AD1781" s="12">
        <v>65</v>
      </c>
      <c r="AE1781" s="15" t="s">
        <v>40</v>
      </c>
    </row>
    <row r="1782" spans="3:31" ht="18" x14ac:dyDescent="0.35">
      <c r="C1782" s="11" t="s">
        <v>3569</v>
      </c>
      <c r="D1782" s="12" t="s">
        <v>5773</v>
      </c>
      <c r="E1782" s="12" t="s">
        <v>7792</v>
      </c>
      <c r="F1782" s="12" t="s">
        <v>35</v>
      </c>
      <c r="G1782" s="12" t="s">
        <v>8029</v>
      </c>
      <c r="H1782" s="12" t="s">
        <v>8020</v>
      </c>
      <c r="I1782" s="12" t="s">
        <v>3570</v>
      </c>
      <c r="J1782" s="13">
        <v>45645</v>
      </c>
      <c r="K1782" s="14">
        <v>0.72498842592592594</v>
      </c>
      <c r="L1782" s="12">
        <v>389.8</v>
      </c>
      <c r="M1782" s="12">
        <v>2436.84</v>
      </c>
      <c r="N1782" s="12">
        <v>2826.64</v>
      </c>
      <c r="O1782" s="12">
        <v>2632.26</v>
      </c>
      <c r="P1782" s="49">
        <v>45648</v>
      </c>
      <c r="Q1782" s="12" t="str">
        <f>TEXT(Table1[[#This Row],[Billing_Date]],"YYYY")</f>
        <v>2024</v>
      </c>
      <c r="R1782" s="49">
        <v>45867</v>
      </c>
      <c r="S1782" s="12" t="s">
        <v>28</v>
      </c>
      <c r="T1782" s="12">
        <f>IF(Table1[[#This Row],[Payment_Status]]="Paid",1,0)</f>
        <v>1</v>
      </c>
      <c r="U1782" s="12">
        <f>IF(Table1[[#This Row],[Payment_Status]]="Unpaid",1,0)</f>
        <v>0</v>
      </c>
      <c r="V1782" s="12">
        <f>IF(Table1[[#This Row],[Payment_Status]]="Pending",1,0)</f>
        <v>0</v>
      </c>
      <c r="W1782" s="12" t="s">
        <v>43</v>
      </c>
      <c r="X1782" s="12" t="s">
        <v>44</v>
      </c>
      <c r="Y1782" s="12" t="s">
        <v>45</v>
      </c>
      <c r="Z1782" s="12">
        <v>224.51</v>
      </c>
      <c r="AA1782" s="12">
        <v>165.29</v>
      </c>
      <c r="AB1782" s="12" t="s">
        <v>32</v>
      </c>
      <c r="AC1782" s="13">
        <v>44699</v>
      </c>
      <c r="AD1782" s="12">
        <v>55</v>
      </c>
      <c r="AE1782" s="15" t="s">
        <v>33</v>
      </c>
    </row>
    <row r="1783" spans="3:31" ht="18" x14ac:dyDescent="0.35">
      <c r="C1783" s="11" t="s">
        <v>2654</v>
      </c>
      <c r="D1783" s="12" t="s">
        <v>5774</v>
      </c>
      <c r="E1783" s="12" t="s">
        <v>7793</v>
      </c>
      <c r="F1783" s="12" t="s">
        <v>35</v>
      </c>
      <c r="G1783" s="12" t="s">
        <v>8030</v>
      </c>
      <c r="H1783" s="12" t="s">
        <v>8023</v>
      </c>
      <c r="I1783" s="12" t="s">
        <v>2655</v>
      </c>
      <c r="J1783" s="13">
        <v>45643</v>
      </c>
      <c r="K1783" s="14">
        <v>0.28993055555555558</v>
      </c>
      <c r="L1783" s="12">
        <v>133.31</v>
      </c>
      <c r="M1783" s="12">
        <v>4596.8</v>
      </c>
      <c r="N1783" s="12">
        <v>4730.1099999999997</v>
      </c>
      <c r="O1783" s="12">
        <v>973.24</v>
      </c>
      <c r="P1783" s="49">
        <v>45644</v>
      </c>
      <c r="Q1783" s="12" t="str">
        <f>TEXT(Table1[[#This Row],[Billing_Date]],"YYYY")</f>
        <v>2024</v>
      </c>
      <c r="R1783" s="49">
        <v>45879</v>
      </c>
      <c r="S1783" s="12" t="s">
        <v>37</v>
      </c>
      <c r="T1783" s="12">
        <f>IF(Table1[[#This Row],[Payment_Status]]="Paid",1,0)</f>
        <v>0</v>
      </c>
      <c r="U1783" s="12">
        <f>IF(Table1[[#This Row],[Payment_Status]]="Unpaid",1,0)</f>
        <v>0</v>
      </c>
      <c r="V1783" s="12">
        <f>IF(Table1[[#This Row],[Payment_Status]]="Pending",1,0)</f>
        <v>1</v>
      </c>
      <c r="W1783" s="12" t="s">
        <v>38</v>
      </c>
      <c r="X1783" s="12" t="s">
        <v>30</v>
      </c>
      <c r="Y1783" s="12" t="s">
        <v>31</v>
      </c>
      <c r="Z1783" s="12">
        <v>80.930000000000007</v>
      </c>
      <c r="AA1783" s="12">
        <v>52.38</v>
      </c>
      <c r="AB1783" s="12" t="s">
        <v>32</v>
      </c>
      <c r="AC1783" s="13">
        <v>44650</v>
      </c>
      <c r="AD1783" s="12">
        <v>50</v>
      </c>
      <c r="AE1783" s="15" t="s">
        <v>64</v>
      </c>
    </row>
    <row r="1784" spans="3:31" ht="18" x14ac:dyDescent="0.35">
      <c r="C1784" s="11" t="s">
        <v>2880</v>
      </c>
      <c r="D1784" s="12" t="s">
        <v>5775</v>
      </c>
      <c r="E1784" s="12" t="s">
        <v>7794</v>
      </c>
      <c r="F1784" s="12" t="s">
        <v>30</v>
      </c>
      <c r="G1784" s="12" t="s">
        <v>8029</v>
      </c>
      <c r="H1784" s="12" t="s">
        <v>8020</v>
      </c>
      <c r="I1784" s="12" t="s">
        <v>2881</v>
      </c>
      <c r="J1784" s="13">
        <v>45776</v>
      </c>
      <c r="K1784" s="14">
        <v>0.37505787037037036</v>
      </c>
      <c r="L1784" s="12">
        <v>86.66</v>
      </c>
      <c r="M1784" s="12">
        <v>1977.53</v>
      </c>
      <c r="N1784" s="12">
        <v>2064.19</v>
      </c>
      <c r="O1784" s="12">
        <v>414.61</v>
      </c>
      <c r="P1784" s="49">
        <v>45777</v>
      </c>
      <c r="Q1784" s="12" t="str">
        <f>TEXT(Table1[[#This Row],[Billing_Date]],"YYYY")</f>
        <v>2025</v>
      </c>
      <c r="R1784" s="49">
        <v>45858</v>
      </c>
      <c r="S1784" s="12" t="s">
        <v>37</v>
      </c>
      <c r="T1784" s="12">
        <f>IF(Table1[[#This Row],[Payment_Status]]="Paid",1,0)</f>
        <v>0</v>
      </c>
      <c r="U1784" s="12">
        <f>IF(Table1[[#This Row],[Payment_Status]]="Unpaid",1,0)</f>
        <v>0</v>
      </c>
      <c r="V1784" s="12">
        <f>IF(Table1[[#This Row],[Payment_Status]]="Pending",1,0)</f>
        <v>1</v>
      </c>
      <c r="W1784" s="12" t="s">
        <v>29</v>
      </c>
      <c r="X1784" s="12" t="s">
        <v>39</v>
      </c>
      <c r="Y1784" s="12" t="s">
        <v>31</v>
      </c>
      <c r="Z1784" s="12">
        <v>37.53</v>
      </c>
      <c r="AA1784" s="12">
        <v>49.13</v>
      </c>
      <c r="AB1784" s="12" t="s">
        <v>46</v>
      </c>
      <c r="AC1784" s="13">
        <v>42609</v>
      </c>
      <c r="AD1784" s="12">
        <v>49</v>
      </c>
      <c r="AE1784" s="15" t="s">
        <v>64</v>
      </c>
    </row>
    <row r="1785" spans="3:31" ht="18" x14ac:dyDescent="0.35">
      <c r="C1785" s="11" t="s">
        <v>3575</v>
      </c>
      <c r="D1785" s="12" t="s">
        <v>5776</v>
      </c>
      <c r="E1785" s="12" t="s">
        <v>7795</v>
      </c>
      <c r="F1785" s="12" t="s">
        <v>26</v>
      </c>
      <c r="G1785" s="12" t="s">
        <v>8031</v>
      </c>
      <c r="H1785" s="12" t="s">
        <v>8024</v>
      </c>
      <c r="I1785" s="12" t="s">
        <v>3576</v>
      </c>
      <c r="J1785" s="13">
        <v>45831</v>
      </c>
      <c r="K1785" s="14">
        <v>0.43733796296296296</v>
      </c>
      <c r="L1785" s="12">
        <v>219.73</v>
      </c>
      <c r="M1785" s="12">
        <v>2957.94</v>
      </c>
      <c r="N1785" s="12">
        <v>3177.67</v>
      </c>
      <c r="O1785" s="12">
        <v>1483.59</v>
      </c>
      <c r="P1785" s="49">
        <v>45833</v>
      </c>
      <c r="Q1785" s="12" t="str">
        <f>TEXT(Table1[[#This Row],[Billing_Date]],"YYYY")</f>
        <v>2025</v>
      </c>
      <c r="R1785" s="49">
        <v>45863</v>
      </c>
      <c r="S1785" s="12" t="s">
        <v>37</v>
      </c>
      <c r="T1785" s="12">
        <f>IF(Table1[[#This Row],[Payment_Status]]="Paid",1,0)</f>
        <v>0</v>
      </c>
      <c r="U1785" s="12">
        <f>IF(Table1[[#This Row],[Payment_Status]]="Unpaid",1,0)</f>
        <v>0</v>
      </c>
      <c r="V1785" s="12">
        <f>IF(Table1[[#This Row],[Payment_Status]]="Pending",1,0)</f>
        <v>1</v>
      </c>
      <c r="W1785" s="12" t="s">
        <v>38</v>
      </c>
      <c r="X1785" s="12" t="s">
        <v>39</v>
      </c>
      <c r="Y1785" s="12" t="s">
        <v>31</v>
      </c>
      <c r="Z1785" s="12">
        <v>111.01</v>
      </c>
      <c r="AA1785" s="12">
        <v>108.72</v>
      </c>
      <c r="AB1785" s="12" t="s">
        <v>32</v>
      </c>
      <c r="AC1785" s="13">
        <v>44228</v>
      </c>
      <c r="AD1785" s="12">
        <v>58</v>
      </c>
      <c r="AE1785" s="15" t="s">
        <v>40</v>
      </c>
    </row>
    <row r="1786" spans="3:31" ht="18" x14ac:dyDescent="0.35">
      <c r="C1786" s="11" t="s">
        <v>3198</v>
      </c>
      <c r="D1786" s="12" t="s">
        <v>5777</v>
      </c>
      <c r="E1786" s="12" t="s">
        <v>7796</v>
      </c>
      <c r="F1786" s="12" t="s">
        <v>35</v>
      </c>
      <c r="G1786" s="12" t="s">
        <v>8030</v>
      </c>
      <c r="H1786" s="12" t="s">
        <v>8023</v>
      </c>
      <c r="I1786" s="12" t="s">
        <v>3199</v>
      </c>
      <c r="J1786" s="13">
        <v>45595</v>
      </c>
      <c r="K1786" s="14">
        <v>0.46241898148148147</v>
      </c>
      <c r="L1786" s="12">
        <v>398.13</v>
      </c>
      <c r="M1786" s="12">
        <v>3061.74</v>
      </c>
      <c r="N1786" s="12">
        <v>3459.87</v>
      </c>
      <c r="O1786" s="12">
        <v>2321.98</v>
      </c>
      <c r="P1786" s="49">
        <v>45595</v>
      </c>
      <c r="Q1786" s="12" t="str">
        <f>TEXT(Table1[[#This Row],[Billing_Date]],"YYYY")</f>
        <v>2024</v>
      </c>
      <c r="R1786" s="49">
        <v>45863</v>
      </c>
      <c r="S1786" s="12" t="s">
        <v>37</v>
      </c>
      <c r="T1786" s="12">
        <f>IF(Table1[[#This Row],[Payment_Status]]="Paid",1,0)</f>
        <v>0</v>
      </c>
      <c r="U1786" s="12">
        <f>IF(Table1[[#This Row],[Payment_Status]]="Unpaid",1,0)</f>
        <v>0</v>
      </c>
      <c r="V1786" s="12">
        <f>IF(Table1[[#This Row],[Payment_Status]]="Pending",1,0)</f>
        <v>1</v>
      </c>
      <c r="W1786" s="12" t="s">
        <v>50</v>
      </c>
      <c r="X1786" s="12" t="s">
        <v>39</v>
      </c>
      <c r="Y1786" s="12" t="s">
        <v>45</v>
      </c>
      <c r="Z1786" s="12">
        <v>172.86</v>
      </c>
      <c r="AA1786" s="12">
        <v>225.27</v>
      </c>
      <c r="AB1786" s="12" t="s">
        <v>46</v>
      </c>
      <c r="AC1786" s="13">
        <v>42954</v>
      </c>
      <c r="AD1786" s="12">
        <v>70</v>
      </c>
      <c r="AE1786" s="15" t="s">
        <v>64</v>
      </c>
    </row>
    <row r="1787" spans="3:31" ht="18" x14ac:dyDescent="0.35">
      <c r="C1787" s="11" t="s">
        <v>384</v>
      </c>
      <c r="D1787" s="12" t="s">
        <v>5778</v>
      </c>
      <c r="E1787" s="12" t="s">
        <v>7797</v>
      </c>
      <c r="F1787" s="12" t="s">
        <v>30</v>
      </c>
      <c r="G1787" s="12" t="s">
        <v>8031</v>
      </c>
      <c r="H1787" s="12" t="s">
        <v>8024</v>
      </c>
      <c r="I1787" s="12" t="s">
        <v>385</v>
      </c>
      <c r="J1787" s="13">
        <v>45621</v>
      </c>
      <c r="K1787" s="14">
        <v>0.895625</v>
      </c>
      <c r="L1787" s="12">
        <v>140.25</v>
      </c>
      <c r="M1787" s="12">
        <v>3242.56</v>
      </c>
      <c r="N1787" s="12">
        <v>3382.81</v>
      </c>
      <c r="O1787" s="12">
        <v>698.65</v>
      </c>
      <c r="P1787" s="49">
        <v>45817</v>
      </c>
      <c r="Q1787" s="12" t="str">
        <f>TEXT(Table1[[#This Row],[Billing_Date]],"YYYY")</f>
        <v>2025</v>
      </c>
      <c r="R1787" s="49">
        <v>45883</v>
      </c>
      <c r="S1787" s="12" t="s">
        <v>37</v>
      </c>
      <c r="T1787" s="12">
        <f>IF(Table1[[#This Row],[Payment_Status]]="Paid",1,0)</f>
        <v>0</v>
      </c>
      <c r="U1787" s="12">
        <f>IF(Table1[[#This Row],[Payment_Status]]="Unpaid",1,0)</f>
        <v>0</v>
      </c>
      <c r="V1787" s="12">
        <f>IF(Table1[[#This Row],[Payment_Status]]="Pending",1,0)</f>
        <v>1</v>
      </c>
      <c r="W1787" s="12" t="s">
        <v>29</v>
      </c>
      <c r="X1787" s="12" t="s">
        <v>39</v>
      </c>
      <c r="Y1787" s="12" t="s">
        <v>51</v>
      </c>
      <c r="Z1787" s="12">
        <v>78.5</v>
      </c>
      <c r="AA1787" s="12">
        <v>61.75</v>
      </c>
      <c r="AB1787" s="12" t="s">
        <v>46</v>
      </c>
      <c r="AC1787" s="13">
        <v>42606</v>
      </c>
      <c r="AD1787" s="12">
        <v>69</v>
      </c>
      <c r="AE1787" s="15" t="s">
        <v>64</v>
      </c>
    </row>
    <row r="1788" spans="3:31" ht="18" x14ac:dyDescent="0.35">
      <c r="C1788" s="11" t="s">
        <v>3581</v>
      </c>
      <c r="D1788" s="12" t="s">
        <v>5779</v>
      </c>
      <c r="E1788" s="12" t="s">
        <v>7798</v>
      </c>
      <c r="F1788" s="12" t="s">
        <v>26</v>
      </c>
      <c r="G1788" s="12" t="s">
        <v>8030</v>
      </c>
      <c r="H1788" s="12" t="s">
        <v>8023</v>
      </c>
      <c r="I1788" s="12" t="s">
        <v>3582</v>
      </c>
      <c r="J1788" s="13">
        <v>45614</v>
      </c>
      <c r="K1788" s="14">
        <v>0.48103009259259261</v>
      </c>
      <c r="L1788" s="12">
        <v>255.76</v>
      </c>
      <c r="M1788" s="12">
        <v>3256.74</v>
      </c>
      <c r="N1788" s="12">
        <v>3512.5</v>
      </c>
      <c r="O1788" s="12">
        <v>1897.88</v>
      </c>
      <c r="P1788" s="49">
        <v>45838</v>
      </c>
      <c r="Q1788" s="12" t="str">
        <f>TEXT(Table1[[#This Row],[Billing_Date]],"YYYY")</f>
        <v>2025</v>
      </c>
      <c r="R1788" s="49">
        <v>45876</v>
      </c>
      <c r="S1788" s="12" t="s">
        <v>49</v>
      </c>
      <c r="T1788" s="12">
        <f>IF(Table1[[#This Row],[Payment_Status]]="Paid",1,0)</f>
        <v>0</v>
      </c>
      <c r="U1788" s="12">
        <f>IF(Table1[[#This Row],[Payment_Status]]="Unpaid",1,0)</f>
        <v>1</v>
      </c>
      <c r="V1788" s="12">
        <f>IF(Table1[[#This Row],[Payment_Status]]="Pending",1,0)</f>
        <v>0</v>
      </c>
      <c r="W1788" s="12" t="s">
        <v>38</v>
      </c>
      <c r="X1788" s="12" t="s">
        <v>44</v>
      </c>
      <c r="Y1788" s="12" t="s">
        <v>63</v>
      </c>
      <c r="Z1788" s="12">
        <v>135.9</v>
      </c>
      <c r="AA1788" s="12">
        <v>119.86</v>
      </c>
      <c r="AB1788" s="12" t="s">
        <v>46</v>
      </c>
      <c r="AC1788" s="13">
        <v>45463</v>
      </c>
      <c r="AD1788" s="12">
        <v>62</v>
      </c>
      <c r="AE1788" s="15" t="s">
        <v>40</v>
      </c>
    </row>
    <row r="1789" spans="3:31" ht="18" x14ac:dyDescent="0.35">
      <c r="C1789" s="11" t="s">
        <v>3583</v>
      </c>
      <c r="D1789" s="12" t="s">
        <v>5780</v>
      </c>
      <c r="E1789" s="12" t="s">
        <v>7799</v>
      </c>
      <c r="F1789" s="12" t="s">
        <v>30</v>
      </c>
      <c r="G1789" s="12" t="s">
        <v>8025</v>
      </c>
      <c r="H1789" s="12" t="s">
        <v>8020</v>
      </c>
      <c r="I1789" s="12" t="s">
        <v>3584</v>
      </c>
      <c r="J1789" s="13">
        <v>45806</v>
      </c>
      <c r="K1789" s="14">
        <v>0.96932870370370372</v>
      </c>
      <c r="L1789" s="12">
        <v>224.84</v>
      </c>
      <c r="M1789" s="12">
        <v>4781.72</v>
      </c>
      <c r="N1789" s="12">
        <v>5006.5600000000004</v>
      </c>
      <c r="O1789" s="12">
        <v>1031.19</v>
      </c>
      <c r="P1789" s="49">
        <v>45806</v>
      </c>
      <c r="Q1789" s="12" t="str">
        <f>TEXT(Table1[[#This Row],[Billing_Date]],"YYYY")</f>
        <v>2025</v>
      </c>
      <c r="R1789" s="49">
        <v>45875</v>
      </c>
      <c r="S1789" s="12" t="s">
        <v>37</v>
      </c>
      <c r="T1789" s="12">
        <f>IF(Table1[[#This Row],[Payment_Status]]="Paid",1,0)</f>
        <v>0</v>
      </c>
      <c r="U1789" s="12">
        <f>IF(Table1[[#This Row],[Payment_Status]]="Unpaid",1,0)</f>
        <v>0</v>
      </c>
      <c r="V1789" s="12">
        <f>IF(Table1[[#This Row],[Payment_Status]]="Pending",1,0)</f>
        <v>1</v>
      </c>
      <c r="W1789" s="12" t="s">
        <v>38</v>
      </c>
      <c r="X1789" s="12" t="s">
        <v>39</v>
      </c>
      <c r="Y1789" s="12" t="s">
        <v>45</v>
      </c>
      <c r="Z1789" s="12">
        <v>153.41</v>
      </c>
      <c r="AA1789" s="12">
        <v>71.430000000000007</v>
      </c>
      <c r="AB1789" s="12" t="s">
        <v>46</v>
      </c>
      <c r="AC1789" s="13">
        <v>42599</v>
      </c>
      <c r="AD1789" s="12">
        <v>55</v>
      </c>
      <c r="AE1789" s="15" t="s">
        <v>33</v>
      </c>
    </row>
    <row r="1790" spans="3:31" ht="18" x14ac:dyDescent="0.35">
      <c r="C1790" s="11" t="s">
        <v>3585</v>
      </c>
      <c r="D1790" s="12" t="s">
        <v>5781</v>
      </c>
      <c r="E1790" s="12" t="s">
        <v>7800</v>
      </c>
      <c r="F1790" s="12" t="s">
        <v>30</v>
      </c>
      <c r="G1790" s="12" t="s">
        <v>8031</v>
      </c>
      <c r="H1790" s="12" t="s">
        <v>8024</v>
      </c>
      <c r="I1790" s="12" t="s">
        <v>3586</v>
      </c>
      <c r="J1790" s="13">
        <v>45522</v>
      </c>
      <c r="K1790" s="14">
        <v>0.88719907407407406</v>
      </c>
      <c r="L1790" s="12">
        <v>27.65</v>
      </c>
      <c r="M1790" s="12">
        <v>2072.4</v>
      </c>
      <c r="N1790" s="12">
        <v>2100.0500000000002</v>
      </c>
      <c r="O1790" s="12">
        <v>173.63</v>
      </c>
      <c r="P1790" s="49">
        <v>45716</v>
      </c>
      <c r="Q1790" s="12" t="str">
        <f>TEXT(Table1[[#This Row],[Billing_Date]],"YYYY")</f>
        <v>2025</v>
      </c>
      <c r="R1790" s="49">
        <v>45886</v>
      </c>
      <c r="S1790" s="12" t="s">
        <v>37</v>
      </c>
      <c r="T1790" s="12">
        <f>IF(Table1[[#This Row],[Payment_Status]]="Paid",1,0)</f>
        <v>0</v>
      </c>
      <c r="U1790" s="12">
        <f>IF(Table1[[#This Row],[Payment_Status]]="Unpaid",1,0)</f>
        <v>0</v>
      </c>
      <c r="V1790" s="12">
        <f>IF(Table1[[#This Row],[Payment_Status]]="Pending",1,0)</f>
        <v>1</v>
      </c>
      <c r="W1790" s="12" t="s">
        <v>50</v>
      </c>
      <c r="X1790" s="12" t="s">
        <v>44</v>
      </c>
      <c r="Y1790" s="12" t="s">
        <v>85</v>
      </c>
      <c r="Z1790" s="12">
        <v>13.68</v>
      </c>
      <c r="AA1790" s="12">
        <v>13.97</v>
      </c>
      <c r="AB1790" s="12" t="s">
        <v>32</v>
      </c>
      <c r="AC1790" s="13">
        <v>43016</v>
      </c>
      <c r="AD1790" s="12">
        <v>31</v>
      </c>
      <c r="AE1790" s="15" t="s">
        <v>40</v>
      </c>
    </row>
    <row r="1791" spans="3:31" ht="18" x14ac:dyDescent="0.35">
      <c r="C1791" s="11" t="s">
        <v>2342</v>
      </c>
      <c r="D1791" s="12" t="s">
        <v>5782</v>
      </c>
      <c r="E1791" s="12" t="s">
        <v>7801</v>
      </c>
      <c r="F1791" s="12" t="s">
        <v>26</v>
      </c>
      <c r="G1791" s="12" t="s">
        <v>8029</v>
      </c>
      <c r="H1791" s="12" t="s">
        <v>8020</v>
      </c>
      <c r="I1791" s="12" t="s">
        <v>2343</v>
      </c>
      <c r="J1791" s="13">
        <v>45804</v>
      </c>
      <c r="K1791" s="14">
        <v>0.34980324074074076</v>
      </c>
      <c r="L1791" s="12">
        <v>488.16</v>
      </c>
      <c r="M1791" s="12">
        <v>3438.94</v>
      </c>
      <c r="N1791" s="12">
        <v>3927.1</v>
      </c>
      <c r="O1791" s="12">
        <v>3350.69</v>
      </c>
      <c r="P1791" s="49">
        <v>45810</v>
      </c>
      <c r="Q1791" s="12" t="str">
        <f>TEXT(Table1[[#This Row],[Billing_Date]],"YYYY")</f>
        <v>2025</v>
      </c>
      <c r="R1791" s="49">
        <v>45872</v>
      </c>
      <c r="S1791" s="12" t="s">
        <v>37</v>
      </c>
      <c r="T1791" s="12">
        <f>IF(Table1[[#This Row],[Payment_Status]]="Paid",1,0)</f>
        <v>0</v>
      </c>
      <c r="U1791" s="12">
        <f>IF(Table1[[#This Row],[Payment_Status]]="Unpaid",1,0)</f>
        <v>0</v>
      </c>
      <c r="V1791" s="12">
        <f>IF(Table1[[#This Row],[Payment_Status]]="Pending",1,0)</f>
        <v>1</v>
      </c>
      <c r="W1791" s="12" t="s">
        <v>43</v>
      </c>
      <c r="X1791" s="12" t="s">
        <v>44</v>
      </c>
      <c r="Y1791" s="12" t="s">
        <v>31</v>
      </c>
      <c r="Z1791" s="12">
        <v>314.81</v>
      </c>
      <c r="AA1791" s="12">
        <v>173.35</v>
      </c>
      <c r="AB1791" s="12" t="s">
        <v>46</v>
      </c>
      <c r="AC1791" s="13">
        <v>45030</v>
      </c>
      <c r="AD1791" s="12">
        <v>31</v>
      </c>
      <c r="AE1791" s="15" t="s">
        <v>64</v>
      </c>
    </row>
    <row r="1792" spans="3:31" ht="18" x14ac:dyDescent="0.35">
      <c r="C1792" s="11" t="s">
        <v>1104</v>
      </c>
      <c r="D1792" s="12" t="s">
        <v>5783</v>
      </c>
      <c r="E1792" s="12" t="s">
        <v>7802</v>
      </c>
      <c r="F1792" s="12" t="s">
        <v>26</v>
      </c>
      <c r="G1792" s="12" t="s">
        <v>8030</v>
      </c>
      <c r="H1792" s="12" t="s">
        <v>8023</v>
      </c>
      <c r="I1792" s="12" t="s">
        <v>1105</v>
      </c>
      <c r="J1792" s="13">
        <v>45828</v>
      </c>
      <c r="K1792" s="14">
        <v>0.75659722222222225</v>
      </c>
      <c r="L1792" s="12">
        <v>157.19</v>
      </c>
      <c r="M1792" s="12">
        <v>4210.55</v>
      </c>
      <c r="N1792" s="12">
        <v>4367.74</v>
      </c>
      <c r="O1792" s="12">
        <v>849.22</v>
      </c>
      <c r="P1792" s="49">
        <v>45830</v>
      </c>
      <c r="Q1792" s="12" t="str">
        <f>TEXT(Table1[[#This Row],[Billing_Date]],"YYYY")</f>
        <v>2025</v>
      </c>
      <c r="R1792" s="49">
        <v>45883</v>
      </c>
      <c r="S1792" s="12" t="s">
        <v>49</v>
      </c>
      <c r="T1792" s="12">
        <f>IF(Table1[[#This Row],[Payment_Status]]="Paid",1,0)</f>
        <v>0</v>
      </c>
      <c r="U1792" s="12">
        <f>IF(Table1[[#This Row],[Payment_Status]]="Unpaid",1,0)</f>
        <v>1</v>
      </c>
      <c r="V1792" s="12">
        <f>IF(Table1[[#This Row],[Payment_Status]]="Pending",1,0)</f>
        <v>0</v>
      </c>
      <c r="W1792" s="12" t="s">
        <v>38</v>
      </c>
      <c r="X1792" s="12" t="s">
        <v>44</v>
      </c>
      <c r="Y1792" s="12" t="s">
        <v>51</v>
      </c>
      <c r="Z1792" s="12">
        <v>78.8</v>
      </c>
      <c r="AA1792" s="12">
        <v>78.39</v>
      </c>
      <c r="AB1792" s="12" t="s">
        <v>46</v>
      </c>
      <c r="AC1792" s="13">
        <v>44720</v>
      </c>
      <c r="AD1792" s="12">
        <v>19</v>
      </c>
      <c r="AE1792" s="15" t="s">
        <v>40</v>
      </c>
    </row>
    <row r="1793" spans="3:31" ht="18" x14ac:dyDescent="0.35">
      <c r="C1793" s="11" t="s">
        <v>3591</v>
      </c>
      <c r="D1793" s="12" t="s">
        <v>5784</v>
      </c>
      <c r="E1793" s="12" t="s">
        <v>7803</v>
      </c>
      <c r="F1793" s="12" t="s">
        <v>35</v>
      </c>
      <c r="G1793" s="12" t="s">
        <v>8025</v>
      </c>
      <c r="H1793" s="12" t="s">
        <v>8020</v>
      </c>
      <c r="I1793" s="12" t="s">
        <v>3592</v>
      </c>
      <c r="J1793" s="13">
        <v>45661</v>
      </c>
      <c r="K1793" s="14">
        <v>0.76423611111111112</v>
      </c>
      <c r="L1793" s="12">
        <v>297.62</v>
      </c>
      <c r="M1793" s="12">
        <v>1313.18</v>
      </c>
      <c r="N1793" s="12">
        <v>1610.8</v>
      </c>
      <c r="O1793" s="12">
        <v>1653.49</v>
      </c>
      <c r="P1793" s="49">
        <v>45737</v>
      </c>
      <c r="Q1793" s="12" t="str">
        <f>TEXT(Table1[[#This Row],[Billing_Date]],"YYYY")</f>
        <v>2025</v>
      </c>
      <c r="R1793" s="49">
        <v>45870</v>
      </c>
      <c r="S1793" s="12" t="s">
        <v>37</v>
      </c>
      <c r="T1793" s="12">
        <f>IF(Table1[[#This Row],[Payment_Status]]="Paid",1,0)</f>
        <v>0</v>
      </c>
      <c r="U1793" s="12">
        <f>IF(Table1[[#This Row],[Payment_Status]]="Unpaid",1,0)</f>
        <v>0</v>
      </c>
      <c r="V1793" s="12">
        <f>IF(Table1[[#This Row],[Payment_Status]]="Pending",1,0)</f>
        <v>1</v>
      </c>
      <c r="W1793" s="12" t="s">
        <v>43</v>
      </c>
      <c r="X1793" s="12" t="s">
        <v>39</v>
      </c>
      <c r="Y1793" s="12" t="s">
        <v>45</v>
      </c>
      <c r="Z1793" s="12">
        <v>189.94</v>
      </c>
      <c r="AA1793" s="12">
        <v>107.68</v>
      </c>
      <c r="AB1793" s="12" t="s">
        <v>32</v>
      </c>
      <c r="AC1793" s="13">
        <v>42341</v>
      </c>
      <c r="AD1793" s="12">
        <v>31</v>
      </c>
      <c r="AE1793" s="15" t="s">
        <v>40</v>
      </c>
    </row>
    <row r="1794" spans="3:31" ht="18" x14ac:dyDescent="0.35">
      <c r="C1794" s="11" t="s">
        <v>3593</v>
      </c>
      <c r="D1794" s="12" t="s">
        <v>5785</v>
      </c>
      <c r="E1794" s="12" t="s">
        <v>7804</v>
      </c>
      <c r="F1794" s="12" t="s">
        <v>35</v>
      </c>
      <c r="G1794" s="12" t="s">
        <v>8031</v>
      </c>
      <c r="H1794" s="12" t="s">
        <v>8024</v>
      </c>
      <c r="I1794" s="12" t="s">
        <v>3594</v>
      </c>
      <c r="J1794" s="13">
        <v>45833</v>
      </c>
      <c r="K1794" s="14">
        <v>8.5347222222222227E-2</v>
      </c>
      <c r="L1794" s="12">
        <v>252.24</v>
      </c>
      <c r="M1794" s="12">
        <v>1162.1199999999999</v>
      </c>
      <c r="N1794" s="12">
        <v>1414.36</v>
      </c>
      <c r="O1794" s="12">
        <v>1377.77</v>
      </c>
      <c r="P1794" s="49">
        <v>45834</v>
      </c>
      <c r="Q1794" s="12" t="str">
        <f>TEXT(Table1[[#This Row],[Billing_Date]],"YYYY")</f>
        <v>2025</v>
      </c>
      <c r="R1794" s="49">
        <v>45871</v>
      </c>
      <c r="S1794" s="12" t="s">
        <v>28</v>
      </c>
      <c r="T1794" s="12">
        <f>IF(Table1[[#This Row],[Payment_Status]]="Paid",1,0)</f>
        <v>1</v>
      </c>
      <c r="U1794" s="12">
        <f>IF(Table1[[#This Row],[Payment_Status]]="Unpaid",1,0)</f>
        <v>0</v>
      </c>
      <c r="V1794" s="12">
        <f>IF(Table1[[#This Row],[Payment_Status]]="Pending",1,0)</f>
        <v>0</v>
      </c>
      <c r="W1794" s="12" t="s">
        <v>29</v>
      </c>
      <c r="X1794" s="12" t="s">
        <v>30</v>
      </c>
      <c r="Y1794" s="12" t="s">
        <v>51</v>
      </c>
      <c r="Z1794" s="12">
        <v>133.04</v>
      </c>
      <c r="AA1794" s="12">
        <v>119.2</v>
      </c>
      <c r="AB1794" s="12" t="s">
        <v>46</v>
      </c>
      <c r="AC1794" s="13">
        <v>44538</v>
      </c>
      <c r="AD1794" s="12">
        <v>42</v>
      </c>
      <c r="AE1794" s="15" t="s">
        <v>33</v>
      </c>
    </row>
    <row r="1795" spans="3:31" ht="18" x14ac:dyDescent="0.35">
      <c r="C1795" s="11" t="s">
        <v>3595</v>
      </c>
      <c r="D1795" s="12" t="s">
        <v>5786</v>
      </c>
      <c r="E1795" s="12" t="s">
        <v>7805</v>
      </c>
      <c r="F1795" s="12" t="s">
        <v>26</v>
      </c>
      <c r="G1795" s="12" t="s">
        <v>8031</v>
      </c>
      <c r="H1795" s="12" t="s">
        <v>8024</v>
      </c>
      <c r="I1795" s="12" t="s">
        <v>3596</v>
      </c>
      <c r="J1795" s="13">
        <v>45702</v>
      </c>
      <c r="K1795" s="14">
        <v>0.3309259259259259</v>
      </c>
      <c r="L1795" s="12">
        <v>463.62</v>
      </c>
      <c r="M1795" s="12">
        <v>2689.2</v>
      </c>
      <c r="N1795" s="12">
        <v>3152.8199999999902</v>
      </c>
      <c r="O1795" s="12">
        <v>3375.73</v>
      </c>
      <c r="P1795" s="49">
        <v>45798</v>
      </c>
      <c r="Q1795" s="12" t="str">
        <f>TEXT(Table1[[#This Row],[Billing_Date]],"YYYY")</f>
        <v>2025</v>
      </c>
      <c r="R1795" s="49">
        <v>45876</v>
      </c>
      <c r="S1795" s="12" t="s">
        <v>49</v>
      </c>
      <c r="T1795" s="12">
        <f>IF(Table1[[#This Row],[Payment_Status]]="Paid",1,0)</f>
        <v>0</v>
      </c>
      <c r="U1795" s="12">
        <f>IF(Table1[[#This Row],[Payment_Status]]="Unpaid",1,0)</f>
        <v>1</v>
      </c>
      <c r="V1795" s="12">
        <f>IF(Table1[[#This Row],[Payment_Status]]="Pending",1,0)</f>
        <v>0</v>
      </c>
      <c r="W1795" s="12" t="s">
        <v>38</v>
      </c>
      <c r="X1795" s="12" t="s">
        <v>44</v>
      </c>
      <c r="Y1795" s="12" t="s">
        <v>45</v>
      </c>
      <c r="Z1795" s="12">
        <v>278.60000000000002</v>
      </c>
      <c r="AA1795" s="12">
        <v>185.02</v>
      </c>
      <c r="AB1795" s="12" t="s">
        <v>32</v>
      </c>
      <c r="AC1795" s="13">
        <v>44622</v>
      </c>
      <c r="AD1795" s="12">
        <v>26</v>
      </c>
      <c r="AE1795" s="15" t="s">
        <v>64</v>
      </c>
    </row>
    <row r="1796" spans="3:31" ht="18" x14ac:dyDescent="0.35">
      <c r="C1796" s="11" t="s">
        <v>3597</v>
      </c>
      <c r="D1796" s="12" t="s">
        <v>5787</v>
      </c>
      <c r="E1796" s="12" t="s">
        <v>7806</v>
      </c>
      <c r="F1796" s="12" t="s">
        <v>26</v>
      </c>
      <c r="G1796" s="12" t="s">
        <v>8029</v>
      </c>
      <c r="H1796" s="12" t="s">
        <v>8020</v>
      </c>
      <c r="I1796" s="12" t="s">
        <v>3598</v>
      </c>
      <c r="J1796" s="13">
        <v>45591</v>
      </c>
      <c r="K1796" s="14">
        <v>0.15178240740740739</v>
      </c>
      <c r="L1796" s="12">
        <v>197.43</v>
      </c>
      <c r="M1796" s="12">
        <v>4360.5</v>
      </c>
      <c r="N1796" s="12">
        <v>4557.93</v>
      </c>
      <c r="O1796" s="12">
        <v>1284.3</v>
      </c>
      <c r="P1796" s="49">
        <v>45609</v>
      </c>
      <c r="Q1796" s="12" t="str">
        <f>TEXT(Table1[[#This Row],[Billing_Date]],"YYYY")</f>
        <v>2024</v>
      </c>
      <c r="R1796" s="49">
        <v>45865</v>
      </c>
      <c r="S1796" s="12" t="s">
        <v>37</v>
      </c>
      <c r="T1796" s="12">
        <f>IF(Table1[[#This Row],[Payment_Status]]="Paid",1,0)</f>
        <v>0</v>
      </c>
      <c r="U1796" s="12">
        <f>IF(Table1[[#This Row],[Payment_Status]]="Unpaid",1,0)</f>
        <v>0</v>
      </c>
      <c r="V1796" s="12">
        <f>IF(Table1[[#This Row],[Payment_Status]]="Pending",1,0)</f>
        <v>1</v>
      </c>
      <c r="W1796" s="12" t="s">
        <v>58</v>
      </c>
      <c r="X1796" s="12" t="s">
        <v>39</v>
      </c>
      <c r="Y1796" s="12" t="s">
        <v>85</v>
      </c>
      <c r="Z1796" s="12">
        <v>134.36000000000001</v>
      </c>
      <c r="AA1796" s="12">
        <v>63.07</v>
      </c>
      <c r="AB1796" s="12" t="s">
        <v>32</v>
      </c>
      <c r="AC1796" s="13">
        <v>42768</v>
      </c>
      <c r="AD1796" s="12">
        <v>21</v>
      </c>
      <c r="AE1796" s="15" t="s">
        <v>33</v>
      </c>
    </row>
    <row r="1797" spans="3:31" ht="18" x14ac:dyDescent="0.35">
      <c r="C1797" s="11" t="s">
        <v>3599</v>
      </c>
      <c r="D1797" s="12" t="s">
        <v>5788</v>
      </c>
      <c r="E1797" s="12" t="s">
        <v>7807</v>
      </c>
      <c r="F1797" s="12" t="s">
        <v>30</v>
      </c>
      <c r="G1797" s="12" t="s">
        <v>8027</v>
      </c>
      <c r="H1797" s="12" t="s">
        <v>8022</v>
      </c>
      <c r="I1797" s="12" t="s">
        <v>3600</v>
      </c>
      <c r="J1797" s="13">
        <v>45687</v>
      </c>
      <c r="K1797" s="14">
        <v>0.90560185185185182</v>
      </c>
      <c r="L1797" s="12">
        <v>365.26</v>
      </c>
      <c r="M1797" s="12">
        <v>1812.8</v>
      </c>
      <c r="N1797" s="12">
        <v>2178.06</v>
      </c>
      <c r="O1797" s="12">
        <v>2693.42</v>
      </c>
      <c r="P1797" s="49">
        <v>45780</v>
      </c>
      <c r="Q1797" s="12" t="str">
        <f>TEXT(Table1[[#This Row],[Billing_Date]],"YYYY")</f>
        <v>2025</v>
      </c>
      <c r="R1797" s="49">
        <v>45871</v>
      </c>
      <c r="S1797" s="12" t="s">
        <v>28</v>
      </c>
      <c r="T1797" s="12">
        <f>IF(Table1[[#This Row],[Payment_Status]]="Paid",1,0)</f>
        <v>1</v>
      </c>
      <c r="U1797" s="12">
        <f>IF(Table1[[#This Row],[Payment_Status]]="Unpaid",1,0)</f>
        <v>0</v>
      </c>
      <c r="V1797" s="12">
        <f>IF(Table1[[#This Row],[Payment_Status]]="Pending",1,0)</f>
        <v>0</v>
      </c>
      <c r="W1797" s="12" t="s">
        <v>29</v>
      </c>
      <c r="X1797" s="12" t="s">
        <v>39</v>
      </c>
      <c r="Y1797" s="12" t="s">
        <v>45</v>
      </c>
      <c r="Z1797" s="12">
        <v>167.15</v>
      </c>
      <c r="AA1797" s="12">
        <v>198.11</v>
      </c>
      <c r="AB1797" s="12" t="s">
        <v>46</v>
      </c>
      <c r="AC1797" s="13">
        <v>42706</v>
      </c>
      <c r="AD1797" s="12">
        <v>43</v>
      </c>
      <c r="AE1797" s="15" t="s">
        <v>64</v>
      </c>
    </row>
    <row r="1798" spans="3:31" ht="18" x14ac:dyDescent="0.35">
      <c r="C1798" s="11" t="s">
        <v>3601</v>
      </c>
      <c r="D1798" s="12" t="s">
        <v>5789</v>
      </c>
      <c r="E1798" s="12" t="s">
        <v>7808</v>
      </c>
      <c r="F1798" s="12" t="s">
        <v>30</v>
      </c>
      <c r="G1798" s="12" t="s">
        <v>8030</v>
      </c>
      <c r="H1798" s="12" t="s">
        <v>8023</v>
      </c>
      <c r="I1798" s="12" t="s">
        <v>3602</v>
      </c>
      <c r="J1798" s="13">
        <v>45553</v>
      </c>
      <c r="K1798" s="14">
        <v>0.53159722222222228</v>
      </c>
      <c r="L1798" s="12">
        <v>217.71</v>
      </c>
      <c r="M1798" s="12">
        <v>4507.0200000000004</v>
      </c>
      <c r="N1798" s="12">
        <v>4724.7299999999996</v>
      </c>
      <c r="O1798" s="12">
        <v>1317.41</v>
      </c>
      <c r="P1798" s="49">
        <v>45623</v>
      </c>
      <c r="Q1798" s="12" t="str">
        <f>TEXT(Table1[[#This Row],[Billing_Date]],"YYYY")</f>
        <v>2024</v>
      </c>
      <c r="R1798" s="49">
        <v>45877</v>
      </c>
      <c r="S1798" s="12" t="s">
        <v>49</v>
      </c>
      <c r="T1798" s="12">
        <f>IF(Table1[[#This Row],[Payment_Status]]="Paid",1,0)</f>
        <v>0</v>
      </c>
      <c r="U1798" s="12">
        <f>IF(Table1[[#This Row],[Payment_Status]]="Unpaid",1,0)</f>
        <v>1</v>
      </c>
      <c r="V1798" s="12">
        <f>IF(Table1[[#This Row],[Payment_Status]]="Pending",1,0)</f>
        <v>0</v>
      </c>
      <c r="W1798" s="12" t="s">
        <v>29</v>
      </c>
      <c r="X1798" s="12" t="s">
        <v>44</v>
      </c>
      <c r="Y1798" s="12" t="s">
        <v>85</v>
      </c>
      <c r="Z1798" s="12">
        <v>137.88</v>
      </c>
      <c r="AA1798" s="12">
        <v>79.83</v>
      </c>
      <c r="AB1798" s="12" t="s">
        <v>46</v>
      </c>
      <c r="AC1798" s="13">
        <v>43950</v>
      </c>
      <c r="AD1798" s="12">
        <v>57</v>
      </c>
      <c r="AE1798" s="15" t="s">
        <v>33</v>
      </c>
    </row>
    <row r="1799" spans="3:31" ht="18" x14ac:dyDescent="0.35">
      <c r="C1799" s="11" t="s">
        <v>3603</v>
      </c>
      <c r="D1799" s="12" t="s">
        <v>5790</v>
      </c>
      <c r="E1799" s="12" t="s">
        <v>7809</v>
      </c>
      <c r="F1799" s="12" t="s">
        <v>26</v>
      </c>
      <c r="G1799" s="12" t="s">
        <v>8030</v>
      </c>
      <c r="H1799" s="12" t="s">
        <v>8023</v>
      </c>
      <c r="I1799" s="12" t="s">
        <v>3604</v>
      </c>
      <c r="J1799" s="13">
        <v>45809</v>
      </c>
      <c r="K1799" s="14">
        <v>0.67421296296296296</v>
      </c>
      <c r="L1799" s="12">
        <v>152.37</v>
      </c>
      <c r="M1799" s="12">
        <v>4709.3599999999997</v>
      </c>
      <c r="N1799" s="12">
        <v>4861.7299999999996</v>
      </c>
      <c r="O1799" s="12">
        <v>1018.47</v>
      </c>
      <c r="P1799" s="49">
        <v>45813</v>
      </c>
      <c r="Q1799" s="12" t="str">
        <f>TEXT(Table1[[#This Row],[Billing_Date]],"YYYY")</f>
        <v>2025</v>
      </c>
      <c r="R1799" s="49">
        <v>45870</v>
      </c>
      <c r="S1799" s="12" t="s">
        <v>37</v>
      </c>
      <c r="T1799" s="12">
        <f>IF(Table1[[#This Row],[Payment_Status]]="Paid",1,0)</f>
        <v>0</v>
      </c>
      <c r="U1799" s="12">
        <f>IF(Table1[[#This Row],[Payment_Status]]="Unpaid",1,0)</f>
        <v>0</v>
      </c>
      <c r="V1799" s="12">
        <f>IF(Table1[[#This Row],[Payment_Status]]="Pending",1,0)</f>
        <v>1</v>
      </c>
      <c r="W1799" s="12" t="s">
        <v>50</v>
      </c>
      <c r="X1799" s="12" t="s">
        <v>30</v>
      </c>
      <c r="Y1799" s="12" t="s">
        <v>85</v>
      </c>
      <c r="Z1799" s="12">
        <v>82.41</v>
      </c>
      <c r="AA1799" s="12">
        <v>69.959999999999994</v>
      </c>
      <c r="AB1799" s="12" t="s">
        <v>32</v>
      </c>
      <c r="AC1799" s="13">
        <v>43812</v>
      </c>
      <c r="AD1799" s="12">
        <v>19</v>
      </c>
      <c r="AE1799" s="15" t="s">
        <v>33</v>
      </c>
    </row>
    <row r="1800" spans="3:31" ht="18" x14ac:dyDescent="0.35">
      <c r="C1800" s="11" t="s">
        <v>3605</v>
      </c>
      <c r="D1800" s="12" t="s">
        <v>5791</v>
      </c>
      <c r="E1800" s="12" t="s">
        <v>7810</v>
      </c>
      <c r="F1800" s="12" t="s">
        <v>35</v>
      </c>
      <c r="G1800" s="12" t="s">
        <v>8025</v>
      </c>
      <c r="H1800" s="12" t="s">
        <v>8020</v>
      </c>
      <c r="I1800" s="12" t="s">
        <v>3606</v>
      </c>
      <c r="J1800" s="13">
        <v>45836</v>
      </c>
      <c r="K1800" s="14">
        <v>0.38421296296296298</v>
      </c>
      <c r="L1800" s="12">
        <v>477.34</v>
      </c>
      <c r="M1800" s="12">
        <v>2516.86</v>
      </c>
      <c r="N1800" s="12">
        <v>2994.2</v>
      </c>
      <c r="O1800" s="12">
        <v>3253.36</v>
      </c>
      <c r="P1800" s="49">
        <v>45836</v>
      </c>
      <c r="Q1800" s="12" t="str">
        <f>TEXT(Table1[[#This Row],[Billing_Date]],"YYYY")</f>
        <v>2025</v>
      </c>
      <c r="R1800" s="49">
        <v>45860</v>
      </c>
      <c r="S1800" s="12" t="s">
        <v>28</v>
      </c>
      <c r="T1800" s="12">
        <f>IF(Table1[[#This Row],[Payment_Status]]="Paid",1,0)</f>
        <v>1</v>
      </c>
      <c r="U1800" s="12">
        <f>IF(Table1[[#This Row],[Payment_Status]]="Unpaid",1,0)</f>
        <v>0</v>
      </c>
      <c r="V1800" s="12">
        <f>IF(Table1[[#This Row],[Payment_Status]]="Pending",1,0)</f>
        <v>0</v>
      </c>
      <c r="W1800" s="12" t="s">
        <v>38</v>
      </c>
      <c r="X1800" s="12" t="s">
        <v>39</v>
      </c>
      <c r="Y1800" s="12" t="s">
        <v>31</v>
      </c>
      <c r="Z1800" s="12">
        <v>248.22</v>
      </c>
      <c r="AA1800" s="12">
        <v>229.12</v>
      </c>
      <c r="AB1800" s="12" t="s">
        <v>46</v>
      </c>
      <c r="AC1800" s="13">
        <v>44596</v>
      </c>
      <c r="AD1800" s="12">
        <v>43</v>
      </c>
      <c r="AE1800" s="15" t="s">
        <v>40</v>
      </c>
    </row>
    <row r="1801" spans="3:31" ht="18" x14ac:dyDescent="0.35">
      <c r="C1801" s="11" t="s">
        <v>3607</v>
      </c>
      <c r="D1801" s="12" t="s">
        <v>5792</v>
      </c>
      <c r="E1801" s="12" t="s">
        <v>7811</v>
      </c>
      <c r="F1801" s="12" t="s">
        <v>26</v>
      </c>
      <c r="G1801" s="12" t="s">
        <v>8027</v>
      </c>
      <c r="H1801" s="12" t="s">
        <v>8022</v>
      </c>
      <c r="I1801" s="12" t="s">
        <v>3608</v>
      </c>
      <c r="J1801" s="13">
        <v>45727</v>
      </c>
      <c r="K1801" s="14">
        <v>0.69041666666666668</v>
      </c>
      <c r="L1801" s="12">
        <v>438.58</v>
      </c>
      <c r="M1801" s="12">
        <v>3091.77</v>
      </c>
      <c r="N1801" s="12">
        <v>3530.35</v>
      </c>
      <c r="O1801" s="12">
        <v>2586.3000000000002</v>
      </c>
      <c r="P1801" s="49">
        <v>45729</v>
      </c>
      <c r="Q1801" s="12" t="str">
        <f>TEXT(Table1[[#This Row],[Billing_Date]],"YYYY")</f>
        <v>2025</v>
      </c>
      <c r="R1801" s="49">
        <v>45868</v>
      </c>
      <c r="S1801" s="12" t="s">
        <v>28</v>
      </c>
      <c r="T1801" s="12">
        <f>IF(Table1[[#This Row],[Payment_Status]]="Paid",1,0)</f>
        <v>1</v>
      </c>
      <c r="U1801" s="12">
        <f>IF(Table1[[#This Row],[Payment_Status]]="Unpaid",1,0)</f>
        <v>0</v>
      </c>
      <c r="V1801" s="12">
        <f>IF(Table1[[#This Row],[Payment_Status]]="Pending",1,0)</f>
        <v>0</v>
      </c>
      <c r="W1801" s="12" t="s">
        <v>38</v>
      </c>
      <c r="X1801" s="12" t="s">
        <v>30</v>
      </c>
      <c r="Y1801" s="12" t="s">
        <v>51</v>
      </c>
      <c r="Z1801" s="12">
        <v>282.63</v>
      </c>
      <c r="AA1801" s="12">
        <v>155.94999999999999</v>
      </c>
      <c r="AB1801" s="12" t="s">
        <v>46</v>
      </c>
      <c r="AC1801" s="13">
        <v>45226</v>
      </c>
      <c r="AD1801" s="12">
        <v>46</v>
      </c>
      <c r="AE1801" s="15" t="s">
        <v>33</v>
      </c>
    </row>
    <row r="1802" spans="3:31" ht="18" x14ac:dyDescent="0.35">
      <c r="C1802" s="11" t="s">
        <v>3609</v>
      </c>
      <c r="D1802" s="12" t="s">
        <v>5793</v>
      </c>
      <c r="E1802" s="12" t="s">
        <v>7812</v>
      </c>
      <c r="F1802" s="12" t="s">
        <v>30</v>
      </c>
      <c r="G1802" s="12" t="s">
        <v>8031</v>
      </c>
      <c r="H1802" s="12" t="s">
        <v>8024</v>
      </c>
      <c r="I1802" s="12" t="s">
        <v>3610</v>
      </c>
      <c r="J1802" s="13">
        <v>45674</v>
      </c>
      <c r="K1802" s="14">
        <v>0.94783564814814814</v>
      </c>
      <c r="L1802" s="12">
        <v>201.53</v>
      </c>
      <c r="M1802" s="12">
        <v>4741.83</v>
      </c>
      <c r="N1802" s="12">
        <v>4943.3599999999997</v>
      </c>
      <c r="O1802" s="12">
        <v>1471.35</v>
      </c>
      <c r="P1802" s="49">
        <v>45680</v>
      </c>
      <c r="Q1802" s="12" t="str">
        <f>TEXT(Table1[[#This Row],[Billing_Date]],"YYYY")</f>
        <v>2025</v>
      </c>
      <c r="R1802" s="49">
        <v>45881</v>
      </c>
      <c r="S1802" s="12" t="s">
        <v>49</v>
      </c>
      <c r="T1802" s="12">
        <f>IF(Table1[[#This Row],[Payment_Status]]="Paid",1,0)</f>
        <v>0</v>
      </c>
      <c r="U1802" s="12">
        <f>IF(Table1[[#This Row],[Payment_Status]]="Unpaid",1,0)</f>
        <v>1</v>
      </c>
      <c r="V1802" s="12">
        <f>IF(Table1[[#This Row],[Payment_Status]]="Pending",1,0)</f>
        <v>0</v>
      </c>
      <c r="W1802" s="12" t="s">
        <v>29</v>
      </c>
      <c r="X1802" s="12" t="s">
        <v>44</v>
      </c>
      <c r="Y1802" s="12" t="s">
        <v>51</v>
      </c>
      <c r="Z1802" s="12">
        <v>92.07</v>
      </c>
      <c r="AA1802" s="12">
        <v>109.46</v>
      </c>
      <c r="AB1802" s="12" t="s">
        <v>46</v>
      </c>
      <c r="AC1802" s="13">
        <v>43385</v>
      </c>
      <c r="AD1802" s="12">
        <v>32</v>
      </c>
      <c r="AE1802" s="15" t="s">
        <v>33</v>
      </c>
    </row>
    <row r="1803" spans="3:31" ht="18" x14ac:dyDescent="0.35">
      <c r="C1803" s="11" t="s">
        <v>3611</v>
      </c>
      <c r="D1803" s="12" t="s">
        <v>5794</v>
      </c>
      <c r="E1803" s="12" t="s">
        <v>7813</v>
      </c>
      <c r="F1803" s="12" t="s">
        <v>26</v>
      </c>
      <c r="G1803" s="12" t="s">
        <v>8026</v>
      </c>
      <c r="H1803" s="12" t="s">
        <v>8021</v>
      </c>
      <c r="I1803" s="12" t="s">
        <v>3612</v>
      </c>
      <c r="J1803" s="13">
        <v>45640</v>
      </c>
      <c r="K1803" s="14">
        <v>3.8321759259259257E-2</v>
      </c>
      <c r="L1803" s="12">
        <v>319.27</v>
      </c>
      <c r="M1803" s="12">
        <v>2430.52</v>
      </c>
      <c r="N1803" s="12">
        <v>2749.79</v>
      </c>
      <c r="O1803" s="12">
        <v>1630.86</v>
      </c>
      <c r="P1803" s="49">
        <v>45749</v>
      </c>
      <c r="Q1803" s="12" t="str">
        <f>TEXT(Table1[[#This Row],[Billing_Date]],"YYYY")</f>
        <v>2025</v>
      </c>
      <c r="R1803" s="49">
        <v>45860</v>
      </c>
      <c r="S1803" s="12" t="s">
        <v>49</v>
      </c>
      <c r="T1803" s="12">
        <f>IF(Table1[[#This Row],[Payment_Status]]="Paid",1,0)</f>
        <v>0</v>
      </c>
      <c r="U1803" s="12">
        <f>IF(Table1[[#This Row],[Payment_Status]]="Unpaid",1,0)</f>
        <v>1</v>
      </c>
      <c r="V1803" s="12">
        <f>IF(Table1[[#This Row],[Payment_Status]]="Pending",1,0)</f>
        <v>0</v>
      </c>
      <c r="W1803" s="12" t="s">
        <v>38</v>
      </c>
      <c r="X1803" s="12" t="s">
        <v>30</v>
      </c>
      <c r="Y1803" s="12" t="s">
        <v>63</v>
      </c>
      <c r="Z1803" s="12">
        <v>132.25</v>
      </c>
      <c r="AA1803" s="12">
        <v>187.02</v>
      </c>
      <c r="AB1803" s="12" t="s">
        <v>32</v>
      </c>
      <c r="AC1803" s="13">
        <v>42467</v>
      </c>
      <c r="AD1803" s="12">
        <v>24</v>
      </c>
      <c r="AE1803" s="15" t="s">
        <v>64</v>
      </c>
    </row>
    <row r="1804" spans="3:31" ht="18" x14ac:dyDescent="0.35">
      <c r="C1804" s="11" t="s">
        <v>3613</v>
      </c>
      <c r="D1804" s="12" t="s">
        <v>5795</v>
      </c>
      <c r="E1804" s="12" t="s">
        <v>7814</v>
      </c>
      <c r="F1804" s="12" t="s">
        <v>30</v>
      </c>
      <c r="G1804" s="12" t="s">
        <v>8026</v>
      </c>
      <c r="H1804" s="12" t="s">
        <v>8021</v>
      </c>
      <c r="I1804" s="12" t="s">
        <v>3614</v>
      </c>
      <c r="J1804" s="13">
        <v>45620</v>
      </c>
      <c r="K1804" s="14">
        <v>0.6988657407407407</v>
      </c>
      <c r="L1804" s="12">
        <v>269.39</v>
      </c>
      <c r="M1804" s="12">
        <v>2799.57</v>
      </c>
      <c r="N1804" s="12">
        <v>3068.96</v>
      </c>
      <c r="O1804" s="12">
        <v>1304.43</v>
      </c>
      <c r="P1804" s="49">
        <v>45829</v>
      </c>
      <c r="Q1804" s="12" t="str">
        <f>TEXT(Table1[[#This Row],[Billing_Date]],"YYYY")</f>
        <v>2025</v>
      </c>
      <c r="R1804" s="49">
        <v>45859</v>
      </c>
      <c r="S1804" s="12" t="s">
        <v>37</v>
      </c>
      <c r="T1804" s="12">
        <f>IF(Table1[[#This Row],[Payment_Status]]="Paid",1,0)</f>
        <v>0</v>
      </c>
      <c r="U1804" s="12">
        <f>IF(Table1[[#This Row],[Payment_Status]]="Unpaid",1,0)</f>
        <v>0</v>
      </c>
      <c r="V1804" s="12">
        <f>IF(Table1[[#This Row],[Payment_Status]]="Pending",1,0)</f>
        <v>1</v>
      </c>
      <c r="W1804" s="12" t="s">
        <v>58</v>
      </c>
      <c r="X1804" s="12" t="s">
        <v>39</v>
      </c>
      <c r="Y1804" s="12" t="s">
        <v>31</v>
      </c>
      <c r="Z1804" s="12">
        <v>180.02</v>
      </c>
      <c r="AA1804" s="12">
        <v>89.37</v>
      </c>
      <c r="AB1804" s="12" t="s">
        <v>32</v>
      </c>
      <c r="AC1804" s="13">
        <v>44375</v>
      </c>
      <c r="AD1804" s="12">
        <v>30</v>
      </c>
      <c r="AE1804" s="15" t="s">
        <v>33</v>
      </c>
    </row>
    <row r="1805" spans="3:31" ht="18" x14ac:dyDescent="0.35">
      <c r="C1805" s="11" t="s">
        <v>3615</v>
      </c>
      <c r="D1805" s="12" t="s">
        <v>5796</v>
      </c>
      <c r="E1805" s="12" t="s">
        <v>7815</v>
      </c>
      <c r="F1805" s="12" t="s">
        <v>30</v>
      </c>
      <c r="G1805" s="12" t="s">
        <v>8029</v>
      </c>
      <c r="H1805" s="12" t="s">
        <v>8020</v>
      </c>
      <c r="I1805" s="12" t="s">
        <v>3616</v>
      </c>
      <c r="J1805" s="13">
        <v>45510</v>
      </c>
      <c r="K1805" s="14">
        <v>0.36618055555555556</v>
      </c>
      <c r="L1805" s="12">
        <v>306.49</v>
      </c>
      <c r="M1805" s="12">
        <v>1444.26</v>
      </c>
      <c r="N1805" s="12">
        <v>1750.75</v>
      </c>
      <c r="O1805" s="12">
        <v>2124.0300000000002</v>
      </c>
      <c r="P1805" s="49">
        <v>45815</v>
      </c>
      <c r="Q1805" s="12" t="str">
        <f>TEXT(Table1[[#This Row],[Billing_Date]],"YYYY")</f>
        <v>2025</v>
      </c>
      <c r="R1805" s="49">
        <v>45883</v>
      </c>
      <c r="S1805" s="12" t="s">
        <v>49</v>
      </c>
      <c r="T1805" s="12">
        <f>IF(Table1[[#This Row],[Payment_Status]]="Paid",1,0)</f>
        <v>0</v>
      </c>
      <c r="U1805" s="12">
        <f>IF(Table1[[#This Row],[Payment_Status]]="Unpaid",1,0)</f>
        <v>1</v>
      </c>
      <c r="V1805" s="12">
        <f>IF(Table1[[#This Row],[Payment_Status]]="Pending",1,0)</f>
        <v>0</v>
      </c>
      <c r="W1805" s="12" t="s">
        <v>58</v>
      </c>
      <c r="X1805" s="12" t="s">
        <v>30</v>
      </c>
      <c r="Y1805" s="12" t="s">
        <v>85</v>
      </c>
      <c r="Z1805" s="12">
        <v>213.62</v>
      </c>
      <c r="AA1805" s="12">
        <v>92.87</v>
      </c>
      <c r="AB1805" s="12" t="s">
        <v>46</v>
      </c>
      <c r="AC1805" s="13">
        <v>44952</v>
      </c>
      <c r="AD1805" s="12">
        <v>43</v>
      </c>
      <c r="AE1805" s="15" t="s">
        <v>33</v>
      </c>
    </row>
    <row r="1806" spans="3:31" ht="18" x14ac:dyDescent="0.35">
      <c r="C1806" s="11" t="s">
        <v>3617</v>
      </c>
      <c r="D1806" s="12" t="s">
        <v>5797</v>
      </c>
      <c r="E1806" s="12" t="s">
        <v>7816</v>
      </c>
      <c r="F1806" s="12" t="s">
        <v>26</v>
      </c>
      <c r="G1806" s="12" t="s">
        <v>8028</v>
      </c>
      <c r="H1806" s="12" t="s">
        <v>8022</v>
      </c>
      <c r="I1806" s="12" t="s">
        <v>3618</v>
      </c>
      <c r="J1806" s="13">
        <v>45670</v>
      </c>
      <c r="K1806" s="14">
        <v>0.13008101851851853</v>
      </c>
      <c r="L1806" s="12">
        <v>37.229999999999997</v>
      </c>
      <c r="M1806" s="12">
        <v>4540.88</v>
      </c>
      <c r="N1806" s="12">
        <v>4578.1099999999997</v>
      </c>
      <c r="O1806" s="12">
        <v>252.18</v>
      </c>
      <c r="P1806" s="49">
        <v>45675</v>
      </c>
      <c r="Q1806" s="12" t="str">
        <f>TEXT(Table1[[#This Row],[Billing_Date]],"YYYY")</f>
        <v>2025</v>
      </c>
      <c r="R1806" s="49">
        <v>45876</v>
      </c>
      <c r="S1806" s="12" t="s">
        <v>28</v>
      </c>
      <c r="T1806" s="12">
        <f>IF(Table1[[#This Row],[Payment_Status]]="Paid",1,0)</f>
        <v>1</v>
      </c>
      <c r="U1806" s="12">
        <f>IF(Table1[[#This Row],[Payment_Status]]="Unpaid",1,0)</f>
        <v>0</v>
      </c>
      <c r="V1806" s="12">
        <f>IF(Table1[[#This Row],[Payment_Status]]="Pending",1,0)</f>
        <v>0</v>
      </c>
      <c r="W1806" s="12" t="s">
        <v>29</v>
      </c>
      <c r="X1806" s="12" t="s">
        <v>30</v>
      </c>
      <c r="Y1806" s="12" t="s">
        <v>45</v>
      </c>
      <c r="Z1806" s="12">
        <v>18.760000000000002</v>
      </c>
      <c r="AA1806" s="12">
        <v>18.47</v>
      </c>
      <c r="AB1806" s="12" t="s">
        <v>32</v>
      </c>
      <c r="AC1806" s="13">
        <v>45109</v>
      </c>
      <c r="AD1806" s="12">
        <v>30</v>
      </c>
      <c r="AE1806" s="15" t="s">
        <v>33</v>
      </c>
    </row>
    <row r="1807" spans="3:31" ht="18" x14ac:dyDescent="0.35">
      <c r="C1807" s="11" t="s">
        <v>3619</v>
      </c>
      <c r="D1807" s="12" t="s">
        <v>5798</v>
      </c>
      <c r="E1807" s="12" t="s">
        <v>7817</v>
      </c>
      <c r="F1807" s="12" t="s">
        <v>35</v>
      </c>
      <c r="G1807" s="12" t="s">
        <v>8027</v>
      </c>
      <c r="H1807" s="12" t="s">
        <v>8022</v>
      </c>
      <c r="I1807" s="12" t="s">
        <v>3620</v>
      </c>
      <c r="J1807" s="13">
        <v>45819</v>
      </c>
      <c r="K1807" s="14">
        <v>0.31564814814814812</v>
      </c>
      <c r="L1807" s="12">
        <v>311.99</v>
      </c>
      <c r="M1807" s="12">
        <v>3567.07</v>
      </c>
      <c r="N1807" s="12">
        <v>3879.06</v>
      </c>
      <c r="O1807" s="12">
        <v>2146.0700000000002</v>
      </c>
      <c r="P1807" s="49">
        <v>45822</v>
      </c>
      <c r="Q1807" s="12" t="str">
        <f>TEXT(Table1[[#This Row],[Billing_Date]],"YYYY")</f>
        <v>2025</v>
      </c>
      <c r="R1807" s="49">
        <v>45872</v>
      </c>
      <c r="S1807" s="12" t="s">
        <v>28</v>
      </c>
      <c r="T1807" s="12">
        <f>IF(Table1[[#This Row],[Payment_Status]]="Paid",1,0)</f>
        <v>1</v>
      </c>
      <c r="U1807" s="12">
        <f>IF(Table1[[#This Row],[Payment_Status]]="Unpaid",1,0)</f>
        <v>0</v>
      </c>
      <c r="V1807" s="12">
        <f>IF(Table1[[#This Row],[Payment_Status]]="Pending",1,0)</f>
        <v>0</v>
      </c>
      <c r="W1807" s="12" t="s">
        <v>29</v>
      </c>
      <c r="X1807" s="12" t="s">
        <v>30</v>
      </c>
      <c r="Y1807" s="12" t="s">
        <v>45</v>
      </c>
      <c r="Z1807" s="12">
        <v>127.3</v>
      </c>
      <c r="AA1807" s="12">
        <v>184.69</v>
      </c>
      <c r="AB1807" s="12" t="s">
        <v>46</v>
      </c>
      <c r="AC1807" s="13">
        <v>42221</v>
      </c>
      <c r="AD1807" s="12">
        <v>29</v>
      </c>
      <c r="AE1807" s="15" t="s">
        <v>33</v>
      </c>
    </row>
    <row r="1808" spans="3:31" ht="18" x14ac:dyDescent="0.35">
      <c r="C1808" s="11" t="s">
        <v>3621</v>
      </c>
      <c r="D1808" s="12" t="s">
        <v>5799</v>
      </c>
      <c r="E1808" s="12" t="s">
        <v>7818</v>
      </c>
      <c r="F1808" s="12" t="s">
        <v>26</v>
      </c>
      <c r="G1808" s="12" t="s">
        <v>8030</v>
      </c>
      <c r="H1808" s="12" t="s">
        <v>8023</v>
      </c>
      <c r="I1808" s="12" t="s">
        <v>3622</v>
      </c>
      <c r="J1808" s="13">
        <v>45623</v>
      </c>
      <c r="K1808" s="14">
        <v>0.14450231481481482</v>
      </c>
      <c r="L1808" s="12">
        <v>292.51</v>
      </c>
      <c r="M1808" s="12">
        <v>2575.3200000000002</v>
      </c>
      <c r="N1808" s="12">
        <v>2867.83</v>
      </c>
      <c r="O1808" s="12">
        <v>1613.5</v>
      </c>
      <c r="P1808" s="49">
        <v>45662</v>
      </c>
      <c r="Q1808" s="12" t="str">
        <f>TEXT(Table1[[#This Row],[Billing_Date]],"YYYY")</f>
        <v>2025</v>
      </c>
      <c r="R1808" s="49">
        <v>45858</v>
      </c>
      <c r="S1808" s="12" t="s">
        <v>37</v>
      </c>
      <c r="T1808" s="12">
        <f>IF(Table1[[#This Row],[Payment_Status]]="Paid",1,0)</f>
        <v>0</v>
      </c>
      <c r="U1808" s="12">
        <f>IF(Table1[[#This Row],[Payment_Status]]="Unpaid",1,0)</f>
        <v>0</v>
      </c>
      <c r="V1808" s="12">
        <f>IF(Table1[[#This Row],[Payment_Status]]="Pending",1,0)</f>
        <v>1</v>
      </c>
      <c r="W1808" s="12" t="s">
        <v>58</v>
      </c>
      <c r="X1808" s="12" t="s">
        <v>39</v>
      </c>
      <c r="Y1808" s="12" t="s">
        <v>51</v>
      </c>
      <c r="Z1808" s="12">
        <v>177.85</v>
      </c>
      <c r="AA1808" s="12">
        <v>114.66</v>
      </c>
      <c r="AB1808" s="12" t="s">
        <v>46</v>
      </c>
      <c r="AC1808" s="13">
        <v>42730</v>
      </c>
      <c r="AD1808" s="12">
        <v>53</v>
      </c>
      <c r="AE1808" s="15" t="s">
        <v>40</v>
      </c>
    </row>
    <row r="1809" spans="3:31" ht="18" x14ac:dyDescent="0.35">
      <c r="C1809" s="11" t="s">
        <v>3623</v>
      </c>
      <c r="D1809" s="12" t="s">
        <v>5800</v>
      </c>
      <c r="E1809" s="12" t="s">
        <v>7819</v>
      </c>
      <c r="F1809" s="12" t="s">
        <v>26</v>
      </c>
      <c r="G1809" s="12" t="s">
        <v>8031</v>
      </c>
      <c r="H1809" s="12" t="s">
        <v>8024</v>
      </c>
      <c r="I1809" s="12" t="s">
        <v>3624</v>
      </c>
      <c r="J1809" s="13">
        <v>45533</v>
      </c>
      <c r="K1809" s="14">
        <v>0.4622337962962963</v>
      </c>
      <c r="L1809" s="12">
        <v>344.7</v>
      </c>
      <c r="M1809" s="12">
        <v>3105.23</v>
      </c>
      <c r="N1809" s="12">
        <v>3449.93</v>
      </c>
      <c r="O1809" s="12">
        <v>2163.96</v>
      </c>
      <c r="P1809" s="49">
        <v>45825</v>
      </c>
      <c r="Q1809" s="12" t="str">
        <f>TEXT(Table1[[#This Row],[Billing_Date]],"YYYY")</f>
        <v>2025</v>
      </c>
      <c r="R1809" s="49">
        <v>45858</v>
      </c>
      <c r="S1809" s="12" t="s">
        <v>28</v>
      </c>
      <c r="T1809" s="12">
        <f>IF(Table1[[#This Row],[Payment_Status]]="Paid",1,0)</f>
        <v>1</v>
      </c>
      <c r="U1809" s="12">
        <f>IF(Table1[[#This Row],[Payment_Status]]="Unpaid",1,0)</f>
        <v>0</v>
      </c>
      <c r="V1809" s="12">
        <f>IF(Table1[[#This Row],[Payment_Status]]="Pending",1,0)</f>
        <v>0</v>
      </c>
      <c r="W1809" s="12" t="s">
        <v>58</v>
      </c>
      <c r="X1809" s="12" t="s">
        <v>39</v>
      </c>
      <c r="Y1809" s="12" t="s">
        <v>51</v>
      </c>
      <c r="Z1809" s="12">
        <v>192.77</v>
      </c>
      <c r="AA1809" s="12">
        <v>151.93</v>
      </c>
      <c r="AB1809" s="12" t="s">
        <v>46</v>
      </c>
      <c r="AC1809" s="13">
        <v>42528</v>
      </c>
      <c r="AD1809" s="12">
        <v>25</v>
      </c>
      <c r="AE1809" s="15" t="s">
        <v>64</v>
      </c>
    </row>
    <row r="1810" spans="3:31" ht="18" x14ac:dyDescent="0.35">
      <c r="C1810" s="11" t="s">
        <v>3625</v>
      </c>
      <c r="D1810" s="12" t="s">
        <v>5801</v>
      </c>
      <c r="E1810" s="12" t="s">
        <v>7820</v>
      </c>
      <c r="F1810" s="12" t="s">
        <v>30</v>
      </c>
      <c r="G1810" s="12" t="s">
        <v>8028</v>
      </c>
      <c r="H1810" s="12" t="s">
        <v>8022</v>
      </c>
      <c r="I1810" s="12" t="s">
        <v>3626</v>
      </c>
      <c r="J1810" s="13">
        <v>45632</v>
      </c>
      <c r="K1810" s="14">
        <v>0.51489583333333333</v>
      </c>
      <c r="L1810" s="12">
        <v>413.37</v>
      </c>
      <c r="M1810" s="12">
        <v>4300.41</v>
      </c>
      <c r="N1810" s="12">
        <v>4713.78</v>
      </c>
      <c r="O1810" s="12">
        <v>2034.34</v>
      </c>
      <c r="P1810" s="49">
        <v>45633</v>
      </c>
      <c r="Q1810" s="12" t="str">
        <f>TEXT(Table1[[#This Row],[Billing_Date]],"YYYY")</f>
        <v>2024</v>
      </c>
      <c r="R1810" s="49">
        <v>45861</v>
      </c>
      <c r="S1810" s="12" t="s">
        <v>49</v>
      </c>
      <c r="T1810" s="12">
        <f>IF(Table1[[#This Row],[Payment_Status]]="Paid",1,0)</f>
        <v>0</v>
      </c>
      <c r="U1810" s="12">
        <f>IF(Table1[[#This Row],[Payment_Status]]="Unpaid",1,0)</f>
        <v>1</v>
      </c>
      <c r="V1810" s="12">
        <f>IF(Table1[[#This Row],[Payment_Status]]="Pending",1,0)</f>
        <v>0</v>
      </c>
      <c r="W1810" s="12" t="s">
        <v>38</v>
      </c>
      <c r="X1810" s="12" t="s">
        <v>39</v>
      </c>
      <c r="Y1810" s="12" t="s">
        <v>63</v>
      </c>
      <c r="Z1810" s="12">
        <v>190.68</v>
      </c>
      <c r="AA1810" s="12">
        <v>222.69</v>
      </c>
      <c r="AB1810" s="12" t="s">
        <v>32</v>
      </c>
      <c r="AC1810" s="13">
        <v>45309</v>
      </c>
      <c r="AD1810" s="12">
        <v>69</v>
      </c>
      <c r="AE1810" s="15" t="s">
        <v>64</v>
      </c>
    </row>
    <row r="1811" spans="3:31" ht="18" x14ac:dyDescent="0.35">
      <c r="C1811" s="11" t="s">
        <v>3627</v>
      </c>
      <c r="D1811" s="12" t="s">
        <v>5802</v>
      </c>
      <c r="E1811" s="12" t="s">
        <v>7821</v>
      </c>
      <c r="F1811" s="12" t="s">
        <v>26</v>
      </c>
      <c r="G1811" s="12" t="s">
        <v>8026</v>
      </c>
      <c r="H1811" s="12" t="s">
        <v>8021</v>
      </c>
      <c r="I1811" s="12" t="s">
        <v>3628</v>
      </c>
      <c r="J1811" s="13">
        <v>45825</v>
      </c>
      <c r="K1811" s="14">
        <v>0.73325231481481479</v>
      </c>
      <c r="L1811" s="12">
        <v>403.4</v>
      </c>
      <c r="M1811" s="12">
        <v>4195.3100000000004</v>
      </c>
      <c r="N1811" s="12">
        <v>4598.71</v>
      </c>
      <c r="O1811" s="12">
        <v>2607.34</v>
      </c>
      <c r="P1811" s="49">
        <v>45827</v>
      </c>
      <c r="Q1811" s="12" t="str">
        <f>TEXT(Table1[[#This Row],[Billing_Date]],"YYYY")</f>
        <v>2025</v>
      </c>
      <c r="R1811" s="49">
        <v>45873</v>
      </c>
      <c r="S1811" s="12" t="s">
        <v>28</v>
      </c>
      <c r="T1811" s="12">
        <f>IF(Table1[[#This Row],[Payment_Status]]="Paid",1,0)</f>
        <v>1</v>
      </c>
      <c r="U1811" s="12">
        <f>IF(Table1[[#This Row],[Payment_Status]]="Unpaid",1,0)</f>
        <v>0</v>
      </c>
      <c r="V1811" s="12">
        <f>IF(Table1[[#This Row],[Payment_Status]]="Pending",1,0)</f>
        <v>0</v>
      </c>
      <c r="W1811" s="12" t="s">
        <v>50</v>
      </c>
      <c r="X1811" s="12" t="s">
        <v>39</v>
      </c>
      <c r="Y1811" s="12" t="s">
        <v>63</v>
      </c>
      <c r="Z1811" s="12">
        <v>196.19</v>
      </c>
      <c r="AA1811" s="12">
        <v>207.21</v>
      </c>
      <c r="AB1811" s="12" t="s">
        <v>46</v>
      </c>
      <c r="AC1811" s="13">
        <v>42739</v>
      </c>
      <c r="AD1811" s="12">
        <v>58</v>
      </c>
      <c r="AE1811" s="15" t="s">
        <v>33</v>
      </c>
    </row>
    <row r="1812" spans="3:31" ht="18" x14ac:dyDescent="0.35">
      <c r="C1812" s="11" t="s">
        <v>3629</v>
      </c>
      <c r="D1812" s="12" t="s">
        <v>5803</v>
      </c>
      <c r="E1812" s="12" t="s">
        <v>7822</v>
      </c>
      <c r="F1812" s="12" t="s">
        <v>26</v>
      </c>
      <c r="G1812" s="12" t="s">
        <v>8031</v>
      </c>
      <c r="H1812" s="12" t="s">
        <v>8024</v>
      </c>
      <c r="I1812" s="12" t="s">
        <v>3630</v>
      </c>
      <c r="J1812" s="13">
        <v>45786</v>
      </c>
      <c r="K1812" s="14">
        <v>0.42967592592592591</v>
      </c>
      <c r="L1812" s="12">
        <v>64.48</v>
      </c>
      <c r="M1812" s="12">
        <v>4397.41</v>
      </c>
      <c r="N1812" s="12">
        <v>4461.8899999999903</v>
      </c>
      <c r="O1812" s="12">
        <v>446.41</v>
      </c>
      <c r="P1812" s="49">
        <v>45786</v>
      </c>
      <c r="Q1812" s="12" t="str">
        <f>TEXT(Table1[[#This Row],[Billing_Date]],"YYYY")</f>
        <v>2025</v>
      </c>
      <c r="R1812" s="49">
        <v>45885</v>
      </c>
      <c r="S1812" s="12" t="s">
        <v>28</v>
      </c>
      <c r="T1812" s="12">
        <f>IF(Table1[[#This Row],[Payment_Status]]="Paid",1,0)</f>
        <v>1</v>
      </c>
      <c r="U1812" s="12">
        <f>IF(Table1[[#This Row],[Payment_Status]]="Unpaid",1,0)</f>
        <v>0</v>
      </c>
      <c r="V1812" s="12">
        <f>IF(Table1[[#This Row],[Payment_Status]]="Pending",1,0)</f>
        <v>0</v>
      </c>
      <c r="W1812" s="12" t="s">
        <v>50</v>
      </c>
      <c r="X1812" s="12" t="s">
        <v>30</v>
      </c>
      <c r="Y1812" s="12" t="s">
        <v>63</v>
      </c>
      <c r="Z1812" s="12">
        <v>33.75</v>
      </c>
      <c r="AA1812" s="12">
        <v>30.73</v>
      </c>
      <c r="AB1812" s="12" t="s">
        <v>46</v>
      </c>
      <c r="AC1812" s="13">
        <v>44563</v>
      </c>
      <c r="AD1812" s="12">
        <v>45</v>
      </c>
      <c r="AE1812" s="15" t="s">
        <v>40</v>
      </c>
    </row>
    <row r="1813" spans="3:31" ht="18" x14ac:dyDescent="0.35">
      <c r="C1813" s="11" t="s">
        <v>3631</v>
      </c>
      <c r="D1813" s="12" t="s">
        <v>5736</v>
      </c>
      <c r="E1813" s="12" t="s">
        <v>7823</v>
      </c>
      <c r="F1813" s="12" t="s">
        <v>30</v>
      </c>
      <c r="G1813" s="12" t="s">
        <v>8031</v>
      </c>
      <c r="H1813" s="12" t="s">
        <v>8024</v>
      </c>
      <c r="I1813" s="12" t="s">
        <v>3632</v>
      </c>
      <c r="J1813" s="13">
        <v>45554</v>
      </c>
      <c r="K1813" s="14">
        <v>0.50812500000000005</v>
      </c>
      <c r="L1813" s="12">
        <v>96.28</v>
      </c>
      <c r="M1813" s="12">
        <v>4530.6099999999997</v>
      </c>
      <c r="N1813" s="12">
        <v>4626.8899999999903</v>
      </c>
      <c r="O1813" s="12">
        <v>553.12</v>
      </c>
      <c r="P1813" s="49">
        <v>45775</v>
      </c>
      <c r="Q1813" s="12" t="str">
        <f>TEXT(Table1[[#This Row],[Billing_Date]],"YYYY")</f>
        <v>2025</v>
      </c>
      <c r="R1813" s="49">
        <v>45864</v>
      </c>
      <c r="S1813" s="12" t="s">
        <v>37</v>
      </c>
      <c r="T1813" s="12">
        <f>IF(Table1[[#This Row],[Payment_Status]]="Paid",1,0)</f>
        <v>0</v>
      </c>
      <c r="U1813" s="12">
        <f>IF(Table1[[#This Row],[Payment_Status]]="Unpaid",1,0)</f>
        <v>0</v>
      </c>
      <c r="V1813" s="12">
        <f>IF(Table1[[#This Row],[Payment_Status]]="Pending",1,0)</f>
        <v>1</v>
      </c>
      <c r="W1813" s="12" t="s">
        <v>58</v>
      </c>
      <c r="X1813" s="12" t="s">
        <v>44</v>
      </c>
      <c r="Y1813" s="12" t="s">
        <v>31</v>
      </c>
      <c r="Z1813" s="12">
        <v>40.200000000000003</v>
      </c>
      <c r="AA1813" s="12">
        <v>56.08</v>
      </c>
      <c r="AB1813" s="12" t="s">
        <v>32</v>
      </c>
      <c r="AC1813" s="13">
        <v>43753</v>
      </c>
      <c r="AD1813" s="12">
        <v>62</v>
      </c>
      <c r="AE1813" s="15" t="s">
        <v>64</v>
      </c>
    </row>
    <row r="1814" spans="3:31" ht="18" x14ac:dyDescent="0.35">
      <c r="C1814" s="11" t="s">
        <v>3633</v>
      </c>
      <c r="D1814" s="12" t="s">
        <v>5804</v>
      </c>
      <c r="E1814" s="12" t="s">
        <v>7824</v>
      </c>
      <c r="F1814" s="12" t="s">
        <v>35</v>
      </c>
      <c r="G1814" s="12" t="s">
        <v>8025</v>
      </c>
      <c r="H1814" s="12" t="s">
        <v>8020</v>
      </c>
      <c r="I1814" s="12" t="s">
        <v>3634</v>
      </c>
      <c r="J1814" s="13">
        <v>45845</v>
      </c>
      <c r="K1814" s="14">
        <v>0.38656249999999998</v>
      </c>
      <c r="L1814" s="12">
        <v>206.55</v>
      </c>
      <c r="M1814" s="12">
        <v>3896.8</v>
      </c>
      <c r="N1814" s="12">
        <v>4103.3500000000004</v>
      </c>
      <c r="O1814" s="12">
        <v>1434.69</v>
      </c>
      <c r="P1814" s="49">
        <v>45846</v>
      </c>
      <c r="Q1814" s="12" t="str">
        <f>TEXT(Table1[[#This Row],[Billing_Date]],"YYYY")</f>
        <v>2025</v>
      </c>
      <c r="R1814" s="49">
        <v>45879</v>
      </c>
      <c r="S1814" s="12" t="s">
        <v>37</v>
      </c>
      <c r="T1814" s="12">
        <f>IF(Table1[[#This Row],[Payment_Status]]="Paid",1,0)</f>
        <v>0</v>
      </c>
      <c r="U1814" s="12">
        <f>IF(Table1[[#This Row],[Payment_Status]]="Unpaid",1,0)</f>
        <v>0</v>
      </c>
      <c r="V1814" s="12">
        <f>IF(Table1[[#This Row],[Payment_Status]]="Pending",1,0)</f>
        <v>1</v>
      </c>
      <c r="W1814" s="12" t="s">
        <v>50</v>
      </c>
      <c r="X1814" s="12" t="s">
        <v>30</v>
      </c>
      <c r="Y1814" s="12" t="s">
        <v>45</v>
      </c>
      <c r="Z1814" s="12">
        <v>85.76</v>
      </c>
      <c r="AA1814" s="12">
        <v>120.79</v>
      </c>
      <c r="AB1814" s="12" t="s">
        <v>46</v>
      </c>
      <c r="AC1814" s="13">
        <v>45139</v>
      </c>
      <c r="AD1814" s="12">
        <v>21</v>
      </c>
      <c r="AE1814" s="15" t="s">
        <v>33</v>
      </c>
    </row>
    <row r="1815" spans="3:31" ht="18" x14ac:dyDescent="0.35">
      <c r="C1815" s="11" t="s">
        <v>3635</v>
      </c>
      <c r="D1815" s="12" t="s">
        <v>5805</v>
      </c>
      <c r="E1815" s="12" t="s">
        <v>7825</v>
      </c>
      <c r="F1815" s="12" t="s">
        <v>30</v>
      </c>
      <c r="G1815" s="12" t="s">
        <v>8027</v>
      </c>
      <c r="H1815" s="12" t="s">
        <v>8022</v>
      </c>
      <c r="I1815" s="12" t="s">
        <v>3636</v>
      </c>
      <c r="J1815" s="13">
        <v>45773</v>
      </c>
      <c r="K1815" s="14">
        <v>0.12251157407407408</v>
      </c>
      <c r="L1815" s="12">
        <v>255.86</v>
      </c>
      <c r="M1815" s="12">
        <v>2476.79</v>
      </c>
      <c r="N1815" s="12">
        <v>2732.65</v>
      </c>
      <c r="O1815" s="12">
        <v>1344.81</v>
      </c>
      <c r="P1815" s="49">
        <v>45773</v>
      </c>
      <c r="Q1815" s="12" t="str">
        <f>TEXT(Table1[[#This Row],[Billing_Date]],"YYYY")</f>
        <v>2025</v>
      </c>
      <c r="R1815" s="49">
        <v>45880</v>
      </c>
      <c r="S1815" s="12" t="s">
        <v>49</v>
      </c>
      <c r="T1815" s="12">
        <f>IF(Table1[[#This Row],[Payment_Status]]="Paid",1,0)</f>
        <v>0</v>
      </c>
      <c r="U1815" s="12">
        <f>IF(Table1[[#This Row],[Payment_Status]]="Unpaid",1,0)</f>
        <v>1</v>
      </c>
      <c r="V1815" s="12">
        <f>IF(Table1[[#This Row],[Payment_Status]]="Pending",1,0)</f>
        <v>0</v>
      </c>
      <c r="W1815" s="12" t="s">
        <v>29</v>
      </c>
      <c r="X1815" s="12" t="s">
        <v>30</v>
      </c>
      <c r="Y1815" s="12" t="s">
        <v>51</v>
      </c>
      <c r="Z1815" s="12">
        <v>138.15</v>
      </c>
      <c r="AA1815" s="12">
        <v>117.71</v>
      </c>
      <c r="AB1815" s="12" t="s">
        <v>46</v>
      </c>
      <c r="AC1815" s="13">
        <v>45488</v>
      </c>
      <c r="AD1815" s="12">
        <v>59</v>
      </c>
      <c r="AE1815" s="15" t="s">
        <v>64</v>
      </c>
    </row>
    <row r="1816" spans="3:31" ht="18" x14ac:dyDescent="0.35">
      <c r="C1816" s="11" t="s">
        <v>3637</v>
      </c>
      <c r="D1816" s="12" t="s">
        <v>5806</v>
      </c>
      <c r="E1816" s="12" t="s">
        <v>7826</v>
      </c>
      <c r="F1816" s="12" t="s">
        <v>26</v>
      </c>
      <c r="G1816" s="12" t="s">
        <v>8025</v>
      </c>
      <c r="H1816" s="12" t="s">
        <v>8020</v>
      </c>
      <c r="I1816" s="12" t="s">
        <v>3638</v>
      </c>
      <c r="J1816" s="13">
        <v>45801</v>
      </c>
      <c r="K1816" s="14">
        <v>0.87771990740740746</v>
      </c>
      <c r="L1816" s="12">
        <v>439.6</v>
      </c>
      <c r="M1816" s="12">
        <v>1334.18</v>
      </c>
      <c r="N1816" s="12">
        <v>1773.78</v>
      </c>
      <c r="O1816" s="12">
        <v>2176.4499999999998</v>
      </c>
      <c r="P1816" s="49">
        <v>45802</v>
      </c>
      <c r="Q1816" s="12" t="str">
        <f>TEXT(Table1[[#This Row],[Billing_Date]],"YYYY")</f>
        <v>2025</v>
      </c>
      <c r="R1816" s="49">
        <v>45877</v>
      </c>
      <c r="S1816" s="12" t="s">
        <v>28</v>
      </c>
      <c r="T1816" s="12">
        <f>IF(Table1[[#This Row],[Payment_Status]]="Paid",1,0)</f>
        <v>1</v>
      </c>
      <c r="U1816" s="12">
        <f>IF(Table1[[#This Row],[Payment_Status]]="Unpaid",1,0)</f>
        <v>0</v>
      </c>
      <c r="V1816" s="12">
        <f>IF(Table1[[#This Row],[Payment_Status]]="Pending",1,0)</f>
        <v>0</v>
      </c>
      <c r="W1816" s="12" t="s">
        <v>38</v>
      </c>
      <c r="X1816" s="12" t="s">
        <v>44</v>
      </c>
      <c r="Y1816" s="12" t="s">
        <v>63</v>
      </c>
      <c r="Z1816" s="12">
        <v>260.83999999999997</v>
      </c>
      <c r="AA1816" s="12">
        <v>178.76</v>
      </c>
      <c r="AB1816" s="12" t="s">
        <v>32</v>
      </c>
      <c r="AC1816" s="13">
        <v>43749</v>
      </c>
      <c r="AD1816" s="12">
        <v>74</v>
      </c>
      <c r="AE1816" s="15" t="s">
        <v>33</v>
      </c>
    </row>
    <row r="1817" spans="3:31" ht="18" x14ac:dyDescent="0.35">
      <c r="C1817" s="11" t="s">
        <v>3639</v>
      </c>
      <c r="D1817" s="12" t="s">
        <v>5807</v>
      </c>
      <c r="E1817" s="12" t="s">
        <v>7827</v>
      </c>
      <c r="F1817" s="12" t="s">
        <v>30</v>
      </c>
      <c r="G1817" s="12" t="s">
        <v>8028</v>
      </c>
      <c r="H1817" s="12" t="s">
        <v>8022</v>
      </c>
      <c r="I1817" s="12" t="s">
        <v>3640</v>
      </c>
      <c r="J1817" s="13">
        <v>45747</v>
      </c>
      <c r="K1817" s="14">
        <v>0.10704861111111111</v>
      </c>
      <c r="L1817" s="12">
        <v>273.83</v>
      </c>
      <c r="M1817" s="12">
        <v>2642.82</v>
      </c>
      <c r="N1817" s="12">
        <v>2916.65</v>
      </c>
      <c r="O1817" s="12">
        <v>1992.72</v>
      </c>
      <c r="P1817" s="49">
        <v>45850</v>
      </c>
      <c r="Q1817" s="12" t="str">
        <f>TEXT(Table1[[#This Row],[Billing_Date]],"YYYY")</f>
        <v>2025</v>
      </c>
      <c r="R1817" s="49">
        <v>45871</v>
      </c>
      <c r="S1817" s="12" t="s">
        <v>28</v>
      </c>
      <c r="T1817" s="12">
        <f>IF(Table1[[#This Row],[Payment_Status]]="Paid",1,0)</f>
        <v>1</v>
      </c>
      <c r="U1817" s="12">
        <f>IF(Table1[[#This Row],[Payment_Status]]="Unpaid",1,0)</f>
        <v>0</v>
      </c>
      <c r="V1817" s="12">
        <f>IF(Table1[[#This Row],[Payment_Status]]="Pending",1,0)</f>
        <v>0</v>
      </c>
      <c r="W1817" s="12" t="s">
        <v>43</v>
      </c>
      <c r="X1817" s="12" t="s">
        <v>44</v>
      </c>
      <c r="Y1817" s="12" t="s">
        <v>51</v>
      </c>
      <c r="Z1817" s="12">
        <v>145.66</v>
      </c>
      <c r="AA1817" s="12">
        <v>128.16999999999999</v>
      </c>
      <c r="AB1817" s="12" t="s">
        <v>46</v>
      </c>
      <c r="AC1817" s="13">
        <v>42381</v>
      </c>
      <c r="AD1817" s="12">
        <v>27</v>
      </c>
      <c r="AE1817" s="15" t="s">
        <v>40</v>
      </c>
    </row>
    <row r="1818" spans="3:31" ht="18" x14ac:dyDescent="0.35">
      <c r="C1818" s="11" t="s">
        <v>3641</v>
      </c>
      <c r="D1818" s="12" t="s">
        <v>5808</v>
      </c>
      <c r="E1818" s="12" t="s">
        <v>7828</v>
      </c>
      <c r="F1818" s="12" t="s">
        <v>26</v>
      </c>
      <c r="G1818" s="12" t="s">
        <v>8030</v>
      </c>
      <c r="H1818" s="12" t="s">
        <v>8023</v>
      </c>
      <c r="I1818" s="12" t="s">
        <v>3642</v>
      </c>
      <c r="J1818" s="13">
        <v>45726</v>
      </c>
      <c r="K1818" s="14">
        <v>0.34177083333333336</v>
      </c>
      <c r="L1818" s="12">
        <v>173.63</v>
      </c>
      <c r="M1818" s="12">
        <v>4001.65</v>
      </c>
      <c r="N1818" s="12">
        <v>4175.28</v>
      </c>
      <c r="O1818" s="12">
        <v>1003.31</v>
      </c>
      <c r="P1818" s="49">
        <v>45729</v>
      </c>
      <c r="Q1818" s="12" t="str">
        <f>TEXT(Table1[[#This Row],[Billing_Date]],"YYYY")</f>
        <v>2025</v>
      </c>
      <c r="R1818" s="49">
        <v>45873</v>
      </c>
      <c r="S1818" s="12" t="s">
        <v>49</v>
      </c>
      <c r="T1818" s="12">
        <f>IF(Table1[[#This Row],[Payment_Status]]="Paid",1,0)</f>
        <v>0</v>
      </c>
      <c r="U1818" s="12">
        <f>IF(Table1[[#This Row],[Payment_Status]]="Unpaid",1,0)</f>
        <v>1</v>
      </c>
      <c r="V1818" s="12">
        <f>IF(Table1[[#This Row],[Payment_Status]]="Pending",1,0)</f>
        <v>0</v>
      </c>
      <c r="W1818" s="12" t="s">
        <v>29</v>
      </c>
      <c r="X1818" s="12" t="s">
        <v>39</v>
      </c>
      <c r="Y1818" s="12" t="s">
        <v>85</v>
      </c>
      <c r="Z1818" s="12">
        <v>81.53</v>
      </c>
      <c r="AA1818" s="12">
        <v>92.1</v>
      </c>
      <c r="AB1818" s="12" t="s">
        <v>46</v>
      </c>
      <c r="AC1818" s="13">
        <v>45261</v>
      </c>
      <c r="AD1818" s="12">
        <v>66</v>
      </c>
      <c r="AE1818" s="15" t="s">
        <v>64</v>
      </c>
    </row>
    <row r="1819" spans="3:31" ht="18" x14ac:dyDescent="0.35">
      <c r="C1819" s="11" t="s">
        <v>790</v>
      </c>
      <c r="D1819" s="12" t="s">
        <v>5809</v>
      </c>
      <c r="E1819" s="12" t="s">
        <v>7829</v>
      </c>
      <c r="F1819" s="12" t="s">
        <v>30</v>
      </c>
      <c r="G1819" s="12" t="s">
        <v>8029</v>
      </c>
      <c r="H1819" s="12" t="s">
        <v>8020</v>
      </c>
      <c r="I1819" s="12" t="s">
        <v>791</v>
      </c>
      <c r="J1819" s="13">
        <v>45649</v>
      </c>
      <c r="K1819" s="14">
        <v>0.63862268518518517</v>
      </c>
      <c r="L1819" s="12">
        <v>467.8</v>
      </c>
      <c r="M1819" s="12">
        <v>1800.36</v>
      </c>
      <c r="N1819" s="12">
        <v>2268.16</v>
      </c>
      <c r="O1819" s="12">
        <v>2879.77</v>
      </c>
      <c r="P1819" s="49">
        <v>45714</v>
      </c>
      <c r="Q1819" s="12" t="str">
        <f>TEXT(Table1[[#This Row],[Billing_Date]],"YYYY")</f>
        <v>2025</v>
      </c>
      <c r="R1819" s="49">
        <v>45877</v>
      </c>
      <c r="S1819" s="12" t="s">
        <v>28</v>
      </c>
      <c r="T1819" s="12">
        <f>IF(Table1[[#This Row],[Payment_Status]]="Paid",1,0)</f>
        <v>1</v>
      </c>
      <c r="U1819" s="12">
        <f>IF(Table1[[#This Row],[Payment_Status]]="Unpaid",1,0)</f>
        <v>0</v>
      </c>
      <c r="V1819" s="12">
        <f>IF(Table1[[#This Row],[Payment_Status]]="Pending",1,0)</f>
        <v>0</v>
      </c>
      <c r="W1819" s="12" t="s">
        <v>50</v>
      </c>
      <c r="X1819" s="12" t="s">
        <v>39</v>
      </c>
      <c r="Y1819" s="12" t="s">
        <v>85</v>
      </c>
      <c r="Z1819" s="12">
        <v>216.87</v>
      </c>
      <c r="AA1819" s="12">
        <v>250.93</v>
      </c>
      <c r="AB1819" s="12" t="s">
        <v>46</v>
      </c>
      <c r="AC1819" s="13">
        <v>44959</v>
      </c>
      <c r="AD1819" s="12">
        <v>26</v>
      </c>
      <c r="AE1819" s="15" t="s">
        <v>33</v>
      </c>
    </row>
    <row r="1820" spans="3:31" ht="18" x14ac:dyDescent="0.35">
      <c r="C1820" s="11" t="s">
        <v>1701</v>
      </c>
      <c r="D1820" s="12" t="s">
        <v>5810</v>
      </c>
      <c r="E1820" s="12" t="s">
        <v>7830</v>
      </c>
      <c r="F1820" s="12" t="s">
        <v>26</v>
      </c>
      <c r="G1820" s="12" t="s">
        <v>8029</v>
      </c>
      <c r="H1820" s="12" t="s">
        <v>8020</v>
      </c>
      <c r="I1820" s="12" t="s">
        <v>1702</v>
      </c>
      <c r="J1820" s="13">
        <v>45655</v>
      </c>
      <c r="K1820" s="14">
        <v>0.49390046296296297</v>
      </c>
      <c r="L1820" s="12">
        <v>299.58999999999997</v>
      </c>
      <c r="M1820" s="12">
        <v>2462.31</v>
      </c>
      <c r="N1820" s="12">
        <v>2761.9</v>
      </c>
      <c r="O1820" s="12">
        <v>1435.6</v>
      </c>
      <c r="P1820" s="49">
        <v>45839</v>
      </c>
      <c r="Q1820" s="12" t="str">
        <f>TEXT(Table1[[#This Row],[Billing_Date]],"YYYY")</f>
        <v>2025</v>
      </c>
      <c r="R1820" s="49">
        <v>45878</v>
      </c>
      <c r="S1820" s="12" t="s">
        <v>49</v>
      </c>
      <c r="T1820" s="12">
        <f>IF(Table1[[#This Row],[Payment_Status]]="Paid",1,0)</f>
        <v>0</v>
      </c>
      <c r="U1820" s="12">
        <f>IF(Table1[[#This Row],[Payment_Status]]="Unpaid",1,0)</f>
        <v>1</v>
      </c>
      <c r="V1820" s="12">
        <f>IF(Table1[[#This Row],[Payment_Status]]="Pending",1,0)</f>
        <v>0</v>
      </c>
      <c r="W1820" s="12" t="s">
        <v>38</v>
      </c>
      <c r="X1820" s="12" t="s">
        <v>44</v>
      </c>
      <c r="Y1820" s="12" t="s">
        <v>63</v>
      </c>
      <c r="Z1820" s="12">
        <v>186.17</v>
      </c>
      <c r="AA1820" s="12">
        <v>113.42</v>
      </c>
      <c r="AB1820" s="12" t="s">
        <v>46</v>
      </c>
      <c r="AC1820" s="13">
        <v>44176</v>
      </c>
      <c r="AD1820" s="12">
        <v>39</v>
      </c>
      <c r="AE1820" s="15" t="s">
        <v>33</v>
      </c>
    </row>
    <row r="1821" spans="3:31" ht="18" x14ac:dyDescent="0.35">
      <c r="C1821" s="11" t="s">
        <v>3647</v>
      </c>
      <c r="D1821" s="12" t="s">
        <v>5811</v>
      </c>
      <c r="E1821" s="12" t="s">
        <v>7831</v>
      </c>
      <c r="F1821" s="12" t="s">
        <v>30</v>
      </c>
      <c r="G1821" s="12" t="s">
        <v>8026</v>
      </c>
      <c r="H1821" s="12" t="s">
        <v>8021</v>
      </c>
      <c r="I1821" s="12" t="s">
        <v>3648</v>
      </c>
      <c r="J1821" s="13">
        <v>45492</v>
      </c>
      <c r="K1821" s="14">
        <v>0.87059027777777775</v>
      </c>
      <c r="L1821" s="12">
        <v>204.08</v>
      </c>
      <c r="M1821" s="12">
        <v>2369.4899999999998</v>
      </c>
      <c r="N1821" s="12">
        <v>2573.5699999999902</v>
      </c>
      <c r="O1821" s="12">
        <v>1322.28</v>
      </c>
      <c r="P1821" s="49">
        <v>45802</v>
      </c>
      <c r="Q1821" s="12" t="str">
        <f>TEXT(Table1[[#This Row],[Billing_Date]],"YYYY")</f>
        <v>2025</v>
      </c>
      <c r="R1821" s="49">
        <v>45870</v>
      </c>
      <c r="S1821" s="12" t="s">
        <v>37</v>
      </c>
      <c r="T1821" s="12">
        <f>IF(Table1[[#This Row],[Payment_Status]]="Paid",1,0)</f>
        <v>0</v>
      </c>
      <c r="U1821" s="12">
        <f>IF(Table1[[#This Row],[Payment_Status]]="Unpaid",1,0)</f>
        <v>0</v>
      </c>
      <c r="V1821" s="12">
        <f>IF(Table1[[#This Row],[Payment_Status]]="Pending",1,0)</f>
        <v>1</v>
      </c>
      <c r="W1821" s="12" t="s">
        <v>50</v>
      </c>
      <c r="X1821" s="12" t="s">
        <v>39</v>
      </c>
      <c r="Y1821" s="12" t="s">
        <v>51</v>
      </c>
      <c r="Z1821" s="12">
        <v>117.02</v>
      </c>
      <c r="AA1821" s="12">
        <v>87.06</v>
      </c>
      <c r="AB1821" s="12" t="s">
        <v>32</v>
      </c>
      <c r="AC1821" s="13">
        <v>45452</v>
      </c>
      <c r="AD1821" s="12">
        <v>42</v>
      </c>
      <c r="AE1821" s="15" t="s">
        <v>40</v>
      </c>
    </row>
    <row r="1822" spans="3:31" ht="18" x14ac:dyDescent="0.35">
      <c r="C1822" s="11" t="s">
        <v>3649</v>
      </c>
      <c r="D1822" s="12" t="s">
        <v>5812</v>
      </c>
      <c r="E1822" s="12" t="s">
        <v>7832</v>
      </c>
      <c r="F1822" s="12" t="s">
        <v>30</v>
      </c>
      <c r="G1822" s="12" t="s">
        <v>8029</v>
      </c>
      <c r="H1822" s="12" t="s">
        <v>8020</v>
      </c>
      <c r="I1822" s="12" t="s">
        <v>3650</v>
      </c>
      <c r="J1822" s="13">
        <v>45691</v>
      </c>
      <c r="K1822" s="14">
        <v>0.7823148148148148</v>
      </c>
      <c r="L1822" s="12">
        <v>397.51</v>
      </c>
      <c r="M1822" s="12">
        <v>3216.27</v>
      </c>
      <c r="N1822" s="12">
        <v>3613.7799999999902</v>
      </c>
      <c r="O1822" s="12">
        <v>2633.13</v>
      </c>
      <c r="P1822" s="49">
        <v>45692</v>
      </c>
      <c r="Q1822" s="12" t="str">
        <f>TEXT(Table1[[#This Row],[Billing_Date]],"YYYY")</f>
        <v>2025</v>
      </c>
      <c r="R1822" s="49">
        <v>45872</v>
      </c>
      <c r="S1822" s="12" t="s">
        <v>37</v>
      </c>
      <c r="T1822" s="12">
        <f>IF(Table1[[#This Row],[Payment_Status]]="Paid",1,0)</f>
        <v>0</v>
      </c>
      <c r="U1822" s="12">
        <f>IF(Table1[[#This Row],[Payment_Status]]="Unpaid",1,0)</f>
        <v>0</v>
      </c>
      <c r="V1822" s="12">
        <f>IF(Table1[[#This Row],[Payment_Status]]="Pending",1,0)</f>
        <v>1</v>
      </c>
      <c r="W1822" s="12" t="s">
        <v>43</v>
      </c>
      <c r="X1822" s="12" t="s">
        <v>30</v>
      </c>
      <c r="Y1822" s="12" t="s">
        <v>31</v>
      </c>
      <c r="Z1822" s="12">
        <v>238.95</v>
      </c>
      <c r="AA1822" s="12">
        <v>158.56</v>
      </c>
      <c r="AB1822" s="12" t="s">
        <v>46</v>
      </c>
      <c r="AC1822" s="13">
        <v>44720</v>
      </c>
      <c r="AD1822" s="12">
        <v>28</v>
      </c>
      <c r="AE1822" s="15" t="s">
        <v>40</v>
      </c>
    </row>
    <row r="1823" spans="3:31" ht="18" x14ac:dyDescent="0.35">
      <c r="C1823" s="11" t="s">
        <v>3651</v>
      </c>
      <c r="D1823" s="12" t="s">
        <v>5813</v>
      </c>
      <c r="E1823" s="12" t="s">
        <v>7833</v>
      </c>
      <c r="F1823" s="12" t="s">
        <v>30</v>
      </c>
      <c r="G1823" s="12" t="s">
        <v>8027</v>
      </c>
      <c r="H1823" s="12" t="s">
        <v>8022</v>
      </c>
      <c r="I1823" s="12" t="s">
        <v>3652</v>
      </c>
      <c r="J1823" s="13">
        <v>45836</v>
      </c>
      <c r="K1823" s="14">
        <v>0.52709490740740739</v>
      </c>
      <c r="L1823" s="12">
        <v>138.33000000000001</v>
      </c>
      <c r="M1823" s="12">
        <v>3660.14</v>
      </c>
      <c r="N1823" s="12">
        <v>3798.47</v>
      </c>
      <c r="O1823" s="12">
        <v>928.13</v>
      </c>
      <c r="P1823" s="49">
        <v>45837</v>
      </c>
      <c r="Q1823" s="12" t="str">
        <f>TEXT(Table1[[#This Row],[Billing_Date]],"YYYY")</f>
        <v>2025</v>
      </c>
      <c r="R1823" s="49">
        <v>45881</v>
      </c>
      <c r="S1823" s="12" t="s">
        <v>49</v>
      </c>
      <c r="T1823" s="12">
        <f>IF(Table1[[#This Row],[Payment_Status]]="Paid",1,0)</f>
        <v>0</v>
      </c>
      <c r="U1823" s="12">
        <f>IF(Table1[[#This Row],[Payment_Status]]="Unpaid",1,0)</f>
        <v>1</v>
      </c>
      <c r="V1823" s="12">
        <f>IF(Table1[[#This Row],[Payment_Status]]="Pending",1,0)</f>
        <v>0</v>
      </c>
      <c r="W1823" s="12" t="s">
        <v>50</v>
      </c>
      <c r="X1823" s="12" t="s">
        <v>39</v>
      </c>
      <c r="Y1823" s="12" t="s">
        <v>85</v>
      </c>
      <c r="Z1823" s="12">
        <v>58.84</v>
      </c>
      <c r="AA1823" s="12">
        <v>79.489999999999995</v>
      </c>
      <c r="AB1823" s="12" t="s">
        <v>46</v>
      </c>
      <c r="AC1823" s="13">
        <v>44818</v>
      </c>
      <c r="AD1823" s="12">
        <v>37</v>
      </c>
      <c r="AE1823" s="15" t="s">
        <v>33</v>
      </c>
    </row>
    <row r="1824" spans="3:31" ht="18" x14ac:dyDescent="0.35">
      <c r="C1824" s="11" t="s">
        <v>3653</v>
      </c>
      <c r="D1824" s="12" t="s">
        <v>5814</v>
      </c>
      <c r="E1824" s="12" t="s">
        <v>7834</v>
      </c>
      <c r="F1824" s="12" t="s">
        <v>30</v>
      </c>
      <c r="G1824" s="12" t="s">
        <v>8026</v>
      </c>
      <c r="H1824" s="12" t="s">
        <v>8021</v>
      </c>
      <c r="I1824" s="12" t="s">
        <v>3654</v>
      </c>
      <c r="J1824" s="13">
        <v>45558</v>
      </c>
      <c r="K1824" s="14">
        <v>9.105324074074074E-2</v>
      </c>
      <c r="L1824" s="12">
        <v>277.81</v>
      </c>
      <c r="M1824" s="12">
        <v>3720.01</v>
      </c>
      <c r="N1824" s="12">
        <v>3997.82</v>
      </c>
      <c r="O1824" s="12">
        <v>1505.35</v>
      </c>
      <c r="P1824" s="49">
        <v>45616</v>
      </c>
      <c r="Q1824" s="12" t="str">
        <f>TEXT(Table1[[#This Row],[Billing_Date]],"YYYY")</f>
        <v>2024</v>
      </c>
      <c r="R1824" s="49">
        <v>45866</v>
      </c>
      <c r="S1824" s="12" t="s">
        <v>49</v>
      </c>
      <c r="T1824" s="12">
        <f>IF(Table1[[#This Row],[Payment_Status]]="Paid",1,0)</f>
        <v>0</v>
      </c>
      <c r="U1824" s="12">
        <f>IF(Table1[[#This Row],[Payment_Status]]="Unpaid",1,0)</f>
        <v>1</v>
      </c>
      <c r="V1824" s="12">
        <f>IF(Table1[[#This Row],[Payment_Status]]="Pending",1,0)</f>
        <v>0</v>
      </c>
      <c r="W1824" s="12" t="s">
        <v>58</v>
      </c>
      <c r="X1824" s="12" t="s">
        <v>44</v>
      </c>
      <c r="Y1824" s="12" t="s">
        <v>51</v>
      </c>
      <c r="Z1824" s="12">
        <v>149.30000000000001</v>
      </c>
      <c r="AA1824" s="12">
        <v>128.51</v>
      </c>
      <c r="AB1824" s="12" t="s">
        <v>32</v>
      </c>
      <c r="AC1824" s="13">
        <v>44423</v>
      </c>
      <c r="AD1824" s="12">
        <v>39</v>
      </c>
      <c r="AE1824" s="15" t="s">
        <v>33</v>
      </c>
    </row>
    <row r="1825" spans="3:31" ht="18" x14ac:dyDescent="0.35">
      <c r="C1825" s="11" t="s">
        <v>3655</v>
      </c>
      <c r="D1825" s="12" t="s">
        <v>5815</v>
      </c>
      <c r="E1825" s="12" t="s">
        <v>7835</v>
      </c>
      <c r="F1825" s="12" t="s">
        <v>30</v>
      </c>
      <c r="G1825" s="12" t="s">
        <v>8025</v>
      </c>
      <c r="H1825" s="12" t="s">
        <v>8020</v>
      </c>
      <c r="I1825" s="12" t="s">
        <v>3656</v>
      </c>
      <c r="J1825" s="13">
        <v>45643</v>
      </c>
      <c r="K1825" s="14">
        <v>0.78079861111111115</v>
      </c>
      <c r="L1825" s="12">
        <v>401.28</v>
      </c>
      <c r="M1825" s="12">
        <v>1298.47</v>
      </c>
      <c r="N1825" s="12">
        <v>1699.75</v>
      </c>
      <c r="O1825" s="12">
        <v>2564.38</v>
      </c>
      <c r="P1825" s="49">
        <v>45648</v>
      </c>
      <c r="Q1825" s="12" t="str">
        <f>TEXT(Table1[[#This Row],[Billing_Date]],"YYYY")</f>
        <v>2024</v>
      </c>
      <c r="R1825" s="49">
        <v>45864</v>
      </c>
      <c r="S1825" s="12" t="s">
        <v>37</v>
      </c>
      <c r="T1825" s="12">
        <f>IF(Table1[[#This Row],[Payment_Status]]="Paid",1,0)</f>
        <v>0</v>
      </c>
      <c r="U1825" s="12">
        <f>IF(Table1[[#This Row],[Payment_Status]]="Unpaid",1,0)</f>
        <v>0</v>
      </c>
      <c r="V1825" s="12">
        <f>IF(Table1[[#This Row],[Payment_Status]]="Pending",1,0)</f>
        <v>1</v>
      </c>
      <c r="W1825" s="12" t="s">
        <v>50</v>
      </c>
      <c r="X1825" s="12" t="s">
        <v>30</v>
      </c>
      <c r="Y1825" s="12" t="s">
        <v>31</v>
      </c>
      <c r="Z1825" s="12">
        <v>247.95</v>
      </c>
      <c r="AA1825" s="12">
        <v>153.33000000000001</v>
      </c>
      <c r="AB1825" s="12" t="s">
        <v>32</v>
      </c>
      <c r="AC1825" s="13">
        <v>42837</v>
      </c>
      <c r="AD1825" s="12">
        <v>33</v>
      </c>
      <c r="AE1825" s="15" t="s">
        <v>40</v>
      </c>
    </row>
    <row r="1826" spans="3:31" ht="18" x14ac:dyDescent="0.35">
      <c r="C1826" s="11" t="s">
        <v>3657</v>
      </c>
      <c r="D1826" s="12" t="s">
        <v>5816</v>
      </c>
      <c r="E1826" s="12" t="s">
        <v>7836</v>
      </c>
      <c r="F1826" s="12" t="s">
        <v>30</v>
      </c>
      <c r="G1826" s="12" t="s">
        <v>8029</v>
      </c>
      <c r="H1826" s="12" t="s">
        <v>8020</v>
      </c>
      <c r="I1826" s="12" t="s">
        <v>3658</v>
      </c>
      <c r="J1826" s="13">
        <v>45736</v>
      </c>
      <c r="K1826" s="14">
        <v>0.71260416666666671</v>
      </c>
      <c r="L1826" s="12">
        <v>213.48</v>
      </c>
      <c r="M1826" s="12">
        <v>2240.2399999999998</v>
      </c>
      <c r="N1826" s="12">
        <v>2453.7199999999998</v>
      </c>
      <c r="O1826" s="12">
        <v>1293.94</v>
      </c>
      <c r="P1826" s="49">
        <v>45738</v>
      </c>
      <c r="Q1826" s="12" t="str">
        <f>TEXT(Table1[[#This Row],[Billing_Date]],"YYYY")</f>
        <v>2025</v>
      </c>
      <c r="R1826" s="49">
        <v>45871</v>
      </c>
      <c r="S1826" s="12" t="s">
        <v>37</v>
      </c>
      <c r="T1826" s="12">
        <f>IF(Table1[[#This Row],[Payment_Status]]="Paid",1,0)</f>
        <v>0</v>
      </c>
      <c r="U1826" s="12">
        <f>IF(Table1[[#This Row],[Payment_Status]]="Unpaid",1,0)</f>
        <v>0</v>
      </c>
      <c r="V1826" s="12">
        <f>IF(Table1[[#This Row],[Payment_Status]]="Pending",1,0)</f>
        <v>1</v>
      </c>
      <c r="W1826" s="12" t="s">
        <v>29</v>
      </c>
      <c r="X1826" s="12" t="s">
        <v>44</v>
      </c>
      <c r="Y1826" s="12" t="s">
        <v>63</v>
      </c>
      <c r="Z1826" s="12">
        <v>110.19</v>
      </c>
      <c r="AA1826" s="12">
        <v>103.29</v>
      </c>
      <c r="AB1826" s="12" t="s">
        <v>46</v>
      </c>
      <c r="AC1826" s="13">
        <v>44563</v>
      </c>
      <c r="AD1826" s="12">
        <v>68</v>
      </c>
      <c r="AE1826" s="15" t="s">
        <v>40</v>
      </c>
    </row>
    <row r="1827" spans="3:31" ht="18" x14ac:dyDescent="0.35">
      <c r="C1827" s="11" t="s">
        <v>3659</v>
      </c>
      <c r="D1827" s="12" t="s">
        <v>5817</v>
      </c>
      <c r="E1827" s="12" t="s">
        <v>7837</v>
      </c>
      <c r="F1827" s="12" t="s">
        <v>35</v>
      </c>
      <c r="G1827" s="12" t="s">
        <v>8030</v>
      </c>
      <c r="H1827" s="12" t="s">
        <v>8023</v>
      </c>
      <c r="I1827" s="12" t="s">
        <v>3660</v>
      </c>
      <c r="J1827" s="13">
        <v>45822</v>
      </c>
      <c r="K1827" s="14">
        <v>0.5226736111111111</v>
      </c>
      <c r="L1827" s="12">
        <v>218.14</v>
      </c>
      <c r="M1827" s="12">
        <v>2848.14</v>
      </c>
      <c r="N1827" s="12">
        <v>3066.2799999999902</v>
      </c>
      <c r="O1827" s="12">
        <v>1432.47</v>
      </c>
      <c r="P1827" s="49">
        <v>45824</v>
      </c>
      <c r="Q1827" s="12" t="str">
        <f>TEXT(Table1[[#This Row],[Billing_Date]],"YYYY")</f>
        <v>2025</v>
      </c>
      <c r="R1827" s="49">
        <v>45878</v>
      </c>
      <c r="S1827" s="12" t="s">
        <v>28</v>
      </c>
      <c r="T1827" s="12">
        <f>IF(Table1[[#This Row],[Payment_Status]]="Paid",1,0)</f>
        <v>1</v>
      </c>
      <c r="U1827" s="12">
        <f>IF(Table1[[#This Row],[Payment_Status]]="Unpaid",1,0)</f>
        <v>0</v>
      </c>
      <c r="V1827" s="12">
        <f>IF(Table1[[#This Row],[Payment_Status]]="Pending",1,0)</f>
        <v>0</v>
      </c>
      <c r="W1827" s="12" t="s">
        <v>29</v>
      </c>
      <c r="X1827" s="12" t="s">
        <v>39</v>
      </c>
      <c r="Y1827" s="12" t="s">
        <v>31</v>
      </c>
      <c r="Z1827" s="12">
        <v>124.39</v>
      </c>
      <c r="AA1827" s="12">
        <v>93.75</v>
      </c>
      <c r="AB1827" s="12" t="s">
        <v>32</v>
      </c>
      <c r="AC1827" s="13">
        <v>43869</v>
      </c>
      <c r="AD1827" s="12">
        <v>41</v>
      </c>
      <c r="AE1827" s="15" t="s">
        <v>40</v>
      </c>
    </row>
    <row r="1828" spans="3:31" ht="18" x14ac:dyDescent="0.35">
      <c r="C1828" s="11" t="s">
        <v>3661</v>
      </c>
      <c r="D1828" s="12" t="s">
        <v>5818</v>
      </c>
      <c r="E1828" s="12" t="s">
        <v>7838</v>
      </c>
      <c r="F1828" s="12" t="s">
        <v>30</v>
      </c>
      <c r="G1828" s="12" t="s">
        <v>8029</v>
      </c>
      <c r="H1828" s="12" t="s">
        <v>8020</v>
      </c>
      <c r="I1828" s="12" t="s">
        <v>3662</v>
      </c>
      <c r="J1828" s="13">
        <v>45828</v>
      </c>
      <c r="K1828" s="14">
        <v>0.38982638888888888</v>
      </c>
      <c r="L1828" s="12">
        <v>384.6</v>
      </c>
      <c r="M1828" s="12">
        <v>3036.81</v>
      </c>
      <c r="N1828" s="12">
        <v>3421.41</v>
      </c>
      <c r="O1828" s="12">
        <v>1828.63</v>
      </c>
      <c r="P1828" s="49">
        <v>45829</v>
      </c>
      <c r="Q1828" s="12" t="str">
        <f>TEXT(Table1[[#This Row],[Billing_Date]],"YYYY")</f>
        <v>2025</v>
      </c>
      <c r="R1828" s="49">
        <v>45876</v>
      </c>
      <c r="S1828" s="12" t="s">
        <v>49</v>
      </c>
      <c r="T1828" s="12">
        <f>IF(Table1[[#This Row],[Payment_Status]]="Paid",1,0)</f>
        <v>0</v>
      </c>
      <c r="U1828" s="12">
        <f>IF(Table1[[#This Row],[Payment_Status]]="Unpaid",1,0)</f>
        <v>1</v>
      </c>
      <c r="V1828" s="12">
        <f>IF(Table1[[#This Row],[Payment_Status]]="Pending",1,0)</f>
        <v>0</v>
      </c>
      <c r="W1828" s="12" t="s">
        <v>50</v>
      </c>
      <c r="X1828" s="12" t="s">
        <v>44</v>
      </c>
      <c r="Y1828" s="12" t="s">
        <v>85</v>
      </c>
      <c r="Z1828" s="12">
        <v>235.54</v>
      </c>
      <c r="AA1828" s="12">
        <v>149.06</v>
      </c>
      <c r="AB1828" s="12" t="s">
        <v>32</v>
      </c>
      <c r="AC1828" s="13">
        <v>44636</v>
      </c>
      <c r="AD1828" s="12">
        <v>46</v>
      </c>
      <c r="AE1828" s="15" t="s">
        <v>40</v>
      </c>
    </row>
    <row r="1829" spans="3:31" ht="18" x14ac:dyDescent="0.35">
      <c r="C1829" s="11" t="s">
        <v>3663</v>
      </c>
      <c r="D1829" s="12" t="s">
        <v>5819</v>
      </c>
      <c r="E1829" s="12" t="s">
        <v>7839</v>
      </c>
      <c r="F1829" s="12" t="s">
        <v>30</v>
      </c>
      <c r="G1829" s="12" t="s">
        <v>8031</v>
      </c>
      <c r="H1829" s="12" t="s">
        <v>8024</v>
      </c>
      <c r="I1829" s="12" t="s">
        <v>3664</v>
      </c>
      <c r="J1829" s="13">
        <v>45586</v>
      </c>
      <c r="K1829" s="14">
        <v>0.57659722222222221</v>
      </c>
      <c r="L1829" s="12">
        <v>208.86</v>
      </c>
      <c r="M1829" s="12">
        <v>2640.75</v>
      </c>
      <c r="N1829" s="12">
        <v>2849.61</v>
      </c>
      <c r="O1829" s="12">
        <v>1203.96</v>
      </c>
      <c r="P1829" s="49">
        <v>45743</v>
      </c>
      <c r="Q1829" s="12" t="str">
        <f>TEXT(Table1[[#This Row],[Billing_Date]],"YYYY")</f>
        <v>2025</v>
      </c>
      <c r="R1829" s="49">
        <v>45860</v>
      </c>
      <c r="S1829" s="12" t="s">
        <v>37</v>
      </c>
      <c r="T1829" s="12">
        <f>IF(Table1[[#This Row],[Payment_Status]]="Paid",1,0)</f>
        <v>0</v>
      </c>
      <c r="U1829" s="12">
        <f>IF(Table1[[#This Row],[Payment_Status]]="Unpaid",1,0)</f>
        <v>0</v>
      </c>
      <c r="V1829" s="12">
        <f>IF(Table1[[#This Row],[Payment_Status]]="Pending",1,0)</f>
        <v>1</v>
      </c>
      <c r="W1829" s="12" t="s">
        <v>58</v>
      </c>
      <c r="X1829" s="12" t="s">
        <v>39</v>
      </c>
      <c r="Y1829" s="12" t="s">
        <v>45</v>
      </c>
      <c r="Z1829" s="12">
        <v>96.45</v>
      </c>
      <c r="AA1829" s="12">
        <v>112.41</v>
      </c>
      <c r="AB1829" s="12" t="s">
        <v>32</v>
      </c>
      <c r="AC1829" s="13">
        <v>43715</v>
      </c>
      <c r="AD1829" s="12">
        <v>68</v>
      </c>
      <c r="AE1829" s="15" t="s">
        <v>64</v>
      </c>
    </row>
    <row r="1830" spans="3:31" ht="18" x14ac:dyDescent="0.35">
      <c r="C1830" s="11" t="s">
        <v>3665</v>
      </c>
      <c r="D1830" s="12" t="s">
        <v>5820</v>
      </c>
      <c r="E1830" s="12" t="s">
        <v>7840</v>
      </c>
      <c r="F1830" s="12" t="s">
        <v>35</v>
      </c>
      <c r="G1830" s="12" t="s">
        <v>8026</v>
      </c>
      <c r="H1830" s="12" t="s">
        <v>8021</v>
      </c>
      <c r="I1830" s="12" t="s">
        <v>3666</v>
      </c>
      <c r="J1830" s="13">
        <v>45800</v>
      </c>
      <c r="K1830" s="14">
        <v>0.16490740740740742</v>
      </c>
      <c r="L1830" s="12">
        <v>376.89</v>
      </c>
      <c r="M1830" s="12">
        <v>2447.0500000000002</v>
      </c>
      <c r="N1830" s="12">
        <v>2823.94</v>
      </c>
      <c r="O1830" s="12">
        <v>1943.76</v>
      </c>
      <c r="P1830" s="49">
        <v>45804</v>
      </c>
      <c r="Q1830" s="12" t="str">
        <f>TEXT(Table1[[#This Row],[Billing_Date]],"YYYY")</f>
        <v>2025</v>
      </c>
      <c r="R1830" s="49">
        <v>45879</v>
      </c>
      <c r="S1830" s="12" t="s">
        <v>28</v>
      </c>
      <c r="T1830" s="12">
        <f>IF(Table1[[#This Row],[Payment_Status]]="Paid",1,0)</f>
        <v>1</v>
      </c>
      <c r="U1830" s="12">
        <f>IF(Table1[[#This Row],[Payment_Status]]="Unpaid",1,0)</f>
        <v>0</v>
      </c>
      <c r="V1830" s="12">
        <f>IF(Table1[[#This Row],[Payment_Status]]="Pending",1,0)</f>
        <v>0</v>
      </c>
      <c r="W1830" s="12" t="s">
        <v>43</v>
      </c>
      <c r="X1830" s="12" t="s">
        <v>44</v>
      </c>
      <c r="Y1830" s="12" t="s">
        <v>63</v>
      </c>
      <c r="Z1830" s="12">
        <v>241</v>
      </c>
      <c r="AA1830" s="12">
        <v>135.88999999999999</v>
      </c>
      <c r="AB1830" s="12" t="s">
        <v>32</v>
      </c>
      <c r="AC1830" s="13">
        <v>42970</v>
      </c>
      <c r="AD1830" s="12">
        <v>58</v>
      </c>
      <c r="AE1830" s="15" t="s">
        <v>40</v>
      </c>
    </row>
    <row r="1831" spans="3:31" ht="18" x14ac:dyDescent="0.35">
      <c r="C1831" s="11" t="s">
        <v>3667</v>
      </c>
      <c r="D1831" s="12" t="s">
        <v>5821</v>
      </c>
      <c r="E1831" s="12" t="s">
        <v>7841</v>
      </c>
      <c r="F1831" s="12" t="s">
        <v>26</v>
      </c>
      <c r="G1831" s="12" t="s">
        <v>8031</v>
      </c>
      <c r="H1831" s="12" t="s">
        <v>8024</v>
      </c>
      <c r="I1831" s="12" t="s">
        <v>3668</v>
      </c>
      <c r="J1831" s="13">
        <v>45822</v>
      </c>
      <c r="K1831" s="14">
        <v>0.78704861111111113</v>
      </c>
      <c r="L1831" s="12">
        <v>316.41000000000003</v>
      </c>
      <c r="M1831" s="12">
        <v>1430.56</v>
      </c>
      <c r="N1831" s="12">
        <v>1746.97</v>
      </c>
      <c r="O1831" s="12">
        <v>1494.79</v>
      </c>
      <c r="P1831" s="49">
        <v>45826</v>
      </c>
      <c r="Q1831" s="12" t="str">
        <f>TEXT(Table1[[#This Row],[Billing_Date]],"YYYY")</f>
        <v>2025</v>
      </c>
      <c r="R1831" s="49">
        <v>45881</v>
      </c>
      <c r="S1831" s="12" t="s">
        <v>37</v>
      </c>
      <c r="T1831" s="12">
        <f>IF(Table1[[#This Row],[Payment_Status]]="Paid",1,0)</f>
        <v>0</v>
      </c>
      <c r="U1831" s="12">
        <f>IF(Table1[[#This Row],[Payment_Status]]="Unpaid",1,0)</f>
        <v>0</v>
      </c>
      <c r="V1831" s="12">
        <f>IF(Table1[[#This Row],[Payment_Status]]="Pending",1,0)</f>
        <v>1</v>
      </c>
      <c r="W1831" s="12" t="s">
        <v>43</v>
      </c>
      <c r="X1831" s="12" t="s">
        <v>39</v>
      </c>
      <c r="Y1831" s="12" t="s">
        <v>63</v>
      </c>
      <c r="Z1831" s="12">
        <v>173.4</v>
      </c>
      <c r="AA1831" s="12">
        <v>143.01</v>
      </c>
      <c r="AB1831" s="12" t="s">
        <v>32</v>
      </c>
      <c r="AC1831" s="13">
        <v>42542</v>
      </c>
      <c r="AD1831" s="12">
        <v>74</v>
      </c>
      <c r="AE1831" s="15" t="s">
        <v>33</v>
      </c>
    </row>
    <row r="1832" spans="3:31" ht="18" x14ac:dyDescent="0.35">
      <c r="C1832" s="11" t="s">
        <v>3669</v>
      </c>
      <c r="D1832" s="12" t="s">
        <v>5822</v>
      </c>
      <c r="E1832" s="12" t="s">
        <v>7842</v>
      </c>
      <c r="F1832" s="12" t="s">
        <v>35</v>
      </c>
      <c r="G1832" s="12" t="s">
        <v>8026</v>
      </c>
      <c r="H1832" s="12" t="s">
        <v>8021</v>
      </c>
      <c r="I1832" s="12" t="s">
        <v>3670</v>
      </c>
      <c r="J1832" s="13">
        <v>45788</v>
      </c>
      <c r="K1832" s="14">
        <v>0.8696990740740741</v>
      </c>
      <c r="L1832" s="12">
        <v>300.27999999999997</v>
      </c>
      <c r="M1832" s="12">
        <v>4208.07</v>
      </c>
      <c r="N1832" s="12">
        <v>4508.3499999999904</v>
      </c>
      <c r="O1832" s="12">
        <v>1769.48</v>
      </c>
      <c r="P1832" s="49">
        <v>45791</v>
      </c>
      <c r="Q1832" s="12" t="str">
        <f>TEXT(Table1[[#This Row],[Billing_Date]],"YYYY")</f>
        <v>2025</v>
      </c>
      <c r="R1832" s="49">
        <v>45877</v>
      </c>
      <c r="S1832" s="12" t="s">
        <v>28</v>
      </c>
      <c r="T1832" s="12">
        <f>IF(Table1[[#This Row],[Payment_Status]]="Paid",1,0)</f>
        <v>1</v>
      </c>
      <c r="U1832" s="12">
        <f>IF(Table1[[#This Row],[Payment_Status]]="Unpaid",1,0)</f>
        <v>0</v>
      </c>
      <c r="V1832" s="12">
        <f>IF(Table1[[#This Row],[Payment_Status]]="Pending",1,0)</f>
        <v>0</v>
      </c>
      <c r="W1832" s="12" t="s">
        <v>58</v>
      </c>
      <c r="X1832" s="12" t="s">
        <v>39</v>
      </c>
      <c r="Y1832" s="12" t="s">
        <v>45</v>
      </c>
      <c r="Z1832" s="12">
        <v>165.5</v>
      </c>
      <c r="AA1832" s="12">
        <v>134.78</v>
      </c>
      <c r="AB1832" s="12" t="s">
        <v>46</v>
      </c>
      <c r="AC1832" s="13">
        <v>43029</v>
      </c>
      <c r="AD1832" s="12">
        <v>60</v>
      </c>
      <c r="AE1832" s="15" t="s">
        <v>40</v>
      </c>
    </row>
    <row r="1833" spans="3:31" ht="18" x14ac:dyDescent="0.35">
      <c r="C1833" s="11" t="s">
        <v>3671</v>
      </c>
      <c r="D1833" s="12" t="s">
        <v>5823</v>
      </c>
      <c r="E1833" s="12" t="s">
        <v>7843</v>
      </c>
      <c r="F1833" s="12" t="s">
        <v>30</v>
      </c>
      <c r="G1833" s="12" t="s">
        <v>8030</v>
      </c>
      <c r="H1833" s="12" t="s">
        <v>8023</v>
      </c>
      <c r="I1833" s="12" t="s">
        <v>3672</v>
      </c>
      <c r="J1833" s="13">
        <v>45623</v>
      </c>
      <c r="K1833" s="14">
        <v>0.23789351851851853</v>
      </c>
      <c r="L1833" s="12">
        <v>320.43</v>
      </c>
      <c r="M1833" s="12">
        <v>1062.76</v>
      </c>
      <c r="N1833" s="12">
        <v>1383.19</v>
      </c>
      <c r="O1833" s="12">
        <v>2326.0300000000002</v>
      </c>
      <c r="P1833" s="49">
        <v>45793</v>
      </c>
      <c r="Q1833" s="12" t="str">
        <f>TEXT(Table1[[#This Row],[Billing_Date]],"YYYY")</f>
        <v>2025</v>
      </c>
      <c r="R1833" s="49">
        <v>45880</v>
      </c>
      <c r="S1833" s="12" t="s">
        <v>49</v>
      </c>
      <c r="T1833" s="12">
        <f>IF(Table1[[#This Row],[Payment_Status]]="Paid",1,0)</f>
        <v>0</v>
      </c>
      <c r="U1833" s="12">
        <f>IF(Table1[[#This Row],[Payment_Status]]="Unpaid",1,0)</f>
        <v>1</v>
      </c>
      <c r="V1833" s="12">
        <f>IF(Table1[[#This Row],[Payment_Status]]="Pending",1,0)</f>
        <v>0</v>
      </c>
      <c r="W1833" s="12" t="s">
        <v>43</v>
      </c>
      <c r="X1833" s="12" t="s">
        <v>39</v>
      </c>
      <c r="Y1833" s="12" t="s">
        <v>45</v>
      </c>
      <c r="Z1833" s="12">
        <v>217.2</v>
      </c>
      <c r="AA1833" s="12">
        <v>103.23</v>
      </c>
      <c r="AB1833" s="12" t="s">
        <v>46</v>
      </c>
      <c r="AC1833" s="13">
        <v>42648</v>
      </c>
      <c r="AD1833" s="12">
        <v>49</v>
      </c>
      <c r="AE1833" s="15" t="s">
        <v>64</v>
      </c>
    </row>
    <row r="1834" spans="3:31" ht="18" x14ac:dyDescent="0.35">
      <c r="C1834" s="11" t="s">
        <v>3673</v>
      </c>
      <c r="D1834" s="12" t="s">
        <v>5824</v>
      </c>
      <c r="E1834" s="12" t="s">
        <v>7844</v>
      </c>
      <c r="F1834" s="12" t="s">
        <v>30</v>
      </c>
      <c r="G1834" s="12" t="s">
        <v>8029</v>
      </c>
      <c r="H1834" s="12" t="s">
        <v>8020</v>
      </c>
      <c r="I1834" s="12" t="s">
        <v>3674</v>
      </c>
      <c r="J1834" s="13">
        <v>45560</v>
      </c>
      <c r="K1834" s="14">
        <v>0.64493055555555556</v>
      </c>
      <c r="L1834" s="12">
        <v>55.02</v>
      </c>
      <c r="M1834" s="12">
        <v>3514.35</v>
      </c>
      <c r="N1834" s="12">
        <v>3569.37</v>
      </c>
      <c r="O1834" s="12">
        <v>380.46</v>
      </c>
      <c r="P1834" s="49">
        <v>45563</v>
      </c>
      <c r="Q1834" s="12" t="str">
        <f>TEXT(Table1[[#This Row],[Billing_Date]],"YYYY")</f>
        <v>2024</v>
      </c>
      <c r="R1834" s="49">
        <v>45866</v>
      </c>
      <c r="S1834" s="12" t="s">
        <v>28</v>
      </c>
      <c r="T1834" s="12">
        <f>IF(Table1[[#This Row],[Payment_Status]]="Paid",1,0)</f>
        <v>1</v>
      </c>
      <c r="U1834" s="12">
        <f>IF(Table1[[#This Row],[Payment_Status]]="Unpaid",1,0)</f>
        <v>0</v>
      </c>
      <c r="V1834" s="12">
        <f>IF(Table1[[#This Row],[Payment_Status]]="Pending",1,0)</f>
        <v>0</v>
      </c>
      <c r="W1834" s="12" t="s">
        <v>43</v>
      </c>
      <c r="X1834" s="12" t="s">
        <v>44</v>
      </c>
      <c r="Y1834" s="12" t="s">
        <v>63</v>
      </c>
      <c r="Z1834" s="12">
        <v>36.89</v>
      </c>
      <c r="AA1834" s="12">
        <v>18.13</v>
      </c>
      <c r="AB1834" s="12" t="s">
        <v>32</v>
      </c>
      <c r="AC1834" s="13">
        <v>45194</v>
      </c>
      <c r="AD1834" s="12">
        <v>51</v>
      </c>
      <c r="AE1834" s="15" t="s">
        <v>64</v>
      </c>
    </row>
    <row r="1835" spans="3:31" ht="18" x14ac:dyDescent="0.35">
      <c r="C1835" s="11" t="s">
        <v>3675</v>
      </c>
      <c r="D1835" s="12" t="s">
        <v>5825</v>
      </c>
      <c r="E1835" s="12" t="s">
        <v>7845</v>
      </c>
      <c r="F1835" s="12" t="s">
        <v>30</v>
      </c>
      <c r="G1835" s="12" t="s">
        <v>8029</v>
      </c>
      <c r="H1835" s="12" t="s">
        <v>8020</v>
      </c>
      <c r="I1835" s="12" t="s">
        <v>3676</v>
      </c>
      <c r="J1835" s="13">
        <v>45607</v>
      </c>
      <c r="K1835" s="14">
        <v>0.52217592592592588</v>
      </c>
      <c r="L1835" s="12">
        <v>491.44</v>
      </c>
      <c r="M1835" s="12">
        <v>3647.98</v>
      </c>
      <c r="N1835" s="12">
        <v>4139.42</v>
      </c>
      <c r="O1835" s="12">
        <v>3464.86</v>
      </c>
      <c r="P1835" s="49">
        <v>45608</v>
      </c>
      <c r="Q1835" s="12" t="str">
        <f>TEXT(Table1[[#This Row],[Billing_Date]],"YYYY")</f>
        <v>2024</v>
      </c>
      <c r="R1835" s="49">
        <v>45866</v>
      </c>
      <c r="S1835" s="12" t="s">
        <v>28</v>
      </c>
      <c r="T1835" s="12">
        <f>IF(Table1[[#This Row],[Payment_Status]]="Paid",1,0)</f>
        <v>1</v>
      </c>
      <c r="U1835" s="12">
        <f>IF(Table1[[#This Row],[Payment_Status]]="Unpaid",1,0)</f>
        <v>0</v>
      </c>
      <c r="V1835" s="12">
        <f>IF(Table1[[#This Row],[Payment_Status]]="Pending",1,0)</f>
        <v>0</v>
      </c>
      <c r="W1835" s="12" t="s">
        <v>43</v>
      </c>
      <c r="X1835" s="12" t="s">
        <v>39</v>
      </c>
      <c r="Y1835" s="12" t="s">
        <v>45</v>
      </c>
      <c r="Z1835" s="12">
        <v>277.58999999999997</v>
      </c>
      <c r="AA1835" s="12">
        <v>213.85</v>
      </c>
      <c r="AB1835" s="12" t="s">
        <v>32</v>
      </c>
      <c r="AC1835" s="13">
        <v>43453</v>
      </c>
      <c r="AD1835" s="12">
        <v>60</v>
      </c>
      <c r="AE1835" s="15" t="s">
        <v>64</v>
      </c>
    </row>
    <row r="1836" spans="3:31" ht="18" x14ac:dyDescent="0.35">
      <c r="C1836" s="11" t="s">
        <v>850</v>
      </c>
      <c r="D1836" s="12" t="s">
        <v>5826</v>
      </c>
      <c r="E1836" s="12" t="s">
        <v>7846</v>
      </c>
      <c r="F1836" s="12" t="s">
        <v>26</v>
      </c>
      <c r="G1836" s="12" t="s">
        <v>8025</v>
      </c>
      <c r="H1836" s="12" t="s">
        <v>8020</v>
      </c>
      <c r="I1836" s="12" t="s">
        <v>851</v>
      </c>
      <c r="J1836" s="13">
        <v>45844</v>
      </c>
      <c r="K1836" s="14">
        <v>0.23526620370370371</v>
      </c>
      <c r="L1836" s="12">
        <v>38.47</v>
      </c>
      <c r="M1836" s="12">
        <v>2799.29</v>
      </c>
      <c r="N1836" s="12">
        <v>2837.7599999999902</v>
      </c>
      <c r="O1836" s="12">
        <v>262.61</v>
      </c>
      <c r="P1836" s="49">
        <v>45846</v>
      </c>
      <c r="Q1836" s="12" t="str">
        <f>TEXT(Table1[[#This Row],[Billing_Date]],"YYYY")</f>
        <v>2025</v>
      </c>
      <c r="R1836" s="49">
        <v>45885</v>
      </c>
      <c r="S1836" s="12" t="s">
        <v>49</v>
      </c>
      <c r="T1836" s="12">
        <f>IF(Table1[[#This Row],[Payment_Status]]="Paid",1,0)</f>
        <v>0</v>
      </c>
      <c r="U1836" s="12">
        <f>IF(Table1[[#This Row],[Payment_Status]]="Unpaid",1,0)</f>
        <v>1</v>
      </c>
      <c r="V1836" s="12">
        <f>IF(Table1[[#This Row],[Payment_Status]]="Pending",1,0)</f>
        <v>0</v>
      </c>
      <c r="W1836" s="12" t="s">
        <v>43</v>
      </c>
      <c r="X1836" s="12" t="s">
        <v>30</v>
      </c>
      <c r="Y1836" s="12" t="s">
        <v>85</v>
      </c>
      <c r="Z1836" s="12">
        <v>24.81</v>
      </c>
      <c r="AA1836" s="12">
        <v>13.66</v>
      </c>
      <c r="AB1836" s="12" t="s">
        <v>32</v>
      </c>
      <c r="AC1836" s="13">
        <v>44546</v>
      </c>
      <c r="AD1836" s="12">
        <v>65</v>
      </c>
      <c r="AE1836" s="15" t="s">
        <v>64</v>
      </c>
    </row>
    <row r="1837" spans="3:31" ht="18" x14ac:dyDescent="0.35">
      <c r="C1837" s="11" t="s">
        <v>3679</v>
      </c>
      <c r="D1837" s="12" t="s">
        <v>5827</v>
      </c>
      <c r="E1837" s="12" t="s">
        <v>7847</v>
      </c>
      <c r="F1837" s="12" t="s">
        <v>35</v>
      </c>
      <c r="G1837" s="12" t="s">
        <v>8026</v>
      </c>
      <c r="H1837" s="12" t="s">
        <v>8021</v>
      </c>
      <c r="I1837" s="12" t="s">
        <v>3680</v>
      </c>
      <c r="J1837" s="13">
        <v>45640</v>
      </c>
      <c r="K1837" s="14">
        <v>0.16440972222222222</v>
      </c>
      <c r="L1837" s="12">
        <v>430.05</v>
      </c>
      <c r="M1837" s="12">
        <v>2259.11</v>
      </c>
      <c r="N1837" s="12">
        <v>2689.16</v>
      </c>
      <c r="O1837" s="12">
        <v>2158.13</v>
      </c>
      <c r="P1837" s="49">
        <v>45643</v>
      </c>
      <c r="Q1837" s="12" t="str">
        <f>TEXT(Table1[[#This Row],[Billing_Date]],"YYYY")</f>
        <v>2024</v>
      </c>
      <c r="R1837" s="49">
        <v>45885</v>
      </c>
      <c r="S1837" s="12" t="s">
        <v>37</v>
      </c>
      <c r="T1837" s="12">
        <f>IF(Table1[[#This Row],[Payment_Status]]="Paid",1,0)</f>
        <v>0</v>
      </c>
      <c r="U1837" s="12">
        <f>IF(Table1[[#This Row],[Payment_Status]]="Unpaid",1,0)</f>
        <v>0</v>
      </c>
      <c r="V1837" s="12">
        <f>IF(Table1[[#This Row],[Payment_Status]]="Pending",1,0)</f>
        <v>1</v>
      </c>
      <c r="W1837" s="12" t="s">
        <v>29</v>
      </c>
      <c r="X1837" s="12" t="s">
        <v>44</v>
      </c>
      <c r="Y1837" s="12" t="s">
        <v>63</v>
      </c>
      <c r="Z1837" s="12">
        <v>255.72</v>
      </c>
      <c r="AA1837" s="12">
        <v>174.33</v>
      </c>
      <c r="AB1837" s="12" t="s">
        <v>46</v>
      </c>
      <c r="AC1837" s="13">
        <v>42724</v>
      </c>
      <c r="AD1837" s="12">
        <v>58</v>
      </c>
      <c r="AE1837" s="15" t="s">
        <v>64</v>
      </c>
    </row>
    <row r="1838" spans="3:31" ht="18" x14ac:dyDescent="0.35">
      <c r="C1838" s="11" t="s">
        <v>3681</v>
      </c>
      <c r="D1838" s="12" t="s">
        <v>5828</v>
      </c>
      <c r="E1838" s="12" t="s">
        <v>7848</v>
      </c>
      <c r="F1838" s="12" t="s">
        <v>30</v>
      </c>
      <c r="G1838" s="12" t="s">
        <v>8029</v>
      </c>
      <c r="H1838" s="12" t="s">
        <v>8020</v>
      </c>
      <c r="I1838" s="12" t="s">
        <v>3682</v>
      </c>
      <c r="J1838" s="13">
        <v>45797</v>
      </c>
      <c r="K1838" s="14">
        <v>0.57821759259259264</v>
      </c>
      <c r="L1838" s="12">
        <v>360.13</v>
      </c>
      <c r="M1838" s="12">
        <v>4715.45</v>
      </c>
      <c r="N1838" s="12">
        <v>5075.58</v>
      </c>
      <c r="O1838" s="12">
        <v>1895.12</v>
      </c>
      <c r="P1838" s="49">
        <v>45803</v>
      </c>
      <c r="Q1838" s="12" t="str">
        <f>TEXT(Table1[[#This Row],[Billing_Date]],"YYYY")</f>
        <v>2025</v>
      </c>
      <c r="R1838" s="49">
        <v>45864</v>
      </c>
      <c r="S1838" s="12" t="s">
        <v>49</v>
      </c>
      <c r="T1838" s="12">
        <f>IF(Table1[[#This Row],[Payment_Status]]="Paid",1,0)</f>
        <v>0</v>
      </c>
      <c r="U1838" s="12">
        <f>IF(Table1[[#This Row],[Payment_Status]]="Unpaid",1,0)</f>
        <v>1</v>
      </c>
      <c r="V1838" s="12">
        <f>IF(Table1[[#This Row],[Payment_Status]]="Pending",1,0)</f>
        <v>0</v>
      </c>
      <c r="W1838" s="12" t="s">
        <v>43</v>
      </c>
      <c r="X1838" s="12" t="s">
        <v>44</v>
      </c>
      <c r="Y1838" s="12" t="s">
        <v>45</v>
      </c>
      <c r="Z1838" s="12">
        <v>191.63</v>
      </c>
      <c r="AA1838" s="12">
        <v>168.5</v>
      </c>
      <c r="AB1838" s="12" t="s">
        <v>32</v>
      </c>
      <c r="AC1838" s="13">
        <v>42872</v>
      </c>
      <c r="AD1838" s="12">
        <v>44</v>
      </c>
      <c r="AE1838" s="15" t="s">
        <v>64</v>
      </c>
    </row>
    <row r="1839" spans="3:31" ht="18" x14ac:dyDescent="0.35">
      <c r="C1839" s="11" t="s">
        <v>1509</v>
      </c>
      <c r="D1839" s="12" t="s">
        <v>5829</v>
      </c>
      <c r="E1839" s="12" t="s">
        <v>7849</v>
      </c>
      <c r="F1839" s="12" t="s">
        <v>26</v>
      </c>
      <c r="G1839" s="12" t="s">
        <v>8031</v>
      </c>
      <c r="H1839" s="12" t="s">
        <v>8024</v>
      </c>
      <c r="I1839" s="12" t="s">
        <v>1510</v>
      </c>
      <c r="J1839" s="13">
        <v>45512</v>
      </c>
      <c r="K1839" s="14">
        <v>0.12533564814814815</v>
      </c>
      <c r="L1839" s="12">
        <v>162.4</v>
      </c>
      <c r="M1839" s="12">
        <v>3529.38</v>
      </c>
      <c r="N1839" s="12">
        <v>3691.78</v>
      </c>
      <c r="O1839" s="12">
        <v>1192.6400000000001</v>
      </c>
      <c r="P1839" s="49">
        <v>45613</v>
      </c>
      <c r="Q1839" s="12" t="str">
        <f>TEXT(Table1[[#This Row],[Billing_Date]],"YYYY")</f>
        <v>2024</v>
      </c>
      <c r="R1839" s="49">
        <v>45882</v>
      </c>
      <c r="S1839" s="12" t="s">
        <v>28</v>
      </c>
      <c r="T1839" s="12">
        <f>IF(Table1[[#This Row],[Payment_Status]]="Paid",1,0)</f>
        <v>1</v>
      </c>
      <c r="U1839" s="12">
        <f>IF(Table1[[#This Row],[Payment_Status]]="Unpaid",1,0)</f>
        <v>0</v>
      </c>
      <c r="V1839" s="12">
        <f>IF(Table1[[#This Row],[Payment_Status]]="Pending",1,0)</f>
        <v>0</v>
      </c>
      <c r="W1839" s="12" t="s">
        <v>29</v>
      </c>
      <c r="X1839" s="12" t="s">
        <v>39</v>
      </c>
      <c r="Y1839" s="12" t="s">
        <v>31</v>
      </c>
      <c r="Z1839" s="12">
        <v>113.47</v>
      </c>
      <c r="AA1839" s="12">
        <v>48.93</v>
      </c>
      <c r="AB1839" s="12" t="s">
        <v>32</v>
      </c>
      <c r="AC1839" s="13">
        <v>42275</v>
      </c>
      <c r="AD1839" s="12">
        <v>70</v>
      </c>
      <c r="AE1839" s="15" t="s">
        <v>33</v>
      </c>
    </row>
    <row r="1840" spans="3:31" ht="18" x14ac:dyDescent="0.35">
      <c r="C1840" s="11" t="s">
        <v>3685</v>
      </c>
      <c r="D1840" s="12" t="s">
        <v>5830</v>
      </c>
      <c r="E1840" s="12" t="s">
        <v>7850</v>
      </c>
      <c r="F1840" s="12" t="s">
        <v>30</v>
      </c>
      <c r="G1840" s="12" t="s">
        <v>8029</v>
      </c>
      <c r="H1840" s="12" t="s">
        <v>8020</v>
      </c>
      <c r="I1840" s="12" t="s">
        <v>3686</v>
      </c>
      <c r="J1840" s="13">
        <v>45792</v>
      </c>
      <c r="K1840" s="14">
        <v>0.56633101851851853</v>
      </c>
      <c r="L1840" s="12">
        <v>85.15</v>
      </c>
      <c r="M1840" s="12">
        <v>4886.3</v>
      </c>
      <c r="N1840" s="12">
        <v>4971.45</v>
      </c>
      <c r="O1840" s="12">
        <v>558.16</v>
      </c>
      <c r="P1840" s="49">
        <v>45797</v>
      </c>
      <c r="Q1840" s="12" t="str">
        <f>TEXT(Table1[[#This Row],[Billing_Date]],"YYYY")</f>
        <v>2025</v>
      </c>
      <c r="R1840" s="49">
        <v>45870</v>
      </c>
      <c r="S1840" s="12" t="s">
        <v>28</v>
      </c>
      <c r="T1840" s="12">
        <f>IF(Table1[[#This Row],[Payment_Status]]="Paid",1,0)</f>
        <v>1</v>
      </c>
      <c r="U1840" s="12">
        <f>IF(Table1[[#This Row],[Payment_Status]]="Unpaid",1,0)</f>
        <v>0</v>
      </c>
      <c r="V1840" s="12">
        <f>IF(Table1[[#This Row],[Payment_Status]]="Pending",1,0)</f>
        <v>0</v>
      </c>
      <c r="W1840" s="12" t="s">
        <v>43</v>
      </c>
      <c r="X1840" s="12" t="s">
        <v>44</v>
      </c>
      <c r="Y1840" s="12" t="s">
        <v>63</v>
      </c>
      <c r="Z1840" s="12">
        <v>51.16</v>
      </c>
      <c r="AA1840" s="12">
        <v>33.99</v>
      </c>
      <c r="AB1840" s="12" t="s">
        <v>32</v>
      </c>
      <c r="AC1840" s="13">
        <v>42396</v>
      </c>
      <c r="AD1840" s="12">
        <v>71</v>
      </c>
      <c r="AE1840" s="15" t="s">
        <v>33</v>
      </c>
    </row>
    <row r="1841" spans="3:31" ht="18" x14ac:dyDescent="0.35">
      <c r="C1841" s="11" t="s">
        <v>2718</v>
      </c>
      <c r="D1841" s="12" t="s">
        <v>5831</v>
      </c>
      <c r="E1841" s="12" t="s">
        <v>7851</v>
      </c>
      <c r="F1841" s="12" t="s">
        <v>35</v>
      </c>
      <c r="G1841" s="12" t="s">
        <v>8030</v>
      </c>
      <c r="H1841" s="12" t="s">
        <v>8023</v>
      </c>
      <c r="I1841" s="12" t="s">
        <v>2719</v>
      </c>
      <c r="J1841" s="13">
        <v>45505</v>
      </c>
      <c r="K1841" s="14">
        <v>0.53881944444444441</v>
      </c>
      <c r="L1841" s="12">
        <v>104.06</v>
      </c>
      <c r="M1841" s="12">
        <v>1094.42</v>
      </c>
      <c r="N1841" s="12">
        <v>1198.48</v>
      </c>
      <c r="O1841" s="12">
        <v>611.9</v>
      </c>
      <c r="P1841" s="49">
        <v>45735</v>
      </c>
      <c r="Q1841" s="12" t="str">
        <f>TEXT(Table1[[#This Row],[Billing_Date]],"YYYY")</f>
        <v>2025</v>
      </c>
      <c r="R1841" s="49">
        <v>45865</v>
      </c>
      <c r="S1841" s="12" t="s">
        <v>28</v>
      </c>
      <c r="T1841" s="12">
        <f>IF(Table1[[#This Row],[Payment_Status]]="Paid",1,0)</f>
        <v>1</v>
      </c>
      <c r="U1841" s="12">
        <f>IF(Table1[[#This Row],[Payment_Status]]="Unpaid",1,0)</f>
        <v>0</v>
      </c>
      <c r="V1841" s="12">
        <f>IF(Table1[[#This Row],[Payment_Status]]="Pending",1,0)</f>
        <v>0</v>
      </c>
      <c r="W1841" s="12" t="s">
        <v>43</v>
      </c>
      <c r="X1841" s="12" t="s">
        <v>44</v>
      </c>
      <c r="Y1841" s="12" t="s">
        <v>85</v>
      </c>
      <c r="Z1841" s="12">
        <v>63.29</v>
      </c>
      <c r="AA1841" s="12">
        <v>40.770000000000003</v>
      </c>
      <c r="AB1841" s="12" t="s">
        <v>46</v>
      </c>
      <c r="AC1841" s="13">
        <v>43831</v>
      </c>
      <c r="AD1841" s="12">
        <v>60</v>
      </c>
      <c r="AE1841" s="15" t="s">
        <v>40</v>
      </c>
    </row>
    <row r="1842" spans="3:31" ht="18" x14ac:dyDescent="0.35">
      <c r="C1842" s="11" t="s">
        <v>1571</v>
      </c>
      <c r="D1842" s="12" t="s">
        <v>5833</v>
      </c>
      <c r="E1842" s="12" t="s">
        <v>7853</v>
      </c>
      <c r="F1842" s="12" t="s">
        <v>35</v>
      </c>
      <c r="G1842" s="12" t="s">
        <v>8025</v>
      </c>
      <c r="H1842" s="12" t="s">
        <v>8020</v>
      </c>
      <c r="I1842" s="12" t="s">
        <v>1572</v>
      </c>
      <c r="J1842" s="13">
        <v>45522</v>
      </c>
      <c r="K1842" s="14">
        <v>0.22494212962962962</v>
      </c>
      <c r="L1842" s="12">
        <v>337.11</v>
      </c>
      <c r="M1842" s="12">
        <v>4149.04</v>
      </c>
      <c r="N1842" s="12">
        <v>4486.1499999999996</v>
      </c>
      <c r="O1842" s="12">
        <v>1585.67</v>
      </c>
      <c r="P1842" s="49">
        <v>45647</v>
      </c>
      <c r="Q1842" s="12" t="str">
        <f>TEXT(Table1[[#This Row],[Billing_Date]],"YYYY")</f>
        <v>2024</v>
      </c>
      <c r="R1842" s="49">
        <v>45873</v>
      </c>
      <c r="S1842" s="12" t="s">
        <v>49</v>
      </c>
      <c r="T1842" s="12">
        <f>IF(Table1[[#This Row],[Payment_Status]]="Paid",1,0)</f>
        <v>0</v>
      </c>
      <c r="U1842" s="12">
        <f>IF(Table1[[#This Row],[Payment_Status]]="Unpaid",1,0)</f>
        <v>1</v>
      </c>
      <c r="V1842" s="12">
        <f>IF(Table1[[#This Row],[Payment_Status]]="Pending",1,0)</f>
        <v>0</v>
      </c>
      <c r="W1842" s="12" t="s">
        <v>29</v>
      </c>
      <c r="X1842" s="12" t="s">
        <v>30</v>
      </c>
      <c r="Y1842" s="12" t="s">
        <v>51</v>
      </c>
      <c r="Z1842" s="12">
        <v>193.98</v>
      </c>
      <c r="AA1842" s="12">
        <v>143.13</v>
      </c>
      <c r="AB1842" s="12" t="s">
        <v>32</v>
      </c>
      <c r="AC1842" s="13">
        <v>44328</v>
      </c>
      <c r="AD1842" s="12">
        <v>27</v>
      </c>
      <c r="AE1842" s="15" t="s">
        <v>33</v>
      </c>
    </row>
    <row r="1843" spans="3:31" ht="18" x14ac:dyDescent="0.35">
      <c r="C1843" s="11" t="s">
        <v>3693</v>
      </c>
      <c r="D1843" s="12" t="s">
        <v>5834</v>
      </c>
      <c r="E1843" s="12" t="s">
        <v>7854</v>
      </c>
      <c r="F1843" s="12" t="s">
        <v>30</v>
      </c>
      <c r="G1843" s="12" t="s">
        <v>8029</v>
      </c>
      <c r="H1843" s="12" t="s">
        <v>8020</v>
      </c>
      <c r="I1843" s="12" t="s">
        <v>3694</v>
      </c>
      <c r="J1843" s="13">
        <v>45830</v>
      </c>
      <c r="K1843" s="14">
        <v>0.3049884259259259</v>
      </c>
      <c r="L1843" s="12">
        <v>238.47</v>
      </c>
      <c r="M1843" s="12">
        <v>2624.09</v>
      </c>
      <c r="N1843" s="12">
        <v>2862.56</v>
      </c>
      <c r="O1843" s="12">
        <v>1284.71</v>
      </c>
      <c r="P1843" s="49">
        <v>45833</v>
      </c>
      <c r="Q1843" s="12" t="str">
        <f>TEXT(Table1[[#This Row],[Billing_Date]],"YYYY")</f>
        <v>2025</v>
      </c>
      <c r="R1843" s="49">
        <v>45871</v>
      </c>
      <c r="S1843" s="12" t="s">
        <v>49</v>
      </c>
      <c r="T1843" s="12">
        <f>IF(Table1[[#This Row],[Payment_Status]]="Paid",1,0)</f>
        <v>0</v>
      </c>
      <c r="U1843" s="12">
        <f>IF(Table1[[#This Row],[Payment_Status]]="Unpaid",1,0)</f>
        <v>1</v>
      </c>
      <c r="V1843" s="12">
        <f>IF(Table1[[#This Row],[Payment_Status]]="Pending",1,0)</f>
        <v>0</v>
      </c>
      <c r="W1843" s="12" t="s">
        <v>58</v>
      </c>
      <c r="X1843" s="12" t="s">
        <v>44</v>
      </c>
      <c r="Y1843" s="12" t="s">
        <v>51</v>
      </c>
      <c r="Z1843" s="12">
        <v>155.05000000000001</v>
      </c>
      <c r="AA1843" s="12">
        <v>83.42</v>
      </c>
      <c r="AB1843" s="12" t="s">
        <v>46</v>
      </c>
      <c r="AC1843" s="13">
        <v>45317</v>
      </c>
      <c r="AD1843" s="12">
        <v>35</v>
      </c>
      <c r="AE1843" s="15" t="s">
        <v>64</v>
      </c>
    </row>
    <row r="1844" spans="3:31" ht="18" x14ac:dyDescent="0.35">
      <c r="C1844" s="11" t="s">
        <v>3695</v>
      </c>
      <c r="D1844" s="12" t="s">
        <v>5835</v>
      </c>
      <c r="E1844" s="12" t="s">
        <v>7855</v>
      </c>
      <c r="F1844" s="12" t="s">
        <v>35</v>
      </c>
      <c r="G1844" s="12" t="s">
        <v>8028</v>
      </c>
      <c r="H1844" s="12" t="s">
        <v>8022</v>
      </c>
      <c r="I1844" s="12" t="s">
        <v>3696</v>
      </c>
      <c r="J1844" s="13">
        <v>45840</v>
      </c>
      <c r="K1844" s="14">
        <v>0.1758912037037037</v>
      </c>
      <c r="L1844" s="12">
        <v>389.77</v>
      </c>
      <c r="M1844" s="12">
        <v>4162.7700000000004</v>
      </c>
      <c r="N1844" s="12">
        <v>4552.54</v>
      </c>
      <c r="O1844" s="12">
        <v>2258.3000000000002</v>
      </c>
      <c r="P1844" s="49">
        <v>45843</v>
      </c>
      <c r="Q1844" s="12" t="str">
        <f>TEXT(Table1[[#This Row],[Billing_Date]],"YYYY")</f>
        <v>2025</v>
      </c>
      <c r="R1844" s="49">
        <v>45886</v>
      </c>
      <c r="S1844" s="12" t="s">
        <v>28</v>
      </c>
      <c r="T1844" s="12">
        <f>IF(Table1[[#This Row],[Payment_Status]]="Paid",1,0)</f>
        <v>1</v>
      </c>
      <c r="U1844" s="12">
        <f>IF(Table1[[#This Row],[Payment_Status]]="Unpaid",1,0)</f>
        <v>0</v>
      </c>
      <c r="V1844" s="12">
        <f>IF(Table1[[#This Row],[Payment_Status]]="Pending",1,0)</f>
        <v>0</v>
      </c>
      <c r="W1844" s="12" t="s">
        <v>38</v>
      </c>
      <c r="X1844" s="12" t="s">
        <v>39</v>
      </c>
      <c r="Y1844" s="12" t="s">
        <v>63</v>
      </c>
      <c r="Z1844" s="12">
        <v>156.37</v>
      </c>
      <c r="AA1844" s="12">
        <v>233.4</v>
      </c>
      <c r="AB1844" s="12" t="s">
        <v>46</v>
      </c>
      <c r="AC1844" s="13">
        <v>43106</v>
      </c>
      <c r="AD1844" s="12">
        <v>43</v>
      </c>
      <c r="AE1844" s="15" t="s">
        <v>64</v>
      </c>
    </row>
    <row r="1845" spans="3:31" ht="18" x14ac:dyDescent="0.35">
      <c r="C1845" s="11" t="s">
        <v>3697</v>
      </c>
      <c r="D1845" s="12" t="s">
        <v>5836</v>
      </c>
      <c r="E1845" s="12" t="s">
        <v>7856</v>
      </c>
      <c r="F1845" s="12" t="s">
        <v>26</v>
      </c>
      <c r="G1845" s="12" t="s">
        <v>8026</v>
      </c>
      <c r="H1845" s="12" t="s">
        <v>8021</v>
      </c>
      <c r="I1845" s="12" t="s">
        <v>3698</v>
      </c>
      <c r="J1845" s="13">
        <v>45695</v>
      </c>
      <c r="K1845" s="14">
        <v>0.38564814814814813</v>
      </c>
      <c r="L1845" s="12">
        <v>444.46</v>
      </c>
      <c r="M1845" s="12">
        <v>2720.68</v>
      </c>
      <c r="N1845" s="12">
        <v>3165.14</v>
      </c>
      <c r="O1845" s="12">
        <v>3215.23</v>
      </c>
      <c r="P1845" s="49">
        <v>45806</v>
      </c>
      <c r="Q1845" s="12" t="str">
        <f>TEXT(Table1[[#This Row],[Billing_Date]],"YYYY")</f>
        <v>2025</v>
      </c>
      <c r="R1845" s="49">
        <v>45878</v>
      </c>
      <c r="S1845" s="12" t="s">
        <v>28</v>
      </c>
      <c r="T1845" s="12">
        <f>IF(Table1[[#This Row],[Payment_Status]]="Paid",1,0)</f>
        <v>1</v>
      </c>
      <c r="U1845" s="12">
        <f>IF(Table1[[#This Row],[Payment_Status]]="Unpaid",1,0)</f>
        <v>0</v>
      </c>
      <c r="V1845" s="12">
        <f>IF(Table1[[#This Row],[Payment_Status]]="Pending",1,0)</f>
        <v>0</v>
      </c>
      <c r="W1845" s="12" t="s">
        <v>29</v>
      </c>
      <c r="X1845" s="12" t="s">
        <v>39</v>
      </c>
      <c r="Y1845" s="12" t="s">
        <v>85</v>
      </c>
      <c r="Z1845" s="12">
        <v>225.1</v>
      </c>
      <c r="AA1845" s="12">
        <v>219.36</v>
      </c>
      <c r="AB1845" s="12" t="s">
        <v>32</v>
      </c>
      <c r="AC1845" s="13">
        <v>42370</v>
      </c>
      <c r="AD1845" s="12">
        <v>55</v>
      </c>
      <c r="AE1845" s="15" t="s">
        <v>64</v>
      </c>
    </row>
    <row r="1846" spans="3:31" ht="18" x14ac:dyDescent="0.35">
      <c r="C1846" s="11" t="s">
        <v>3699</v>
      </c>
      <c r="D1846" s="12" t="s">
        <v>5837</v>
      </c>
      <c r="E1846" s="12" t="s">
        <v>7857</v>
      </c>
      <c r="F1846" s="12" t="s">
        <v>35</v>
      </c>
      <c r="G1846" s="12" t="s">
        <v>8031</v>
      </c>
      <c r="H1846" s="12" t="s">
        <v>8024</v>
      </c>
      <c r="I1846" s="12" t="s">
        <v>3700</v>
      </c>
      <c r="J1846" s="13">
        <v>45601</v>
      </c>
      <c r="K1846" s="14">
        <v>0.2930902777777778</v>
      </c>
      <c r="L1846" s="12">
        <v>167.77</v>
      </c>
      <c r="M1846" s="12">
        <v>1459.08</v>
      </c>
      <c r="N1846" s="12">
        <v>1626.85</v>
      </c>
      <c r="O1846" s="12">
        <v>1245.83</v>
      </c>
      <c r="P1846" s="49">
        <v>45654</v>
      </c>
      <c r="Q1846" s="12" t="str">
        <f>TEXT(Table1[[#This Row],[Billing_Date]],"YYYY")</f>
        <v>2024</v>
      </c>
      <c r="R1846" s="49">
        <v>45873</v>
      </c>
      <c r="S1846" s="12" t="s">
        <v>49</v>
      </c>
      <c r="T1846" s="12">
        <f>IF(Table1[[#This Row],[Payment_Status]]="Paid",1,0)</f>
        <v>0</v>
      </c>
      <c r="U1846" s="12">
        <f>IF(Table1[[#This Row],[Payment_Status]]="Unpaid",1,0)</f>
        <v>1</v>
      </c>
      <c r="V1846" s="12">
        <f>IF(Table1[[#This Row],[Payment_Status]]="Pending",1,0)</f>
        <v>0</v>
      </c>
      <c r="W1846" s="12" t="s">
        <v>29</v>
      </c>
      <c r="X1846" s="12" t="s">
        <v>30</v>
      </c>
      <c r="Y1846" s="12" t="s">
        <v>85</v>
      </c>
      <c r="Z1846" s="12">
        <v>78.61</v>
      </c>
      <c r="AA1846" s="12">
        <v>89.16</v>
      </c>
      <c r="AB1846" s="12" t="s">
        <v>46</v>
      </c>
      <c r="AC1846" s="13">
        <v>43721</v>
      </c>
      <c r="AD1846" s="12">
        <v>70</v>
      </c>
      <c r="AE1846" s="15" t="s">
        <v>64</v>
      </c>
    </row>
    <row r="1847" spans="3:31" ht="18" x14ac:dyDescent="0.35">
      <c r="C1847" s="11" t="s">
        <v>3701</v>
      </c>
      <c r="D1847" s="12" t="s">
        <v>5838</v>
      </c>
      <c r="E1847" s="12" t="s">
        <v>7858</v>
      </c>
      <c r="F1847" s="12" t="s">
        <v>30</v>
      </c>
      <c r="G1847" s="12" t="s">
        <v>8027</v>
      </c>
      <c r="H1847" s="12" t="s">
        <v>8022</v>
      </c>
      <c r="I1847" s="12" t="s">
        <v>3702</v>
      </c>
      <c r="J1847" s="13">
        <v>45737</v>
      </c>
      <c r="K1847" s="14">
        <v>0.26378472222222221</v>
      </c>
      <c r="L1847" s="12">
        <v>323.11</v>
      </c>
      <c r="M1847" s="12">
        <v>4824.0600000000004</v>
      </c>
      <c r="N1847" s="12">
        <v>5147.17</v>
      </c>
      <c r="O1847" s="12">
        <v>1969.85</v>
      </c>
      <c r="P1847" s="49">
        <v>45737</v>
      </c>
      <c r="Q1847" s="12" t="str">
        <f>TEXT(Table1[[#This Row],[Billing_Date]],"YYYY")</f>
        <v>2025</v>
      </c>
      <c r="R1847" s="49">
        <v>45858</v>
      </c>
      <c r="S1847" s="12" t="s">
        <v>28</v>
      </c>
      <c r="T1847" s="12">
        <f>IF(Table1[[#This Row],[Payment_Status]]="Paid",1,0)</f>
        <v>1</v>
      </c>
      <c r="U1847" s="12">
        <f>IF(Table1[[#This Row],[Payment_Status]]="Unpaid",1,0)</f>
        <v>0</v>
      </c>
      <c r="V1847" s="12">
        <f>IF(Table1[[#This Row],[Payment_Status]]="Pending",1,0)</f>
        <v>0</v>
      </c>
      <c r="W1847" s="12" t="s">
        <v>38</v>
      </c>
      <c r="X1847" s="12" t="s">
        <v>44</v>
      </c>
      <c r="Y1847" s="12" t="s">
        <v>45</v>
      </c>
      <c r="Z1847" s="12">
        <v>129.58000000000001</v>
      </c>
      <c r="AA1847" s="12">
        <v>193.53</v>
      </c>
      <c r="AB1847" s="12" t="s">
        <v>32</v>
      </c>
      <c r="AC1847" s="13">
        <v>45394</v>
      </c>
      <c r="AD1847" s="12">
        <v>31</v>
      </c>
      <c r="AE1847" s="15" t="s">
        <v>40</v>
      </c>
    </row>
    <row r="1848" spans="3:31" ht="18" x14ac:dyDescent="0.35">
      <c r="C1848" s="11" t="s">
        <v>3703</v>
      </c>
      <c r="D1848" s="12" t="s">
        <v>5839</v>
      </c>
      <c r="E1848" s="12" t="s">
        <v>7859</v>
      </c>
      <c r="F1848" s="12" t="s">
        <v>35</v>
      </c>
      <c r="G1848" s="12" t="s">
        <v>8030</v>
      </c>
      <c r="H1848" s="12" t="s">
        <v>8023</v>
      </c>
      <c r="I1848" s="12" t="s">
        <v>3704</v>
      </c>
      <c r="J1848" s="13">
        <v>45688</v>
      </c>
      <c r="K1848" s="14">
        <v>0.68024305555555553</v>
      </c>
      <c r="L1848" s="12">
        <v>10.56</v>
      </c>
      <c r="M1848" s="12">
        <v>3090.79</v>
      </c>
      <c r="N1848" s="12">
        <v>3101.35</v>
      </c>
      <c r="O1848" s="12">
        <v>65.77</v>
      </c>
      <c r="P1848" s="49">
        <v>45693</v>
      </c>
      <c r="Q1848" s="12" t="str">
        <f>TEXT(Table1[[#This Row],[Billing_Date]],"YYYY")</f>
        <v>2025</v>
      </c>
      <c r="R1848" s="49">
        <v>45857</v>
      </c>
      <c r="S1848" s="12" t="s">
        <v>28</v>
      </c>
      <c r="T1848" s="12">
        <f>IF(Table1[[#This Row],[Payment_Status]]="Paid",1,0)</f>
        <v>1</v>
      </c>
      <c r="U1848" s="12">
        <f>IF(Table1[[#This Row],[Payment_Status]]="Unpaid",1,0)</f>
        <v>0</v>
      </c>
      <c r="V1848" s="12">
        <f>IF(Table1[[#This Row],[Payment_Status]]="Pending",1,0)</f>
        <v>0</v>
      </c>
      <c r="W1848" s="12" t="s">
        <v>58</v>
      </c>
      <c r="X1848" s="12" t="s">
        <v>30</v>
      </c>
      <c r="Y1848" s="12" t="s">
        <v>85</v>
      </c>
      <c r="Z1848" s="12">
        <v>6.17</v>
      </c>
      <c r="AA1848" s="12">
        <v>4.3899999999999997</v>
      </c>
      <c r="AB1848" s="12" t="s">
        <v>46</v>
      </c>
      <c r="AC1848" s="13">
        <v>42609</v>
      </c>
      <c r="AD1848" s="12">
        <v>67</v>
      </c>
      <c r="AE1848" s="15" t="s">
        <v>33</v>
      </c>
    </row>
    <row r="1849" spans="3:31" ht="18" x14ac:dyDescent="0.35">
      <c r="C1849" s="11" t="s">
        <v>3705</v>
      </c>
      <c r="D1849" s="12" t="s">
        <v>5840</v>
      </c>
      <c r="E1849" s="12" t="s">
        <v>7860</v>
      </c>
      <c r="F1849" s="12" t="s">
        <v>30</v>
      </c>
      <c r="G1849" s="12" t="s">
        <v>8026</v>
      </c>
      <c r="H1849" s="12" t="s">
        <v>8021</v>
      </c>
      <c r="I1849" s="12" t="s">
        <v>3706</v>
      </c>
      <c r="J1849" s="13">
        <v>45510</v>
      </c>
      <c r="K1849" s="14">
        <v>0.20070601851851852</v>
      </c>
      <c r="L1849" s="12">
        <v>430.61</v>
      </c>
      <c r="M1849" s="12">
        <v>2231.7600000000002</v>
      </c>
      <c r="N1849" s="12">
        <v>2662.37</v>
      </c>
      <c r="O1849" s="12">
        <v>2696.31</v>
      </c>
      <c r="P1849" s="49">
        <v>45788</v>
      </c>
      <c r="Q1849" s="12" t="str">
        <f>TEXT(Table1[[#This Row],[Billing_Date]],"YYYY")</f>
        <v>2025</v>
      </c>
      <c r="R1849" s="49">
        <v>45880</v>
      </c>
      <c r="S1849" s="12" t="s">
        <v>37</v>
      </c>
      <c r="T1849" s="12">
        <f>IF(Table1[[#This Row],[Payment_Status]]="Paid",1,0)</f>
        <v>0</v>
      </c>
      <c r="U1849" s="12">
        <f>IF(Table1[[#This Row],[Payment_Status]]="Unpaid",1,0)</f>
        <v>0</v>
      </c>
      <c r="V1849" s="12">
        <f>IF(Table1[[#This Row],[Payment_Status]]="Pending",1,0)</f>
        <v>1</v>
      </c>
      <c r="W1849" s="12" t="s">
        <v>43</v>
      </c>
      <c r="X1849" s="12" t="s">
        <v>30</v>
      </c>
      <c r="Y1849" s="12" t="s">
        <v>45</v>
      </c>
      <c r="Z1849" s="12">
        <v>186.06</v>
      </c>
      <c r="AA1849" s="12">
        <v>244.55</v>
      </c>
      <c r="AB1849" s="12" t="s">
        <v>32</v>
      </c>
      <c r="AC1849" s="13">
        <v>42634</v>
      </c>
      <c r="AD1849" s="12">
        <v>18</v>
      </c>
      <c r="AE1849" s="15" t="s">
        <v>40</v>
      </c>
    </row>
    <row r="1850" spans="3:31" ht="18" x14ac:dyDescent="0.35">
      <c r="C1850" s="11" t="s">
        <v>998</v>
      </c>
      <c r="D1850" s="12" t="s">
        <v>5841</v>
      </c>
      <c r="E1850" s="12" t="s">
        <v>7861</v>
      </c>
      <c r="F1850" s="12" t="s">
        <v>30</v>
      </c>
      <c r="G1850" s="12" t="s">
        <v>8031</v>
      </c>
      <c r="H1850" s="12" t="s">
        <v>8024</v>
      </c>
      <c r="I1850" s="12" t="s">
        <v>999</v>
      </c>
      <c r="J1850" s="13">
        <v>45543</v>
      </c>
      <c r="K1850" s="14">
        <v>0.60945601851851849</v>
      </c>
      <c r="L1850" s="12">
        <v>29.06</v>
      </c>
      <c r="M1850" s="12">
        <v>3114.98</v>
      </c>
      <c r="N1850" s="12">
        <v>3144.04</v>
      </c>
      <c r="O1850" s="12">
        <v>148.94</v>
      </c>
      <c r="P1850" s="49">
        <v>45637</v>
      </c>
      <c r="Q1850" s="12" t="str">
        <f>TEXT(Table1[[#This Row],[Billing_Date]],"YYYY")</f>
        <v>2024</v>
      </c>
      <c r="R1850" s="49">
        <v>45879</v>
      </c>
      <c r="S1850" s="12" t="s">
        <v>37</v>
      </c>
      <c r="T1850" s="12">
        <f>IF(Table1[[#This Row],[Payment_Status]]="Paid",1,0)</f>
        <v>0</v>
      </c>
      <c r="U1850" s="12">
        <f>IF(Table1[[#This Row],[Payment_Status]]="Unpaid",1,0)</f>
        <v>0</v>
      </c>
      <c r="V1850" s="12">
        <f>IF(Table1[[#This Row],[Payment_Status]]="Pending",1,0)</f>
        <v>1</v>
      </c>
      <c r="W1850" s="12" t="s">
        <v>50</v>
      </c>
      <c r="X1850" s="12" t="s">
        <v>30</v>
      </c>
      <c r="Y1850" s="12" t="s">
        <v>63</v>
      </c>
      <c r="Z1850" s="12">
        <v>14.65</v>
      </c>
      <c r="AA1850" s="12">
        <v>14.41</v>
      </c>
      <c r="AB1850" s="12" t="s">
        <v>46</v>
      </c>
      <c r="AC1850" s="13">
        <v>42798</v>
      </c>
      <c r="AD1850" s="12">
        <v>24</v>
      </c>
      <c r="AE1850" s="15" t="s">
        <v>33</v>
      </c>
    </row>
    <row r="1851" spans="3:31" ht="18" x14ac:dyDescent="0.35">
      <c r="C1851" s="11" t="s">
        <v>1799</v>
      </c>
      <c r="D1851" s="12" t="s">
        <v>5842</v>
      </c>
      <c r="E1851" s="12" t="s">
        <v>7862</v>
      </c>
      <c r="F1851" s="12" t="s">
        <v>30</v>
      </c>
      <c r="G1851" s="12" t="s">
        <v>8029</v>
      </c>
      <c r="H1851" s="12" t="s">
        <v>8020</v>
      </c>
      <c r="I1851" s="12" t="s">
        <v>1800</v>
      </c>
      <c r="J1851" s="13">
        <v>45808</v>
      </c>
      <c r="K1851" s="14">
        <v>0.17651620370370372</v>
      </c>
      <c r="L1851" s="12">
        <v>439.46</v>
      </c>
      <c r="M1851" s="12">
        <v>3245.3</v>
      </c>
      <c r="N1851" s="12">
        <v>3684.76</v>
      </c>
      <c r="O1851" s="12">
        <v>1989.84</v>
      </c>
      <c r="P1851" s="49">
        <v>45808</v>
      </c>
      <c r="Q1851" s="12" t="str">
        <f>TEXT(Table1[[#This Row],[Billing_Date]],"YYYY")</f>
        <v>2025</v>
      </c>
      <c r="R1851" s="49">
        <v>45871</v>
      </c>
      <c r="S1851" s="12" t="s">
        <v>49</v>
      </c>
      <c r="T1851" s="12">
        <f>IF(Table1[[#This Row],[Payment_Status]]="Paid",1,0)</f>
        <v>0</v>
      </c>
      <c r="U1851" s="12">
        <f>IF(Table1[[#This Row],[Payment_Status]]="Unpaid",1,0)</f>
        <v>1</v>
      </c>
      <c r="V1851" s="12">
        <f>IF(Table1[[#This Row],[Payment_Status]]="Pending",1,0)</f>
        <v>0</v>
      </c>
      <c r="W1851" s="12" t="s">
        <v>29</v>
      </c>
      <c r="X1851" s="12" t="s">
        <v>30</v>
      </c>
      <c r="Y1851" s="12" t="s">
        <v>85</v>
      </c>
      <c r="Z1851" s="12">
        <v>246.86</v>
      </c>
      <c r="AA1851" s="12">
        <v>192.6</v>
      </c>
      <c r="AB1851" s="12" t="s">
        <v>32</v>
      </c>
      <c r="AC1851" s="13">
        <v>43734</v>
      </c>
      <c r="AD1851" s="12">
        <v>25</v>
      </c>
      <c r="AE1851" s="15" t="s">
        <v>33</v>
      </c>
    </row>
    <row r="1852" spans="3:31" ht="18" x14ac:dyDescent="0.35">
      <c r="C1852" s="11" t="s">
        <v>1525</v>
      </c>
      <c r="D1852" s="12" t="s">
        <v>5843</v>
      </c>
      <c r="E1852" s="12" t="s">
        <v>7863</v>
      </c>
      <c r="F1852" s="12" t="s">
        <v>35</v>
      </c>
      <c r="G1852" s="12" t="s">
        <v>8031</v>
      </c>
      <c r="H1852" s="12" t="s">
        <v>8024</v>
      </c>
      <c r="I1852" s="12" t="s">
        <v>1526</v>
      </c>
      <c r="J1852" s="13">
        <v>45691</v>
      </c>
      <c r="K1852" s="14">
        <v>0.84074074074074079</v>
      </c>
      <c r="L1852" s="12">
        <v>242.04</v>
      </c>
      <c r="M1852" s="12">
        <v>1789.14</v>
      </c>
      <c r="N1852" s="12">
        <v>2031.18</v>
      </c>
      <c r="O1852" s="12">
        <v>1204.72</v>
      </c>
      <c r="P1852" s="49">
        <v>45805</v>
      </c>
      <c r="Q1852" s="12" t="str">
        <f>TEXT(Table1[[#This Row],[Billing_Date]],"YYYY")</f>
        <v>2025</v>
      </c>
      <c r="R1852" s="49">
        <v>45868</v>
      </c>
      <c r="S1852" s="12" t="s">
        <v>49</v>
      </c>
      <c r="T1852" s="12">
        <f>IF(Table1[[#This Row],[Payment_Status]]="Paid",1,0)</f>
        <v>0</v>
      </c>
      <c r="U1852" s="12">
        <f>IF(Table1[[#This Row],[Payment_Status]]="Unpaid",1,0)</f>
        <v>1</v>
      </c>
      <c r="V1852" s="12">
        <f>IF(Table1[[#This Row],[Payment_Status]]="Pending",1,0)</f>
        <v>0</v>
      </c>
      <c r="W1852" s="12" t="s">
        <v>38</v>
      </c>
      <c r="X1852" s="12" t="s">
        <v>39</v>
      </c>
      <c r="Y1852" s="12" t="s">
        <v>63</v>
      </c>
      <c r="Z1852" s="12">
        <v>164.51</v>
      </c>
      <c r="AA1852" s="12">
        <v>77.53</v>
      </c>
      <c r="AB1852" s="12" t="s">
        <v>46</v>
      </c>
      <c r="AC1852" s="13">
        <v>44932</v>
      </c>
      <c r="AD1852" s="12">
        <v>72</v>
      </c>
      <c r="AE1852" s="15" t="s">
        <v>64</v>
      </c>
    </row>
    <row r="1853" spans="3:31" ht="18" x14ac:dyDescent="0.35">
      <c r="C1853" s="11" t="s">
        <v>3713</v>
      </c>
      <c r="D1853" s="12" t="s">
        <v>5844</v>
      </c>
      <c r="E1853" s="12" t="s">
        <v>7864</v>
      </c>
      <c r="F1853" s="12" t="s">
        <v>26</v>
      </c>
      <c r="G1853" s="12" t="s">
        <v>8025</v>
      </c>
      <c r="H1853" s="12" t="s">
        <v>8020</v>
      </c>
      <c r="I1853" s="12" t="s">
        <v>3714</v>
      </c>
      <c r="J1853" s="13">
        <v>45828</v>
      </c>
      <c r="K1853" s="14">
        <v>8.3483796296296292E-2</v>
      </c>
      <c r="L1853" s="12">
        <v>23.48</v>
      </c>
      <c r="M1853" s="12">
        <v>4219.43</v>
      </c>
      <c r="N1853" s="12">
        <v>4242.91</v>
      </c>
      <c r="O1853" s="12">
        <v>132.69</v>
      </c>
      <c r="P1853" s="49">
        <v>45829</v>
      </c>
      <c r="Q1853" s="12" t="str">
        <f>TEXT(Table1[[#This Row],[Billing_Date]],"YYYY")</f>
        <v>2025</v>
      </c>
      <c r="R1853" s="49">
        <v>45877</v>
      </c>
      <c r="S1853" s="12" t="s">
        <v>28</v>
      </c>
      <c r="T1853" s="12">
        <f>IF(Table1[[#This Row],[Payment_Status]]="Paid",1,0)</f>
        <v>1</v>
      </c>
      <c r="U1853" s="12">
        <f>IF(Table1[[#This Row],[Payment_Status]]="Unpaid",1,0)</f>
        <v>0</v>
      </c>
      <c r="V1853" s="12">
        <f>IF(Table1[[#This Row],[Payment_Status]]="Pending",1,0)</f>
        <v>0</v>
      </c>
      <c r="W1853" s="12" t="s">
        <v>38</v>
      </c>
      <c r="X1853" s="12" t="s">
        <v>44</v>
      </c>
      <c r="Y1853" s="12" t="s">
        <v>85</v>
      </c>
      <c r="Z1853" s="12">
        <v>13.68</v>
      </c>
      <c r="AA1853" s="12">
        <v>9.8000000000000007</v>
      </c>
      <c r="AB1853" s="12" t="s">
        <v>32</v>
      </c>
      <c r="AC1853" s="13">
        <v>42687</v>
      </c>
      <c r="AD1853" s="12">
        <v>68</v>
      </c>
      <c r="AE1853" s="15" t="s">
        <v>40</v>
      </c>
    </row>
    <row r="1854" spans="3:31" ht="18" x14ac:dyDescent="0.35">
      <c r="C1854" s="11" t="s">
        <v>3715</v>
      </c>
      <c r="D1854" s="12" t="s">
        <v>5845</v>
      </c>
      <c r="E1854" s="12" t="s">
        <v>7865</v>
      </c>
      <c r="F1854" s="12" t="s">
        <v>26</v>
      </c>
      <c r="G1854" s="12" t="s">
        <v>8026</v>
      </c>
      <c r="H1854" s="12" t="s">
        <v>8021</v>
      </c>
      <c r="I1854" s="12" t="s">
        <v>3716</v>
      </c>
      <c r="J1854" s="13">
        <v>45813</v>
      </c>
      <c r="K1854" s="14">
        <v>0.47795138888888888</v>
      </c>
      <c r="L1854" s="12">
        <v>296.97000000000003</v>
      </c>
      <c r="M1854" s="12">
        <v>2403.5500000000002</v>
      </c>
      <c r="N1854" s="12">
        <v>2700.52</v>
      </c>
      <c r="O1854" s="12">
        <v>1843.86</v>
      </c>
      <c r="P1854" s="49">
        <v>45817</v>
      </c>
      <c r="Q1854" s="12" t="str">
        <f>TEXT(Table1[[#This Row],[Billing_Date]],"YYYY")</f>
        <v>2025</v>
      </c>
      <c r="R1854" s="49">
        <v>45874</v>
      </c>
      <c r="S1854" s="12" t="s">
        <v>28</v>
      </c>
      <c r="T1854" s="12">
        <f>IF(Table1[[#This Row],[Payment_Status]]="Paid",1,0)</f>
        <v>1</v>
      </c>
      <c r="U1854" s="12">
        <f>IF(Table1[[#This Row],[Payment_Status]]="Unpaid",1,0)</f>
        <v>0</v>
      </c>
      <c r="V1854" s="12">
        <f>IF(Table1[[#This Row],[Payment_Status]]="Pending",1,0)</f>
        <v>0</v>
      </c>
      <c r="W1854" s="12" t="s">
        <v>50</v>
      </c>
      <c r="X1854" s="12" t="s">
        <v>44</v>
      </c>
      <c r="Y1854" s="12" t="s">
        <v>31</v>
      </c>
      <c r="Z1854" s="12">
        <v>151.97999999999999</v>
      </c>
      <c r="AA1854" s="12">
        <v>144.99</v>
      </c>
      <c r="AB1854" s="12" t="s">
        <v>32</v>
      </c>
      <c r="AC1854" s="13">
        <v>42290</v>
      </c>
      <c r="AD1854" s="12">
        <v>45</v>
      </c>
      <c r="AE1854" s="15" t="s">
        <v>64</v>
      </c>
    </row>
    <row r="1855" spans="3:31" ht="18" x14ac:dyDescent="0.35">
      <c r="C1855" s="11" t="s">
        <v>3717</v>
      </c>
      <c r="D1855" s="12" t="s">
        <v>5846</v>
      </c>
      <c r="E1855" s="12" t="s">
        <v>7866</v>
      </c>
      <c r="F1855" s="12" t="s">
        <v>26</v>
      </c>
      <c r="G1855" s="12" t="s">
        <v>8029</v>
      </c>
      <c r="H1855" s="12" t="s">
        <v>8020</v>
      </c>
      <c r="I1855" s="12" t="s">
        <v>3718</v>
      </c>
      <c r="J1855" s="13">
        <v>45845</v>
      </c>
      <c r="K1855" s="14">
        <v>0.27284722222222224</v>
      </c>
      <c r="L1855" s="12">
        <v>286.95999999999998</v>
      </c>
      <c r="M1855" s="12">
        <v>4918.8900000000003</v>
      </c>
      <c r="N1855" s="12">
        <v>5205.8500000000004</v>
      </c>
      <c r="O1855" s="12">
        <v>1793.81</v>
      </c>
      <c r="P1855" s="49">
        <v>45849</v>
      </c>
      <c r="Q1855" s="12" t="str">
        <f>TEXT(Table1[[#This Row],[Billing_Date]],"YYYY")</f>
        <v>2025</v>
      </c>
      <c r="R1855" s="49">
        <v>45886</v>
      </c>
      <c r="S1855" s="12" t="s">
        <v>49</v>
      </c>
      <c r="T1855" s="12">
        <f>IF(Table1[[#This Row],[Payment_Status]]="Paid",1,0)</f>
        <v>0</v>
      </c>
      <c r="U1855" s="12">
        <f>IF(Table1[[#This Row],[Payment_Status]]="Unpaid",1,0)</f>
        <v>1</v>
      </c>
      <c r="V1855" s="12">
        <f>IF(Table1[[#This Row],[Payment_Status]]="Pending",1,0)</f>
        <v>0</v>
      </c>
      <c r="W1855" s="12" t="s">
        <v>29</v>
      </c>
      <c r="X1855" s="12" t="s">
        <v>44</v>
      </c>
      <c r="Y1855" s="12" t="s">
        <v>63</v>
      </c>
      <c r="Z1855" s="12">
        <v>186.03</v>
      </c>
      <c r="AA1855" s="12">
        <v>100.93</v>
      </c>
      <c r="AB1855" s="12" t="s">
        <v>32</v>
      </c>
      <c r="AC1855" s="13">
        <v>45009</v>
      </c>
      <c r="AD1855" s="12">
        <v>56</v>
      </c>
      <c r="AE1855" s="15" t="s">
        <v>64</v>
      </c>
    </row>
    <row r="1856" spans="3:31" ht="18" x14ac:dyDescent="0.35">
      <c r="C1856" s="11" t="s">
        <v>1975</v>
      </c>
      <c r="D1856" s="12" t="s">
        <v>5847</v>
      </c>
      <c r="E1856" s="12" t="s">
        <v>7867</v>
      </c>
      <c r="F1856" s="12" t="s">
        <v>35</v>
      </c>
      <c r="G1856" s="12" t="s">
        <v>8030</v>
      </c>
      <c r="H1856" s="12" t="s">
        <v>8023</v>
      </c>
      <c r="I1856" s="12" t="s">
        <v>1976</v>
      </c>
      <c r="J1856" s="13">
        <v>45692</v>
      </c>
      <c r="K1856" s="14">
        <v>0.50635416666666666</v>
      </c>
      <c r="L1856" s="12">
        <v>123.24</v>
      </c>
      <c r="M1856" s="12">
        <v>4595.07</v>
      </c>
      <c r="N1856" s="12">
        <v>4718.3099999999904</v>
      </c>
      <c r="O1856" s="12">
        <v>852.5</v>
      </c>
      <c r="P1856" s="49">
        <v>45696</v>
      </c>
      <c r="Q1856" s="12" t="str">
        <f>TEXT(Table1[[#This Row],[Billing_Date]],"YYYY")</f>
        <v>2025</v>
      </c>
      <c r="R1856" s="49">
        <v>45863</v>
      </c>
      <c r="S1856" s="12" t="s">
        <v>49</v>
      </c>
      <c r="T1856" s="12">
        <f>IF(Table1[[#This Row],[Payment_Status]]="Paid",1,0)</f>
        <v>0</v>
      </c>
      <c r="U1856" s="12">
        <f>IF(Table1[[#This Row],[Payment_Status]]="Unpaid",1,0)</f>
        <v>1</v>
      </c>
      <c r="V1856" s="12">
        <f>IF(Table1[[#This Row],[Payment_Status]]="Pending",1,0)</f>
        <v>0</v>
      </c>
      <c r="W1856" s="12" t="s">
        <v>29</v>
      </c>
      <c r="X1856" s="12" t="s">
        <v>39</v>
      </c>
      <c r="Y1856" s="12" t="s">
        <v>31</v>
      </c>
      <c r="Z1856" s="12">
        <v>81.14</v>
      </c>
      <c r="AA1856" s="12">
        <v>42.1</v>
      </c>
      <c r="AB1856" s="12" t="s">
        <v>32</v>
      </c>
      <c r="AC1856" s="13">
        <v>44459</v>
      </c>
      <c r="AD1856" s="12">
        <v>32</v>
      </c>
      <c r="AE1856" s="15" t="s">
        <v>33</v>
      </c>
    </row>
    <row r="1857" spans="3:31" ht="18" x14ac:dyDescent="0.35">
      <c r="C1857" s="11" t="s">
        <v>642</v>
      </c>
      <c r="D1857" s="12" t="s">
        <v>5848</v>
      </c>
      <c r="E1857" s="12" t="s">
        <v>7868</v>
      </c>
      <c r="F1857" s="12" t="s">
        <v>26</v>
      </c>
      <c r="G1857" s="12" t="s">
        <v>8029</v>
      </c>
      <c r="H1857" s="12" t="s">
        <v>8020</v>
      </c>
      <c r="I1857" s="12" t="s">
        <v>643</v>
      </c>
      <c r="J1857" s="13">
        <v>45683</v>
      </c>
      <c r="K1857" s="14">
        <v>0.52494212962962961</v>
      </c>
      <c r="L1857" s="12">
        <v>493.89</v>
      </c>
      <c r="M1857" s="12">
        <v>3709.85</v>
      </c>
      <c r="N1857" s="12">
        <v>4203.74</v>
      </c>
      <c r="O1857" s="12">
        <v>3652.4</v>
      </c>
      <c r="P1857" s="49">
        <v>45685</v>
      </c>
      <c r="Q1857" s="12" t="str">
        <f>TEXT(Table1[[#This Row],[Billing_Date]],"YYYY")</f>
        <v>2025</v>
      </c>
      <c r="R1857" s="49">
        <v>45870</v>
      </c>
      <c r="S1857" s="12" t="s">
        <v>49</v>
      </c>
      <c r="T1857" s="12">
        <f>IF(Table1[[#This Row],[Payment_Status]]="Paid",1,0)</f>
        <v>0</v>
      </c>
      <c r="U1857" s="12">
        <f>IF(Table1[[#This Row],[Payment_Status]]="Unpaid",1,0)</f>
        <v>1</v>
      </c>
      <c r="V1857" s="12">
        <f>IF(Table1[[#This Row],[Payment_Status]]="Pending",1,0)</f>
        <v>0</v>
      </c>
      <c r="W1857" s="12" t="s">
        <v>58</v>
      </c>
      <c r="X1857" s="12" t="s">
        <v>39</v>
      </c>
      <c r="Y1857" s="12" t="s">
        <v>63</v>
      </c>
      <c r="Z1857" s="12">
        <v>299.01</v>
      </c>
      <c r="AA1857" s="12">
        <v>194.88</v>
      </c>
      <c r="AB1857" s="12" t="s">
        <v>46</v>
      </c>
      <c r="AC1857" s="13">
        <v>45174</v>
      </c>
      <c r="AD1857" s="12">
        <v>29</v>
      </c>
      <c r="AE1857" s="15" t="s">
        <v>64</v>
      </c>
    </row>
    <row r="1858" spans="3:31" ht="18" x14ac:dyDescent="0.35">
      <c r="C1858" s="11" t="s">
        <v>3723</v>
      </c>
      <c r="D1858" s="12" t="s">
        <v>5849</v>
      </c>
      <c r="E1858" s="12" t="s">
        <v>7869</v>
      </c>
      <c r="F1858" s="12" t="s">
        <v>30</v>
      </c>
      <c r="G1858" s="12" t="s">
        <v>8030</v>
      </c>
      <c r="H1858" s="12" t="s">
        <v>8023</v>
      </c>
      <c r="I1858" s="12" t="s">
        <v>3724</v>
      </c>
      <c r="J1858" s="13">
        <v>45591</v>
      </c>
      <c r="K1858" s="14">
        <v>0.51528935185185187</v>
      </c>
      <c r="L1858" s="12">
        <v>140.19</v>
      </c>
      <c r="M1858" s="12">
        <v>2615.86</v>
      </c>
      <c r="N1858" s="12">
        <v>2756.05</v>
      </c>
      <c r="O1858" s="12">
        <v>788.91</v>
      </c>
      <c r="P1858" s="49">
        <v>45774</v>
      </c>
      <c r="Q1858" s="12" t="str">
        <f>TEXT(Table1[[#This Row],[Billing_Date]],"YYYY")</f>
        <v>2025</v>
      </c>
      <c r="R1858" s="49">
        <v>45871</v>
      </c>
      <c r="S1858" s="12" t="s">
        <v>49</v>
      </c>
      <c r="T1858" s="12">
        <f>IF(Table1[[#This Row],[Payment_Status]]="Paid",1,0)</f>
        <v>0</v>
      </c>
      <c r="U1858" s="12">
        <f>IF(Table1[[#This Row],[Payment_Status]]="Unpaid",1,0)</f>
        <v>1</v>
      </c>
      <c r="V1858" s="12">
        <f>IF(Table1[[#This Row],[Payment_Status]]="Pending",1,0)</f>
        <v>0</v>
      </c>
      <c r="W1858" s="12" t="s">
        <v>58</v>
      </c>
      <c r="X1858" s="12" t="s">
        <v>44</v>
      </c>
      <c r="Y1858" s="12" t="s">
        <v>63</v>
      </c>
      <c r="Z1858" s="12">
        <v>60.86</v>
      </c>
      <c r="AA1858" s="12">
        <v>79.33</v>
      </c>
      <c r="AB1858" s="12" t="s">
        <v>46</v>
      </c>
      <c r="AC1858" s="13">
        <v>43889</v>
      </c>
      <c r="AD1858" s="12">
        <v>59</v>
      </c>
      <c r="AE1858" s="15" t="s">
        <v>64</v>
      </c>
    </row>
    <row r="1859" spans="3:31" ht="18" x14ac:dyDescent="0.35">
      <c r="C1859" s="11" t="s">
        <v>3725</v>
      </c>
      <c r="D1859" s="12" t="s">
        <v>5850</v>
      </c>
      <c r="E1859" s="12" t="s">
        <v>7870</v>
      </c>
      <c r="F1859" s="12" t="s">
        <v>30</v>
      </c>
      <c r="G1859" s="12" t="s">
        <v>8026</v>
      </c>
      <c r="H1859" s="12" t="s">
        <v>8021</v>
      </c>
      <c r="I1859" s="12" t="s">
        <v>3726</v>
      </c>
      <c r="J1859" s="13">
        <v>45673</v>
      </c>
      <c r="K1859" s="14">
        <v>0.53456018518518522</v>
      </c>
      <c r="L1859" s="12">
        <v>165.78</v>
      </c>
      <c r="M1859" s="12">
        <v>4575.51</v>
      </c>
      <c r="N1859" s="12">
        <v>4741.29</v>
      </c>
      <c r="O1859" s="12">
        <v>940.3</v>
      </c>
      <c r="P1859" s="49">
        <v>45720</v>
      </c>
      <c r="Q1859" s="12" t="str">
        <f>TEXT(Table1[[#This Row],[Billing_Date]],"YYYY")</f>
        <v>2025</v>
      </c>
      <c r="R1859" s="49">
        <v>45866</v>
      </c>
      <c r="S1859" s="12" t="s">
        <v>37</v>
      </c>
      <c r="T1859" s="12">
        <f>IF(Table1[[#This Row],[Payment_Status]]="Paid",1,0)</f>
        <v>0</v>
      </c>
      <c r="U1859" s="12">
        <f>IF(Table1[[#This Row],[Payment_Status]]="Unpaid",1,0)</f>
        <v>0</v>
      </c>
      <c r="V1859" s="12">
        <f>IF(Table1[[#This Row],[Payment_Status]]="Pending",1,0)</f>
        <v>1</v>
      </c>
      <c r="W1859" s="12" t="s">
        <v>29</v>
      </c>
      <c r="X1859" s="12" t="s">
        <v>39</v>
      </c>
      <c r="Y1859" s="12" t="s">
        <v>51</v>
      </c>
      <c r="Z1859" s="12">
        <v>84.27</v>
      </c>
      <c r="AA1859" s="12">
        <v>81.510000000000005</v>
      </c>
      <c r="AB1859" s="12" t="s">
        <v>46</v>
      </c>
      <c r="AC1859" s="13">
        <v>42510</v>
      </c>
      <c r="AD1859" s="12">
        <v>69</v>
      </c>
      <c r="AE1859" s="15" t="s">
        <v>33</v>
      </c>
    </row>
    <row r="1860" spans="3:31" ht="18" x14ac:dyDescent="0.35">
      <c r="C1860" s="11" t="s">
        <v>3727</v>
      </c>
      <c r="D1860" s="12" t="s">
        <v>5851</v>
      </c>
      <c r="E1860" s="12" t="s">
        <v>7871</v>
      </c>
      <c r="F1860" s="12" t="s">
        <v>26</v>
      </c>
      <c r="G1860" s="12" t="s">
        <v>8026</v>
      </c>
      <c r="H1860" s="12" t="s">
        <v>8021</v>
      </c>
      <c r="I1860" s="12" t="s">
        <v>3728</v>
      </c>
      <c r="J1860" s="13">
        <v>45526</v>
      </c>
      <c r="K1860" s="14">
        <v>0.47098379629629628</v>
      </c>
      <c r="L1860" s="12">
        <v>377.67</v>
      </c>
      <c r="M1860" s="12">
        <v>1068.76</v>
      </c>
      <c r="N1860" s="12">
        <v>1446.43</v>
      </c>
      <c r="O1860" s="12">
        <v>2746.32</v>
      </c>
      <c r="P1860" s="49">
        <v>45848</v>
      </c>
      <c r="Q1860" s="12" t="str">
        <f>TEXT(Table1[[#This Row],[Billing_Date]],"YYYY")</f>
        <v>2025</v>
      </c>
      <c r="R1860" s="49">
        <v>45884</v>
      </c>
      <c r="S1860" s="12" t="s">
        <v>49</v>
      </c>
      <c r="T1860" s="12">
        <f>IF(Table1[[#This Row],[Payment_Status]]="Paid",1,0)</f>
        <v>0</v>
      </c>
      <c r="U1860" s="12">
        <f>IF(Table1[[#This Row],[Payment_Status]]="Unpaid",1,0)</f>
        <v>1</v>
      </c>
      <c r="V1860" s="12">
        <f>IF(Table1[[#This Row],[Payment_Status]]="Pending",1,0)</f>
        <v>0</v>
      </c>
      <c r="W1860" s="12" t="s">
        <v>58</v>
      </c>
      <c r="X1860" s="12" t="s">
        <v>30</v>
      </c>
      <c r="Y1860" s="12" t="s">
        <v>45</v>
      </c>
      <c r="Z1860" s="12">
        <v>229.52</v>
      </c>
      <c r="AA1860" s="12">
        <v>148.15</v>
      </c>
      <c r="AB1860" s="12" t="s">
        <v>32</v>
      </c>
      <c r="AC1860" s="13">
        <v>44341</v>
      </c>
      <c r="AD1860" s="12">
        <v>68</v>
      </c>
      <c r="AE1860" s="15" t="s">
        <v>64</v>
      </c>
    </row>
    <row r="1861" spans="3:31" ht="18" x14ac:dyDescent="0.35">
      <c r="C1861" s="11" t="s">
        <v>3729</v>
      </c>
      <c r="D1861" s="12" t="s">
        <v>5852</v>
      </c>
      <c r="E1861" s="12" t="s">
        <v>7872</v>
      </c>
      <c r="F1861" s="12" t="s">
        <v>35</v>
      </c>
      <c r="G1861" s="12" t="s">
        <v>8031</v>
      </c>
      <c r="H1861" s="12" t="s">
        <v>8024</v>
      </c>
      <c r="I1861" s="12" t="s">
        <v>3730</v>
      </c>
      <c r="J1861" s="13">
        <v>45509</v>
      </c>
      <c r="K1861" s="14">
        <v>0.56457175925925929</v>
      </c>
      <c r="L1861" s="12">
        <v>238.94</v>
      </c>
      <c r="M1861" s="12">
        <v>2327.9</v>
      </c>
      <c r="N1861" s="12">
        <v>2566.84</v>
      </c>
      <c r="O1861" s="12">
        <v>1077.08</v>
      </c>
      <c r="P1861" s="49">
        <v>45510</v>
      </c>
      <c r="Q1861" s="12" t="str">
        <f>TEXT(Table1[[#This Row],[Billing_Date]],"YYYY")</f>
        <v>2024</v>
      </c>
      <c r="R1861" s="49">
        <v>45878</v>
      </c>
      <c r="S1861" s="12" t="s">
        <v>49</v>
      </c>
      <c r="T1861" s="12">
        <f>IF(Table1[[#This Row],[Payment_Status]]="Paid",1,0)</f>
        <v>0</v>
      </c>
      <c r="U1861" s="12">
        <f>IF(Table1[[#This Row],[Payment_Status]]="Unpaid",1,0)</f>
        <v>1</v>
      </c>
      <c r="V1861" s="12">
        <f>IF(Table1[[#This Row],[Payment_Status]]="Pending",1,0)</f>
        <v>0</v>
      </c>
      <c r="W1861" s="12" t="s">
        <v>43</v>
      </c>
      <c r="X1861" s="12" t="s">
        <v>30</v>
      </c>
      <c r="Y1861" s="12" t="s">
        <v>85</v>
      </c>
      <c r="Z1861" s="12">
        <v>104.24</v>
      </c>
      <c r="AA1861" s="12">
        <v>134.69999999999999</v>
      </c>
      <c r="AB1861" s="12" t="s">
        <v>32</v>
      </c>
      <c r="AC1861" s="13">
        <v>43812</v>
      </c>
      <c r="AD1861" s="12">
        <v>35</v>
      </c>
      <c r="AE1861" s="15" t="s">
        <v>40</v>
      </c>
    </row>
    <row r="1862" spans="3:31" ht="18" x14ac:dyDescent="0.35">
      <c r="C1862" s="11" t="s">
        <v>3731</v>
      </c>
      <c r="D1862" s="12" t="s">
        <v>5853</v>
      </c>
      <c r="E1862" s="12" t="s">
        <v>7873</v>
      </c>
      <c r="F1862" s="12" t="s">
        <v>35</v>
      </c>
      <c r="G1862" s="12" t="s">
        <v>8030</v>
      </c>
      <c r="H1862" s="12" t="s">
        <v>8023</v>
      </c>
      <c r="I1862" s="12" t="s">
        <v>3732</v>
      </c>
      <c r="J1862" s="13">
        <v>45575</v>
      </c>
      <c r="K1862" s="14">
        <v>0.21084490740740741</v>
      </c>
      <c r="L1862" s="12">
        <v>294.95999999999998</v>
      </c>
      <c r="M1862" s="12">
        <v>4560.3599999999997</v>
      </c>
      <c r="N1862" s="12">
        <v>4855.32</v>
      </c>
      <c r="O1862" s="12">
        <v>1442.59</v>
      </c>
      <c r="P1862" s="49">
        <v>45635</v>
      </c>
      <c r="Q1862" s="12" t="str">
        <f>TEXT(Table1[[#This Row],[Billing_Date]],"YYYY")</f>
        <v>2024</v>
      </c>
      <c r="R1862" s="49">
        <v>45860</v>
      </c>
      <c r="S1862" s="12" t="s">
        <v>28</v>
      </c>
      <c r="T1862" s="12">
        <f>IF(Table1[[#This Row],[Payment_Status]]="Paid",1,0)</f>
        <v>1</v>
      </c>
      <c r="U1862" s="12">
        <f>IF(Table1[[#This Row],[Payment_Status]]="Unpaid",1,0)</f>
        <v>0</v>
      </c>
      <c r="V1862" s="12">
        <f>IF(Table1[[#This Row],[Payment_Status]]="Pending",1,0)</f>
        <v>0</v>
      </c>
      <c r="W1862" s="12" t="s">
        <v>58</v>
      </c>
      <c r="X1862" s="12" t="s">
        <v>39</v>
      </c>
      <c r="Y1862" s="12" t="s">
        <v>51</v>
      </c>
      <c r="Z1862" s="12">
        <v>142.94</v>
      </c>
      <c r="AA1862" s="12">
        <v>152.02000000000001</v>
      </c>
      <c r="AB1862" s="12" t="s">
        <v>32</v>
      </c>
      <c r="AC1862" s="13">
        <v>44885</v>
      </c>
      <c r="AD1862" s="12">
        <v>33</v>
      </c>
      <c r="AE1862" s="15" t="s">
        <v>33</v>
      </c>
    </row>
    <row r="1863" spans="3:31" ht="18" x14ac:dyDescent="0.35">
      <c r="C1863" s="11" t="s">
        <v>3733</v>
      </c>
      <c r="D1863" s="12" t="s">
        <v>5854</v>
      </c>
      <c r="E1863" s="12" t="s">
        <v>7874</v>
      </c>
      <c r="F1863" s="12" t="s">
        <v>26</v>
      </c>
      <c r="G1863" s="12" t="s">
        <v>8030</v>
      </c>
      <c r="H1863" s="12" t="s">
        <v>8023</v>
      </c>
      <c r="I1863" s="12" t="s">
        <v>3734</v>
      </c>
      <c r="J1863" s="13">
        <v>45622</v>
      </c>
      <c r="K1863" s="14">
        <v>0.85024305555555557</v>
      </c>
      <c r="L1863" s="12">
        <v>495.74</v>
      </c>
      <c r="M1863" s="12">
        <v>4988.74</v>
      </c>
      <c r="N1863" s="12">
        <v>5484.48</v>
      </c>
      <c r="O1863" s="12">
        <v>3115.42</v>
      </c>
      <c r="P1863" s="49">
        <v>45622</v>
      </c>
      <c r="Q1863" s="12" t="str">
        <f>TEXT(Table1[[#This Row],[Billing_Date]],"YYYY")</f>
        <v>2024</v>
      </c>
      <c r="R1863" s="49">
        <v>45884</v>
      </c>
      <c r="S1863" s="12" t="s">
        <v>49</v>
      </c>
      <c r="T1863" s="12">
        <f>IF(Table1[[#This Row],[Payment_Status]]="Paid",1,0)</f>
        <v>0</v>
      </c>
      <c r="U1863" s="12">
        <f>IF(Table1[[#This Row],[Payment_Status]]="Unpaid",1,0)</f>
        <v>1</v>
      </c>
      <c r="V1863" s="12">
        <f>IF(Table1[[#This Row],[Payment_Status]]="Pending",1,0)</f>
        <v>0</v>
      </c>
      <c r="W1863" s="12" t="s">
        <v>43</v>
      </c>
      <c r="X1863" s="12" t="s">
        <v>39</v>
      </c>
      <c r="Y1863" s="12" t="s">
        <v>31</v>
      </c>
      <c r="Z1863" s="12">
        <v>203.05</v>
      </c>
      <c r="AA1863" s="12">
        <v>292.69</v>
      </c>
      <c r="AB1863" s="12" t="s">
        <v>46</v>
      </c>
      <c r="AC1863" s="13">
        <v>42725</v>
      </c>
      <c r="AD1863" s="12">
        <v>46</v>
      </c>
      <c r="AE1863" s="15" t="s">
        <v>40</v>
      </c>
    </row>
    <row r="1864" spans="3:31" ht="18" x14ac:dyDescent="0.35">
      <c r="C1864" s="11" t="s">
        <v>2270</v>
      </c>
      <c r="D1864" s="12" t="s">
        <v>5855</v>
      </c>
      <c r="E1864" s="12" t="s">
        <v>7875</v>
      </c>
      <c r="F1864" s="12" t="s">
        <v>26</v>
      </c>
      <c r="G1864" s="12" t="s">
        <v>8028</v>
      </c>
      <c r="H1864" s="12" t="s">
        <v>8022</v>
      </c>
      <c r="I1864" s="12" t="s">
        <v>2271</v>
      </c>
      <c r="J1864" s="13">
        <v>45850</v>
      </c>
      <c r="K1864" s="14">
        <v>0.32200231481481484</v>
      </c>
      <c r="L1864" s="12">
        <v>337.74</v>
      </c>
      <c r="M1864" s="12">
        <v>1170.76</v>
      </c>
      <c r="N1864" s="12">
        <v>1508.5</v>
      </c>
      <c r="O1864" s="12">
        <v>1591.77</v>
      </c>
      <c r="P1864" s="49">
        <v>45855</v>
      </c>
      <c r="Q1864" s="12" t="str">
        <f>TEXT(Table1[[#This Row],[Billing_Date]],"YYYY")</f>
        <v>2025</v>
      </c>
      <c r="R1864" s="49">
        <v>45872</v>
      </c>
      <c r="S1864" s="12" t="s">
        <v>37</v>
      </c>
      <c r="T1864" s="12">
        <f>IF(Table1[[#This Row],[Payment_Status]]="Paid",1,0)</f>
        <v>0</v>
      </c>
      <c r="U1864" s="12">
        <f>IF(Table1[[#This Row],[Payment_Status]]="Unpaid",1,0)</f>
        <v>0</v>
      </c>
      <c r="V1864" s="12">
        <f>IF(Table1[[#This Row],[Payment_Status]]="Pending",1,0)</f>
        <v>1</v>
      </c>
      <c r="W1864" s="12" t="s">
        <v>50</v>
      </c>
      <c r="X1864" s="12" t="s">
        <v>30</v>
      </c>
      <c r="Y1864" s="12" t="s">
        <v>85</v>
      </c>
      <c r="Z1864" s="12">
        <v>185.01</v>
      </c>
      <c r="AA1864" s="12">
        <v>152.72999999999999</v>
      </c>
      <c r="AB1864" s="12" t="s">
        <v>32</v>
      </c>
      <c r="AC1864" s="13">
        <v>45231</v>
      </c>
      <c r="AD1864" s="12">
        <v>57</v>
      </c>
      <c r="AE1864" s="15" t="s">
        <v>64</v>
      </c>
    </row>
    <row r="1865" spans="3:31" ht="18" x14ac:dyDescent="0.35">
      <c r="C1865" s="11" t="s">
        <v>3737</v>
      </c>
      <c r="D1865" s="12" t="s">
        <v>5856</v>
      </c>
      <c r="E1865" s="12" t="s">
        <v>7876</v>
      </c>
      <c r="F1865" s="12" t="s">
        <v>26</v>
      </c>
      <c r="G1865" s="12" t="s">
        <v>8027</v>
      </c>
      <c r="H1865" s="12" t="s">
        <v>8022</v>
      </c>
      <c r="I1865" s="12" t="s">
        <v>3738</v>
      </c>
      <c r="J1865" s="13">
        <v>45722</v>
      </c>
      <c r="K1865" s="14">
        <v>0.82357638888888884</v>
      </c>
      <c r="L1865" s="12">
        <v>231.11</v>
      </c>
      <c r="M1865" s="12">
        <v>2694.61</v>
      </c>
      <c r="N1865" s="12">
        <v>2925.72</v>
      </c>
      <c r="O1865" s="12">
        <v>1429.32</v>
      </c>
      <c r="P1865" s="49">
        <v>45729</v>
      </c>
      <c r="Q1865" s="12" t="str">
        <f>TEXT(Table1[[#This Row],[Billing_Date]],"YYYY")</f>
        <v>2025</v>
      </c>
      <c r="R1865" s="49">
        <v>45877</v>
      </c>
      <c r="S1865" s="12" t="s">
        <v>28</v>
      </c>
      <c r="T1865" s="12">
        <f>IF(Table1[[#This Row],[Payment_Status]]="Paid",1,0)</f>
        <v>1</v>
      </c>
      <c r="U1865" s="12">
        <f>IF(Table1[[#This Row],[Payment_Status]]="Unpaid",1,0)</f>
        <v>0</v>
      </c>
      <c r="V1865" s="12">
        <f>IF(Table1[[#This Row],[Payment_Status]]="Pending",1,0)</f>
        <v>0</v>
      </c>
      <c r="W1865" s="12" t="s">
        <v>43</v>
      </c>
      <c r="X1865" s="12" t="s">
        <v>39</v>
      </c>
      <c r="Y1865" s="12" t="s">
        <v>85</v>
      </c>
      <c r="Z1865" s="12">
        <v>143.29</v>
      </c>
      <c r="AA1865" s="12">
        <v>87.82</v>
      </c>
      <c r="AB1865" s="12" t="s">
        <v>46</v>
      </c>
      <c r="AC1865" s="13">
        <v>44570</v>
      </c>
      <c r="AD1865" s="12">
        <v>64</v>
      </c>
      <c r="AE1865" s="15" t="s">
        <v>33</v>
      </c>
    </row>
    <row r="1866" spans="3:31" ht="18" x14ac:dyDescent="0.35">
      <c r="C1866" s="11" t="s">
        <v>2413</v>
      </c>
      <c r="D1866" s="12" t="s">
        <v>5857</v>
      </c>
      <c r="E1866" s="12" t="s">
        <v>7877</v>
      </c>
      <c r="F1866" s="12" t="s">
        <v>26</v>
      </c>
      <c r="G1866" s="12" t="s">
        <v>8027</v>
      </c>
      <c r="H1866" s="12" t="s">
        <v>8022</v>
      </c>
      <c r="I1866" s="12" t="s">
        <v>2414</v>
      </c>
      <c r="J1866" s="13">
        <v>45677</v>
      </c>
      <c r="K1866" s="14">
        <v>0.20015046296296296</v>
      </c>
      <c r="L1866" s="12">
        <v>163.88</v>
      </c>
      <c r="M1866" s="12">
        <v>1532.22</v>
      </c>
      <c r="N1866" s="12">
        <v>1696.1</v>
      </c>
      <c r="O1866" s="12">
        <v>767.94</v>
      </c>
      <c r="P1866" s="49">
        <v>45717</v>
      </c>
      <c r="Q1866" s="12" t="str">
        <f>TEXT(Table1[[#This Row],[Billing_Date]],"YYYY")</f>
        <v>2025</v>
      </c>
      <c r="R1866" s="49">
        <v>45866</v>
      </c>
      <c r="S1866" s="12" t="s">
        <v>49</v>
      </c>
      <c r="T1866" s="12">
        <f>IF(Table1[[#This Row],[Payment_Status]]="Paid",1,0)</f>
        <v>0</v>
      </c>
      <c r="U1866" s="12">
        <f>IF(Table1[[#This Row],[Payment_Status]]="Unpaid",1,0)</f>
        <v>1</v>
      </c>
      <c r="V1866" s="12">
        <f>IF(Table1[[#This Row],[Payment_Status]]="Pending",1,0)</f>
        <v>0</v>
      </c>
      <c r="W1866" s="12" t="s">
        <v>50</v>
      </c>
      <c r="X1866" s="12" t="s">
        <v>39</v>
      </c>
      <c r="Y1866" s="12" t="s">
        <v>45</v>
      </c>
      <c r="Z1866" s="12">
        <v>74.42</v>
      </c>
      <c r="AA1866" s="12">
        <v>89.46</v>
      </c>
      <c r="AB1866" s="12" t="s">
        <v>46</v>
      </c>
      <c r="AC1866" s="13">
        <v>42994</v>
      </c>
      <c r="AD1866" s="12">
        <v>59</v>
      </c>
      <c r="AE1866" s="15" t="s">
        <v>33</v>
      </c>
    </row>
    <row r="1867" spans="3:31" ht="18" x14ac:dyDescent="0.35">
      <c r="C1867" s="11" t="s">
        <v>3741</v>
      </c>
      <c r="D1867" s="12" t="s">
        <v>5858</v>
      </c>
      <c r="E1867" s="12" t="s">
        <v>7878</v>
      </c>
      <c r="F1867" s="12" t="s">
        <v>26</v>
      </c>
      <c r="G1867" s="12" t="s">
        <v>8029</v>
      </c>
      <c r="H1867" s="12" t="s">
        <v>8020</v>
      </c>
      <c r="I1867" s="12" t="s">
        <v>3742</v>
      </c>
      <c r="J1867" s="13">
        <v>45638</v>
      </c>
      <c r="K1867" s="14">
        <v>0.6001157407407407</v>
      </c>
      <c r="L1867" s="12">
        <v>127.9</v>
      </c>
      <c r="M1867" s="12">
        <v>4470.8</v>
      </c>
      <c r="N1867" s="12">
        <v>4598.7</v>
      </c>
      <c r="O1867" s="12">
        <v>783.76</v>
      </c>
      <c r="P1867" s="49">
        <v>45640</v>
      </c>
      <c r="Q1867" s="12" t="str">
        <f>TEXT(Table1[[#This Row],[Billing_Date]],"YYYY")</f>
        <v>2024</v>
      </c>
      <c r="R1867" s="49">
        <v>45869</v>
      </c>
      <c r="S1867" s="12" t="s">
        <v>28</v>
      </c>
      <c r="T1867" s="12">
        <f>IF(Table1[[#This Row],[Payment_Status]]="Paid",1,0)</f>
        <v>1</v>
      </c>
      <c r="U1867" s="12">
        <f>IF(Table1[[#This Row],[Payment_Status]]="Unpaid",1,0)</f>
        <v>0</v>
      </c>
      <c r="V1867" s="12">
        <f>IF(Table1[[#This Row],[Payment_Status]]="Pending",1,0)</f>
        <v>0</v>
      </c>
      <c r="W1867" s="12" t="s">
        <v>29</v>
      </c>
      <c r="X1867" s="12" t="s">
        <v>30</v>
      </c>
      <c r="Y1867" s="12" t="s">
        <v>85</v>
      </c>
      <c r="Z1867" s="12">
        <v>64.790000000000006</v>
      </c>
      <c r="AA1867" s="12">
        <v>63.11</v>
      </c>
      <c r="AB1867" s="12" t="s">
        <v>32</v>
      </c>
      <c r="AC1867" s="13">
        <v>44514</v>
      </c>
      <c r="AD1867" s="12">
        <v>55</v>
      </c>
      <c r="AE1867" s="15" t="s">
        <v>64</v>
      </c>
    </row>
    <row r="1868" spans="3:31" ht="18" x14ac:dyDescent="0.35">
      <c r="C1868" s="11" t="s">
        <v>3743</v>
      </c>
      <c r="D1868" s="12" t="s">
        <v>5859</v>
      </c>
      <c r="E1868" s="12" t="s">
        <v>7879</v>
      </c>
      <c r="F1868" s="12" t="s">
        <v>30</v>
      </c>
      <c r="G1868" s="12" t="s">
        <v>8027</v>
      </c>
      <c r="H1868" s="12" t="s">
        <v>8022</v>
      </c>
      <c r="I1868" s="12" t="s">
        <v>3744</v>
      </c>
      <c r="J1868" s="13">
        <v>45734</v>
      </c>
      <c r="K1868" s="14">
        <v>0.20364583333333333</v>
      </c>
      <c r="L1868" s="12">
        <v>475.65</v>
      </c>
      <c r="M1868" s="12">
        <v>3586.85</v>
      </c>
      <c r="N1868" s="12">
        <v>4062.5</v>
      </c>
      <c r="O1868" s="12">
        <v>3131.09</v>
      </c>
      <c r="P1868" s="49">
        <v>45739</v>
      </c>
      <c r="Q1868" s="12" t="str">
        <f>TEXT(Table1[[#This Row],[Billing_Date]],"YYYY")</f>
        <v>2025</v>
      </c>
      <c r="R1868" s="49">
        <v>45868</v>
      </c>
      <c r="S1868" s="12" t="s">
        <v>37</v>
      </c>
      <c r="T1868" s="12">
        <f>IF(Table1[[#This Row],[Payment_Status]]="Paid",1,0)</f>
        <v>0</v>
      </c>
      <c r="U1868" s="12">
        <f>IF(Table1[[#This Row],[Payment_Status]]="Unpaid",1,0)</f>
        <v>0</v>
      </c>
      <c r="V1868" s="12">
        <f>IF(Table1[[#This Row],[Payment_Status]]="Pending",1,0)</f>
        <v>1</v>
      </c>
      <c r="W1868" s="12" t="s">
        <v>38</v>
      </c>
      <c r="X1868" s="12" t="s">
        <v>39</v>
      </c>
      <c r="Y1868" s="12" t="s">
        <v>31</v>
      </c>
      <c r="Z1868" s="12">
        <v>242.22</v>
      </c>
      <c r="AA1868" s="12">
        <v>233.43</v>
      </c>
      <c r="AB1868" s="12" t="s">
        <v>32</v>
      </c>
      <c r="AC1868" s="13">
        <v>44002</v>
      </c>
      <c r="AD1868" s="12">
        <v>47</v>
      </c>
      <c r="AE1868" s="15" t="s">
        <v>33</v>
      </c>
    </row>
    <row r="1869" spans="3:31" ht="18" x14ac:dyDescent="0.35">
      <c r="C1869" s="11" t="s">
        <v>3689</v>
      </c>
      <c r="D1869" s="12" t="s">
        <v>5860</v>
      </c>
      <c r="E1869" s="12" t="s">
        <v>7880</v>
      </c>
      <c r="F1869" s="12" t="s">
        <v>30</v>
      </c>
      <c r="G1869" s="12" t="s">
        <v>8030</v>
      </c>
      <c r="H1869" s="12" t="s">
        <v>8023</v>
      </c>
      <c r="I1869" s="12" t="s">
        <v>3690</v>
      </c>
      <c r="J1869" s="13">
        <v>45675</v>
      </c>
      <c r="K1869" s="14">
        <v>0.14174768518518518</v>
      </c>
      <c r="L1869" s="12">
        <v>416.94</v>
      </c>
      <c r="M1869" s="12">
        <v>4252.16</v>
      </c>
      <c r="N1869" s="12">
        <v>4669.0999999999904</v>
      </c>
      <c r="O1869" s="12">
        <v>2167.66</v>
      </c>
      <c r="P1869" s="49">
        <v>45763</v>
      </c>
      <c r="Q1869" s="12" t="str">
        <f>TEXT(Table1[[#This Row],[Billing_Date]],"YYYY")</f>
        <v>2025</v>
      </c>
      <c r="R1869" s="49">
        <v>45864</v>
      </c>
      <c r="S1869" s="12" t="s">
        <v>37</v>
      </c>
      <c r="T1869" s="12">
        <f>IF(Table1[[#This Row],[Payment_Status]]="Paid",1,0)</f>
        <v>0</v>
      </c>
      <c r="U1869" s="12">
        <f>IF(Table1[[#This Row],[Payment_Status]]="Unpaid",1,0)</f>
        <v>0</v>
      </c>
      <c r="V1869" s="12">
        <f>IF(Table1[[#This Row],[Payment_Status]]="Pending",1,0)</f>
        <v>1</v>
      </c>
      <c r="W1869" s="12" t="s">
        <v>43</v>
      </c>
      <c r="X1869" s="12" t="s">
        <v>39</v>
      </c>
      <c r="Y1869" s="12" t="s">
        <v>51</v>
      </c>
      <c r="Z1869" s="12">
        <v>260.76</v>
      </c>
      <c r="AA1869" s="12">
        <v>156.18</v>
      </c>
      <c r="AB1869" s="12" t="s">
        <v>46</v>
      </c>
      <c r="AC1869" s="13">
        <v>45393</v>
      </c>
      <c r="AD1869" s="12">
        <v>75</v>
      </c>
      <c r="AE1869" s="15" t="s">
        <v>64</v>
      </c>
    </row>
    <row r="1870" spans="3:31" ht="18" x14ac:dyDescent="0.35">
      <c r="C1870" s="11" t="s">
        <v>164</v>
      </c>
      <c r="D1870" s="12" t="s">
        <v>5861</v>
      </c>
      <c r="E1870" s="12" t="s">
        <v>7881</v>
      </c>
      <c r="F1870" s="12" t="s">
        <v>30</v>
      </c>
      <c r="G1870" s="12" t="s">
        <v>8025</v>
      </c>
      <c r="H1870" s="12" t="s">
        <v>8020</v>
      </c>
      <c r="I1870" s="12" t="s">
        <v>165</v>
      </c>
      <c r="J1870" s="13">
        <v>45755</v>
      </c>
      <c r="K1870" s="14">
        <v>0.7774537037037037</v>
      </c>
      <c r="L1870" s="12">
        <v>458.87</v>
      </c>
      <c r="M1870" s="12">
        <v>1310.1600000000001</v>
      </c>
      <c r="N1870" s="12">
        <v>1769.03</v>
      </c>
      <c r="O1870" s="12">
        <v>3364.27</v>
      </c>
      <c r="P1870" s="49">
        <v>45844</v>
      </c>
      <c r="Q1870" s="12" t="str">
        <f>TEXT(Table1[[#This Row],[Billing_Date]],"YYYY")</f>
        <v>2025</v>
      </c>
      <c r="R1870" s="49">
        <v>45871</v>
      </c>
      <c r="S1870" s="12" t="s">
        <v>28</v>
      </c>
      <c r="T1870" s="12">
        <f>IF(Table1[[#This Row],[Payment_Status]]="Paid",1,0)</f>
        <v>1</v>
      </c>
      <c r="U1870" s="12">
        <f>IF(Table1[[#This Row],[Payment_Status]]="Unpaid",1,0)</f>
        <v>0</v>
      </c>
      <c r="V1870" s="12">
        <f>IF(Table1[[#This Row],[Payment_Status]]="Pending",1,0)</f>
        <v>0</v>
      </c>
      <c r="W1870" s="12" t="s">
        <v>29</v>
      </c>
      <c r="X1870" s="12" t="s">
        <v>44</v>
      </c>
      <c r="Y1870" s="12" t="s">
        <v>51</v>
      </c>
      <c r="Z1870" s="12">
        <v>199.75</v>
      </c>
      <c r="AA1870" s="12">
        <v>259.12</v>
      </c>
      <c r="AB1870" s="12" t="s">
        <v>46</v>
      </c>
      <c r="AC1870" s="13">
        <v>44917</v>
      </c>
      <c r="AD1870" s="12">
        <v>64</v>
      </c>
      <c r="AE1870" s="15" t="s">
        <v>64</v>
      </c>
    </row>
    <row r="1871" spans="3:31" ht="18" x14ac:dyDescent="0.35">
      <c r="C1871" s="11" t="s">
        <v>3749</v>
      </c>
      <c r="D1871" s="12" t="s">
        <v>5862</v>
      </c>
      <c r="E1871" s="12" t="s">
        <v>7882</v>
      </c>
      <c r="F1871" s="12" t="s">
        <v>35</v>
      </c>
      <c r="G1871" s="12" t="s">
        <v>8026</v>
      </c>
      <c r="H1871" s="12" t="s">
        <v>8021</v>
      </c>
      <c r="I1871" s="12" t="s">
        <v>3750</v>
      </c>
      <c r="J1871" s="13">
        <v>45826</v>
      </c>
      <c r="K1871" s="14">
        <v>0.77410879629629625</v>
      </c>
      <c r="L1871" s="12">
        <v>280.5</v>
      </c>
      <c r="M1871" s="12">
        <v>2483.44</v>
      </c>
      <c r="N1871" s="12">
        <v>2763.94</v>
      </c>
      <c r="O1871" s="12">
        <v>1331.76</v>
      </c>
      <c r="P1871" s="49">
        <v>45828</v>
      </c>
      <c r="Q1871" s="12" t="str">
        <f>TEXT(Table1[[#This Row],[Billing_Date]],"YYYY")</f>
        <v>2025</v>
      </c>
      <c r="R1871" s="49">
        <v>45886</v>
      </c>
      <c r="S1871" s="12" t="s">
        <v>37</v>
      </c>
      <c r="T1871" s="12">
        <f>IF(Table1[[#This Row],[Payment_Status]]="Paid",1,0)</f>
        <v>0</v>
      </c>
      <c r="U1871" s="12">
        <f>IF(Table1[[#This Row],[Payment_Status]]="Unpaid",1,0)</f>
        <v>0</v>
      </c>
      <c r="V1871" s="12">
        <f>IF(Table1[[#This Row],[Payment_Status]]="Pending",1,0)</f>
        <v>1</v>
      </c>
      <c r="W1871" s="12" t="s">
        <v>29</v>
      </c>
      <c r="X1871" s="12" t="s">
        <v>44</v>
      </c>
      <c r="Y1871" s="12" t="s">
        <v>63</v>
      </c>
      <c r="Z1871" s="12">
        <v>182.02</v>
      </c>
      <c r="AA1871" s="12">
        <v>98.48</v>
      </c>
      <c r="AB1871" s="12" t="s">
        <v>46</v>
      </c>
      <c r="AC1871" s="13">
        <v>44555</v>
      </c>
      <c r="AD1871" s="12">
        <v>56</v>
      </c>
      <c r="AE1871" s="15" t="s">
        <v>33</v>
      </c>
    </row>
    <row r="1872" spans="3:31" ht="18" x14ac:dyDescent="0.35">
      <c r="C1872" s="11" t="s">
        <v>3751</v>
      </c>
      <c r="D1872" s="12" t="s">
        <v>5863</v>
      </c>
      <c r="E1872" s="12" t="s">
        <v>7883</v>
      </c>
      <c r="F1872" s="12" t="s">
        <v>30</v>
      </c>
      <c r="G1872" s="12" t="s">
        <v>8031</v>
      </c>
      <c r="H1872" s="12" t="s">
        <v>8024</v>
      </c>
      <c r="I1872" s="12" t="s">
        <v>3752</v>
      </c>
      <c r="J1872" s="13">
        <v>45669</v>
      </c>
      <c r="K1872" s="14">
        <v>0.46233796296296298</v>
      </c>
      <c r="L1872" s="12">
        <v>102.93</v>
      </c>
      <c r="M1872" s="12">
        <v>4286.74</v>
      </c>
      <c r="N1872" s="12">
        <v>4389.67</v>
      </c>
      <c r="O1872" s="12">
        <v>684.1</v>
      </c>
      <c r="P1872" s="49">
        <v>45698</v>
      </c>
      <c r="Q1872" s="12" t="str">
        <f>TEXT(Table1[[#This Row],[Billing_Date]],"YYYY")</f>
        <v>2025</v>
      </c>
      <c r="R1872" s="49">
        <v>45857</v>
      </c>
      <c r="S1872" s="12" t="s">
        <v>49</v>
      </c>
      <c r="T1872" s="12">
        <f>IF(Table1[[#This Row],[Payment_Status]]="Paid",1,0)</f>
        <v>0</v>
      </c>
      <c r="U1872" s="12">
        <f>IF(Table1[[#This Row],[Payment_Status]]="Unpaid",1,0)</f>
        <v>1</v>
      </c>
      <c r="V1872" s="12">
        <f>IF(Table1[[#This Row],[Payment_Status]]="Pending",1,0)</f>
        <v>0</v>
      </c>
      <c r="W1872" s="12" t="s">
        <v>29</v>
      </c>
      <c r="X1872" s="12" t="s">
        <v>44</v>
      </c>
      <c r="Y1872" s="12" t="s">
        <v>31</v>
      </c>
      <c r="Z1872" s="12">
        <v>67.55</v>
      </c>
      <c r="AA1872" s="12">
        <v>35.380000000000003</v>
      </c>
      <c r="AB1872" s="12" t="s">
        <v>46</v>
      </c>
      <c r="AC1872" s="13">
        <v>45425</v>
      </c>
      <c r="AD1872" s="12">
        <v>73</v>
      </c>
      <c r="AE1872" s="15" t="s">
        <v>40</v>
      </c>
    </row>
    <row r="1873" spans="3:31" ht="18" x14ac:dyDescent="0.35">
      <c r="C1873" s="11" t="s">
        <v>3753</v>
      </c>
      <c r="D1873" s="12" t="s">
        <v>5864</v>
      </c>
      <c r="E1873" s="12" t="s">
        <v>7884</v>
      </c>
      <c r="F1873" s="12" t="s">
        <v>35</v>
      </c>
      <c r="G1873" s="12" t="s">
        <v>8027</v>
      </c>
      <c r="H1873" s="12" t="s">
        <v>8022</v>
      </c>
      <c r="I1873" s="12" t="s">
        <v>3754</v>
      </c>
      <c r="J1873" s="13">
        <v>45809</v>
      </c>
      <c r="K1873" s="14">
        <v>0.5158449074074074</v>
      </c>
      <c r="L1873" s="12">
        <v>16.29</v>
      </c>
      <c r="M1873" s="12">
        <v>2704.23</v>
      </c>
      <c r="N1873" s="12">
        <v>2720.52</v>
      </c>
      <c r="O1873" s="12">
        <v>119.4</v>
      </c>
      <c r="P1873" s="49">
        <v>45811</v>
      </c>
      <c r="Q1873" s="12" t="str">
        <f>TEXT(Table1[[#This Row],[Billing_Date]],"YYYY")</f>
        <v>2025</v>
      </c>
      <c r="R1873" s="49">
        <v>45873</v>
      </c>
      <c r="S1873" s="12" t="s">
        <v>28</v>
      </c>
      <c r="T1873" s="12">
        <f>IF(Table1[[#This Row],[Payment_Status]]="Paid",1,0)</f>
        <v>1</v>
      </c>
      <c r="U1873" s="12">
        <f>IF(Table1[[#This Row],[Payment_Status]]="Unpaid",1,0)</f>
        <v>0</v>
      </c>
      <c r="V1873" s="12">
        <f>IF(Table1[[#This Row],[Payment_Status]]="Pending",1,0)</f>
        <v>0</v>
      </c>
      <c r="W1873" s="12" t="s">
        <v>43</v>
      </c>
      <c r="X1873" s="12" t="s">
        <v>39</v>
      </c>
      <c r="Y1873" s="12" t="s">
        <v>85</v>
      </c>
      <c r="Z1873" s="12">
        <v>7.87</v>
      </c>
      <c r="AA1873" s="12">
        <v>8.42</v>
      </c>
      <c r="AB1873" s="12" t="s">
        <v>46</v>
      </c>
      <c r="AC1873" s="13">
        <v>44071</v>
      </c>
      <c r="AD1873" s="12">
        <v>66</v>
      </c>
      <c r="AE1873" s="15" t="s">
        <v>64</v>
      </c>
    </row>
    <row r="1874" spans="3:31" ht="18" x14ac:dyDescent="0.35">
      <c r="C1874" s="11" t="s">
        <v>3755</v>
      </c>
      <c r="D1874" s="12" t="s">
        <v>5865</v>
      </c>
      <c r="E1874" s="12" t="s">
        <v>7885</v>
      </c>
      <c r="F1874" s="12" t="s">
        <v>35</v>
      </c>
      <c r="G1874" s="12" t="s">
        <v>8026</v>
      </c>
      <c r="H1874" s="12" t="s">
        <v>8021</v>
      </c>
      <c r="I1874" s="12" t="s">
        <v>3756</v>
      </c>
      <c r="J1874" s="13">
        <v>45551</v>
      </c>
      <c r="K1874" s="14">
        <v>0.99204861111111109</v>
      </c>
      <c r="L1874" s="12">
        <v>490.61</v>
      </c>
      <c r="M1874" s="12">
        <v>2790.66</v>
      </c>
      <c r="N1874" s="12">
        <v>3281.27</v>
      </c>
      <c r="O1874" s="12">
        <v>2345.87</v>
      </c>
      <c r="P1874" s="49">
        <v>45554</v>
      </c>
      <c r="Q1874" s="12" t="str">
        <f>TEXT(Table1[[#This Row],[Billing_Date]],"YYYY")</f>
        <v>2024</v>
      </c>
      <c r="R1874" s="49">
        <v>45880</v>
      </c>
      <c r="S1874" s="12" t="s">
        <v>49</v>
      </c>
      <c r="T1874" s="12">
        <f>IF(Table1[[#This Row],[Payment_Status]]="Paid",1,0)</f>
        <v>0</v>
      </c>
      <c r="U1874" s="12">
        <f>IF(Table1[[#This Row],[Payment_Status]]="Unpaid",1,0)</f>
        <v>1</v>
      </c>
      <c r="V1874" s="12">
        <f>IF(Table1[[#This Row],[Payment_Status]]="Pending",1,0)</f>
        <v>0</v>
      </c>
      <c r="W1874" s="12" t="s">
        <v>43</v>
      </c>
      <c r="X1874" s="12" t="s">
        <v>44</v>
      </c>
      <c r="Y1874" s="12" t="s">
        <v>63</v>
      </c>
      <c r="Z1874" s="12">
        <v>309.99</v>
      </c>
      <c r="AA1874" s="12">
        <v>180.62</v>
      </c>
      <c r="AB1874" s="12" t="s">
        <v>32</v>
      </c>
      <c r="AC1874" s="13">
        <v>44131</v>
      </c>
      <c r="AD1874" s="12">
        <v>29</v>
      </c>
      <c r="AE1874" s="15" t="s">
        <v>64</v>
      </c>
    </row>
    <row r="1875" spans="3:31" ht="18" x14ac:dyDescent="0.35">
      <c r="C1875" s="11" t="s">
        <v>3757</v>
      </c>
      <c r="D1875" s="12" t="s">
        <v>5866</v>
      </c>
      <c r="E1875" s="12" t="s">
        <v>7886</v>
      </c>
      <c r="F1875" s="12" t="s">
        <v>35</v>
      </c>
      <c r="G1875" s="12" t="s">
        <v>8030</v>
      </c>
      <c r="H1875" s="12" t="s">
        <v>8023</v>
      </c>
      <c r="I1875" s="12" t="s">
        <v>3758</v>
      </c>
      <c r="J1875" s="13">
        <v>45605</v>
      </c>
      <c r="K1875" s="14">
        <v>0.37031249999999999</v>
      </c>
      <c r="L1875" s="12">
        <v>436.2</v>
      </c>
      <c r="M1875" s="12">
        <v>4000.53</v>
      </c>
      <c r="N1875" s="12">
        <v>4436.7299999999996</v>
      </c>
      <c r="O1875" s="12">
        <v>2167.8000000000002</v>
      </c>
      <c r="P1875" s="49">
        <v>45619</v>
      </c>
      <c r="Q1875" s="12" t="str">
        <f>TEXT(Table1[[#This Row],[Billing_Date]],"YYYY")</f>
        <v>2024</v>
      </c>
      <c r="R1875" s="49">
        <v>45870</v>
      </c>
      <c r="S1875" s="12" t="s">
        <v>49</v>
      </c>
      <c r="T1875" s="12">
        <f>IF(Table1[[#This Row],[Payment_Status]]="Paid",1,0)</f>
        <v>0</v>
      </c>
      <c r="U1875" s="12">
        <f>IF(Table1[[#This Row],[Payment_Status]]="Unpaid",1,0)</f>
        <v>1</v>
      </c>
      <c r="V1875" s="12">
        <f>IF(Table1[[#This Row],[Payment_Status]]="Pending",1,0)</f>
        <v>0</v>
      </c>
      <c r="W1875" s="12" t="s">
        <v>58</v>
      </c>
      <c r="X1875" s="12" t="s">
        <v>44</v>
      </c>
      <c r="Y1875" s="12" t="s">
        <v>31</v>
      </c>
      <c r="Z1875" s="12">
        <v>175.68</v>
      </c>
      <c r="AA1875" s="12">
        <v>260.52</v>
      </c>
      <c r="AB1875" s="12" t="s">
        <v>32</v>
      </c>
      <c r="AC1875" s="13">
        <v>43916</v>
      </c>
      <c r="AD1875" s="12">
        <v>32</v>
      </c>
      <c r="AE1875" s="15" t="s">
        <v>33</v>
      </c>
    </row>
    <row r="1876" spans="3:31" ht="18" x14ac:dyDescent="0.35">
      <c r="C1876" s="11" t="s">
        <v>3759</v>
      </c>
      <c r="D1876" s="12" t="s">
        <v>5867</v>
      </c>
      <c r="E1876" s="12" t="s">
        <v>7887</v>
      </c>
      <c r="F1876" s="12" t="s">
        <v>35</v>
      </c>
      <c r="G1876" s="12" t="s">
        <v>8031</v>
      </c>
      <c r="H1876" s="12" t="s">
        <v>8024</v>
      </c>
      <c r="I1876" s="12" t="s">
        <v>3760</v>
      </c>
      <c r="J1876" s="13">
        <v>45742</v>
      </c>
      <c r="K1876" s="14">
        <v>0.97969907407407408</v>
      </c>
      <c r="L1876" s="12">
        <v>32.119999999999997</v>
      </c>
      <c r="M1876" s="12">
        <v>2605.2600000000002</v>
      </c>
      <c r="N1876" s="12">
        <v>2637.38</v>
      </c>
      <c r="O1876" s="12">
        <v>165.31</v>
      </c>
      <c r="P1876" s="49">
        <v>45742</v>
      </c>
      <c r="Q1876" s="12" t="str">
        <f>TEXT(Table1[[#This Row],[Billing_Date]],"YYYY")</f>
        <v>2025</v>
      </c>
      <c r="R1876" s="49">
        <v>45886</v>
      </c>
      <c r="S1876" s="12" t="s">
        <v>49</v>
      </c>
      <c r="T1876" s="12">
        <f>IF(Table1[[#This Row],[Payment_Status]]="Paid",1,0)</f>
        <v>0</v>
      </c>
      <c r="U1876" s="12">
        <f>IF(Table1[[#This Row],[Payment_Status]]="Unpaid",1,0)</f>
        <v>1</v>
      </c>
      <c r="V1876" s="12">
        <f>IF(Table1[[#This Row],[Payment_Status]]="Pending",1,0)</f>
        <v>0</v>
      </c>
      <c r="W1876" s="12" t="s">
        <v>50</v>
      </c>
      <c r="X1876" s="12" t="s">
        <v>39</v>
      </c>
      <c r="Y1876" s="12" t="s">
        <v>51</v>
      </c>
      <c r="Z1876" s="12">
        <v>21.07</v>
      </c>
      <c r="AA1876" s="12">
        <v>11.05</v>
      </c>
      <c r="AB1876" s="12" t="s">
        <v>46</v>
      </c>
      <c r="AC1876" s="13">
        <v>44369</v>
      </c>
      <c r="AD1876" s="12">
        <v>74</v>
      </c>
      <c r="AE1876" s="15" t="s">
        <v>64</v>
      </c>
    </row>
    <row r="1877" spans="3:31" ht="18" x14ac:dyDescent="0.35">
      <c r="C1877" s="11" t="s">
        <v>3761</v>
      </c>
      <c r="D1877" s="12" t="s">
        <v>5868</v>
      </c>
      <c r="E1877" s="12" t="s">
        <v>7888</v>
      </c>
      <c r="F1877" s="12" t="s">
        <v>35</v>
      </c>
      <c r="G1877" s="12" t="s">
        <v>8026</v>
      </c>
      <c r="H1877" s="12" t="s">
        <v>8021</v>
      </c>
      <c r="I1877" s="12" t="s">
        <v>3762</v>
      </c>
      <c r="J1877" s="13">
        <v>45710</v>
      </c>
      <c r="K1877" s="14">
        <v>0.71685185185185185</v>
      </c>
      <c r="L1877" s="12">
        <v>85.72</v>
      </c>
      <c r="M1877" s="12">
        <v>4658.1000000000004</v>
      </c>
      <c r="N1877" s="12">
        <v>4743.82</v>
      </c>
      <c r="O1877" s="12">
        <v>528.13</v>
      </c>
      <c r="P1877" s="49">
        <v>45712</v>
      </c>
      <c r="Q1877" s="12" t="str">
        <f>TEXT(Table1[[#This Row],[Billing_Date]],"YYYY")</f>
        <v>2025</v>
      </c>
      <c r="R1877" s="49">
        <v>45882</v>
      </c>
      <c r="S1877" s="12" t="s">
        <v>49</v>
      </c>
      <c r="T1877" s="12">
        <f>IF(Table1[[#This Row],[Payment_Status]]="Paid",1,0)</f>
        <v>0</v>
      </c>
      <c r="U1877" s="12">
        <f>IF(Table1[[#This Row],[Payment_Status]]="Unpaid",1,0)</f>
        <v>1</v>
      </c>
      <c r="V1877" s="12">
        <f>IF(Table1[[#This Row],[Payment_Status]]="Pending",1,0)</f>
        <v>0</v>
      </c>
      <c r="W1877" s="12" t="s">
        <v>50</v>
      </c>
      <c r="X1877" s="12" t="s">
        <v>39</v>
      </c>
      <c r="Y1877" s="12" t="s">
        <v>45</v>
      </c>
      <c r="Z1877" s="12">
        <v>37.18</v>
      </c>
      <c r="AA1877" s="12">
        <v>48.54</v>
      </c>
      <c r="AB1877" s="12" t="s">
        <v>32</v>
      </c>
      <c r="AC1877" s="13">
        <v>43801</v>
      </c>
      <c r="AD1877" s="12">
        <v>18</v>
      </c>
      <c r="AE1877" s="15" t="s">
        <v>64</v>
      </c>
    </row>
    <row r="1878" spans="3:31" ht="18" x14ac:dyDescent="0.35">
      <c r="C1878" s="11" t="s">
        <v>3763</v>
      </c>
      <c r="D1878" s="12" t="s">
        <v>5869</v>
      </c>
      <c r="E1878" s="12" t="s">
        <v>7889</v>
      </c>
      <c r="F1878" s="12" t="s">
        <v>26</v>
      </c>
      <c r="G1878" s="12" t="s">
        <v>8031</v>
      </c>
      <c r="H1878" s="12" t="s">
        <v>8024</v>
      </c>
      <c r="I1878" s="12" t="s">
        <v>3764</v>
      </c>
      <c r="J1878" s="13">
        <v>45587</v>
      </c>
      <c r="K1878" s="14">
        <v>0.20859953703703704</v>
      </c>
      <c r="L1878" s="12">
        <v>82.23</v>
      </c>
      <c r="M1878" s="12">
        <v>1656.93</v>
      </c>
      <c r="N1878" s="12">
        <v>1739.16</v>
      </c>
      <c r="O1878" s="12">
        <v>560.51</v>
      </c>
      <c r="P1878" s="49">
        <v>45656</v>
      </c>
      <c r="Q1878" s="12" t="str">
        <f>TEXT(Table1[[#This Row],[Billing_Date]],"YYYY")</f>
        <v>2024</v>
      </c>
      <c r="R1878" s="49">
        <v>45866</v>
      </c>
      <c r="S1878" s="12" t="s">
        <v>49</v>
      </c>
      <c r="T1878" s="12">
        <f>IF(Table1[[#This Row],[Payment_Status]]="Paid",1,0)</f>
        <v>0</v>
      </c>
      <c r="U1878" s="12">
        <f>IF(Table1[[#This Row],[Payment_Status]]="Unpaid",1,0)</f>
        <v>1</v>
      </c>
      <c r="V1878" s="12">
        <f>IF(Table1[[#This Row],[Payment_Status]]="Pending",1,0)</f>
        <v>0</v>
      </c>
      <c r="W1878" s="12" t="s">
        <v>43</v>
      </c>
      <c r="X1878" s="12" t="s">
        <v>44</v>
      </c>
      <c r="Y1878" s="12" t="s">
        <v>45</v>
      </c>
      <c r="Z1878" s="12">
        <v>36.840000000000003</v>
      </c>
      <c r="AA1878" s="12">
        <v>45.39</v>
      </c>
      <c r="AB1878" s="12" t="s">
        <v>46</v>
      </c>
      <c r="AC1878" s="13">
        <v>43348</v>
      </c>
      <c r="AD1878" s="12">
        <v>18</v>
      </c>
      <c r="AE1878" s="15" t="s">
        <v>33</v>
      </c>
    </row>
    <row r="1879" spans="3:31" ht="18" x14ac:dyDescent="0.35">
      <c r="C1879" s="11" t="s">
        <v>3277</v>
      </c>
      <c r="D1879" s="12" t="s">
        <v>5870</v>
      </c>
      <c r="E1879" s="12" t="s">
        <v>7890</v>
      </c>
      <c r="F1879" s="12" t="s">
        <v>35</v>
      </c>
      <c r="G1879" s="12" t="s">
        <v>8027</v>
      </c>
      <c r="H1879" s="12" t="s">
        <v>8022</v>
      </c>
      <c r="I1879" s="12" t="s">
        <v>3278</v>
      </c>
      <c r="J1879" s="13">
        <v>45612</v>
      </c>
      <c r="K1879" s="14">
        <v>0.37555555555555553</v>
      </c>
      <c r="L1879" s="12">
        <v>43.12</v>
      </c>
      <c r="M1879" s="12">
        <v>3673.99</v>
      </c>
      <c r="N1879" s="12">
        <v>3717.1099999999901</v>
      </c>
      <c r="O1879" s="12">
        <v>240.74</v>
      </c>
      <c r="P1879" s="49">
        <v>45847</v>
      </c>
      <c r="Q1879" s="12" t="str">
        <f>TEXT(Table1[[#This Row],[Billing_Date]],"YYYY")</f>
        <v>2025</v>
      </c>
      <c r="R1879" s="49">
        <v>45865</v>
      </c>
      <c r="S1879" s="12" t="s">
        <v>49</v>
      </c>
      <c r="T1879" s="12">
        <f>IF(Table1[[#This Row],[Payment_Status]]="Paid",1,0)</f>
        <v>0</v>
      </c>
      <c r="U1879" s="12">
        <f>IF(Table1[[#This Row],[Payment_Status]]="Unpaid",1,0)</f>
        <v>1</v>
      </c>
      <c r="V1879" s="12">
        <f>IF(Table1[[#This Row],[Payment_Status]]="Pending",1,0)</f>
        <v>0</v>
      </c>
      <c r="W1879" s="12" t="s">
        <v>29</v>
      </c>
      <c r="X1879" s="12" t="s">
        <v>44</v>
      </c>
      <c r="Y1879" s="12" t="s">
        <v>45</v>
      </c>
      <c r="Z1879" s="12">
        <v>28.78</v>
      </c>
      <c r="AA1879" s="12">
        <v>14.34</v>
      </c>
      <c r="AB1879" s="12" t="s">
        <v>46</v>
      </c>
      <c r="AC1879" s="13">
        <v>42593</v>
      </c>
      <c r="AD1879" s="12">
        <v>54</v>
      </c>
      <c r="AE1879" s="15" t="s">
        <v>40</v>
      </c>
    </row>
    <row r="1880" spans="3:31" ht="18" x14ac:dyDescent="0.35">
      <c r="C1880" s="11" t="s">
        <v>3769</v>
      </c>
      <c r="D1880" s="12" t="s">
        <v>5872</v>
      </c>
      <c r="E1880" s="12" t="s">
        <v>7892</v>
      </c>
      <c r="F1880" s="12" t="s">
        <v>26</v>
      </c>
      <c r="G1880" s="12" t="s">
        <v>8031</v>
      </c>
      <c r="H1880" s="12" t="s">
        <v>8024</v>
      </c>
      <c r="I1880" s="12" t="s">
        <v>3770</v>
      </c>
      <c r="J1880" s="13">
        <v>45560</v>
      </c>
      <c r="K1880" s="14">
        <v>0.11722222222222223</v>
      </c>
      <c r="L1880" s="12">
        <v>110.76</v>
      </c>
      <c r="M1880" s="12">
        <v>4633.51</v>
      </c>
      <c r="N1880" s="12">
        <v>4744.2700000000004</v>
      </c>
      <c r="O1880" s="12">
        <v>746.75</v>
      </c>
      <c r="P1880" s="49">
        <v>45775</v>
      </c>
      <c r="Q1880" s="12" t="str">
        <f>TEXT(Table1[[#This Row],[Billing_Date]],"YYYY")</f>
        <v>2025</v>
      </c>
      <c r="R1880" s="49">
        <v>45881</v>
      </c>
      <c r="S1880" s="12" t="s">
        <v>28</v>
      </c>
      <c r="T1880" s="12">
        <f>IF(Table1[[#This Row],[Payment_Status]]="Paid",1,0)</f>
        <v>1</v>
      </c>
      <c r="U1880" s="12">
        <f>IF(Table1[[#This Row],[Payment_Status]]="Unpaid",1,0)</f>
        <v>0</v>
      </c>
      <c r="V1880" s="12">
        <f>IF(Table1[[#This Row],[Payment_Status]]="Pending",1,0)</f>
        <v>0</v>
      </c>
      <c r="W1880" s="12" t="s">
        <v>43</v>
      </c>
      <c r="X1880" s="12" t="s">
        <v>44</v>
      </c>
      <c r="Y1880" s="12" t="s">
        <v>31</v>
      </c>
      <c r="Z1880" s="12">
        <v>61.37</v>
      </c>
      <c r="AA1880" s="12">
        <v>49.39</v>
      </c>
      <c r="AB1880" s="12" t="s">
        <v>46</v>
      </c>
      <c r="AC1880" s="13">
        <v>43571</v>
      </c>
      <c r="AD1880" s="12">
        <v>38</v>
      </c>
      <c r="AE1880" s="15" t="s">
        <v>33</v>
      </c>
    </row>
    <row r="1881" spans="3:31" ht="18" x14ac:dyDescent="0.35">
      <c r="C1881" s="11" t="s">
        <v>3771</v>
      </c>
      <c r="D1881" s="12" t="s">
        <v>5873</v>
      </c>
      <c r="E1881" s="12" t="s">
        <v>7893</v>
      </c>
      <c r="F1881" s="12" t="s">
        <v>35</v>
      </c>
      <c r="G1881" s="12" t="s">
        <v>8026</v>
      </c>
      <c r="H1881" s="12" t="s">
        <v>8021</v>
      </c>
      <c r="I1881" s="12" t="s">
        <v>3772</v>
      </c>
      <c r="J1881" s="13">
        <v>45606</v>
      </c>
      <c r="K1881" s="14">
        <v>0.26479166666666665</v>
      </c>
      <c r="L1881" s="12">
        <v>479.39</v>
      </c>
      <c r="M1881" s="12">
        <v>3124.32</v>
      </c>
      <c r="N1881" s="12">
        <v>3603.71</v>
      </c>
      <c r="O1881" s="12">
        <v>2888.61</v>
      </c>
      <c r="P1881" s="49">
        <v>45677</v>
      </c>
      <c r="Q1881" s="12" t="str">
        <f>TEXT(Table1[[#This Row],[Billing_Date]],"YYYY")</f>
        <v>2025</v>
      </c>
      <c r="R1881" s="49">
        <v>45868</v>
      </c>
      <c r="S1881" s="12" t="s">
        <v>37</v>
      </c>
      <c r="T1881" s="12">
        <f>IF(Table1[[#This Row],[Payment_Status]]="Paid",1,0)</f>
        <v>0</v>
      </c>
      <c r="U1881" s="12">
        <f>IF(Table1[[#This Row],[Payment_Status]]="Unpaid",1,0)</f>
        <v>0</v>
      </c>
      <c r="V1881" s="12">
        <f>IF(Table1[[#This Row],[Payment_Status]]="Pending",1,0)</f>
        <v>1</v>
      </c>
      <c r="W1881" s="12" t="s">
        <v>43</v>
      </c>
      <c r="X1881" s="12" t="s">
        <v>30</v>
      </c>
      <c r="Y1881" s="12" t="s">
        <v>45</v>
      </c>
      <c r="Z1881" s="12">
        <v>267.45</v>
      </c>
      <c r="AA1881" s="12">
        <v>211.94</v>
      </c>
      <c r="AB1881" s="12" t="s">
        <v>46</v>
      </c>
      <c r="AC1881" s="13">
        <v>43771</v>
      </c>
      <c r="AD1881" s="12">
        <v>70</v>
      </c>
      <c r="AE1881" s="15" t="s">
        <v>33</v>
      </c>
    </row>
    <row r="1882" spans="3:31" ht="18" x14ac:dyDescent="0.35">
      <c r="C1882" s="11" t="s">
        <v>3773</v>
      </c>
      <c r="D1882" s="12" t="s">
        <v>5874</v>
      </c>
      <c r="E1882" s="12" t="s">
        <v>7894</v>
      </c>
      <c r="F1882" s="12" t="s">
        <v>35</v>
      </c>
      <c r="G1882" s="12" t="s">
        <v>8028</v>
      </c>
      <c r="H1882" s="12" t="s">
        <v>8022</v>
      </c>
      <c r="I1882" s="12" t="s">
        <v>3774</v>
      </c>
      <c r="J1882" s="13">
        <v>45824</v>
      </c>
      <c r="K1882" s="14">
        <v>0.59320601851851851</v>
      </c>
      <c r="L1882" s="12">
        <v>333.33</v>
      </c>
      <c r="M1882" s="12">
        <v>3886.26</v>
      </c>
      <c r="N1882" s="12">
        <v>4219.59</v>
      </c>
      <c r="O1882" s="12">
        <v>1893.83</v>
      </c>
      <c r="P1882" s="49">
        <v>45825</v>
      </c>
      <c r="Q1882" s="12" t="str">
        <f>TEXT(Table1[[#This Row],[Billing_Date]],"YYYY")</f>
        <v>2025</v>
      </c>
      <c r="R1882" s="49">
        <v>45857</v>
      </c>
      <c r="S1882" s="12" t="s">
        <v>37</v>
      </c>
      <c r="T1882" s="12">
        <f>IF(Table1[[#This Row],[Payment_Status]]="Paid",1,0)</f>
        <v>0</v>
      </c>
      <c r="U1882" s="12">
        <f>IF(Table1[[#This Row],[Payment_Status]]="Unpaid",1,0)</f>
        <v>0</v>
      </c>
      <c r="V1882" s="12">
        <f>IF(Table1[[#This Row],[Payment_Status]]="Pending",1,0)</f>
        <v>1</v>
      </c>
      <c r="W1882" s="12" t="s">
        <v>29</v>
      </c>
      <c r="X1882" s="12" t="s">
        <v>30</v>
      </c>
      <c r="Y1882" s="12" t="s">
        <v>45</v>
      </c>
      <c r="Z1882" s="12">
        <v>156.86000000000001</v>
      </c>
      <c r="AA1882" s="12">
        <v>176.47</v>
      </c>
      <c r="AB1882" s="12" t="s">
        <v>32</v>
      </c>
      <c r="AC1882" s="13">
        <v>43281</v>
      </c>
      <c r="AD1882" s="12">
        <v>31</v>
      </c>
      <c r="AE1882" s="15" t="s">
        <v>33</v>
      </c>
    </row>
    <row r="1883" spans="3:31" ht="18" x14ac:dyDescent="0.35">
      <c r="C1883" s="11" t="s">
        <v>3775</v>
      </c>
      <c r="D1883" s="12" t="s">
        <v>5875</v>
      </c>
      <c r="E1883" s="12" t="s">
        <v>7895</v>
      </c>
      <c r="F1883" s="12" t="s">
        <v>30</v>
      </c>
      <c r="G1883" s="12" t="s">
        <v>8027</v>
      </c>
      <c r="H1883" s="12" t="s">
        <v>8022</v>
      </c>
      <c r="I1883" s="12" t="s">
        <v>3776</v>
      </c>
      <c r="J1883" s="13">
        <v>45786</v>
      </c>
      <c r="K1883" s="14">
        <v>0.74165509259259255</v>
      </c>
      <c r="L1883" s="12">
        <v>70.94</v>
      </c>
      <c r="M1883" s="12">
        <v>3187.12</v>
      </c>
      <c r="N1883" s="12">
        <v>3258.06</v>
      </c>
      <c r="O1883" s="12">
        <v>436.68</v>
      </c>
      <c r="P1883" s="49">
        <v>45790</v>
      </c>
      <c r="Q1883" s="12" t="str">
        <f>TEXT(Table1[[#This Row],[Billing_Date]],"YYYY")</f>
        <v>2025</v>
      </c>
      <c r="R1883" s="49">
        <v>45868</v>
      </c>
      <c r="S1883" s="12" t="s">
        <v>49</v>
      </c>
      <c r="T1883" s="12">
        <f>IF(Table1[[#This Row],[Payment_Status]]="Paid",1,0)</f>
        <v>0</v>
      </c>
      <c r="U1883" s="12">
        <f>IF(Table1[[#This Row],[Payment_Status]]="Unpaid",1,0)</f>
        <v>1</v>
      </c>
      <c r="V1883" s="12">
        <f>IF(Table1[[#This Row],[Payment_Status]]="Pending",1,0)</f>
        <v>0</v>
      </c>
      <c r="W1883" s="12" t="s">
        <v>58</v>
      </c>
      <c r="X1883" s="12" t="s">
        <v>39</v>
      </c>
      <c r="Y1883" s="12" t="s">
        <v>51</v>
      </c>
      <c r="Z1883" s="12">
        <v>40.35</v>
      </c>
      <c r="AA1883" s="12">
        <v>30.59</v>
      </c>
      <c r="AB1883" s="12" t="s">
        <v>32</v>
      </c>
      <c r="AC1883" s="13">
        <v>42241</v>
      </c>
      <c r="AD1883" s="12">
        <v>52</v>
      </c>
      <c r="AE1883" s="15" t="s">
        <v>33</v>
      </c>
    </row>
    <row r="1884" spans="3:31" ht="18" x14ac:dyDescent="0.35">
      <c r="C1884" s="11" t="s">
        <v>3777</v>
      </c>
      <c r="D1884" s="12" t="s">
        <v>5876</v>
      </c>
      <c r="E1884" s="12" t="s">
        <v>7896</v>
      </c>
      <c r="F1884" s="12" t="s">
        <v>30</v>
      </c>
      <c r="G1884" s="12" t="s">
        <v>8026</v>
      </c>
      <c r="H1884" s="12" t="s">
        <v>8021</v>
      </c>
      <c r="I1884" s="12" t="s">
        <v>3778</v>
      </c>
      <c r="J1884" s="13">
        <v>45511</v>
      </c>
      <c r="K1884" s="14">
        <v>0.87480324074074078</v>
      </c>
      <c r="L1884" s="12">
        <v>260.45</v>
      </c>
      <c r="M1884" s="12">
        <v>2908.99</v>
      </c>
      <c r="N1884" s="12">
        <v>3169.4399999999901</v>
      </c>
      <c r="O1884" s="12">
        <v>1386.73</v>
      </c>
      <c r="P1884" s="49">
        <v>45747</v>
      </c>
      <c r="Q1884" s="12" t="str">
        <f>TEXT(Table1[[#This Row],[Billing_Date]],"YYYY")</f>
        <v>2025</v>
      </c>
      <c r="R1884" s="49">
        <v>45872</v>
      </c>
      <c r="S1884" s="12" t="s">
        <v>37</v>
      </c>
      <c r="T1884" s="12">
        <f>IF(Table1[[#This Row],[Payment_Status]]="Paid",1,0)</f>
        <v>0</v>
      </c>
      <c r="U1884" s="12">
        <f>IF(Table1[[#This Row],[Payment_Status]]="Unpaid",1,0)</f>
        <v>0</v>
      </c>
      <c r="V1884" s="12">
        <f>IF(Table1[[#This Row],[Payment_Status]]="Pending",1,0)</f>
        <v>1</v>
      </c>
      <c r="W1884" s="12" t="s">
        <v>38</v>
      </c>
      <c r="X1884" s="12" t="s">
        <v>44</v>
      </c>
      <c r="Y1884" s="12" t="s">
        <v>63</v>
      </c>
      <c r="Z1884" s="12">
        <v>133.13999999999999</v>
      </c>
      <c r="AA1884" s="12">
        <v>127.31</v>
      </c>
      <c r="AB1884" s="12" t="s">
        <v>46</v>
      </c>
      <c r="AC1884" s="13">
        <v>44790</v>
      </c>
      <c r="AD1884" s="12">
        <v>33</v>
      </c>
      <c r="AE1884" s="15" t="s">
        <v>64</v>
      </c>
    </row>
    <row r="1885" spans="3:31" ht="18" x14ac:dyDescent="0.35">
      <c r="C1885" s="11" t="s">
        <v>3394</v>
      </c>
      <c r="D1885" s="12" t="s">
        <v>5877</v>
      </c>
      <c r="E1885" s="12" t="s">
        <v>7897</v>
      </c>
      <c r="F1885" s="12" t="s">
        <v>30</v>
      </c>
      <c r="G1885" s="12" t="s">
        <v>8026</v>
      </c>
      <c r="H1885" s="12" t="s">
        <v>8021</v>
      </c>
      <c r="I1885" s="12" t="s">
        <v>3395</v>
      </c>
      <c r="J1885" s="13">
        <v>45765</v>
      </c>
      <c r="K1885" s="14">
        <v>0.49385416666666665</v>
      </c>
      <c r="L1885" s="12">
        <v>31.12</v>
      </c>
      <c r="M1885" s="12">
        <v>2605</v>
      </c>
      <c r="N1885" s="12">
        <v>2636.12</v>
      </c>
      <c r="O1885" s="12">
        <v>142.19</v>
      </c>
      <c r="P1885" s="49">
        <v>45768</v>
      </c>
      <c r="Q1885" s="12" t="str">
        <f>TEXT(Table1[[#This Row],[Billing_Date]],"YYYY")</f>
        <v>2025</v>
      </c>
      <c r="R1885" s="49">
        <v>45862</v>
      </c>
      <c r="S1885" s="12" t="s">
        <v>28</v>
      </c>
      <c r="T1885" s="12">
        <f>IF(Table1[[#This Row],[Payment_Status]]="Paid",1,0)</f>
        <v>1</v>
      </c>
      <c r="U1885" s="12">
        <f>IF(Table1[[#This Row],[Payment_Status]]="Unpaid",1,0)</f>
        <v>0</v>
      </c>
      <c r="V1885" s="12">
        <f>IF(Table1[[#This Row],[Payment_Status]]="Pending",1,0)</f>
        <v>0</v>
      </c>
      <c r="W1885" s="12" t="s">
        <v>50</v>
      </c>
      <c r="X1885" s="12" t="s">
        <v>44</v>
      </c>
      <c r="Y1885" s="12" t="s">
        <v>51</v>
      </c>
      <c r="Z1885" s="12">
        <v>20.83</v>
      </c>
      <c r="AA1885" s="12">
        <v>10.29</v>
      </c>
      <c r="AB1885" s="12" t="s">
        <v>46</v>
      </c>
      <c r="AC1885" s="13">
        <v>44473</v>
      </c>
      <c r="AD1885" s="12">
        <v>18</v>
      </c>
      <c r="AE1885" s="15" t="s">
        <v>64</v>
      </c>
    </row>
    <row r="1886" spans="3:31" ht="18" x14ac:dyDescent="0.35">
      <c r="C1886" s="11" t="s">
        <v>3781</v>
      </c>
      <c r="D1886" s="12" t="s">
        <v>5878</v>
      </c>
      <c r="E1886" s="12" t="s">
        <v>7898</v>
      </c>
      <c r="F1886" s="12" t="s">
        <v>26</v>
      </c>
      <c r="G1886" s="12" t="s">
        <v>8031</v>
      </c>
      <c r="H1886" s="12" t="s">
        <v>8024</v>
      </c>
      <c r="I1886" s="12" t="s">
        <v>3782</v>
      </c>
      <c r="J1886" s="13">
        <v>45703</v>
      </c>
      <c r="K1886" s="14">
        <v>0.7518055555555555</v>
      </c>
      <c r="L1886" s="12">
        <v>373.54</v>
      </c>
      <c r="M1886" s="12">
        <v>2733.58</v>
      </c>
      <c r="N1886" s="12">
        <v>3107.12</v>
      </c>
      <c r="O1886" s="12">
        <v>2666.05</v>
      </c>
      <c r="P1886" s="49">
        <v>45708</v>
      </c>
      <c r="Q1886" s="12" t="str">
        <f>TEXT(Table1[[#This Row],[Billing_Date]],"YYYY")</f>
        <v>2025</v>
      </c>
      <c r="R1886" s="49">
        <v>45878</v>
      </c>
      <c r="S1886" s="12" t="s">
        <v>37</v>
      </c>
      <c r="T1886" s="12">
        <f>IF(Table1[[#This Row],[Payment_Status]]="Paid",1,0)</f>
        <v>0</v>
      </c>
      <c r="U1886" s="12">
        <f>IF(Table1[[#This Row],[Payment_Status]]="Unpaid",1,0)</f>
        <v>0</v>
      </c>
      <c r="V1886" s="12">
        <f>IF(Table1[[#This Row],[Payment_Status]]="Pending",1,0)</f>
        <v>1</v>
      </c>
      <c r="W1886" s="12" t="s">
        <v>29</v>
      </c>
      <c r="X1886" s="12" t="s">
        <v>44</v>
      </c>
      <c r="Y1886" s="12" t="s">
        <v>63</v>
      </c>
      <c r="Z1886" s="12">
        <v>206.07</v>
      </c>
      <c r="AA1886" s="12">
        <v>167.47</v>
      </c>
      <c r="AB1886" s="12" t="s">
        <v>32</v>
      </c>
      <c r="AC1886" s="13">
        <v>43036</v>
      </c>
      <c r="AD1886" s="12">
        <v>41</v>
      </c>
      <c r="AE1886" s="15" t="s">
        <v>33</v>
      </c>
    </row>
    <row r="1887" spans="3:31" ht="18" x14ac:dyDescent="0.35">
      <c r="C1887" s="11" t="s">
        <v>3783</v>
      </c>
      <c r="D1887" s="12" t="s">
        <v>5879</v>
      </c>
      <c r="E1887" s="12" t="s">
        <v>7899</v>
      </c>
      <c r="F1887" s="12" t="s">
        <v>35</v>
      </c>
      <c r="G1887" s="12" t="s">
        <v>8025</v>
      </c>
      <c r="H1887" s="12" t="s">
        <v>8020</v>
      </c>
      <c r="I1887" s="12" t="s">
        <v>3784</v>
      </c>
      <c r="J1887" s="13">
        <v>45612</v>
      </c>
      <c r="K1887" s="14">
        <v>0.4830902777777778</v>
      </c>
      <c r="L1887" s="12">
        <v>104.62</v>
      </c>
      <c r="M1887" s="12">
        <v>4507.93</v>
      </c>
      <c r="N1887" s="12">
        <v>4612.55</v>
      </c>
      <c r="O1887" s="12">
        <v>779.13</v>
      </c>
      <c r="P1887" s="49">
        <v>45816</v>
      </c>
      <c r="Q1887" s="12" t="str">
        <f>TEXT(Table1[[#This Row],[Billing_Date]],"YYYY")</f>
        <v>2025</v>
      </c>
      <c r="R1887" s="49">
        <v>45857</v>
      </c>
      <c r="S1887" s="12" t="s">
        <v>37</v>
      </c>
      <c r="T1887" s="12">
        <f>IF(Table1[[#This Row],[Payment_Status]]="Paid",1,0)</f>
        <v>0</v>
      </c>
      <c r="U1887" s="12">
        <f>IF(Table1[[#This Row],[Payment_Status]]="Unpaid",1,0)</f>
        <v>0</v>
      </c>
      <c r="V1887" s="12">
        <f>IF(Table1[[#This Row],[Payment_Status]]="Pending",1,0)</f>
        <v>1</v>
      </c>
      <c r="W1887" s="12" t="s">
        <v>58</v>
      </c>
      <c r="X1887" s="12" t="s">
        <v>44</v>
      </c>
      <c r="Y1887" s="12" t="s">
        <v>85</v>
      </c>
      <c r="Z1887" s="12">
        <v>49.47</v>
      </c>
      <c r="AA1887" s="12">
        <v>55.15</v>
      </c>
      <c r="AB1887" s="12" t="s">
        <v>46</v>
      </c>
      <c r="AC1887" s="13">
        <v>42878</v>
      </c>
      <c r="AD1887" s="12">
        <v>25</v>
      </c>
      <c r="AE1887" s="15" t="s">
        <v>33</v>
      </c>
    </row>
    <row r="1888" spans="3:31" ht="18" x14ac:dyDescent="0.35">
      <c r="C1888" s="11" t="s">
        <v>3785</v>
      </c>
      <c r="D1888" s="12" t="s">
        <v>5880</v>
      </c>
      <c r="E1888" s="12" t="s">
        <v>7900</v>
      </c>
      <c r="F1888" s="12" t="s">
        <v>30</v>
      </c>
      <c r="G1888" s="12" t="s">
        <v>8027</v>
      </c>
      <c r="H1888" s="12" t="s">
        <v>8022</v>
      </c>
      <c r="I1888" s="12" t="s">
        <v>3786</v>
      </c>
      <c r="J1888" s="13">
        <v>45579</v>
      </c>
      <c r="K1888" s="14">
        <v>0.93504629629629632</v>
      </c>
      <c r="L1888" s="12">
        <v>162.04</v>
      </c>
      <c r="M1888" s="12">
        <v>2129.38</v>
      </c>
      <c r="N1888" s="12">
        <v>2291.42</v>
      </c>
      <c r="O1888" s="12">
        <v>940.19</v>
      </c>
      <c r="P1888" s="49">
        <v>45830</v>
      </c>
      <c r="Q1888" s="12" t="str">
        <f>TEXT(Table1[[#This Row],[Billing_Date]],"YYYY")</f>
        <v>2025</v>
      </c>
      <c r="R1888" s="49">
        <v>45859</v>
      </c>
      <c r="S1888" s="12" t="s">
        <v>49</v>
      </c>
      <c r="T1888" s="12">
        <f>IF(Table1[[#This Row],[Payment_Status]]="Paid",1,0)</f>
        <v>0</v>
      </c>
      <c r="U1888" s="12">
        <f>IF(Table1[[#This Row],[Payment_Status]]="Unpaid",1,0)</f>
        <v>1</v>
      </c>
      <c r="V1888" s="12">
        <f>IF(Table1[[#This Row],[Payment_Status]]="Pending",1,0)</f>
        <v>0</v>
      </c>
      <c r="W1888" s="12" t="s">
        <v>58</v>
      </c>
      <c r="X1888" s="12" t="s">
        <v>44</v>
      </c>
      <c r="Y1888" s="12" t="s">
        <v>31</v>
      </c>
      <c r="Z1888" s="12">
        <v>97.61</v>
      </c>
      <c r="AA1888" s="12">
        <v>64.430000000000007</v>
      </c>
      <c r="AB1888" s="12" t="s">
        <v>46</v>
      </c>
      <c r="AC1888" s="13">
        <v>45173</v>
      </c>
      <c r="AD1888" s="12">
        <v>52</v>
      </c>
      <c r="AE1888" s="15" t="s">
        <v>33</v>
      </c>
    </row>
    <row r="1889" spans="3:31" ht="18" x14ac:dyDescent="0.35">
      <c r="C1889" s="11" t="s">
        <v>3787</v>
      </c>
      <c r="D1889" s="12" t="s">
        <v>5881</v>
      </c>
      <c r="E1889" s="12" t="s">
        <v>7901</v>
      </c>
      <c r="F1889" s="12" t="s">
        <v>35</v>
      </c>
      <c r="G1889" s="12" t="s">
        <v>8031</v>
      </c>
      <c r="H1889" s="12" t="s">
        <v>8024</v>
      </c>
      <c r="I1889" s="12" t="s">
        <v>3788</v>
      </c>
      <c r="J1889" s="13">
        <v>45660</v>
      </c>
      <c r="K1889" s="14">
        <v>0.99442129629629628</v>
      </c>
      <c r="L1889" s="12">
        <v>242.35</v>
      </c>
      <c r="M1889" s="12">
        <v>1614.88</v>
      </c>
      <c r="N1889" s="12">
        <v>1857.23</v>
      </c>
      <c r="O1889" s="12">
        <v>1251.56</v>
      </c>
      <c r="P1889" s="49">
        <v>45770</v>
      </c>
      <c r="Q1889" s="12" t="str">
        <f>TEXT(Table1[[#This Row],[Billing_Date]],"YYYY")</f>
        <v>2025</v>
      </c>
      <c r="R1889" s="49">
        <v>45880</v>
      </c>
      <c r="S1889" s="12" t="s">
        <v>37</v>
      </c>
      <c r="T1889" s="12">
        <f>IF(Table1[[#This Row],[Payment_Status]]="Paid",1,0)</f>
        <v>0</v>
      </c>
      <c r="U1889" s="12">
        <f>IF(Table1[[#This Row],[Payment_Status]]="Unpaid",1,0)</f>
        <v>0</v>
      </c>
      <c r="V1889" s="12">
        <f>IF(Table1[[#This Row],[Payment_Status]]="Pending",1,0)</f>
        <v>1</v>
      </c>
      <c r="W1889" s="12" t="s">
        <v>29</v>
      </c>
      <c r="X1889" s="12" t="s">
        <v>39</v>
      </c>
      <c r="Y1889" s="12" t="s">
        <v>85</v>
      </c>
      <c r="Z1889" s="12">
        <v>99.22</v>
      </c>
      <c r="AA1889" s="12">
        <v>143.13</v>
      </c>
      <c r="AB1889" s="12" t="s">
        <v>46</v>
      </c>
      <c r="AC1889" s="13">
        <v>43813</v>
      </c>
      <c r="AD1889" s="12">
        <v>37</v>
      </c>
      <c r="AE1889" s="15" t="s">
        <v>33</v>
      </c>
    </row>
    <row r="1890" spans="3:31" ht="18" x14ac:dyDescent="0.35">
      <c r="C1890" s="11" t="s">
        <v>3789</v>
      </c>
      <c r="D1890" s="12" t="s">
        <v>5882</v>
      </c>
      <c r="E1890" s="12" t="s">
        <v>7902</v>
      </c>
      <c r="F1890" s="12" t="s">
        <v>26</v>
      </c>
      <c r="G1890" s="12" t="s">
        <v>8026</v>
      </c>
      <c r="H1890" s="12" t="s">
        <v>8021</v>
      </c>
      <c r="I1890" s="12" t="s">
        <v>3790</v>
      </c>
      <c r="J1890" s="13">
        <v>45747</v>
      </c>
      <c r="K1890" s="14">
        <v>0.44543981481481482</v>
      </c>
      <c r="L1890" s="12">
        <v>64.680000000000007</v>
      </c>
      <c r="M1890" s="12">
        <v>3810.49</v>
      </c>
      <c r="N1890" s="12">
        <v>3875.1699999999901</v>
      </c>
      <c r="O1890" s="12">
        <v>341.81</v>
      </c>
      <c r="P1890" s="49">
        <v>45854</v>
      </c>
      <c r="Q1890" s="12" t="str">
        <f>TEXT(Table1[[#This Row],[Billing_Date]],"YYYY")</f>
        <v>2025</v>
      </c>
      <c r="R1890" s="49">
        <v>45876</v>
      </c>
      <c r="S1890" s="12" t="s">
        <v>49</v>
      </c>
      <c r="T1890" s="12">
        <f>IF(Table1[[#This Row],[Payment_Status]]="Paid",1,0)</f>
        <v>0</v>
      </c>
      <c r="U1890" s="12">
        <f>IF(Table1[[#This Row],[Payment_Status]]="Unpaid",1,0)</f>
        <v>1</v>
      </c>
      <c r="V1890" s="12">
        <f>IF(Table1[[#This Row],[Payment_Status]]="Pending",1,0)</f>
        <v>0</v>
      </c>
      <c r="W1890" s="12" t="s">
        <v>38</v>
      </c>
      <c r="X1890" s="12" t="s">
        <v>44</v>
      </c>
      <c r="Y1890" s="12" t="s">
        <v>85</v>
      </c>
      <c r="Z1890" s="12">
        <v>35.619999999999997</v>
      </c>
      <c r="AA1890" s="12">
        <v>29.06</v>
      </c>
      <c r="AB1890" s="12" t="s">
        <v>46</v>
      </c>
      <c r="AC1890" s="13">
        <v>43178</v>
      </c>
      <c r="AD1890" s="12">
        <v>52</v>
      </c>
      <c r="AE1890" s="15" t="s">
        <v>64</v>
      </c>
    </row>
    <row r="1891" spans="3:31" ht="18" x14ac:dyDescent="0.35">
      <c r="C1891" s="11" t="s">
        <v>3793</v>
      </c>
      <c r="D1891" s="12" t="s">
        <v>5884</v>
      </c>
      <c r="E1891" s="12" t="s">
        <v>7904</v>
      </c>
      <c r="F1891" s="12" t="s">
        <v>35</v>
      </c>
      <c r="G1891" s="12" t="s">
        <v>8026</v>
      </c>
      <c r="H1891" s="12" t="s">
        <v>8021</v>
      </c>
      <c r="I1891" s="12" t="s">
        <v>3794</v>
      </c>
      <c r="J1891" s="13">
        <v>45625</v>
      </c>
      <c r="K1891" s="14">
        <v>5.2951388888888888E-2</v>
      </c>
      <c r="L1891" s="12">
        <v>299.75</v>
      </c>
      <c r="M1891" s="12">
        <v>4977.07</v>
      </c>
      <c r="N1891" s="12">
        <v>5276.82</v>
      </c>
      <c r="O1891" s="12">
        <v>1634.17</v>
      </c>
      <c r="P1891" s="49">
        <v>45630</v>
      </c>
      <c r="Q1891" s="12" t="str">
        <f>TEXT(Table1[[#This Row],[Billing_Date]],"YYYY")</f>
        <v>2024</v>
      </c>
      <c r="R1891" s="49">
        <v>45858</v>
      </c>
      <c r="S1891" s="12" t="s">
        <v>28</v>
      </c>
      <c r="T1891" s="12">
        <f>IF(Table1[[#This Row],[Payment_Status]]="Paid",1,0)</f>
        <v>1</v>
      </c>
      <c r="U1891" s="12">
        <f>IF(Table1[[#This Row],[Payment_Status]]="Unpaid",1,0)</f>
        <v>0</v>
      </c>
      <c r="V1891" s="12">
        <f>IF(Table1[[#This Row],[Payment_Status]]="Pending",1,0)</f>
        <v>0</v>
      </c>
      <c r="W1891" s="12" t="s">
        <v>50</v>
      </c>
      <c r="X1891" s="12" t="s">
        <v>30</v>
      </c>
      <c r="Y1891" s="12" t="s">
        <v>51</v>
      </c>
      <c r="Z1891" s="12">
        <v>143.75</v>
      </c>
      <c r="AA1891" s="12">
        <v>156</v>
      </c>
      <c r="AB1891" s="12" t="s">
        <v>46</v>
      </c>
      <c r="AC1891" s="13">
        <v>45410</v>
      </c>
      <c r="AD1891" s="12">
        <v>60</v>
      </c>
      <c r="AE1891" s="15" t="s">
        <v>33</v>
      </c>
    </row>
    <row r="1892" spans="3:31" ht="18" x14ac:dyDescent="0.35">
      <c r="C1892" s="11" t="s">
        <v>3795</v>
      </c>
      <c r="D1892" s="12" t="s">
        <v>5885</v>
      </c>
      <c r="E1892" s="12" t="s">
        <v>7905</v>
      </c>
      <c r="F1892" s="12" t="s">
        <v>30</v>
      </c>
      <c r="G1892" s="12" t="s">
        <v>8030</v>
      </c>
      <c r="H1892" s="12" t="s">
        <v>8023</v>
      </c>
      <c r="I1892" s="12" t="s">
        <v>3796</v>
      </c>
      <c r="J1892" s="13">
        <v>45768</v>
      </c>
      <c r="K1892" s="14">
        <v>0.12153935185185186</v>
      </c>
      <c r="L1892" s="12">
        <v>439.4</v>
      </c>
      <c r="M1892" s="12">
        <v>4976.4799999999996</v>
      </c>
      <c r="N1892" s="12">
        <v>5415.8799999999901</v>
      </c>
      <c r="O1892" s="12">
        <v>2819.26</v>
      </c>
      <c r="P1892" s="49">
        <v>45770</v>
      </c>
      <c r="Q1892" s="12" t="str">
        <f>TEXT(Table1[[#This Row],[Billing_Date]],"YYYY")</f>
        <v>2025</v>
      </c>
      <c r="R1892" s="49">
        <v>45871</v>
      </c>
      <c r="S1892" s="12" t="s">
        <v>37</v>
      </c>
      <c r="T1892" s="12">
        <f>IF(Table1[[#This Row],[Payment_Status]]="Paid",1,0)</f>
        <v>0</v>
      </c>
      <c r="U1892" s="12">
        <f>IF(Table1[[#This Row],[Payment_Status]]="Unpaid",1,0)</f>
        <v>0</v>
      </c>
      <c r="V1892" s="12">
        <f>IF(Table1[[#This Row],[Payment_Status]]="Pending",1,0)</f>
        <v>1</v>
      </c>
      <c r="W1892" s="12" t="s">
        <v>29</v>
      </c>
      <c r="X1892" s="12" t="s">
        <v>44</v>
      </c>
      <c r="Y1892" s="12" t="s">
        <v>31</v>
      </c>
      <c r="Z1892" s="12">
        <v>223.1</v>
      </c>
      <c r="AA1892" s="12">
        <v>216.3</v>
      </c>
      <c r="AB1892" s="12" t="s">
        <v>32</v>
      </c>
      <c r="AC1892" s="13">
        <v>43163</v>
      </c>
      <c r="AD1892" s="12">
        <v>44</v>
      </c>
      <c r="AE1892" s="15" t="s">
        <v>33</v>
      </c>
    </row>
    <row r="1893" spans="3:31" ht="18" x14ac:dyDescent="0.35">
      <c r="C1893" s="11" t="s">
        <v>3797</v>
      </c>
      <c r="D1893" s="12" t="s">
        <v>5886</v>
      </c>
      <c r="E1893" s="12" t="s">
        <v>7906</v>
      </c>
      <c r="F1893" s="12" t="s">
        <v>35</v>
      </c>
      <c r="G1893" s="12" t="s">
        <v>8026</v>
      </c>
      <c r="H1893" s="12" t="s">
        <v>8021</v>
      </c>
      <c r="I1893" s="12" t="s">
        <v>3798</v>
      </c>
      <c r="J1893" s="13">
        <v>45826</v>
      </c>
      <c r="K1893" s="14">
        <v>0.71881944444444446</v>
      </c>
      <c r="L1893" s="12">
        <v>229.62</v>
      </c>
      <c r="M1893" s="12">
        <v>1661.08</v>
      </c>
      <c r="N1893" s="12">
        <v>1890.69999999999</v>
      </c>
      <c r="O1893" s="12">
        <v>1122.67</v>
      </c>
      <c r="P1893" s="49">
        <v>45828</v>
      </c>
      <c r="Q1893" s="12" t="str">
        <f>TEXT(Table1[[#This Row],[Billing_Date]],"YYYY")</f>
        <v>2025</v>
      </c>
      <c r="R1893" s="49">
        <v>45870</v>
      </c>
      <c r="S1893" s="12" t="s">
        <v>49</v>
      </c>
      <c r="T1893" s="12">
        <f>IF(Table1[[#This Row],[Payment_Status]]="Paid",1,0)</f>
        <v>0</v>
      </c>
      <c r="U1893" s="12">
        <f>IF(Table1[[#This Row],[Payment_Status]]="Unpaid",1,0)</f>
        <v>1</v>
      </c>
      <c r="V1893" s="12">
        <f>IF(Table1[[#This Row],[Payment_Status]]="Pending",1,0)</f>
        <v>0</v>
      </c>
      <c r="W1893" s="12" t="s">
        <v>58</v>
      </c>
      <c r="X1893" s="12" t="s">
        <v>30</v>
      </c>
      <c r="Y1893" s="12" t="s">
        <v>51</v>
      </c>
      <c r="Z1893" s="12">
        <v>125.61</v>
      </c>
      <c r="AA1893" s="12">
        <v>104.01</v>
      </c>
      <c r="AB1893" s="12" t="s">
        <v>46</v>
      </c>
      <c r="AC1893" s="13">
        <v>43747</v>
      </c>
      <c r="AD1893" s="12">
        <v>71</v>
      </c>
      <c r="AE1893" s="15" t="s">
        <v>33</v>
      </c>
    </row>
    <row r="1894" spans="3:31" ht="18" x14ac:dyDescent="0.35">
      <c r="C1894" s="11" t="s">
        <v>3799</v>
      </c>
      <c r="D1894" s="12" t="s">
        <v>5887</v>
      </c>
      <c r="E1894" s="12" t="s">
        <v>7907</v>
      </c>
      <c r="F1894" s="12" t="s">
        <v>30</v>
      </c>
      <c r="G1894" s="12" t="s">
        <v>8026</v>
      </c>
      <c r="H1894" s="12" t="s">
        <v>8021</v>
      </c>
      <c r="I1894" s="12" t="s">
        <v>3800</v>
      </c>
      <c r="J1894" s="13">
        <v>45788</v>
      </c>
      <c r="K1894" s="14">
        <v>5.2789351851851851E-2</v>
      </c>
      <c r="L1894" s="12">
        <v>242.64</v>
      </c>
      <c r="M1894" s="12">
        <v>3628.99</v>
      </c>
      <c r="N1894" s="12">
        <v>3871.6299999999901</v>
      </c>
      <c r="O1894" s="12">
        <v>1766.31</v>
      </c>
      <c r="P1894" s="49">
        <v>45794</v>
      </c>
      <c r="Q1894" s="12" t="str">
        <f>TEXT(Table1[[#This Row],[Billing_Date]],"YYYY")</f>
        <v>2025</v>
      </c>
      <c r="R1894" s="49">
        <v>45869</v>
      </c>
      <c r="S1894" s="12" t="s">
        <v>49</v>
      </c>
      <c r="T1894" s="12">
        <f>IF(Table1[[#This Row],[Payment_Status]]="Paid",1,0)</f>
        <v>0</v>
      </c>
      <c r="U1894" s="12">
        <f>IF(Table1[[#This Row],[Payment_Status]]="Unpaid",1,0)</f>
        <v>1</v>
      </c>
      <c r="V1894" s="12">
        <f>IF(Table1[[#This Row],[Payment_Status]]="Pending",1,0)</f>
        <v>0</v>
      </c>
      <c r="W1894" s="12" t="s">
        <v>29</v>
      </c>
      <c r="X1894" s="12" t="s">
        <v>39</v>
      </c>
      <c r="Y1894" s="12" t="s">
        <v>85</v>
      </c>
      <c r="Z1894" s="12">
        <v>150.04</v>
      </c>
      <c r="AA1894" s="12">
        <v>92.6</v>
      </c>
      <c r="AB1894" s="12" t="s">
        <v>46</v>
      </c>
      <c r="AC1894" s="13">
        <v>45069</v>
      </c>
      <c r="AD1894" s="12">
        <v>68</v>
      </c>
      <c r="AE1894" s="15" t="s">
        <v>64</v>
      </c>
    </row>
    <row r="1895" spans="3:31" ht="18" x14ac:dyDescent="0.35">
      <c r="C1895" s="11" t="s">
        <v>3801</v>
      </c>
      <c r="D1895" s="12" t="s">
        <v>5888</v>
      </c>
      <c r="E1895" s="12" t="s">
        <v>7908</v>
      </c>
      <c r="F1895" s="12" t="s">
        <v>30</v>
      </c>
      <c r="G1895" s="12" t="s">
        <v>8026</v>
      </c>
      <c r="H1895" s="12" t="s">
        <v>8021</v>
      </c>
      <c r="I1895" s="12" t="s">
        <v>3802</v>
      </c>
      <c r="J1895" s="13">
        <v>45852</v>
      </c>
      <c r="K1895" s="14">
        <v>0.49618055555555557</v>
      </c>
      <c r="L1895" s="12">
        <v>294.82</v>
      </c>
      <c r="M1895" s="12">
        <v>4814.57</v>
      </c>
      <c r="N1895" s="12">
        <v>5109.3899999999903</v>
      </c>
      <c r="O1895" s="12">
        <v>1804.1</v>
      </c>
      <c r="P1895" s="49">
        <v>45855</v>
      </c>
      <c r="Q1895" s="12" t="str">
        <f>TEXT(Table1[[#This Row],[Billing_Date]],"YYYY")</f>
        <v>2025</v>
      </c>
      <c r="R1895" s="49">
        <v>45884</v>
      </c>
      <c r="S1895" s="12" t="s">
        <v>49</v>
      </c>
      <c r="T1895" s="12">
        <f>IF(Table1[[#This Row],[Payment_Status]]="Paid",1,0)</f>
        <v>0</v>
      </c>
      <c r="U1895" s="12">
        <f>IF(Table1[[#This Row],[Payment_Status]]="Unpaid",1,0)</f>
        <v>1</v>
      </c>
      <c r="V1895" s="12">
        <f>IF(Table1[[#This Row],[Payment_Status]]="Pending",1,0)</f>
        <v>0</v>
      </c>
      <c r="W1895" s="12" t="s">
        <v>29</v>
      </c>
      <c r="X1895" s="12" t="s">
        <v>30</v>
      </c>
      <c r="Y1895" s="12" t="s">
        <v>45</v>
      </c>
      <c r="Z1895" s="12">
        <v>191.53</v>
      </c>
      <c r="AA1895" s="12">
        <v>103.29</v>
      </c>
      <c r="AB1895" s="12" t="s">
        <v>46</v>
      </c>
      <c r="AC1895" s="13">
        <v>43840</v>
      </c>
      <c r="AD1895" s="12">
        <v>30</v>
      </c>
      <c r="AE1895" s="15" t="s">
        <v>33</v>
      </c>
    </row>
    <row r="1896" spans="3:31" ht="18" x14ac:dyDescent="0.35">
      <c r="C1896" s="11" t="s">
        <v>3803</v>
      </c>
      <c r="D1896" s="12" t="s">
        <v>5889</v>
      </c>
      <c r="E1896" s="12" t="s">
        <v>7909</v>
      </c>
      <c r="F1896" s="12" t="s">
        <v>35</v>
      </c>
      <c r="G1896" s="12" t="s">
        <v>8025</v>
      </c>
      <c r="H1896" s="12" t="s">
        <v>8020</v>
      </c>
      <c r="I1896" s="12" t="s">
        <v>3804</v>
      </c>
      <c r="J1896" s="13">
        <v>45731</v>
      </c>
      <c r="K1896" s="14">
        <v>0.31699074074074074</v>
      </c>
      <c r="L1896" s="12">
        <v>473.77</v>
      </c>
      <c r="M1896" s="12">
        <v>4756.09</v>
      </c>
      <c r="N1896" s="12">
        <v>5229.8599999999997</v>
      </c>
      <c r="O1896" s="12">
        <v>2554.9299999999998</v>
      </c>
      <c r="P1896" s="49">
        <v>45807</v>
      </c>
      <c r="Q1896" s="12" t="str">
        <f>TEXT(Table1[[#This Row],[Billing_Date]],"YYYY")</f>
        <v>2025</v>
      </c>
      <c r="R1896" s="49">
        <v>45860</v>
      </c>
      <c r="S1896" s="12" t="s">
        <v>28</v>
      </c>
      <c r="T1896" s="12">
        <f>IF(Table1[[#This Row],[Payment_Status]]="Paid",1,0)</f>
        <v>1</v>
      </c>
      <c r="U1896" s="12">
        <f>IF(Table1[[#This Row],[Payment_Status]]="Unpaid",1,0)</f>
        <v>0</v>
      </c>
      <c r="V1896" s="12">
        <f>IF(Table1[[#This Row],[Payment_Status]]="Pending",1,0)</f>
        <v>0</v>
      </c>
      <c r="W1896" s="12" t="s">
        <v>38</v>
      </c>
      <c r="X1896" s="12" t="s">
        <v>44</v>
      </c>
      <c r="Y1896" s="12" t="s">
        <v>63</v>
      </c>
      <c r="Z1896" s="12">
        <v>254.94</v>
      </c>
      <c r="AA1896" s="12">
        <v>218.83</v>
      </c>
      <c r="AB1896" s="12" t="s">
        <v>32</v>
      </c>
      <c r="AC1896" s="13">
        <v>42996</v>
      </c>
      <c r="AD1896" s="12">
        <v>56</v>
      </c>
      <c r="AE1896" s="15" t="s">
        <v>40</v>
      </c>
    </row>
    <row r="1897" spans="3:31" ht="18" x14ac:dyDescent="0.35">
      <c r="C1897" s="11" t="s">
        <v>3805</v>
      </c>
      <c r="D1897" s="12" t="s">
        <v>5890</v>
      </c>
      <c r="E1897" s="12" t="s">
        <v>7910</v>
      </c>
      <c r="F1897" s="12" t="s">
        <v>35</v>
      </c>
      <c r="G1897" s="12" t="s">
        <v>8026</v>
      </c>
      <c r="H1897" s="12" t="s">
        <v>8021</v>
      </c>
      <c r="I1897" s="12" t="s">
        <v>3806</v>
      </c>
      <c r="J1897" s="13">
        <v>45855</v>
      </c>
      <c r="K1897" s="14">
        <v>0.79353009259259255</v>
      </c>
      <c r="L1897" s="12">
        <v>323.67</v>
      </c>
      <c r="M1897" s="12">
        <v>4687.72</v>
      </c>
      <c r="N1897" s="12">
        <v>5011.3900000000003</v>
      </c>
      <c r="O1897" s="12">
        <v>1964.46</v>
      </c>
      <c r="P1897" s="49">
        <v>45856</v>
      </c>
      <c r="Q1897" s="12" t="str">
        <f>TEXT(Table1[[#This Row],[Billing_Date]],"YYYY")</f>
        <v>2025</v>
      </c>
      <c r="R1897" s="49">
        <v>45857</v>
      </c>
      <c r="S1897" s="12" t="s">
        <v>37</v>
      </c>
      <c r="T1897" s="12">
        <f>IF(Table1[[#This Row],[Payment_Status]]="Paid",1,0)</f>
        <v>0</v>
      </c>
      <c r="U1897" s="12">
        <f>IF(Table1[[#This Row],[Payment_Status]]="Unpaid",1,0)</f>
        <v>0</v>
      </c>
      <c r="V1897" s="12">
        <f>IF(Table1[[#This Row],[Payment_Status]]="Pending",1,0)</f>
        <v>1</v>
      </c>
      <c r="W1897" s="12" t="s">
        <v>43</v>
      </c>
      <c r="X1897" s="12" t="s">
        <v>30</v>
      </c>
      <c r="Y1897" s="12" t="s">
        <v>45</v>
      </c>
      <c r="Z1897" s="12">
        <v>212.61</v>
      </c>
      <c r="AA1897" s="12">
        <v>111.06</v>
      </c>
      <c r="AB1897" s="12" t="s">
        <v>32</v>
      </c>
      <c r="AC1897" s="13">
        <v>44101</v>
      </c>
      <c r="AD1897" s="12">
        <v>31</v>
      </c>
      <c r="AE1897" s="15" t="s">
        <v>40</v>
      </c>
    </row>
    <row r="1898" spans="3:31" ht="18" x14ac:dyDescent="0.35">
      <c r="C1898" s="11" t="s">
        <v>3807</v>
      </c>
      <c r="D1898" s="12" t="s">
        <v>5891</v>
      </c>
      <c r="E1898" s="12" t="s">
        <v>7911</v>
      </c>
      <c r="F1898" s="12" t="s">
        <v>30</v>
      </c>
      <c r="G1898" s="12" t="s">
        <v>8027</v>
      </c>
      <c r="H1898" s="12" t="s">
        <v>8022</v>
      </c>
      <c r="I1898" s="12" t="s">
        <v>3808</v>
      </c>
      <c r="J1898" s="13">
        <v>45610</v>
      </c>
      <c r="K1898" s="14">
        <v>0.61701388888888886</v>
      </c>
      <c r="L1898" s="12">
        <v>166.02</v>
      </c>
      <c r="M1898" s="12">
        <v>1577.55</v>
      </c>
      <c r="N1898" s="12">
        <v>1743.57</v>
      </c>
      <c r="O1898" s="12">
        <v>1165.25</v>
      </c>
      <c r="P1898" s="49">
        <v>45610</v>
      </c>
      <c r="Q1898" s="12" t="str">
        <f>TEXT(Table1[[#This Row],[Billing_Date]],"YYYY")</f>
        <v>2024</v>
      </c>
      <c r="R1898" s="49">
        <v>45860</v>
      </c>
      <c r="S1898" s="12" t="s">
        <v>37</v>
      </c>
      <c r="T1898" s="12">
        <f>IF(Table1[[#This Row],[Payment_Status]]="Paid",1,0)</f>
        <v>0</v>
      </c>
      <c r="U1898" s="12">
        <f>IF(Table1[[#This Row],[Payment_Status]]="Unpaid",1,0)</f>
        <v>0</v>
      </c>
      <c r="V1898" s="12">
        <f>IF(Table1[[#This Row],[Payment_Status]]="Pending",1,0)</f>
        <v>1</v>
      </c>
      <c r="W1898" s="12" t="s">
        <v>38</v>
      </c>
      <c r="X1898" s="12" t="s">
        <v>39</v>
      </c>
      <c r="Y1898" s="12" t="s">
        <v>45</v>
      </c>
      <c r="Z1898" s="12">
        <v>111.21</v>
      </c>
      <c r="AA1898" s="12">
        <v>54.81</v>
      </c>
      <c r="AB1898" s="12" t="s">
        <v>46</v>
      </c>
      <c r="AC1898" s="13">
        <v>44329</v>
      </c>
      <c r="AD1898" s="12">
        <v>75</v>
      </c>
      <c r="AE1898" s="15" t="s">
        <v>40</v>
      </c>
    </row>
    <row r="1899" spans="3:31" ht="18" x14ac:dyDescent="0.35">
      <c r="C1899" s="11" t="s">
        <v>3809</v>
      </c>
      <c r="D1899" s="12" t="s">
        <v>5892</v>
      </c>
      <c r="E1899" s="12" t="s">
        <v>7912</v>
      </c>
      <c r="F1899" s="12" t="s">
        <v>30</v>
      </c>
      <c r="G1899" s="12" t="s">
        <v>8027</v>
      </c>
      <c r="H1899" s="12" t="s">
        <v>8022</v>
      </c>
      <c r="I1899" s="12" t="s">
        <v>3810</v>
      </c>
      <c r="J1899" s="13">
        <v>45629</v>
      </c>
      <c r="K1899" s="14">
        <v>0.91722222222222227</v>
      </c>
      <c r="L1899" s="12">
        <v>88.31</v>
      </c>
      <c r="M1899" s="12">
        <v>1298.53</v>
      </c>
      <c r="N1899" s="12">
        <v>1386.84</v>
      </c>
      <c r="O1899" s="12">
        <v>562.87</v>
      </c>
      <c r="P1899" s="49">
        <v>45796</v>
      </c>
      <c r="Q1899" s="12" t="str">
        <f>TEXT(Table1[[#This Row],[Billing_Date]],"YYYY")</f>
        <v>2025</v>
      </c>
      <c r="R1899" s="49">
        <v>45866</v>
      </c>
      <c r="S1899" s="12" t="s">
        <v>28</v>
      </c>
      <c r="T1899" s="12">
        <f>IF(Table1[[#This Row],[Payment_Status]]="Paid",1,0)</f>
        <v>1</v>
      </c>
      <c r="U1899" s="12">
        <f>IF(Table1[[#This Row],[Payment_Status]]="Unpaid",1,0)</f>
        <v>0</v>
      </c>
      <c r="V1899" s="12">
        <f>IF(Table1[[#This Row],[Payment_Status]]="Pending",1,0)</f>
        <v>0</v>
      </c>
      <c r="W1899" s="12" t="s">
        <v>43</v>
      </c>
      <c r="X1899" s="12" t="s">
        <v>30</v>
      </c>
      <c r="Y1899" s="12" t="s">
        <v>63</v>
      </c>
      <c r="Z1899" s="12">
        <v>54.93</v>
      </c>
      <c r="AA1899" s="12">
        <v>33.380000000000003</v>
      </c>
      <c r="AB1899" s="12" t="s">
        <v>32</v>
      </c>
      <c r="AC1899" s="13">
        <v>42938</v>
      </c>
      <c r="AD1899" s="12">
        <v>63</v>
      </c>
      <c r="AE1899" s="15" t="s">
        <v>40</v>
      </c>
    </row>
    <row r="1900" spans="3:31" ht="18" x14ac:dyDescent="0.35">
      <c r="C1900" s="11" t="s">
        <v>3811</v>
      </c>
      <c r="D1900" s="12" t="s">
        <v>5893</v>
      </c>
      <c r="E1900" s="12" t="s">
        <v>7913</v>
      </c>
      <c r="F1900" s="12" t="s">
        <v>26</v>
      </c>
      <c r="G1900" s="12" t="s">
        <v>8031</v>
      </c>
      <c r="H1900" s="12" t="s">
        <v>8024</v>
      </c>
      <c r="I1900" s="12" t="s">
        <v>3812</v>
      </c>
      <c r="J1900" s="13">
        <v>45670</v>
      </c>
      <c r="K1900" s="14">
        <v>0.40649305555555554</v>
      </c>
      <c r="L1900" s="12">
        <v>320.52999999999997</v>
      </c>
      <c r="M1900" s="12">
        <v>3069.24</v>
      </c>
      <c r="N1900" s="12">
        <v>3389.76999999999</v>
      </c>
      <c r="O1900" s="12">
        <v>1971.68</v>
      </c>
      <c r="P1900" s="49">
        <v>45672</v>
      </c>
      <c r="Q1900" s="12" t="str">
        <f>TEXT(Table1[[#This Row],[Billing_Date]],"YYYY")</f>
        <v>2025</v>
      </c>
      <c r="R1900" s="49">
        <v>45858</v>
      </c>
      <c r="S1900" s="12" t="s">
        <v>28</v>
      </c>
      <c r="T1900" s="12">
        <f>IF(Table1[[#This Row],[Payment_Status]]="Paid",1,0)</f>
        <v>1</v>
      </c>
      <c r="U1900" s="12">
        <f>IF(Table1[[#This Row],[Payment_Status]]="Unpaid",1,0)</f>
        <v>0</v>
      </c>
      <c r="V1900" s="12">
        <f>IF(Table1[[#This Row],[Payment_Status]]="Pending",1,0)</f>
        <v>0</v>
      </c>
      <c r="W1900" s="12" t="s">
        <v>50</v>
      </c>
      <c r="X1900" s="12" t="s">
        <v>44</v>
      </c>
      <c r="Y1900" s="12" t="s">
        <v>85</v>
      </c>
      <c r="Z1900" s="12">
        <v>132.68</v>
      </c>
      <c r="AA1900" s="12">
        <v>187.85</v>
      </c>
      <c r="AB1900" s="12" t="s">
        <v>32</v>
      </c>
      <c r="AC1900" s="13">
        <v>44221</v>
      </c>
      <c r="AD1900" s="12">
        <v>64</v>
      </c>
      <c r="AE1900" s="15" t="s">
        <v>40</v>
      </c>
    </row>
    <row r="1901" spans="3:31" ht="18" x14ac:dyDescent="0.35">
      <c r="C1901" s="11" t="s">
        <v>3813</v>
      </c>
      <c r="D1901" s="12" t="s">
        <v>5894</v>
      </c>
      <c r="E1901" s="12" t="s">
        <v>7914</v>
      </c>
      <c r="F1901" s="12" t="s">
        <v>30</v>
      </c>
      <c r="G1901" s="12" t="s">
        <v>8029</v>
      </c>
      <c r="H1901" s="12" t="s">
        <v>8020</v>
      </c>
      <c r="I1901" s="12" t="s">
        <v>3814</v>
      </c>
      <c r="J1901" s="13">
        <v>45631</v>
      </c>
      <c r="K1901" s="14">
        <v>0.58208333333333329</v>
      </c>
      <c r="L1901" s="12">
        <v>136.01</v>
      </c>
      <c r="M1901" s="12">
        <v>4925.12</v>
      </c>
      <c r="N1901" s="12">
        <v>5061.13</v>
      </c>
      <c r="O1901" s="12">
        <v>994.62</v>
      </c>
      <c r="P1901" s="49">
        <v>45822</v>
      </c>
      <c r="Q1901" s="12" t="str">
        <f>TEXT(Table1[[#This Row],[Billing_Date]],"YYYY")</f>
        <v>2025</v>
      </c>
      <c r="R1901" s="49">
        <v>45870</v>
      </c>
      <c r="S1901" s="12" t="s">
        <v>49</v>
      </c>
      <c r="T1901" s="12">
        <f>IF(Table1[[#This Row],[Payment_Status]]="Paid",1,0)</f>
        <v>0</v>
      </c>
      <c r="U1901" s="12">
        <f>IF(Table1[[#This Row],[Payment_Status]]="Unpaid",1,0)</f>
        <v>1</v>
      </c>
      <c r="V1901" s="12">
        <f>IF(Table1[[#This Row],[Payment_Status]]="Pending",1,0)</f>
        <v>0</v>
      </c>
      <c r="W1901" s="12" t="s">
        <v>29</v>
      </c>
      <c r="X1901" s="12" t="s">
        <v>30</v>
      </c>
      <c r="Y1901" s="12" t="s">
        <v>63</v>
      </c>
      <c r="Z1901" s="12">
        <v>77.739999999999995</v>
      </c>
      <c r="AA1901" s="12">
        <v>58.27</v>
      </c>
      <c r="AB1901" s="12" t="s">
        <v>32</v>
      </c>
      <c r="AC1901" s="13">
        <v>44142</v>
      </c>
      <c r="AD1901" s="12">
        <v>42</v>
      </c>
      <c r="AE1901" s="15" t="s">
        <v>33</v>
      </c>
    </row>
    <row r="1902" spans="3:31" ht="18" x14ac:dyDescent="0.35">
      <c r="C1902" s="11" t="s">
        <v>3815</v>
      </c>
      <c r="D1902" s="12" t="s">
        <v>5895</v>
      </c>
      <c r="E1902" s="12" t="s">
        <v>7915</v>
      </c>
      <c r="F1902" s="12" t="s">
        <v>35</v>
      </c>
      <c r="G1902" s="12" t="s">
        <v>8031</v>
      </c>
      <c r="H1902" s="12" t="s">
        <v>8024</v>
      </c>
      <c r="I1902" s="12" t="s">
        <v>3816</v>
      </c>
      <c r="J1902" s="13">
        <v>45680</v>
      </c>
      <c r="K1902" s="14">
        <v>0.80063657407407407</v>
      </c>
      <c r="L1902" s="12">
        <v>195.46</v>
      </c>
      <c r="M1902" s="12">
        <v>2543.77</v>
      </c>
      <c r="N1902" s="12">
        <v>2739.23</v>
      </c>
      <c r="O1902" s="12">
        <v>885.45</v>
      </c>
      <c r="P1902" s="49">
        <v>45687</v>
      </c>
      <c r="Q1902" s="12" t="str">
        <f>TEXT(Table1[[#This Row],[Billing_Date]],"YYYY")</f>
        <v>2025</v>
      </c>
      <c r="R1902" s="49">
        <v>45881</v>
      </c>
      <c r="S1902" s="12" t="s">
        <v>37</v>
      </c>
      <c r="T1902" s="12">
        <f>IF(Table1[[#This Row],[Payment_Status]]="Paid",1,0)</f>
        <v>0</v>
      </c>
      <c r="U1902" s="12">
        <f>IF(Table1[[#This Row],[Payment_Status]]="Unpaid",1,0)</f>
        <v>0</v>
      </c>
      <c r="V1902" s="12">
        <f>IF(Table1[[#This Row],[Payment_Status]]="Pending",1,0)</f>
        <v>1</v>
      </c>
      <c r="W1902" s="12" t="s">
        <v>58</v>
      </c>
      <c r="X1902" s="12" t="s">
        <v>44</v>
      </c>
      <c r="Y1902" s="12" t="s">
        <v>31</v>
      </c>
      <c r="Z1902" s="12">
        <v>85.98</v>
      </c>
      <c r="AA1902" s="12">
        <v>109.48</v>
      </c>
      <c r="AB1902" s="12" t="s">
        <v>46</v>
      </c>
      <c r="AC1902" s="13">
        <v>42265</v>
      </c>
      <c r="AD1902" s="12">
        <v>54</v>
      </c>
      <c r="AE1902" s="15" t="s">
        <v>33</v>
      </c>
    </row>
    <row r="1903" spans="3:31" ht="18" x14ac:dyDescent="0.35">
      <c r="C1903" s="11" t="s">
        <v>3817</v>
      </c>
      <c r="D1903" s="12" t="s">
        <v>5896</v>
      </c>
      <c r="E1903" s="12" t="s">
        <v>7916</v>
      </c>
      <c r="F1903" s="12" t="s">
        <v>30</v>
      </c>
      <c r="G1903" s="12" t="s">
        <v>8027</v>
      </c>
      <c r="H1903" s="12" t="s">
        <v>8022</v>
      </c>
      <c r="I1903" s="12" t="s">
        <v>3818</v>
      </c>
      <c r="J1903" s="13">
        <v>45842</v>
      </c>
      <c r="K1903" s="14">
        <v>0.90945601851851854</v>
      </c>
      <c r="L1903" s="12">
        <v>34.25</v>
      </c>
      <c r="M1903" s="12">
        <v>1540.47</v>
      </c>
      <c r="N1903" s="12">
        <v>1574.72</v>
      </c>
      <c r="O1903" s="12">
        <v>200.75</v>
      </c>
      <c r="P1903" s="49">
        <v>45845</v>
      </c>
      <c r="Q1903" s="12" t="str">
        <f>TEXT(Table1[[#This Row],[Billing_Date]],"YYYY")</f>
        <v>2025</v>
      </c>
      <c r="R1903" s="49">
        <v>45860</v>
      </c>
      <c r="S1903" s="12" t="s">
        <v>28</v>
      </c>
      <c r="T1903" s="12">
        <f>IF(Table1[[#This Row],[Payment_Status]]="Paid",1,0)</f>
        <v>1</v>
      </c>
      <c r="U1903" s="12">
        <f>IF(Table1[[#This Row],[Payment_Status]]="Unpaid",1,0)</f>
        <v>0</v>
      </c>
      <c r="V1903" s="12">
        <f>IF(Table1[[#This Row],[Payment_Status]]="Pending",1,0)</f>
        <v>0</v>
      </c>
      <c r="W1903" s="12" t="s">
        <v>58</v>
      </c>
      <c r="X1903" s="12" t="s">
        <v>44</v>
      </c>
      <c r="Y1903" s="12" t="s">
        <v>85</v>
      </c>
      <c r="Z1903" s="12">
        <v>18.579999999999998</v>
      </c>
      <c r="AA1903" s="12">
        <v>15.67</v>
      </c>
      <c r="AB1903" s="12" t="s">
        <v>46</v>
      </c>
      <c r="AC1903" s="13">
        <v>42466</v>
      </c>
      <c r="AD1903" s="12">
        <v>29</v>
      </c>
      <c r="AE1903" s="15" t="s">
        <v>64</v>
      </c>
    </row>
    <row r="1904" spans="3:31" ht="18" x14ac:dyDescent="0.35">
      <c r="C1904" s="11" t="s">
        <v>3819</v>
      </c>
      <c r="D1904" s="12" t="s">
        <v>5897</v>
      </c>
      <c r="E1904" s="12" t="s">
        <v>7917</v>
      </c>
      <c r="F1904" s="12" t="s">
        <v>35</v>
      </c>
      <c r="G1904" s="12" t="s">
        <v>8027</v>
      </c>
      <c r="H1904" s="12" t="s">
        <v>8022</v>
      </c>
      <c r="I1904" s="12" t="s">
        <v>3820</v>
      </c>
      <c r="J1904" s="13">
        <v>45835</v>
      </c>
      <c r="K1904" s="14">
        <v>1.3796296296296296E-2</v>
      </c>
      <c r="L1904" s="12">
        <v>216.72</v>
      </c>
      <c r="M1904" s="12">
        <v>1085.03</v>
      </c>
      <c r="N1904" s="12">
        <v>1301.75</v>
      </c>
      <c r="O1904" s="12">
        <v>1001.69</v>
      </c>
      <c r="P1904" s="49">
        <v>45835</v>
      </c>
      <c r="Q1904" s="12" t="str">
        <f>TEXT(Table1[[#This Row],[Billing_Date]],"YYYY")</f>
        <v>2025</v>
      </c>
      <c r="R1904" s="49">
        <v>45876</v>
      </c>
      <c r="S1904" s="12" t="s">
        <v>37</v>
      </c>
      <c r="T1904" s="12">
        <f>IF(Table1[[#This Row],[Payment_Status]]="Paid",1,0)</f>
        <v>0</v>
      </c>
      <c r="U1904" s="12">
        <f>IF(Table1[[#This Row],[Payment_Status]]="Unpaid",1,0)</f>
        <v>0</v>
      </c>
      <c r="V1904" s="12">
        <f>IF(Table1[[#This Row],[Payment_Status]]="Pending",1,0)</f>
        <v>1</v>
      </c>
      <c r="W1904" s="12" t="s">
        <v>43</v>
      </c>
      <c r="X1904" s="12" t="s">
        <v>44</v>
      </c>
      <c r="Y1904" s="12" t="s">
        <v>63</v>
      </c>
      <c r="Z1904" s="12">
        <v>114.24</v>
      </c>
      <c r="AA1904" s="12">
        <v>102.48</v>
      </c>
      <c r="AB1904" s="12" t="s">
        <v>46</v>
      </c>
      <c r="AC1904" s="13">
        <v>45411</v>
      </c>
      <c r="AD1904" s="12">
        <v>71</v>
      </c>
      <c r="AE1904" s="15" t="s">
        <v>40</v>
      </c>
    </row>
    <row r="1905" spans="3:31" ht="18" x14ac:dyDescent="0.35">
      <c r="C1905" s="11" t="s">
        <v>3821</v>
      </c>
      <c r="D1905" s="12" t="s">
        <v>5898</v>
      </c>
      <c r="E1905" s="12" t="s">
        <v>7918</v>
      </c>
      <c r="F1905" s="12" t="s">
        <v>26</v>
      </c>
      <c r="G1905" s="12" t="s">
        <v>8030</v>
      </c>
      <c r="H1905" s="12" t="s">
        <v>8023</v>
      </c>
      <c r="I1905" s="12" t="s">
        <v>3822</v>
      </c>
      <c r="J1905" s="13">
        <v>45607</v>
      </c>
      <c r="K1905" s="14">
        <v>0.2142361111111111</v>
      </c>
      <c r="L1905" s="12">
        <v>452.37</v>
      </c>
      <c r="M1905" s="12">
        <v>4126.34</v>
      </c>
      <c r="N1905" s="12">
        <v>4578.71</v>
      </c>
      <c r="O1905" s="12">
        <v>2516.13</v>
      </c>
      <c r="P1905" s="49">
        <v>45610</v>
      </c>
      <c r="Q1905" s="12" t="str">
        <f>TEXT(Table1[[#This Row],[Billing_Date]],"YYYY")</f>
        <v>2024</v>
      </c>
      <c r="R1905" s="49">
        <v>45864</v>
      </c>
      <c r="S1905" s="12" t="s">
        <v>28</v>
      </c>
      <c r="T1905" s="12">
        <f>IF(Table1[[#This Row],[Payment_Status]]="Paid",1,0)</f>
        <v>1</v>
      </c>
      <c r="U1905" s="12">
        <f>IF(Table1[[#This Row],[Payment_Status]]="Unpaid",1,0)</f>
        <v>0</v>
      </c>
      <c r="V1905" s="12">
        <f>IF(Table1[[#This Row],[Payment_Status]]="Pending",1,0)</f>
        <v>0</v>
      </c>
      <c r="W1905" s="12" t="s">
        <v>50</v>
      </c>
      <c r="X1905" s="12" t="s">
        <v>39</v>
      </c>
      <c r="Y1905" s="12" t="s">
        <v>45</v>
      </c>
      <c r="Z1905" s="12">
        <v>222.99</v>
      </c>
      <c r="AA1905" s="12">
        <v>229.38</v>
      </c>
      <c r="AB1905" s="12" t="s">
        <v>46</v>
      </c>
      <c r="AC1905" s="13">
        <v>44235</v>
      </c>
      <c r="AD1905" s="12">
        <v>62</v>
      </c>
      <c r="AE1905" s="15" t="s">
        <v>33</v>
      </c>
    </row>
    <row r="1906" spans="3:31" ht="18" x14ac:dyDescent="0.35">
      <c r="C1906" s="11" t="s">
        <v>2564</v>
      </c>
      <c r="D1906" s="12" t="s">
        <v>5900</v>
      </c>
      <c r="E1906" s="12" t="s">
        <v>7920</v>
      </c>
      <c r="F1906" s="12" t="s">
        <v>30</v>
      </c>
      <c r="G1906" s="12" t="s">
        <v>8028</v>
      </c>
      <c r="H1906" s="12" t="s">
        <v>8022</v>
      </c>
      <c r="I1906" s="12" t="s">
        <v>2565</v>
      </c>
      <c r="J1906" s="13">
        <v>45791</v>
      </c>
      <c r="K1906" s="14">
        <v>0.5125925925925926</v>
      </c>
      <c r="L1906" s="12">
        <v>301.67</v>
      </c>
      <c r="M1906" s="12">
        <v>2170.11</v>
      </c>
      <c r="N1906" s="12">
        <v>2471.7800000000002</v>
      </c>
      <c r="O1906" s="12">
        <v>1968.09</v>
      </c>
      <c r="P1906" s="49">
        <v>45795</v>
      </c>
      <c r="Q1906" s="12" t="str">
        <f>TEXT(Table1[[#This Row],[Billing_Date]],"YYYY")</f>
        <v>2025</v>
      </c>
      <c r="R1906" s="49">
        <v>45870</v>
      </c>
      <c r="S1906" s="12" t="s">
        <v>37</v>
      </c>
      <c r="T1906" s="12">
        <f>IF(Table1[[#This Row],[Payment_Status]]="Paid",1,0)</f>
        <v>0</v>
      </c>
      <c r="U1906" s="12">
        <f>IF(Table1[[#This Row],[Payment_Status]]="Unpaid",1,0)</f>
        <v>0</v>
      </c>
      <c r="V1906" s="12">
        <f>IF(Table1[[#This Row],[Payment_Status]]="Pending",1,0)</f>
        <v>1</v>
      </c>
      <c r="W1906" s="12" t="s">
        <v>38</v>
      </c>
      <c r="X1906" s="12" t="s">
        <v>44</v>
      </c>
      <c r="Y1906" s="12" t="s">
        <v>51</v>
      </c>
      <c r="Z1906" s="12">
        <v>132.25</v>
      </c>
      <c r="AA1906" s="12">
        <v>169.42</v>
      </c>
      <c r="AB1906" s="12" t="s">
        <v>32</v>
      </c>
      <c r="AC1906" s="13">
        <v>42605</v>
      </c>
      <c r="AD1906" s="12">
        <v>69</v>
      </c>
      <c r="AE1906" s="15" t="s">
        <v>40</v>
      </c>
    </row>
    <row r="1907" spans="3:31" ht="18" x14ac:dyDescent="0.35">
      <c r="C1907" s="11" t="s">
        <v>3826</v>
      </c>
      <c r="D1907" s="12" t="s">
        <v>5901</v>
      </c>
      <c r="E1907" s="12" t="s">
        <v>7921</v>
      </c>
      <c r="F1907" s="12" t="s">
        <v>26</v>
      </c>
      <c r="G1907" s="12" t="s">
        <v>8031</v>
      </c>
      <c r="H1907" s="12" t="s">
        <v>8024</v>
      </c>
      <c r="I1907" s="12" t="s">
        <v>3827</v>
      </c>
      <c r="J1907" s="13">
        <v>45665</v>
      </c>
      <c r="K1907" s="14">
        <v>9.4618055555555552E-2</v>
      </c>
      <c r="L1907" s="12">
        <v>167.82</v>
      </c>
      <c r="M1907" s="12">
        <v>4500.1099999999997</v>
      </c>
      <c r="N1907" s="12">
        <v>4667.9299999999903</v>
      </c>
      <c r="O1907" s="12">
        <v>1176.51</v>
      </c>
      <c r="P1907" s="49">
        <v>45668</v>
      </c>
      <c r="Q1907" s="12" t="str">
        <f>TEXT(Table1[[#This Row],[Billing_Date]],"YYYY")</f>
        <v>2025</v>
      </c>
      <c r="R1907" s="49">
        <v>45869</v>
      </c>
      <c r="S1907" s="12" t="s">
        <v>49</v>
      </c>
      <c r="T1907" s="12">
        <f>IF(Table1[[#This Row],[Payment_Status]]="Paid",1,0)</f>
        <v>0</v>
      </c>
      <c r="U1907" s="12">
        <f>IF(Table1[[#This Row],[Payment_Status]]="Unpaid",1,0)</f>
        <v>1</v>
      </c>
      <c r="V1907" s="12">
        <f>IF(Table1[[#This Row],[Payment_Status]]="Pending",1,0)</f>
        <v>0</v>
      </c>
      <c r="W1907" s="12" t="s">
        <v>50</v>
      </c>
      <c r="X1907" s="12" t="s">
        <v>39</v>
      </c>
      <c r="Y1907" s="12" t="s">
        <v>45</v>
      </c>
      <c r="Z1907" s="12">
        <v>117.23</v>
      </c>
      <c r="AA1907" s="12">
        <v>50.59</v>
      </c>
      <c r="AB1907" s="12" t="s">
        <v>46</v>
      </c>
      <c r="AC1907" s="13">
        <v>44474</v>
      </c>
      <c r="AD1907" s="12">
        <v>45</v>
      </c>
      <c r="AE1907" s="15" t="s">
        <v>33</v>
      </c>
    </row>
    <row r="1908" spans="3:31" ht="18" x14ac:dyDescent="0.35">
      <c r="C1908" s="11" t="s">
        <v>3828</v>
      </c>
      <c r="D1908" s="12" t="s">
        <v>5902</v>
      </c>
      <c r="E1908" s="12" t="s">
        <v>7922</v>
      </c>
      <c r="F1908" s="12" t="s">
        <v>30</v>
      </c>
      <c r="G1908" s="12" t="s">
        <v>8031</v>
      </c>
      <c r="H1908" s="12" t="s">
        <v>8024</v>
      </c>
      <c r="I1908" s="12" t="s">
        <v>3829</v>
      </c>
      <c r="J1908" s="13">
        <v>45638</v>
      </c>
      <c r="K1908" s="14">
        <v>0.10530092592592592</v>
      </c>
      <c r="L1908" s="12">
        <v>58.7</v>
      </c>
      <c r="M1908" s="12">
        <v>1143.5</v>
      </c>
      <c r="N1908" s="12">
        <v>1202.2</v>
      </c>
      <c r="O1908" s="12">
        <v>433.4</v>
      </c>
      <c r="P1908" s="49">
        <v>45852</v>
      </c>
      <c r="Q1908" s="12" t="str">
        <f>TEXT(Table1[[#This Row],[Billing_Date]],"YYYY")</f>
        <v>2025</v>
      </c>
      <c r="R1908" s="49">
        <v>45858</v>
      </c>
      <c r="S1908" s="12" t="s">
        <v>28</v>
      </c>
      <c r="T1908" s="12">
        <f>IF(Table1[[#This Row],[Payment_Status]]="Paid",1,0)</f>
        <v>1</v>
      </c>
      <c r="U1908" s="12">
        <f>IF(Table1[[#This Row],[Payment_Status]]="Unpaid",1,0)</f>
        <v>0</v>
      </c>
      <c r="V1908" s="12">
        <f>IF(Table1[[#This Row],[Payment_Status]]="Pending",1,0)</f>
        <v>0</v>
      </c>
      <c r="W1908" s="12" t="s">
        <v>38</v>
      </c>
      <c r="X1908" s="12" t="s">
        <v>44</v>
      </c>
      <c r="Y1908" s="12" t="s">
        <v>63</v>
      </c>
      <c r="Z1908" s="12">
        <v>37.67</v>
      </c>
      <c r="AA1908" s="12">
        <v>21.03</v>
      </c>
      <c r="AB1908" s="12" t="s">
        <v>46</v>
      </c>
      <c r="AC1908" s="13">
        <v>44062</v>
      </c>
      <c r="AD1908" s="12">
        <v>25</v>
      </c>
      <c r="AE1908" s="15" t="s">
        <v>33</v>
      </c>
    </row>
    <row r="1909" spans="3:31" ht="18" x14ac:dyDescent="0.35">
      <c r="C1909" s="11" t="s">
        <v>3830</v>
      </c>
      <c r="D1909" s="12" t="s">
        <v>5903</v>
      </c>
      <c r="E1909" s="12" t="s">
        <v>7923</v>
      </c>
      <c r="F1909" s="12" t="s">
        <v>35</v>
      </c>
      <c r="G1909" s="12" t="s">
        <v>8026</v>
      </c>
      <c r="H1909" s="12" t="s">
        <v>8021</v>
      </c>
      <c r="I1909" s="12" t="s">
        <v>3831</v>
      </c>
      <c r="J1909" s="13">
        <v>45848</v>
      </c>
      <c r="K1909" s="14">
        <v>0.84119212962962964</v>
      </c>
      <c r="L1909" s="12">
        <v>431.5</v>
      </c>
      <c r="M1909" s="12">
        <v>4773.47</v>
      </c>
      <c r="N1909" s="12">
        <v>5204.97</v>
      </c>
      <c r="O1909" s="12">
        <v>2855.21</v>
      </c>
      <c r="P1909" s="49">
        <v>45850</v>
      </c>
      <c r="Q1909" s="12" t="str">
        <f>TEXT(Table1[[#This Row],[Billing_Date]],"YYYY")</f>
        <v>2025</v>
      </c>
      <c r="R1909" s="49">
        <v>45884</v>
      </c>
      <c r="S1909" s="12" t="s">
        <v>37</v>
      </c>
      <c r="T1909" s="12">
        <f>IF(Table1[[#This Row],[Payment_Status]]="Paid",1,0)</f>
        <v>0</v>
      </c>
      <c r="U1909" s="12">
        <f>IF(Table1[[#This Row],[Payment_Status]]="Unpaid",1,0)</f>
        <v>0</v>
      </c>
      <c r="V1909" s="12">
        <f>IF(Table1[[#This Row],[Payment_Status]]="Pending",1,0)</f>
        <v>1</v>
      </c>
      <c r="W1909" s="12" t="s">
        <v>29</v>
      </c>
      <c r="X1909" s="12" t="s">
        <v>39</v>
      </c>
      <c r="Y1909" s="12" t="s">
        <v>31</v>
      </c>
      <c r="Z1909" s="12">
        <v>219.74</v>
      </c>
      <c r="AA1909" s="12">
        <v>211.76</v>
      </c>
      <c r="AB1909" s="12" t="s">
        <v>46</v>
      </c>
      <c r="AC1909" s="13">
        <v>44846</v>
      </c>
      <c r="AD1909" s="12">
        <v>48</v>
      </c>
      <c r="AE1909" s="15" t="s">
        <v>64</v>
      </c>
    </row>
    <row r="1910" spans="3:31" ht="18" x14ac:dyDescent="0.35">
      <c r="C1910" s="11" t="s">
        <v>2890</v>
      </c>
      <c r="D1910" s="12" t="s">
        <v>5904</v>
      </c>
      <c r="E1910" s="12" t="s">
        <v>7924</v>
      </c>
      <c r="F1910" s="12" t="s">
        <v>30</v>
      </c>
      <c r="G1910" s="12" t="s">
        <v>8026</v>
      </c>
      <c r="H1910" s="12" t="s">
        <v>8021</v>
      </c>
      <c r="I1910" s="12" t="s">
        <v>2891</v>
      </c>
      <c r="J1910" s="13">
        <v>45740</v>
      </c>
      <c r="K1910" s="14">
        <v>0.22442129629629629</v>
      </c>
      <c r="L1910" s="12">
        <v>108.96</v>
      </c>
      <c r="M1910" s="12">
        <v>4081.11</v>
      </c>
      <c r="N1910" s="12">
        <v>4190.07</v>
      </c>
      <c r="O1910" s="12">
        <v>542.41999999999996</v>
      </c>
      <c r="P1910" s="49">
        <v>45746</v>
      </c>
      <c r="Q1910" s="12" t="str">
        <f>TEXT(Table1[[#This Row],[Billing_Date]],"YYYY")</f>
        <v>2025</v>
      </c>
      <c r="R1910" s="49">
        <v>45858</v>
      </c>
      <c r="S1910" s="12" t="s">
        <v>37</v>
      </c>
      <c r="T1910" s="12">
        <f>IF(Table1[[#This Row],[Payment_Status]]="Paid",1,0)</f>
        <v>0</v>
      </c>
      <c r="U1910" s="12">
        <f>IF(Table1[[#This Row],[Payment_Status]]="Unpaid",1,0)</f>
        <v>0</v>
      </c>
      <c r="V1910" s="12">
        <f>IF(Table1[[#This Row],[Payment_Status]]="Pending",1,0)</f>
        <v>1</v>
      </c>
      <c r="W1910" s="12" t="s">
        <v>38</v>
      </c>
      <c r="X1910" s="12" t="s">
        <v>30</v>
      </c>
      <c r="Y1910" s="12" t="s">
        <v>31</v>
      </c>
      <c r="Z1910" s="12">
        <v>59.37</v>
      </c>
      <c r="AA1910" s="12">
        <v>49.59</v>
      </c>
      <c r="AB1910" s="12" t="s">
        <v>46</v>
      </c>
      <c r="AC1910" s="13">
        <v>43456</v>
      </c>
      <c r="AD1910" s="12">
        <v>51</v>
      </c>
      <c r="AE1910" s="15" t="s">
        <v>33</v>
      </c>
    </row>
    <row r="1911" spans="3:31" ht="18" x14ac:dyDescent="0.35">
      <c r="C1911" s="11" t="s">
        <v>3834</v>
      </c>
      <c r="D1911" s="12" t="s">
        <v>5905</v>
      </c>
      <c r="E1911" s="12" t="s">
        <v>7925</v>
      </c>
      <c r="F1911" s="12" t="s">
        <v>26</v>
      </c>
      <c r="G1911" s="12" t="s">
        <v>8030</v>
      </c>
      <c r="H1911" s="12" t="s">
        <v>8023</v>
      </c>
      <c r="I1911" s="12" t="s">
        <v>3835</v>
      </c>
      <c r="J1911" s="13">
        <v>45624</v>
      </c>
      <c r="K1911" s="14">
        <v>8.475694444444444E-2</v>
      </c>
      <c r="L1911" s="12">
        <v>225.16</v>
      </c>
      <c r="M1911" s="12">
        <v>2810.88</v>
      </c>
      <c r="N1911" s="12">
        <v>3036.04</v>
      </c>
      <c r="O1911" s="12">
        <v>1261.3</v>
      </c>
      <c r="P1911" s="49">
        <v>45630</v>
      </c>
      <c r="Q1911" s="12" t="str">
        <f>TEXT(Table1[[#This Row],[Billing_Date]],"YYYY")</f>
        <v>2024</v>
      </c>
      <c r="R1911" s="49">
        <v>45864</v>
      </c>
      <c r="S1911" s="12" t="s">
        <v>49</v>
      </c>
      <c r="T1911" s="12">
        <f>IF(Table1[[#This Row],[Payment_Status]]="Paid",1,0)</f>
        <v>0</v>
      </c>
      <c r="U1911" s="12">
        <f>IF(Table1[[#This Row],[Payment_Status]]="Unpaid",1,0)</f>
        <v>1</v>
      </c>
      <c r="V1911" s="12">
        <f>IF(Table1[[#This Row],[Payment_Status]]="Pending",1,0)</f>
        <v>0</v>
      </c>
      <c r="W1911" s="12" t="s">
        <v>29</v>
      </c>
      <c r="X1911" s="12" t="s">
        <v>44</v>
      </c>
      <c r="Y1911" s="12" t="s">
        <v>51</v>
      </c>
      <c r="Z1911" s="12">
        <v>101.31</v>
      </c>
      <c r="AA1911" s="12">
        <v>123.85</v>
      </c>
      <c r="AB1911" s="12" t="s">
        <v>32</v>
      </c>
      <c r="AC1911" s="13">
        <v>43022</v>
      </c>
      <c r="AD1911" s="12">
        <v>31</v>
      </c>
      <c r="AE1911" s="15" t="s">
        <v>64</v>
      </c>
    </row>
    <row r="1912" spans="3:31" ht="18" x14ac:dyDescent="0.35">
      <c r="C1912" s="11" t="s">
        <v>3836</v>
      </c>
      <c r="D1912" s="12" t="s">
        <v>5906</v>
      </c>
      <c r="E1912" s="12" t="s">
        <v>7926</v>
      </c>
      <c r="F1912" s="12" t="s">
        <v>35</v>
      </c>
      <c r="G1912" s="12" t="s">
        <v>8029</v>
      </c>
      <c r="H1912" s="12" t="s">
        <v>8020</v>
      </c>
      <c r="I1912" s="12" t="s">
        <v>3837</v>
      </c>
      <c r="J1912" s="13">
        <v>45796</v>
      </c>
      <c r="K1912" s="14">
        <v>9.3645833333333331E-2</v>
      </c>
      <c r="L1912" s="12">
        <v>366</v>
      </c>
      <c r="M1912" s="12">
        <v>3098.36</v>
      </c>
      <c r="N1912" s="12">
        <v>3464.36</v>
      </c>
      <c r="O1912" s="12">
        <v>2517.7399999999998</v>
      </c>
      <c r="P1912" s="49">
        <v>45797</v>
      </c>
      <c r="Q1912" s="12" t="str">
        <f>TEXT(Table1[[#This Row],[Billing_Date]],"YYYY")</f>
        <v>2025</v>
      </c>
      <c r="R1912" s="49">
        <v>45886</v>
      </c>
      <c r="S1912" s="12" t="s">
        <v>28</v>
      </c>
      <c r="T1912" s="12">
        <f>IF(Table1[[#This Row],[Payment_Status]]="Paid",1,0)</f>
        <v>1</v>
      </c>
      <c r="U1912" s="12">
        <f>IF(Table1[[#This Row],[Payment_Status]]="Unpaid",1,0)</f>
        <v>0</v>
      </c>
      <c r="V1912" s="12">
        <f>IF(Table1[[#This Row],[Payment_Status]]="Pending",1,0)</f>
        <v>0</v>
      </c>
      <c r="W1912" s="12" t="s">
        <v>50</v>
      </c>
      <c r="X1912" s="12" t="s">
        <v>30</v>
      </c>
      <c r="Y1912" s="12" t="s">
        <v>31</v>
      </c>
      <c r="Z1912" s="12">
        <v>191.68</v>
      </c>
      <c r="AA1912" s="12">
        <v>174.32</v>
      </c>
      <c r="AB1912" s="12" t="s">
        <v>32</v>
      </c>
      <c r="AC1912" s="13">
        <v>42552</v>
      </c>
      <c r="AD1912" s="12">
        <v>26</v>
      </c>
      <c r="AE1912" s="15" t="s">
        <v>33</v>
      </c>
    </row>
    <row r="1913" spans="3:31" ht="18" x14ac:dyDescent="0.35">
      <c r="C1913" s="11" t="s">
        <v>3838</v>
      </c>
      <c r="D1913" s="12" t="s">
        <v>5907</v>
      </c>
      <c r="E1913" s="12" t="s">
        <v>7927</v>
      </c>
      <c r="F1913" s="12" t="s">
        <v>35</v>
      </c>
      <c r="G1913" s="12" t="s">
        <v>8031</v>
      </c>
      <c r="H1913" s="12" t="s">
        <v>8024</v>
      </c>
      <c r="I1913" s="12" t="s">
        <v>3839</v>
      </c>
      <c r="J1913" s="13">
        <v>45501</v>
      </c>
      <c r="K1913" s="14">
        <v>0.63086805555555558</v>
      </c>
      <c r="L1913" s="12">
        <v>492.68</v>
      </c>
      <c r="M1913" s="12">
        <v>3331.01</v>
      </c>
      <c r="N1913" s="12">
        <v>3823.69</v>
      </c>
      <c r="O1913" s="12">
        <v>2698.44</v>
      </c>
      <c r="P1913" s="49">
        <v>45835</v>
      </c>
      <c r="Q1913" s="12" t="str">
        <f>TEXT(Table1[[#This Row],[Billing_Date]],"YYYY")</f>
        <v>2025</v>
      </c>
      <c r="R1913" s="49">
        <v>45885</v>
      </c>
      <c r="S1913" s="12" t="s">
        <v>28</v>
      </c>
      <c r="T1913" s="12">
        <f>IF(Table1[[#This Row],[Payment_Status]]="Paid",1,0)</f>
        <v>1</v>
      </c>
      <c r="U1913" s="12">
        <f>IF(Table1[[#This Row],[Payment_Status]]="Unpaid",1,0)</f>
        <v>0</v>
      </c>
      <c r="V1913" s="12">
        <f>IF(Table1[[#This Row],[Payment_Status]]="Pending",1,0)</f>
        <v>0</v>
      </c>
      <c r="W1913" s="12" t="s">
        <v>38</v>
      </c>
      <c r="X1913" s="12" t="s">
        <v>39</v>
      </c>
      <c r="Y1913" s="12" t="s">
        <v>51</v>
      </c>
      <c r="Z1913" s="12">
        <v>307.70999999999998</v>
      </c>
      <c r="AA1913" s="12">
        <v>184.97</v>
      </c>
      <c r="AB1913" s="12" t="s">
        <v>46</v>
      </c>
      <c r="AC1913" s="13">
        <v>44805</v>
      </c>
      <c r="AD1913" s="12">
        <v>45</v>
      </c>
      <c r="AE1913" s="15" t="s">
        <v>40</v>
      </c>
    </row>
    <row r="1914" spans="3:31" ht="18" x14ac:dyDescent="0.35">
      <c r="C1914" s="11" t="s">
        <v>3587</v>
      </c>
      <c r="D1914" s="12" t="s">
        <v>5908</v>
      </c>
      <c r="E1914" s="12" t="s">
        <v>7928</v>
      </c>
      <c r="F1914" s="12" t="s">
        <v>26</v>
      </c>
      <c r="G1914" s="12" t="s">
        <v>8026</v>
      </c>
      <c r="H1914" s="12" t="s">
        <v>8021</v>
      </c>
      <c r="I1914" s="12" t="s">
        <v>3588</v>
      </c>
      <c r="J1914" s="13">
        <v>45825</v>
      </c>
      <c r="K1914" s="14">
        <v>0.15033564814814815</v>
      </c>
      <c r="L1914" s="12">
        <v>395.65</v>
      </c>
      <c r="M1914" s="12">
        <v>4387.62</v>
      </c>
      <c r="N1914" s="12">
        <v>4783.2699999999904</v>
      </c>
      <c r="O1914" s="12">
        <v>2457.02</v>
      </c>
      <c r="P1914" s="49">
        <v>45826</v>
      </c>
      <c r="Q1914" s="12" t="str">
        <f>TEXT(Table1[[#This Row],[Billing_Date]],"YYYY")</f>
        <v>2025</v>
      </c>
      <c r="R1914" s="49">
        <v>45883</v>
      </c>
      <c r="S1914" s="12" t="s">
        <v>37</v>
      </c>
      <c r="T1914" s="12">
        <f>IF(Table1[[#This Row],[Payment_Status]]="Paid",1,0)</f>
        <v>0</v>
      </c>
      <c r="U1914" s="12">
        <f>IF(Table1[[#This Row],[Payment_Status]]="Unpaid",1,0)</f>
        <v>0</v>
      </c>
      <c r="V1914" s="12">
        <f>IF(Table1[[#This Row],[Payment_Status]]="Pending",1,0)</f>
        <v>1</v>
      </c>
      <c r="W1914" s="12" t="s">
        <v>43</v>
      </c>
      <c r="X1914" s="12" t="s">
        <v>30</v>
      </c>
      <c r="Y1914" s="12" t="s">
        <v>85</v>
      </c>
      <c r="Z1914" s="12">
        <v>224.36</v>
      </c>
      <c r="AA1914" s="12">
        <v>171.29</v>
      </c>
      <c r="AB1914" s="12" t="s">
        <v>32</v>
      </c>
      <c r="AC1914" s="13">
        <v>43873</v>
      </c>
      <c r="AD1914" s="12">
        <v>42</v>
      </c>
      <c r="AE1914" s="15" t="s">
        <v>64</v>
      </c>
    </row>
    <row r="1915" spans="3:31" ht="18" x14ac:dyDescent="0.35">
      <c r="C1915" s="11" t="s">
        <v>3842</v>
      </c>
      <c r="D1915" s="12" t="s">
        <v>5909</v>
      </c>
      <c r="E1915" s="12" t="s">
        <v>7929</v>
      </c>
      <c r="F1915" s="12" t="s">
        <v>35</v>
      </c>
      <c r="G1915" s="12" t="s">
        <v>8031</v>
      </c>
      <c r="H1915" s="12" t="s">
        <v>8024</v>
      </c>
      <c r="I1915" s="12" t="s">
        <v>3843</v>
      </c>
      <c r="J1915" s="13">
        <v>45819</v>
      </c>
      <c r="K1915" s="14">
        <v>0.49599537037037039</v>
      </c>
      <c r="L1915" s="12">
        <v>13.1</v>
      </c>
      <c r="M1915" s="12">
        <v>3483.39</v>
      </c>
      <c r="N1915" s="12">
        <v>3496.49</v>
      </c>
      <c r="O1915" s="12">
        <v>71.95</v>
      </c>
      <c r="P1915" s="49">
        <v>45821</v>
      </c>
      <c r="Q1915" s="12" t="str">
        <f>TEXT(Table1[[#This Row],[Billing_Date]],"YYYY")</f>
        <v>2025</v>
      </c>
      <c r="R1915" s="49">
        <v>45881</v>
      </c>
      <c r="S1915" s="12" t="s">
        <v>28</v>
      </c>
      <c r="T1915" s="12">
        <f>IF(Table1[[#This Row],[Payment_Status]]="Paid",1,0)</f>
        <v>1</v>
      </c>
      <c r="U1915" s="12">
        <f>IF(Table1[[#This Row],[Payment_Status]]="Unpaid",1,0)</f>
        <v>0</v>
      </c>
      <c r="V1915" s="12">
        <f>IF(Table1[[#This Row],[Payment_Status]]="Pending",1,0)</f>
        <v>0</v>
      </c>
      <c r="W1915" s="12" t="s">
        <v>58</v>
      </c>
      <c r="X1915" s="12" t="s">
        <v>30</v>
      </c>
      <c r="Y1915" s="12" t="s">
        <v>45</v>
      </c>
      <c r="Z1915" s="12">
        <v>5.84</v>
      </c>
      <c r="AA1915" s="12">
        <v>7.26</v>
      </c>
      <c r="AB1915" s="12" t="s">
        <v>32</v>
      </c>
      <c r="AC1915" s="13">
        <v>44394</v>
      </c>
      <c r="AD1915" s="12">
        <v>35</v>
      </c>
      <c r="AE1915" s="15" t="s">
        <v>64</v>
      </c>
    </row>
    <row r="1916" spans="3:31" ht="18" x14ac:dyDescent="0.35">
      <c r="C1916" s="11" t="s">
        <v>3844</v>
      </c>
      <c r="D1916" s="12" t="s">
        <v>5910</v>
      </c>
      <c r="E1916" s="12" t="s">
        <v>7930</v>
      </c>
      <c r="F1916" s="12" t="s">
        <v>35</v>
      </c>
      <c r="G1916" s="12" t="s">
        <v>8026</v>
      </c>
      <c r="H1916" s="12" t="s">
        <v>8021</v>
      </c>
      <c r="I1916" s="12" t="s">
        <v>3845</v>
      </c>
      <c r="J1916" s="13">
        <v>45516</v>
      </c>
      <c r="K1916" s="14">
        <v>0.33481481481481479</v>
      </c>
      <c r="L1916" s="12">
        <v>388.57</v>
      </c>
      <c r="M1916" s="12">
        <v>3909.07</v>
      </c>
      <c r="N1916" s="12">
        <v>4297.6400000000003</v>
      </c>
      <c r="O1916" s="12">
        <v>1933.09</v>
      </c>
      <c r="P1916" s="49">
        <v>45600</v>
      </c>
      <c r="Q1916" s="12" t="str">
        <f>TEXT(Table1[[#This Row],[Billing_Date]],"YYYY")</f>
        <v>2024</v>
      </c>
      <c r="R1916" s="49">
        <v>45860</v>
      </c>
      <c r="S1916" s="12" t="s">
        <v>37</v>
      </c>
      <c r="T1916" s="12">
        <f>IF(Table1[[#This Row],[Payment_Status]]="Paid",1,0)</f>
        <v>0</v>
      </c>
      <c r="U1916" s="12">
        <f>IF(Table1[[#This Row],[Payment_Status]]="Unpaid",1,0)</f>
        <v>0</v>
      </c>
      <c r="V1916" s="12">
        <f>IF(Table1[[#This Row],[Payment_Status]]="Pending",1,0)</f>
        <v>1</v>
      </c>
      <c r="W1916" s="12" t="s">
        <v>29</v>
      </c>
      <c r="X1916" s="12" t="s">
        <v>44</v>
      </c>
      <c r="Y1916" s="12" t="s">
        <v>51</v>
      </c>
      <c r="Z1916" s="12">
        <v>250.17</v>
      </c>
      <c r="AA1916" s="12">
        <v>138.4</v>
      </c>
      <c r="AB1916" s="12" t="s">
        <v>46</v>
      </c>
      <c r="AC1916" s="13">
        <v>42378</v>
      </c>
      <c r="AD1916" s="12">
        <v>45</v>
      </c>
      <c r="AE1916" s="15" t="s">
        <v>40</v>
      </c>
    </row>
    <row r="1917" spans="3:31" ht="18" x14ac:dyDescent="0.35">
      <c r="C1917" s="11" t="s">
        <v>3846</v>
      </c>
      <c r="D1917" s="12" t="s">
        <v>5911</v>
      </c>
      <c r="E1917" s="12" t="s">
        <v>7931</v>
      </c>
      <c r="F1917" s="12" t="s">
        <v>26</v>
      </c>
      <c r="G1917" s="12" t="s">
        <v>8027</v>
      </c>
      <c r="H1917" s="12" t="s">
        <v>8022</v>
      </c>
      <c r="I1917" s="12" t="s">
        <v>3847</v>
      </c>
      <c r="J1917" s="13">
        <v>45550</v>
      </c>
      <c r="K1917" s="14">
        <v>0.63582175925925921</v>
      </c>
      <c r="L1917" s="12">
        <v>292</v>
      </c>
      <c r="M1917" s="12">
        <v>4523.04</v>
      </c>
      <c r="N1917" s="12">
        <v>4815.04</v>
      </c>
      <c r="O1917" s="12">
        <v>1758.91</v>
      </c>
      <c r="P1917" s="49">
        <v>45643</v>
      </c>
      <c r="Q1917" s="12" t="str">
        <f>TEXT(Table1[[#This Row],[Billing_Date]],"YYYY")</f>
        <v>2024</v>
      </c>
      <c r="R1917" s="49">
        <v>45877</v>
      </c>
      <c r="S1917" s="12" t="s">
        <v>28</v>
      </c>
      <c r="T1917" s="12">
        <f>IF(Table1[[#This Row],[Payment_Status]]="Paid",1,0)</f>
        <v>1</v>
      </c>
      <c r="U1917" s="12">
        <f>IF(Table1[[#This Row],[Payment_Status]]="Unpaid",1,0)</f>
        <v>0</v>
      </c>
      <c r="V1917" s="12">
        <f>IF(Table1[[#This Row],[Payment_Status]]="Pending",1,0)</f>
        <v>0</v>
      </c>
      <c r="W1917" s="12" t="s">
        <v>50</v>
      </c>
      <c r="X1917" s="12" t="s">
        <v>39</v>
      </c>
      <c r="Y1917" s="12" t="s">
        <v>51</v>
      </c>
      <c r="Z1917" s="12">
        <v>137.96</v>
      </c>
      <c r="AA1917" s="12">
        <v>154.04</v>
      </c>
      <c r="AB1917" s="12" t="s">
        <v>46</v>
      </c>
      <c r="AC1917" s="13">
        <v>43729</v>
      </c>
      <c r="AD1917" s="12">
        <v>42</v>
      </c>
      <c r="AE1917" s="15" t="s">
        <v>40</v>
      </c>
    </row>
    <row r="1918" spans="3:31" ht="18" x14ac:dyDescent="0.35">
      <c r="C1918" s="11" t="s">
        <v>3848</v>
      </c>
      <c r="D1918" s="12" t="s">
        <v>5912</v>
      </c>
      <c r="E1918" s="12" t="s">
        <v>7932</v>
      </c>
      <c r="F1918" s="12" t="s">
        <v>30</v>
      </c>
      <c r="G1918" s="12" t="s">
        <v>8031</v>
      </c>
      <c r="H1918" s="12" t="s">
        <v>8024</v>
      </c>
      <c r="I1918" s="12" t="s">
        <v>3849</v>
      </c>
      <c r="J1918" s="13">
        <v>45630</v>
      </c>
      <c r="K1918" s="14">
        <v>0.21228009259259259</v>
      </c>
      <c r="L1918" s="12">
        <v>43.25</v>
      </c>
      <c r="M1918" s="12">
        <v>2731.88</v>
      </c>
      <c r="N1918" s="12">
        <v>2775.13</v>
      </c>
      <c r="O1918" s="12">
        <v>307.68</v>
      </c>
      <c r="P1918" s="49">
        <v>45635</v>
      </c>
      <c r="Q1918" s="12" t="str">
        <f>TEXT(Table1[[#This Row],[Billing_Date]],"YYYY")</f>
        <v>2024</v>
      </c>
      <c r="R1918" s="49">
        <v>45870</v>
      </c>
      <c r="S1918" s="12" t="s">
        <v>49</v>
      </c>
      <c r="T1918" s="12">
        <f>IF(Table1[[#This Row],[Payment_Status]]="Paid",1,0)</f>
        <v>0</v>
      </c>
      <c r="U1918" s="12">
        <f>IF(Table1[[#This Row],[Payment_Status]]="Unpaid",1,0)</f>
        <v>1</v>
      </c>
      <c r="V1918" s="12">
        <f>IF(Table1[[#This Row],[Payment_Status]]="Pending",1,0)</f>
        <v>0</v>
      </c>
      <c r="W1918" s="12" t="s">
        <v>29</v>
      </c>
      <c r="X1918" s="12" t="s">
        <v>39</v>
      </c>
      <c r="Y1918" s="12" t="s">
        <v>85</v>
      </c>
      <c r="Z1918" s="12">
        <v>29.89</v>
      </c>
      <c r="AA1918" s="12">
        <v>13.36</v>
      </c>
      <c r="AB1918" s="12" t="s">
        <v>46</v>
      </c>
      <c r="AC1918" s="13">
        <v>44867</v>
      </c>
      <c r="AD1918" s="12">
        <v>67</v>
      </c>
      <c r="AE1918" s="15" t="s">
        <v>64</v>
      </c>
    </row>
    <row r="1919" spans="3:31" ht="18" x14ac:dyDescent="0.35">
      <c r="C1919" s="11" t="s">
        <v>542</v>
      </c>
      <c r="D1919" s="12" t="s">
        <v>5913</v>
      </c>
      <c r="E1919" s="12" t="s">
        <v>7933</v>
      </c>
      <c r="F1919" s="12" t="s">
        <v>35</v>
      </c>
      <c r="G1919" s="12" t="s">
        <v>8027</v>
      </c>
      <c r="H1919" s="12" t="s">
        <v>8022</v>
      </c>
      <c r="I1919" s="12" t="s">
        <v>543</v>
      </c>
      <c r="J1919" s="13">
        <v>45495</v>
      </c>
      <c r="K1919" s="14">
        <v>0.5925231481481481</v>
      </c>
      <c r="L1919" s="12">
        <v>256.86</v>
      </c>
      <c r="M1919" s="12">
        <v>1317.78</v>
      </c>
      <c r="N1919" s="12">
        <v>1574.6399999999901</v>
      </c>
      <c r="O1919" s="12">
        <v>1770.02</v>
      </c>
      <c r="P1919" s="49">
        <v>45634</v>
      </c>
      <c r="Q1919" s="12" t="str">
        <f>TEXT(Table1[[#This Row],[Billing_Date]],"YYYY")</f>
        <v>2024</v>
      </c>
      <c r="R1919" s="49">
        <v>45874</v>
      </c>
      <c r="S1919" s="12" t="s">
        <v>37</v>
      </c>
      <c r="T1919" s="12">
        <f>IF(Table1[[#This Row],[Payment_Status]]="Paid",1,0)</f>
        <v>0</v>
      </c>
      <c r="U1919" s="12">
        <f>IF(Table1[[#This Row],[Payment_Status]]="Unpaid",1,0)</f>
        <v>0</v>
      </c>
      <c r="V1919" s="12">
        <f>IF(Table1[[#This Row],[Payment_Status]]="Pending",1,0)</f>
        <v>1</v>
      </c>
      <c r="W1919" s="12" t="s">
        <v>58</v>
      </c>
      <c r="X1919" s="12" t="s">
        <v>39</v>
      </c>
      <c r="Y1919" s="12" t="s">
        <v>45</v>
      </c>
      <c r="Z1919" s="12">
        <v>156.5</v>
      </c>
      <c r="AA1919" s="12">
        <v>100.36</v>
      </c>
      <c r="AB1919" s="12" t="s">
        <v>32</v>
      </c>
      <c r="AC1919" s="13">
        <v>42748</v>
      </c>
      <c r="AD1919" s="12">
        <v>28</v>
      </c>
      <c r="AE1919" s="15" t="s">
        <v>40</v>
      </c>
    </row>
    <row r="1920" spans="3:31" ht="18" x14ac:dyDescent="0.35">
      <c r="C1920" s="11" t="s">
        <v>3851</v>
      </c>
      <c r="D1920" s="12" t="s">
        <v>5914</v>
      </c>
      <c r="E1920" s="12" t="s">
        <v>7934</v>
      </c>
      <c r="F1920" s="12" t="s">
        <v>35</v>
      </c>
      <c r="G1920" s="12" t="s">
        <v>8031</v>
      </c>
      <c r="H1920" s="12" t="s">
        <v>8024</v>
      </c>
      <c r="I1920" s="12" t="s">
        <v>3852</v>
      </c>
      <c r="J1920" s="13">
        <v>45710</v>
      </c>
      <c r="K1920" s="14">
        <v>2.9537037037037039E-2</v>
      </c>
      <c r="L1920" s="12">
        <v>298.14</v>
      </c>
      <c r="M1920" s="12">
        <v>4083.38</v>
      </c>
      <c r="N1920" s="12">
        <v>4381.5200000000004</v>
      </c>
      <c r="O1920" s="12">
        <v>1739.71</v>
      </c>
      <c r="P1920" s="49">
        <v>45714</v>
      </c>
      <c r="Q1920" s="12" t="str">
        <f>TEXT(Table1[[#This Row],[Billing_Date]],"YYYY")</f>
        <v>2025</v>
      </c>
      <c r="R1920" s="49">
        <v>45871</v>
      </c>
      <c r="S1920" s="12" t="s">
        <v>37</v>
      </c>
      <c r="T1920" s="12">
        <f>IF(Table1[[#This Row],[Payment_Status]]="Paid",1,0)</f>
        <v>0</v>
      </c>
      <c r="U1920" s="12">
        <f>IF(Table1[[#This Row],[Payment_Status]]="Unpaid",1,0)</f>
        <v>0</v>
      </c>
      <c r="V1920" s="12">
        <f>IF(Table1[[#This Row],[Payment_Status]]="Pending",1,0)</f>
        <v>1</v>
      </c>
      <c r="W1920" s="12" t="s">
        <v>43</v>
      </c>
      <c r="X1920" s="12" t="s">
        <v>30</v>
      </c>
      <c r="Y1920" s="12" t="s">
        <v>31</v>
      </c>
      <c r="Z1920" s="12">
        <v>197.59</v>
      </c>
      <c r="AA1920" s="12">
        <v>100.55</v>
      </c>
      <c r="AB1920" s="12" t="s">
        <v>32</v>
      </c>
      <c r="AC1920" s="13">
        <v>44469</v>
      </c>
      <c r="AD1920" s="12">
        <v>33</v>
      </c>
      <c r="AE1920" s="15" t="s">
        <v>40</v>
      </c>
    </row>
    <row r="1921" spans="3:31" ht="18" x14ac:dyDescent="0.35">
      <c r="C1921" s="11" t="s">
        <v>3853</v>
      </c>
      <c r="D1921" s="12" t="s">
        <v>5915</v>
      </c>
      <c r="E1921" s="12" t="s">
        <v>7935</v>
      </c>
      <c r="F1921" s="12" t="s">
        <v>26</v>
      </c>
      <c r="G1921" s="12" t="s">
        <v>8025</v>
      </c>
      <c r="H1921" s="12" t="s">
        <v>8020</v>
      </c>
      <c r="I1921" s="12" t="s">
        <v>3854</v>
      </c>
      <c r="J1921" s="13">
        <v>45650</v>
      </c>
      <c r="K1921" s="14">
        <v>0.75369212962962961</v>
      </c>
      <c r="L1921" s="12">
        <v>377.07</v>
      </c>
      <c r="M1921" s="12">
        <v>1171.19</v>
      </c>
      <c r="N1921" s="12">
        <v>1548.26</v>
      </c>
      <c r="O1921" s="12">
        <v>1926.94</v>
      </c>
      <c r="P1921" s="49">
        <v>45818</v>
      </c>
      <c r="Q1921" s="12" t="str">
        <f>TEXT(Table1[[#This Row],[Billing_Date]],"YYYY")</f>
        <v>2025</v>
      </c>
      <c r="R1921" s="49">
        <v>45869</v>
      </c>
      <c r="S1921" s="12" t="s">
        <v>28</v>
      </c>
      <c r="T1921" s="12">
        <f>IF(Table1[[#This Row],[Payment_Status]]="Paid",1,0)</f>
        <v>1</v>
      </c>
      <c r="U1921" s="12">
        <f>IF(Table1[[#This Row],[Payment_Status]]="Unpaid",1,0)</f>
        <v>0</v>
      </c>
      <c r="V1921" s="12">
        <f>IF(Table1[[#This Row],[Payment_Status]]="Pending",1,0)</f>
        <v>0</v>
      </c>
      <c r="W1921" s="12" t="s">
        <v>50</v>
      </c>
      <c r="X1921" s="12" t="s">
        <v>39</v>
      </c>
      <c r="Y1921" s="12" t="s">
        <v>85</v>
      </c>
      <c r="Z1921" s="12">
        <v>261.87</v>
      </c>
      <c r="AA1921" s="12">
        <v>115.2</v>
      </c>
      <c r="AB1921" s="12" t="s">
        <v>46</v>
      </c>
      <c r="AC1921" s="13">
        <v>44678</v>
      </c>
      <c r="AD1921" s="12">
        <v>67</v>
      </c>
      <c r="AE1921" s="15" t="s">
        <v>33</v>
      </c>
    </row>
    <row r="1922" spans="3:31" ht="18" x14ac:dyDescent="0.35">
      <c r="C1922" s="11" t="s">
        <v>3855</v>
      </c>
      <c r="D1922" s="12" t="s">
        <v>5916</v>
      </c>
      <c r="E1922" s="12" t="s">
        <v>7936</v>
      </c>
      <c r="F1922" s="12" t="s">
        <v>35</v>
      </c>
      <c r="G1922" s="12" t="s">
        <v>8030</v>
      </c>
      <c r="H1922" s="12" t="s">
        <v>8023</v>
      </c>
      <c r="I1922" s="12" t="s">
        <v>3856</v>
      </c>
      <c r="J1922" s="13">
        <v>45624</v>
      </c>
      <c r="K1922" s="14">
        <v>0.4745949074074074</v>
      </c>
      <c r="L1922" s="12">
        <v>481.6</v>
      </c>
      <c r="M1922" s="12">
        <v>4863.51</v>
      </c>
      <c r="N1922" s="12">
        <v>5345.11</v>
      </c>
      <c r="O1922" s="12">
        <v>2860.75</v>
      </c>
      <c r="P1922" s="49">
        <v>45649</v>
      </c>
      <c r="Q1922" s="12" t="str">
        <f>TEXT(Table1[[#This Row],[Billing_Date]],"YYYY")</f>
        <v>2024</v>
      </c>
      <c r="R1922" s="49">
        <v>45861</v>
      </c>
      <c r="S1922" s="12" t="s">
        <v>49</v>
      </c>
      <c r="T1922" s="12">
        <f>IF(Table1[[#This Row],[Payment_Status]]="Paid",1,0)</f>
        <v>0</v>
      </c>
      <c r="U1922" s="12">
        <f>IF(Table1[[#This Row],[Payment_Status]]="Unpaid",1,0)</f>
        <v>1</v>
      </c>
      <c r="V1922" s="12">
        <f>IF(Table1[[#This Row],[Payment_Status]]="Pending",1,0)</f>
        <v>0</v>
      </c>
      <c r="W1922" s="12" t="s">
        <v>58</v>
      </c>
      <c r="X1922" s="12" t="s">
        <v>44</v>
      </c>
      <c r="Y1922" s="12" t="s">
        <v>85</v>
      </c>
      <c r="Z1922" s="12">
        <v>220.61</v>
      </c>
      <c r="AA1922" s="12">
        <v>260.99</v>
      </c>
      <c r="AB1922" s="12" t="s">
        <v>46</v>
      </c>
      <c r="AC1922" s="13">
        <v>42539</v>
      </c>
      <c r="AD1922" s="12">
        <v>54</v>
      </c>
      <c r="AE1922" s="15" t="s">
        <v>40</v>
      </c>
    </row>
    <row r="1923" spans="3:31" ht="18" x14ac:dyDescent="0.35">
      <c r="C1923" s="11" t="s">
        <v>3857</v>
      </c>
      <c r="D1923" s="12" t="s">
        <v>5917</v>
      </c>
      <c r="E1923" s="12" t="s">
        <v>7937</v>
      </c>
      <c r="F1923" s="12" t="s">
        <v>35</v>
      </c>
      <c r="G1923" s="12" t="s">
        <v>8028</v>
      </c>
      <c r="H1923" s="12" t="s">
        <v>8022</v>
      </c>
      <c r="I1923" s="12" t="s">
        <v>3858</v>
      </c>
      <c r="J1923" s="13">
        <v>45536</v>
      </c>
      <c r="K1923" s="14">
        <v>0.15884259259259259</v>
      </c>
      <c r="L1923" s="12">
        <v>110.25</v>
      </c>
      <c r="M1923" s="12">
        <v>2197.37</v>
      </c>
      <c r="N1923" s="12">
        <v>2307.62</v>
      </c>
      <c r="O1923" s="12">
        <v>575.15</v>
      </c>
      <c r="P1923" s="49">
        <v>45749</v>
      </c>
      <c r="Q1923" s="12" t="str">
        <f>TEXT(Table1[[#This Row],[Billing_Date]],"YYYY")</f>
        <v>2025</v>
      </c>
      <c r="R1923" s="49">
        <v>45885</v>
      </c>
      <c r="S1923" s="12" t="s">
        <v>28</v>
      </c>
      <c r="T1923" s="12">
        <f>IF(Table1[[#This Row],[Payment_Status]]="Paid",1,0)</f>
        <v>1</v>
      </c>
      <c r="U1923" s="12">
        <f>IF(Table1[[#This Row],[Payment_Status]]="Unpaid",1,0)</f>
        <v>0</v>
      </c>
      <c r="V1923" s="12">
        <f>IF(Table1[[#This Row],[Payment_Status]]="Pending",1,0)</f>
        <v>0</v>
      </c>
      <c r="W1923" s="12" t="s">
        <v>58</v>
      </c>
      <c r="X1923" s="12" t="s">
        <v>39</v>
      </c>
      <c r="Y1923" s="12" t="s">
        <v>85</v>
      </c>
      <c r="Z1923" s="12">
        <v>70.64</v>
      </c>
      <c r="AA1923" s="12">
        <v>39.61</v>
      </c>
      <c r="AB1923" s="12" t="s">
        <v>46</v>
      </c>
      <c r="AC1923" s="13">
        <v>45272</v>
      </c>
      <c r="AD1923" s="12">
        <v>49</v>
      </c>
      <c r="AE1923" s="15" t="s">
        <v>64</v>
      </c>
    </row>
    <row r="1924" spans="3:31" ht="18" x14ac:dyDescent="0.35">
      <c r="C1924" s="11" t="s">
        <v>3859</v>
      </c>
      <c r="D1924" s="12" t="s">
        <v>5918</v>
      </c>
      <c r="E1924" s="12" t="s">
        <v>7938</v>
      </c>
      <c r="F1924" s="12" t="s">
        <v>26</v>
      </c>
      <c r="G1924" s="12" t="s">
        <v>8026</v>
      </c>
      <c r="H1924" s="12" t="s">
        <v>8021</v>
      </c>
      <c r="I1924" s="12" t="s">
        <v>3860</v>
      </c>
      <c r="J1924" s="13">
        <v>45614</v>
      </c>
      <c r="K1924" s="14">
        <v>0.19796296296296295</v>
      </c>
      <c r="L1924" s="12">
        <v>310.89</v>
      </c>
      <c r="M1924" s="12">
        <v>3849.19</v>
      </c>
      <c r="N1924" s="12">
        <v>4160.08</v>
      </c>
      <c r="O1924" s="12">
        <v>1996.27</v>
      </c>
      <c r="P1924" s="49">
        <v>45798</v>
      </c>
      <c r="Q1924" s="12" t="str">
        <f>TEXT(Table1[[#This Row],[Billing_Date]],"YYYY")</f>
        <v>2025</v>
      </c>
      <c r="R1924" s="49">
        <v>45874</v>
      </c>
      <c r="S1924" s="12" t="s">
        <v>49</v>
      </c>
      <c r="T1924" s="12">
        <f>IF(Table1[[#This Row],[Payment_Status]]="Paid",1,0)</f>
        <v>0</v>
      </c>
      <c r="U1924" s="12">
        <f>IF(Table1[[#This Row],[Payment_Status]]="Unpaid",1,0)</f>
        <v>1</v>
      </c>
      <c r="V1924" s="12">
        <f>IF(Table1[[#This Row],[Payment_Status]]="Pending",1,0)</f>
        <v>0</v>
      </c>
      <c r="W1924" s="12" t="s">
        <v>29</v>
      </c>
      <c r="X1924" s="12" t="s">
        <v>44</v>
      </c>
      <c r="Y1924" s="12" t="s">
        <v>45</v>
      </c>
      <c r="Z1924" s="12">
        <v>181.39</v>
      </c>
      <c r="AA1924" s="12">
        <v>129.5</v>
      </c>
      <c r="AB1924" s="12" t="s">
        <v>32</v>
      </c>
      <c r="AC1924" s="13">
        <v>42535</v>
      </c>
      <c r="AD1924" s="12">
        <v>38</v>
      </c>
      <c r="AE1924" s="15" t="s">
        <v>64</v>
      </c>
    </row>
    <row r="1925" spans="3:31" ht="18" x14ac:dyDescent="0.35">
      <c r="C1925" s="11" t="s">
        <v>3861</v>
      </c>
      <c r="D1925" s="12" t="s">
        <v>5919</v>
      </c>
      <c r="E1925" s="12" t="s">
        <v>7939</v>
      </c>
      <c r="F1925" s="12" t="s">
        <v>26</v>
      </c>
      <c r="G1925" s="12" t="s">
        <v>8025</v>
      </c>
      <c r="H1925" s="12" t="s">
        <v>8020</v>
      </c>
      <c r="I1925" s="12" t="s">
        <v>3862</v>
      </c>
      <c r="J1925" s="13">
        <v>45827</v>
      </c>
      <c r="K1925" s="14">
        <v>0.31255787037037036</v>
      </c>
      <c r="L1925" s="12">
        <v>236.52</v>
      </c>
      <c r="M1925" s="12">
        <v>3057.26</v>
      </c>
      <c r="N1925" s="12">
        <v>3293.78</v>
      </c>
      <c r="O1925" s="12">
        <v>1430.77</v>
      </c>
      <c r="P1925" s="49">
        <v>45830</v>
      </c>
      <c r="Q1925" s="12" t="str">
        <f>TEXT(Table1[[#This Row],[Billing_Date]],"YYYY")</f>
        <v>2025</v>
      </c>
      <c r="R1925" s="49">
        <v>45860</v>
      </c>
      <c r="S1925" s="12" t="s">
        <v>28</v>
      </c>
      <c r="T1925" s="12">
        <f>IF(Table1[[#This Row],[Payment_Status]]="Paid",1,0)</f>
        <v>1</v>
      </c>
      <c r="U1925" s="12">
        <f>IF(Table1[[#This Row],[Payment_Status]]="Unpaid",1,0)</f>
        <v>0</v>
      </c>
      <c r="V1925" s="12">
        <f>IF(Table1[[#This Row],[Payment_Status]]="Pending",1,0)</f>
        <v>0</v>
      </c>
      <c r="W1925" s="12" t="s">
        <v>58</v>
      </c>
      <c r="X1925" s="12" t="s">
        <v>30</v>
      </c>
      <c r="Y1925" s="12" t="s">
        <v>85</v>
      </c>
      <c r="Z1925" s="12">
        <v>119.22</v>
      </c>
      <c r="AA1925" s="12">
        <v>117.3</v>
      </c>
      <c r="AB1925" s="12" t="s">
        <v>46</v>
      </c>
      <c r="AC1925" s="13">
        <v>45170</v>
      </c>
      <c r="AD1925" s="12">
        <v>57</v>
      </c>
      <c r="AE1925" s="15" t="s">
        <v>40</v>
      </c>
    </row>
    <row r="1926" spans="3:31" ht="18" x14ac:dyDescent="0.35">
      <c r="C1926" s="11" t="s">
        <v>3863</v>
      </c>
      <c r="D1926" s="12" t="s">
        <v>5920</v>
      </c>
      <c r="E1926" s="12" t="s">
        <v>7940</v>
      </c>
      <c r="F1926" s="12" t="s">
        <v>26</v>
      </c>
      <c r="G1926" s="12" t="s">
        <v>8031</v>
      </c>
      <c r="H1926" s="12" t="s">
        <v>8024</v>
      </c>
      <c r="I1926" s="12" t="s">
        <v>3864</v>
      </c>
      <c r="J1926" s="13">
        <v>45819</v>
      </c>
      <c r="K1926" s="14">
        <v>0.39421296296296299</v>
      </c>
      <c r="L1926" s="12">
        <v>365.57</v>
      </c>
      <c r="M1926" s="12">
        <v>3079.2</v>
      </c>
      <c r="N1926" s="12">
        <v>3444.77</v>
      </c>
      <c r="O1926" s="12">
        <v>1947.72</v>
      </c>
      <c r="P1926" s="49">
        <v>45823</v>
      </c>
      <c r="Q1926" s="12" t="str">
        <f>TEXT(Table1[[#This Row],[Billing_Date]],"YYYY")</f>
        <v>2025</v>
      </c>
      <c r="R1926" s="49">
        <v>45867</v>
      </c>
      <c r="S1926" s="12" t="s">
        <v>37</v>
      </c>
      <c r="T1926" s="12">
        <f>IF(Table1[[#This Row],[Payment_Status]]="Paid",1,0)</f>
        <v>0</v>
      </c>
      <c r="U1926" s="12">
        <f>IF(Table1[[#This Row],[Payment_Status]]="Unpaid",1,0)</f>
        <v>0</v>
      </c>
      <c r="V1926" s="12">
        <f>IF(Table1[[#This Row],[Payment_Status]]="Pending",1,0)</f>
        <v>1</v>
      </c>
      <c r="W1926" s="12" t="s">
        <v>29</v>
      </c>
      <c r="X1926" s="12" t="s">
        <v>30</v>
      </c>
      <c r="Y1926" s="12" t="s">
        <v>45</v>
      </c>
      <c r="Z1926" s="12">
        <v>159.94</v>
      </c>
      <c r="AA1926" s="12">
        <v>205.63</v>
      </c>
      <c r="AB1926" s="12" t="s">
        <v>32</v>
      </c>
      <c r="AC1926" s="13">
        <v>44742</v>
      </c>
      <c r="AD1926" s="12">
        <v>74</v>
      </c>
      <c r="AE1926" s="15" t="s">
        <v>40</v>
      </c>
    </row>
    <row r="1927" spans="3:31" ht="18" x14ac:dyDescent="0.35">
      <c r="C1927" s="11" t="s">
        <v>3865</v>
      </c>
      <c r="D1927" s="12" t="s">
        <v>4842</v>
      </c>
      <c r="E1927" s="12" t="s">
        <v>7941</v>
      </c>
      <c r="F1927" s="12" t="s">
        <v>26</v>
      </c>
      <c r="G1927" s="12" t="s">
        <v>8028</v>
      </c>
      <c r="H1927" s="12" t="s">
        <v>8022</v>
      </c>
      <c r="I1927" s="12" t="s">
        <v>3866</v>
      </c>
      <c r="J1927" s="13">
        <v>45785</v>
      </c>
      <c r="K1927" s="14">
        <v>0.40347222222222223</v>
      </c>
      <c r="L1927" s="12">
        <v>489.96</v>
      </c>
      <c r="M1927" s="12">
        <v>4841.46</v>
      </c>
      <c r="N1927" s="12">
        <v>5331.42</v>
      </c>
      <c r="O1927" s="12">
        <v>3309.48</v>
      </c>
      <c r="P1927" s="49">
        <v>45788</v>
      </c>
      <c r="Q1927" s="12" t="str">
        <f>TEXT(Table1[[#This Row],[Billing_Date]],"YYYY")</f>
        <v>2025</v>
      </c>
      <c r="R1927" s="49">
        <v>45874</v>
      </c>
      <c r="S1927" s="12" t="s">
        <v>28</v>
      </c>
      <c r="T1927" s="12">
        <f>IF(Table1[[#This Row],[Payment_Status]]="Paid",1,0)</f>
        <v>1</v>
      </c>
      <c r="U1927" s="12">
        <f>IF(Table1[[#This Row],[Payment_Status]]="Unpaid",1,0)</f>
        <v>0</v>
      </c>
      <c r="V1927" s="12">
        <f>IF(Table1[[#This Row],[Payment_Status]]="Pending",1,0)</f>
        <v>0</v>
      </c>
      <c r="W1927" s="12" t="s">
        <v>50</v>
      </c>
      <c r="X1927" s="12" t="s">
        <v>30</v>
      </c>
      <c r="Y1927" s="12" t="s">
        <v>31</v>
      </c>
      <c r="Z1927" s="12">
        <v>290.62</v>
      </c>
      <c r="AA1927" s="12">
        <v>199.34</v>
      </c>
      <c r="AB1927" s="12" t="s">
        <v>32</v>
      </c>
      <c r="AC1927" s="13">
        <v>43844</v>
      </c>
      <c r="AD1927" s="12">
        <v>22</v>
      </c>
      <c r="AE1927" s="15" t="s">
        <v>33</v>
      </c>
    </row>
    <row r="1928" spans="3:31" ht="18" x14ac:dyDescent="0.35">
      <c r="C1928" s="11" t="s">
        <v>3867</v>
      </c>
      <c r="D1928" s="12" t="s">
        <v>5921</v>
      </c>
      <c r="E1928" s="12" t="s">
        <v>7942</v>
      </c>
      <c r="F1928" s="12" t="s">
        <v>30</v>
      </c>
      <c r="G1928" s="12" t="s">
        <v>8031</v>
      </c>
      <c r="H1928" s="12" t="s">
        <v>8024</v>
      </c>
      <c r="I1928" s="12" t="s">
        <v>3868</v>
      </c>
      <c r="J1928" s="13">
        <v>45641</v>
      </c>
      <c r="K1928" s="14">
        <v>0.71050925925925923</v>
      </c>
      <c r="L1928" s="12">
        <v>212.85</v>
      </c>
      <c r="M1928" s="12">
        <v>4686.3100000000004</v>
      </c>
      <c r="N1928" s="12">
        <v>4899.16</v>
      </c>
      <c r="O1928" s="12">
        <v>1475.29</v>
      </c>
      <c r="P1928" s="49">
        <v>45758</v>
      </c>
      <c r="Q1928" s="12" t="str">
        <f>TEXT(Table1[[#This Row],[Billing_Date]],"YYYY")</f>
        <v>2025</v>
      </c>
      <c r="R1928" s="49">
        <v>45869</v>
      </c>
      <c r="S1928" s="12" t="s">
        <v>37</v>
      </c>
      <c r="T1928" s="12">
        <f>IF(Table1[[#This Row],[Payment_Status]]="Paid",1,0)</f>
        <v>0</v>
      </c>
      <c r="U1928" s="12">
        <f>IF(Table1[[#This Row],[Payment_Status]]="Unpaid",1,0)</f>
        <v>0</v>
      </c>
      <c r="V1928" s="12">
        <f>IF(Table1[[#This Row],[Payment_Status]]="Pending",1,0)</f>
        <v>1</v>
      </c>
      <c r="W1928" s="12" t="s">
        <v>58</v>
      </c>
      <c r="X1928" s="12" t="s">
        <v>44</v>
      </c>
      <c r="Y1928" s="12" t="s">
        <v>31</v>
      </c>
      <c r="Z1928" s="12">
        <v>106.09</v>
      </c>
      <c r="AA1928" s="12">
        <v>106.76</v>
      </c>
      <c r="AB1928" s="12" t="s">
        <v>46</v>
      </c>
      <c r="AC1928" s="13">
        <v>43975</v>
      </c>
      <c r="AD1928" s="12">
        <v>49</v>
      </c>
      <c r="AE1928" s="15" t="s">
        <v>64</v>
      </c>
    </row>
    <row r="1929" spans="3:31" ht="18" x14ac:dyDescent="0.35">
      <c r="C1929" s="11" t="s">
        <v>3869</v>
      </c>
      <c r="D1929" s="12" t="s">
        <v>5922</v>
      </c>
      <c r="E1929" s="12" t="s">
        <v>7943</v>
      </c>
      <c r="F1929" s="12" t="s">
        <v>26</v>
      </c>
      <c r="G1929" s="12" t="s">
        <v>8031</v>
      </c>
      <c r="H1929" s="12" t="s">
        <v>8024</v>
      </c>
      <c r="I1929" s="12" t="s">
        <v>3870</v>
      </c>
      <c r="J1929" s="13">
        <v>45793</v>
      </c>
      <c r="K1929" s="14">
        <v>0.2129861111111111</v>
      </c>
      <c r="L1929" s="12">
        <v>276.54000000000002</v>
      </c>
      <c r="M1929" s="12">
        <v>2217.67</v>
      </c>
      <c r="N1929" s="12">
        <v>2494.21</v>
      </c>
      <c r="O1929" s="12">
        <v>1288.5999999999999</v>
      </c>
      <c r="P1929" s="49">
        <v>45794</v>
      </c>
      <c r="Q1929" s="12" t="str">
        <f>TEXT(Table1[[#This Row],[Billing_Date]],"YYYY")</f>
        <v>2025</v>
      </c>
      <c r="R1929" s="49">
        <v>45877</v>
      </c>
      <c r="S1929" s="12" t="s">
        <v>37</v>
      </c>
      <c r="T1929" s="12">
        <f>IF(Table1[[#This Row],[Payment_Status]]="Paid",1,0)</f>
        <v>0</v>
      </c>
      <c r="U1929" s="12">
        <f>IF(Table1[[#This Row],[Payment_Status]]="Unpaid",1,0)</f>
        <v>0</v>
      </c>
      <c r="V1929" s="12">
        <f>IF(Table1[[#This Row],[Payment_Status]]="Pending",1,0)</f>
        <v>1</v>
      </c>
      <c r="W1929" s="12" t="s">
        <v>43</v>
      </c>
      <c r="X1929" s="12" t="s">
        <v>30</v>
      </c>
      <c r="Y1929" s="12" t="s">
        <v>63</v>
      </c>
      <c r="Z1929" s="12">
        <v>163.56</v>
      </c>
      <c r="AA1929" s="12">
        <v>112.98</v>
      </c>
      <c r="AB1929" s="12" t="s">
        <v>46</v>
      </c>
      <c r="AC1929" s="13">
        <v>43752</v>
      </c>
      <c r="AD1929" s="12">
        <v>38</v>
      </c>
      <c r="AE1929" s="15" t="s">
        <v>64</v>
      </c>
    </row>
    <row r="1930" spans="3:31" ht="18" x14ac:dyDescent="0.35">
      <c r="C1930" s="11" t="s">
        <v>3871</v>
      </c>
      <c r="D1930" s="12" t="s">
        <v>5923</v>
      </c>
      <c r="E1930" s="12" t="s">
        <v>7944</v>
      </c>
      <c r="F1930" s="12" t="s">
        <v>30</v>
      </c>
      <c r="G1930" s="12" t="s">
        <v>8031</v>
      </c>
      <c r="H1930" s="12" t="s">
        <v>8024</v>
      </c>
      <c r="I1930" s="12" t="s">
        <v>3872</v>
      </c>
      <c r="J1930" s="13">
        <v>45781</v>
      </c>
      <c r="K1930" s="14">
        <v>0.71256944444444448</v>
      </c>
      <c r="L1930" s="12">
        <v>51.94</v>
      </c>
      <c r="M1930" s="12">
        <v>3939.19</v>
      </c>
      <c r="N1930" s="12">
        <v>3991.13</v>
      </c>
      <c r="O1930" s="12">
        <v>382.4</v>
      </c>
      <c r="P1930" s="49">
        <v>45786</v>
      </c>
      <c r="Q1930" s="12" t="str">
        <f>TEXT(Table1[[#This Row],[Billing_Date]],"YYYY")</f>
        <v>2025</v>
      </c>
      <c r="R1930" s="49">
        <v>45872</v>
      </c>
      <c r="S1930" s="12" t="s">
        <v>28</v>
      </c>
      <c r="T1930" s="12">
        <f>IF(Table1[[#This Row],[Payment_Status]]="Paid",1,0)</f>
        <v>1</v>
      </c>
      <c r="U1930" s="12">
        <f>IF(Table1[[#This Row],[Payment_Status]]="Unpaid",1,0)</f>
        <v>0</v>
      </c>
      <c r="V1930" s="12">
        <f>IF(Table1[[#This Row],[Payment_Status]]="Pending",1,0)</f>
        <v>0</v>
      </c>
      <c r="W1930" s="12" t="s">
        <v>50</v>
      </c>
      <c r="X1930" s="12" t="s">
        <v>39</v>
      </c>
      <c r="Y1930" s="12" t="s">
        <v>51</v>
      </c>
      <c r="Z1930" s="12">
        <v>24.05</v>
      </c>
      <c r="AA1930" s="12">
        <v>27.89</v>
      </c>
      <c r="AB1930" s="12" t="s">
        <v>32</v>
      </c>
      <c r="AC1930" s="13">
        <v>43976</v>
      </c>
      <c r="AD1930" s="12">
        <v>43</v>
      </c>
      <c r="AE1930" s="15" t="s">
        <v>64</v>
      </c>
    </row>
    <row r="1931" spans="3:31" ht="18" x14ac:dyDescent="0.35">
      <c r="C1931" s="11" t="s">
        <v>3873</v>
      </c>
      <c r="D1931" s="12" t="s">
        <v>5924</v>
      </c>
      <c r="E1931" s="12" t="s">
        <v>7945</v>
      </c>
      <c r="F1931" s="12" t="s">
        <v>30</v>
      </c>
      <c r="G1931" s="12" t="s">
        <v>8030</v>
      </c>
      <c r="H1931" s="12" t="s">
        <v>8023</v>
      </c>
      <c r="I1931" s="12" t="s">
        <v>3874</v>
      </c>
      <c r="J1931" s="13">
        <v>45724</v>
      </c>
      <c r="K1931" s="14">
        <v>0.34311342592592592</v>
      </c>
      <c r="L1931" s="12">
        <v>328.53</v>
      </c>
      <c r="M1931" s="12">
        <v>1524.51</v>
      </c>
      <c r="N1931" s="12">
        <v>1853.04</v>
      </c>
      <c r="O1931" s="12">
        <v>1669.23</v>
      </c>
      <c r="P1931" s="49">
        <v>45728</v>
      </c>
      <c r="Q1931" s="12" t="str">
        <f>TEXT(Table1[[#This Row],[Billing_Date]],"YYYY")</f>
        <v>2025</v>
      </c>
      <c r="R1931" s="49">
        <v>45886</v>
      </c>
      <c r="S1931" s="12" t="s">
        <v>28</v>
      </c>
      <c r="T1931" s="12">
        <f>IF(Table1[[#This Row],[Payment_Status]]="Paid",1,0)</f>
        <v>1</v>
      </c>
      <c r="U1931" s="12">
        <f>IF(Table1[[#This Row],[Payment_Status]]="Unpaid",1,0)</f>
        <v>0</v>
      </c>
      <c r="V1931" s="12">
        <f>IF(Table1[[#This Row],[Payment_Status]]="Pending",1,0)</f>
        <v>0</v>
      </c>
      <c r="W1931" s="12" t="s">
        <v>29</v>
      </c>
      <c r="X1931" s="12" t="s">
        <v>30</v>
      </c>
      <c r="Y1931" s="12" t="s">
        <v>63</v>
      </c>
      <c r="Z1931" s="12">
        <v>209.28</v>
      </c>
      <c r="AA1931" s="12">
        <v>119.25</v>
      </c>
      <c r="AB1931" s="12" t="s">
        <v>46</v>
      </c>
      <c r="AC1931" s="13">
        <v>44169</v>
      </c>
      <c r="AD1931" s="12">
        <v>31</v>
      </c>
      <c r="AE1931" s="15" t="s">
        <v>40</v>
      </c>
    </row>
    <row r="1932" spans="3:31" ht="18" x14ac:dyDescent="0.35">
      <c r="C1932" s="11" t="s">
        <v>3875</v>
      </c>
      <c r="D1932" s="12" t="s">
        <v>5925</v>
      </c>
      <c r="E1932" s="12" t="s">
        <v>7946</v>
      </c>
      <c r="F1932" s="12" t="s">
        <v>30</v>
      </c>
      <c r="G1932" s="12" t="s">
        <v>8030</v>
      </c>
      <c r="H1932" s="12" t="s">
        <v>8023</v>
      </c>
      <c r="I1932" s="12" t="s">
        <v>3876</v>
      </c>
      <c r="J1932" s="13">
        <v>45565</v>
      </c>
      <c r="K1932" s="14">
        <v>0.78079861111111115</v>
      </c>
      <c r="L1932" s="12">
        <v>473.69</v>
      </c>
      <c r="M1932" s="12">
        <v>1148.3599999999999</v>
      </c>
      <c r="N1932" s="12">
        <v>1622.05</v>
      </c>
      <c r="O1932" s="12">
        <v>2220.46</v>
      </c>
      <c r="P1932" s="49">
        <v>45623</v>
      </c>
      <c r="Q1932" s="12" t="str">
        <f>TEXT(Table1[[#This Row],[Billing_Date]],"YYYY")</f>
        <v>2024</v>
      </c>
      <c r="R1932" s="49">
        <v>45861</v>
      </c>
      <c r="S1932" s="12" t="s">
        <v>37</v>
      </c>
      <c r="T1932" s="12">
        <f>IF(Table1[[#This Row],[Payment_Status]]="Paid",1,0)</f>
        <v>0</v>
      </c>
      <c r="U1932" s="12">
        <f>IF(Table1[[#This Row],[Payment_Status]]="Unpaid",1,0)</f>
        <v>0</v>
      </c>
      <c r="V1932" s="12">
        <f>IF(Table1[[#This Row],[Payment_Status]]="Pending",1,0)</f>
        <v>1</v>
      </c>
      <c r="W1932" s="12" t="s">
        <v>43</v>
      </c>
      <c r="X1932" s="12" t="s">
        <v>30</v>
      </c>
      <c r="Y1932" s="12" t="s">
        <v>45</v>
      </c>
      <c r="Z1932" s="12">
        <v>296.70999999999998</v>
      </c>
      <c r="AA1932" s="12">
        <v>176.98</v>
      </c>
      <c r="AB1932" s="12" t="s">
        <v>32</v>
      </c>
      <c r="AC1932" s="13">
        <v>45124</v>
      </c>
      <c r="AD1932" s="12">
        <v>26</v>
      </c>
      <c r="AE1932" s="15" t="s">
        <v>33</v>
      </c>
    </row>
    <row r="1933" spans="3:31" ht="18" x14ac:dyDescent="0.35">
      <c r="C1933" s="11" t="s">
        <v>3877</v>
      </c>
      <c r="D1933" s="12" t="s">
        <v>5926</v>
      </c>
      <c r="E1933" s="12" t="s">
        <v>7947</v>
      </c>
      <c r="F1933" s="12" t="s">
        <v>26</v>
      </c>
      <c r="G1933" s="12" t="s">
        <v>8026</v>
      </c>
      <c r="H1933" s="12" t="s">
        <v>8021</v>
      </c>
      <c r="I1933" s="12" t="s">
        <v>3878</v>
      </c>
      <c r="J1933" s="13">
        <v>45611</v>
      </c>
      <c r="K1933" s="14">
        <v>0.51143518518518516</v>
      </c>
      <c r="L1933" s="12">
        <v>303.07</v>
      </c>
      <c r="M1933" s="12">
        <v>3000</v>
      </c>
      <c r="N1933" s="12">
        <v>3303.07</v>
      </c>
      <c r="O1933" s="12">
        <v>1580.49</v>
      </c>
      <c r="P1933" s="49">
        <v>45611</v>
      </c>
      <c r="Q1933" s="12" t="str">
        <f>TEXT(Table1[[#This Row],[Billing_Date]],"YYYY")</f>
        <v>2024</v>
      </c>
      <c r="R1933" s="49">
        <v>45877</v>
      </c>
      <c r="S1933" s="12" t="s">
        <v>37</v>
      </c>
      <c r="T1933" s="12">
        <f>IF(Table1[[#This Row],[Payment_Status]]="Paid",1,0)</f>
        <v>0</v>
      </c>
      <c r="U1933" s="12">
        <f>IF(Table1[[#This Row],[Payment_Status]]="Unpaid",1,0)</f>
        <v>0</v>
      </c>
      <c r="V1933" s="12">
        <f>IF(Table1[[#This Row],[Payment_Status]]="Pending",1,0)</f>
        <v>1</v>
      </c>
      <c r="W1933" s="12" t="s">
        <v>58</v>
      </c>
      <c r="X1933" s="12" t="s">
        <v>44</v>
      </c>
      <c r="Y1933" s="12" t="s">
        <v>85</v>
      </c>
      <c r="Z1933" s="12">
        <v>124.15</v>
      </c>
      <c r="AA1933" s="12">
        <v>178.92</v>
      </c>
      <c r="AB1933" s="12" t="s">
        <v>32</v>
      </c>
      <c r="AC1933" s="13">
        <v>44101</v>
      </c>
      <c r="AD1933" s="12">
        <v>27</v>
      </c>
      <c r="AE1933" s="15" t="s">
        <v>40</v>
      </c>
    </row>
    <row r="1934" spans="3:31" ht="18" x14ac:dyDescent="0.35">
      <c r="C1934" s="11" t="s">
        <v>3879</v>
      </c>
      <c r="D1934" s="12" t="s">
        <v>5927</v>
      </c>
      <c r="E1934" s="12" t="s">
        <v>7948</v>
      </c>
      <c r="F1934" s="12" t="s">
        <v>35</v>
      </c>
      <c r="G1934" s="12" t="s">
        <v>8028</v>
      </c>
      <c r="H1934" s="12" t="s">
        <v>8022</v>
      </c>
      <c r="I1934" s="12" t="s">
        <v>3880</v>
      </c>
      <c r="J1934" s="13">
        <v>45741</v>
      </c>
      <c r="K1934" s="14">
        <v>0.54749999999999999</v>
      </c>
      <c r="L1934" s="12">
        <v>369.35</v>
      </c>
      <c r="M1934" s="12">
        <v>1999.51</v>
      </c>
      <c r="N1934" s="12">
        <v>2368.86</v>
      </c>
      <c r="O1934" s="12">
        <v>2615.38</v>
      </c>
      <c r="P1934" s="49">
        <v>45745</v>
      </c>
      <c r="Q1934" s="12" t="str">
        <f>TEXT(Table1[[#This Row],[Billing_Date]],"YYYY")</f>
        <v>2025</v>
      </c>
      <c r="R1934" s="49">
        <v>45869</v>
      </c>
      <c r="S1934" s="12" t="s">
        <v>28</v>
      </c>
      <c r="T1934" s="12">
        <f>IF(Table1[[#This Row],[Payment_Status]]="Paid",1,0)</f>
        <v>1</v>
      </c>
      <c r="U1934" s="12">
        <f>IF(Table1[[#This Row],[Payment_Status]]="Unpaid",1,0)</f>
        <v>0</v>
      </c>
      <c r="V1934" s="12">
        <f>IF(Table1[[#This Row],[Payment_Status]]="Pending",1,0)</f>
        <v>0</v>
      </c>
      <c r="W1934" s="12" t="s">
        <v>58</v>
      </c>
      <c r="X1934" s="12" t="s">
        <v>44</v>
      </c>
      <c r="Y1934" s="12" t="s">
        <v>31</v>
      </c>
      <c r="Z1934" s="12">
        <v>225.43</v>
      </c>
      <c r="AA1934" s="12">
        <v>143.91999999999999</v>
      </c>
      <c r="AB1934" s="12" t="s">
        <v>46</v>
      </c>
      <c r="AC1934" s="13">
        <v>44390</v>
      </c>
      <c r="AD1934" s="12">
        <v>26</v>
      </c>
      <c r="AE1934" s="15" t="s">
        <v>64</v>
      </c>
    </row>
    <row r="1935" spans="3:31" ht="18" x14ac:dyDescent="0.35">
      <c r="C1935" s="11" t="s">
        <v>2401</v>
      </c>
      <c r="D1935" s="12" t="s">
        <v>5928</v>
      </c>
      <c r="E1935" s="12" t="s">
        <v>7949</v>
      </c>
      <c r="F1935" s="12" t="s">
        <v>35</v>
      </c>
      <c r="G1935" s="12" t="s">
        <v>8025</v>
      </c>
      <c r="H1935" s="12" t="s">
        <v>8020</v>
      </c>
      <c r="I1935" s="12" t="s">
        <v>2402</v>
      </c>
      <c r="J1935" s="13">
        <v>45527</v>
      </c>
      <c r="K1935" s="14">
        <v>0.69587962962962968</v>
      </c>
      <c r="L1935" s="12">
        <v>388.13</v>
      </c>
      <c r="M1935" s="12">
        <v>3193.61</v>
      </c>
      <c r="N1935" s="12">
        <v>3581.74</v>
      </c>
      <c r="O1935" s="12">
        <v>1977.9</v>
      </c>
      <c r="P1935" s="49">
        <v>45834</v>
      </c>
      <c r="Q1935" s="12" t="str">
        <f>TEXT(Table1[[#This Row],[Billing_Date]],"YYYY")</f>
        <v>2025</v>
      </c>
      <c r="R1935" s="49">
        <v>45877</v>
      </c>
      <c r="S1935" s="12" t="s">
        <v>37</v>
      </c>
      <c r="T1935" s="12">
        <f>IF(Table1[[#This Row],[Payment_Status]]="Paid",1,0)</f>
        <v>0</v>
      </c>
      <c r="U1935" s="12">
        <f>IF(Table1[[#This Row],[Payment_Status]]="Unpaid",1,0)</f>
        <v>0</v>
      </c>
      <c r="V1935" s="12">
        <f>IF(Table1[[#This Row],[Payment_Status]]="Pending",1,0)</f>
        <v>1</v>
      </c>
      <c r="W1935" s="12" t="s">
        <v>58</v>
      </c>
      <c r="X1935" s="12" t="s">
        <v>30</v>
      </c>
      <c r="Y1935" s="12" t="s">
        <v>45</v>
      </c>
      <c r="Z1935" s="12">
        <v>186.08</v>
      </c>
      <c r="AA1935" s="12">
        <v>202.05</v>
      </c>
      <c r="AB1935" s="12" t="s">
        <v>46</v>
      </c>
      <c r="AC1935" s="13">
        <v>43801</v>
      </c>
      <c r="AD1935" s="12">
        <v>19</v>
      </c>
      <c r="AE1935" s="15" t="s">
        <v>64</v>
      </c>
    </row>
    <row r="1936" spans="3:31" ht="18" x14ac:dyDescent="0.35">
      <c r="C1936" s="11" t="s">
        <v>3883</v>
      </c>
      <c r="D1936" s="12" t="s">
        <v>5929</v>
      </c>
      <c r="E1936" s="12" t="s">
        <v>7950</v>
      </c>
      <c r="F1936" s="12" t="s">
        <v>26</v>
      </c>
      <c r="G1936" s="12" t="s">
        <v>8025</v>
      </c>
      <c r="H1936" s="12" t="s">
        <v>8020</v>
      </c>
      <c r="I1936" s="12" t="s">
        <v>3884</v>
      </c>
      <c r="J1936" s="13">
        <v>45704</v>
      </c>
      <c r="K1936" s="14">
        <v>0.83665509259259263</v>
      </c>
      <c r="L1936" s="12">
        <v>492.25</v>
      </c>
      <c r="M1936" s="12">
        <v>2045.11</v>
      </c>
      <c r="N1936" s="12">
        <v>2537.3599999999901</v>
      </c>
      <c r="O1936" s="12">
        <v>3471.78</v>
      </c>
      <c r="P1936" s="49">
        <v>45705</v>
      </c>
      <c r="Q1936" s="12" t="str">
        <f>TEXT(Table1[[#This Row],[Billing_Date]],"YYYY")</f>
        <v>2025</v>
      </c>
      <c r="R1936" s="49">
        <v>45871</v>
      </c>
      <c r="S1936" s="12" t="s">
        <v>49</v>
      </c>
      <c r="T1936" s="12">
        <f>IF(Table1[[#This Row],[Payment_Status]]="Paid",1,0)</f>
        <v>0</v>
      </c>
      <c r="U1936" s="12">
        <f>IF(Table1[[#This Row],[Payment_Status]]="Unpaid",1,0)</f>
        <v>1</v>
      </c>
      <c r="V1936" s="12">
        <f>IF(Table1[[#This Row],[Payment_Status]]="Pending",1,0)</f>
        <v>0</v>
      </c>
      <c r="W1936" s="12" t="s">
        <v>29</v>
      </c>
      <c r="X1936" s="12" t="s">
        <v>44</v>
      </c>
      <c r="Y1936" s="12" t="s">
        <v>31</v>
      </c>
      <c r="Z1936" s="12">
        <v>205.45</v>
      </c>
      <c r="AA1936" s="12">
        <v>286.8</v>
      </c>
      <c r="AB1936" s="12" t="s">
        <v>46</v>
      </c>
      <c r="AC1936" s="13">
        <v>42495</v>
      </c>
      <c r="AD1936" s="12">
        <v>67</v>
      </c>
      <c r="AE1936" s="15" t="s">
        <v>40</v>
      </c>
    </row>
    <row r="1937" spans="3:31" ht="18" x14ac:dyDescent="0.35">
      <c r="C1937" s="11" t="s">
        <v>2742</v>
      </c>
      <c r="D1937" s="12" t="s">
        <v>5930</v>
      </c>
      <c r="E1937" s="12" t="s">
        <v>7951</v>
      </c>
      <c r="F1937" s="12" t="s">
        <v>35</v>
      </c>
      <c r="G1937" s="12" t="s">
        <v>8029</v>
      </c>
      <c r="H1937" s="12" t="s">
        <v>8020</v>
      </c>
      <c r="I1937" s="12" t="s">
        <v>2743</v>
      </c>
      <c r="J1937" s="13">
        <v>45501</v>
      </c>
      <c r="K1937" s="14">
        <v>0.58083333333333331</v>
      </c>
      <c r="L1937" s="12">
        <v>482.6</v>
      </c>
      <c r="M1937" s="12">
        <v>3184.76</v>
      </c>
      <c r="N1937" s="12">
        <v>3667.36</v>
      </c>
      <c r="O1937" s="12">
        <v>2585.0300000000002</v>
      </c>
      <c r="P1937" s="49">
        <v>45788</v>
      </c>
      <c r="Q1937" s="12" t="str">
        <f>TEXT(Table1[[#This Row],[Billing_Date]],"YYYY")</f>
        <v>2025</v>
      </c>
      <c r="R1937" s="49">
        <v>45866</v>
      </c>
      <c r="S1937" s="12" t="s">
        <v>49</v>
      </c>
      <c r="T1937" s="12">
        <f>IF(Table1[[#This Row],[Payment_Status]]="Paid",1,0)</f>
        <v>0</v>
      </c>
      <c r="U1937" s="12">
        <f>IF(Table1[[#This Row],[Payment_Status]]="Unpaid",1,0)</f>
        <v>1</v>
      </c>
      <c r="V1937" s="12">
        <f>IF(Table1[[#This Row],[Payment_Status]]="Pending",1,0)</f>
        <v>0</v>
      </c>
      <c r="W1937" s="12" t="s">
        <v>43</v>
      </c>
      <c r="X1937" s="12" t="s">
        <v>44</v>
      </c>
      <c r="Y1937" s="12" t="s">
        <v>31</v>
      </c>
      <c r="Z1937" s="12">
        <v>229.05</v>
      </c>
      <c r="AA1937" s="12">
        <v>253.55</v>
      </c>
      <c r="AB1937" s="12" t="s">
        <v>32</v>
      </c>
      <c r="AC1937" s="13">
        <v>43966</v>
      </c>
      <c r="AD1937" s="12">
        <v>20</v>
      </c>
      <c r="AE1937" s="15" t="s">
        <v>40</v>
      </c>
    </row>
    <row r="1938" spans="3:31" ht="18" x14ac:dyDescent="0.35">
      <c r="C1938" s="11" t="s">
        <v>3887</v>
      </c>
      <c r="D1938" s="12" t="s">
        <v>5931</v>
      </c>
      <c r="E1938" s="12" t="s">
        <v>7952</v>
      </c>
      <c r="F1938" s="12" t="s">
        <v>30</v>
      </c>
      <c r="G1938" s="12" t="s">
        <v>8031</v>
      </c>
      <c r="H1938" s="12" t="s">
        <v>8024</v>
      </c>
      <c r="I1938" s="12" t="s">
        <v>3888</v>
      </c>
      <c r="J1938" s="13">
        <v>45496</v>
      </c>
      <c r="K1938" s="14">
        <v>0.7759490740740741</v>
      </c>
      <c r="L1938" s="12">
        <v>476.22</v>
      </c>
      <c r="M1938" s="12">
        <v>3532.01</v>
      </c>
      <c r="N1938" s="12">
        <v>4008.23</v>
      </c>
      <c r="O1938" s="12">
        <v>3488.9</v>
      </c>
      <c r="P1938" s="49">
        <v>45607</v>
      </c>
      <c r="Q1938" s="12" t="str">
        <f>TEXT(Table1[[#This Row],[Billing_Date]],"YYYY")</f>
        <v>2024</v>
      </c>
      <c r="R1938" s="49">
        <v>45858</v>
      </c>
      <c r="S1938" s="12" t="s">
        <v>37</v>
      </c>
      <c r="T1938" s="12">
        <f>IF(Table1[[#This Row],[Payment_Status]]="Paid",1,0)</f>
        <v>0</v>
      </c>
      <c r="U1938" s="12">
        <f>IF(Table1[[#This Row],[Payment_Status]]="Unpaid",1,0)</f>
        <v>0</v>
      </c>
      <c r="V1938" s="12">
        <f>IF(Table1[[#This Row],[Payment_Status]]="Pending",1,0)</f>
        <v>1</v>
      </c>
      <c r="W1938" s="12" t="s">
        <v>29</v>
      </c>
      <c r="X1938" s="12" t="s">
        <v>30</v>
      </c>
      <c r="Y1938" s="12" t="s">
        <v>51</v>
      </c>
      <c r="Z1938" s="12">
        <v>194.69</v>
      </c>
      <c r="AA1938" s="12">
        <v>281.52999999999997</v>
      </c>
      <c r="AB1938" s="12" t="s">
        <v>46</v>
      </c>
      <c r="AC1938" s="13">
        <v>43666</v>
      </c>
      <c r="AD1938" s="12">
        <v>53</v>
      </c>
      <c r="AE1938" s="15" t="s">
        <v>40</v>
      </c>
    </row>
    <row r="1939" spans="3:31" ht="18" x14ac:dyDescent="0.35">
      <c r="C1939" s="11" t="s">
        <v>3889</v>
      </c>
      <c r="D1939" s="12" t="s">
        <v>5932</v>
      </c>
      <c r="E1939" s="12" t="s">
        <v>7953</v>
      </c>
      <c r="F1939" s="12" t="s">
        <v>30</v>
      </c>
      <c r="G1939" s="12" t="s">
        <v>8030</v>
      </c>
      <c r="H1939" s="12" t="s">
        <v>8023</v>
      </c>
      <c r="I1939" s="12" t="s">
        <v>3890</v>
      </c>
      <c r="J1939" s="13">
        <v>45521</v>
      </c>
      <c r="K1939" s="14">
        <v>0.59875</v>
      </c>
      <c r="L1939" s="12">
        <v>490.36</v>
      </c>
      <c r="M1939" s="12">
        <v>4735.99</v>
      </c>
      <c r="N1939" s="12">
        <v>5226.3499999999904</v>
      </c>
      <c r="O1939" s="12">
        <v>2730.64</v>
      </c>
      <c r="P1939" s="49">
        <v>45523</v>
      </c>
      <c r="Q1939" s="12" t="str">
        <f>TEXT(Table1[[#This Row],[Billing_Date]],"YYYY")</f>
        <v>2024</v>
      </c>
      <c r="R1939" s="49">
        <v>45868</v>
      </c>
      <c r="S1939" s="12" t="s">
        <v>49</v>
      </c>
      <c r="T1939" s="12">
        <f>IF(Table1[[#This Row],[Payment_Status]]="Paid",1,0)</f>
        <v>0</v>
      </c>
      <c r="U1939" s="12">
        <f>IF(Table1[[#This Row],[Payment_Status]]="Unpaid",1,0)</f>
        <v>1</v>
      </c>
      <c r="V1939" s="12">
        <f>IF(Table1[[#This Row],[Payment_Status]]="Pending",1,0)</f>
        <v>0</v>
      </c>
      <c r="W1939" s="12" t="s">
        <v>58</v>
      </c>
      <c r="X1939" s="12" t="s">
        <v>30</v>
      </c>
      <c r="Y1939" s="12" t="s">
        <v>85</v>
      </c>
      <c r="Z1939" s="12">
        <v>257.87</v>
      </c>
      <c r="AA1939" s="12">
        <v>232.49</v>
      </c>
      <c r="AB1939" s="12" t="s">
        <v>32</v>
      </c>
      <c r="AC1939" s="13">
        <v>44406</v>
      </c>
      <c r="AD1939" s="12">
        <v>59</v>
      </c>
      <c r="AE1939" s="15" t="s">
        <v>33</v>
      </c>
    </row>
    <row r="1940" spans="3:31" ht="18" x14ac:dyDescent="0.35">
      <c r="C1940" s="11" t="s">
        <v>3891</v>
      </c>
      <c r="D1940" s="12" t="s">
        <v>5933</v>
      </c>
      <c r="E1940" s="12" t="s">
        <v>7954</v>
      </c>
      <c r="F1940" s="12" t="s">
        <v>26</v>
      </c>
      <c r="G1940" s="12" t="s">
        <v>8028</v>
      </c>
      <c r="H1940" s="12" t="s">
        <v>8022</v>
      </c>
      <c r="I1940" s="12" t="s">
        <v>3892</v>
      </c>
      <c r="J1940" s="13">
        <v>45813</v>
      </c>
      <c r="K1940" s="14">
        <v>0.83189814814814811</v>
      </c>
      <c r="L1940" s="12">
        <v>22.22</v>
      </c>
      <c r="M1940" s="12">
        <v>1152.55</v>
      </c>
      <c r="N1940" s="12">
        <v>1174.77</v>
      </c>
      <c r="O1940" s="12">
        <v>137.77000000000001</v>
      </c>
      <c r="P1940" s="49">
        <v>45820</v>
      </c>
      <c r="Q1940" s="12" t="str">
        <f>TEXT(Table1[[#This Row],[Billing_Date]],"YYYY")</f>
        <v>2025</v>
      </c>
      <c r="R1940" s="49">
        <v>45878</v>
      </c>
      <c r="S1940" s="12" t="s">
        <v>49</v>
      </c>
      <c r="T1940" s="12">
        <f>IF(Table1[[#This Row],[Payment_Status]]="Paid",1,0)</f>
        <v>0</v>
      </c>
      <c r="U1940" s="12">
        <f>IF(Table1[[#This Row],[Payment_Status]]="Unpaid",1,0)</f>
        <v>1</v>
      </c>
      <c r="V1940" s="12">
        <f>IF(Table1[[#This Row],[Payment_Status]]="Pending",1,0)</f>
        <v>0</v>
      </c>
      <c r="W1940" s="12" t="s">
        <v>43</v>
      </c>
      <c r="X1940" s="12" t="s">
        <v>39</v>
      </c>
      <c r="Y1940" s="12" t="s">
        <v>51</v>
      </c>
      <c r="Z1940" s="12">
        <v>9.7799999999999994</v>
      </c>
      <c r="AA1940" s="12">
        <v>12.44</v>
      </c>
      <c r="AB1940" s="12" t="s">
        <v>46</v>
      </c>
      <c r="AC1940" s="13">
        <v>43254</v>
      </c>
      <c r="AD1940" s="12">
        <v>68</v>
      </c>
      <c r="AE1940" s="15" t="s">
        <v>40</v>
      </c>
    </row>
    <row r="1941" spans="3:31" ht="18" x14ac:dyDescent="0.35">
      <c r="C1941" s="11" t="s">
        <v>3893</v>
      </c>
      <c r="D1941" s="12" t="s">
        <v>5934</v>
      </c>
      <c r="E1941" s="12" t="s">
        <v>7955</v>
      </c>
      <c r="F1941" s="12" t="s">
        <v>26</v>
      </c>
      <c r="G1941" s="12" t="s">
        <v>8031</v>
      </c>
      <c r="H1941" s="12" t="s">
        <v>8024</v>
      </c>
      <c r="I1941" s="12" t="s">
        <v>3894</v>
      </c>
      <c r="J1941" s="13">
        <v>45693</v>
      </c>
      <c r="K1941" s="14">
        <v>0.85563657407407412</v>
      </c>
      <c r="L1941" s="12">
        <v>186.81</v>
      </c>
      <c r="M1941" s="12">
        <v>2401.75</v>
      </c>
      <c r="N1941" s="12">
        <v>2588.56</v>
      </c>
      <c r="O1941" s="12">
        <v>1330.37</v>
      </c>
      <c r="P1941" s="49">
        <v>45829</v>
      </c>
      <c r="Q1941" s="12" t="str">
        <f>TEXT(Table1[[#This Row],[Billing_Date]],"YYYY")</f>
        <v>2025</v>
      </c>
      <c r="R1941" s="49">
        <v>45880</v>
      </c>
      <c r="S1941" s="12" t="s">
        <v>28</v>
      </c>
      <c r="T1941" s="12">
        <f>IF(Table1[[#This Row],[Payment_Status]]="Paid",1,0)</f>
        <v>1</v>
      </c>
      <c r="U1941" s="12">
        <f>IF(Table1[[#This Row],[Payment_Status]]="Unpaid",1,0)</f>
        <v>0</v>
      </c>
      <c r="V1941" s="12">
        <f>IF(Table1[[#This Row],[Payment_Status]]="Pending",1,0)</f>
        <v>0</v>
      </c>
      <c r="W1941" s="12" t="s">
        <v>43</v>
      </c>
      <c r="X1941" s="12" t="s">
        <v>30</v>
      </c>
      <c r="Y1941" s="12" t="s">
        <v>45</v>
      </c>
      <c r="Z1941" s="12">
        <v>81.91</v>
      </c>
      <c r="AA1941" s="12">
        <v>104.9</v>
      </c>
      <c r="AB1941" s="12" t="s">
        <v>46</v>
      </c>
      <c r="AC1941" s="13">
        <v>44341</v>
      </c>
      <c r="AD1941" s="12">
        <v>20</v>
      </c>
      <c r="AE1941" s="15" t="s">
        <v>64</v>
      </c>
    </row>
    <row r="1942" spans="3:31" ht="18" x14ac:dyDescent="0.35">
      <c r="C1942" s="11" t="s">
        <v>3711</v>
      </c>
      <c r="D1942" s="12" t="s">
        <v>5935</v>
      </c>
      <c r="E1942" s="12" t="s">
        <v>7956</v>
      </c>
      <c r="F1942" s="12" t="s">
        <v>26</v>
      </c>
      <c r="G1942" s="12" t="s">
        <v>8030</v>
      </c>
      <c r="H1942" s="12" t="s">
        <v>8023</v>
      </c>
      <c r="I1942" s="12" t="s">
        <v>3712</v>
      </c>
      <c r="J1942" s="13">
        <v>45794</v>
      </c>
      <c r="K1942" s="14">
        <v>0.94922453703703702</v>
      </c>
      <c r="L1942" s="12">
        <v>228.86</v>
      </c>
      <c r="M1942" s="12">
        <v>2424.4299999999998</v>
      </c>
      <c r="N1942" s="12">
        <v>2653.29</v>
      </c>
      <c r="O1942" s="12">
        <v>1140.47</v>
      </c>
      <c r="P1942" s="49">
        <v>45797</v>
      </c>
      <c r="Q1942" s="12" t="str">
        <f>TEXT(Table1[[#This Row],[Billing_Date]],"YYYY")</f>
        <v>2025</v>
      </c>
      <c r="R1942" s="49">
        <v>45876</v>
      </c>
      <c r="S1942" s="12" t="s">
        <v>28</v>
      </c>
      <c r="T1942" s="12">
        <f>IF(Table1[[#This Row],[Payment_Status]]="Paid",1,0)</f>
        <v>1</v>
      </c>
      <c r="U1942" s="12">
        <f>IF(Table1[[#This Row],[Payment_Status]]="Unpaid",1,0)</f>
        <v>0</v>
      </c>
      <c r="V1942" s="12">
        <f>IF(Table1[[#This Row],[Payment_Status]]="Pending",1,0)</f>
        <v>0</v>
      </c>
      <c r="W1942" s="12" t="s">
        <v>29</v>
      </c>
      <c r="X1942" s="12" t="s">
        <v>39</v>
      </c>
      <c r="Y1942" s="12" t="s">
        <v>85</v>
      </c>
      <c r="Z1942" s="12">
        <v>132.03</v>
      </c>
      <c r="AA1942" s="12">
        <v>96.83</v>
      </c>
      <c r="AB1942" s="12" t="s">
        <v>32</v>
      </c>
      <c r="AC1942" s="13">
        <v>44149</v>
      </c>
      <c r="AD1942" s="12">
        <v>54</v>
      </c>
      <c r="AE1942" s="15" t="s">
        <v>40</v>
      </c>
    </row>
    <row r="1943" spans="3:31" ht="18" x14ac:dyDescent="0.35">
      <c r="C1943" s="11" t="s">
        <v>3897</v>
      </c>
      <c r="D1943" s="12" t="s">
        <v>5936</v>
      </c>
      <c r="E1943" s="12" t="s">
        <v>7957</v>
      </c>
      <c r="F1943" s="12" t="s">
        <v>30</v>
      </c>
      <c r="G1943" s="12" t="s">
        <v>8030</v>
      </c>
      <c r="H1943" s="12" t="s">
        <v>8023</v>
      </c>
      <c r="I1943" s="12" t="s">
        <v>3898</v>
      </c>
      <c r="J1943" s="13">
        <v>45804</v>
      </c>
      <c r="K1943" s="14">
        <v>6.8009259259259255E-2</v>
      </c>
      <c r="L1943" s="12">
        <v>141.58000000000001</v>
      </c>
      <c r="M1943" s="12">
        <v>4576.54</v>
      </c>
      <c r="N1943" s="12">
        <v>4718.12</v>
      </c>
      <c r="O1943" s="12">
        <v>861.44</v>
      </c>
      <c r="P1943" s="49">
        <v>45804</v>
      </c>
      <c r="Q1943" s="12" t="str">
        <f>TEXT(Table1[[#This Row],[Billing_Date]],"YYYY")</f>
        <v>2025</v>
      </c>
      <c r="R1943" s="49">
        <v>45881</v>
      </c>
      <c r="S1943" s="12" t="s">
        <v>28</v>
      </c>
      <c r="T1943" s="12">
        <f>IF(Table1[[#This Row],[Payment_Status]]="Paid",1,0)</f>
        <v>1</v>
      </c>
      <c r="U1943" s="12">
        <f>IF(Table1[[#This Row],[Payment_Status]]="Unpaid",1,0)</f>
        <v>0</v>
      </c>
      <c r="V1943" s="12">
        <f>IF(Table1[[#This Row],[Payment_Status]]="Pending",1,0)</f>
        <v>0</v>
      </c>
      <c r="W1943" s="12" t="s">
        <v>50</v>
      </c>
      <c r="X1943" s="12" t="s">
        <v>44</v>
      </c>
      <c r="Y1943" s="12" t="s">
        <v>45</v>
      </c>
      <c r="Z1943" s="12">
        <v>87.88</v>
      </c>
      <c r="AA1943" s="12">
        <v>53.7</v>
      </c>
      <c r="AB1943" s="12" t="s">
        <v>46</v>
      </c>
      <c r="AC1943" s="13">
        <v>43443</v>
      </c>
      <c r="AD1943" s="12">
        <v>70</v>
      </c>
      <c r="AE1943" s="15" t="s">
        <v>64</v>
      </c>
    </row>
    <row r="1944" spans="3:31" ht="18" x14ac:dyDescent="0.35">
      <c r="C1944" s="11" t="s">
        <v>3899</v>
      </c>
      <c r="D1944" s="12" t="s">
        <v>5937</v>
      </c>
      <c r="E1944" s="12" t="s">
        <v>7958</v>
      </c>
      <c r="F1944" s="12" t="s">
        <v>35</v>
      </c>
      <c r="G1944" s="12" t="s">
        <v>8028</v>
      </c>
      <c r="H1944" s="12" t="s">
        <v>8022</v>
      </c>
      <c r="I1944" s="12" t="s">
        <v>3900</v>
      </c>
      <c r="J1944" s="13">
        <v>45789</v>
      </c>
      <c r="K1944" s="14">
        <v>0.34020833333333333</v>
      </c>
      <c r="L1944" s="12">
        <v>17.809999999999999</v>
      </c>
      <c r="M1944" s="12">
        <v>2555.4499999999998</v>
      </c>
      <c r="N1944" s="12">
        <v>2573.2599999999902</v>
      </c>
      <c r="O1944" s="12">
        <v>103.08</v>
      </c>
      <c r="P1944" s="49">
        <v>45791</v>
      </c>
      <c r="Q1944" s="12" t="str">
        <f>TEXT(Table1[[#This Row],[Billing_Date]],"YYYY")</f>
        <v>2025</v>
      </c>
      <c r="R1944" s="49">
        <v>45867</v>
      </c>
      <c r="S1944" s="12" t="s">
        <v>37</v>
      </c>
      <c r="T1944" s="12">
        <f>IF(Table1[[#This Row],[Payment_Status]]="Paid",1,0)</f>
        <v>0</v>
      </c>
      <c r="U1944" s="12">
        <f>IF(Table1[[#This Row],[Payment_Status]]="Unpaid",1,0)</f>
        <v>0</v>
      </c>
      <c r="V1944" s="12">
        <f>IF(Table1[[#This Row],[Payment_Status]]="Pending",1,0)</f>
        <v>1</v>
      </c>
      <c r="W1944" s="12" t="s">
        <v>58</v>
      </c>
      <c r="X1944" s="12" t="s">
        <v>39</v>
      </c>
      <c r="Y1944" s="12" t="s">
        <v>45</v>
      </c>
      <c r="Z1944" s="12">
        <v>8.9</v>
      </c>
      <c r="AA1944" s="12">
        <v>8.91</v>
      </c>
      <c r="AB1944" s="12" t="s">
        <v>46</v>
      </c>
      <c r="AC1944" s="13">
        <v>44695</v>
      </c>
      <c r="AD1944" s="12">
        <v>59</v>
      </c>
      <c r="AE1944" s="15" t="s">
        <v>33</v>
      </c>
    </row>
    <row r="1945" spans="3:31" ht="18" x14ac:dyDescent="0.35">
      <c r="C1945" s="11" t="s">
        <v>3901</v>
      </c>
      <c r="D1945" s="12" t="s">
        <v>5938</v>
      </c>
      <c r="E1945" s="12" t="s">
        <v>7959</v>
      </c>
      <c r="F1945" s="12" t="s">
        <v>26</v>
      </c>
      <c r="G1945" s="12" t="s">
        <v>8028</v>
      </c>
      <c r="H1945" s="12" t="s">
        <v>8022</v>
      </c>
      <c r="I1945" s="12" t="s">
        <v>3902</v>
      </c>
      <c r="J1945" s="13">
        <v>45706</v>
      </c>
      <c r="K1945" s="14">
        <v>0.64671296296296299</v>
      </c>
      <c r="L1945" s="12">
        <v>136.03</v>
      </c>
      <c r="M1945" s="12">
        <v>1142.8900000000001</v>
      </c>
      <c r="N1945" s="12">
        <v>1278.92</v>
      </c>
      <c r="O1945" s="12">
        <v>897.01</v>
      </c>
      <c r="P1945" s="49">
        <v>45709</v>
      </c>
      <c r="Q1945" s="12" t="str">
        <f>TEXT(Table1[[#This Row],[Billing_Date]],"YYYY")</f>
        <v>2025</v>
      </c>
      <c r="R1945" s="49">
        <v>45868</v>
      </c>
      <c r="S1945" s="12" t="s">
        <v>37</v>
      </c>
      <c r="T1945" s="12">
        <f>IF(Table1[[#This Row],[Payment_Status]]="Paid",1,0)</f>
        <v>0</v>
      </c>
      <c r="U1945" s="12">
        <f>IF(Table1[[#This Row],[Payment_Status]]="Unpaid",1,0)</f>
        <v>0</v>
      </c>
      <c r="V1945" s="12">
        <f>IF(Table1[[#This Row],[Payment_Status]]="Pending",1,0)</f>
        <v>1</v>
      </c>
      <c r="W1945" s="12" t="s">
        <v>29</v>
      </c>
      <c r="X1945" s="12" t="s">
        <v>39</v>
      </c>
      <c r="Y1945" s="12" t="s">
        <v>51</v>
      </c>
      <c r="Z1945" s="12">
        <v>82.22</v>
      </c>
      <c r="AA1945" s="12">
        <v>53.81</v>
      </c>
      <c r="AB1945" s="12" t="s">
        <v>46</v>
      </c>
      <c r="AC1945" s="13">
        <v>44777</v>
      </c>
      <c r="AD1945" s="12">
        <v>63</v>
      </c>
      <c r="AE1945" s="15" t="s">
        <v>64</v>
      </c>
    </row>
    <row r="1946" spans="3:31" ht="18" x14ac:dyDescent="0.35">
      <c r="C1946" s="11" t="s">
        <v>3903</v>
      </c>
      <c r="D1946" s="12" t="s">
        <v>5939</v>
      </c>
      <c r="E1946" s="12" t="s">
        <v>7960</v>
      </c>
      <c r="F1946" s="12" t="s">
        <v>30</v>
      </c>
      <c r="G1946" s="12" t="s">
        <v>8028</v>
      </c>
      <c r="H1946" s="12" t="s">
        <v>8022</v>
      </c>
      <c r="I1946" s="12" t="s">
        <v>3904</v>
      </c>
      <c r="J1946" s="13">
        <v>45802</v>
      </c>
      <c r="K1946" s="14">
        <v>0.7071412037037037</v>
      </c>
      <c r="L1946" s="12">
        <v>404.74</v>
      </c>
      <c r="M1946" s="12">
        <v>4509.05</v>
      </c>
      <c r="N1946" s="12">
        <v>4913.79</v>
      </c>
      <c r="O1946" s="12">
        <v>2540.13</v>
      </c>
      <c r="P1946" s="49">
        <v>45802</v>
      </c>
      <c r="Q1946" s="12" t="str">
        <f>TEXT(Table1[[#This Row],[Billing_Date]],"YYYY")</f>
        <v>2025</v>
      </c>
      <c r="R1946" s="49">
        <v>45884</v>
      </c>
      <c r="S1946" s="12" t="s">
        <v>28</v>
      </c>
      <c r="T1946" s="12">
        <f>IF(Table1[[#This Row],[Payment_Status]]="Paid",1,0)</f>
        <v>1</v>
      </c>
      <c r="U1946" s="12">
        <f>IF(Table1[[#This Row],[Payment_Status]]="Unpaid",1,0)</f>
        <v>0</v>
      </c>
      <c r="V1946" s="12">
        <f>IF(Table1[[#This Row],[Payment_Status]]="Pending",1,0)</f>
        <v>0</v>
      </c>
      <c r="W1946" s="12" t="s">
        <v>43</v>
      </c>
      <c r="X1946" s="12" t="s">
        <v>30</v>
      </c>
      <c r="Y1946" s="12" t="s">
        <v>85</v>
      </c>
      <c r="Z1946" s="12">
        <v>173.96</v>
      </c>
      <c r="AA1946" s="12">
        <v>230.78</v>
      </c>
      <c r="AB1946" s="12" t="s">
        <v>32</v>
      </c>
      <c r="AC1946" s="13">
        <v>44050</v>
      </c>
      <c r="AD1946" s="12">
        <v>52</v>
      </c>
      <c r="AE1946" s="15" t="s">
        <v>33</v>
      </c>
    </row>
    <row r="1947" spans="3:31" ht="18" x14ac:dyDescent="0.35">
      <c r="C1947" s="11" t="s">
        <v>3905</v>
      </c>
      <c r="D1947" s="12" t="s">
        <v>5940</v>
      </c>
      <c r="E1947" s="12" t="s">
        <v>7961</v>
      </c>
      <c r="F1947" s="12" t="s">
        <v>26</v>
      </c>
      <c r="G1947" s="12" t="s">
        <v>8031</v>
      </c>
      <c r="H1947" s="12" t="s">
        <v>8024</v>
      </c>
      <c r="I1947" s="12" t="s">
        <v>3906</v>
      </c>
      <c r="J1947" s="13">
        <v>45850</v>
      </c>
      <c r="K1947" s="14">
        <v>0.15834490740740742</v>
      </c>
      <c r="L1947" s="12">
        <v>220.75</v>
      </c>
      <c r="M1947" s="12">
        <v>2041.15</v>
      </c>
      <c r="N1947" s="12">
        <v>2261.9</v>
      </c>
      <c r="O1947" s="12">
        <v>1308.99</v>
      </c>
      <c r="P1947" s="49">
        <v>45852</v>
      </c>
      <c r="Q1947" s="12" t="str">
        <f>TEXT(Table1[[#This Row],[Billing_Date]],"YYYY")</f>
        <v>2025</v>
      </c>
      <c r="R1947" s="49">
        <v>45881</v>
      </c>
      <c r="S1947" s="12" t="s">
        <v>28</v>
      </c>
      <c r="T1947" s="12">
        <f>IF(Table1[[#This Row],[Payment_Status]]="Paid",1,0)</f>
        <v>1</v>
      </c>
      <c r="U1947" s="12">
        <f>IF(Table1[[#This Row],[Payment_Status]]="Unpaid",1,0)</f>
        <v>0</v>
      </c>
      <c r="V1947" s="12">
        <f>IF(Table1[[#This Row],[Payment_Status]]="Pending",1,0)</f>
        <v>0</v>
      </c>
      <c r="W1947" s="12" t="s">
        <v>29</v>
      </c>
      <c r="X1947" s="12" t="s">
        <v>44</v>
      </c>
      <c r="Y1947" s="12" t="s">
        <v>31</v>
      </c>
      <c r="Z1947" s="12">
        <v>132.91999999999999</v>
      </c>
      <c r="AA1947" s="12">
        <v>87.83</v>
      </c>
      <c r="AB1947" s="12" t="s">
        <v>32</v>
      </c>
      <c r="AC1947" s="13">
        <v>42304</v>
      </c>
      <c r="AD1947" s="12">
        <v>28</v>
      </c>
      <c r="AE1947" s="15" t="s">
        <v>40</v>
      </c>
    </row>
    <row r="1948" spans="3:31" ht="18" x14ac:dyDescent="0.35">
      <c r="C1948" s="11" t="s">
        <v>3907</v>
      </c>
      <c r="D1948" s="12" t="s">
        <v>5941</v>
      </c>
      <c r="E1948" s="12" t="s">
        <v>7962</v>
      </c>
      <c r="F1948" s="12" t="s">
        <v>35</v>
      </c>
      <c r="G1948" s="12" t="s">
        <v>8026</v>
      </c>
      <c r="H1948" s="12" t="s">
        <v>8021</v>
      </c>
      <c r="I1948" s="12" t="s">
        <v>3908</v>
      </c>
      <c r="J1948" s="13">
        <v>45697</v>
      </c>
      <c r="K1948" s="14">
        <v>0.63395833333333329</v>
      </c>
      <c r="L1948" s="12">
        <v>125.79</v>
      </c>
      <c r="M1948" s="12">
        <v>4762.24</v>
      </c>
      <c r="N1948" s="12">
        <v>4888.03</v>
      </c>
      <c r="O1948" s="12">
        <v>835.88</v>
      </c>
      <c r="P1948" s="49">
        <v>45814</v>
      </c>
      <c r="Q1948" s="12" t="str">
        <f>TEXT(Table1[[#This Row],[Billing_Date]],"YYYY")</f>
        <v>2025</v>
      </c>
      <c r="R1948" s="49">
        <v>45859</v>
      </c>
      <c r="S1948" s="12" t="s">
        <v>49</v>
      </c>
      <c r="T1948" s="12">
        <f>IF(Table1[[#This Row],[Payment_Status]]="Paid",1,0)</f>
        <v>0</v>
      </c>
      <c r="U1948" s="12">
        <f>IF(Table1[[#This Row],[Payment_Status]]="Unpaid",1,0)</f>
        <v>1</v>
      </c>
      <c r="V1948" s="12">
        <f>IF(Table1[[#This Row],[Payment_Status]]="Pending",1,0)</f>
        <v>0</v>
      </c>
      <c r="W1948" s="12" t="s">
        <v>50</v>
      </c>
      <c r="X1948" s="12" t="s">
        <v>39</v>
      </c>
      <c r="Y1948" s="12" t="s">
        <v>85</v>
      </c>
      <c r="Z1948" s="12">
        <v>55.33</v>
      </c>
      <c r="AA1948" s="12">
        <v>70.459999999999994</v>
      </c>
      <c r="AB1948" s="12" t="s">
        <v>32</v>
      </c>
      <c r="AC1948" s="13">
        <v>42366</v>
      </c>
      <c r="AD1948" s="12">
        <v>65</v>
      </c>
      <c r="AE1948" s="15" t="s">
        <v>33</v>
      </c>
    </row>
    <row r="1949" spans="3:31" ht="18" x14ac:dyDescent="0.35">
      <c r="C1949" s="11" t="s">
        <v>3909</v>
      </c>
      <c r="D1949" s="12" t="s">
        <v>5942</v>
      </c>
      <c r="E1949" s="12" t="s">
        <v>7963</v>
      </c>
      <c r="F1949" s="12" t="s">
        <v>26</v>
      </c>
      <c r="G1949" s="12" t="s">
        <v>8027</v>
      </c>
      <c r="H1949" s="12" t="s">
        <v>8022</v>
      </c>
      <c r="I1949" s="12" t="s">
        <v>3910</v>
      </c>
      <c r="J1949" s="13">
        <v>45713</v>
      </c>
      <c r="K1949" s="14">
        <v>0.56200231481481477</v>
      </c>
      <c r="L1949" s="12">
        <v>60.94</v>
      </c>
      <c r="M1949" s="12">
        <v>2822.47</v>
      </c>
      <c r="N1949" s="12">
        <v>2883.41</v>
      </c>
      <c r="O1949" s="12">
        <v>293.54000000000002</v>
      </c>
      <c r="P1949" s="49">
        <v>45713</v>
      </c>
      <c r="Q1949" s="12" t="str">
        <f>TEXT(Table1[[#This Row],[Billing_Date]],"YYYY")</f>
        <v>2025</v>
      </c>
      <c r="R1949" s="49">
        <v>45878</v>
      </c>
      <c r="S1949" s="12" t="s">
        <v>37</v>
      </c>
      <c r="T1949" s="12">
        <f>IF(Table1[[#This Row],[Payment_Status]]="Paid",1,0)</f>
        <v>0</v>
      </c>
      <c r="U1949" s="12">
        <f>IF(Table1[[#This Row],[Payment_Status]]="Unpaid",1,0)</f>
        <v>0</v>
      </c>
      <c r="V1949" s="12">
        <f>IF(Table1[[#This Row],[Payment_Status]]="Pending",1,0)</f>
        <v>1</v>
      </c>
      <c r="W1949" s="12" t="s">
        <v>29</v>
      </c>
      <c r="X1949" s="12" t="s">
        <v>39</v>
      </c>
      <c r="Y1949" s="12" t="s">
        <v>31</v>
      </c>
      <c r="Z1949" s="12">
        <v>28.72</v>
      </c>
      <c r="AA1949" s="12">
        <v>32.22</v>
      </c>
      <c r="AB1949" s="12" t="s">
        <v>46</v>
      </c>
      <c r="AC1949" s="13">
        <v>42757</v>
      </c>
      <c r="AD1949" s="12">
        <v>45</v>
      </c>
      <c r="AE1949" s="15" t="s">
        <v>64</v>
      </c>
    </row>
    <row r="1950" spans="3:31" ht="18" x14ac:dyDescent="0.35">
      <c r="C1950" s="11" t="s">
        <v>3911</v>
      </c>
      <c r="D1950" s="12" t="s">
        <v>5943</v>
      </c>
      <c r="E1950" s="12" t="s">
        <v>7964</v>
      </c>
      <c r="F1950" s="12" t="s">
        <v>30</v>
      </c>
      <c r="G1950" s="12" t="s">
        <v>8026</v>
      </c>
      <c r="H1950" s="12" t="s">
        <v>8021</v>
      </c>
      <c r="I1950" s="12" t="s">
        <v>3912</v>
      </c>
      <c r="J1950" s="13">
        <v>45600</v>
      </c>
      <c r="K1950" s="14">
        <v>0.30025462962962962</v>
      </c>
      <c r="L1950" s="12">
        <v>250.35</v>
      </c>
      <c r="M1950" s="12">
        <v>4709.1000000000004</v>
      </c>
      <c r="N1950" s="12">
        <v>4959.45</v>
      </c>
      <c r="O1950" s="12">
        <v>1615.01</v>
      </c>
      <c r="P1950" s="49">
        <v>45603</v>
      </c>
      <c r="Q1950" s="12" t="str">
        <f>TEXT(Table1[[#This Row],[Billing_Date]],"YYYY")</f>
        <v>2024</v>
      </c>
      <c r="R1950" s="49">
        <v>45873</v>
      </c>
      <c r="S1950" s="12" t="s">
        <v>49</v>
      </c>
      <c r="T1950" s="12">
        <f>IF(Table1[[#This Row],[Payment_Status]]="Paid",1,0)</f>
        <v>0</v>
      </c>
      <c r="U1950" s="12">
        <f>IF(Table1[[#This Row],[Payment_Status]]="Unpaid",1,0)</f>
        <v>1</v>
      </c>
      <c r="V1950" s="12">
        <f>IF(Table1[[#This Row],[Payment_Status]]="Pending",1,0)</f>
        <v>0</v>
      </c>
      <c r="W1950" s="12" t="s">
        <v>50</v>
      </c>
      <c r="X1950" s="12" t="s">
        <v>39</v>
      </c>
      <c r="Y1950" s="12" t="s">
        <v>63</v>
      </c>
      <c r="Z1950" s="12">
        <v>162.35</v>
      </c>
      <c r="AA1950" s="12">
        <v>88</v>
      </c>
      <c r="AB1950" s="12" t="s">
        <v>46</v>
      </c>
      <c r="AC1950" s="13">
        <v>44138</v>
      </c>
      <c r="AD1950" s="12">
        <v>31</v>
      </c>
      <c r="AE1950" s="15" t="s">
        <v>64</v>
      </c>
    </row>
    <row r="1951" spans="3:31" ht="18" x14ac:dyDescent="0.35">
      <c r="C1951" s="11" t="s">
        <v>3913</v>
      </c>
      <c r="D1951" s="12" t="s">
        <v>5944</v>
      </c>
      <c r="E1951" s="12" t="s">
        <v>7965</v>
      </c>
      <c r="F1951" s="12" t="s">
        <v>30</v>
      </c>
      <c r="G1951" s="12" t="s">
        <v>8031</v>
      </c>
      <c r="H1951" s="12" t="s">
        <v>8024</v>
      </c>
      <c r="I1951" s="12" t="s">
        <v>3914</v>
      </c>
      <c r="J1951" s="13">
        <v>45547</v>
      </c>
      <c r="K1951" s="14">
        <v>0.14938657407407407</v>
      </c>
      <c r="L1951" s="12">
        <v>472.37</v>
      </c>
      <c r="M1951" s="12">
        <v>1518.25</v>
      </c>
      <c r="N1951" s="12">
        <v>1990.62</v>
      </c>
      <c r="O1951" s="12">
        <v>2159.2199999999998</v>
      </c>
      <c r="P1951" s="49">
        <v>45549</v>
      </c>
      <c r="Q1951" s="12" t="str">
        <f>TEXT(Table1[[#This Row],[Billing_Date]],"YYYY")</f>
        <v>2024</v>
      </c>
      <c r="R1951" s="49">
        <v>45879</v>
      </c>
      <c r="S1951" s="12" t="s">
        <v>28</v>
      </c>
      <c r="T1951" s="12">
        <f>IF(Table1[[#This Row],[Payment_Status]]="Paid",1,0)</f>
        <v>1</v>
      </c>
      <c r="U1951" s="12">
        <f>IF(Table1[[#This Row],[Payment_Status]]="Unpaid",1,0)</f>
        <v>0</v>
      </c>
      <c r="V1951" s="12">
        <f>IF(Table1[[#This Row],[Payment_Status]]="Pending",1,0)</f>
        <v>0</v>
      </c>
      <c r="W1951" s="12" t="s">
        <v>38</v>
      </c>
      <c r="X1951" s="12" t="s">
        <v>30</v>
      </c>
      <c r="Y1951" s="12" t="s">
        <v>31</v>
      </c>
      <c r="Z1951" s="12">
        <v>238.55</v>
      </c>
      <c r="AA1951" s="12">
        <v>233.82</v>
      </c>
      <c r="AB1951" s="12" t="s">
        <v>32</v>
      </c>
      <c r="AC1951" s="13">
        <v>45279</v>
      </c>
      <c r="AD1951" s="12">
        <v>36</v>
      </c>
      <c r="AE1951" s="15" t="s">
        <v>33</v>
      </c>
    </row>
    <row r="1952" spans="3:31" ht="18" x14ac:dyDescent="0.35">
      <c r="C1952" s="11" t="s">
        <v>3915</v>
      </c>
      <c r="D1952" s="12" t="s">
        <v>5945</v>
      </c>
      <c r="E1952" s="12" t="s">
        <v>7966</v>
      </c>
      <c r="F1952" s="12" t="s">
        <v>26</v>
      </c>
      <c r="G1952" s="12" t="s">
        <v>8026</v>
      </c>
      <c r="H1952" s="12" t="s">
        <v>8021</v>
      </c>
      <c r="I1952" s="12" t="s">
        <v>3916</v>
      </c>
      <c r="J1952" s="13">
        <v>45789</v>
      </c>
      <c r="K1952" s="14">
        <v>0.97986111111111107</v>
      </c>
      <c r="L1952" s="12">
        <v>492.32</v>
      </c>
      <c r="M1952" s="12">
        <v>2475.8200000000002</v>
      </c>
      <c r="N1952" s="12">
        <v>2968.14</v>
      </c>
      <c r="O1952" s="12">
        <v>3391.39</v>
      </c>
      <c r="P1952" s="49">
        <v>45792</v>
      </c>
      <c r="Q1952" s="12" t="str">
        <f>TEXT(Table1[[#This Row],[Billing_Date]],"YYYY")</f>
        <v>2025</v>
      </c>
      <c r="R1952" s="49">
        <v>45857</v>
      </c>
      <c r="S1952" s="12" t="s">
        <v>28</v>
      </c>
      <c r="T1952" s="12">
        <f>IF(Table1[[#This Row],[Payment_Status]]="Paid",1,0)</f>
        <v>1</v>
      </c>
      <c r="U1952" s="12">
        <f>IF(Table1[[#This Row],[Payment_Status]]="Unpaid",1,0)</f>
        <v>0</v>
      </c>
      <c r="V1952" s="12">
        <f>IF(Table1[[#This Row],[Payment_Status]]="Pending",1,0)</f>
        <v>0</v>
      </c>
      <c r="W1952" s="12" t="s">
        <v>43</v>
      </c>
      <c r="X1952" s="12" t="s">
        <v>39</v>
      </c>
      <c r="Y1952" s="12" t="s">
        <v>31</v>
      </c>
      <c r="Z1952" s="12">
        <v>237.24</v>
      </c>
      <c r="AA1952" s="12">
        <v>255.08</v>
      </c>
      <c r="AB1952" s="12" t="s">
        <v>46</v>
      </c>
      <c r="AC1952" s="13">
        <v>43323</v>
      </c>
      <c r="AD1952" s="12">
        <v>64</v>
      </c>
      <c r="AE1952" s="15" t="s">
        <v>64</v>
      </c>
    </row>
    <row r="1953" spans="3:31" ht="18" x14ac:dyDescent="0.35">
      <c r="C1953" s="11" t="s">
        <v>3917</v>
      </c>
      <c r="D1953" s="12" t="s">
        <v>5946</v>
      </c>
      <c r="E1953" s="12" t="s">
        <v>7967</v>
      </c>
      <c r="F1953" s="12" t="s">
        <v>26</v>
      </c>
      <c r="G1953" s="12" t="s">
        <v>8025</v>
      </c>
      <c r="H1953" s="12" t="s">
        <v>8020</v>
      </c>
      <c r="I1953" s="12" t="s">
        <v>3918</v>
      </c>
      <c r="J1953" s="13">
        <v>45491</v>
      </c>
      <c r="K1953" s="14">
        <v>0.59258101851851852</v>
      </c>
      <c r="L1953" s="12">
        <v>364.89</v>
      </c>
      <c r="M1953" s="12">
        <v>3861.8</v>
      </c>
      <c r="N1953" s="12">
        <v>4226.6899999999996</v>
      </c>
      <c r="O1953" s="12">
        <v>2057.4899999999998</v>
      </c>
      <c r="P1953" s="49">
        <v>45844</v>
      </c>
      <c r="Q1953" s="12" t="str">
        <f>TEXT(Table1[[#This Row],[Billing_Date]],"YYYY")</f>
        <v>2025</v>
      </c>
      <c r="R1953" s="49">
        <v>45880</v>
      </c>
      <c r="S1953" s="12" t="s">
        <v>37</v>
      </c>
      <c r="T1953" s="12">
        <f>IF(Table1[[#This Row],[Payment_Status]]="Paid",1,0)</f>
        <v>0</v>
      </c>
      <c r="U1953" s="12">
        <f>IF(Table1[[#This Row],[Payment_Status]]="Unpaid",1,0)</f>
        <v>0</v>
      </c>
      <c r="V1953" s="12">
        <f>IF(Table1[[#This Row],[Payment_Status]]="Pending",1,0)</f>
        <v>1</v>
      </c>
      <c r="W1953" s="12" t="s">
        <v>50</v>
      </c>
      <c r="X1953" s="12" t="s">
        <v>44</v>
      </c>
      <c r="Y1953" s="12" t="s">
        <v>85</v>
      </c>
      <c r="Z1953" s="12">
        <v>185.73</v>
      </c>
      <c r="AA1953" s="12">
        <v>179.16</v>
      </c>
      <c r="AB1953" s="12" t="s">
        <v>32</v>
      </c>
      <c r="AC1953" s="13">
        <v>42834</v>
      </c>
      <c r="AD1953" s="12">
        <v>39</v>
      </c>
      <c r="AE1953" s="15" t="s">
        <v>40</v>
      </c>
    </row>
    <row r="1954" spans="3:31" ht="18" x14ac:dyDescent="0.35">
      <c r="C1954" s="11" t="s">
        <v>118</v>
      </c>
      <c r="D1954" s="12" t="s">
        <v>5947</v>
      </c>
      <c r="E1954" s="12" t="s">
        <v>7968</v>
      </c>
      <c r="F1954" s="12" t="s">
        <v>26</v>
      </c>
      <c r="G1954" s="12" t="s">
        <v>8026</v>
      </c>
      <c r="H1954" s="12" t="s">
        <v>8021</v>
      </c>
      <c r="I1954" s="12" t="s">
        <v>119</v>
      </c>
      <c r="J1954" s="13">
        <v>45812</v>
      </c>
      <c r="K1954" s="14">
        <v>0.9853587962962963</v>
      </c>
      <c r="L1954" s="12">
        <v>240.83</v>
      </c>
      <c r="M1954" s="12">
        <v>4144.76</v>
      </c>
      <c r="N1954" s="12">
        <v>4385.59</v>
      </c>
      <c r="O1954" s="12">
        <v>1555.02</v>
      </c>
      <c r="P1954" s="49">
        <v>45814</v>
      </c>
      <c r="Q1954" s="12" t="str">
        <f>TEXT(Table1[[#This Row],[Billing_Date]],"YYYY")</f>
        <v>2025</v>
      </c>
      <c r="R1954" s="49">
        <v>45877</v>
      </c>
      <c r="S1954" s="12" t="s">
        <v>37</v>
      </c>
      <c r="T1954" s="12">
        <f>IF(Table1[[#This Row],[Payment_Status]]="Paid",1,0)</f>
        <v>0</v>
      </c>
      <c r="U1954" s="12">
        <f>IF(Table1[[#This Row],[Payment_Status]]="Unpaid",1,0)</f>
        <v>0</v>
      </c>
      <c r="V1954" s="12">
        <f>IF(Table1[[#This Row],[Payment_Status]]="Pending",1,0)</f>
        <v>1</v>
      </c>
      <c r="W1954" s="12" t="s">
        <v>50</v>
      </c>
      <c r="X1954" s="12" t="s">
        <v>30</v>
      </c>
      <c r="Y1954" s="12" t="s">
        <v>31</v>
      </c>
      <c r="Z1954" s="12">
        <v>155.05000000000001</v>
      </c>
      <c r="AA1954" s="12">
        <v>85.78</v>
      </c>
      <c r="AB1954" s="12" t="s">
        <v>32</v>
      </c>
      <c r="AC1954" s="13">
        <v>42795</v>
      </c>
      <c r="AD1954" s="12">
        <v>22</v>
      </c>
      <c r="AE1954" s="15" t="s">
        <v>64</v>
      </c>
    </row>
    <row r="1955" spans="3:31" ht="18" x14ac:dyDescent="0.35">
      <c r="C1955" s="11" t="s">
        <v>3921</v>
      </c>
      <c r="D1955" s="12" t="s">
        <v>5948</v>
      </c>
      <c r="E1955" s="12" t="s">
        <v>7969</v>
      </c>
      <c r="F1955" s="12" t="s">
        <v>35</v>
      </c>
      <c r="G1955" s="12" t="s">
        <v>8027</v>
      </c>
      <c r="H1955" s="12" t="s">
        <v>8022</v>
      </c>
      <c r="I1955" s="12" t="s">
        <v>3922</v>
      </c>
      <c r="J1955" s="13">
        <v>45744</v>
      </c>
      <c r="K1955" s="14">
        <v>0.47292824074074075</v>
      </c>
      <c r="L1955" s="12">
        <v>328.38</v>
      </c>
      <c r="M1955" s="12">
        <v>4472.25</v>
      </c>
      <c r="N1955" s="12">
        <v>4800.63</v>
      </c>
      <c r="O1955" s="12">
        <v>1570.69</v>
      </c>
      <c r="P1955" s="49">
        <v>45849</v>
      </c>
      <c r="Q1955" s="12" t="str">
        <f>TEXT(Table1[[#This Row],[Billing_Date]],"YYYY")</f>
        <v>2025</v>
      </c>
      <c r="R1955" s="49">
        <v>45884</v>
      </c>
      <c r="S1955" s="12" t="s">
        <v>37</v>
      </c>
      <c r="T1955" s="12">
        <f>IF(Table1[[#This Row],[Payment_Status]]="Paid",1,0)</f>
        <v>0</v>
      </c>
      <c r="U1955" s="12">
        <f>IF(Table1[[#This Row],[Payment_Status]]="Unpaid",1,0)</f>
        <v>0</v>
      </c>
      <c r="V1955" s="12">
        <f>IF(Table1[[#This Row],[Payment_Status]]="Pending",1,0)</f>
        <v>1</v>
      </c>
      <c r="W1955" s="12" t="s">
        <v>58</v>
      </c>
      <c r="X1955" s="12" t="s">
        <v>44</v>
      </c>
      <c r="Y1955" s="12" t="s">
        <v>85</v>
      </c>
      <c r="Z1955" s="12">
        <v>222.85</v>
      </c>
      <c r="AA1955" s="12">
        <v>105.53</v>
      </c>
      <c r="AB1955" s="12" t="s">
        <v>32</v>
      </c>
      <c r="AC1955" s="13">
        <v>42784</v>
      </c>
      <c r="AD1955" s="12">
        <v>46</v>
      </c>
      <c r="AE1955" s="15" t="s">
        <v>40</v>
      </c>
    </row>
    <row r="1956" spans="3:31" ht="18" x14ac:dyDescent="0.35">
      <c r="C1956" s="11" t="s">
        <v>3923</v>
      </c>
      <c r="D1956" s="12" t="s">
        <v>5949</v>
      </c>
      <c r="E1956" s="12" t="s">
        <v>7970</v>
      </c>
      <c r="F1956" s="12" t="s">
        <v>30</v>
      </c>
      <c r="G1956" s="12" t="s">
        <v>8031</v>
      </c>
      <c r="H1956" s="12" t="s">
        <v>8024</v>
      </c>
      <c r="I1956" s="12" t="s">
        <v>3924</v>
      </c>
      <c r="J1956" s="13">
        <v>45782</v>
      </c>
      <c r="K1956" s="14">
        <v>0.13420138888888888</v>
      </c>
      <c r="L1956" s="12">
        <v>384.06</v>
      </c>
      <c r="M1956" s="12">
        <v>4190.29</v>
      </c>
      <c r="N1956" s="12">
        <v>4574.3500000000004</v>
      </c>
      <c r="O1956" s="12">
        <v>2464.4</v>
      </c>
      <c r="P1956" s="49">
        <v>45785</v>
      </c>
      <c r="Q1956" s="12" t="str">
        <f>TEXT(Table1[[#This Row],[Billing_Date]],"YYYY")</f>
        <v>2025</v>
      </c>
      <c r="R1956" s="49">
        <v>45870</v>
      </c>
      <c r="S1956" s="12" t="s">
        <v>37</v>
      </c>
      <c r="T1956" s="12">
        <f>IF(Table1[[#This Row],[Payment_Status]]="Paid",1,0)</f>
        <v>0</v>
      </c>
      <c r="U1956" s="12">
        <f>IF(Table1[[#This Row],[Payment_Status]]="Unpaid",1,0)</f>
        <v>0</v>
      </c>
      <c r="V1956" s="12">
        <f>IF(Table1[[#This Row],[Payment_Status]]="Pending",1,0)</f>
        <v>1</v>
      </c>
      <c r="W1956" s="12" t="s">
        <v>58</v>
      </c>
      <c r="X1956" s="12" t="s">
        <v>39</v>
      </c>
      <c r="Y1956" s="12" t="s">
        <v>45</v>
      </c>
      <c r="Z1956" s="12">
        <v>209.1</v>
      </c>
      <c r="AA1956" s="12">
        <v>174.96</v>
      </c>
      <c r="AB1956" s="12" t="s">
        <v>32</v>
      </c>
      <c r="AC1956" s="13">
        <v>42438</v>
      </c>
      <c r="AD1956" s="12">
        <v>75</v>
      </c>
      <c r="AE1956" s="15" t="s">
        <v>40</v>
      </c>
    </row>
    <row r="1957" spans="3:31" ht="18" x14ac:dyDescent="0.35">
      <c r="C1957" s="11" t="s">
        <v>236</v>
      </c>
      <c r="D1957" s="12" t="s">
        <v>5950</v>
      </c>
      <c r="E1957" s="12" t="s">
        <v>7971</v>
      </c>
      <c r="F1957" s="12" t="s">
        <v>26</v>
      </c>
      <c r="G1957" s="12" t="s">
        <v>8028</v>
      </c>
      <c r="H1957" s="12" t="s">
        <v>8022</v>
      </c>
      <c r="I1957" s="12" t="s">
        <v>237</v>
      </c>
      <c r="J1957" s="13">
        <v>45778</v>
      </c>
      <c r="K1957" s="14">
        <v>0.7943055555555556</v>
      </c>
      <c r="L1957" s="12">
        <v>108.78</v>
      </c>
      <c r="M1957" s="12">
        <v>4370.8100000000004</v>
      </c>
      <c r="N1957" s="12">
        <v>4479.59</v>
      </c>
      <c r="O1957" s="12">
        <v>536.29</v>
      </c>
      <c r="P1957" s="49">
        <v>45779</v>
      </c>
      <c r="Q1957" s="12" t="str">
        <f>TEXT(Table1[[#This Row],[Billing_Date]],"YYYY")</f>
        <v>2025</v>
      </c>
      <c r="R1957" s="49">
        <v>45859</v>
      </c>
      <c r="S1957" s="12" t="s">
        <v>49</v>
      </c>
      <c r="T1957" s="12">
        <f>IF(Table1[[#This Row],[Payment_Status]]="Paid",1,0)</f>
        <v>0</v>
      </c>
      <c r="U1957" s="12">
        <f>IF(Table1[[#This Row],[Payment_Status]]="Unpaid",1,0)</f>
        <v>1</v>
      </c>
      <c r="V1957" s="12">
        <f>IF(Table1[[#This Row],[Payment_Status]]="Pending",1,0)</f>
        <v>0</v>
      </c>
      <c r="W1957" s="12" t="s">
        <v>29</v>
      </c>
      <c r="X1957" s="12" t="s">
        <v>39</v>
      </c>
      <c r="Y1957" s="12" t="s">
        <v>45</v>
      </c>
      <c r="Z1957" s="12">
        <v>56.56</v>
      </c>
      <c r="AA1957" s="12">
        <v>52.22</v>
      </c>
      <c r="AB1957" s="12" t="s">
        <v>32</v>
      </c>
      <c r="AC1957" s="13">
        <v>44209</v>
      </c>
      <c r="AD1957" s="12">
        <v>40</v>
      </c>
      <c r="AE1957" s="15" t="s">
        <v>33</v>
      </c>
    </row>
    <row r="1958" spans="3:31" ht="18" x14ac:dyDescent="0.35">
      <c r="C1958" s="11" t="s">
        <v>3927</v>
      </c>
      <c r="D1958" s="12" t="s">
        <v>5951</v>
      </c>
      <c r="E1958" s="12" t="s">
        <v>7972</v>
      </c>
      <c r="F1958" s="12" t="s">
        <v>26</v>
      </c>
      <c r="G1958" s="12" t="s">
        <v>8029</v>
      </c>
      <c r="H1958" s="12" t="s">
        <v>8020</v>
      </c>
      <c r="I1958" s="12" t="s">
        <v>3928</v>
      </c>
      <c r="J1958" s="13">
        <v>45511</v>
      </c>
      <c r="K1958" s="14">
        <v>1.8703703703703705E-2</v>
      </c>
      <c r="L1958" s="12">
        <v>166.42</v>
      </c>
      <c r="M1958" s="12">
        <v>1164.47</v>
      </c>
      <c r="N1958" s="12">
        <v>1330.89</v>
      </c>
      <c r="O1958" s="12">
        <v>840.89</v>
      </c>
      <c r="P1958" s="49">
        <v>45734</v>
      </c>
      <c r="Q1958" s="12" t="str">
        <f>TEXT(Table1[[#This Row],[Billing_Date]],"YYYY")</f>
        <v>2025</v>
      </c>
      <c r="R1958" s="49">
        <v>45857</v>
      </c>
      <c r="S1958" s="12" t="s">
        <v>28</v>
      </c>
      <c r="T1958" s="12">
        <f>IF(Table1[[#This Row],[Payment_Status]]="Paid",1,0)</f>
        <v>1</v>
      </c>
      <c r="U1958" s="12">
        <f>IF(Table1[[#This Row],[Payment_Status]]="Unpaid",1,0)</f>
        <v>0</v>
      </c>
      <c r="V1958" s="12">
        <f>IF(Table1[[#This Row],[Payment_Status]]="Pending",1,0)</f>
        <v>0</v>
      </c>
      <c r="W1958" s="12" t="s">
        <v>58</v>
      </c>
      <c r="X1958" s="12" t="s">
        <v>30</v>
      </c>
      <c r="Y1958" s="12" t="s">
        <v>31</v>
      </c>
      <c r="Z1958" s="12">
        <v>75.510000000000005</v>
      </c>
      <c r="AA1958" s="12">
        <v>90.91</v>
      </c>
      <c r="AB1958" s="12" t="s">
        <v>46</v>
      </c>
      <c r="AC1958" s="13">
        <v>44545</v>
      </c>
      <c r="AD1958" s="12">
        <v>63</v>
      </c>
      <c r="AE1958" s="15" t="s">
        <v>33</v>
      </c>
    </row>
    <row r="1959" spans="3:31" ht="18" x14ac:dyDescent="0.35">
      <c r="C1959" s="11" t="s">
        <v>3929</v>
      </c>
      <c r="D1959" s="12" t="s">
        <v>5952</v>
      </c>
      <c r="E1959" s="12" t="s">
        <v>7973</v>
      </c>
      <c r="F1959" s="12" t="s">
        <v>35</v>
      </c>
      <c r="G1959" s="12" t="s">
        <v>8027</v>
      </c>
      <c r="H1959" s="12" t="s">
        <v>8022</v>
      </c>
      <c r="I1959" s="12" t="s">
        <v>3930</v>
      </c>
      <c r="J1959" s="13">
        <v>45570</v>
      </c>
      <c r="K1959" s="14">
        <v>0.81275462962962963</v>
      </c>
      <c r="L1959" s="12">
        <v>183.77</v>
      </c>
      <c r="M1959" s="12">
        <v>1737.4</v>
      </c>
      <c r="N1959" s="12">
        <v>1921.17</v>
      </c>
      <c r="O1959" s="12">
        <v>997.5</v>
      </c>
      <c r="P1959" s="49">
        <v>45692</v>
      </c>
      <c r="Q1959" s="12" t="str">
        <f>TEXT(Table1[[#This Row],[Billing_Date]],"YYYY")</f>
        <v>2025</v>
      </c>
      <c r="R1959" s="49">
        <v>45859</v>
      </c>
      <c r="S1959" s="12" t="s">
        <v>37</v>
      </c>
      <c r="T1959" s="12">
        <f>IF(Table1[[#This Row],[Payment_Status]]="Paid",1,0)</f>
        <v>0</v>
      </c>
      <c r="U1959" s="12">
        <f>IF(Table1[[#This Row],[Payment_Status]]="Unpaid",1,0)</f>
        <v>0</v>
      </c>
      <c r="V1959" s="12">
        <f>IF(Table1[[#This Row],[Payment_Status]]="Pending",1,0)</f>
        <v>1</v>
      </c>
      <c r="W1959" s="12" t="s">
        <v>43</v>
      </c>
      <c r="X1959" s="12" t="s">
        <v>30</v>
      </c>
      <c r="Y1959" s="12" t="s">
        <v>63</v>
      </c>
      <c r="Z1959" s="12">
        <v>119.97</v>
      </c>
      <c r="AA1959" s="12">
        <v>63.8</v>
      </c>
      <c r="AB1959" s="12" t="s">
        <v>32</v>
      </c>
      <c r="AC1959" s="13">
        <v>44522</v>
      </c>
      <c r="AD1959" s="12">
        <v>66</v>
      </c>
      <c r="AE1959" s="15" t="s">
        <v>64</v>
      </c>
    </row>
    <row r="1960" spans="3:31" ht="18" x14ac:dyDescent="0.35">
      <c r="C1960" s="11" t="s">
        <v>1246</v>
      </c>
      <c r="D1960" s="12" t="s">
        <v>5953</v>
      </c>
      <c r="E1960" s="12" t="s">
        <v>7974</v>
      </c>
      <c r="F1960" s="12" t="s">
        <v>35</v>
      </c>
      <c r="G1960" s="12" t="s">
        <v>8027</v>
      </c>
      <c r="H1960" s="12" t="s">
        <v>8022</v>
      </c>
      <c r="I1960" s="12" t="s">
        <v>1247</v>
      </c>
      <c r="J1960" s="13">
        <v>45760</v>
      </c>
      <c r="K1960" s="14">
        <v>0.29093750000000002</v>
      </c>
      <c r="L1960" s="12">
        <v>221.26</v>
      </c>
      <c r="M1960" s="12">
        <v>3191.84</v>
      </c>
      <c r="N1960" s="12">
        <v>3413.1</v>
      </c>
      <c r="O1960" s="12">
        <v>1151.17</v>
      </c>
      <c r="P1960" s="49">
        <v>45765</v>
      </c>
      <c r="Q1960" s="12" t="str">
        <f>TEXT(Table1[[#This Row],[Billing_Date]],"YYYY")</f>
        <v>2025</v>
      </c>
      <c r="R1960" s="49">
        <v>45859</v>
      </c>
      <c r="S1960" s="12" t="s">
        <v>37</v>
      </c>
      <c r="T1960" s="12">
        <f>IF(Table1[[#This Row],[Payment_Status]]="Paid",1,0)</f>
        <v>0</v>
      </c>
      <c r="U1960" s="12">
        <f>IF(Table1[[#This Row],[Payment_Status]]="Unpaid",1,0)</f>
        <v>0</v>
      </c>
      <c r="V1960" s="12">
        <f>IF(Table1[[#This Row],[Payment_Status]]="Pending",1,0)</f>
        <v>1</v>
      </c>
      <c r="W1960" s="12" t="s">
        <v>38</v>
      </c>
      <c r="X1960" s="12" t="s">
        <v>44</v>
      </c>
      <c r="Y1960" s="12" t="s">
        <v>63</v>
      </c>
      <c r="Z1960" s="12">
        <v>105.05</v>
      </c>
      <c r="AA1960" s="12">
        <v>116.21</v>
      </c>
      <c r="AB1960" s="12" t="s">
        <v>32</v>
      </c>
      <c r="AC1960" s="13">
        <v>42750</v>
      </c>
      <c r="AD1960" s="12">
        <v>42</v>
      </c>
      <c r="AE1960" s="15" t="s">
        <v>33</v>
      </c>
    </row>
    <row r="1961" spans="3:31" ht="18" x14ac:dyDescent="0.35">
      <c r="C1961" s="11" t="s">
        <v>3933</v>
      </c>
      <c r="D1961" s="12" t="s">
        <v>5954</v>
      </c>
      <c r="E1961" s="12" t="s">
        <v>7975</v>
      </c>
      <c r="F1961" s="12" t="s">
        <v>26</v>
      </c>
      <c r="G1961" s="12" t="s">
        <v>8027</v>
      </c>
      <c r="H1961" s="12" t="s">
        <v>8022</v>
      </c>
      <c r="I1961" s="12" t="s">
        <v>3934</v>
      </c>
      <c r="J1961" s="13">
        <v>45766</v>
      </c>
      <c r="K1961" s="14">
        <v>0.99684027777777773</v>
      </c>
      <c r="L1961" s="12">
        <v>446.84</v>
      </c>
      <c r="M1961" s="12">
        <v>3159.9</v>
      </c>
      <c r="N1961" s="12">
        <v>3606.74</v>
      </c>
      <c r="O1961" s="12">
        <v>2972.94</v>
      </c>
      <c r="P1961" s="49">
        <v>45772</v>
      </c>
      <c r="Q1961" s="12" t="str">
        <f>TEXT(Table1[[#This Row],[Billing_Date]],"YYYY")</f>
        <v>2025</v>
      </c>
      <c r="R1961" s="49">
        <v>45878</v>
      </c>
      <c r="S1961" s="12" t="s">
        <v>28</v>
      </c>
      <c r="T1961" s="12">
        <f>IF(Table1[[#This Row],[Payment_Status]]="Paid",1,0)</f>
        <v>1</v>
      </c>
      <c r="U1961" s="12">
        <f>IF(Table1[[#This Row],[Payment_Status]]="Unpaid",1,0)</f>
        <v>0</v>
      </c>
      <c r="V1961" s="12">
        <f>IF(Table1[[#This Row],[Payment_Status]]="Pending",1,0)</f>
        <v>0</v>
      </c>
      <c r="W1961" s="12" t="s">
        <v>38</v>
      </c>
      <c r="X1961" s="12" t="s">
        <v>39</v>
      </c>
      <c r="Y1961" s="12" t="s">
        <v>45</v>
      </c>
      <c r="Z1961" s="12">
        <v>292.05</v>
      </c>
      <c r="AA1961" s="12">
        <v>154.79</v>
      </c>
      <c r="AB1961" s="12" t="s">
        <v>46</v>
      </c>
      <c r="AC1961" s="13">
        <v>43860</v>
      </c>
      <c r="AD1961" s="12">
        <v>42</v>
      </c>
      <c r="AE1961" s="15" t="s">
        <v>33</v>
      </c>
    </row>
    <row r="1962" spans="3:31" ht="18" x14ac:dyDescent="0.35">
      <c r="C1962" s="11" t="s">
        <v>2159</v>
      </c>
      <c r="D1962" s="12" t="s">
        <v>5955</v>
      </c>
      <c r="E1962" s="12" t="s">
        <v>7976</v>
      </c>
      <c r="F1962" s="12" t="s">
        <v>35</v>
      </c>
      <c r="G1962" s="12" t="s">
        <v>8030</v>
      </c>
      <c r="H1962" s="12" t="s">
        <v>8023</v>
      </c>
      <c r="I1962" s="12" t="s">
        <v>2160</v>
      </c>
      <c r="J1962" s="13">
        <v>45545</v>
      </c>
      <c r="K1962" s="14">
        <v>0.6881828703703704</v>
      </c>
      <c r="L1962" s="12">
        <v>144.58000000000001</v>
      </c>
      <c r="M1962" s="12">
        <v>3783.69</v>
      </c>
      <c r="N1962" s="12">
        <v>3928.27</v>
      </c>
      <c r="O1962" s="12">
        <v>698</v>
      </c>
      <c r="P1962" s="49">
        <v>45592</v>
      </c>
      <c r="Q1962" s="12" t="str">
        <f>TEXT(Table1[[#This Row],[Billing_Date]],"YYYY")</f>
        <v>2024</v>
      </c>
      <c r="R1962" s="49">
        <v>45884</v>
      </c>
      <c r="S1962" s="12" t="s">
        <v>49</v>
      </c>
      <c r="T1962" s="12">
        <f>IF(Table1[[#This Row],[Payment_Status]]="Paid",1,0)</f>
        <v>0</v>
      </c>
      <c r="U1962" s="12">
        <f>IF(Table1[[#This Row],[Payment_Status]]="Unpaid",1,0)</f>
        <v>1</v>
      </c>
      <c r="V1962" s="12">
        <f>IF(Table1[[#This Row],[Payment_Status]]="Pending",1,0)</f>
        <v>0</v>
      </c>
      <c r="W1962" s="12" t="s">
        <v>50</v>
      </c>
      <c r="X1962" s="12" t="s">
        <v>30</v>
      </c>
      <c r="Y1962" s="12" t="s">
        <v>85</v>
      </c>
      <c r="Z1962" s="12">
        <v>77.3</v>
      </c>
      <c r="AA1962" s="12">
        <v>67.28</v>
      </c>
      <c r="AB1962" s="12" t="s">
        <v>46</v>
      </c>
      <c r="AC1962" s="13">
        <v>45188</v>
      </c>
      <c r="AD1962" s="12">
        <v>57</v>
      </c>
      <c r="AE1962" s="15" t="s">
        <v>33</v>
      </c>
    </row>
    <row r="1963" spans="3:31" ht="18" x14ac:dyDescent="0.35">
      <c r="C1963" s="11" t="s">
        <v>3937</v>
      </c>
      <c r="D1963" s="12" t="s">
        <v>5956</v>
      </c>
      <c r="E1963" s="12" t="s">
        <v>7977</v>
      </c>
      <c r="F1963" s="12" t="s">
        <v>35</v>
      </c>
      <c r="G1963" s="12" t="s">
        <v>8025</v>
      </c>
      <c r="H1963" s="12" t="s">
        <v>8020</v>
      </c>
      <c r="I1963" s="12" t="s">
        <v>3938</v>
      </c>
      <c r="J1963" s="13">
        <v>45694</v>
      </c>
      <c r="K1963" s="14">
        <v>0.14261574074074074</v>
      </c>
      <c r="L1963" s="12">
        <v>174.77</v>
      </c>
      <c r="M1963" s="12">
        <v>3425.42</v>
      </c>
      <c r="N1963" s="12">
        <v>3600.19</v>
      </c>
      <c r="O1963" s="12">
        <v>1178.42</v>
      </c>
      <c r="P1963" s="49">
        <v>45801</v>
      </c>
      <c r="Q1963" s="12" t="str">
        <f>TEXT(Table1[[#This Row],[Billing_Date]],"YYYY")</f>
        <v>2025</v>
      </c>
      <c r="R1963" s="49">
        <v>45858</v>
      </c>
      <c r="S1963" s="12" t="s">
        <v>49</v>
      </c>
      <c r="T1963" s="12">
        <f>IF(Table1[[#This Row],[Payment_Status]]="Paid",1,0)</f>
        <v>0</v>
      </c>
      <c r="U1963" s="12">
        <f>IF(Table1[[#This Row],[Payment_Status]]="Unpaid",1,0)</f>
        <v>1</v>
      </c>
      <c r="V1963" s="12">
        <f>IF(Table1[[#This Row],[Payment_Status]]="Pending",1,0)</f>
        <v>0</v>
      </c>
      <c r="W1963" s="12" t="s">
        <v>38</v>
      </c>
      <c r="X1963" s="12" t="s">
        <v>39</v>
      </c>
      <c r="Y1963" s="12" t="s">
        <v>85</v>
      </c>
      <c r="Z1963" s="12">
        <v>90.54</v>
      </c>
      <c r="AA1963" s="12">
        <v>84.23</v>
      </c>
      <c r="AB1963" s="12" t="s">
        <v>46</v>
      </c>
      <c r="AC1963" s="13">
        <v>42499</v>
      </c>
      <c r="AD1963" s="12">
        <v>28</v>
      </c>
      <c r="AE1963" s="15" t="s">
        <v>40</v>
      </c>
    </row>
    <row r="1964" spans="3:31" ht="18" x14ac:dyDescent="0.35">
      <c r="C1964" s="11" t="s">
        <v>3939</v>
      </c>
      <c r="D1964" s="12" t="s">
        <v>5957</v>
      </c>
      <c r="E1964" s="12" t="s">
        <v>7978</v>
      </c>
      <c r="F1964" s="12" t="s">
        <v>26</v>
      </c>
      <c r="G1964" s="12" t="s">
        <v>8028</v>
      </c>
      <c r="H1964" s="12" t="s">
        <v>8022</v>
      </c>
      <c r="I1964" s="12" t="s">
        <v>3940</v>
      </c>
      <c r="J1964" s="13">
        <v>45853</v>
      </c>
      <c r="K1964" s="14">
        <v>5.9143518518518519E-2</v>
      </c>
      <c r="L1964" s="12">
        <v>332.96</v>
      </c>
      <c r="M1964" s="12">
        <v>1909.28</v>
      </c>
      <c r="N1964" s="12">
        <v>2242.2399999999998</v>
      </c>
      <c r="O1964" s="12">
        <v>2152.64</v>
      </c>
      <c r="P1964" s="49">
        <v>45856</v>
      </c>
      <c r="Q1964" s="12" t="str">
        <f>TEXT(Table1[[#This Row],[Billing_Date]],"YYYY")</f>
        <v>2025</v>
      </c>
      <c r="R1964" s="49">
        <v>45877</v>
      </c>
      <c r="S1964" s="12" t="s">
        <v>37</v>
      </c>
      <c r="T1964" s="12">
        <f>IF(Table1[[#This Row],[Payment_Status]]="Paid",1,0)</f>
        <v>0</v>
      </c>
      <c r="U1964" s="12">
        <f>IF(Table1[[#This Row],[Payment_Status]]="Unpaid",1,0)</f>
        <v>0</v>
      </c>
      <c r="V1964" s="12">
        <f>IF(Table1[[#This Row],[Payment_Status]]="Pending",1,0)</f>
        <v>1</v>
      </c>
      <c r="W1964" s="12" t="s">
        <v>29</v>
      </c>
      <c r="X1964" s="12" t="s">
        <v>30</v>
      </c>
      <c r="Y1964" s="12" t="s">
        <v>51</v>
      </c>
      <c r="Z1964" s="12">
        <v>187.2</v>
      </c>
      <c r="AA1964" s="12">
        <v>145.76</v>
      </c>
      <c r="AB1964" s="12" t="s">
        <v>32</v>
      </c>
      <c r="AC1964" s="13">
        <v>42431</v>
      </c>
      <c r="AD1964" s="12">
        <v>74</v>
      </c>
      <c r="AE1964" s="15" t="s">
        <v>64</v>
      </c>
    </row>
    <row r="1965" spans="3:31" ht="18" x14ac:dyDescent="0.35">
      <c r="C1965" s="11" t="s">
        <v>3941</v>
      </c>
      <c r="D1965" s="12" t="s">
        <v>5958</v>
      </c>
      <c r="E1965" s="12" t="s">
        <v>7979</v>
      </c>
      <c r="F1965" s="12" t="s">
        <v>26</v>
      </c>
      <c r="G1965" s="12" t="s">
        <v>8028</v>
      </c>
      <c r="H1965" s="12" t="s">
        <v>8022</v>
      </c>
      <c r="I1965" s="12" t="s">
        <v>3942</v>
      </c>
      <c r="J1965" s="13">
        <v>45764</v>
      </c>
      <c r="K1965" s="14">
        <v>0.86310185185185184</v>
      </c>
      <c r="L1965" s="12">
        <v>409.82</v>
      </c>
      <c r="M1965" s="12">
        <v>3184.21</v>
      </c>
      <c r="N1965" s="12">
        <v>3594.03</v>
      </c>
      <c r="O1965" s="12">
        <v>1930.79</v>
      </c>
      <c r="P1965" s="49">
        <v>45766</v>
      </c>
      <c r="Q1965" s="12" t="str">
        <f>TEXT(Table1[[#This Row],[Billing_Date]],"YYYY")</f>
        <v>2025</v>
      </c>
      <c r="R1965" s="49">
        <v>45878</v>
      </c>
      <c r="S1965" s="12" t="s">
        <v>37</v>
      </c>
      <c r="T1965" s="12">
        <f>IF(Table1[[#This Row],[Payment_Status]]="Paid",1,0)</f>
        <v>0</v>
      </c>
      <c r="U1965" s="12">
        <f>IF(Table1[[#This Row],[Payment_Status]]="Unpaid",1,0)</f>
        <v>0</v>
      </c>
      <c r="V1965" s="12">
        <f>IF(Table1[[#This Row],[Payment_Status]]="Pending",1,0)</f>
        <v>1</v>
      </c>
      <c r="W1965" s="12" t="s">
        <v>38</v>
      </c>
      <c r="X1965" s="12" t="s">
        <v>39</v>
      </c>
      <c r="Y1965" s="12" t="s">
        <v>45</v>
      </c>
      <c r="Z1965" s="12">
        <v>232.29</v>
      </c>
      <c r="AA1965" s="12">
        <v>177.53</v>
      </c>
      <c r="AB1965" s="12" t="s">
        <v>46</v>
      </c>
      <c r="AC1965" s="13">
        <v>42504</v>
      </c>
      <c r="AD1965" s="12">
        <v>21</v>
      </c>
      <c r="AE1965" s="15" t="s">
        <v>64</v>
      </c>
    </row>
    <row r="1966" spans="3:31" ht="18" x14ac:dyDescent="0.35">
      <c r="C1966" s="11" t="s">
        <v>3943</v>
      </c>
      <c r="D1966" s="12" t="s">
        <v>5959</v>
      </c>
      <c r="E1966" s="12" t="s">
        <v>7980</v>
      </c>
      <c r="F1966" s="12" t="s">
        <v>35</v>
      </c>
      <c r="G1966" s="12" t="s">
        <v>8027</v>
      </c>
      <c r="H1966" s="12" t="s">
        <v>8022</v>
      </c>
      <c r="I1966" s="12" t="s">
        <v>3944</v>
      </c>
      <c r="J1966" s="13">
        <v>45817</v>
      </c>
      <c r="K1966" s="14">
        <v>0.19057870370370369</v>
      </c>
      <c r="L1966" s="12">
        <v>196.83</v>
      </c>
      <c r="M1966" s="12">
        <v>1039.01</v>
      </c>
      <c r="N1966" s="12">
        <v>1235.8399999999999</v>
      </c>
      <c r="O1966" s="12">
        <v>1372.47</v>
      </c>
      <c r="P1966" s="49">
        <v>45822</v>
      </c>
      <c r="Q1966" s="12" t="str">
        <f>TEXT(Table1[[#This Row],[Billing_Date]],"YYYY")</f>
        <v>2025</v>
      </c>
      <c r="R1966" s="49">
        <v>45864</v>
      </c>
      <c r="S1966" s="12" t="s">
        <v>49</v>
      </c>
      <c r="T1966" s="12">
        <f>IF(Table1[[#This Row],[Payment_Status]]="Paid",1,0)</f>
        <v>0</v>
      </c>
      <c r="U1966" s="12">
        <f>IF(Table1[[#This Row],[Payment_Status]]="Unpaid",1,0)</f>
        <v>1</v>
      </c>
      <c r="V1966" s="12">
        <f>IF(Table1[[#This Row],[Payment_Status]]="Pending",1,0)</f>
        <v>0</v>
      </c>
      <c r="W1966" s="12" t="s">
        <v>43</v>
      </c>
      <c r="X1966" s="12" t="s">
        <v>44</v>
      </c>
      <c r="Y1966" s="12" t="s">
        <v>63</v>
      </c>
      <c r="Z1966" s="12">
        <v>129.22</v>
      </c>
      <c r="AA1966" s="12">
        <v>67.61</v>
      </c>
      <c r="AB1966" s="12" t="s">
        <v>32</v>
      </c>
      <c r="AC1966" s="13">
        <v>45051</v>
      </c>
      <c r="AD1966" s="12">
        <v>31</v>
      </c>
      <c r="AE1966" s="15" t="s">
        <v>33</v>
      </c>
    </row>
    <row r="1967" spans="3:31" ht="18" x14ac:dyDescent="0.35">
      <c r="C1967" s="11" t="s">
        <v>3945</v>
      </c>
      <c r="D1967" s="12" t="s">
        <v>5960</v>
      </c>
      <c r="E1967" s="12" t="s">
        <v>7981</v>
      </c>
      <c r="F1967" s="12" t="s">
        <v>26</v>
      </c>
      <c r="G1967" s="12" t="s">
        <v>8031</v>
      </c>
      <c r="H1967" s="12" t="s">
        <v>8024</v>
      </c>
      <c r="I1967" s="12" t="s">
        <v>3946</v>
      </c>
      <c r="J1967" s="13">
        <v>45718</v>
      </c>
      <c r="K1967" s="14">
        <v>0.45635416666666667</v>
      </c>
      <c r="L1967" s="12">
        <v>347.54</v>
      </c>
      <c r="M1967" s="12">
        <v>2530.3200000000002</v>
      </c>
      <c r="N1967" s="12">
        <v>2877.86</v>
      </c>
      <c r="O1967" s="12">
        <v>2097.17</v>
      </c>
      <c r="P1967" s="49">
        <v>45855</v>
      </c>
      <c r="Q1967" s="12" t="str">
        <f>TEXT(Table1[[#This Row],[Billing_Date]],"YYYY")</f>
        <v>2025</v>
      </c>
      <c r="R1967" s="49">
        <v>45868</v>
      </c>
      <c r="S1967" s="12" t="s">
        <v>49</v>
      </c>
      <c r="T1967" s="12">
        <f>IF(Table1[[#This Row],[Payment_Status]]="Paid",1,0)</f>
        <v>0</v>
      </c>
      <c r="U1967" s="12">
        <f>IF(Table1[[#This Row],[Payment_Status]]="Unpaid",1,0)</f>
        <v>1</v>
      </c>
      <c r="V1967" s="12">
        <f>IF(Table1[[#This Row],[Payment_Status]]="Pending",1,0)</f>
        <v>0</v>
      </c>
      <c r="W1967" s="12" t="s">
        <v>50</v>
      </c>
      <c r="X1967" s="12" t="s">
        <v>44</v>
      </c>
      <c r="Y1967" s="12" t="s">
        <v>63</v>
      </c>
      <c r="Z1967" s="12">
        <v>206.08</v>
      </c>
      <c r="AA1967" s="12">
        <v>141.46</v>
      </c>
      <c r="AB1967" s="12" t="s">
        <v>32</v>
      </c>
      <c r="AC1967" s="13">
        <v>44042</v>
      </c>
      <c r="AD1967" s="12">
        <v>68</v>
      </c>
      <c r="AE1967" s="15" t="s">
        <v>64</v>
      </c>
    </row>
    <row r="1968" spans="3:31" ht="18" x14ac:dyDescent="0.35">
      <c r="C1968" s="11" t="s">
        <v>3947</v>
      </c>
      <c r="D1968" s="12" t="s">
        <v>5961</v>
      </c>
      <c r="E1968" s="12" t="s">
        <v>7982</v>
      </c>
      <c r="F1968" s="12" t="s">
        <v>30</v>
      </c>
      <c r="G1968" s="12" t="s">
        <v>8030</v>
      </c>
      <c r="H1968" s="12" t="s">
        <v>8023</v>
      </c>
      <c r="I1968" s="12" t="s">
        <v>3948</v>
      </c>
      <c r="J1968" s="13">
        <v>45648</v>
      </c>
      <c r="K1968" s="14">
        <v>0.48430555555555554</v>
      </c>
      <c r="L1968" s="12">
        <v>10.98</v>
      </c>
      <c r="M1968" s="12">
        <v>1723.71</v>
      </c>
      <c r="N1968" s="12">
        <v>1734.69</v>
      </c>
      <c r="O1968" s="12">
        <v>68.510000000000005</v>
      </c>
      <c r="P1968" s="49">
        <v>45686</v>
      </c>
      <c r="Q1968" s="12" t="str">
        <f>TEXT(Table1[[#This Row],[Billing_Date]],"YYYY")</f>
        <v>2025</v>
      </c>
      <c r="R1968" s="49">
        <v>45876</v>
      </c>
      <c r="S1968" s="12" t="s">
        <v>49</v>
      </c>
      <c r="T1968" s="12">
        <f>IF(Table1[[#This Row],[Payment_Status]]="Paid",1,0)</f>
        <v>0</v>
      </c>
      <c r="U1968" s="12">
        <f>IF(Table1[[#This Row],[Payment_Status]]="Unpaid",1,0)</f>
        <v>1</v>
      </c>
      <c r="V1968" s="12">
        <f>IF(Table1[[#This Row],[Payment_Status]]="Pending",1,0)</f>
        <v>0</v>
      </c>
      <c r="W1968" s="12" t="s">
        <v>50</v>
      </c>
      <c r="X1968" s="12" t="s">
        <v>39</v>
      </c>
      <c r="Y1968" s="12" t="s">
        <v>85</v>
      </c>
      <c r="Z1968" s="12">
        <v>6.21</v>
      </c>
      <c r="AA1968" s="12">
        <v>4.7699999999999996</v>
      </c>
      <c r="AB1968" s="12" t="s">
        <v>46</v>
      </c>
      <c r="AC1968" s="13">
        <v>43992</v>
      </c>
      <c r="AD1968" s="12">
        <v>38</v>
      </c>
      <c r="AE1968" s="15" t="s">
        <v>33</v>
      </c>
    </row>
    <row r="1969" spans="3:31" ht="18" x14ac:dyDescent="0.35">
      <c r="C1969" s="11" t="s">
        <v>3341</v>
      </c>
      <c r="D1969" s="12" t="s">
        <v>5962</v>
      </c>
      <c r="E1969" s="12" t="s">
        <v>7983</v>
      </c>
      <c r="F1969" s="12" t="s">
        <v>35</v>
      </c>
      <c r="G1969" s="12" t="s">
        <v>8031</v>
      </c>
      <c r="H1969" s="12" t="s">
        <v>8024</v>
      </c>
      <c r="I1969" s="12" t="s">
        <v>3342</v>
      </c>
      <c r="J1969" s="13">
        <v>45776</v>
      </c>
      <c r="K1969" s="14">
        <v>0.24083333333333334</v>
      </c>
      <c r="L1969" s="12">
        <v>216.74</v>
      </c>
      <c r="M1969" s="12">
        <v>3727.15</v>
      </c>
      <c r="N1969" s="12">
        <v>3943.89</v>
      </c>
      <c r="O1969" s="12">
        <v>1123.8599999999999</v>
      </c>
      <c r="P1969" s="49">
        <v>45778</v>
      </c>
      <c r="Q1969" s="12" t="str">
        <f>TEXT(Table1[[#This Row],[Billing_Date]],"YYYY")</f>
        <v>2025</v>
      </c>
      <c r="R1969" s="49">
        <v>45862</v>
      </c>
      <c r="S1969" s="12" t="s">
        <v>49</v>
      </c>
      <c r="T1969" s="12">
        <f>IF(Table1[[#This Row],[Payment_Status]]="Paid",1,0)</f>
        <v>0</v>
      </c>
      <c r="U1969" s="12">
        <f>IF(Table1[[#This Row],[Payment_Status]]="Unpaid",1,0)</f>
        <v>1</v>
      </c>
      <c r="V1969" s="12">
        <f>IF(Table1[[#This Row],[Payment_Status]]="Pending",1,0)</f>
        <v>0</v>
      </c>
      <c r="W1969" s="12" t="s">
        <v>38</v>
      </c>
      <c r="X1969" s="12" t="s">
        <v>30</v>
      </c>
      <c r="Y1969" s="12" t="s">
        <v>85</v>
      </c>
      <c r="Z1969" s="12">
        <v>106.22</v>
      </c>
      <c r="AA1969" s="12">
        <v>110.52</v>
      </c>
      <c r="AB1969" s="12" t="s">
        <v>46</v>
      </c>
      <c r="AC1969" s="13">
        <v>44763</v>
      </c>
      <c r="AD1969" s="12">
        <v>74</v>
      </c>
      <c r="AE1969" s="15" t="s">
        <v>64</v>
      </c>
    </row>
    <row r="1970" spans="3:31" ht="18" x14ac:dyDescent="0.35">
      <c r="C1970" s="11" t="s">
        <v>3951</v>
      </c>
      <c r="D1970" s="12" t="s">
        <v>5963</v>
      </c>
      <c r="E1970" s="12" t="s">
        <v>7984</v>
      </c>
      <c r="F1970" s="12" t="s">
        <v>30</v>
      </c>
      <c r="G1970" s="12" t="s">
        <v>8030</v>
      </c>
      <c r="H1970" s="12" t="s">
        <v>8023</v>
      </c>
      <c r="I1970" s="12" t="s">
        <v>3952</v>
      </c>
      <c r="J1970" s="13">
        <v>45573</v>
      </c>
      <c r="K1970" s="14">
        <v>0.80502314814814813</v>
      </c>
      <c r="L1970" s="12">
        <v>70.02</v>
      </c>
      <c r="M1970" s="12">
        <v>4215.51</v>
      </c>
      <c r="N1970" s="12">
        <v>4285.53</v>
      </c>
      <c r="O1970" s="12">
        <v>436.32</v>
      </c>
      <c r="P1970" s="49">
        <v>45613</v>
      </c>
      <c r="Q1970" s="12" t="str">
        <f>TEXT(Table1[[#This Row],[Billing_Date]],"YYYY")</f>
        <v>2024</v>
      </c>
      <c r="R1970" s="49">
        <v>45861</v>
      </c>
      <c r="S1970" s="12" t="s">
        <v>49</v>
      </c>
      <c r="T1970" s="12">
        <f>IF(Table1[[#This Row],[Payment_Status]]="Paid",1,0)</f>
        <v>0</v>
      </c>
      <c r="U1970" s="12">
        <f>IF(Table1[[#This Row],[Payment_Status]]="Unpaid",1,0)</f>
        <v>1</v>
      </c>
      <c r="V1970" s="12">
        <f>IF(Table1[[#This Row],[Payment_Status]]="Pending",1,0)</f>
        <v>0</v>
      </c>
      <c r="W1970" s="12" t="s">
        <v>43</v>
      </c>
      <c r="X1970" s="12" t="s">
        <v>30</v>
      </c>
      <c r="Y1970" s="12" t="s">
        <v>85</v>
      </c>
      <c r="Z1970" s="12">
        <v>35.86</v>
      </c>
      <c r="AA1970" s="12">
        <v>34.159999999999997</v>
      </c>
      <c r="AB1970" s="12" t="s">
        <v>32</v>
      </c>
      <c r="AC1970" s="13">
        <v>42447</v>
      </c>
      <c r="AD1970" s="12">
        <v>34</v>
      </c>
      <c r="AE1970" s="15" t="s">
        <v>40</v>
      </c>
    </row>
    <row r="1971" spans="3:31" ht="18" x14ac:dyDescent="0.35">
      <c r="C1971" s="11" t="s">
        <v>3953</v>
      </c>
      <c r="D1971" s="12" t="s">
        <v>5964</v>
      </c>
      <c r="E1971" s="12" t="s">
        <v>7985</v>
      </c>
      <c r="F1971" s="12" t="s">
        <v>35</v>
      </c>
      <c r="G1971" s="12" t="s">
        <v>8028</v>
      </c>
      <c r="H1971" s="12" t="s">
        <v>8022</v>
      </c>
      <c r="I1971" s="12" t="s">
        <v>3954</v>
      </c>
      <c r="J1971" s="13">
        <v>45805</v>
      </c>
      <c r="K1971" s="14">
        <v>2.0416666666666666E-2</v>
      </c>
      <c r="L1971" s="12">
        <v>223.62</v>
      </c>
      <c r="M1971" s="12">
        <v>2517.39</v>
      </c>
      <c r="N1971" s="12">
        <v>2741.0099999999902</v>
      </c>
      <c r="O1971" s="12">
        <v>1585.88</v>
      </c>
      <c r="P1971" s="49">
        <v>45809</v>
      </c>
      <c r="Q1971" s="12" t="str">
        <f>TEXT(Table1[[#This Row],[Billing_Date]],"YYYY")</f>
        <v>2025</v>
      </c>
      <c r="R1971" s="49">
        <v>45865</v>
      </c>
      <c r="S1971" s="12" t="s">
        <v>28</v>
      </c>
      <c r="T1971" s="12">
        <f>IF(Table1[[#This Row],[Payment_Status]]="Paid",1,0)</f>
        <v>1</v>
      </c>
      <c r="U1971" s="12">
        <f>IF(Table1[[#This Row],[Payment_Status]]="Unpaid",1,0)</f>
        <v>0</v>
      </c>
      <c r="V1971" s="12">
        <f>IF(Table1[[#This Row],[Payment_Status]]="Pending",1,0)</f>
        <v>0</v>
      </c>
      <c r="W1971" s="12" t="s">
        <v>58</v>
      </c>
      <c r="X1971" s="12" t="s">
        <v>30</v>
      </c>
      <c r="Y1971" s="12" t="s">
        <v>63</v>
      </c>
      <c r="Z1971" s="12">
        <v>140.69999999999999</v>
      </c>
      <c r="AA1971" s="12">
        <v>82.92</v>
      </c>
      <c r="AB1971" s="12" t="s">
        <v>46</v>
      </c>
      <c r="AC1971" s="13">
        <v>44442</v>
      </c>
      <c r="AD1971" s="12">
        <v>38</v>
      </c>
      <c r="AE1971" s="15" t="s">
        <v>33</v>
      </c>
    </row>
    <row r="1972" spans="3:31" ht="18" x14ac:dyDescent="0.35">
      <c r="C1972" s="11" t="s">
        <v>3955</v>
      </c>
      <c r="D1972" s="12" t="s">
        <v>5965</v>
      </c>
      <c r="E1972" s="12" t="s">
        <v>7986</v>
      </c>
      <c r="F1972" s="12" t="s">
        <v>35</v>
      </c>
      <c r="G1972" s="12" t="s">
        <v>8025</v>
      </c>
      <c r="H1972" s="12" t="s">
        <v>8020</v>
      </c>
      <c r="I1972" s="12" t="s">
        <v>3956</v>
      </c>
      <c r="J1972" s="13">
        <v>45701</v>
      </c>
      <c r="K1972" s="14">
        <v>0.52021990740740742</v>
      </c>
      <c r="L1972" s="12">
        <v>37.5</v>
      </c>
      <c r="M1972" s="12">
        <v>4288.79</v>
      </c>
      <c r="N1972" s="12">
        <v>4326.29</v>
      </c>
      <c r="O1972" s="12">
        <v>249.33</v>
      </c>
      <c r="P1972" s="49">
        <v>45847</v>
      </c>
      <c r="Q1972" s="12" t="str">
        <f>TEXT(Table1[[#This Row],[Billing_Date]],"YYYY")</f>
        <v>2025</v>
      </c>
      <c r="R1972" s="49">
        <v>45873</v>
      </c>
      <c r="S1972" s="12" t="s">
        <v>28</v>
      </c>
      <c r="T1972" s="12">
        <f>IF(Table1[[#This Row],[Payment_Status]]="Paid",1,0)</f>
        <v>1</v>
      </c>
      <c r="U1972" s="12">
        <f>IF(Table1[[#This Row],[Payment_Status]]="Unpaid",1,0)</f>
        <v>0</v>
      </c>
      <c r="V1972" s="12">
        <f>IF(Table1[[#This Row],[Payment_Status]]="Pending",1,0)</f>
        <v>0</v>
      </c>
      <c r="W1972" s="12" t="s">
        <v>50</v>
      </c>
      <c r="X1972" s="12" t="s">
        <v>44</v>
      </c>
      <c r="Y1972" s="12" t="s">
        <v>85</v>
      </c>
      <c r="Z1972" s="12">
        <v>23.82</v>
      </c>
      <c r="AA1972" s="12">
        <v>13.68</v>
      </c>
      <c r="AB1972" s="12" t="s">
        <v>46</v>
      </c>
      <c r="AC1972" s="13">
        <v>43660</v>
      </c>
      <c r="AD1972" s="12">
        <v>59</v>
      </c>
      <c r="AE1972" s="15" t="s">
        <v>40</v>
      </c>
    </row>
    <row r="1973" spans="3:31" ht="18" x14ac:dyDescent="0.35">
      <c r="C1973" s="11" t="s">
        <v>3957</v>
      </c>
      <c r="D1973" s="12" t="s">
        <v>5966</v>
      </c>
      <c r="E1973" s="12" t="s">
        <v>7987</v>
      </c>
      <c r="F1973" s="12" t="s">
        <v>30</v>
      </c>
      <c r="G1973" s="12" t="s">
        <v>8026</v>
      </c>
      <c r="H1973" s="12" t="s">
        <v>8021</v>
      </c>
      <c r="I1973" s="12" t="s">
        <v>3958</v>
      </c>
      <c r="J1973" s="13">
        <v>45825</v>
      </c>
      <c r="K1973" s="14">
        <v>0.27151620370370372</v>
      </c>
      <c r="L1973" s="12">
        <v>357.05</v>
      </c>
      <c r="M1973" s="12">
        <v>1909.82</v>
      </c>
      <c r="N1973" s="12">
        <v>2266.87</v>
      </c>
      <c r="O1973" s="12">
        <v>2335.88</v>
      </c>
      <c r="P1973" s="49">
        <v>45827</v>
      </c>
      <c r="Q1973" s="12" t="str">
        <f>TEXT(Table1[[#This Row],[Billing_Date]],"YYYY")</f>
        <v>2025</v>
      </c>
      <c r="R1973" s="49">
        <v>45867</v>
      </c>
      <c r="S1973" s="12" t="s">
        <v>49</v>
      </c>
      <c r="T1973" s="12">
        <f>IF(Table1[[#This Row],[Payment_Status]]="Paid",1,0)</f>
        <v>0</v>
      </c>
      <c r="U1973" s="12">
        <f>IF(Table1[[#This Row],[Payment_Status]]="Unpaid",1,0)</f>
        <v>1</v>
      </c>
      <c r="V1973" s="12">
        <f>IF(Table1[[#This Row],[Payment_Status]]="Pending",1,0)</f>
        <v>0</v>
      </c>
      <c r="W1973" s="12" t="s">
        <v>43</v>
      </c>
      <c r="X1973" s="12" t="s">
        <v>39</v>
      </c>
      <c r="Y1973" s="12" t="s">
        <v>63</v>
      </c>
      <c r="Z1973" s="12">
        <v>212.19</v>
      </c>
      <c r="AA1973" s="12">
        <v>144.86000000000001</v>
      </c>
      <c r="AB1973" s="12" t="s">
        <v>32</v>
      </c>
      <c r="AC1973" s="13">
        <v>44828</v>
      </c>
      <c r="AD1973" s="12">
        <v>47</v>
      </c>
      <c r="AE1973" s="15" t="s">
        <v>40</v>
      </c>
    </row>
    <row r="1974" spans="3:31" ht="18" x14ac:dyDescent="0.35">
      <c r="C1974" s="11" t="s">
        <v>3959</v>
      </c>
      <c r="D1974" s="12" t="s">
        <v>5967</v>
      </c>
      <c r="E1974" s="12" t="s">
        <v>7988</v>
      </c>
      <c r="F1974" s="12" t="s">
        <v>26</v>
      </c>
      <c r="G1974" s="12" t="s">
        <v>8026</v>
      </c>
      <c r="H1974" s="12" t="s">
        <v>8021</v>
      </c>
      <c r="I1974" s="12" t="s">
        <v>3960</v>
      </c>
      <c r="J1974" s="13">
        <v>45848</v>
      </c>
      <c r="K1974" s="14">
        <v>3.0208333333333334E-2</v>
      </c>
      <c r="L1974" s="12">
        <v>28.64</v>
      </c>
      <c r="M1974" s="12">
        <v>2490.87</v>
      </c>
      <c r="N1974" s="12">
        <v>2519.5099999999902</v>
      </c>
      <c r="O1974" s="12">
        <v>185.78</v>
      </c>
      <c r="P1974" s="49">
        <v>45852</v>
      </c>
      <c r="Q1974" s="12" t="str">
        <f>TEXT(Table1[[#This Row],[Billing_Date]],"YYYY")</f>
        <v>2025</v>
      </c>
      <c r="R1974" s="49">
        <v>45865</v>
      </c>
      <c r="S1974" s="12" t="s">
        <v>37</v>
      </c>
      <c r="T1974" s="12">
        <f>IF(Table1[[#This Row],[Payment_Status]]="Paid",1,0)</f>
        <v>0</v>
      </c>
      <c r="U1974" s="12">
        <f>IF(Table1[[#This Row],[Payment_Status]]="Unpaid",1,0)</f>
        <v>0</v>
      </c>
      <c r="V1974" s="12">
        <f>IF(Table1[[#This Row],[Payment_Status]]="Pending",1,0)</f>
        <v>1</v>
      </c>
      <c r="W1974" s="12" t="s">
        <v>43</v>
      </c>
      <c r="X1974" s="12" t="s">
        <v>39</v>
      </c>
      <c r="Y1974" s="12" t="s">
        <v>45</v>
      </c>
      <c r="Z1974" s="12">
        <v>18.440000000000001</v>
      </c>
      <c r="AA1974" s="12">
        <v>10.199999999999999</v>
      </c>
      <c r="AB1974" s="12" t="s">
        <v>46</v>
      </c>
      <c r="AC1974" s="13">
        <v>42585</v>
      </c>
      <c r="AD1974" s="12">
        <v>42</v>
      </c>
      <c r="AE1974" s="15" t="s">
        <v>40</v>
      </c>
    </row>
    <row r="1975" spans="3:31" ht="18" x14ac:dyDescent="0.35">
      <c r="C1975" s="11" t="s">
        <v>3961</v>
      </c>
      <c r="D1975" s="12" t="s">
        <v>5968</v>
      </c>
      <c r="E1975" s="12" t="s">
        <v>7989</v>
      </c>
      <c r="F1975" s="12" t="s">
        <v>35</v>
      </c>
      <c r="G1975" s="12" t="s">
        <v>8027</v>
      </c>
      <c r="H1975" s="12" t="s">
        <v>8022</v>
      </c>
      <c r="I1975" s="12" t="s">
        <v>3962</v>
      </c>
      <c r="J1975" s="13">
        <v>45713</v>
      </c>
      <c r="K1975" s="14">
        <v>0.28957175925925926</v>
      </c>
      <c r="L1975" s="12">
        <v>107.23</v>
      </c>
      <c r="M1975" s="12">
        <v>2222.9699999999998</v>
      </c>
      <c r="N1975" s="12">
        <v>2330.1999999999998</v>
      </c>
      <c r="O1975" s="12">
        <v>667.32</v>
      </c>
      <c r="P1975" s="49">
        <v>45715</v>
      </c>
      <c r="Q1975" s="12" t="str">
        <f>TEXT(Table1[[#This Row],[Billing_Date]],"YYYY")</f>
        <v>2025</v>
      </c>
      <c r="R1975" s="49">
        <v>45873</v>
      </c>
      <c r="S1975" s="12" t="s">
        <v>37</v>
      </c>
      <c r="T1975" s="12">
        <f>IF(Table1[[#This Row],[Payment_Status]]="Paid",1,0)</f>
        <v>0</v>
      </c>
      <c r="U1975" s="12">
        <f>IF(Table1[[#This Row],[Payment_Status]]="Unpaid",1,0)</f>
        <v>0</v>
      </c>
      <c r="V1975" s="12">
        <f>IF(Table1[[#This Row],[Payment_Status]]="Pending",1,0)</f>
        <v>1</v>
      </c>
      <c r="W1975" s="12" t="s">
        <v>43</v>
      </c>
      <c r="X1975" s="12" t="s">
        <v>30</v>
      </c>
      <c r="Y1975" s="12" t="s">
        <v>85</v>
      </c>
      <c r="Z1975" s="12">
        <v>71.709999999999994</v>
      </c>
      <c r="AA1975" s="12">
        <v>35.520000000000003</v>
      </c>
      <c r="AB1975" s="12" t="s">
        <v>32</v>
      </c>
      <c r="AC1975" s="13">
        <v>42675</v>
      </c>
      <c r="AD1975" s="12">
        <v>67</v>
      </c>
      <c r="AE1975" s="15" t="s">
        <v>64</v>
      </c>
    </row>
    <row r="1976" spans="3:31" ht="18" x14ac:dyDescent="0.35">
      <c r="C1976" s="11" t="s">
        <v>3963</v>
      </c>
      <c r="D1976" s="12" t="s">
        <v>5969</v>
      </c>
      <c r="E1976" s="12" t="s">
        <v>7990</v>
      </c>
      <c r="F1976" s="12" t="s">
        <v>26</v>
      </c>
      <c r="G1976" s="12" t="s">
        <v>8031</v>
      </c>
      <c r="H1976" s="12" t="s">
        <v>8024</v>
      </c>
      <c r="I1976" s="12" t="s">
        <v>3964</v>
      </c>
      <c r="J1976" s="13">
        <v>45521</v>
      </c>
      <c r="K1976" s="14">
        <v>0.80759259259259264</v>
      </c>
      <c r="L1976" s="12">
        <v>379.71</v>
      </c>
      <c r="M1976" s="12">
        <v>3973.25</v>
      </c>
      <c r="N1976" s="12">
        <v>4352.96</v>
      </c>
      <c r="O1976" s="12">
        <v>2102.48</v>
      </c>
      <c r="P1976" s="49">
        <v>45809</v>
      </c>
      <c r="Q1976" s="12" t="str">
        <f>TEXT(Table1[[#This Row],[Billing_Date]],"YYYY")</f>
        <v>2025</v>
      </c>
      <c r="R1976" s="49">
        <v>45880</v>
      </c>
      <c r="S1976" s="12" t="s">
        <v>49</v>
      </c>
      <c r="T1976" s="12">
        <f>IF(Table1[[#This Row],[Payment_Status]]="Paid",1,0)</f>
        <v>0</v>
      </c>
      <c r="U1976" s="12">
        <f>IF(Table1[[#This Row],[Payment_Status]]="Unpaid",1,0)</f>
        <v>1</v>
      </c>
      <c r="V1976" s="12">
        <f>IF(Table1[[#This Row],[Payment_Status]]="Pending",1,0)</f>
        <v>0</v>
      </c>
      <c r="W1976" s="12" t="s">
        <v>50</v>
      </c>
      <c r="X1976" s="12" t="s">
        <v>30</v>
      </c>
      <c r="Y1976" s="12" t="s">
        <v>63</v>
      </c>
      <c r="Z1976" s="12">
        <v>169.12</v>
      </c>
      <c r="AA1976" s="12">
        <v>210.59</v>
      </c>
      <c r="AB1976" s="12" t="s">
        <v>32</v>
      </c>
      <c r="AC1976" s="13">
        <v>43397</v>
      </c>
      <c r="AD1976" s="12">
        <v>55</v>
      </c>
      <c r="AE1976" s="15" t="s">
        <v>40</v>
      </c>
    </row>
    <row r="1977" spans="3:31" ht="18" x14ac:dyDescent="0.35">
      <c r="C1977" s="11" t="s">
        <v>3965</v>
      </c>
      <c r="D1977" s="12" t="s">
        <v>5970</v>
      </c>
      <c r="E1977" s="12" t="s">
        <v>7991</v>
      </c>
      <c r="F1977" s="12" t="s">
        <v>26</v>
      </c>
      <c r="G1977" s="12" t="s">
        <v>8025</v>
      </c>
      <c r="H1977" s="12" t="s">
        <v>8020</v>
      </c>
      <c r="I1977" s="12" t="s">
        <v>3966</v>
      </c>
      <c r="J1977" s="13">
        <v>45661</v>
      </c>
      <c r="K1977" s="14">
        <v>0.56989583333333338</v>
      </c>
      <c r="L1977" s="12">
        <v>16.239999999999998</v>
      </c>
      <c r="M1977" s="12">
        <v>2284.6799999999998</v>
      </c>
      <c r="N1977" s="12">
        <v>2300.9199999999901</v>
      </c>
      <c r="O1977" s="12">
        <v>110.03</v>
      </c>
      <c r="P1977" s="49">
        <v>45664</v>
      </c>
      <c r="Q1977" s="12" t="str">
        <f>TEXT(Table1[[#This Row],[Billing_Date]],"YYYY")</f>
        <v>2025</v>
      </c>
      <c r="R1977" s="49">
        <v>45873</v>
      </c>
      <c r="S1977" s="12" t="s">
        <v>49</v>
      </c>
      <c r="T1977" s="12">
        <f>IF(Table1[[#This Row],[Payment_Status]]="Paid",1,0)</f>
        <v>0</v>
      </c>
      <c r="U1977" s="12">
        <f>IF(Table1[[#This Row],[Payment_Status]]="Unpaid",1,0)</f>
        <v>1</v>
      </c>
      <c r="V1977" s="12">
        <f>IF(Table1[[#This Row],[Payment_Status]]="Pending",1,0)</f>
        <v>0</v>
      </c>
      <c r="W1977" s="12" t="s">
        <v>43</v>
      </c>
      <c r="X1977" s="12" t="s">
        <v>44</v>
      </c>
      <c r="Y1977" s="12" t="s">
        <v>51</v>
      </c>
      <c r="Z1977" s="12">
        <v>9.0399999999999991</v>
      </c>
      <c r="AA1977" s="12">
        <v>7.2</v>
      </c>
      <c r="AB1977" s="12" t="s">
        <v>46</v>
      </c>
      <c r="AC1977" s="13">
        <v>44465</v>
      </c>
      <c r="AD1977" s="12">
        <v>49</v>
      </c>
      <c r="AE1977" s="15" t="s">
        <v>40</v>
      </c>
    </row>
    <row r="1978" spans="3:31" ht="18" x14ac:dyDescent="0.35">
      <c r="C1978" s="11" t="s">
        <v>3967</v>
      </c>
      <c r="D1978" s="12" t="s">
        <v>5971</v>
      </c>
      <c r="E1978" s="12" t="s">
        <v>7992</v>
      </c>
      <c r="F1978" s="12" t="s">
        <v>35</v>
      </c>
      <c r="G1978" s="12" t="s">
        <v>8030</v>
      </c>
      <c r="H1978" s="12" t="s">
        <v>8023</v>
      </c>
      <c r="I1978" s="12" t="s">
        <v>3968</v>
      </c>
      <c r="J1978" s="13">
        <v>45720</v>
      </c>
      <c r="K1978" s="14">
        <v>0.7916319444444444</v>
      </c>
      <c r="L1978" s="12">
        <v>105.16</v>
      </c>
      <c r="M1978" s="12">
        <v>4852.87</v>
      </c>
      <c r="N1978" s="12">
        <v>4958.03</v>
      </c>
      <c r="O1978" s="12">
        <v>672.31</v>
      </c>
      <c r="P1978" s="49">
        <v>45726</v>
      </c>
      <c r="Q1978" s="12" t="str">
        <f>TEXT(Table1[[#This Row],[Billing_Date]],"YYYY")</f>
        <v>2025</v>
      </c>
      <c r="R1978" s="49">
        <v>45874</v>
      </c>
      <c r="S1978" s="12" t="s">
        <v>37</v>
      </c>
      <c r="T1978" s="12">
        <f>IF(Table1[[#This Row],[Payment_Status]]="Paid",1,0)</f>
        <v>0</v>
      </c>
      <c r="U1978" s="12">
        <f>IF(Table1[[#This Row],[Payment_Status]]="Unpaid",1,0)</f>
        <v>0</v>
      </c>
      <c r="V1978" s="12">
        <f>IF(Table1[[#This Row],[Payment_Status]]="Pending",1,0)</f>
        <v>1</v>
      </c>
      <c r="W1978" s="12" t="s">
        <v>38</v>
      </c>
      <c r="X1978" s="12" t="s">
        <v>30</v>
      </c>
      <c r="Y1978" s="12" t="s">
        <v>85</v>
      </c>
      <c r="Z1978" s="12">
        <v>71.75</v>
      </c>
      <c r="AA1978" s="12">
        <v>33.409999999999997</v>
      </c>
      <c r="AB1978" s="12" t="s">
        <v>32</v>
      </c>
      <c r="AC1978" s="13">
        <v>42365</v>
      </c>
      <c r="AD1978" s="12">
        <v>26</v>
      </c>
      <c r="AE1978" s="15" t="s">
        <v>64</v>
      </c>
    </row>
    <row r="1979" spans="3:31" ht="18" x14ac:dyDescent="0.35">
      <c r="C1979" s="11" t="s">
        <v>3969</v>
      </c>
      <c r="D1979" s="12" t="s">
        <v>5972</v>
      </c>
      <c r="E1979" s="12" t="s">
        <v>7993</v>
      </c>
      <c r="F1979" s="12" t="s">
        <v>35</v>
      </c>
      <c r="G1979" s="12" t="s">
        <v>8027</v>
      </c>
      <c r="H1979" s="12" t="s">
        <v>8022</v>
      </c>
      <c r="I1979" s="12" t="s">
        <v>3970</v>
      </c>
      <c r="J1979" s="13">
        <v>45786</v>
      </c>
      <c r="K1979" s="14">
        <v>0.70193287037037033</v>
      </c>
      <c r="L1979" s="12">
        <v>72.39</v>
      </c>
      <c r="M1979" s="12">
        <v>2622.43</v>
      </c>
      <c r="N1979" s="12">
        <v>2694.8199999999902</v>
      </c>
      <c r="O1979" s="12">
        <v>386.88</v>
      </c>
      <c r="P1979" s="49">
        <v>45786</v>
      </c>
      <c r="Q1979" s="12" t="str">
        <f>TEXT(Table1[[#This Row],[Billing_Date]],"YYYY")</f>
        <v>2025</v>
      </c>
      <c r="R1979" s="49">
        <v>45886</v>
      </c>
      <c r="S1979" s="12" t="s">
        <v>28</v>
      </c>
      <c r="T1979" s="12">
        <f>IF(Table1[[#This Row],[Payment_Status]]="Paid",1,0)</f>
        <v>1</v>
      </c>
      <c r="U1979" s="12">
        <f>IF(Table1[[#This Row],[Payment_Status]]="Unpaid",1,0)</f>
        <v>0</v>
      </c>
      <c r="V1979" s="12">
        <f>IF(Table1[[#This Row],[Payment_Status]]="Pending",1,0)</f>
        <v>0</v>
      </c>
      <c r="W1979" s="12" t="s">
        <v>50</v>
      </c>
      <c r="X1979" s="12" t="s">
        <v>44</v>
      </c>
      <c r="Y1979" s="12" t="s">
        <v>45</v>
      </c>
      <c r="Z1979" s="12">
        <v>36.340000000000003</v>
      </c>
      <c r="AA1979" s="12">
        <v>36.049999999999997</v>
      </c>
      <c r="AB1979" s="12" t="s">
        <v>46</v>
      </c>
      <c r="AC1979" s="13">
        <v>45436</v>
      </c>
      <c r="AD1979" s="12">
        <v>73</v>
      </c>
      <c r="AE1979" s="15" t="s">
        <v>64</v>
      </c>
    </row>
    <row r="1980" spans="3:31" ht="18" x14ac:dyDescent="0.35">
      <c r="C1980" s="11" t="s">
        <v>3895</v>
      </c>
      <c r="D1980" s="12" t="s">
        <v>5973</v>
      </c>
      <c r="E1980" s="12" t="s">
        <v>7994</v>
      </c>
      <c r="F1980" s="12" t="s">
        <v>35</v>
      </c>
      <c r="G1980" s="12" t="s">
        <v>8029</v>
      </c>
      <c r="H1980" s="12" t="s">
        <v>8020</v>
      </c>
      <c r="I1980" s="12" t="s">
        <v>3896</v>
      </c>
      <c r="J1980" s="13">
        <v>45679</v>
      </c>
      <c r="K1980" s="14">
        <v>0.30231481481481481</v>
      </c>
      <c r="L1980" s="12">
        <v>376.61</v>
      </c>
      <c r="M1980" s="12">
        <v>2483.87</v>
      </c>
      <c r="N1980" s="12">
        <v>2860.48</v>
      </c>
      <c r="O1980" s="12">
        <v>1862.72</v>
      </c>
      <c r="P1980" s="49">
        <v>45683</v>
      </c>
      <c r="Q1980" s="12" t="str">
        <f>TEXT(Table1[[#This Row],[Billing_Date]],"YYYY")</f>
        <v>2025</v>
      </c>
      <c r="R1980" s="49">
        <v>45857</v>
      </c>
      <c r="S1980" s="12" t="s">
        <v>49</v>
      </c>
      <c r="T1980" s="12">
        <f>IF(Table1[[#This Row],[Payment_Status]]="Paid",1,0)</f>
        <v>0</v>
      </c>
      <c r="U1980" s="12">
        <f>IF(Table1[[#This Row],[Payment_Status]]="Unpaid",1,0)</f>
        <v>1</v>
      </c>
      <c r="V1980" s="12">
        <f>IF(Table1[[#This Row],[Payment_Status]]="Pending",1,0)</f>
        <v>0</v>
      </c>
      <c r="W1980" s="12" t="s">
        <v>50</v>
      </c>
      <c r="X1980" s="12" t="s">
        <v>44</v>
      </c>
      <c r="Y1980" s="12" t="s">
        <v>45</v>
      </c>
      <c r="Z1980" s="12">
        <v>194.54</v>
      </c>
      <c r="AA1980" s="12">
        <v>182.07</v>
      </c>
      <c r="AB1980" s="12" t="s">
        <v>46</v>
      </c>
      <c r="AC1980" s="13">
        <v>44839</v>
      </c>
      <c r="AD1980" s="12">
        <v>35</v>
      </c>
      <c r="AE1980" s="15" t="s">
        <v>40</v>
      </c>
    </row>
    <row r="1981" spans="3:31" ht="18" x14ac:dyDescent="0.35">
      <c r="C1981" s="11" t="s">
        <v>3973</v>
      </c>
      <c r="D1981" s="12" t="s">
        <v>5974</v>
      </c>
      <c r="E1981" s="12" t="s">
        <v>7995</v>
      </c>
      <c r="F1981" s="12" t="s">
        <v>35</v>
      </c>
      <c r="G1981" s="12" t="s">
        <v>8029</v>
      </c>
      <c r="H1981" s="12" t="s">
        <v>8020</v>
      </c>
      <c r="I1981" s="12" t="s">
        <v>3974</v>
      </c>
      <c r="J1981" s="13">
        <v>45710</v>
      </c>
      <c r="K1981" s="14">
        <v>0.40608796296296296</v>
      </c>
      <c r="L1981" s="12">
        <v>378.23</v>
      </c>
      <c r="M1981" s="12">
        <v>3880.37</v>
      </c>
      <c r="N1981" s="12">
        <v>4258.6000000000004</v>
      </c>
      <c r="O1981" s="12">
        <v>1790.82</v>
      </c>
      <c r="P1981" s="49">
        <v>45713</v>
      </c>
      <c r="Q1981" s="12" t="str">
        <f>TEXT(Table1[[#This Row],[Billing_Date]],"YYYY")</f>
        <v>2025</v>
      </c>
      <c r="R1981" s="49">
        <v>45877</v>
      </c>
      <c r="S1981" s="12" t="s">
        <v>37</v>
      </c>
      <c r="T1981" s="12">
        <f>IF(Table1[[#This Row],[Payment_Status]]="Paid",1,0)</f>
        <v>0</v>
      </c>
      <c r="U1981" s="12">
        <f>IF(Table1[[#This Row],[Payment_Status]]="Unpaid",1,0)</f>
        <v>0</v>
      </c>
      <c r="V1981" s="12">
        <f>IF(Table1[[#This Row],[Payment_Status]]="Pending",1,0)</f>
        <v>1</v>
      </c>
      <c r="W1981" s="12" t="s">
        <v>38</v>
      </c>
      <c r="X1981" s="12" t="s">
        <v>30</v>
      </c>
      <c r="Y1981" s="12" t="s">
        <v>85</v>
      </c>
      <c r="Z1981" s="12">
        <v>239.22</v>
      </c>
      <c r="AA1981" s="12">
        <v>139.01</v>
      </c>
      <c r="AB1981" s="12" t="s">
        <v>46</v>
      </c>
      <c r="AC1981" s="13">
        <v>43589</v>
      </c>
      <c r="AD1981" s="12">
        <v>24</v>
      </c>
      <c r="AE1981" s="15" t="s">
        <v>64</v>
      </c>
    </row>
    <row r="1982" spans="3:31" ht="18" x14ac:dyDescent="0.35">
      <c r="C1982" s="11" t="s">
        <v>3975</v>
      </c>
      <c r="D1982" s="12" t="s">
        <v>5975</v>
      </c>
      <c r="E1982" s="12" t="s">
        <v>7996</v>
      </c>
      <c r="F1982" s="12" t="s">
        <v>35</v>
      </c>
      <c r="G1982" s="12" t="s">
        <v>8030</v>
      </c>
      <c r="H1982" s="12" t="s">
        <v>8023</v>
      </c>
      <c r="I1982" s="12" t="s">
        <v>3976</v>
      </c>
      <c r="J1982" s="13">
        <v>45511</v>
      </c>
      <c r="K1982" s="14">
        <v>0.98798611111111112</v>
      </c>
      <c r="L1982" s="12">
        <v>60.41</v>
      </c>
      <c r="M1982" s="12">
        <v>4591.43</v>
      </c>
      <c r="N1982" s="12">
        <v>4651.84</v>
      </c>
      <c r="O1982" s="12">
        <v>384.6</v>
      </c>
      <c r="P1982" s="49">
        <v>45617</v>
      </c>
      <c r="Q1982" s="12" t="str">
        <f>TEXT(Table1[[#This Row],[Billing_Date]],"YYYY")</f>
        <v>2024</v>
      </c>
      <c r="R1982" s="49">
        <v>45876</v>
      </c>
      <c r="S1982" s="12" t="s">
        <v>28</v>
      </c>
      <c r="T1982" s="12">
        <f>IF(Table1[[#This Row],[Payment_Status]]="Paid",1,0)</f>
        <v>1</v>
      </c>
      <c r="U1982" s="12">
        <f>IF(Table1[[#This Row],[Payment_Status]]="Unpaid",1,0)</f>
        <v>0</v>
      </c>
      <c r="V1982" s="12">
        <f>IF(Table1[[#This Row],[Payment_Status]]="Pending",1,0)</f>
        <v>0</v>
      </c>
      <c r="W1982" s="12" t="s">
        <v>38</v>
      </c>
      <c r="X1982" s="12" t="s">
        <v>44</v>
      </c>
      <c r="Y1982" s="12" t="s">
        <v>45</v>
      </c>
      <c r="Z1982" s="12">
        <v>25.3</v>
      </c>
      <c r="AA1982" s="12">
        <v>35.11</v>
      </c>
      <c r="AB1982" s="12" t="s">
        <v>32</v>
      </c>
      <c r="AC1982" s="13">
        <v>42462</v>
      </c>
      <c r="AD1982" s="12">
        <v>31</v>
      </c>
      <c r="AE1982" s="15" t="s">
        <v>40</v>
      </c>
    </row>
    <row r="1983" spans="3:31" ht="18" x14ac:dyDescent="0.35">
      <c r="C1983" s="11" t="s">
        <v>1617</v>
      </c>
      <c r="D1983" s="12" t="s">
        <v>5976</v>
      </c>
      <c r="E1983" s="12" t="s">
        <v>7997</v>
      </c>
      <c r="F1983" s="12" t="s">
        <v>30</v>
      </c>
      <c r="G1983" s="12" t="s">
        <v>8025</v>
      </c>
      <c r="H1983" s="12" t="s">
        <v>8020</v>
      </c>
      <c r="I1983" s="12" t="s">
        <v>1618</v>
      </c>
      <c r="J1983" s="13">
        <v>45702</v>
      </c>
      <c r="K1983" s="14">
        <v>0.41099537037037037</v>
      </c>
      <c r="L1983" s="12">
        <v>330.24</v>
      </c>
      <c r="M1983" s="12">
        <v>3685.09</v>
      </c>
      <c r="N1983" s="12">
        <v>4015.33</v>
      </c>
      <c r="O1983" s="12">
        <v>1901.95</v>
      </c>
      <c r="P1983" s="49">
        <v>45704</v>
      </c>
      <c r="Q1983" s="12" t="str">
        <f>TEXT(Table1[[#This Row],[Billing_Date]],"YYYY")</f>
        <v>2025</v>
      </c>
      <c r="R1983" s="49">
        <v>45858</v>
      </c>
      <c r="S1983" s="12" t="s">
        <v>37</v>
      </c>
      <c r="T1983" s="12">
        <f>IF(Table1[[#This Row],[Payment_Status]]="Paid",1,0)</f>
        <v>0</v>
      </c>
      <c r="U1983" s="12">
        <f>IF(Table1[[#This Row],[Payment_Status]]="Unpaid",1,0)</f>
        <v>0</v>
      </c>
      <c r="V1983" s="12">
        <f>IF(Table1[[#This Row],[Payment_Status]]="Pending",1,0)</f>
        <v>1</v>
      </c>
      <c r="W1983" s="12" t="s">
        <v>29</v>
      </c>
      <c r="X1983" s="12" t="s">
        <v>39</v>
      </c>
      <c r="Y1983" s="12" t="s">
        <v>51</v>
      </c>
      <c r="Z1983" s="12">
        <v>198.15</v>
      </c>
      <c r="AA1983" s="12">
        <v>132.09</v>
      </c>
      <c r="AB1983" s="12" t="s">
        <v>32</v>
      </c>
      <c r="AC1983" s="13">
        <v>42582</v>
      </c>
      <c r="AD1983" s="12">
        <v>40</v>
      </c>
      <c r="AE1983" s="15" t="s">
        <v>33</v>
      </c>
    </row>
    <row r="1984" spans="3:31" ht="18" x14ac:dyDescent="0.35">
      <c r="C1984" s="11" t="s">
        <v>3979</v>
      </c>
      <c r="D1984" s="12" t="s">
        <v>5977</v>
      </c>
      <c r="E1984" s="12" t="s">
        <v>7998</v>
      </c>
      <c r="F1984" s="12" t="s">
        <v>30</v>
      </c>
      <c r="G1984" s="12" t="s">
        <v>8031</v>
      </c>
      <c r="H1984" s="12" t="s">
        <v>8024</v>
      </c>
      <c r="I1984" s="12" t="s">
        <v>3980</v>
      </c>
      <c r="J1984" s="13">
        <v>45519</v>
      </c>
      <c r="K1984" s="14">
        <v>0.34837962962962965</v>
      </c>
      <c r="L1984" s="12">
        <v>347.65</v>
      </c>
      <c r="M1984" s="12">
        <v>3704.55</v>
      </c>
      <c r="N1984" s="12">
        <v>4052.2</v>
      </c>
      <c r="O1984" s="12">
        <v>2048.48</v>
      </c>
      <c r="P1984" s="49">
        <v>45811</v>
      </c>
      <c r="Q1984" s="12" t="str">
        <f>TEXT(Table1[[#This Row],[Billing_Date]],"YYYY")</f>
        <v>2025</v>
      </c>
      <c r="R1984" s="49">
        <v>45864</v>
      </c>
      <c r="S1984" s="12" t="s">
        <v>49</v>
      </c>
      <c r="T1984" s="12">
        <f>IF(Table1[[#This Row],[Payment_Status]]="Paid",1,0)</f>
        <v>0</v>
      </c>
      <c r="U1984" s="12">
        <f>IF(Table1[[#This Row],[Payment_Status]]="Unpaid",1,0)</f>
        <v>1</v>
      </c>
      <c r="V1984" s="12">
        <f>IF(Table1[[#This Row],[Payment_Status]]="Pending",1,0)</f>
        <v>0</v>
      </c>
      <c r="W1984" s="12" t="s">
        <v>58</v>
      </c>
      <c r="X1984" s="12" t="s">
        <v>44</v>
      </c>
      <c r="Y1984" s="12" t="s">
        <v>63</v>
      </c>
      <c r="Z1984" s="12">
        <v>154.57</v>
      </c>
      <c r="AA1984" s="12">
        <v>193.08</v>
      </c>
      <c r="AB1984" s="12" t="s">
        <v>46</v>
      </c>
      <c r="AC1984" s="13">
        <v>44287</v>
      </c>
      <c r="AD1984" s="12">
        <v>61</v>
      </c>
      <c r="AE1984" s="15" t="s">
        <v>40</v>
      </c>
    </row>
    <row r="1985" spans="3:31" ht="18" x14ac:dyDescent="0.35">
      <c r="C1985" s="11" t="s">
        <v>3981</v>
      </c>
      <c r="D1985" s="12" t="s">
        <v>5978</v>
      </c>
      <c r="E1985" s="12" t="s">
        <v>7999</v>
      </c>
      <c r="F1985" s="12" t="s">
        <v>26</v>
      </c>
      <c r="G1985" s="12" t="s">
        <v>8031</v>
      </c>
      <c r="H1985" s="12" t="s">
        <v>8024</v>
      </c>
      <c r="I1985" s="12" t="s">
        <v>3982</v>
      </c>
      <c r="J1985" s="13">
        <v>45712</v>
      </c>
      <c r="K1985" s="14">
        <v>6.0636574074074072E-2</v>
      </c>
      <c r="L1985" s="12">
        <v>376.4</v>
      </c>
      <c r="M1985" s="12">
        <v>3772.66</v>
      </c>
      <c r="N1985" s="12">
        <v>4149.0599999999904</v>
      </c>
      <c r="O1985" s="12">
        <v>2002.16</v>
      </c>
      <c r="P1985" s="49">
        <v>45836</v>
      </c>
      <c r="Q1985" s="12" t="str">
        <f>TEXT(Table1[[#This Row],[Billing_Date]],"YYYY")</f>
        <v>2025</v>
      </c>
      <c r="R1985" s="49">
        <v>45858</v>
      </c>
      <c r="S1985" s="12" t="s">
        <v>28</v>
      </c>
      <c r="T1985" s="12">
        <f>IF(Table1[[#This Row],[Payment_Status]]="Paid",1,0)</f>
        <v>1</v>
      </c>
      <c r="U1985" s="12">
        <f>IF(Table1[[#This Row],[Payment_Status]]="Unpaid",1,0)</f>
        <v>0</v>
      </c>
      <c r="V1985" s="12">
        <f>IF(Table1[[#This Row],[Payment_Status]]="Pending",1,0)</f>
        <v>0</v>
      </c>
      <c r="W1985" s="12" t="s">
        <v>38</v>
      </c>
      <c r="X1985" s="12" t="s">
        <v>39</v>
      </c>
      <c r="Y1985" s="12" t="s">
        <v>31</v>
      </c>
      <c r="Z1985" s="12">
        <v>263.39</v>
      </c>
      <c r="AA1985" s="12">
        <v>113.01</v>
      </c>
      <c r="AB1985" s="12" t="s">
        <v>46</v>
      </c>
      <c r="AC1985" s="13">
        <v>42774</v>
      </c>
      <c r="AD1985" s="12">
        <v>47</v>
      </c>
      <c r="AE1985" s="15" t="s">
        <v>64</v>
      </c>
    </row>
    <row r="1986" spans="3:31" ht="18" x14ac:dyDescent="0.35">
      <c r="C1986" s="11" t="s">
        <v>3983</v>
      </c>
      <c r="D1986" s="12" t="s">
        <v>5979</v>
      </c>
      <c r="E1986" s="12" t="s">
        <v>8000</v>
      </c>
      <c r="F1986" s="12" t="s">
        <v>30</v>
      </c>
      <c r="G1986" s="12" t="s">
        <v>8031</v>
      </c>
      <c r="H1986" s="12" t="s">
        <v>8024</v>
      </c>
      <c r="I1986" s="12" t="s">
        <v>3984</v>
      </c>
      <c r="J1986" s="13">
        <v>45493</v>
      </c>
      <c r="K1986" s="14">
        <v>8.6168981481481485E-2</v>
      </c>
      <c r="L1986" s="12">
        <v>348.23</v>
      </c>
      <c r="M1986" s="12">
        <v>2644.6</v>
      </c>
      <c r="N1986" s="12">
        <v>2992.83</v>
      </c>
      <c r="O1986" s="12">
        <v>2558.09</v>
      </c>
      <c r="P1986" s="49">
        <v>45638</v>
      </c>
      <c r="Q1986" s="12" t="str">
        <f>TEXT(Table1[[#This Row],[Billing_Date]],"YYYY")</f>
        <v>2024</v>
      </c>
      <c r="R1986" s="49">
        <v>45863</v>
      </c>
      <c r="S1986" s="12" t="s">
        <v>28</v>
      </c>
      <c r="T1986" s="12">
        <f>IF(Table1[[#This Row],[Payment_Status]]="Paid",1,0)</f>
        <v>1</v>
      </c>
      <c r="U1986" s="12">
        <f>IF(Table1[[#This Row],[Payment_Status]]="Unpaid",1,0)</f>
        <v>0</v>
      </c>
      <c r="V1986" s="12">
        <f>IF(Table1[[#This Row],[Payment_Status]]="Pending",1,0)</f>
        <v>0</v>
      </c>
      <c r="W1986" s="12" t="s">
        <v>58</v>
      </c>
      <c r="X1986" s="12" t="s">
        <v>39</v>
      </c>
      <c r="Y1986" s="12" t="s">
        <v>63</v>
      </c>
      <c r="Z1986" s="12">
        <v>140.46</v>
      </c>
      <c r="AA1986" s="12">
        <v>207.77</v>
      </c>
      <c r="AB1986" s="12" t="s">
        <v>32</v>
      </c>
      <c r="AC1986" s="13">
        <v>42955</v>
      </c>
      <c r="AD1986" s="12">
        <v>24</v>
      </c>
      <c r="AE1986" s="15" t="s">
        <v>33</v>
      </c>
    </row>
    <row r="1987" spans="3:31" ht="18" x14ac:dyDescent="0.35">
      <c r="C1987" s="11" t="s">
        <v>3985</v>
      </c>
      <c r="D1987" s="12" t="s">
        <v>5980</v>
      </c>
      <c r="E1987" s="12" t="s">
        <v>8001</v>
      </c>
      <c r="F1987" s="12" t="s">
        <v>26</v>
      </c>
      <c r="G1987" s="12" t="s">
        <v>8029</v>
      </c>
      <c r="H1987" s="12" t="s">
        <v>8020</v>
      </c>
      <c r="I1987" s="12" t="s">
        <v>3986</v>
      </c>
      <c r="J1987" s="13">
        <v>45563</v>
      </c>
      <c r="K1987" s="14">
        <v>0.64393518518518522</v>
      </c>
      <c r="L1987" s="12">
        <v>358.77</v>
      </c>
      <c r="M1987" s="12">
        <v>1332.66</v>
      </c>
      <c r="N1987" s="12">
        <v>1691.43</v>
      </c>
      <c r="O1987" s="12">
        <v>1866.57</v>
      </c>
      <c r="P1987" s="49">
        <v>45668</v>
      </c>
      <c r="Q1987" s="12" t="str">
        <f>TEXT(Table1[[#This Row],[Billing_Date]],"YYYY")</f>
        <v>2025</v>
      </c>
      <c r="R1987" s="49">
        <v>45880</v>
      </c>
      <c r="S1987" s="12" t="s">
        <v>37</v>
      </c>
      <c r="T1987" s="12">
        <f>IF(Table1[[#This Row],[Payment_Status]]="Paid",1,0)</f>
        <v>0</v>
      </c>
      <c r="U1987" s="12">
        <f>IF(Table1[[#This Row],[Payment_Status]]="Unpaid",1,0)</f>
        <v>0</v>
      </c>
      <c r="V1987" s="12">
        <f>IF(Table1[[#This Row],[Payment_Status]]="Pending",1,0)</f>
        <v>1</v>
      </c>
      <c r="W1987" s="12" t="s">
        <v>43</v>
      </c>
      <c r="X1987" s="12" t="s">
        <v>39</v>
      </c>
      <c r="Y1987" s="12" t="s">
        <v>63</v>
      </c>
      <c r="Z1987" s="12">
        <v>231.08</v>
      </c>
      <c r="AA1987" s="12">
        <v>127.69</v>
      </c>
      <c r="AB1987" s="12" t="s">
        <v>46</v>
      </c>
      <c r="AC1987" s="13">
        <v>44312</v>
      </c>
      <c r="AD1987" s="12">
        <v>29</v>
      </c>
      <c r="AE1987" s="15" t="s">
        <v>40</v>
      </c>
    </row>
    <row r="1988" spans="3:31" ht="18" x14ac:dyDescent="0.35">
      <c r="C1988" s="11" t="s">
        <v>3987</v>
      </c>
      <c r="D1988" s="12" t="s">
        <v>5981</v>
      </c>
      <c r="E1988" s="12" t="s">
        <v>8002</v>
      </c>
      <c r="F1988" s="12" t="s">
        <v>26</v>
      </c>
      <c r="G1988" s="12" t="s">
        <v>8031</v>
      </c>
      <c r="H1988" s="12" t="s">
        <v>8024</v>
      </c>
      <c r="I1988" s="12" t="s">
        <v>3988</v>
      </c>
      <c r="J1988" s="13">
        <v>45548</v>
      </c>
      <c r="K1988" s="14">
        <v>0.32124999999999998</v>
      </c>
      <c r="L1988" s="12">
        <v>451.52</v>
      </c>
      <c r="M1988" s="12">
        <v>4785.8999999999996</v>
      </c>
      <c r="N1988" s="12">
        <v>5237.42</v>
      </c>
      <c r="O1988" s="12">
        <v>2054.39</v>
      </c>
      <c r="P1988" s="49">
        <v>45809</v>
      </c>
      <c r="Q1988" s="12" t="str">
        <f>TEXT(Table1[[#This Row],[Billing_Date]],"YYYY")</f>
        <v>2025</v>
      </c>
      <c r="R1988" s="49">
        <v>45877</v>
      </c>
      <c r="S1988" s="12" t="s">
        <v>28</v>
      </c>
      <c r="T1988" s="12">
        <f>IF(Table1[[#This Row],[Payment_Status]]="Paid",1,0)</f>
        <v>1</v>
      </c>
      <c r="U1988" s="12">
        <f>IF(Table1[[#This Row],[Payment_Status]]="Unpaid",1,0)</f>
        <v>0</v>
      </c>
      <c r="V1988" s="12">
        <f>IF(Table1[[#This Row],[Payment_Status]]="Pending",1,0)</f>
        <v>0</v>
      </c>
      <c r="W1988" s="12" t="s">
        <v>50</v>
      </c>
      <c r="X1988" s="12" t="s">
        <v>39</v>
      </c>
      <c r="Y1988" s="12" t="s">
        <v>31</v>
      </c>
      <c r="Z1988" s="12">
        <v>271.73</v>
      </c>
      <c r="AA1988" s="12">
        <v>179.79</v>
      </c>
      <c r="AB1988" s="12" t="s">
        <v>32</v>
      </c>
      <c r="AC1988" s="13">
        <v>42435</v>
      </c>
      <c r="AD1988" s="12">
        <v>29</v>
      </c>
      <c r="AE1988" s="15" t="s">
        <v>33</v>
      </c>
    </row>
    <row r="1989" spans="3:31" ht="18" x14ac:dyDescent="0.35">
      <c r="C1989" s="11" t="s">
        <v>3989</v>
      </c>
      <c r="D1989" s="12" t="s">
        <v>5982</v>
      </c>
      <c r="E1989" s="12" t="s">
        <v>8003</v>
      </c>
      <c r="F1989" s="12" t="s">
        <v>30</v>
      </c>
      <c r="G1989" s="12" t="s">
        <v>8030</v>
      </c>
      <c r="H1989" s="12" t="s">
        <v>8023</v>
      </c>
      <c r="I1989" s="12" t="s">
        <v>3990</v>
      </c>
      <c r="J1989" s="13">
        <v>45643</v>
      </c>
      <c r="K1989" s="14">
        <v>4.1006944444444443E-2</v>
      </c>
      <c r="L1989" s="12">
        <v>399.51</v>
      </c>
      <c r="M1989" s="12">
        <v>4457.8999999999996</v>
      </c>
      <c r="N1989" s="12">
        <v>4857.41</v>
      </c>
      <c r="O1989" s="12">
        <v>2244.92</v>
      </c>
      <c r="P1989" s="49">
        <v>45645</v>
      </c>
      <c r="Q1989" s="12" t="str">
        <f>TEXT(Table1[[#This Row],[Billing_Date]],"YYYY")</f>
        <v>2024</v>
      </c>
      <c r="R1989" s="49">
        <v>45878</v>
      </c>
      <c r="S1989" s="12" t="s">
        <v>28</v>
      </c>
      <c r="T1989" s="12">
        <f>IF(Table1[[#This Row],[Payment_Status]]="Paid",1,0)</f>
        <v>1</v>
      </c>
      <c r="U1989" s="12">
        <f>IF(Table1[[#This Row],[Payment_Status]]="Unpaid",1,0)</f>
        <v>0</v>
      </c>
      <c r="V1989" s="12">
        <f>IF(Table1[[#This Row],[Payment_Status]]="Pending",1,0)</f>
        <v>0</v>
      </c>
      <c r="W1989" s="12" t="s">
        <v>58</v>
      </c>
      <c r="X1989" s="12" t="s">
        <v>30</v>
      </c>
      <c r="Y1989" s="12" t="s">
        <v>51</v>
      </c>
      <c r="Z1989" s="12">
        <v>237.92</v>
      </c>
      <c r="AA1989" s="12">
        <v>161.59</v>
      </c>
      <c r="AB1989" s="12" t="s">
        <v>32</v>
      </c>
      <c r="AC1989" s="13">
        <v>44805</v>
      </c>
      <c r="AD1989" s="12">
        <v>56</v>
      </c>
      <c r="AE1989" s="15" t="s">
        <v>64</v>
      </c>
    </row>
    <row r="1990" spans="3:31" ht="18" x14ac:dyDescent="0.35">
      <c r="C1990" s="11" t="s">
        <v>3991</v>
      </c>
      <c r="D1990" s="12" t="s">
        <v>5983</v>
      </c>
      <c r="E1990" s="12" t="s">
        <v>8004</v>
      </c>
      <c r="F1990" s="12" t="s">
        <v>35</v>
      </c>
      <c r="G1990" s="12" t="s">
        <v>8029</v>
      </c>
      <c r="H1990" s="12" t="s">
        <v>8020</v>
      </c>
      <c r="I1990" s="12" t="s">
        <v>3992</v>
      </c>
      <c r="J1990" s="13">
        <v>45705</v>
      </c>
      <c r="K1990" s="14">
        <v>0.97752314814814811</v>
      </c>
      <c r="L1990" s="12">
        <v>328.84</v>
      </c>
      <c r="M1990" s="12">
        <v>3063.27</v>
      </c>
      <c r="N1990" s="12">
        <v>3392.11</v>
      </c>
      <c r="O1990" s="12">
        <v>2246.1999999999998</v>
      </c>
      <c r="P1990" s="49">
        <v>45705</v>
      </c>
      <c r="Q1990" s="12" t="str">
        <f>TEXT(Table1[[#This Row],[Billing_Date]],"YYYY")</f>
        <v>2025</v>
      </c>
      <c r="R1990" s="49">
        <v>45880</v>
      </c>
      <c r="S1990" s="12" t="s">
        <v>49</v>
      </c>
      <c r="T1990" s="12">
        <f>IF(Table1[[#This Row],[Payment_Status]]="Paid",1,0)</f>
        <v>0</v>
      </c>
      <c r="U1990" s="12">
        <f>IF(Table1[[#This Row],[Payment_Status]]="Unpaid",1,0)</f>
        <v>1</v>
      </c>
      <c r="V1990" s="12">
        <f>IF(Table1[[#This Row],[Payment_Status]]="Pending",1,0)</f>
        <v>0</v>
      </c>
      <c r="W1990" s="12" t="s">
        <v>50</v>
      </c>
      <c r="X1990" s="12" t="s">
        <v>39</v>
      </c>
      <c r="Y1990" s="12" t="s">
        <v>63</v>
      </c>
      <c r="Z1990" s="12">
        <v>168.14</v>
      </c>
      <c r="AA1990" s="12">
        <v>160.69999999999999</v>
      </c>
      <c r="AB1990" s="12" t="s">
        <v>32</v>
      </c>
      <c r="AC1990" s="13">
        <v>43436</v>
      </c>
      <c r="AD1990" s="12">
        <v>30</v>
      </c>
      <c r="AE1990" s="15" t="s">
        <v>40</v>
      </c>
    </row>
    <row r="1991" spans="3:31" ht="18" x14ac:dyDescent="0.35">
      <c r="C1991" s="11" t="s">
        <v>3993</v>
      </c>
      <c r="D1991" s="12" t="s">
        <v>5984</v>
      </c>
      <c r="E1991" s="12" t="s">
        <v>8005</v>
      </c>
      <c r="F1991" s="12" t="s">
        <v>30</v>
      </c>
      <c r="G1991" s="12" t="s">
        <v>8026</v>
      </c>
      <c r="H1991" s="12" t="s">
        <v>8021</v>
      </c>
      <c r="I1991" s="12" t="s">
        <v>3994</v>
      </c>
      <c r="J1991" s="13">
        <v>45803</v>
      </c>
      <c r="K1991" s="14">
        <v>0.66067129629629628</v>
      </c>
      <c r="L1991" s="12">
        <v>19.559999999999999</v>
      </c>
      <c r="M1991" s="12">
        <v>1793.93</v>
      </c>
      <c r="N1991" s="12">
        <v>1813.49</v>
      </c>
      <c r="O1991" s="12">
        <v>117.9</v>
      </c>
      <c r="P1991" s="49">
        <v>45813</v>
      </c>
      <c r="Q1991" s="12" t="str">
        <f>TEXT(Table1[[#This Row],[Billing_Date]],"YYYY")</f>
        <v>2025</v>
      </c>
      <c r="R1991" s="49">
        <v>45871</v>
      </c>
      <c r="S1991" s="12" t="s">
        <v>28</v>
      </c>
      <c r="T1991" s="12">
        <f>IF(Table1[[#This Row],[Payment_Status]]="Paid",1,0)</f>
        <v>1</v>
      </c>
      <c r="U1991" s="12">
        <f>IF(Table1[[#This Row],[Payment_Status]]="Unpaid",1,0)</f>
        <v>0</v>
      </c>
      <c r="V1991" s="12">
        <f>IF(Table1[[#This Row],[Payment_Status]]="Pending",1,0)</f>
        <v>0</v>
      </c>
      <c r="W1991" s="12" t="s">
        <v>29</v>
      </c>
      <c r="X1991" s="12" t="s">
        <v>39</v>
      </c>
      <c r="Y1991" s="12" t="s">
        <v>51</v>
      </c>
      <c r="Z1991" s="12">
        <v>9.5</v>
      </c>
      <c r="AA1991" s="12">
        <v>10.06</v>
      </c>
      <c r="AB1991" s="12" t="s">
        <v>32</v>
      </c>
      <c r="AC1991" s="13">
        <v>42554</v>
      </c>
      <c r="AD1991" s="12">
        <v>71</v>
      </c>
      <c r="AE1991" s="15" t="s">
        <v>64</v>
      </c>
    </row>
    <row r="1992" spans="3:31" ht="18" x14ac:dyDescent="0.35">
      <c r="C1992" s="11" t="s">
        <v>3995</v>
      </c>
      <c r="D1992" s="12" t="s">
        <v>5985</v>
      </c>
      <c r="E1992" s="12" t="s">
        <v>8006</v>
      </c>
      <c r="F1992" s="12" t="s">
        <v>26</v>
      </c>
      <c r="G1992" s="12" t="s">
        <v>8029</v>
      </c>
      <c r="H1992" s="12" t="s">
        <v>8020</v>
      </c>
      <c r="I1992" s="12" t="s">
        <v>3996</v>
      </c>
      <c r="J1992" s="13">
        <v>45571</v>
      </c>
      <c r="K1992" s="14">
        <v>8.8414351851851855E-2</v>
      </c>
      <c r="L1992" s="12">
        <v>51.01</v>
      </c>
      <c r="M1992" s="12">
        <v>1687.45</v>
      </c>
      <c r="N1992" s="12">
        <v>1738.46</v>
      </c>
      <c r="O1992" s="12">
        <v>379.23</v>
      </c>
      <c r="P1992" s="49">
        <v>45663</v>
      </c>
      <c r="Q1992" s="12" t="str">
        <f>TEXT(Table1[[#This Row],[Billing_Date]],"YYYY")</f>
        <v>2025</v>
      </c>
      <c r="R1992" s="49">
        <v>45866</v>
      </c>
      <c r="S1992" s="12" t="s">
        <v>49</v>
      </c>
      <c r="T1992" s="12">
        <f>IF(Table1[[#This Row],[Payment_Status]]="Paid",1,0)</f>
        <v>0</v>
      </c>
      <c r="U1992" s="12">
        <f>IF(Table1[[#This Row],[Payment_Status]]="Unpaid",1,0)</f>
        <v>1</v>
      </c>
      <c r="V1992" s="12">
        <f>IF(Table1[[#This Row],[Payment_Status]]="Pending",1,0)</f>
        <v>0</v>
      </c>
      <c r="W1992" s="12" t="s">
        <v>50</v>
      </c>
      <c r="X1992" s="12" t="s">
        <v>44</v>
      </c>
      <c r="Y1992" s="12" t="s">
        <v>45</v>
      </c>
      <c r="Z1992" s="12">
        <v>31.2</v>
      </c>
      <c r="AA1992" s="12">
        <v>19.809999999999999</v>
      </c>
      <c r="AB1992" s="12" t="s">
        <v>46</v>
      </c>
      <c r="AC1992" s="13">
        <v>45299</v>
      </c>
      <c r="AD1992" s="12">
        <v>59</v>
      </c>
      <c r="AE1992" s="15" t="s">
        <v>40</v>
      </c>
    </row>
    <row r="1993" spans="3:31" ht="18" x14ac:dyDescent="0.35">
      <c r="C1993" s="11" t="s">
        <v>3997</v>
      </c>
      <c r="D1993" s="12" t="s">
        <v>5986</v>
      </c>
      <c r="E1993" s="12" t="s">
        <v>8007</v>
      </c>
      <c r="F1993" s="12" t="s">
        <v>26</v>
      </c>
      <c r="G1993" s="12" t="s">
        <v>8030</v>
      </c>
      <c r="H1993" s="12" t="s">
        <v>8023</v>
      </c>
      <c r="I1993" s="12" t="s">
        <v>3998</v>
      </c>
      <c r="J1993" s="13">
        <v>45600</v>
      </c>
      <c r="K1993" s="14">
        <v>0.15150462962962963</v>
      </c>
      <c r="L1993" s="12">
        <v>247.95</v>
      </c>
      <c r="M1993" s="12">
        <v>3870.85</v>
      </c>
      <c r="N1993" s="12">
        <v>4118.8</v>
      </c>
      <c r="O1993" s="12">
        <v>1145.6300000000001</v>
      </c>
      <c r="P1993" s="49">
        <v>45798</v>
      </c>
      <c r="Q1993" s="12" t="str">
        <f>TEXT(Table1[[#This Row],[Billing_Date]],"YYYY")</f>
        <v>2025</v>
      </c>
      <c r="R1993" s="49">
        <v>45864</v>
      </c>
      <c r="S1993" s="12" t="s">
        <v>37</v>
      </c>
      <c r="T1993" s="12">
        <f>IF(Table1[[#This Row],[Payment_Status]]="Paid",1,0)</f>
        <v>0</v>
      </c>
      <c r="U1993" s="12">
        <f>IF(Table1[[#This Row],[Payment_Status]]="Unpaid",1,0)</f>
        <v>0</v>
      </c>
      <c r="V1993" s="12">
        <f>IF(Table1[[#This Row],[Payment_Status]]="Pending",1,0)</f>
        <v>1</v>
      </c>
      <c r="W1993" s="12" t="s">
        <v>38</v>
      </c>
      <c r="X1993" s="12" t="s">
        <v>30</v>
      </c>
      <c r="Y1993" s="12" t="s">
        <v>51</v>
      </c>
      <c r="Z1993" s="12">
        <v>123.85</v>
      </c>
      <c r="AA1993" s="12">
        <v>124.1</v>
      </c>
      <c r="AB1993" s="12" t="s">
        <v>32</v>
      </c>
      <c r="AC1993" s="13">
        <v>45435</v>
      </c>
      <c r="AD1993" s="12">
        <v>56</v>
      </c>
      <c r="AE1993" s="15" t="s">
        <v>40</v>
      </c>
    </row>
    <row r="1994" spans="3:31" ht="18" x14ac:dyDescent="0.35">
      <c r="C1994" s="11" t="s">
        <v>2101</v>
      </c>
      <c r="D1994" s="12" t="s">
        <v>5987</v>
      </c>
      <c r="E1994" s="12" t="s">
        <v>8008</v>
      </c>
      <c r="F1994" s="12" t="s">
        <v>30</v>
      </c>
      <c r="G1994" s="12" t="s">
        <v>8026</v>
      </c>
      <c r="H1994" s="12" t="s">
        <v>8021</v>
      </c>
      <c r="I1994" s="12" t="s">
        <v>2102</v>
      </c>
      <c r="J1994" s="13">
        <v>45573</v>
      </c>
      <c r="K1994" s="14">
        <v>0.64981481481481485</v>
      </c>
      <c r="L1994" s="12">
        <v>173.1</v>
      </c>
      <c r="M1994" s="12">
        <v>1944.87</v>
      </c>
      <c r="N1994" s="12">
        <v>2117.9699999999998</v>
      </c>
      <c r="O1994" s="12">
        <v>1190.17</v>
      </c>
      <c r="P1994" s="49">
        <v>45616</v>
      </c>
      <c r="Q1994" s="12" t="str">
        <f>TEXT(Table1[[#This Row],[Billing_Date]],"YYYY")</f>
        <v>2024</v>
      </c>
      <c r="R1994" s="49">
        <v>45861</v>
      </c>
      <c r="S1994" s="12" t="s">
        <v>28</v>
      </c>
      <c r="T1994" s="12">
        <f>IF(Table1[[#This Row],[Payment_Status]]="Paid",1,0)</f>
        <v>1</v>
      </c>
      <c r="U1994" s="12">
        <f>IF(Table1[[#This Row],[Payment_Status]]="Unpaid",1,0)</f>
        <v>0</v>
      </c>
      <c r="V1994" s="12">
        <f>IF(Table1[[#This Row],[Payment_Status]]="Pending",1,0)</f>
        <v>0</v>
      </c>
      <c r="W1994" s="12" t="s">
        <v>43</v>
      </c>
      <c r="X1994" s="12" t="s">
        <v>30</v>
      </c>
      <c r="Y1994" s="12" t="s">
        <v>85</v>
      </c>
      <c r="Z1994" s="12">
        <v>105.73</v>
      </c>
      <c r="AA1994" s="12">
        <v>67.37</v>
      </c>
      <c r="AB1994" s="12" t="s">
        <v>46</v>
      </c>
      <c r="AC1994" s="13">
        <v>44423</v>
      </c>
      <c r="AD1994" s="12">
        <v>42</v>
      </c>
      <c r="AE1994" s="15" t="s">
        <v>33</v>
      </c>
    </row>
    <row r="1995" spans="3:31" ht="18" x14ac:dyDescent="0.35">
      <c r="C1995" s="11" t="s">
        <v>1643</v>
      </c>
      <c r="D1995" s="12" t="s">
        <v>5988</v>
      </c>
      <c r="E1995" s="12" t="s">
        <v>8009</v>
      </c>
      <c r="F1995" s="12" t="s">
        <v>30</v>
      </c>
      <c r="G1995" s="12" t="s">
        <v>8025</v>
      </c>
      <c r="H1995" s="12" t="s">
        <v>8020</v>
      </c>
      <c r="I1995" s="12" t="s">
        <v>1644</v>
      </c>
      <c r="J1995" s="13">
        <v>45629</v>
      </c>
      <c r="K1995" s="14">
        <v>0.9321180555555556</v>
      </c>
      <c r="L1995" s="12">
        <v>326.10000000000002</v>
      </c>
      <c r="M1995" s="12">
        <v>2654.21</v>
      </c>
      <c r="N1995" s="12">
        <v>2980.31</v>
      </c>
      <c r="O1995" s="12">
        <v>1700.94</v>
      </c>
      <c r="P1995" s="49">
        <v>45713</v>
      </c>
      <c r="Q1995" s="12" t="str">
        <f>TEXT(Table1[[#This Row],[Billing_Date]],"YYYY")</f>
        <v>2025</v>
      </c>
      <c r="R1995" s="49">
        <v>45865</v>
      </c>
      <c r="S1995" s="12" t="s">
        <v>28</v>
      </c>
      <c r="T1995" s="12">
        <f>IF(Table1[[#This Row],[Payment_Status]]="Paid",1,0)</f>
        <v>1</v>
      </c>
      <c r="U1995" s="12">
        <f>IF(Table1[[#This Row],[Payment_Status]]="Unpaid",1,0)</f>
        <v>0</v>
      </c>
      <c r="V1995" s="12">
        <f>IF(Table1[[#This Row],[Payment_Status]]="Pending",1,0)</f>
        <v>0</v>
      </c>
      <c r="W1995" s="12" t="s">
        <v>58</v>
      </c>
      <c r="X1995" s="12" t="s">
        <v>30</v>
      </c>
      <c r="Y1995" s="12" t="s">
        <v>31</v>
      </c>
      <c r="Z1995" s="12">
        <v>225.61</v>
      </c>
      <c r="AA1995" s="12">
        <v>100.49</v>
      </c>
      <c r="AB1995" s="12" t="s">
        <v>46</v>
      </c>
      <c r="AC1995" s="13">
        <v>43644</v>
      </c>
      <c r="AD1995" s="12">
        <v>20</v>
      </c>
      <c r="AE1995" s="15" t="s">
        <v>33</v>
      </c>
    </row>
    <row r="1996" spans="3:31" ht="18" x14ac:dyDescent="0.35">
      <c r="C1996" s="11" t="s">
        <v>4002</v>
      </c>
      <c r="D1996" s="12" t="s">
        <v>5989</v>
      </c>
      <c r="E1996" s="12" t="s">
        <v>8010</v>
      </c>
      <c r="F1996" s="12" t="s">
        <v>30</v>
      </c>
      <c r="G1996" s="12" t="s">
        <v>8031</v>
      </c>
      <c r="H1996" s="12" t="s">
        <v>8024</v>
      </c>
      <c r="I1996" s="12" t="s">
        <v>4003</v>
      </c>
      <c r="J1996" s="13">
        <v>45640</v>
      </c>
      <c r="K1996" s="14">
        <v>0.37936342592592592</v>
      </c>
      <c r="L1996" s="12">
        <v>131.66999999999999</v>
      </c>
      <c r="M1996" s="12">
        <v>3700.27</v>
      </c>
      <c r="N1996" s="12">
        <v>3831.94</v>
      </c>
      <c r="O1996" s="12">
        <v>807.79</v>
      </c>
      <c r="P1996" s="49">
        <v>45652</v>
      </c>
      <c r="Q1996" s="12" t="str">
        <f>TEXT(Table1[[#This Row],[Billing_Date]],"YYYY")</f>
        <v>2024</v>
      </c>
      <c r="R1996" s="49">
        <v>45877</v>
      </c>
      <c r="S1996" s="12" t="s">
        <v>28</v>
      </c>
      <c r="T1996" s="12">
        <f>IF(Table1[[#This Row],[Payment_Status]]="Paid",1,0)</f>
        <v>1</v>
      </c>
      <c r="U1996" s="12">
        <f>IF(Table1[[#This Row],[Payment_Status]]="Unpaid",1,0)</f>
        <v>0</v>
      </c>
      <c r="V1996" s="12">
        <f>IF(Table1[[#This Row],[Payment_Status]]="Pending",1,0)</f>
        <v>0</v>
      </c>
      <c r="W1996" s="12" t="s">
        <v>58</v>
      </c>
      <c r="X1996" s="12" t="s">
        <v>44</v>
      </c>
      <c r="Y1996" s="12" t="s">
        <v>63</v>
      </c>
      <c r="Z1996" s="12">
        <v>61.25</v>
      </c>
      <c r="AA1996" s="12">
        <v>70.42</v>
      </c>
      <c r="AB1996" s="12" t="s">
        <v>46</v>
      </c>
      <c r="AC1996" s="13">
        <v>43718</v>
      </c>
      <c r="AD1996" s="12">
        <v>18</v>
      </c>
      <c r="AE1996" s="15" t="s">
        <v>40</v>
      </c>
    </row>
    <row r="1997" spans="3:31" ht="18" x14ac:dyDescent="0.35">
      <c r="C1997" s="11" t="s">
        <v>4004</v>
      </c>
      <c r="D1997" s="12" t="s">
        <v>5990</v>
      </c>
      <c r="E1997" s="12" t="s">
        <v>8011</v>
      </c>
      <c r="F1997" s="12" t="s">
        <v>35</v>
      </c>
      <c r="G1997" s="12" t="s">
        <v>8028</v>
      </c>
      <c r="H1997" s="12" t="s">
        <v>8022</v>
      </c>
      <c r="I1997" s="12" t="s">
        <v>4005</v>
      </c>
      <c r="J1997" s="13">
        <v>45536</v>
      </c>
      <c r="K1997" s="14">
        <v>0.10704861111111111</v>
      </c>
      <c r="L1997" s="12">
        <v>314.61</v>
      </c>
      <c r="M1997" s="12">
        <v>3353.12</v>
      </c>
      <c r="N1997" s="12">
        <v>3667.73</v>
      </c>
      <c r="O1997" s="12">
        <v>2002.64</v>
      </c>
      <c r="P1997" s="49">
        <v>45695</v>
      </c>
      <c r="Q1997" s="12" t="str">
        <f>TEXT(Table1[[#This Row],[Billing_Date]],"YYYY")</f>
        <v>2025</v>
      </c>
      <c r="R1997" s="49">
        <v>45871</v>
      </c>
      <c r="S1997" s="12" t="s">
        <v>28</v>
      </c>
      <c r="T1997" s="12">
        <f>IF(Table1[[#This Row],[Payment_Status]]="Paid",1,0)</f>
        <v>1</v>
      </c>
      <c r="U1997" s="12">
        <f>IF(Table1[[#This Row],[Payment_Status]]="Unpaid",1,0)</f>
        <v>0</v>
      </c>
      <c r="V1997" s="12">
        <f>IF(Table1[[#This Row],[Payment_Status]]="Pending",1,0)</f>
        <v>0</v>
      </c>
      <c r="W1997" s="12" t="s">
        <v>29</v>
      </c>
      <c r="X1997" s="12" t="s">
        <v>39</v>
      </c>
      <c r="Y1997" s="12" t="s">
        <v>51</v>
      </c>
      <c r="Z1997" s="12">
        <v>179.68</v>
      </c>
      <c r="AA1997" s="12">
        <v>134.93</v>
      </c>
      <c r="AB1997" s="12" t="s">
        <v>32</v>
      </c>
      <c r="AC1997" s="13">
        <v>42928</v>
      </c>
      <c r="AD1997" s="12">
        <v>67</v>
      </c>
      <c r="AE1997" s="15" t="s">
        <v>64</v>
      </c>
    </row>
    <row r="1998" spans="3:31" ht="18" x14ac:dyDescent="0.35">
      <c r="C1998" s="11" t="s">
        <v>4006</v>
      </c>
      <c r="D1998" s="12" t="s">
        <v>5991</v>
      </c>
      <c r="E1998" s="12" t="s">
        <v>8012</v>
      </c>
      <c r="F1998" s="12" t="s">
        <v>26</v>
      </c>
      <c r="G1998" s="12" t="s">
        <v>8027</v>
      </c>
      <c r="H1998" s="12" t="s">
        <v>8022</v>
      </c>
      <c r="I1998" s="12" t="s">
        <v>4007</v>
      </c>
      <c r="J1998" s="13">
        <v>45742</v>
      </c>
      <c r="K1998" s="14">
        <v>0.27598379629629627</v>
      </c>
      <c r="L1998" s="12">
        <v>182.91</v>
      </c>
      <c r="M1998" s="12">
        <v>4148.66</v>
      </c>
      <c r="N1998" s="12">
        <v>4331.57</v>
      </c>
      <c r="O1998" s="12">
        <v>1328.39</v>
      </c>
      <c r="P1998" s="49">
        <v>45744</v>
      </c>
      <c r="Q1998" s="12" t="str">
        <f>TEXT(Table1[[#This Row],[Billing_Date]],"YYYY")</f>
        <v>2025</v>
      </c>
      <c r="R1998" s="49">
        <v>45868</v>
      </c>
      <c r="S1998" s="12" t="s">
        <v>49</v>
      </c>
      <c r="T1998" s="12">
        <f>IF(Table1[[#This Row],[Payment_Status]]="Paid",1,0)</f>
        <v>0</v>
      </c>
      <c r="U1998" s="12">
        <f>IF(Table1[[#This Row],[Payment_Status]]="Unpaid",1,0)</f>
        <v>1</v>
      </c>
      <c r="V1998" s="12">
        <f>IF(Table1[[#This Row],[Payment_Status]]="Pending",1,0)</f>
        <v>0</v>
      </c>
      <c r="W1998" s="12" t="s">
        <v>29</v>
      </c>
      <c r="X1998" s="12" t="s">
        <v>39</v>
      </c>
      <c r="Y1998" s="12" t="s">
        <v>63</v>
      </c>
      <c r="Z1998" s="12">
        <v>97.04</v>
      </c>
      <c r="AA1998" s="12">
        <v>85.87</v>
      </c>
      <c r="AB1998" s="12" t="s">
        <v>46</v>
      </c>
      <c r="AC1998" s="13">
        <v>42333</v>
      </c>
      <c r="AD1998" s="12">
        <v>48</v>
      </c>
      <c r="AE1998" s="15" t="s">
        <v>33</v>
      </c>
    </row>
    <row r="1999" spans="3:31" ht="18" x14ac:dyDescent="0.35">
      <c r="C1999" s="11" t="s">
        <v>1667</v>
      </c>
      <c r="D1999" s="12" t="s">
        <v>5992</v>
      </c>
      <c r="E1999" s="12" t="s">
        <v>8013</v>
      </c>
      <c r="F1999" s="12" t="s">
        <v>26</v>
      </c>
      <c r="G1999" s="12" t="s">
        <v>8031</v>
      </c>
      <c r="H1999" s="12" t="s">
        <v>8024</v>
      </c>
      <c r="I1999" s="12" t="s">
        <v>1668</v>
      </c>
      <c r="J1999" s="13">
        <v>45737</v>
      </c>
      <c r="K1999" s="14">
        <v>0.1673611111111111</v>
      </c>
      <c r="L1999" s="12">
        <v>202.12</v>
      </c>
      <c r="M1999" s="12">
        <v>3946.27</v>
      </c>
      <c r="N1999" s="12">
        <v>4148.3900000000003</v>
      </c>
      <c r="O1999" s="12">
        <v>1026.73</v>
      </c>
      <c r="P1999" s="49">
        <v>45739</v>
      </c>
      <c r="Q1999" s="12" t="str">
        <f>TEXT(Table1[[#This Row],[Billing_Date]],"YYYY")</f>
        <v>2025</v>
      </c>
      <c r="R1999" s="49">
        <v>45863</v>
      </c>
      <c r="S1999" s="12" t="s">
        <v>28</v>
      </c>
      <c r="T1999" s="12">
        <f>IF(Table1[[#This Row],[Payment_Status]]="Paid",1,0)</f>
        <v>1</v>
      </c>
      <c r="U1999" s="12">
        <f>IF(Table1[[#This Row],[Payment_Status]]="Unpaid",1,0)</f>
        <v>0</v>
      </c>
      <c r="V1999" s="12">
        <f>IF(Table1[[#This Row],[Payment_Status]]="Pending",1,0)</f>
        <v>0</v>
      </c>
      <c r="W1999" s="12" t="s">
        <v>58</v>
      </c>
      <c r="X1999" s="12" t="s">
        <v>44</v>
      </c>
      <c r="Y1999" s="12" t="s">
        <v>63</v>
      </c>
      <c r="Z1999" s="12">
        <v>117.11</v>
      </c>
      <c r="AA1999" s="12">
        <v>85.01</v>
      </c>
      <c r="AB1999" s="12" t="s">
        <v>46</v>
      </c>
      <c r="AC1999" s="13">
        <v>42455</v>
      </c>
      <c r="AD1999" s="12">
        <v>29</v>
      </c>
      <c r="AE1999" s="15" t="s">
        <v>40</v>
      </c>
    </row>
    <row r="2000" spans="3:31" ht="18" x14ac:dyDescent="0.35">
      <c r="C2000" s="11" t="s">
        <v>4010</v>
      </c>
      <c r="D2000" s="12" t="s">
        <v>5993</v>
      </c>
      <c r="E2000" s="12" t="s">
        <v>8014</v>
      </c>
      <c r="F2000" s="12" t="s">
        <v>30</v>
      </c>
      <c r="G2000" s="12" t="s">
        <v>8027</v>
      </c>
      <c r="H2000" s="12" t="s">
        <v>8022</v>
      </c>
      <c r="I2000" s="12" t="s">
        <v>4011</v>
      </c>
      <c r="J2000" s="13">
        <v>45577</v>
      </c>
      <c r="K2000" s="14">
        <v>0.34054398148148146</v>
      </c>
      <c r="L2000" s="12">
        <v>477.05</v>
      </c>
      <c r="M2000" s="12">
        <v>4941.1400000000003</v>
      </c>
      <c r="N2000" s="12">
        <v>5418.19</v>
      </c>
      <c r="O2000" s="12">
        <v>3358.93</v>
      </c>
      <c r="P2000" s="49">
        <v>45714</v>
      </c>
      <c r="Q2000" s="12" t="str">
        <f>TEXT(Table1[[#This Row],[Billing_Date]],"YYYY")</f>
        <v>2025</v>
      </c>
      <c r="R2000" s="49">
        <v>45859</v>
      </c>
      <c r="S2000" s="12" t="s">
        <v>37</v>
      </c>
      <c r="T2000" s="12">
        <f>IF(Table1[[#This Row],[Payment_Status]]="Paid",1,0)</f>
        <v>0</v>
      </c>
      <c r="U2000" s="12">
        <f>IF(Table1[[#This Row],[Payment_Status]]="Unpaid",1,0)</f>
        <v>0</v>
      </c>
      <c r="V2000" s="12">
        <f>IF(Table1[[#This Row],[Payment_Status]]="Pending",1,0)</f>
        <v>1</v>
      </c>
      <c r="W2000" s="12" t="s">
        <v>38</v>
      </c>
      <c r="X2000" s="12" t="s">
        <v>44</v>
      </c>
      <c r="Y2000" s="12" t="s">
        <v>85</v>
      </c>
      <c r="Z2000" s="12">
        <v>269.29000000000002</v>
      </c>
      <c r="AA2000" s="12">
        <v>207.76</v>
      </c>
      <c r="AB2000" s="12" t="s">
        <v>46</v>
      </c>
      <c r="AC2000" s="13">
        <v>44553</v>
      </c>
      <c r="AD2000" s="12">
        <v>27</v>
      </c>
      <c r="AE2000" s="15" t="s">
        <v>64</v>
      </c>
    </row>
    <row r="2001" spans="3:31" ht="18" x14ac:dyDescent="0.35">
      <c r="C2001" s="11" t="s">
        <v>4012</v>
      </c>
      <c r="D2001" s="12" t="s">
        <v>5994</v>
      </c>
      <c r="E2001" s="12" t="s">
        <v>8015</v>
      </c>
      <c r="F2001" s="12" t="s">
        <v>30</v>
      </c>
      <c r="G2001" s="12" t="s">
        <v>8028</v>
      </c>
      <c r="H2001" s="12" t="s">
        <v>8022</v>
      </c>
      <c r="I2001" s="12" t="s">
        <v>4013</v>
      </c>
      <c r="J2001" s="13">
        <v>45584</v>
      </c>
      <c r="K2001" s="14">
        <v>0.38730324074074074</v>
      </c>
      <c r="L2001" s="12">
        <v>394.21</v>
      </c>
      <c r="M2001" s="12">
        <v>2636.41</v>
      </c>
      <c r="N2001" s="12">
        <v>3030.62</v>
      </c>
      <c r="O2001" s="12">
        <v>2629.28</v>
      </c>
      <c r="P2001" s="49">
        <v>45693</v>
      </c>
      <c r="Q2001" s="12" t="str">
        <f>TEXT(Table1[[#This Row],[Billing_Date]],"YYYY")</f>
        <v>2025</v>
      </c>
      <c r="R2001" s="49">
        <v>45865</v>
      </c>
      <c r="S2001" s="12" t="s">
        <v>49</v>
      </c>
      <c r="T2001" s="12">
        <f>IF(Table1[[#This Row],[Payment_Status]]="Paid",1,0)</f>
        <v>0</v>
      </c>
      <c r="U2001" s="12">
        <f>IF(Table1[[#This Row],[Payment_Status]]="Unpaid",1,0)</f>
        <v>1</v>
      </c>
      <c r="V2001" s="12">
        <f>IF(Table1[[#This Row],[Payment_Status]]="Pending",1,0)</f>
        <v>0</v>
      </c>
      <c r="W2001" s="12" t="s">
        <v>43</v>
      </c>
      <c r="X2001" s="12" t="s">
        <v>30</v>
      </c>
      <c r="Y2001" s="12" t="s">
        <v>85</v>
      </c>
      <c r="Z2001" s="12">
        <v>241.63</v>
      </c>
      <c r="AA2001" s="12">
        <v>152.58000000000001</v>
      </c>
      <c r="AB2001" s="12" t="s">
        <v>32</v>
      </c>
      <c r="AC2001" s="13">
        <v>42401</v>
      </c>
      <c r="AD2001" s="12">
        <v>66</v>
      </c>
      <c r="AE2001" s="15" t="s">
        <v>40</v>
      </c>
    </row>
    <row r="2002" spans="3:31" ht="18" x14ac:dyDescent="0.35">
      <c r="C2002" s="11" t="s">
        <v>4014</v>
      </c>
      <c r="D2002" s="12" t="s">
        <v>5995</v>
      </c>
      <c r="E2002" s="12" t="s">
        <v>8016</v>
      </c>
      <c r="F2002" s="12" t="s">
        <v>30</v>
      </c>
      <c r="G2002" s="12" t="s">
        <v>8031</v>
      </c>
      <c r="H2002" s="12" t="s">
        <v>8024</v>
      </c>
      <c r="I2002" s="12" t="s">
        <v>4015</v>
      </c>
      <c r="J2002" s="13">
        <v>45832</v>
      </c>
      <c r="K2002" s="14">
        <v>0.95138888888888884</v>
      </c>
      <c r="L2002" s="12">
        <v>348.18</v>
      </c>
      <c r="M2002" s="12">
        <v>4190.18</v>
      </c>
      <c r="N2002" s="12">
        <v>4538.3599999999997</v>
      </c>
      <c r="O2002" s="12">
        <v>2118.83</v>
      </c>
      <c r="P2002" s="49">
        <v>45835</v>
      </c>
      <c r="Q2002" s="12" t="str">
        <f>TEXT(Table1[[#This Row],[Billing_Date]],"YYYY")</f>
        <v>2025</v>
      </c>
      <c r="R2002" s="49">
        <v>45857</v>
      </c>
      <c r="S2002" s="12" t="s">
        <v>49</v>
      </c>
      <c r="T2002" s="12">
        <f>IF(Table1[[#This Row],[Payment_Status]]="Paid",1,0)</f>
        <v>0</v>
      </c>
      <c r="U2002" s="12">
        <f>IF(Table1[[#This Row],[Payment_Status]]="Unpaid",1,0)</f>
        <v>1</v>
      </c>
      <c r="V2002" s="12">
        <f>IF(Table1[[#This Row],[Payment_Status]]="Pending",1,0)</f>
        <v>0</v>
      </c>
      <c r="W2002" s="12" t="s">
        <v>43</v>
      </c>
      <c r="X2002" s="12" t="s">
        <v>30</v>
      </c>
      <c r="Y2002" s="12" t="s">
        <v>51</v>
      </c>
      <c r="Z2002" s="12">
        <v>164.58</v>
      </c>
      <c r="AA2002" s="12">
        <v>183.6</v>
      </c>
      <c r="AB2002" s="12" t="s">
        <v>32</v>
      </c>
      <c r="AC2002" s="13">
        <v>44071</v>
      </c>
      <c r="AD2002" s="12">
        <v>22</v>
      </c>
      <c r="AE2002" s="15" t="s">
        <v>33</v>
      </c>
    </row>
    <row r="2003" spans="3:31" ht="18" x14ac:dyDescent="0.35">
      <c r="C2003" s="11" t="s">
        <v>4016</v>
      </c>
      <c r="D2003" s="12" t="s">
        <v>5996</v>
      </c>
      <c r="E2003" s="12" t="s">
        <v>8017</v>
      </c>
      <c r="F2003" s="12" t="s">
        <v>26</v>
      </c>
      <c r="G2003" s="12" t="s">
        <v>8031</v>
      </c>
      <c r="H2003" s="12" t="s">
        <v>8024</v>
      </c>
      <c r="I2003" s="12" t="s">
        <v>4017</v>
      </c>
      <c r="J2003" s="13">
        <v>45850</v>
      </c>
      <c r="K2003" s="14">
        <v>0.36071759259259262</v>
      </c>
      <c r="L2003" s="12">
        <v>118.88</v>
      </c>
      <c r="M2003" s="12">
        <v>1199.77</v>
      </c>
      <c r="N2003" s="12">
        <v>1318.65</v>
      </c>
      <c r="O2003" s="12">
        <v>627.16999999999996</v>
      </c>
      <c r="P2003" s="49">
        <v>45851</v>
      </c>
      <c r="Q2003" s="12" t="str">
        <f>TEXT(Table1[[#This Row],[Billing_Date]],"YYYY")</f>
        <v>2025</v>
      </c>
      <c r="R2003" s="49">
        <v>45862</v>
      </c>
      <c r="S2003" s="12" t="s">
        <v>37</v>
      </c>
      <c r="T2003" s="12">
        <f>IF(Table1[[#This Row],[Payment_Status]]="Paid",1,0)</f>
        <v>0</v>
      </c>
      <c r="U2003" s="12">
        <f>IF(Table1[[#This Row],[Payment_Status]]="Unpaid",1,0)</f>
        <v>0</v>
      </c>
      <c r="V2003" s="12">
        <f>IF(Table1[[#This Row],[Payment_Status]]="Pending",1,0)</f>
        <v>1</v>
      </c>
      <c r="W2003" s="12" t="s">
        <v>29</v>
      </c>
      <c r="X2003" s="12" t="s">
        <v>44</v>
      </c>
      <c r="Y2003" s="12" t="s">
        <v>31</v>
      </c>
      <c r="Z2003" s="12">
        <v>52.75</v>
      </c>
      <c r="AA2003" s="12">
        <v>66.13</v>
      </c>
      <c r="AB2003" s="12" t="s">
        <v>46</v>
      </c>
      <c r="AC2003" s="13">
        <v>43869</v>
      </c>
      <c r="AD2003" s="12">
        <v>40</v>
      </c>
      <c r="AE2003" s="15" t="s">
        <v>64</v>
      </c>
    </row>
    <row r="2004" spans="3:31" ht="18" x14ac:dyDescent="0.35">
      <c r="C2004" s="11" t="s">
        <v>4018</v>
      </c>
      <c r="D2004" s="12" t="s">
        <v>5997</v>
      </c>
      <c r="E2004" s="12" t="s">
        <v>8018</v>
      </c>
      <c r="F2004" s="12" t="s">
        <v>30</v>
      </c>
      <c r="G2004" s="12" t="s">
        <v>8029</v>
      </c>
      <c r="H2004" s="12" t="s">
        <v>8020</v>
      </c>
      <c r="I2004" s="12" t="s">
        <v>4019</v>
      </c>
      <c r="J2004" s="13">
        <v>45627</v>
      </c>
      <c r="K2004" s="14">
        <v>0.36152777777777778</v>
      </c>
      <c r="L2004" s="12">
        <v>336.59</v>
      </c>
      <c r="M2004" s="12">
        <v>2856.53</v>
      </c>
      <c r="N2004" s="12">
        <v>3193.12</v>
      </c>
      <c r="O2004" s="12">
        <v>2506.23</v>
      </c>
      <c r="P2004" s="49">
        <v>45630</v>
      </c>
      <c r="Q2004" s="12" t="str">
        <f>TEXT(Table1[[#This Row],[Billing_Date]],"YYYY")</f>
        <v>2024</v>
      </c>
      <c r="R2004" s="49">
        <v>45861</v>
      </c>
      <c r="S2004" s="12" t="s">
        <v>49</v>
      </c>
      <c r="T2004" s="12">
        <f>IF(Table1[[#This Row],[Payment_Status]]="Paid",1,0)</f>
        <v>0</v>
      </c>
      <c r="U2004" s="12">
        <f>IF(Table1[[#This Row],[Payment_Status]]="Unpaid",1,0)</f>
        <v>1</v>
      </c>
      <c r="V2004" s="12">
        <f>IF(Table1[[#This Row],[Payment_Status]]="Pending",1,0)</f>
        <v>0</v>
      </c>
      <c r="W2004" s="12" t="s">
        <v>43</v>
      </c>
      <c r="X2004" s="12" t="s">
        <v>44</v>
      </c>
      <c r="Y2004" s="12" t="s">
        <v>63</v>
      </c>
      <c r="Z2004" s="12">
        <v>157.75</v>
      </c>
      <c r="AA2004" s="12">
        <v>178.84</v>
      </c>
      <c r="AB2004" s="12" t="s">
        <v>46</v>
      </c>
      <c r="AC2004" s="13">
        <v>43520</v>
      </c>
      <c r="AD2004" s="12">
        <v>70</v>
      </c>
      <c r="AE2004" s="15" t="s">
        <v>64</v>
      </c>
    </row>
    <row r="2005" spans="3:31" ht="18" x14ac:dyDescent="0.35">
      <c r="C2005" s="16" t="s">
        <v>3999</v>
      </c>
      <c r="D2005" s="17" t="s">
        <v>5998</v>
      </c>
      <c r="E2005" s="17" t="s">
        <v>8019</v>
      </c>
      <c r="F2005" s="17" t="s">
        <v>30</v>
      </c>
      <c r="G2005" s="17" t="s">
        <v>8025</v>
      </c>
      <c r="H2005" s="17" t="s">
        <v>8020</v>
      </c>
      <c r="I2005" s="17" t="s">
        <v>4000</v>
      </c>
      <c r="J2005" s="18">
        <v>45815</v>
      </c>
      <c r="K2005" s="19">
        <v>0.83570601851851856</v>
      </c>
      <c r="L2005" s="17">
        <v>409.61</v>
      </c>
      <c r="M2005" s="17">
        <v>1848.79</v>
      </c>
      <c r="N2005" s="17">
        <v>2258.4</v>
      </c>
      <c r="O2005" s="17">
        <v>2635.68</v>
      </c>
      <c r="P2005" s="50">
        <v>45821</v>
      </c>
      <c r="Q2005" s="12" t="str">
        <f>TEXT(Table1[[#This Row],[Billing_Date]],"YYYY")</f>
        <v>2025</v>
      </c>
      <c r="R2005" s="50">
        <v>45861</v>
      </c>
      <c r="S2005" s="17" t="s">
        <v>37</v>
      </c>
      <c r="T2005" s="17">
        <f>IF(Table1[[#This Row],[Payment_Status]]="Paid",1,0)</f>
        <v>0</v>
      </c>
      <c r="U2005" s="17">
        <f>IF(Table1[[#This Row],[Payment_Status]]="Unpaid",1,0)</f>
        <v>0</v>
      </c>
      <c r="V2005" s="17">
        <f>IF(Table1[[#This Row],[Payment_Status]]="Pending",1,0)</f>
        <v>1</v>
      </c>
      <c r="W2005" s="17" t="s">
        <v>38</v>
      </c>
      <c r="X2005" s="17" t="s">
        <v>30</v>
      </c>
      <c r="Y2005" s="17" t="s">
        <v>31</v>
      </c>
      <c r="Z2005" s="17">
        <v>263.39999999999998</v>
      </c>
      <c r="AA2005" s="17">
        <v>146.21</v>
      </c>
      <c r="AB2005" s="17" t="s">
        <v>46</v>
      </c>
      <c r="AC2005" s="18">
        <v>44769</v>
      </c>
      <c r="AD2005" s="17">
        <v>32</v>
      </c>
      <c r="AE2005" s="20" t="s">
        <v>64</v>
      </c>
    </row>
  </sheetData>
  <mergeCells count="1">
    <mergeCell ref="C2:AB3"/>
  </mergeCells>
  <conditionalFormatting sqref="D5">
    <cfRule type="duplicateValues" dxfId="111" priority="11"/>
  </conditionalFormatting>
  <conditionalFormatting sqref="D5:D2005">
    <cfRule type="duplicateValues" dxfId="110" priority="10"/>
  </conditionalFormatting>
  <conditionalFormatting sqref="I5:I2005">
    <cfRule type="duplicateValues" dxfId="109" priority="9"/>
  </conditionalFormatting>
  <conditionalFormatting sqref="L6:L2005">
    <cfRule type="dataBar" priority="6">
      <dataBar>
        <cfvo type="min"/>
        <cfvo type="max"/>
        <color rgb="FFFE375F"/>
      </dataBar>
      <extLst>
        <ext xmlns:x14="http://schemas.microsoft.com/office/spreadsheetml/2009/9/main" uri="{B025F937-C7B1-47D3-B67F-A62EFF666E3E}">
          <x14:id>{BFB73570-454A-402F-A5DC-832B9A5AD88B}</x14:id>
        </ext>
      </extLst>
    </cfRule>
  </conditionalFormatting>
  <conditionalFormatting sqref="O6:O2005">
    <cfRule type="colorScale" priority="4">
      <colorScale>
        <cfvo type="min"/>
        <cfvo type="percentile" val="50"/>
        <cfvo type="max"/>
        <color rgb="FFFE3057"/>
        <color rgb="FFFCFCFF"/>
        <color rgb="FF454E52"/>
      </colorScale>
    </cfRule>
  </conditionalFormatting>
  <conditionalFormatting sqref="T6:T2005">
    <cfRule type="containsText" dxfId="108" priority="8" operator="containsText" text="1">
      <formula>NOT(ISERROR(SEARCH("1",T6)))</formula>
    </cfRule>
  </conditionalFormatting>
  <conditionalFormatting sqref="U6:U2005">
    <cfRule type="containsText" dxfId="107" priority="7" operator="containsText" text="1">
      <formula>NOT(ISERROR(SEARCH("1",U6)))</formula>
    </cfRule>
  </conditionalFormatting>
  <conditionalFormatting sqref="V6:V2005">
    <cfRule type="containsText" dxfId="106" priority="1" operator="containsText" text="1">
      <formula>NOT(ISERROR(SEARCH("1",V6)))</formula>
    </cfRule>
    <cfRule type="containsText" dxfId="105" priority="2" operator="containsText" text="1">
      <formula>NOT(ISERROR(SEARCH("1",V6)))</formula>
    </cfRule>
    <cfRule type="containsText" dxfId="104" priority="3" operator="containsText" text="1">
      <formula>NOT(ISERROR(SEARCH("1",V6)))</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FB73570-454A-402F-A5DC-832B9A5AD88B}">
            <x14:dataBar minLength="0" maxLength="100" gradient="0">
              <x14:cfvo type="autoMin"/>
              <x14:cfvo type="autoMax"/>
              <x14:negativeFillColor rgb="FFFF0000"/>
              <x14:axisColor rgb="FF000000"/>
            </x14:dataBar>
          </x14:cfRule>
          <xm:sqref>L6:L2005</xm:sqref>
        </x14:conditionalFormatting>
        <x14:conditionalFormatting xmlns:xm="http://schemas.microsoft.com/office/excel/2006/main">
          <x14:cfRule type="iconSet" priority="5" id="{DE03B8D0-AF61-4B46-BC85-45DDDC412EB0}">
            <x14:iconSet iconSet="3Triangles">
              <x14:cfvo type="percent">
                <xm:f>0</xm:f>
              </x14:cfvo>
              <x14:cfvo type="percent">
                <xm:f>33</xm:f>
              </x14:cfvo>
              <x14:cfvo type="percent">
                <xm:f>67</xm:f>
              </x14:cfvo>
            </x14:iconSet>
          </x14:cfRule>
          <xm:sqref>M6:N2005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D09A5-9753-46C5-BA3F-A7F3F8AC556B}">
  <sheetPr codeName="Sheet1">
    <tabColor rgb="FFFE375F"/>
  </sheetPr>
  <dimension ref="A1:AB39"/>
  <sheetViews>
    <sheetView showGridLines="0" tabSelected="1" zoomScale="87" zoomScaleNormal="80" zoomScaleSheetLayoutView="105" workbookViewId="0">
      <selection activeCell="AD8" sqref="AD8"/>
    </sheetView>
  </sheetViews>
  <sheetFormatPr defaultColWidth="8.88671875" defaultRowHeight="14.4" x14ac:dyDescent="0.3"/>
  <cols>
    <col min="1" max="3" width="8.88671875" style="30"/>
    <col min="4" max="18" width="8.88671875" style="26"/>
    <col min="19" max="19" width="8.88671875" style="26" customWidth="1"/>
    <col min="20" max="20" width="15.33203125" style="26" bestFit="1" customWidth="1"/>
    <col min="21" max="21" width="20.33203125" style="26" customWidth="1"/>
    <col min="22" max="22" width="18.5546875" style="26" customWidth="1"/>
    <col min="23" max="23" width="20.109375" style="26" customWidth="1"/>
    <col min="24" max="24" width="18.88671875" style="26" customWidth="1"/>
    <col min="25" max="25" width="18" style="26" customWidth="1"/>
    <col min="26" max="16384" width="8.88671875" style="26"/>
  </cols>
  <sheetData>
    <row r="1" spans="1:4" s="28" customFormat="1" ht="38.4" customHeight="1" x14ac:dyDescent="0.3">
      <c r="A1" s="27"/>
      <c r="B1" s="27"/>
    </row>
    <row r="4" spans="1:4" x14ac:dyDescent="0.3">
      <c r="C4" s="31"/>
    </row>
    <row r="7" spans="1:4" x14ac:dyDescent="0.3">
      <c r="C7" s="31"/>
    </row>
    <row r="8" spans="1:4" ht="16.95" customHeight="1" x14ac:dyDescent="0.3"/>
    <row r="10" spans="1:4" x14ac:dyDescent="0.3">
      <c r="D10" s="40"/>
    </row>
    <row r="13" spans="1:4" x14ac:dyDescent="0.3">
      <c r="D13" s="40"/>
    </row>
    <row r="25" spans="19:28" x14ac:dyDescent="0.3">
      <c r="S25" s="30"/>
      <c r="T25" s="30"/>
      <c r="U25" s="30"/>
      <c r="V25" s="30"/>
      <c r="W25" s="30"/>
      <c r="X25" s="30"/>
      <c r="Y25" s="30"/>
    </row>
    <row r="26" spans="19:28" x14ac:dyDescent="0.3">
      <c r="S26" s="30"/>
      <c r="T26" s="30"/>
      <c r="U26" s="30"/>
      <c r="V26" s="30"/>
      <c r="W26" s="30"/>
      <c r="X26" s="30"/>
      <c r="Y26" s="30"/>
    </row>
    <row r="27" spans="19:28" x14ac:dyDescent="0.3">
      <c r="S27" s="30"/>
      <c r="T27" s="30"/>
      <c r="U27" s="30"/>
      <c r="V27" s="30"/>
      <c r="W27" s="30"/>
      <c r="X27" s="30"/>
      <c r="Y27" s="30"/>
    </row>
    <row r="28" spans="19:28" x14ac:dyDescent="0.3">
      <c r="S28" s="46"/>
      <c r="T28" s="46"/>
      <c r="U28" s="46"/>
      <c r="V28" s="46"/>
      <c r="W28" s="46"/>
      <c r="X28" s="46"/>
      <c r="Y28" s="46"/>
      <c r="Z28" s="48"/>
      <c r="AA28" s="48"/>
      <c r="AB28" s="48"/>
    </row>
    <row r="29" spans="19:28" x14ac:dyDescent="0.3">
      <c r="S29" s="46"/>
      <c r="T29" s="30"/>
      <c r="U29" s="30"/>
      <c r="V29" s="30"/>
      <c r="W29" s="30"/>
      <c r="X29" s="30"/>
      <c r="Y29" s="30"/>
      <c r="Z29" s="48"/>
      <c r="AA29" s="48"/>
      <c r="AB29" s="48"/>
    </row>
    <row r="30" spans="19:28" ht="21.6" thickBot="1" x14ac:dyDescent="0.45">
      <c r="S30" s="46"/>
      <c r="T30" s="51" t="s">
        <v>4</v>
      </c>
      <c r="U30" s="51" t="s">
        <v>28</v>
      </c>
      <c r="V30" s="51" t="s">
        <v>37</v>
      </c>
      <c r="W30" s="51" t="s">
        <v>49</v>
      </c>
      <c r="X30" s="51" t="s">
        <v>8110</v>
      </c>
      <c r="Y30" s="51" t="s">
        <v>8111</v>
      </c>
      <c r="Z30" s="48"/>
      <c r="AA30" s="48"/>
      <c r="AB30" s="48"/>
    </row>
    <row r="31" spans="19:28" ht="21.6" thickBot="1" x14ac:dyDescent="0.45">
      <c r="S31" s="46"/>
      <c r="T31" s="52" t="str">
        <f>'Pivot Analysis'!E119</f>
        <v>Port Blair</v>
      </c>
      <c r="U31" s="53">
        <f>'Pivot Analysis'!F119</f>
        <v>213175.15000000008</v>
      </c>
      <c r="V31" s="53">
        <f>'Pivot Analysis'!G119</f>
        <v>195014.07</v>
      </c>
      <c r="W31" s="53">
        <f>'Pivot Analysis'!H119</f>
        <v>234751.54999999996</v>
      </c>
      <c r="X31" s="53">
        <f>'Pivot Analysis'!I119</f>
        <v>642940.77</v>
      </c>
      <c r="Y31" s="54">
        <f>'Pivot Analysis'!J119</f>
        <v>0.20712664878336448</v>
      </c>
      <c r="Z31" s="48"/>
      <c r="AB31" s="48"/>
    </row>
    <row r="32" spans="19:28" ht="21.6" thickBot="1" x14ac:dyDescent="0.45">
      <c r="S32" s="46"/>
      <c r="T32" s="52" t="str">
        <f>'Pivot Analysis'!E116</f>
        <v>Kochi</v>
      </c>
      <c r="U32" s="53">
        <f>'Pivot Analysis'!F116</f>
        <v>218520.68999999994</v>
      </c>
      <c r="V32" s="53">
        <f>'Pivot Analysis'!G116</f>
        <v>213872.78000000006</v>
      </c>
      <c r="W32" s="53">
        <f>'Pivot Analysis'!H116</f>
        <v>189157.30999999997</v>
      </c>
      <c r="X32" s="53">
        <f>'Pivot Analysis'!I116</f>
        <v>621550.77999999991</v>
      </c>
      <c r="Y32" s="54">
        <f>'Pivot Analysis'!J116</f>
        <v>0.20023575439163116</v>
      </c>
      <c r="Z32" s="48"/>
      <c r="AA32" s="48"/>
      <c r="AB32" s="48"/>
    </row>
    <row r="33" spans="19:28" ht="21.6" thickBot="1" x14ac:dyDescent="0.45">
      <c r="S33" s="46"/>
      <c r="T33" s="55" t="str">
        <f>'Pivot Analysis'!E118</f>
        <v>Panaji</v>
      </c>
      <c r="U33" s="56">
        <f>'Pivot Analysis'!F118</f>
        <v>196026.38</v>
      </c>
      <c r="V33" s="56">
        <f>'Pivot Analysis'!G118</f>
        <v>205349.31999999992</v>
      </c>
      <c r="W33" s="56">
        <f>'Pivot Analysis'!H118</f>
        <v>177927.26</v>
      </c>
      <c r="X33" s="56">
        <f>'Pivot Analysis'!I118</f>
        <v>579302.96</v>
      </c>
      <c r="Y33" s="57">
        <f>'Pivot Analysis'!J118</f>
        <v>0.18662540366678479</v>
      </c>
      <c r="Z33" s="48"/>
      <c r="AA33" s="48"/>
      <c r="AB33" s="48"/>
    </row>
    <row r="34" spans="19:28" ht="21.6" thickBot="1" x14ac:dyDescent="0.45">
      <c r="S34" s="46"/>
      <c r="T34" s="55" t="str">
        <f>'Pivot Analysis'!E115</f>
        <v>Jaipur</v>
      </c>
      <c r="U34" s="56">
        <f>'Pivot Analysis'!F115</f>
        <v>126814.93000000002</v>
      </c>
      <c r="V34" s="56">
        <f>'Pivot Analysis'!G115</f>
        <v>135661.28000000003</v>
      </c>
      <c r="W34" s="56">
        <f>'Pivot Analysis'!H115</f>
        <v>132192.04999999996</v>
      </c>
      <c r="X34" s="56">
        <f>'Pivot Analysis'!I115</f>
        <v>394668.26</v>
      </c>
      <c r="Y34" s="57">
        <f>'Pivot Analysis'!J115</f>
        <v>0.12714439321519708</v>
      </c>
      <c r="Z34" s="48"/>
      <c r="AA34" s="48"/>
      <c r="AB34" s="48"/>
    </row>
    <row r="35" spans="19:28" ht="21.6" thickBot="1" x14ac:dyDescent="0.45">
      <c r="S35" s="46"/>
      <c r="T35" s="52" t="str">
        <f>'Pivot Analysis'!E120</f>
        <v>Shimla</v>
      </c>
      <c r="U35" s="53">
        <f>'Pivot Analysis'!F120</f>
        <v>127008.05</v>
      </c>
      <c r="V35" s="53">
        <f>'Pivot Analysis'!G120</f>
        <v>140846.97000000003</v>
      </c>
      <c r="W35" s="53">
        <f>'Pivot Analysis'!H120</f>
        <v>114150.80000000002</v>
      </c>
      <c r="X35" s="53">
        <f>'Pivot Analysis'!I120</f>
        <v>382005.82000000007</v>
      </c>
      <c r="Y35" s="54">
        <f>'Pivot Analysis'!J120</f>
        <v>0.12306512357637729</v>
      </c>
      <c r="Z35" s="48"/>
      <c r="AA35" s="48"/>
      <c r="AB35" s="48"/>
    </row>
    <row r="36" spans="19:28" ht="21.6" thickBot="1" x14ac:dyDescent="0.45">
      <c r="S36" s="46"/>
      <c r="T36" s="55" t="str">
        <f>'Pivot Analysis'!E121</f>
        <v>Udaipur</v>
      </c>
      <c r="U36" s="56">
        <f>'Pivot Analysis'!F121</f>
        <v>87495.92</v>
      </c>
      <c r="V36" s="56">
        <f>'Pivot Analysis'!G121</f>
        <v>84890.69</v>
      </c>
      <c r="W36" s="56">
        <f>'Pivot Analysis'!H121</f>
        <v>79200.829999999987</v>
      </c>
      <c r="X36" s="56">
        <f>'Pivot Analysis'!I121</f>
        <v>251587.43999999997</v>
      </c>
      <c r="Y36" s="57">
        <f>'Pivot Analysis'!J121</f>
        <v>8.1050177177573887E-2</v>
      </c>
      <c r="Z36" s="48"/>
      <c r="AA36" s="83"/>
      <c r="AB36" s="83"/>
    </row>
    <row r="37" spans="19:28" ht="21.6" thickBot="1" x14ac:dyDescent="0.45">
      <c r="S37" s="30"/>
      <c r="T37" s="52" t="str">
        <f>'Pivot Analysis'!E117</f>
        <v>Manali</v>
      </c>
      <c r="U37" s="53">
        <f>'Pivot Analysis'!F117</f>
        <v>90773.06</v>
      </c>
      <c r="V37" s="53">
        <f>'Pivot Analysis'!G117</f>
        <v>75010.969999999972</v>
      </c>
      <c r="W37" s="53">
        <f>'Pivot Analysis'!H117</f>
        <v>66254.820000000007</v>
      </c>
      <c r="X37" s="53">
        <f>'Pivot Analysis'!I117</f>
        <v>232038.84999999998</v>
      </c>
      <c r="Y37" s="54">
        <f>'Pivot Analysis'!J117</f>
        <v>7.4752499189071162E-2</v>
      </c>
    </row>
    <row r="38" spans="19:28" x14ac:dyDescent="0.3">
      <c r="S38" s="30"/>
      <c r="T38" s="30"/>
      <c r="U38" s="30"/>
      <c r="V38" s="30"/>
      <c r="W38" s="30"/>
      <c r="X38" s="30"/>
      <c r="Y38" s="30"/>
    </row>
    <row r="39" spans="19:28" x14ac:dyDescent="0.3">
      <c r="S39" s="30"/>
      <c r="T39" s="30"/>
      <c r="U39" s="30"/>
      <c r="V39" s="30"/>
      <c r="W39" s="30"/>
      <c r="X39" s="30"/>
      <c r="Y39" s="30"/>
    </row>
  </sheetData>
  <mergeCells count="1">
    <mergeCell ref="AA36:AB36"/>
  </mergeCells>
  <conditionalFormatting sqref="U31:W37">
    <cfRule type="iconSet" priority="3">
      <iconSet iconSet="3ArrowsGray">
        <cfvo type="percent" val="0"/>
        <cfvo type="percent" val="33"/>
        <cfvo type="percent" val="67"/>
      </iconSet>
    </cfRule>
  </conditionalFormatting>
  <conditionalFormatting sqref="X31:X37">
    <cfRule type="iconSet" priority="2">
      <iconSet iconSet="3Arrows">
        <cfvo type="percent" val="0"/>
        <cfvo type="percent" val="33"/>
        <cfvo type="percent" val="67"/>
      </iconSet>
    </cfRule>
  </conditionalFormatting>
  <conditionalFormatting sqref="Y31:Y37">
    <cfRule type="dataBar" priority="1">
      <dataBar>
        <cfvo type="min"/>
        <cfvo type="max"/>
        <color rgb="FF008AEF"/>
      </dataBar>
      <extLst>
        <ext xmlns:x14="http://schemas.microsoft.com/office/spreadsheetml/2009/9/main" uri="{B025F937-C7B1-47D3-B67F-A62EFF666E3E}">
          <x14:id>{F124D51E-1BB7-4000-B73E-D4D97553A0A3}</x14:id>
        </ext>
      </extLs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Option Button 2">
              <controlPr defaultSize="0" autoFill="0" autoLine="0" autoPict="0" macro="[0]!Top_3">
                <anchor moveWithCells="1">
                  <from>
                    <xdr:col>19</xdr:col>
                    <xdr:colOff>190500</xdr:colOff>
                    <xdr:row>26</xdr:row>
                    <xdr:rowOff>137160</xdr:rowOff>
                  </from>
                  <to>
                    <xdr:col>19</xdr:col>
                    <xdr:colOff>510540</xdr:colOff>
                    <xdr:row>28</xdr:row>
                    <xdr:rowOff>30480</xdr:rowOff>
                  </to>
                </anchor>
              </controlPr>
            </control>
          </mc:Choice>
        </mc:AlternateContent>
        <mc:AlternateContent xmlns:mc="http://schemas.openxmlformats.org/markup-compatibility/2006">
          <mc:Choice Requires="x14">
            <control shapeId="3075" r:id="rId5" name="Option Button 3">
              <controlPr defaultSize="0" autoFill="0" autoLine="0" autoPict="0" macro="[0]!Bottom_3">
                <anchor moveWithCells="1">
                  <from>
                    <xdr:col>21</xdr:col>
                    <xdr:colOff>129540</xdr:colOff>
                    <xdr:row>26</xdr:row>
                    <xdr:rowOff>129540</xdr:rowOff>
                  </from>
                  <to>
                    <xdr:col>21</xdr:col>
                    <xdr:colOff>449580</xdr:colOff>
                    <xdr:row>28</xdr:row>
                    <xdr:rowOff>22860</xdr:rowOff>
                  </to>
                </anchor>
              </controlPr>
            </control>
          </mc:Choice>
        </mc:AlternateContent>
        <mc:AlternateContent xmlns:mc="http://schemas.openxmlformats.org/markup-compatibility/2006">
          <mc:Choice Requires="x14">
            <control shapeId="3076" r:id="rId6" name="Option Button 4">
              <controlPr defaultSize="0" autoFill="0" autoLine="0" autoPict="0" macro="[0]!Over_all">
                <anchor moveWithCells="1">
                  <from>
                    <xdr:col>23</xdr:col>
                    <xdr:colOff>83820</xdr:colOff>
                    <xdr:row>26</xdr:row>
                    <xdr:rowOff>144780</xdr:rowOff>
                  </from>
                  <to>
                    <xdr:col>23</xdr:col>
                    <xdr:colOff>403860</xdr:colOff>
                    <xdr:row>28</xdr:row>
                    <xdr:rowOff>38100</xdr:rowOff>
                  </to>
                </anchor>
              </controlPr>
            </control>
          </mc:Choice>
        </mc:AlternateContent>
      </controls>
    </mc:Choice>
  </mc:AlternateContent>
  <tableParts count="1">
    <tablePart r:id="rId7"/>
  </tableParts>
  <extLst>
    <ext xmlns:x14="http://schemas.microsoft.com/office/spreadsheetml/2009/9/main" uri="{78C0D931-6437-407d-A8EE-F0AAD7539E65}">
      <x14:conditionalFormattings>
        <x14:conditionalFormatting xmlns:xm="http://schemas.microsoft.com/office/excel/2006/main">
          <x14:cfRule type="dataBar" id="{F124D51E-1BB7-4000-B73E-D4D97553A0A3}">
            <x14:dataBar minLength="0" maxLength="100" border="1" negativeBarBorderColorSameAsPositive="0">
              <x14:cfvo type="autoMin"/>
              <x14:cfvo type="autoMax"/>
              <x14:borderColor rgb="FF008AEF"/>
              <x14:negativeFillColor rgb="FFFF0000"/>
              <x14:negativeBorderColor rgb="FFFF0000"/>
              <x14:axisColor rgb="FF000000"/>
            </x14:dataBar>
          </x14:cfRule>
          <xm:sqref>Y31:Y37</xm:sqref>
        </x14:conditionalFormatting>
      </x14:conditionalFormattings>
    </ext>
    <ext xmlns:x14="http://schemas.microsoft.com/office/spreadsheetml/2009/9/main" uri="{A8765BA9-456A-4dab-B4F3-ACF838C121DE}">
      <x14:slicerList>
        <x14:slicer r:id="rId8"/>
      </x14:slicerList>
    </ext>
    <ext xmlns:x15="http://schemas.microsoft.com/office/spreadsheetml/2010/11/main" uri="{3A4CF648-6AED-40f4-86FF-DC5316D8AED3}">
      <x14:slicerList xmlns:x14="http://schemas.microsoft.com/office/spreadsheetml/2009/9/main">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621DF-A531-42C0-A63E-CE6E94B6C5A8}">
  <sheetPr codeName="Sheet5">
    <tabColor rgb="FF454E52"/>
  </sheetPr>
  <dimension ref="A1:AG2004"/>
  <sheetViews>
    <sheetView showGridLines="0" zoomScale="80" zoomScaleNormal="80" zoomScaleSheetLayoutView="105" workbookViewId="0">
      <selection activeCell="H10" sqref="H10"/>
    </sheetView>
  </sheetViews>
  <sheetFormatPr defaultColWidth="8.88671875" defaultRowHeight="14.4" x14ac:dyDescent="0.3"/>
  <cols>
    <col min="1" max="3" width="8.88671875" style="30"/>
    <col min="4" max="4" width="8.88671875" style="26"/>
    <col min="5" max="5" width="13.21875" style="26" bestFit="1" customWidth="1"/>
    <col min="6" max="6" width="17.33203125" style="26" bestFit="1" customWidth="1"/>
    <col min="7" max="7" width="34" style="26" bestFit="1" customWidth="1"/>
    <col min="8" max="8" width="20.33203125" style="26" bestFit="1" customWidth="1"/>
    <col min="9" max="9" width="13.44140625" style="26" bestFit="1" customWidth="1"/>
    <col min="10" max="10" width="22.109375" style="26" bestFit="1" customWidth="1"/>
    <col min="11" max="11" width="15.21875" style="26" bestFit="1" customWidth="1"/>
    <col min="12" max="13" width="18.5546875" style="26" bestFit="1" customWidth="1"/>
    <col min="14" max="14" width="29.44140625" style="26" bestFit="1" customWidth="1"/>
    <col min="15" max="15" width="29.88671875" style="26" bestFit="1" customWidth="1"/>
    <col min="16" max="16" width="28.6640625" style="26" bestFit="1" customWidth="1"/>
    <col min="17" max="17" width="20.109375" style="26" bestFit="1" customWidth="1"/>
    <col min="18" max="18" width="16.5546875" style="26" bestFit="1" customWidth="1"/>
    <col min="19" max="19" width="8.21875" style="26" bestFit="1" customWidth="1"/>
    <col min="20" max="20" width="16" style="26" bestFit="1" customWidth="1"/>
    <col min="21" max="21" width="20.5546875" style="26" bestFit="1" customWidth="1"/>
    <col min="22" max="22" width="7.21875" style="26" bestFit="1" customWidth="1"/>
    <col min="23" max="23" width="10.21875" style="26" bestFit="1" customWidth="1"/>
    <col min="24" max="24" width="11.21875" style="26" bestFit="1" customWidth="1"/>
    <col min="25" max="25" width="22.109375" style="26" bestFit="1" customWidth="1"/>
    <col min="26" max="26" width="16.21875" style="26" bestFit="1" customWidth="1"/>
    <col min="27" max="27" width="19.5546875" style="26" bestFit="1" customWidth="1"/>
    <col min="28" max="28" width="29.88671875" style="26" bestFit="1" customWidth="1"/>
    <col min="29" max="29" width="28.44140625" style="26" bestFit="1" customWidth="1"/>
    <col min="30" max="30" width="16" style="26" bestFit="1" customWidth="1"/>
    <col min="31" max="31" width="22.109375" style="26" bestFit="1" customWidth="1"/>
    <col min="32" max="32" width="19.33203125" style="26" bestFit="1" customWidth="1"/>
    <col min="33" max="33" width="23.109375" style="26" bestFit="1" customWidth="1"/>
    <col min="34" max="16384" width="8.88671875" style="26"/>
  </cols>
  <sheetData>
    <row r="1" spans="1:33" s="28" customFormat="1" ht="38.4" customHeight="1" x14ac:dyDescent="0.3">
      <c r="A1" s="27"/>
      <c r="B1" s="27"/>
    </row>
    <row r="4" spans="1:33" x14ac:dyDescent="0.3">
      <c r="C4" s="31"/>
      <c r="E4" s="68" t="s">
        <v>0</v>
      </c>
      <c r="F4" s="69" t="s">
        <v>1</v>
      </c>
      <c r="G4" s="69" t="s">
        <v>2</v>
      </c>
      <c r="H4" s="69" t="s">
        <v>3</v>
      </c>
      <c r="I4" s="69" t="s">
        <v>4</v>
      </c>
      <c r="J4" s="69" t="s">
        <v>5</v>
      </c>
      <c r="K4" s="69" t="s">
        <v>6</v>
      </c>
      <c r="L4" s="69" t="s">
        <v>7</v>
      </c>
      <c r="M4" s="69" t="s">
        <v>8</v>
      </c>
      <c r="N4" s="69" t="s">
        <v>9</v>
      </c>
      <c r="O4" s="69" t="s">
        <v>10</v>
      </c>
      <c r="P4" s="69" t="s">
        <v>11</v>
      </c>
      <c r="Q4" s="69" t="s">
        <v>12</v>
      </c>
      <c r="R4" s="69" t="s">
        <v>13</v>
      </c>
      <c r="S4" s="69" t="s">
        <v>8107</v>
      </c>
      <c r="T4" s="69" t="s">
        <v>14</v>
      </c>
      <c r="U4" s="69" t="s">
        <v>15</v>
      </c>
      <c r="V4" s="69" t="s">
        <v>28</v>
      </c>
      <c r="W4" s="69" t="s">
        <v>49</v>
      </c>
      <c r="X4" s="69" t="s">
        <v>37</v>
      </c>
      <c r="Y4" s="69" t="s">
        <v>16</v>
      </c>
      <c r="Z4" s="69" t="s">
        <v>8122</v>
      </c>
      <c r="AA4" s="69" t="s">
        <v>18</v>
      </c>
      <c r="AB4" s="69" t="s">
        <v>19</v>
      </c>
      <c r="AC4" s="69" t="s">
        <v>20</v>
      </c>
      <c r="AD4" s="69" t="s">
        <v>21</v>
      </c>
      <c r="AE4" s="69" t="s">
        <v>22</v>
      </c>
      <c r="AF4" s="69" t="s">
        <v>23</v>
      </c>
      <c r="AG4" s="70" t="s">
        <v>24</v>
      </c>
    </row>
    <row r="5" spans="1:33" x14ac:dyDescent="0.3">
      <c r="E5" s="71" t="s">
        <v>98</v>
      </c>
      <c r="F5" s="72" t="s">
        <v>4047</v>
      </c>
      <c r="G5" s="72" t="s">
        <v>6047</v>
      </c>
      <c r="H5" s="72" t="s">
        <v>30</v>
      </c>
      <c r="I5" s="72" t="s">
        <v>8030</v>
      </c>
      <c r="J5" s="72" t="s">
        <v>8023</v>
      </c>
      <c r="K5" s="72" t="s">
        <v>8032</v>
      </c>
      <c r="L5" s="73">
        <v>45783</v>
      </c>
      <c r="M5" s="74">
        <v>0.47469907407407408</v>
      </c>
      <c r="N5" s="72">
        <v>247.54</v>
      </c>
      <c r="O5" s="72">
        <v>4758.57</v>
      </c>
      <c r="P5" s="72">
        <v>5006.1099999999997</v>
      </c>
      <c r="Q5" s="72">
        <v>1352.48</v>
      </c>
      <c r="R5" s="75">
        <v>45786</v>
      </c>
      <c r="S5" s="72" t="str">
        <f>TEXT(Table15[[#This Row],[Billing_Date]],"YYYY")</f>
        <v>2025</v>
      </c>
      <c r="T5" s="75">
        <v>45879</v>
      </c>
      <c r="U5" s="72" t="s">
        <v>28</v>
      </c>
      <c r="V5" s="72">
        <f>IF(Table15[[#This Row],[Payment_Status]]="Paid",1,0)</f>
        <v>1</v>
      </c>
      <c r="W5" s="72">
        <f>IF(Table15[[#This Row],[Payment_Status]]="Unpaid",1,0)</f>
        <v>0</v>
      </c>
      <c r="X5" s="72">
        <f>IF(Table15[[#This Row],[Payment_Status]]="Pending",1,0)</f>
        <v>0</v>
      </c>
      <c r="Y5" s="72" t="s">
        <v>29</v>
      </c>
      <c r="Z5" s="72" t="s">
        <v>44</v>
      </c>
      <c r="AA5" s="72" t="s">
        <v>63</v>
      </c>
      <c r="AB5" s="72">
        <v>168.84</v>
      </c>
      <c r="AC5" s="72">
        <v>78.7</v>
      </c>
      <c r="AD5" s="72" t="s">
        <v>46</v>
      </c>
      <c r="AE5" s="73">
        <v>44913</v>
      </c>
      <c r="AF5" s="72">
        <v>31</v>
      </c>
      <c r="AG5" s="76" t="s">
        <v>33</v>
      </c>
    </row>
    <row r="6" spans="1:33" x14ac:dyDescent="0.3">
      <c r="E6" s="71" t="s">
        <v>162</v>
      </c>
      <c r="F6" s="72" t="s">
        <v>4079</v>
      </c>
      <c r="G6" s="72" t="s">
        <v>6079</v>
      </c>
      <c r="H6" s="72" t="s">
        <v>26</v>
      </c>
      <c r="I6" s="72" t="s">
        <v>8031</v>
      </c>
      <c r="J6" s="72" t="s">
        <v>8024</v>
      </c>
      <c r="K6" s="72" t="s">
        <v>8033</v>
      </c>
      <c r="L6" s="73">
        <v>45554</v>
      </c>
      <c r="M6" s="74">
        <v>0.59621527777777783</v>
      </c>
      <c r="N6" s="72">
        <v>234.77</v>
      </c>
      <c r="O6" s="72">
        <v>2172.4899999999998</v>
      </c>
      <c r="P6" s="72">
        <v>2407.2599999999902</v>
      </c>
      <c r="Q6" s="72">
        <v>1249.07</v>
      </c>
      <c r="R6" s="75">
        <v>45798</v>
      </c>
      <c r="S6" s="72" t="str">
        <f>TEXT(Table15[[#This Row],[Billing_Date]],"YYYY")</f>
        <v>2025</v>
      </c>
      <c r="T6" s="75">
        <v>45876</v>
      </c>
      <c r="U6" s="72" t="s">
        <v>37</v>
      </c>
      <c r="V6" s="72">
        <f>IF(Table15[[#This Row],[Payment_Status]]="Paid",1,0)</f>
        <v>0</v>
      </c>
      <c r="W6" s="72">
        <f>IF(Table15[[#This Row],[Payment_Status]]="Unpaid",1,0)</f>
        <v>0</v>
      </c>
      <c r="X6" s="72">
        <f>IF(Table15[[#This Row],[Payment_Status]]="Pending",1,0)</f>
        <v>1</v>
      </c>
      <c r="Y6" s="72" t="s">
        <v>50</v>
      </c>
      <c r="Z6" s="72" t="s">
        <v>39</v>
      </c>
      <c r="AA6" s="72" t="s">
        <v>85</v>
      </c>
      <c r="AB6" s="72">
        <v>136.91</v>
      </c>
      <c r="AC6" s="72">
        <v>97.86</v>
      </c>
      <c r="AD6" s="72" t="s">
        <v>46</v>
      </c>
      <c r="AE6" s="73">
        <v>44373</v>
      </c>
      <c r="AF6" s="72">
        <v>41</v>
      </c>
      <c r="AG6" s="76" t="s">
        <v>33</v>
      </c>
    </row>
    <row r="7" spans="1:33" x14ac:dyDescent="0.3">
      <c r="C7" s="31"/>
      <c r="E7" s="71" t="s">
        <v>200</v>
      </c>
      <c r="F7" s="72" t="s">
        <v>4098</v>
      </c>
      <c r="G7" s="72" t="s">
        <v>6098</v>
      </c>
      <c r="H7" s="72" t="s">
        <v>30</v>
      </c>
      <c r="I7" s="72" t="s">
        <v>8031</v>
      </c>
      <c r="J7" s="72" t="s">
        <v>8024</v>
      </c>
      <c r="K7" s="72" t="s">
        <v>8034</v>
      </c>
      <c r="L7" s="73">
        <v>45564</v>
      </c>
      <c r="M7" s="74">
        <v>0.67431712962962964</v>
      </c>
      <c r="N7" s="72">
        <v>204.47</v>
      </c>
      <c r="O7" s="72">
        <v>3307.16</v>
      </c>
      <c r="P7" s="72">
        <v>3511.6299999999901</v>
      </c>
      <c r="Q7" s="72">
        <v>1471.68</v>
      </c>
      <c r="R7" s="75">
        <v>45614</v>
      </c>
      <c r="S7" s="72" t="str">
        <f>TEXT(Table15[[#This Row],[Billing_Date]],"YYYY")</f>
        <v>2024</v>
      </c>
      <c r="T7" s="75">
        <v>45886</v>
      </c>
      <c r="U7" s="72" t="s">
        <v>37</v>
      </c>
      <c r="V7" s="72">
        <f>IF(Table15[[#This Row],[Payment_Status]]="Paid",1,0)</f>
        <v>0</v>
      </c>
      <c r="W7" s="72">
        <f>IF(Table15[[#This Row],[Payment_Status]]="Unpaid",1,0)</f>
        <v>0</v>
      </c>
      <c r="X7" s="72">
        <f>IF(Table15[[#This Row],[Payment_Status]]="Pending",1,0)</f>
        <v>1</v>
      </c>
      <c r="Y7" s="72" t="s">
        <v>29</v>
      </c>
      <c r="Z7" s="72" t="s">
        <v>39</v>
      </c>
      <c r="AA7" s="72" t="s">
        <v>45</v>
      </c>
      <c r="AB7" s="72">
        <v>128.31</v>
      </c>
      <c r="AC7" s="72">
        <v>76.16</v>
      </c>
      <c r="AD7" s="72" t="s">
        <v>46</v>
      </c>
      <c r="AE7" s="73">
        <v>44146</v>
      </c>
      <c r="AF7" s="72">
        <v>67</v>
      </c>
      <c r="AG7" s="76" t="s">
        <v>33</v>
      </c>
    </row>
    <row r="8" spans="1:33" ht="16.95" customHeight="1" x14ac:dyDescent="0.3">
      <c r="E8" s="71" t="s">
        <v>396</v>
      </c>
      <c r="F8" s="72" t="s">
        <v>4159</v>
      </c>
      <c r="G8" s="72" t="s">
        <v>6159</v>
      </c>
      <c r="H8" s="72" t="s">
        <v>35</v>
      </c>
      <c r="I8" s="72" t="s">
        <v>8031</v>
      </c>
      <c r="J8" s="72" t="s">
        <v>8024</v>
      </c>
      <c r="K8" s="72" t="s">
        <v>8035</v>
      </c>
      <c r="L8" s="73">
        <v>45790</v>
      </c>
      <c r="M8" s="74">
        <v>0.48802083333333335</v>
      </c>
      <c r="N8" s="72">
        <v>253.54</v>
      </c>
      <c r="O8" s="72">
        <v>3150.89</v>
      </c>
      <c r="P8" s="72">
        <v>3404.43</v>
      </c>
      <c r="Q8" s="72">
        <v>1142.05</v>
      </c>
      <c r="R8" s="75">
        <v>45795</v>
      </c>
      <c r="S8" s="72" t="str">
        <f>TEXT(Table15[[#This Row],[Billing_Date]],"YYYY")</f>
        <v>2025</v>
      </c>
      <c r="T8" s="75">
        <v>45876</v>
      </c>
      <c r="U8" s="72" t="s">
        <v>37</v>
      </c>
      <c r="V8" s="72">
        <f>IF(Table15[[#This Row],[Payment_Status]]="Paid",1,0)</f>
        <v>0</v>
      </c>
      <c r="W8" s="72">
        <f>IF(Table15[[#This Row],[Payment_Status]]="Unpaid",1,0)</f>
        <v>0</v>
      </c>
      <c r="X8" s="72">
        <f>IF(Table15[[#This Row],[Payment_Status]]="Pending",1,0)</f>
        <v>1</v>
      </c>
      <c r="Y8" s="72" t="s">
        <v>38</v>
      </c>
      <c r="Z8" s="72" t="s">
        <v>44</v>
      </c>
      <c r="AA8" s="72" t="s">
        <v>85</v>
      </c>
      <c r="AB8" s="72">
        <v>133.19</v>
      </c>
      <c r="AC8" s="72">
        <v>120.35</v>
      </c>
      <c r="AD8" s="72" t="s">
        <v>46</v>
      </c>
      <c r="AE8" s="73">
        <v>45047</v>
      </c>
      <c r="AF8" s="72">
        <v>24</v>
      </c>
      <c r="AG8" s="76" t="s">
        <v>64</v>
      </c>
    </row>
    <row r="9" spans="1:33" x14ac:dyDescent="0.3">
      <c r="E9" s="71" t="s">
        <v>1110</v>
      </c>
      <c r="F9" s="72" t="s">
        <v>4258</v>
      </c>
      <c r="G9" s="72" t="s">
        <v>6258</v>
      </c>
      <c r="H9" s="72" t="s">
        <v>26</v>
      </c>
      <c r="I9" s="72" t="s">
        <v>8027</v>
      </c>
      <c r="J9" s="72" t="s">
        <v>8022</v>
      </c>
      <c r="K9" s="72" t="s">
        <v>8036</v>
      </c>
      <c r="L9" s="73">
        <v>45699</v>
      </c>
      <c r="M9" s="74">
        <v>0.38833333333333331</v>
      </c>
      <c r="N9" s="72">
        <v>489.45</v>
      </c>
      <c r="O9" s="72">
        <v>3760.14</v>
      </c>
      <c r="P9" s="72">
        <v>4249.59</v>
      </c>
      <c r="Q9" s="72">
        <v>2909.03</v>
      </c>
      <c r="R9" s="75">
        <v>45703</v>
      </c>
      <c r="S9" s="72" t="str">
        <f>TEXT(Table15[[#This Row],[Billing_Date]],"YYYY")</f>
        <v>2025</v>
      </c>
      <c r="T9" s="75">
        <v>45869</v>
      </c>
      <c r="U9" s="72" t="s">
        <v>37</v>
      </c>
      <c r="V9" s="72">
        <f>IF(Table15[[#This Row],[Payment_Status]]="Paid",1,0)</f>
        <v>0</v>
      </c>
      <c r="W9" s="72">
        <f>IF(Table15[[#This Row],[Payment_Status]]="Unpaid",1,0)</f>
        <v>0</v>
      </c>
      <c r="X9" s="72">
        <f>IF(Table15[[#This Row],[Payment_Status]]="Pending",1,0)</f>
        <v>1</v>
      </c>
      <c r="Y9" s="72" t="s">
        <v>38</v>
      </c>
      <c r="Z9" s="72" t="s">
        <v>30</v>
      </c>
      <c r="AA9" s="72" t="s">
        <v>45</v>
      </c>
      <c r="AB9" s="72">
        <v>313.75</v>
      </c>
      <c r="AC9" s="72">
        <v>175.7</v>
      </c>
      <c r="AD9" s="72" t="s">
        <v>46</v>
      </c>
      <c r="AE9" s="73">
        <v>44525</v>
      </c>
      <c r="AF9" s="72">
        <v>32</v>
      </c>
      <c r="AG9" s="76" t="s">
        <v>33</v>
      </c>
    </row>
    <row r="10" spans="1:33" x14ac:dyDescent="0.3">
      <c r="D10" s="40"/>
      <c r="E10" s="71" t="s">
        <v>536</v>
      </c>
      <c r="F10" s="72" t="s">
        <v>4266</v>
      </c>
      <c r="G10" s="72" t="s">
        <v>6266</v>
      </c>
      <c r="H10" s="72" t="s">
        <v>26</v>
      </c>
      <c r="I10" s="72" t="s">
        <v>8026</v>
      </c>
      <c r="J10" s="72" t="s">
        <v>8021</v>
      </c>
      <c r="K10" s="72" t="s">
        <v>8037</v>
      </c>
      <c r="L10" s="73">
        <v>45712</v>
      </c>
      <c r="M10" s="74">
        <v>0.39944444444444444</v>
      </c>
      <c r="N10" s="72">
        <v>470.25</v>
      </c>
      <c r="O10" s="72">
        <v>2247.71</v>
      </c>
      <c r="P10" s="72">
        <v>2717.96</v>
      </c>
      <c r="Q10" s="72">
        <v>3296.39</v>
      </c>
      <c r="R10" s="75">
        <v>45713</v>
      </c>
      <c r="S10" s="72" t="str">
        <f>TEXT(Table15[[#This Row],[Billing_Date]],"YYYY")</f>
        <v>2025</v>
      </c>
      <c r="T10" s="75">
        <v>45858</v>
      </c>
      <c r="U10" s="72" t="s">
        <v>49</v>
      </c>
      <c r="V10" s="72">
        <f>IF(Table15[[#This Row],[Payment_Status]]="Paid",1,0)</f>
        <v>0</v>
      </c>
      <c r="W10" s="72">
        <f>IF(Table15[[#This Row],[Payment_Status]]="Unpaid",1,0)</f>
        <v>1</v>
      </c>
      <c r="X10" s="72">
        <f>IF(Table15[[#This Row],[Payment_Status]]="Pending",1,0)</f>
        <v>0</v>
      </c>
      <c r="Y10" s="72" t="s">
        <v>50</v>
      </c>
      <c r="Z10" s="72" t="s">
        <v>30</v>
      </c>
      <c r="AA10" s="72" t="s">
        <v>51</v>
      </c>
      <c r="AB10" s="72">
        <v>293.31</v>
      </c>
      <c r="AC10" s="72">
        <v>176.94</v>
      </c>
      <c r="AD10" s="72" t="s">
        <v>46</v>
      </c>
      <c r="AE10" s="73">
        <v>43923</v>
      </c>
      <c r="AF10" s="72">
        <v>62</v>
      </c>
      <c r="AG10" s="76" t="s">
        <v>33</v>
      </c>
    </row>
    <row r="11" spans="1:33" x14ac:dyDescent="0.3">
      <c r="E11" s="71" t="s">
        <v>588</v>
      </c>
      <c r="F11" s="72" t="s">
        <v>4291</v>
      </c>
      <c r="G11" s="72" t="s">
        <v>6292</v>
      </c>
      <c r="H11" s="72" t="s">
        <v>30</v>
      </c>
      <c r="I11" s="72" t="s">
        <v>8025</v>
      </c>
      <c r="J11" s="72" t="s">
        <v>8020</v>
      </c>
      <c r="K11" s="72" t="s">
        <v>8038</v>
      </c>
      <c r="L11" s="73">
        <v>45570</v>
      </c>
      <c r="M11" s="74">
        <v>0.32322916666666668</v>
      </c>
      <c r="N11" s="72">
        <v>445.93</v>
      </c>
      <c r="O11" s="72">
        <v>2448</v>
      </c>
      <c r="P11" s="72">
        <v>2893.93</v>
      </c>
      <c r="Q11" s="72">
        <v>2273.52</v>
      </c>
      <c r="R11" s="75">
        <v>45829</v>
      </c>
      <c r="S11" s="72" t="str">
        <f>TEXT(Table15[[#This Row],[Billing_Date]],"YYYY")</f>
        <v>2025</v>
      </c>
      <c r="T11" s="75">
        <v>45860</v>
      </c>
      <c r="U11" s="72" t="s">
        <v>49</v>
      </c>
      <c r="V11" s="72">
        <f>IF(Table15[[#This Row],[Payment_Status]]="Paid",1,0)</f>
        <v>0</v>
      </c>
      <c r="W11" s="72">
        <f>IF(Table15[[#This Row],[Payment_Status]]="Unpaid",1,0)</f>
        <v>1</v>
      </c>
      <c r="X11" s="72">
        <f>IF(Table15[[#This Row],[Payment_Status]]="Pending",1,0)</f>
        <v>0</v>
      </c>
      <c r="Y11" s="72" t="s">
        <v>43</v>
      </c>
      <c r="Z11" s="72" t="s">
        <v>44</v>
      </c>
      <c r="AA11" s="72" t="s">
        <v>85</v>
      </c>
      <c r="AB11" s="72">
        <v>256.79000000000002</v>
      </c>
      <c r="AC11" s="72">
        <v>189.14</v>
      </c>
      <c r="AD11" s="72" t="s">
        <v>32</v>
      </c>
      <c r="AE11" s="73">
        <v>42334</v>
      </c>
      <c r="AF11" s="72">
        <v>31</v>
      </c>
      <c r="AG11" s="76" t="s">
        <v>40</v>
      </c>
    </row>
    <row r="12" spans="1:33" x14ac:dyDescent="0.3">
      <c r="E12" s="71" t="s">
        <v>756</v>
      </c>
      <c r="F12" s="72" t="s">
        <v>4374</v>
      </c>
      <c r="G12" s="72" t="s">
        <v>6376</v>
      </c>
      <c r="H12" s="72" t="s">
        <v>26</v>
      </c>
      <c r="I12" s="72" t="s">
        <v>8029</v>
      </c>
      <c r="J12" s="72" t="s">
        <v>8020</v>
      </c>
      <c r="K12" s="72" t="s">
        <v>8039</v>
      </c>
      <c r="L12" s="73">
        <v>45628</v>
      </c>
      <c r="M12" s="74">
        <v>0.43819444444444444</v>
      </c>
      <c r="N12" s="72">
        <v>190.59</v>
      </c>
      <c r="O12" s="72">
        <v>2893.51</v>
      </c>
      <c r="P12" s="72">
        <v>3084.1</v>
      </c>
      <c r="Q12" s="72">
        <v>1340.55</v>
      </c>
      <c r="R12" s="75">
        <v>45798</v>
      </c>
      <c r="S12" s="72" t="str">
        <f>TEXT(Table15[[#This Row],[Billing_Date]],"YYYY")</f>
        <v>2025</v>
      </c>
      <c r="T12" s="75">
        <v>45860</v>
      </c>
      <c r="U12" s="72" t="s">
        <v>28</v>
      </c>
      <c r="V12" s="72">
        <f>IF(Table15[[#This Row],[Payment_Status]]="Paid",1,0)</f>
        <v>1</v>
      </c>
      <c r="W12" s="72">
        <f>IF(Table15[[#This Row],[Payment_Status]]="Unpaid",1,0)</f>
        <v>0</v>
      </c>
      <c r="X12" s="72">
        <f>IF(Table15[[#This Row],[Payment_Status]]="Pending",1,0)</f>
        <v>0</v>
      </c>
      <c r="Y12" s="72" t="s">
        <v>38</v>
      </c>
      <c r="Z12" s="72" t="s">
        <v>30</v>
      </c>
      <c r="AA12" s="72" t="s">
        <v>85</v>
      </c>
      <c r="AB12" s="72">
        <v>87.27</v>
      </c>
      <c r="AC12" s="72">
        <v>103.32</v>
      </c>
      <c r="AD12" s="72" t="s">
        <v>46</v>
      </c>
      <c r="AE12" s="73">
        <v>44574</v>
      </c>
      <c r="AF12" s="72">
        <v>46</v>
      </c>
      <c r="AG12" s="76" t="s">
        <v>64</v>
      </c>
    </row>
    <row r="13" spans="1:33" x14ac:dyDescent="0.3">
      <c r="D13" s="40"/>
      <c r="E13" s="71" t="s">
        <v>780</v>
      </c>
      <c r="F13" s="72" t="s">
        <v>4386</v>
      </c>
      <c r="G13" s="72" t="s">
        <v>6388</v>
      </c>
      <c r="H13" s="72" t="s">
        <v>26</v>
      </c>
      <c r="I13" s="72" t="s">
        <v>8030</v>
      </c>
      <c r="J13" s="72" t="s">
        <v>8023</v>
      </c>
      <c r="K13" s="72" t="s">
        <v>8040</v>
      </c>
      <c r="L13" s="73">
        <v>45821</v>
      </c>
      <c r="M13" s="74">
        <v>0.84112268518518518</v>
      </c>
      <c r="N13" s="72">
        <v>402.45</v>
      </c>
      <c r="O13" s="72">
        <v>1633.22</v>
      </c>
      <c r="P13" s="72">
        <v>2035.67</v>
      </c>
      <c r="Q13" s="72">
        <v>2489.88</v>
      </c>
      <c r="R13" s="75">
        <v>45823</v>
      </c>
      <c r="S13" s="72" t="str">
        <f>TEXT(Table15[[#This Row],[Billing_Date]],"YYYY")</f>
        <v>2025</v>
      </c>
      <c r="T13" s="75">
        <v>45869</v>
      </c>
      <c r="U13" s="72" t="s">
        <v>49</v>
      </c>
      <c r="V13" s="72">
        <f>IF(Table15[[#This Row],[Payment_Status]]="Paid",1,0)</f>
        <v>0</v>
      </c>
      <c r="W13" s="72">
        <f>IF(Table15[[#This Row],[Payment_Status]]="Unpaid",1,0)</f>
        <v>1</v>
      </c>
      <c r="X13" s="72">
        <f>IF(Table15[[#This Row],[Payment_Status]]="Pending",1,0)</f>
        <v>0</v>
      </c>
      <c r="Y13" s="72" t="s">
        <v>58</v>
      </c>
      <c r="Z13" s="72" t="s">
        <v>30</v>
      </c>
      <c r="AA13" s="72" t="s">
        <v>85</v>
      </c>
      <c r="AB13" s="72">
        <v>180.15</v>
      </c>
      <c r="AC13" s="72">
        <v>222.3</v>
      </c>
      <c r="AD13" s="72" t="s">
        <v>32</v>
      </c>
      <c r="AE13" s="73">
        <v>43995</v>
      </c>
      <c r="AF13" s="72">
        <v>30</v>
      </c>
      <c r="AG13" s="76" t="s">
        <v>64</v>
      </c>
    </row>
    <row r="14" spans="1:33" x14ac:dyDescent="0.3">
      <c r="E14" s="71" t="s">
        <v>900</v>
      </c>
      <c r="F14" s="72" t="s">
        <v>4446</v>
      </c>
      <c r="G14" s="72" t="s">
        <v>6448</v>
      </c>
      <c r="H14" s="72" t="s">
        <v>26</v>
      </c>
      <c r="I14" s="72" t="s">
        <v>8025</v>
      </c>
      <c r="J14" s="72" t="s">
        <v>8020</v>
      </c>
      <c r="K14" s="72" t="s">
        <v>8041</v>
      </c>
      <c r="L14" s="73">
        <v>45579</v>
      </c>
      <c r="M14" s="74">
        <v>0.60703703703703704</v>
      </c>
      <c r="N14" s="72">
        <v>259.83999999999997</v>
      </c>
      <c r="O14" s="72">
        <v>3472.86</v>
      </c>
      <c r="P14" s="72">
        <v>3732.7</v>
      </c>
      <c r="Q14" s="72">
        <v>1290.1099999999999</v>
      </c>
      <c r="R14" s="75">
        <v>45726</v>
      </c>
      <c r="S14" s="72" t="str">
        <f>TEXT(Table15[[#This Row],[Billing_Date]],"YYYY")</f>
        <v>2025</v>
      </c>
      <c r="T14" s="75">
        <v>45879</v>
      </c>
      <c r="U14" s="72" t="s">
        <v>49</v>
      </c>
      <c r="V14" s="72">
        <f>IF(Table15[[#This Row],[Payment_Status]]="Paid",1,0)</f>
        <v>0</v>
      </c>
      <c r="W14" s="72">
        <f>IF(Table15[[#This Row],[Payment_Status]]="Unpaid",1,0)</f>
        <v>1</v>
      </c>
      <c r="X14" s="72">
        <f>IF(Table15[[#This Row],[Payment_Status]]="Pending",1,0)</f>
        <v>0</v>
      </c>
      <c r="Y14" s="72" t="s">
        <v>29</v>
      </c>
      <c r="Z14" s="72" t="s">
        <v>30</v>
      </c>
      <c r="AA14" s="72" t="s">
        <v>63</v>
      </c>
      <c r="AB14" s="72">
        <v>167.83</v>
      </c>
      <c r="AC14" s="72">
        <v>92.01</v>
      </c>
      <c r="AD14" s="72" t="s">
        <v>46</v>
      </c>
      <c r="AE14" s="73">
        <v>43398</v>
      </c>
      <c r="AF14" s="72">
        <v>70</v>
      </c>
      <c r="AG14" s="76" t="s">
        <v>64</v>
      </c>
    </row>
    <row r="15" spans="1:33" x14ac:dyDescent="0.3">
      <c r="E15" s="71" t="s">
        <v>1164</v>
      </c>
      <c r="F15" s="72" t="s">
        <v>4577</v>
      </c>
      <c r="G15" s="72" t="s">
        <v>6580</v>
      </c>
      <c r="H15" s="72" t="s">
        <v>30</v>
      </c>
      <c r="I15" s="72" t="s">
        <v>8027</v>
      </c>
      <c r="J15" s="72" t="s">
        <v>8022</v>
      </c>
      <c r="K15" s="72" t="s">
        <v>8042</v>
      </c>
      <c r="L15" s="73">
        <v>45588</v>
      </c>
      <c r="M15" s="74">
        <v>0.84896990740740741</v>
      </c>
      <c r="N15" s="72">
        <v>342.13</v>
      </c>
      <c r="O15" s="72">
        <v>2797.14</v>
      </c>
      <c r="P15" s="72">
        <v>3139.27</v>
      </c>
      <c r="Q15" s="72">
        <v>1619.6</v>
      </c>
      <c r="R15" s="75">
        <v>45750</v>
      </c>
      <c r="S15" s="72" t="str">
        <f>TEXT(Table15[[#This Row],[Billing_Date]],"YYYY")</f>
        <v>2025</v>
      </c>
      <c r="T15" s="75">
        <v>45883</v>
      </c>
      <c r="U15" s="72" t="s">
        <v>37</v>
      </c>
      <c r="V15" s="72">
        <f>IF(Table15[[#This Row],[Payment_Status]]="Paid",1,0)</f>
        <v>0</v>
      </c>
      <c r="W15" s="72">
        <f>IF(Table15[[#This Row],[Payment_Status]]="Unpaid",1,0)</f>
        <v>0</v>
      </c>
      <c r="X15" s="72">
        <f>IF(Table15[[#This Row],[Payment_Status]]="Pending",1,0)</f>
        <v>1</v>
      </c>
      <c r="Y15" s="72" t="s">
        <v>29</v>
      </c>
      <c r="Z15" s="72" t="s">
        <v>30</v>
      </c>
      <c r="AA15" s="72" t="s">
        <v>31</v>
      </c>
      <c r="AB15" s="72">
        <v>225.21</v>
      </c>
      <c r="AC15" s="72">
        <v>116.92</v>
      </c>
      <c r="AD15" s="72" t="s">
        <v>32</v>
      </c>
      <c r="AE15" s="73">
        <v>42245</v>
      </c>
      <c r="AF15" s="72">
        <v>35</v>
      </c>
      <c r="AG15" s="76" t="s">
        <v>64</v>
      </c>
    </row>
    <row r="16" spans="1:33" x14ac:dyDescent="0.3">
      <c r="E16" s="71" t="s">
        <v>1835</v>
      </c>
      <c r="F16" s="72" t="s">
        <v>4609</v>
      </c>
      <c r="G16" s="72" t="s">
        <v>6613</v>
      </c>
      <c r="H16" s="72" t="s">
        <v>26</v>
      </c>
      <c r="I16" s="72" t="s">
        <v>8026</v>
      </c>
      <c r="J16" s="72" t="s">
        <v>8021</v>
      </c>
      <c r="K16" s="72" t="s">
        <v>8043</v>
      </c>
      <c r="L16" s="73">
        <v>45651</v>
      </c>
      <c r="M16" s="74">
        <v>0.60342592592592592</v>
      </c>
      <c r="N16" s="72">
        <v>53.66</v>
      </c>
      <c r="O16" s="72">
        <v>2505.63</v>
      </c>
      <c r="P16" s="72">
        <v>2559.29</v>
      </c>
      <c r="Q16" s="72">
        <v>397.56</v>
      </c>
      <c r="R16" s="75">
        <v>45740</v>
      </c>
      <c r="S16" s="72" t="str">
        <f>TEXT(Table15[[#This Row],[Billing_Date]],"YYYY")</f>
        <v>2025</v>
      </c>
      <c r="T16" s="75">
        <v>45879</v>
      </c>
      <c r="U16" s="72" t="s">
        <v>37</v>
      </c>
      <c r="V16" s="72">
        <f>IF(Table15[[#This Row],[Payment_Status]]="Paid",1,0)</f>
        <v>0</v>
      </c>
      <c r="W16" s="72">
        <f>IF(Table15[[#This Row],[Payment_Status]]="Unpaid",1,0)</f>
        <v>0</v>
      </c>
      <c r="X16" s="72">
        <f>IF(Table15[[#This Row],[Payment_Status]]="Pending",1,0)</f>
        <v>1</v>
      </c>
      <c r="Y16" s="72" t="s">
        <v>38</v>
      </c>
      <c r="Z16" s="72" t="s">
        <v>39</v>
      </c>
      <c r="AA16" s="72" t="s">
        <v>31</v>
      </c>
      <c r="AB16" s="72">
        <v>28.25</v>
      </c>
      <c r="AC16" s="72">
        <v>25.41</v>
      </c>
      <c r="AD16" s="72" t="s">
        <v>32</v>
      </c>
      <c r="AE16" s="73">
        <v>42433</v>
      </c>
      <c r="AF16" s="72">
        <v>20</v>
      </c>
      <c r="AG16" s="76" t="s">
        <v>64</v>
      </c>
    </row>
    <row r="17" spans="5:33" x14ac:dyDescent="0.3">
      <c r="E17" s="71" t="s">
        <v>1268</v>
      </c>
      <c r="F17" s="72" t="s">
        <v>4628</v>
      </c>
      <c r="G17" s="72" t="s">
        <v>6632</v>
      </c>
      <c r="H17" s="72" t="s">
        <v>30</v>
      </c>
      <c r="I17" s="72" t="s">
        <v>8030</v>
      </c>
      <c r="J17" s="72" t="s">
        <v>8023</v>
      </c>
      <c r="K17" s="72" t="s">
        <v>8044</v>
      </c>
      <c r="L17" s="73">
        <v>45803</v>
      </c>
      <c r="M17" s="74">
        <v>0.63181712962962966</v>
      </c>
      <c r="N17" s="72">
        <v>207.18</v>
      </c>
      <c r="O17" s="72">
        <v>4085.25</v>
      </c>
      <c r="P17" s="72">
        <v>4292.43</v>
      </c>
      <c r="Q17" s="72">
        <v>1527.82</v>
      </c>
      <c r="R17" s="75">
        <v>45808</v>
      </c>
      <c r="S17" s="72" t="str">
        <f>TEXT(Table15[[#This Row],[Billing_Date]],"YYYY")</f>
        <v>2025</v>
      </c>
      <c r="T17" s="75">
        <v>45857</v>
      </c>
      <c r="U17" s="72" t="s">
        <v>49</v>
      </c>
      <c r="V17" s="72">
        <f>IF(Table15[[#This Row],[Payment_Status]]="Paid",1,0)</f>
        <v>0</v>
      </c>
      <c r="W17" s="72">
        <f>IF(Table15[[#This Row],[Payment_Status]]="Unpaid",1,0)</f>
        <v>1</v>
      </c>
      <c r="X17" s="72">
        <f>IF(Table15[[#This Row],[Payment_Status]]="Pending",1,0)</f>
        <v>0</v>
      </c>
      <c r="Y17" s="72" t="s">
        <v>29</v>
      </c>
      <c r="Z17" s="72" t="s">
        <v>44</v>
      </c>
      <c r="AA17" s="72" t="s">
        <v>63</v>
      </c>
      <c r="AB17" s="72">
        <v>121.61</v>
      </c>
      <c r="AC17" s="72">
        <v>85.57</v>
      </c>
      <c r="AD17" s="72" t="s">
        <v>46</v>
      </c>
      <c r="AE17" s="73">
        <v>44665</v>
      </c>
      <c r="AF17" s="72">
        <v>42</v>
      </c>
      <c r="AG17" s="76" t="s">
        <v>40</v>
      </c>
    </row>
    <row r="18" spans="5:33" x14ac:dyDescent="0.3">
      <c r="E18" s="71" t="s">
        <v>1310</v>
      </c>
      <c r="F18" s="72" t="s">
        <v>4649</v>
      </c>
      <c r="G18" s="72" t="s">
        <v>6653</v>
      </c>
      <c r="H18" s="72" t="s">
        <v>35</v>
      </c>
      <c r="I18" s="72" t="s">
        <v>8031</v>
      </c>
      <c r="J18" s="72" t="s">
        <v>8024</v>
      </c>
      <c r="K18" s="72" t="s">
        <v>163</v>
      </c>
      <c r="L18" s="73">
        <v>45788</v>
      </c>
      <c r="M18" s="74">
        <v>0.61371527777777779</v>
      </c>
      <c r="N18" s="72">
        <v>400.18</v>
      </c>
      <c r="O18" s="72">
        <v>2168.56</v>
      </c>
      <c r="P18" s="72">
        <v>2568.7399999999998</v>
      </c>
      <c r="Q18" s="72">
        <v>2794.96</v>
      </c>
      <c r="R18" s="75">
        <v>45820</v>
      </c>
      <c r="S18" s="72" t="str">
        <f>TEXT(Table15[[#This Row],[Billing_Date]],"YYYY")</f>
        <v>2025</v>
      </c>
      <c r="T18" s="75">
        <v>45863</v>
      </c>
      <c r="U18" s="72" t="s">
        <v>49</v>
      </c>
      <c r="V18" s="72">
        <f>IF(Table15[[#This Row],[Payment_Status]]="Paid",1,0)</f>
        <v>0</v>
      </c>
      <c r="W18" s="72">
        <f>IF(Table15[[#This Row],[Payment_Status]]="Unpaid",1,0)</f>
        <v>1</v>
      </c>
      <c r="X18" s="72">
        <f>IF(Table15[[#This Row],[Payment_Status]]="Pending",1,0)</f>
        <v>0</v>
      </c>
      <c r="Y18" s="72" t="s">
        <v>58</v>
      </c>
      <c r="Z18" s="72" t="s">
        <v>39</v>
      </c>
      <c r="AA18" s="72" t="s">
        <v>63</v>
      </c>
      <c r="AB18" s="72">
        <v>167.89</v>
      </c>
      <c r="AC18" s="72">
        <v>232.29</v>
      </c>
      <c r="AD18" s="72" t="s">
        <v>32</v>
      </c>
      <c r="AE18" s="73">
        <v>44065</v>
      </c>
      <c r="AF18" s="72">
        <v>34</v>
      </c>
      <c r="AG18" s="76" t="s">
        <v>33</v>
      </c>
    </row>
    <row r="19" spans="5:33" x14ac:dyDescent="0.3">
      <c r="E19" s="71" t="s">
        <v>2557</v>
      </c>
      <c r="F19" s="72" t="s">
        <v>4688</v>
      </c>
      <c r="G19" s="72" t="s">
        <v>6692</v>
      </c>
      <c r="H19" s="72" t="s">
        <v>26</v>
      </c>
      <c r="I19" s="72" t="s">
        <v>8031</v>
      </c>
      <c r="J19" s="72" t="s">
        <v>8024</v>
      </c>
      <c r="K19" s="72" t="s">
        <v>8045</v>
      </c>
      <c r="L19" s="73">
        <v>45764</v>
      </c>
      <c r="M19" s="74">
        <v>0.63324074074074077</v>
      </c>
      <c r="N19" s="72">
        <v>252.17</v>
      </c>
      <c r="O19" s="72">
        <v>1538.26</v>
      </c>
      <c r="P19" s="72">
        <v>1790.43</v>
      </c>
      <c r="Q19" s="72">
        <v>1614.94</v>
      </c>
      <c r="R19" s="75">
        <v>45764</v>
      </c>
      <c r="S19" s="72" t="str">
        <f>TEXT(Table15[[#This Row],[Billing_Date]],"YYYY")</f>
        <v>2025</v>
      </c>
      <c r="T19" s="75">
        <v>45870</v>
      </c>
      <c r="U19" s="72" t="s">
        <v>37</v>
      </c>
      <c r="V19" s="72">
        <f>IF(Table15[[#This Row],[Payment_Status]]="Paid",1,0)</f>
        <v>0</v>
      </c>
      <c r="W19" s="72">
        <f>IF(Table15[[#This Row],[Payment_Status]]="Unpaid",1,0)</f>
        <v>0</v>
      </c>
      <c r="X19" s="72">
        <f>IF(Table15[[#This Row],[Payment_Status]]="Pending",1,0)</f>
        <v>1</v>
      </c>
      <c r="Y19" s="72" t="s">
        <v>43</v>
      </c>
      <c r="Z19" s="72" t="s">
        <v>30</v>
      </c>
      <c r="AA19" s="72" t="s">
        <v>51</v>
      </c>
      <c r="AB19" s="72">
        <v>134.80000000000001</v>
      </c>
      <c r="AC19" s="72">
        <v>117.37</v>
      </c>
      <c r="AD19" s="72" t="s">
        <v>32</v>
      </c>
      <c r="AE19" s="73">
        <v>44734</v>
      </c>
      <c r="AF19" s="72">
        <v>56</v>
      </c>
      <c r="AG19" s="76" t="s">
        <v>33</v>
      </c>
    </row>
    <row r="20" spans="5:33" x14ac:dyDescent="0.3">
      <c r="E20" s="71" t="s">
        <v>1621</v>
      </c>
      <c r="F20" s="72" t="s">
        <v>4804</v>
      </c>
      <c r="G20" s="72" t="s">
        <v>6809</v>
      </c>
      <c r="H20" s="72" t="s">
        <v>30</v>
      </c>
      <c r="I20" s="72" t="s">
        <v>8027</v>
      </c>
      <c r="J20" s="72" t="s">
        <v>8022</v>
      </c>
      <c r="K20" s="72" t="s">
        <v>8046</v>
      </c>
      <c r="L20" s="73">
        <v>45823</v>
      </c>
      <c r="M20" s="74">
        <v>0.11045138888888889</v>
      </c>
      <c r="N20" s="72">
        <v>468.94</v>
      </c>
      <c r="O20" s="72">
        <v>2917.17</v>
      </c>
      <c r="P20" s="72">
        <v>3386.11</v>
      </c>
      <c r="Q20" s="72">
        <v>3512.42</v>
      </c>
      <c r="R20" s="75">
        <v>45828</v>
      </c>
      <c r="S20" s="72" t="str">
        <f>TEXT(Table15[[#This Row],[Billing_Date]],"YYYY")</f>
        <v>2025</v>
      </c>
      <c r="T20" s="75">
        <v>45875</v>
      </c>
      <c r="U20" s="72" t="s">
        <v>37</v>
      </c>
      <c r="V20" s="72">
        <f>IF(Table15[[#This Row],[Payment_Status]]="Paid",1,0)</f>
        <v>0</v>
      </c>
      <c r="W20" s="72">
        <f>IF(Table15[[#This Row],[Payment_Status]]="Unpaid",1,0)</f>
        <v>0</v>
      </c>
      <c r="X20" s="72">
        <f>IF(Table15[[#This Row],[Payment_Status]]="Pending",1,0)</f>
        <v>1</v>
      </c>
      <c r="Y20" s="72" t="s">
        <v>50</v>
      </c>
      <c r="Z20" s="72" t="s">
        <v>39</v>
      </c>
      <c r="AA20" s="72" t="s">
        <v>45</v>
      </c>
      <c r="AB20" s="72">
        <v>287.95999999999998</v>
      </c>
      <c r="AC20" s="72">
        <v>180.98</v>
      </c>
      <c r="AD20" s="72" t="s">
        <v>46</v>
      </c>
      <c r="AE20" s="73">
        <v>42993</v>
      </c>
      <c r="AF20" s="72">
        <v>19</v>
      </c>
      <c r="AG20" s="76" t="s">
        <v>40</v>
      </c>
    </row>
    <row r="21" spans="5:33" x14ac:dyDescent="0.3">
      <c r="E21" s="71" t="s">
        <v>1685</v>
      </c>
      <c r="F21" s="72" t="s">
        <v>4836</v>
      </c>
      <c r="G21" s="72" t="s">
        <v>6841</v>
      </c>
      <c r="H21" s="72" t="s">
        <v>30</v>
      </c>
      <c r="I21" s="72" t="s">
        <v>8027</v>
      </c>
      <c r="J21" s="72" t="s">
        <v>8022</v>
      </c>
      <c r="K21" s="72" t="s">
        <v>8047</v>
      </c>
      <c r="L21" s="73">
        <v>45642</v>
      </c>
      <c r="M21" s="74">
        <v>0.62160879629629628</v>
      </c>
      <c r="N21" s="72">
        <v>393.08</v>
      </c>
      <c r="O21" s="72">
        <v>2996.65</v>
      </c>
      <c r="P21" s="72">
        <v>3389.73</v>
      </c>
      <c r="Q21" s="72">
        <v>1854.82</v>
      </c>
      <c r="R21" s="75">
        <v>45835</v>
      </c>
      <c r="S21" s="72" t="str">
        <f>TEXT(Table15[[#This Row],[Billing_Date]],"YYYY")</f>
        <v>2025</v>
      </c>
      <c r="T21" s="75">
        <v>45882</v>
      </c>
      <c r="U21" s="72" t="s">
        <v>37</v>
      </c>
      <c r="V21" s="72">
        <f>IF(Table15[[#This Row],[Payment_Status]]="Paid",1,0)</f>
        <v>0</v>
      </c>
      <c r="W21" s="72">
        <f>IF(Table15[[#This Row],[Payment_Status]]="Unpaid",1,0)</f>
        <v>0</v>
      </c>
      <c r="X21" s="72">
        <f>IF(Table15[[#This Row],[Payment_Status]]="Pending",1,0)</f>
        <v>1</v>
      </c>
      <c r="Y21" s="72" t="s">
        <v>43</v>
      </c>
      <c r="Z21" s="72" t="s">
        <v>39</v>
      </c>
      <c r="AA21" s="72" t="s">
        <v>31</v>
      </c>
      <c r="AB21" s="72">
        <v>221.11</v>
      </c>
      <c r="AC21" s="72">
        <v>171.97</v>
      </c>
      <c r="AD21" s="72" t="s">
        <v>32</v>
      </c>
      <c r="AE21" s="73">
        <v>44496</v>
      </c>
      <c r="AF21" s="72">
        <v>50</v>
      </c>
      <c r="AG21" s="76" t="s">
        <v>33</v>
      </c>
    </row>
    <row r="22" spans="5:33" x14ac:dyDescent="0.3">
      <c r="E22" s="71" t="s">
        <v>1693</v>
      </c>
      <c r="F22" s="72" t="s">
        <v>4840</v>
      </c>
      <c r="G22" s="72" t="s">
        <v>6845</v>
      </c>
      <c r="H22" s="72" t="s">
        <v>26</v>
      </c>
      <c r="I22" s="72" t="s">
        <v>8028</v>
      </c>
      <c r="J22" s="72" t="s">
        <v>8022</v>
      </c>
      <c r="K22" s="72" t="s">
        <v>8048</v>
      </c>
      <c r="L22" s="73">
        <v>45713</v>
      </c>
      <c r="M22" s="74">
        <v>0.1305787037037037</v>
      </c>
      <c r="N22" s="72">
        <v>396.31</v>
      </c>
      <c r="O22" s="72">
        <v>2808.34</v>
      </c>
      <c r="P22" s="72">
        <v>3204.65</v>
      </c>
      <c r="Q22" s="72">
        <v>2713.49</v>
      </c>
      <c r="R22" s="75">
        <v>45717</v>
      </c>
      <c r="S22" s="72" t="str">
        <f>TEXT(Table15[[#This Row],[Billing_Date]],"YYYY")</f>
        <v>2025</v>
      </c>
      <c r="T22" s="75">
        <v>45885</v>
      </c>
      <c r="U22" s="72" t="s">
        <v>37</v>
      </c>
      <c r="V22" s="72">
        <f>IF(Table15[[#This Row],[Payment_Status]]="Paid",1,0)</f>
        <v>0</v>
      </c>
      <c r="W22" s="72">
        <f>IF(Table15[[#This Row],[Payment_Status]]="Unpaid",1,0)</f>
        <v>0</v>
      </c>
      <c r="X22" s="72">
        <f>IF(Table15[[#This Row],[Payment_Status]]="Pending",1,0)</f>
        <v>1</v>
      </c>
      <c r="Y22" s="72" t="s">
        <v>50</v>
      </c>
      <c r="Z22" s="72" t="s">
        <v>44</v>
      </c>
      <c r="AA22" s="72" t="s">
        <v>31</v>
      </c>
      <c r="AB22" s="72">
        <v>244.75</v>
      </c>
      <c r="AC22" s="72">
        <v>151.56</v>
      </c>
      <c r="AD22" s="72" t="s">
        <v>46</v>
      </c>
      <c r="AE22" s="73">
        <v>43782</v>
      </c>
      <c r="AF22" s="72">
        <v>62</v>
      </c>
      <c r="AG22" s="76" t="s">
        <v>64</v>
      </c>
    </row>
    <row r="23" spans="5:33" x14ac:dyDescent="0.3">
      <c r="E23" s="71" t="s">
        <v>3240</v>
      </c>
      <c r="F23" s="72" t="s">
        <v>4881</v>
      </c>
      <c r="G23" s="72" t="s">
        <v>6885</v>
      </c>
      <c r="H23" s="72" t="s">
        <v>26</v>
      </c>
      <c r="I23" s="72" t="s">
        <v>8030</v>
      </c>
      <c r="J23" s="72" t="s">
        <v>8023</v>
      </c>
      <c r="K23" s="72" t="s">
        <v>8050</v>
      </c>
      <c r="L23" s="73">
        <v>45581</v>
      </c>
      <c r="M23" s="74">
        <v>0.51362268518518517</v>
      </c>
      <c r="N23" s="72">
        <v>288.39999999999998</v>
      </c>
      <c r="O23" s="72">
        <v>1550.68</v>
      </c>
      <c r="P23" s="72">
        <v>1839.08</v>
      </c>
      <c r="Q23" s="72">
        <v>1842.56</v>
      </c>
      <c r="R23" s="75">
        <v>45583</v>
      </c>
      <c r="S23" s="72" t="str">
        <f>TEXT(Table15[[#This Row],[Billing_Date]],"YYYY")</f>
        <v>2024</v>
      </c>
      <c r="T23" s="75">
        <v>45863</v>
      </c>
      <c r="U23" s="72" t="s">
        <v>28</v>
      </c>
      <c r="V23" s="72">
        <f>IF(Table15[[#This Row],[Payment_Status]]="Paid",1,0)</f>
        <v>1</v>
      </c>
      <c r="W23" s="72">
        <f>IF(Table15[[#This Row],[Payment_Status]]="Unpaid",1,0)</f>
        <v>0</v>
      </c>
      <c r="X23" s="72">
        <f>IF(Table15[[#This Row],[Payment_Status]]="Pending",1,0)</f>
        <v>0</v>
      </c>
      <c r="Y23" s="72" t="s">
        <v>58</v>
      </c>
      <c r="Z23" s="72" t="s">
        <v>39</v>
      </c>
      <c r="AA23" s="72" t="s">
        <v>31</v>
      </c>
      <c r="AB23" s="72">
        <v>146.75</v>
      </c>
      <c r="AC23" s="72">
        <v>141.65</v>
      </c>
      <c r="AD23" s="72" t="s">
        <v>32</v>
      </c>
      <c r="AE23" s="73">
        <v>42811</v>
      </c>
      <c r="AF23" s="72">
        <v>26</v>
      </c>
      <c r="AG23" s="76" t="s">
        <v>33</v>
      </c>
    </row>
    <row r="24" spans="5:33" x14ac:dyDescent="0.3">
      <c r="E24" s="71" t="s">
        <v>1937</v>
      </c>
      <c r="F24" s="72" t="s">
        <v>4962</v>
      </c>
      <c r="G24" s="72" t="s">
        <v>6966</v>
      </c>
      <c r="H24" s="72" t="s">
        <v>35</v>
      </c>
      <c r="I24" s="72" t="s">
        <v>8031</v>
      </c>
      <c r="J24" s="72" t="s">
        <v>8024</v>
      </c>
      <c r="K24" s="72" t="s">
        <v>8049</v>
      </c>
      <c r="L24" s="73">
        <v>45855</v>
      </c>
      <c r="M24" s="74">
        <v>0.65770833333333334</v>
      </c>
      <c r="N24" s="72">
        <v>353.37</v>
      </c>
      <c r="O24" s="72">
        <v>4447.1499999999996</v>
      </c>
      <c r="P24" s="72">
        <v>4800.5199999999904</v>
      </c>
      <c r="Q24" s="72">
        <v>1616.82</v>
      </c>
      <c r="R24" s="75">
        <v>45857</v>
      </c>
      <c r="S24" s="72" t="str">
        <f>TEXT(Table15[[#This Row],[Billing_Date]],"YYYY")</f>
        <v>2025</v>
      </c>
      <c r="T24" s="75">
        <v>45880</v>
      </c>
      <c r="U24" s="72" t="s">
        <v>37</v>
      </c>
      <c r="V24" s="72">
        <f>IF(Table15[[#This Row],[Payment_Status]]="Paid",1,0)</f>
        <v>0</v>
      </c>
      <c r="W24" s="72">
        <f>IF(Table15[[#This Row],[Payment_Status]]="Unpaid",1,0)</f>
        <v>0</v>
      </c>
      <c r="X24" s="72">
        <f>IF(Table15[[#This Row],[Payment_Status]]="Pending",1,0)</f>
        <v>1</v>
      </c>
      <c r="Y24" s="72" t="s">
        <v>50</v>
      </c>
      <c r="Z24" s="72" t="s">
        <v>44</v>
      </c>
      <c r="AA24" s="72" t="s">
        <v>31</v>
      </c>
      <c r="AB24" s="72">
        <v>170.15</v>
      </c>
      <c r="AC24" s="72">
        <v>183.22</v>
      </c>
      <c r="AD24" s="72" t="s">
        <v>46</v>
      </c>
      <c r="AE24" s="73">
        <v>42984</v>
      </c>
      <c r="AF24" s="72">
        <v>38</v>
      </c>
      <c r="AG24" s="76" t="s">
        <v>33</v>
      </c>
    </row>
    <row r="25" spans="5:33" x14ac:dyDescent="0.3">
      <c r="E25" s="71" t="s">
        <v>1947</v>
      </c>
      <c r="F25" s="72" t="s">
        <v>4967</v>
      </c>
      <c r="G25" s="72" t="s">
        <v>6971</v>
      </c>
      <c r="H25" s="72" t="s">
        <v>35</v>
      </c>
      <c r="I25" s="72" t="s">
        <v>8025</v>
      </c>
      <c r="J25" s="72" t="s">
        <v>8020</v>
      </c>
      <c r="K25" s="72" t="s">
        <v>201</v>
      </c>
      <c r="L25" s="73">
        <v>45753</v>
      </c>
      <c r="M25" s="74">
        <v>0.63188657407407411</v>
      </c>
      <c r="N25" s="72">
        <v>353.08</v>
      </c>
      <c r="O25" s="72">
        <v>1707.16</v>
      </c>
      <c r="P25" s="72">
        <v>2060.2399999999998</v>
      </c>
      <c r="Q25" s="72">
        <v>2106.63</v>
      </c>
      <c r="R25" s="75">
        <v>45755</v>
      </c>
      <c r="S25" s="72" t="str">
        <f>TEXT(Table15[[#This Row],[Billing_Date]],"YYYY")</f>
        <v>2025</v>
      </c>
      <c r="T25" s="75">
        <v>45857</v>
      </c>
      <c r="U25" s="72" t="s">
        <v>28</v>
      </c>
      <c r="V25" s="72">
        <f>IF(Table15[[#This Row],[Payment_Status]]="Paid",1,0)</f>
        <v>1</v>
      </c>
      <c r="W25" s="72">
        <f>IF(Table15[[#This Row],[Payment_Status]]="Unpaid",1,0)</f>
        <v>0</v>
      </c>
      <c r="X25" s="72">
        <f>IF(Table15[[#This Row],[Payment_Status]]="Pending",1,0)</f>
        <v>0</v>
      </c>
      <c r="Y25" s="72" t="s">
        <v>58</v>
      </c>
      <c r="Z25" s="72" t="s">
        <v>44</v>
      </c>
      <c r="AA25" s="72" t="s">
        <v>31</v>
      </c>
      <c r="AB25" s="72">
        <v>167.23</v>
      </c>
      <c r="AC25" s="72">
        <v>185.85</v>
      </c>
      <c r="AD25" s="72" t="s">
        <v>32</v>
      </c>
      <c r="AE25" s="73">
        <v>44449</v>
      </c>
      <c r="AF25" s="72">
        <v>72</v>
      </c>
      <c r="AG25" s="76" t="s">
        <v>40</v>
      </c>
    </row>
    <row r="26" spans="5:33" x14ac:dyDescent="0.3">
      <c r="E26" s="71" t="s">
        <v>1970</v>
      </c>
      <c r="F26" s="72" t="s">
        <v>4979</v>
      </c>
      <c r="G26" s="72" t="s">
        <v>6983</v>
      </c>
      <c r="H26" s="72" t="s">
        <v>35</v>
      </c>
      <c r="I26" s="72" t="s">
        <v>8025</v>
      </c>
      <c r="J26" s="72" t="s">
        <v>8020</v>
      </c>
      <c r="K26" s="72" t="s">
        <v>781</v>
      </c>
      <c r="L26" s="73">
        <v>45651</v>
      </c>
      <c r="M26" s="74">
        <v>0.23</v>
      </c>
      <c r="N26" s="72">
        <v>323.41000000000003</v>
      </c>
      <c r="O26" s="72">
        <v>1449.76</v>
      </c>
      <c r="P26" s="72">
        <v>1773.17</v>
      </c>
      <c r="Q26" s="72">
        <v>1575.31</v>
      </c>
      <c r="R26" s="75">
        <v>45653</v>
      </c>
      <c r="S26" s="72" t="str">
        <f>TEXT(Table15[[#This Row],[Billing_Date]],"YYYY")</f>
        <v>2024</v>
      </c>
      <c r="T26" s="75">
        <v>45884</v>
      </c>
      <c r="U26" s="72" t="s">
        <v>49</v>
      </c>
      <c r="V26" s="72">
        <f>IF(Table15[[#This Row],[Payment_Status]]="Paid",1,0)</f>
        <v>0</v>
      </c>
      <c r="W26" s="72">
        <f>IF(Table15[[#This Row],[Payment_Status]]="Unpaid",1,0)</f>
        <v>1</v>
      </c>
      <c r="X26" s="72">
        <f>IF(Table15[[#This Row],[Payment_Status]]="Pending",1,0)</f>
        <v>0</v>
      </c>
      <c r="Y26" s="72" t="s">
        <v>50</v>
      </c>
      <c r="Z26" s="72" t="s">
        <v>39</v>
      </c>
      <c r="AA26" s="72" t="s">
        <v>63</v>
      </c>
      <c r="AB26" s="72">
        <v>204.81</v>
      </c>
      <c r="AC26" s="72">
        <v>118.6</v>
      </c>
      <c r="AD26" s="72" t="s">
        <v>32</v>
      </c>
      <c r="AE26" s="73">
        <v>42301</v>
      </c>
      <c r="AF26" s="72">
        <v>28</v>
      </c>
      <c r="AG26" s="76" t="s">
        <v>64</v>
      </c>
    </row>
    <row r="27" spans="5:33" x14ac:dyDescent="0.3">
      <c r="E27" s="71" t="s">
        <v>2063</v>
      </c>
      <c r="F27" s="72" t="s">
        <v>5026</v>
      </c>
      <c r="G27" s="72" t="s">
        <v>7030</v>
      </c>
      <c r="H27" s="72" t="s">
        <v>35</v>
      </c>
      <c r="I27" s="72" t="s">
        <v>8030</v>
      </c>
      <c r="J27" s="72" t="s">
        <v>8023</v>
      </c>
      <c r="K27" s="72" t="s">
        <v>8051</v>
      </c>
      <c r="L27" s="73">
        <v>45641</v>
      </c>
      <c r="M27" s="74">
        <v>0.23349537037037038</v>
      </c>
      <c r="N27" s="72">
        <v>428.23</v>
      </c>
      <c r="O27" s="72">
        <v>2691.76</v>
      </c>
      <c r="P27" s="72">
        <v>3119.99</v>
      </c>
      <c r="Q27" s="72">
        <v>2345.0100000000002</v>
      </c>
      <c r="R27" s="75">
        <v>45845</v>
      </c>
      <c r="S27" s="72" t="str">
        <f>TEXT(Table15[[#This Row],[Billing_Date]],"YYYY")</f>
        <v>2025</v>
      </c>
      <c r="T27" s="75">
        <v>45876</v>
      </c>
      <c r="U27" s="72" t="s">
        <v>49</v>
      </c>
      <c r="V27" s="72">
        <f>IF(Table15[[#This Row],[Payment_Status]]="Paid",1,0)</f>
        <v>0</v>
      </c>
      <c r="W27" s="72">
        <f>IF(Table15[[#This Row],[Payment_Status]]="Unpaid",1,0)</f>
        <v>1</v>
      </c>
      <c r="X27" s="72">
        <f>IF(Table15[[#This Row],[Payment_Status]]="Pending",1,0)</f>
        <v>0</v>
      </c>
      <c r="Y27" s="72" t="s">
        <v>58</v>
      </c>
      <c r="Z27" s="72" t="s">
        <v>39</v>
      </c>
      <c r="AA27" s="72" t="s">
        <v>31</v>
      </c>
      <c r="AB27" s="72">
        <v>216.43</v>
      </c>
      <c r="AC27" s="72">
        <v>211.8</v>
      </c>
      <c r="AD27" s="72" t="s">
        <v>32</v>
      </c>
      <c r="AE27" s="73">
        <v>44940</v>
      </c>
      <c r="AF27" s="72">
        <v>72</v>
      </c>
      <c r="AG27" s="76" t="s">
        <v>40</v>
      </c>
    </row>
    <row r="28" spans="5:33" x14ac:dyDescent="0.3">
      <c r="E28" s="71" t="s">
        <v>4001</v>
      </c>
      <c r="F28" s="72" t="s">
        <v>5082</v>
      </c>
      <c r="G28" s="72" t="s">
        <v>7087</v>
      </c>
      <c r="H28" s="72" t="s">
        <v>35</v>
      </c>
      <c r="I28" s="72" t="s">
        <v>8026</v>
      </c>
      <c r="J28" s="72" t="s">
        <v>8021</v>
      </c>
      <c r="K28" s="72" t="s">
        <v>8052</v>
      </c>
      <c r="L28" s="73">
        <v>45552</v>
      </c>
      <c r="M28" s="74">
        <v>0.68490740740740741</v>
      </c>
      <c r="N28" s="72">
        <v>389.06</v>
      </c>
      <c r="O28" s="72">
        <v>2999.53</v>
      </c>
      <c r="P28" s="72">
        <v>3388.59</v>
      </c>
      <c r="Q28" s="72">
        <v>1848.91</v>
      </c>
      <c r="R28" s="75">
        <v>45813</v>
      </c>
      <c r="S28" s="72" t="str">
        <f>TEXT(Table15[[#This Row],[Billing_Date]],"YYYY")</f>
        <v>2025</v>
      </c>
      <c r="T28" s="75">
        <v>45870</v>
      </c>
      <c r="U28" s="72" t="s">
        <v>28</v>
      </c>
      <c r="V28" s="72">
        <f>IF(Table15[[#This Row],[Payment_Status]]="Paid",1,0)</f>
        <v>1</v>
      </c>
      <c r="W28" s="72">
        <f>IF(Table15[[#This Row],[Payment_Status]]="Unpaid",1,0)</f>
        <v>0</v>
      </c>
      <c r="X28" s="72">
        <f>IF(Table15[[#This Row],[Payment_Status]]="Pending",1,0)</f>
        <v>0</v>
      </c>
      <c r="Y28" s="72" t="s">
        <v>38</v>
      </c>
      <c r="Z28" s="72" t="s">
        <v>44</v>
      </c>
      <c r="AA28" s="72" t="s">
        <v>45</v>
      </c>
      <c r="AB28" s="72">
        <v>196.93</v>
      </c>
      <c r="AC28" s="72">
        <v>192.13</v>
      </c>
      <c r="AD28" s="72" t="s">
        <v>32</v>
      </c>
      <c r="AE28" s="73">
        <v>42878</v>
      </c>
      <c r="AF28" s="72">
        <v>20</v>
      </c>
      <c r="AG28" s="76" t="s">
        <v>33</v>
      </c>
    </row>
    <row r="29" spans="5:33" x14ac:dyDescent="0.3">
      <c r="E29" s="71" t="s">
        <v>2195</v>
      </c>
      <c r="F29" s="72" t="s">
        <v>5091</v>
      </c>
      <c r="G29" s="72" t="s">
        <v>7096</v>
      </c>
      <c r="H29" s="72" t="s">
        <v>35</v>
      </c>
      <c r="I29" s="72" t="s">
        <v>8026</v>
      </c>
      <c r="J29" s="72" t="s">
        <v>8021</v>
      </c>
      <c r="K29" s="72" t="s">
        <v>1686</v>
      </c>
      <c r="L29" s="73">
        <v>45812</v>
      </c>
      <c r="M29" s="74">
        <v>0.58750000000000002</v>
      </c>
      <c r="N29" s="72">
        <v>444.91</v>
      </c>
      <c r="O29" s="72">
        <v>2263.14</v>
      </c>
      <c r="P29" s="72">
        <v>2708.0499999999902</v>
      </c>
      <c r="Q29" s="72">
        <v>2127.46</v>
      </c>
      <c r="R29" s="75">
        <v>45814</v>
      </c>
      <c r="S29" s="72" t="str">
        <f>TEXT(Table15[[#This Row],[Billing_Date]],"YYYY")</f>
        <v>2025</v>
      </c>
      <c r="T29" s="75">
        <v>45871</v>
      </c>
      <c r="U29" s="72" t="s">
        <v>49</v>
      </c>
      <c r="V29" s="72">
        <f>IF(Table15[[#This Row],[Payment_Status]]="Paid",1,0)</f>
        <v>0</v>
      </c>
      <c r="W29" s="72">
        <f>IF(Table15[[#This Row],[Payment_Status]]="Unpaid",1,0)</f>
        <v>1</v>
      </c>
      <c r="X29" s="72">
        <f>IF(Table15[[#This Row],[Payment_Status]]="Pending",1,0)</f>
        <v>0</v>
      </c>
      <c r="Y29" s="72" t="s">
        <v>29</v>
      </c>
      <c r="Z29" s="72" t="s">
        <v>30</v>
      </c>
      <c r="AA29" s="72" t="s">
        <v>51</v>
      </c>
      <c r="AB29" s="72">
        <v>215.94</v>
      </c>
      <c r="AC29" s="72">
        <v>228.97</v>
      </c>
      <c r="AD29" s="72" t="s">
        <v>46</v>
      </c>
      <c r="AE29" s="73">
        <v>44088</v>
      </c>
      <c r="AF29" s="72">
        <v>68</v>
      </c>
      <c r="AG29" s="76" t="s">
        <v>64</v>
      </c>
    </row>
    <row r="30" spans="5:33" x14ac:dyDescent="0.3">
      <c r="E30" s="71" t="s">
        <v>2352</v>
      </c>
      <c r="F30" s="72" t="s">
        <v>5169</v>
      </c>
      <c r="G30" s="72" t="s">
        <v>7175</v>
      </c>
      <c r="H30" s="72" t="s">
        <v>26</v>
      </c>
      <c r="I30" s="72" t="s">
        <v>8027</v>
      </c>
      <c r="J30" s="72" t="s">
        <v>8022</v>
      </c>
      <c r="K30" s="72" t="s">
        <v>1938</v>
      </c>
      <c r="L30" s="73">
        <v>45585</v>
      </c>
      <c r="M30" s="74">
        <v>8.2905092592592586E-2</v>
      </c>
      <c r="N30" s="72">
        <v>120.98</v>
      </c>
      <c r="O30" s="72">
        <v>2021.19</v>
      </c>
      <c r="P30" s="72">
        <v>2142.17</v>
      </c>
      <c r="Q30" s="72">
        <v>747.37</v>
      </c>
      <c r="R30" s="75">
        <v>45598</v>
      </c>
      <c r="S30" s="72" t="str">
        <f>TEXT(Table15[[#This Row],[Billing_Date]],"YYYY")</f>
        <v>2024</v>
      </c>
      <c r="T30" s="75">
        <v>45885</v>
      </c>
      <c r="U30" s="72" t="s">
        <v>28</v>
      </c>
      <c r="V30" s="72">
        <f>IF(Table15[[#This Row],[Payment_Status]]="Paid",1,0)</f>
        <v>1</v>
      </c>
      <c r="W30" s="72">
        <f>IF(Table15[[#This Row],[Payment_Status]]="Unpaid",1,0)</f>
        <v>0</v>
      </c>
      <c r="X30" s="72">
        <f>IF(Table15[[#This Row],[Payment_Status]]="Pending",1,0)</f>
        <v>0</v>
      </c>
      <c r="Y30" s="72" t="s">
        <v>50</v>
      </c>
      <c r="Z30" s="72" t="s">
        <v>39</v>
      </c>
      <c r="AA30" s="72" t="s">
        <v>31</v>
      </c>
      <c r="AB30" s="72">
        <v>77.02</v>
      </c>
      <c r="AC30" s="72">
        <v>43.96</v>
      </c>
      <c r="AD30" s="72" t="s">
        <v>46</v>
      </c>
      <c r="AE30" s="73">
        <v>43864</v>
      </c>
      <c r="AF30" s="72">
        <v>75</v>
      </c>
      <c r="AG30" s="76" t="s">
        <v>33</v>
      </c>
    </row>
    <row r="31" spans="5:33" x14ac:dyDescent="0.3">
      <c r="E31" s="71" t="s">
        <v>2441</v>
      </c>
      <c r="F31" s="72" t="s">
        <v>6019</v>
      </c>
      <c r="G31" s="72" t="s">
        <v>7220</v>
      </c>
      <c r="H31" s="72" t="s">
        <v>35</v>
      </c>
      <c r="I31" s="72" t="s">
        <v>8030</v>
      </c>
      <c r="J31" s="72" t="s">
        <v>8023</v>
      </c>
      <c r="K31" s="72" t="s">
        <v>397</v>
      </c>
      <c r="L31" s="73">
        <v>45813</v>
      </c>
      <c r="M31" s="74">
        <v>0.95650462962962968</v>
      </c>
      <c r="N31" s="72">
        <v>42.94</v>
      </c>
      <c r="O31" s="72">
        <v>3678.98</v>
      </c>
      <c r="P31" s="72">
        <v>3721.92</v>
      </c>
      <c r="Q31" s="72">
        <v>299.97000000000003</v>
      </c>
      <c r="R31" s="75">
        <v>45816</v>
      </c>
      <c r="S31" s="72" t="str">
        <f>TEXT(Table15[[#This Row],[Billing_Date]],"YYYY")</f>
        <v>2025</v>
      </c>
      <c r="T31" s="75">
        <v>45869</v>
      </c>
      <c r="U31" s="72" t="s">
        <v>37</v>
      </c>
      <c r="V31" s="72">
        <f>IF(Table15[[#This Row],[Payment_Status]]="Paid",1,0)</f>
        <v>0</v>
      </c>
      <c r="W31" s="72">
        <f>IF(Table15[[#This Row],[Payment_Status]]="Unpaid",1,0)</f>
        <v>0</v>
      </c>
      <c r="X31" s="72">
        <f>IF(Table15[[#This Row],[Payment_Status]]="Pending",1,0)</f>
        <v>1</v>
      </c>
      <c r="Y31" s="72" t="s">
        <v>38</v>
      </c>
      <c r="Z31" s="72" t="s">
        <v>30</v>
      </c>
      <c r="AA31" s="72" t="s">
        <v>63</v>
      </c>
      <c r="AB31" s="72">
        <v>21.84</v>
      </c>
      <c r="AC31" s="72">
        <v>21.1</v>
      </c>
      <c r="AD31" s="72" t="s">
        <v>32</v>
      </c>
      <c r="AE31" s="73">
        <v>44829</v>
      </c>
      <c r="AF31" s="72">
        <v>40</v>
      </c>
      <c r="AG31" s="76" t="s">
        <v>33</v>
      </c>
    </row>
    <row r="32" spans="5:33" x14ac:dyDescent="0.3">
      <c r="E32" s="71" t="s">
        <v>2454</v>
      </c>
      <c r="F32" s="72" t="s">
        <v>5220</v>
      </c>
      <c r="G32" s="72" t="s">
        <v>7227</v>
      </c>
      <c r="H32" s="72" t="s">
        <v>26</v>
      </c>
      <c r="I32" s="72" t="s">
        <v>8030</v>
      </c>
      <c r="J32" s="72" t="s">
        <v>8023</v>
      </c>
      <c r="K32" s="72" t="s">
        <v>757</v>
      </c>
      <c r="L32" s="73">
        <v>45575</v>
      </c>
      <c r="M32" s="74">
        <v>0.91232638888888884</v>
      </c>
      <c r="N32" s="72">
        <v>275.35000000000002</v>
      </c>
      <c r="O32" s="72">
        <v>3218.23</v>
      </c>
      <c r="P32" s="72">
        <v>3493.58</v>
      </c>
      <c r="Q32" s="72">
        <v>2062.62</v>
      </c>
      <c r="R32" s="75">
        <v>45642</v>
      </c>
      <c r="S32" s="72" t="str">
        <f>TEXT(Table15[[#This Row],[Billing_Date]],"YYYY")</f>
        <v>2024</v>
      </c>
      <c r="T32" s="75">
        <v>45867</v>
      </c>
      <c r="U32" s="72" t="s">
        <v>49</v>
      </c>
      <c r="V32" s="72">
        <f>IF(Table15[[#This Row],[Payment_Status]]="Paid",1,0)</f>
        <v>0</v>
      </c>
      <c r="W32" s="72">
        <f>IF(Table15[[#This Row],[Payment_Status]]="Unpaid",1,0)</f>
        <v>1</v>
      </c>
      <c r="X32" s="72">
        <f>IF(Table15[[#This Row],[Payment_Status]]="Pending",1,0)</f>
        <v>0</v>
      </c>
      <c r="Y32" s="72" t="s">
        <v>29</v>
      </c>
      <c r="Z32" s="72" t="s">
        <v>44</v>
      </c>
      <c r="AA32" s="72" t="s">
        <v>85</v>
      </c>
      <c r="AB32" s="72">
        <v>192.72</v>
      </c>
      <c r="AC32" s="72">
        <v>82.63</v>
      </c>
      <c r="AD32" s="72" t="s">
        <v>32</v>
      </c>
      <c r="AE32" s="73">
        <v>42624</v>
      </c>
      <c r="AF32" s="72">
        <v>72</v>
      </c>
      <c r="AG32" s="76" t="s">
        <v>33</v>
      </c>
    </row>
    <row r="33" spans="5:33" x14ac:dyDescent="0.3">
      <c r="E33" s="71" t="s">
        <v>2495</v>
      </c>
      <c r="F33" s="72" t="s">
        <v>5239</v>
      </c>
      <c r="G33" s="72" t="s">
        <v>7248</v>
      </c>
      <c r="H33" s="72" t="s">
        <v>26</v>
      </c>
      <c r="I33" s="72" t="s">
        <v>8026</v>
      </c>
      <c r="J33" s="72" t="s">
        <v>8021</v>
      </c>
      <c r="K33" s="72" t="s">
        <v>1836</v>
      </c>
      <c r="L33" s="73">
        <v>45717</v>
      </c>
      <c r="M33" s="74">
        <v>0.26021990740740741</v>
      </c>
      <c r="N33" s="72">
        <v>358.11</v>
      </c>
      <c r="O33" s="72">
        <v>2353.13</v>
      </c>
      <c r="P33" s="72">
        <v>2711.24</v>
      </c>
      <c r="Q33" s="72">
        <v>1659.86</v>
      </c>
      <c r="R33" s="75">
        <v>45796</v>
      </c>
      <c r="S33" s="72" t="str">
        <f>TEXT(Table15[[#This Row],[Billing_Date]],"YYYY")</f>
        <v>2025</v>
      </c>
      <c r="T33" s="75">
        <v>45883</v>
      </c>
      <c r="U33" s="72" t="s">
        <v>28</v>
      </c>
      <c r="V33" s="72">
        <f>IF(Table15[[#This Row],[Payment_Status]]="Paid",1,0)</f>
        <v>1</v>
      </c>
      <c r="W33" s="72">
        <f>IF(Table15[[#This Row],[Payment_Status]]="Unpaid",1,0)</f>
        <v>0</v>
      </c>
      <c r="X33" s="72">
        <f>IF(Table15[[#This Row],[Payment_Status]]="Pending",1,0)</f>
        <v>0</v>
      </c>
      <c r="Y33" s="72" t="s">
        <v>58</v>
      </c>
      <c r="Z33" s="72" t="s">
        <v>39</v>
      </c>
      <c r="AA33" s="72" t="s">
        <v>63</v>
      </c>
      <c r="AB33" s="72">
        <v>248.39</v>
      </c>
      <c r="AC33" s="72">
        <v>109.72</v>
      </c>
      <c r="AD33" s="72" t="s">
        <v>32</v>
      </c>
      <c r="AE33" s="73">
        <v>44700</v>
      </c>
      <c r="AF33" s="72">
        <v>21</v>
      </c>
      <c r="AG33" s="76" t="s">
        <v>64</v>
      </c>
    </row>
    <row r="34" spans="5:33" x14ac:dyDescent="0.3">
      <c r="E34" s="71" t="s">
        <v>2504</v>
      </c>
      <c r="F34" s="72" t="s">
        <v>5244</v>
      </c>
      <c r="G34" s="72" t="s">
        <v>7253</v>
      </c>
      <c r="H34" s="72" t="s">
        <v>35</v>
      </c>
      <c r="I34" s="72" t="s">
        <v>8031</v>
      </c>
      <c r="J34" s="72" t="s">
        <v>8024</v>
      </c>
      <c r="K34" s="72" t="s">
        <v>1622</v>
      </c>
      <c r="L34" s="73">
        <v>45713</v>
      </c>
      <c r="M34" s="74">
        <v>0.54789351851851853</v>
      </c>
      <c r="N34" s="72">
        <v>202.68</v>
      </c>
      <c r="O34" s="72">
        <v>2206.7800000000002</v>
      </c>
      <c r="P34" s="72">
        <v>2409.46</v>
      </c>
      <c r="Q34" s="72">
        <v>1448.82</v>
      </c>
      <c r="R34" s="75">
        <v>45733</v>
      </c>
      <c r="S34" s="72" t="str">
        <f>TEXT(Table15[[#This Row],[Billing_Date]],"YYYY")</f>
        <v>2025</v>
      </c>
      <c r="T34" s="75">
        <v>45869</v>
      </c>
      <c r="U34" s="72" t="s">
        <v>37</v>
      </c>
      <c r="V34" s="72">
        <f>IF(Table15[[#This Row],[Payment_Status]]="Paid",1,0)</f>
        <v>0</v>
      </c>
      <c r="W34" s="72">
        <f>IF(Table15[[#This Row],[Payment_Status]]="Unpaid",1,0)</f>
        <v>0</v>
      </c>
      <c r="X34" s="72">
        <f>IF(Table15[[#This Row],[Payment_Status]]="Pending",1,0)</f>
        <v>1</v>
      </c>
      <c r="Y34" s="72" t="s">
        <v>29</v>
      </c>
      <c r="Z34" s="72" t="s">
        <v>39</v>
      </c>
      <c r="AA34" s="72" t="s">
        <v>51</v>
      </c>
      <c r="AB34" s="72">
        <v>83.53</v>
      </c>
      <c r="AC34" s="72">
        <v>119.15</v>
      </c>
      <c r="AD34" s="72" t="s">
        <v>46</v>
      </c>
      <c r="AE34" s="73">
        <v>43035</v>
      </c>
      <c r="AF34" s="72">
        <v>46</v>
      </c>
      <c r="AG34" s="76" t="s">
        <v>40</v>
      </c>
    </row>
    <row r="35" spans="5:33" x14ac:dyDescent="0.3">
      <c r="E35" s="71" t="s">
        <v>2555</v>
      </c>
      <c r="F35" s="72" t="s">
        <v>5269</v>
      </c>
      <c r="G35" s="72" t="s">
        <v>7279</v>
      </c>
      <c r="H35" s="72" t="s">
        <v>26</v>
      </c>
      <c r="I35" s="72" t="s">
        <v>8026</v>
      </c>
      <c r="J35" s="72" t="s">
        <v>8021</v>
      </c>
      <c r="K35" s="72" t="s">
        <v>8054</v>
      </c>
      <c r="L35" s="73">
        <v>45813</v>
      </c>
      <c r="M35" s="74">
        <v>0.82657407407407413</v>
      </c>
      <c r="N35" s="72">
        <v>61.52</v>
      </c>
      <c r="O35" s="72">
        <v>3666.69</v>
      </c>
      <c r="P35" s="72">
        <v>3728.21</v>
      </c>
      <c r="Q35" s="72">
        <v>306.64999999999998</v>
      </c>
      <c r="R35" s="75">
        <v>45816</v>
      </c>
      <c r="S35" s="72" t="str">
        <f>TEXT(Table15[[#This Row],[Billing_Date]],"YYYY")</f>
        <v>2025</v>
      </c>
      <c r="T35" s="75">
        <v>45873</v>
      </c>
      <c r="U35" s="72" t="s">
        <v>28</v>
      </c>
      <c r="V35" s="72">
        <f>IF(Table15[[#This Row],[Payment_Status]]="Paid",1,0)</f>
        <v>1</v>
      </c>
      <c r="W35" s="72">
        <f>IF(Table15[[#This Row],[Payment_Status]]="Unpaid",1,0)</f>
        <v>0</v>
      </c>
      <c r="X35" s="72">
        <f>IF(Table15[[#This Row],[Payment_Status]]="Pending",1,0)</f>
        <v>0</v>
      </c>
      <c r="Y35" s="72" t="s">
        <v>29</v>
      </c>
      <c r="Z35" s="72" t="s">
        <v>39</v>
      </c>
      <c r="AA35" s="72" t="s">
        <v>63</v>
      </c>
      <c r="AB35" s="72">
        <v>42.27</v>
      </c>
      <c r="AC35" s="72">
        <v>19.25</v>
      </c>
      <c r="AD35" s="72" t="s">
        <v>32</v>
      </c>
      <c r="AE35" s="73">
        <v>43056</v>
      </c>
      <c r="AF35" s="72">
        <v>34</v>
      </c>
      <c r="AG35" s="76" t="s">
        <v>64</v>
      </c>
    </row>
    <row r="36" spans="5:33" x14ac:dyDescent="0.3">
      <c r="E36" s="71" t="s">
        <v>2566</v>
      </c>
      <c r="F36" s="72" t="s">
        <v>5275</v>
      </c>
      <c r="G36" s="72" t="s">
        <v>7285</v>
      </c>
      <c r="H36" s="72" t="s">
        <v>26</v>
      </c>
      <c r="I36" s="72" t="s">
        <v>8030</v>
      </c>
      <c r="J36" s="72" t="s">
        <v>8023</v>
      </c>
      <c r="K36" s="72" t="s">
        <v>8053</v>
      </c>
      <c r="L36" s="73">
        <v>45768</v>
      </c>
      <c r="M36" s="74">
        <v>0.59731481481481485</v>
      </c>
      <c r="N36" s="72">
        <v>319.47000000000003</v>
      </c>
      <c r="O36" s="72">
        <v>1912.18</v>
      </c>
      <c r="P36" s="72">
        <v>2231.65</v>
      </c>
      <c r="Q36" s="72">
        <v>1469.69</v>
      </c>
      <c r="R36" s="75">
        <v>45775</v>
      </c>
      <c r="S36" s="72" t="str">
        <f>TEXT(Table15[[#This Row],[Billing_Date]],"YYYY")</f>
        <v>2025</v>
      </c>
      <c r="T36" s="75">
        <v>45871</v>
      </c>
      <c r="U36" s="72" t="s">
        <v>28</v>
      </c>
      <c r="V36" s="72">
        <f>IF(Table15[[#This Row],[Payment_Status]]="Paid",1,0)</f>
        <v>1</v>
      </c>
      <c r="W36" s="72">
        <f>IF(Table15[[#This Row],[Payment_Status]]="Unpaid",1,0)</f>
        <v>0</v>
      </c>
      <c r="X36" s="72">
        <f>IF(Table15[[#This Row],[Payment_Status]]="Pending",1,0)</f>
        <v>0</v>
      </c>
      <c r="Y36" s="72" t="s">
        <v>38</v>
      </c>
      <c r="Z36" s="72" t="s">
        <v>30</v>
      </c>
      <c r="AA36" s="72" t="s">
        <v>45</v>
      </c>
      <c r="AB36" s="72">
        <v>219.87</v>
      </c>
      <c r="AC36" s="72">
        <v>99.6</v>
      </c>
      <c r="AD36" s="72" t="s">
        <v>46</v>
      </c>
      <c r="AE36" s="73">
        <v>42704</v>
      </c>
      <c r="AF36" s="72">
        <v>39</v>
      </c>
      <c r="AG36" s="76" t="s">
        <v>64</v>
      </c>
    </row>
    <row r="37" spans="5:33" x14ac:dyDescent="0.3">
      <c r="E37" s="71" t="s">
        <v>2574</v>
      </c>
      <c r="F37" s="72" t="s">
        <v>5279</v>
      </c>
      <c r="G37" s="72" t="s">
        <v>7289</v>
      </c>
      <c r="H37" s="72" t="s">
        <v>30</v>
      </c>
      <c r="I37" s="72" t="s">
        <v>8029</v>
      </c>
      <c r="J37" s="72" t="s">
        <v>8020</v>
      </c>
      <c r="K37" s="72" t="s">
        <v>8055</v>
      </c>
      <c r="L37" s="73">
        <v>45845</v>
      </c>
      <c r="M37" s="74">
        <v>0.6867361111111111</v>
      </c>
      <c r="N37" s="72">
        <v>280.12</v>
      </c>
      <c r="O37" s="72">
        <v>3633.02</v>
      </c>
      <c r="P37" s="72">
        <v>3913.14</v>
      </c>
      <c r="Q37" s="72">
        <v>1508.57</v>
      </c>
      <c r="R37" s="75">
        <v>45849</v>
      </c>
      <c r="S37" s="72" t="str">
        <f>TEXT(Table15[[#This Row],[Billing_Date]],"YYYY")</f>
        <v>2025</v>
      </c>
      <c r="T37" s="75">
        <v>45872</v>
      </c>
      <c r="U37" s="72" t="s">
        <v>49</v>
      </c>
      <c r="V37" s="72">
        <f>IF(Table15[[#This Row],[Payment_Status]]="Paid",1,0)</f>
        <v>0</v>
      </c>
      <c r="W37" s="72">
        <f>IF(Table15[[#This Row],[Payment_Status]]="Unpaid",1,0)</f>
        <v>1</v>
      </c>
      <c r="X37" s="72">
        <f>IF(Table15[[#This Row],[Payment_Status]]="Pending",1,0)</f>
        <v>0</v>
      </c>
      <c r="Y37" s="72" t="s">
        <v>50</v>
      </c>
      <c r="Z37" s="72" t="s">
        <v>39</v>
      </c>
      <c r="AA37" s="72" t="s">
        <v>85</v>
      </c>
      <c r="AB37" s="72">
        <v>194.54</v>
      </c>
      <c r="AC37" s="72">
        <v>85.58</v>
      </c>
      <c r="AD37" s="72" t="s">
        <v>46</v>
      </c>
      <c r="AE37" s="73">
        <v>44556</v>
      </c>
      <c r="AF37" s="72">
        <v>65</v>
      </c>
      <c r="AG37" s="76" t="s">
        <v>64</v>
      </c>
    </row>
    <row r="38" spans="5:33" x14ac:dyDescent="0.3">
      <c r="E38" s="71" t="s">
        <v>2596</v>
      </c>
      <c r="F38" s="72" t="s">
        <v>5289</v>
      </c>
      <c r="G38" s="72" t="s">
        <v>7300</v>
      </c>
      <c r="H38" s="72" t="s">
        <v>30</v>
      </c>
      <c r="I38" s="72" t="s">
        <v>8030</v>
      </c>
      <c r="J38" s="72" t="s">
        <v>8023</v>
      </c>
      <c r="K38" s="72" t="s">
        <v>1165</v>
      </c>
      <c r="L38" s="73">
        <v>45815</v>
      </c>
      <c r="M38" s="74">
        <v>0.14268518518518519</v>
      </c>
      <c r="N38" s="72">
        <v>216.35</v>
      </c>
      <c r="O38" s="72">
        <v>1926.08</v>
      </c>
      <c r="P38" s="72">
        <v>2142.4299999999998</v>
      </c>
      <c r="Q38" s="72">
        <v>1360.61</v>
      </c>
      <c r="R38" s="75">
        <v>45818</v>
      </c>
      <c r="S38" s="72" t="str">
        <f>TEXT(Table15[[#This Row],[Billing_Date]],"YYYY")</f>
        <v>2025</v>
      </c>
      <c r="T38" s="75">
        <v>45866</v>
      </c>
      <c r="U38" s="72" t="s">
        <v>49</v>
      </c>
      <c r="V38" s="72">
        <f>IF(Table15[[#This Row],[Payment_Status]]="Paid",1,0)</f>
        <v>0</v>
      </c>
      <c r="W38" s="72">
        <f>IF(Table15[[#This Row],[Payment_Status]]="Unpaid",1,0)</f>
        <v>1</v>
      </c>
      <c r="X38" s="72">
        <f>IF(Table15[[#This Row],[Payment_Status]]="Pending",1,0)</f>
        <v>0</v>
      </c>
      <c r="Y38" s="72" t="s">
        <v>29</v>
      </c>
      <c r="Z38" s="72" t="s">
        <v>44</v>
      </c>
      <c r="AA38" s="72" t="s">
        <v>45</v>
      </c>
      <c r="AB38" s="72">
        <v>102.89</v>
      </c>
      <c r="AC38" s="72">
        <v>113.46</v>
      </c>
      <c r="AD38" s="72" t="s">
        <v>46</v>
      </c>
      <c r="AE38" s="73">
        <v>43375</v>
      </c>
      <c r="AF38" s="72">
        <v>24</v>
      </c>
      <c r="AG38" s="76" t="s">
        <v>33</v>
      </c>
    </row>
    <row r="39" spans="5:33" x14ac:dyDescent="0.3">
      <c r="E39" s="71" t="s">
        <v>2611</v>
      </c>
      <c r="F39" s="72" t="s">
        <v>5296</v>
      </c>
      <c r="G39" s="72" t="s">
        <v>7308</v>
      </c>
      <c r="H39" s="72" t="s">
        <v>26</v>
      </c>
      <c r="I39" s="72" t="s">
        <v>8029</v>
      </c>
      <c r="J39" s="72" t="s">
        <v>8020</v>
      </c>
      <c r="K39" s="72" t="s">
        <v>1269</v>
      </c>
      <c r="L39" s="73">
        <v>45690</v>
      </c>
      <c r="M39" s="74">
        <v>0.27693287037037034</v>
      </c>
      <c r="N39" s="72">
        <v>242.19</v>
      </c>
      <c r="O39" s="72">
        <v>4761.1499999999996</v>
      </c>
      <c r="P39" s="72">
        <v>5003.3399999999901</v>
      </c>
      <c r="Q39" s="72">
        <v>1343.66</v>
      </c>
      <c r="R39" s="75">
        <v>45697</v>
      </c>
      <c r="S39" s="72" t="str">
        <f>TEXT(Table15[[#This Row],[Billing_Date]],"YYYY")</f>
        <v>2025</v>
      </c>
      <c r="T39" s="75">
        <v>45881</v>
      </c>
      <c r="U39" s="72" t="s">
        <v>28</v>
      </c>
      <c r="V39" s="72">
        <f>IF(Table15[[#This Row],[Payment_Status]]="Paid",1,0)</f>
        <v>1</v>
      </c>
      <c r="W39" s="72">
        <f>IF(Table15[[#This Row],[Payment_Status]]="Unpaid",1,0)</f>
        <v>0</v>
      </c>
      <c r="X39" s="72">
        <f>IF(Table15[[#This Row],[Payment_Status]]="Pending",1,0)</f>
        <v>0</v>
      </c>
      <c r="Y39" s="72" t="s">
        <v>43</v>
      </c>
      <c r="Z39" s="72" t="s">
        <v>44</v>
      </c>
      <c r="AA39" s="72" t="s">
        <v>85</v>
      </c>
      <c r="AB39" s="72">
        <v>127.66</v>
      </c>
      <c r="AC39" s="72">
        <v>114.53</v>
      </c>
      <c r="AD39" s="72" t="s">
        <v>32</v>
      </c>
      <c r="AE39" s="73">
        <v>42880</v>
      </c>
      <c r="AF39" s="72">
        <v>30</v>
      </c>
      <c r="AG39" s="76" t="s">
        <v>33</v>
      </c>
    </row>
    <row r="40" spans="5:33" x14ac:dyDescent="0.3">
      <c r="E40" s="71" t="s">
        <v>2914</v>
      </c>
      <c r="F40" s="72" t="s">
        <v>5446</v>
      </c>
      <c r="G40" s="72" t="s">
        <v>7459</v>
      </c>
      <c r="H40" s="72" t="s">
        <v>26</v>
      </c>
      <c r="I40" s="72" t="s">
        <v>8029</v>
      </c>
      <c r="J40" s="72" t="s">
        <v>8020</v>
      </c>
      <c r="K40" s="72" t="s">
        <v>589</v>
      </c>
      <c r="L40" s="73">
        <v>45568</v>
      </c>
      <c r="M40" s="74">
        <v>0.43320601851851853</v>
      </c>
      <c r="N40" s="72">
        <v>403.85</v>
      </c>
      <c r="O40" s="72">
        <v>3653.9</v>
      </c>
      <c r="P40" s="72">
        <v>4057.75</v>
      </c>
      <c r="Q40" s="72">
        <v>2992.69</v>
      </c>
      <c r="R40" s="75">
        <v>45850</v>
      </c>
      <c r="S40" s="72" t="str">
        <f>TEXT(Table15[[#This Row],[Billing_Date]],"YYYY")</f>
        <v>2025</v>
      </c>
      <c r="T40" s="75">
        <v>45870</v>
      </c>
      <c r="U40" s="72" t="s">
        <v>28</v>
      </c>
      <c r="V40" s="72">
        <f>IF(Table15[[#This Row],[Payment_Status]]="Paid",1,0)</f>
        <v>1</v>
      </c>
      <c r="W40" s="72">
        <f>IF(Table15[[#This Row],[Payment_Status]]="Unpaid",1,0)</f>
        <v>0</v>
      </c>
      <c r="X40" s="72">
        <f>IF(Table15[[#This Row],[Payment_Status]]="Pending",1,0)</f>
        <v>0</v>
      </c>
      <c r="Y40" s="72" t="s">
        <v>43</v>
      </c>
      <c r="Z40" s="72" t="s">
        <v>39</v>
      </c>
      <c r="AA40" s="72" t="s">
        <v>85</v>
      </c>
      <c r="AB40" s="72">
        <v>242.02</v>
      </c>
      <c r="AC40" s="72">
        <v>161.83000000000001</v>
      </c>
      <c r="AD40" s="72" t="s">
        <v>32</v>
      </c>
      <c r="AE40" s="73">
        <v>43765</v>
      </c>
      <c r="AF40" s="72">
        <v>35</v>
      </c>
      <c r="AG40" s="76" t="s">
        <v>33</v>
      </c>
    </row>
    <row r="41" spans="5:33" x14ac:dyDescent="0.3">
      <c r="E41" s="71" t="s">
        <v>2953</v>
      </c>
      <c r="F41" s="72" t="s">
        <v>5466</v>
      </c>
      <c r="G41" s="72" t="s">
        <v>7479</v>
      </c>
      <c r="H41" s="72" t="s">
        <v>30</v>
      </c>
      <c r="I41" s="72" t="s">
        <v>8028</v>
      </c>
      <c r="J41" s="72" t="s">
        <v>8022</v>
      </c>
      <c r="K41" s="72" t="s">
        <v>99</v>
      </c>
      <c r="L41" s="73">
        <v>45761</v>
      </c>
      <c r="M41" s="74">
        <v>0.14743055555555556</v>
      </c>
      <c r="N41" s="72">
        <v>481.66</v>
      </c>
      <c r="O41" s="72">
        <v>2531.15</v>
      </c>
      <c r="P41" s="72">
        <v>3012.81</v>
      </c>
      <c r="Q41" s="72">
        <v>3525.36</v>
      </c>
      <c r="R41" s="75">
        <v>45837</v>
      </c>
      <c r="S41" s="72" t="str">
        <f>TEXT(Table15[[#This Row],[Billing_Date]],"YYYY")</f>
        <v>2025</v>
      </c>
      <c r="T41" s="75">
        <v>45867</v>
      </c>
      <c r="U41" s="72" t="s">
        <v>28</v>
      </c>
      <c r="V41" s="72">
        <f>IF(Table15[[#This Row],[Payment_Status]]="Paid",1,0)</f>
        <v>1</v>
      </c>
      <c r="W41" s="72">
        <f>IF(Table15[[#This Row],[Payment_Status]]="Unpaid",1,0)</f>
        <v>0</v>
      </c>
      <c r="X41" s="72">
        <f>IF(Table15[[#This Row],[Payment_Status]]="Pending",1,0)</f>
        <v>0</v>
      </c>
      <c r="Y41" s="72" t="s">
        <v>29</v>
      </c>
      <c r="Z41" s="72" t="s">
        <v>39</v>
      </c>
      <c r="AA41" s="72" t="s">
        <v>63</v>
      </c>
      <c r="AB41" s="72">
        <v>262.27</v>
      </c>
      <c r="AC41" s="72">
        <v>219.39</v>
      </c>
      <c r="AD41" s="72" t="s">
        <v>32</v>
      </c>
      <c r="AE41" s="73">
        <v>44067</v>
      </c>
      <c r="AF41" s="72">
        <v>37</v>
      </c>
      <c r="AG41" s="76" t="s">
        <v>40</v>
      </c>
    </row>
    <row r="42" spans="5:33" x14ac:dyDescent="0.3">
      <c r="E42" s="71" t="s">
        <v>182</v>
      </c>
      <c r="F42" s="72" t="s">
        <v>5492</v>
      </c>
      <c r="G42" s="72" t="s">
        <v>7506</v>
      </c>
      <c r="H42" s="72" t="s">
        <v>26</v>
      </c>
      <c r="I42" s="72" t="s">
        <v>8029</v>
      </c>
      <c r="J42" s="72" t="s">
        <v>8020</v>
      </c>
      <c r="K42" s="72" t="s">
        <v>8056</v>
      </c>
      <c r="L42" s="73">
        <v>45535</v>
      </c>
      <c r="M42" s="74">
        <v>0.78420138888888891</v>
      </c>
      <c r="N42" s="72">
        <v>16.27</v>
      </c>
      <c r="O42" s="72">
        <v>4497.6899999999996</v>
      </c>
      <c r="P42" s="72">
        <v>4513.96</v>
      </c>
      <c r="Q42" s="72">
        <v>111.59</v>
      </c>
      <c r="R42" s="75">
        <v>45575</v>
      </c>
      <c r="S42" s="72" t="str">
        <f>TEXT(Table15[[#This Row],[Billing_Date]],"YYYY")</f>
        <v>2024</v>
      </c>
      <c r="T42" s="75">
        <v>45866</v>
      </c>
      <c r="U42" s="72" t="s">
        <v>28</v>
      </c>
      <c r="V42" s="72">
        <f>IF(Table15[[#This Row],[Payment_Status]]="Paid",1,0)</f>
        <v>1</v>
      </c>
      <c r="W42" s="72">
        <f>IF(Table15[[#This Row],[Payment_Status]]="Unpaid",1,0)</f>
        <v>0</v>
      </c>
      <c r="X42" s="72">
        <f>IF(Table15[[#This Row],[Payment_Status]]="Pending",1,0)</f>
        <v>0</v>
      </c>
      <c r="Y42" s="72" t="s">
        <v>29</v>
      </c>
      <c r="Z42" s="72" t="s">
        <v>30</v>
      </c>
      <c r="AA42" s="72" t="s">
        <v>51</v>
      </c>
      <c r="AB42" s="72">
        <v>8.5299999999999994</v>
      </c>
      <c r="AC42" s="72">
        <v>7.74</v>
      </c>
      <c r="AD42" s="72" t="s">
        <v>32</v>
      </c>
      <c r="AE42" s="73">
        <v>43921</v>
      </c>
      <c r="AF42" s="72">
        <v>56</v>
      </c>
      <c r="AG42" s="76" t="s">
        <v>64</v>
      </c>
    </row>
    <row r="43" spans="5:33" x14ac:dyDescent="0.3">
      <c r="E43" s="71" t="s">
        <v>3060</v>
      </c>
      <c r="F43" s="72" t="s">
        <v>5518</v>
      </c>
      <c r="G43" s="72" t="s">
        <v>7533</v>
      </c>
      <c r="H43" s="72" t="s">
        <v>35</v>
      </c>
      <c r="I43" s="72" t="s">
        <v>8029</v>
      </c>
      <c r="J43" s="72" t="s">
        <v>8020</v>
      </c>
      <c r="K43" s="72" t="s">
        <v>2567</v>
      </c>
      <c r="L43" s="73">
        <v>45550</v>
      </c>
      <c r="M43" s="74">
        <v>0.89560185185185182</v>
      </c>
      <c r="N43" s="72">
        <v>24.69</v>
      </c>
      <c r="O43" s="72">
        <v>3372.87</v>
      </c>
      <c r="P43" s="72">
        <v>3397.56</v>
      </c>
      <c r="Q43" s="72">
        <v>116</v>
      </c>
      <c r="R43" s="75">
        <v>45551</v>
      </c>
      <c r="S43" s="72" t="str">
        <f>TEXT(Table15[[#This Row],[Billing_Date]],"YYYY")</f>
        <v>2024</v>
      </c>
      <c r="T43" s="75">
        <v>45864</v>
      </c>
      <c r="U43" s="72" t="s">
        <v>37</v>
      </c>
      <c r="V43" s="72">
        <f>IF(Table15[[#This Row],[Payment_Status]]="Paid",1,0)</f>
        <v>0</v>
      </c>
      <c r="W43" s="72">
        <f>IF(Table15[[#This Row],[Payment_Status]]="Unpaid",1,0)</f>
        <v>0</v>
      </c>
      <c r="X43" s="72">
        <f>IF(Table15[[#This Row],[Payment_Status]]="Pending",1,0)</f>
        <v>1</v>
      </c>
      <c r="Y43" s="72" t="s">
        <v>29</v>
      </c>
      <c r="Z43" s="72" t="s">
        <v>30</v>
      </c>
      <c r="AA43" s="72" t="s">
        <v>31</v>
      </c>
      <c r="AB43" s="72">
        <v>16.45</v>
      </c>
      <c r="AC43" s="72">
        <v>8.24</v>
      </c>
      <c r="AD43" s="72" t="s">
        <v>32</v>
      </c>
      <c r="AE43" s="73">
        <v>42296</v>
      </c>
      <c r="AF43" s="72">
        <v>67</v>
      </c>
      <c r="AG43" s="76" t="s">
        <v>64</v>
      </c>
    </row>
    <row r="44" spans="5:33" x14ac:dyDescent="0.3">
      <c r="E44" s="71" t="s">
        <v>3061</v>
      </c>
      <c r="F44" s="72" t="s">
        <v>5519</v>
      </c>
      <c r="G44" s="72" t="s">
        <v>7534</v>
      </c>
      <c r="H44" s="72" t="s">
        <v>26</v>
      </c>
      <c r="I44" s="72" t="s">
        <v>8031</v>
      </c>
      <c r="J44" s="72" t="s">
        <v>8024</v>
      </c>
      <c r="K44" s="72" t="s">
        <v>901</v>
      </c>
      <c r="L44" s="73">
        <v>45786</v>
      </c>
      <c r="M44" s="74">
        <v>0.35478009259259258</v>
      </c>
      <c r="N44" s="72">
        <v>379.78</v>
      </c>
      <c r="O44" s="72">
        <v>1302.06</v>
      </c>
      <c r="P44" s="72">
        <v>1681.84</v>
      </c>
      <c r="Q44" s="72">
        <v>2150.0500000000002</v>
      </c>
      <c r="R44" s="75">
        <v>45787</v>
      </c>
      <c r="S44" s="72" t="str">
        <f>TEXT(Table15[[#This Row],[Billing_Date]],"YYYY")</f>
        <v>2025</v>
      </c>
      <c r="T44" s="75">
        <v>45858</v>
      </c>
      <c r="U44" s="72" t="s">
        <v>49</v>
      </c>
      <c r="V44" s="72">
        <f>IF(Table15[[#This Row],[Payment_Status]]="Paid",1,0)</f>
        <v>0</v>
      </c>
      <c r="W44" s="72">
        <f>IF(Table15[[#This Row],[Payment_Status]]="Unpaid",1,0)</f>
        <v>1</v>
      </c>
      <c r="X44" s="72">
        <f>IF(Table15[[#This Row],[Payment_Status]]="Pending",1,0)</f>
        <v>0</v>
      </c>
      <c r="Y44" s="72" t="s">
        <v>29</v>
      </c>
      <c r="Z44" s="72" t="s">
        <v>44</v>
      </c>
      <c r="AA44" s="72" t="s">
        <v>31</v>
      </c>
      <c r="AB44" s="72">
        <v>233.54</v>
      </c>
      <c r="AC44" s="72">
        <v>146.24</v>
      </c>
      <c r="AD44" s="72" t="s">
        <v>32</v>
      </c>
      <c r="AE44" s="73">
        <v>45156</v>
      </c>
      <c r="AF44" s="72">
        <v>75</v>
      </c>
      <c r="AG44" s="76" t="s">
        <v>33</v>
      </c>
    </row>
    <row r="45" spans="5:33" x14ac:dyDescent="0.3">
      <c r="E45" s="71" t="s">
        <v>3132</v>
      </c>
      <c r="F45" s="72" t="s">
        <v>5554</v>
      </c>
      <c r="G45" s="72" t="s">
        <v>7570</v>
      </c>
      <c r="H45" s="72" t="s">
        <v>35</v>
      </c>
      <c r="I45" s="72" t="s">
        <v>8026</v>
      </c>
      <c r="J45" s="72" t="s">
        <v>8021</v>
      </c>
      <c r="K45" s="72" t="s">
        <v>1694</v>
      </c>
      <c r="L45" s="73">
        <v>45772</v>
      </c>
      <c r="M45" s="74">
        <v>0.49452546296296296</v>
      </c>
      <c r="N45" s="72">
        <v>158.79</v>
      </c>
      <c r="O45" s="72">
        <v>1343.29</v>
      </c>
      <c r="P45" s="72">
        <v>1502.08</v>
      </c>
      <c r="Q45" s="72">
        <v>1126.79</v>
      </c>
      <c r="R45" s="75">
        <v>45775</v>
      </c>
      <c r="S45" s="72" t="str">
        <f>TEXT(Table15[[#This Row],[Billing_Date]],"YYYY")</f>
        <v>2025</v>
      </c>
      <c r="T45" s="75">
        <v>45883</v>
      </c>
      <c r="U45" s="72" t="s">
        <v>37</v>
      </c>
      <c r="V45" s="72">
        <f>IF(Table15[[#This Row],[Payment_Status]]="Paid",1,0)</f>
        <v>0</v>
      </c>
      <c r="W45" s="72">
        <f>IF(Table15[[#This Row],[Payment_Status]]="Unpaid",1,0)</f>
        <v>0</v>
      </c>
      <c r="X45" s="72">
        <f>IF(Table15[[#This Row],[Payment_Status]]="Pending",1,0)</f>
        <v>1</v>
      </c>
      <c r="Y45" s="72" t="s">
        <v>38</v>
      </c>
      <c r="Z45" s="72" t="s">
        <v>39</v>
      </c>
      <c r="AA45" s="72" t="s">
        <v>51</v>
      </c>
      <c r="AB45" s="72">
        <v>88.56</v>
      </c>
      <c r="AC45" s="72">
        <v>70.23</v>
      </c>
      <c r="AD45" s="72" t="s">
        <v>32</v>
      </c>
      <c r="AE45" s="73">
        <v>43826</v>
      </c>
      <c r="AF45" s="72">
        <v>57</v>
      </c>
      <c r="AG45" s="76" t="s">
        <v>33</v>
      </c>
    </row>
    <row r="46" spans="5:33" x14ac:dyDescent="0.3">
      <c r="E46" s="71" t="s">
        <v>3155</v>
      </c>
      <c r="F46" s="72" t="s">
        <v>5566</v>
      </c>
      <c r="G46" s="72" t="s">
        <v>7582</v>
      </c>
      <c r="H46" s="72" t="s">
        <v>30</v>
      </c>
      <c r="I46" s="72" t="s">
        <v>8027</v>
      </c>
      <c r="J46" s="72" t="s">
        <v>8022</v>
      </c>
      <c r="K46" s="72" t="s">
        <v>8057</v>
      </c>
      <c r="L46" s="73">
        <v>45762</v>
      </c>
      <c r="M46" s="74">
        <v>0.80855324074074075</v>
      </c>
      <c r="N46" s="72">
        <v>215.4</v>
      </c>
      <c r="O46" s="72">
        <v>1104.8800000000001</v>
      </c>
      <c r="P46" s="72">
        <v>1320.28</v>
      </c>
      <c r="Q46" s="72">
        <v>1330.77</v>
      </c>
      <c r="R46" s="75">
        <v>45783</v>
      </c>
      <c r="S46" s="72" t="str">
        <f>TEXT(Table15[[#This Row],[Billing_Date]],"YYYY")</f>
        <v>2025</v>
      </c>
      <c r="T46" s="75">
        <v>45881</v>
      </c>
      <c r="U46" s="72" t="s">
        <v>28</v>
      </c>
      <c r="V46" s="72">
        <f>IF(Table15[[#This Row],[Payment_Status]]="Paid",1,0)</f>
        <v>1</v>
      </c>
      <c r="W46" s="72">
        <f>IF(Table15[[#This Row],[Payment_Status]]="Unpaid",1,0)</f>
        <v>0</v>
      </c>
      <c r="X46" s="72">
        <f>IF(Table15[[#This Row],[Payment_Status]]="Pending",1,0)</f>
        <v>0</v>
      </c>
      <c r="Y46" s="72" t="s">
        <v>29</v>
      </c>
      <c r="Z46" s="72" t="s">
        <v>39</v>
      </c>
      <c r="AA46" s="72" t="s">
        <v>51</v>
      </c>
      <c r="AB46" s="72">
        <v>129.21</v>
      </c>
      <c r="AC46" s="72">
        <v>86.19</v>
      </c>
      <c r="AD46" s="72" t="s">
        <v>32</v>
      </c>
      <c r="AE46" s="73">
        <v>42525</v>
      </c>
      <c r="AF46" s="72">
        <v>69</v>
      </c>
      <c r="AG46" s="76" t="s">
        <v>40</v>
      </c>
    </row>
    <row r="47" spans="5:33" x14ac:dyDescent="0.3">
      <c r="E47" s="71" t="s">
        <v>3197</v>
      </c>
      <c r="F47" s="72" t="s">
        <v>5587</v>
      </c>
      <c r="G47" s="72" t="s">
        <v>7603</v>
      </c>
      <c r="H47" s="72" t="s">
        <v>35</v>
      </c>
      <c r="I47" s="72" t="s">
        <v>8029</v>
      </c>
      <c r="J47" s="72" t="s">
        <v>8020</v>
      </c>
      <c r="K47" s="72" t="s">
        <v>2556</v>
      </c>
      <c r="L47" s="73">
        <v>45591</v>
      </c>
      <c r="M47" s="74">
        <v>0.91621527777777778</v>
      </c>
      <c r="N47" s="72">
        <v>339.8</v>
      </c>
      <c r="O47" s="72">
        <v>1804.79</v>
      </c>
      <c r="P47" s="72">
        <v>2144.59</v>
      </c>
      <c r="Q47" s="72">
        <v>2301.02</v>
      </c>
      <c r="R47" s="75">
        <v>45655</v>
      </c>
      <c r="S47" s="72" t="str">
        <f>TEXT(Table15[[#This Row],[Billing_Date]],"YYYY")</f>
        <v>2024</v>
      </c>
      <c r="T47" s="75">
        <v>45885</v>
      </c>
      <c r="U47" s="72" t="s">
        <v>37</v>
      </c>
      <c r="V47" s="72">
        <f>IF(Table15[[#This Row],[Payment_Status]]="Paid",1,0)</f>
        <v>0</v>
      </c>
      <c r="W47" s="72">
        <f>IF(Table15[[#This Row],[Payment_Status]]="Unpaid",1,0)</f>
        <v>0</v>
      </c>
      <c r="X47" s="72">
        <f>IF(Table15[[#This Row],[Payment_Status]]="Pending",1,0)</f>
        <v>1</v>
      </c>
      <c r="Y47" s="72" t="s">
        <v>43</v>
      </c>
      <c r="Z47" s="72" t="s">
        <v>30</v>
      </c>
      <c r="AA47" s="72" t="s">
        <v>63</v>
      </c>
      <c r="AB47" s="72">
        <v>211.42</v>
      </c>
      <c r="AC47" s="72">
        <v>128.38</v>
      </c>
      <c r="AD47" s="72" t="s">
        <v>32</v>
      </c>
      <c r="AE47" s="73">
        <v>43842</v>
      </c>
      <c r="AF47" s="72">
        <v>50</v>
      </c>
      <c r="AG47" s="76" t="s">
        <v>64</v>
      </c>
    </row>
    <row r="48" spans="5:33" x14ac:dyDescent="0.3">
      <c r="E48" s="71" t="s">
        <v>3280</v>
      </c>
      <c r="F48" s="72" t="s">
        <v>5630</v>
      </c>
      <c r="G48" s="72" t="s">
        <v>7646</v>
      </c>
      <c r="H48" s="72" t="s">
        <v>26</v>
      </c>
      <c r="I48" s="72" t="s">
        <v>8029</v>
      </c>
      <c r="J48" s="72" t="s">
        <v>8020</v>
      </c>
      <c r="K48" s="72" t="s">
        <v>2064</v>
      </c>
      <c r="L48" s="73">
        <v>45797</v>
      </c>
      <c r="M48" s="74">
        <v>0.64327546296296301</v>
      </c>
      <c r="N48" s="72">
        <v>389.21</v>
      </c>
      <c r="O48" s="72">
        <v>3562.52</v>
      </c>
      <c r="P48" s="72">
        <v>3951.73</v>
      </c>
      <c r="Q48" s="72">
        <v>2894.47</v>
      </c>
      <c r="R48" s="75">
        <v>45797</v>
      </c>
      <c r="S48" s="72" t="str">
        <f>TEXT(Table15[[#This Row],[Billing_Date]],"YYYY")</f>
        <v>2025</v>
      </c>
      <c r="T48" s="75">
        <v>45865</v>
      </c>
      <c r="U48" s="72" t="s">
        <v>49</v>
      </c>
      <c r="V48" s="72">
        <f>IF(Table15[[#This Row],[Payment_Status]]="Paid",1,0)</f>
        <v>0</v>
      </c>
      <c r="W48" s="72">
        <f>IF(Table15[[#This Row],[Payment_Status]]="Unpaid",1,0)</f>
        <v>1</v>
      </c>
      <c r="X48" s="72">
        <f>IF(Table15[[#This Row],[Payment_Status]]="Pending",1,0)</f>
        <v>0</v>
      </c>
      <c r="Y48" s="72" t="s">
        <v>29</v>
      </c>
      <c r="Z48" s="72" t="s">
        <v>30</v>
      </c>
      <c r="AA48" s="72" t="s">
        <v>51</v>
      </c>
      <c r="AB48" s="72">
        <v>233.86</v>
      </c>
      <c r="AC48" s="72">
        <v>155.35</v>
      </c>
      <c r="AD48" s="72" t="s">
        <v>32</v>
      </c>
      <c r="AE48" s="73">
        <v>42497</v>
      </c>
      <c r="AF48" s="72">
        <v>52</v>
      </c>
      <c r="AG48" s="76" t="s">
        <v>64</v>
      </c>
    </row>
    <row r="49" spans="5:33" x14ac:dyDescent="0.3">
      <c r="E49" s="71" t="s">
        <v>3379</v>
      </c>
      <c r="F49" s="72" t="s">
        <v>5680</v>
      </c>
      <c r="G49" s="72" t="s">
        <v>7696</v>
      </c>
      <c r="H49" s="72" t="s">
        <v>26</v>
      </c>
      <c r="I49" s="72" t="s">
        <v>8029</v>
      </c>
      <c r="J49" s="72" t="s">
        <v>8020</v>
      </c>
      <c r="K49" s="72" t="s">
        <v>1111</v>
      </c>
      <c r="L49" s="73">
        <v>45836</v>
      </c>
      <c r="M49" s="74">
        <v>0.28100694444444446</v>
      </c>
      <c r="N49" s="72">
        <v>19.37</v>
      </c>
      <c r="O49" s="72">
        <v>4692.6000000000004</v>
      </c>
      <c r="P49" s="72">
        <v>4711.97</v>
      </c>
      <c r="Q49" s="72">
        <v>134.68</v>
      </c>
      <c r="R49" s="75">
        <v>45836</v>
      </c>
      <c r="S49" s="72" t="str">
        <f>TEXT(Table15[[#This Row],[Billing_Date]],"YYYY")</f>
        <v>2025</v>
      </c>
      <c r="T49" s="75">
        <v>45870</v>
      </c>
      <c r="U49" s="72" t="s">
        <v>37</v>
      </c>
      <c r="V49" s="72">
        <f>IF(Table15[[#This Row],[Payment_Status]]="Paid",1,0)</f>
        <v>0</v>
      </c>
      <c r="W49" s="72">
        <f>IF(Table15[[#This Row],[Payment_Status]]="Unpaid",1,0)</f>
        <v>0</v>
      </c>
      <c r="X49" s="72">
        <f>IF(Table15[[#This Row],[Payment_Status]]="Pending",1,0)</f>
        <v>1</v>
      </c>
      <c r="Y49" s="72" t="s">
        <v>50</v>
      </c>
      <c r="Z49" s="72" t="s">
        <v>44</v>
      </c>
      <c r="AA49" s="72" t="s">
        <v>63</v>
      </c>
      <c r="AB49" s="72">
        <v>11.83</v>
      </c>
      <c r="AC49" s="72">
        <v>7.54</v>
      </c>
      <c r="AD49" s="72" t="s">
        <v>46</v>
      </c>
      <c r="AE49" s="73">
        <v>45489</v>
      </c>
      <c r="AF49" s="72">
        <v>26</v>
      </c>
      <c r="AG49" s="76" t="s">
        <v>33</v>
      </c>
    </row>
    <row r="50" spans="5:33" x14ac:dyDescent="0.3">
      <c r="E50" s="71" t="s">
        <v>3850</v>
      </c>
      <c r="F50" s="72" t="s">
        <v>5688</v>
      </c>
      <c r="G50" s="72" t="s">
        <v>7704</v>
      </c>
      <c r="H50" s="72" t="s">
        <v>26</v>
      </c>
      <c r="I50" s="72" t="s">
        <v>8031</v>
      </c>
      <c r="J50" s="72" t="s">
        <v>8024</v>
      </c>
      <c r="K50" s="72" t="s">
        <v>537</v>
      </c>
      <c r="L50" s="73">
        <v>45755</v>
      </c>
      <c r="M50" s="74">
        <v>0.63243055555555561</v>
      </c>
      <c r="N50" s="72">
        <v>32.42</v>
      </c>
      <c r="O50" s="72">
        <v>2551.75</v>
      </c>
      <c r="P50" s="72">
        <v>2584.17</v>
      </c>
      <c r="Q50" s="72">
        <v>212.43</v>
      </c>
      <c r="R50" s="75">
        <v>45758</v>
      </c>
      <c r="S50" s="72" t="str">
        <f>TEXT(Table15[[#This Row],[Billing_Date]],"YYYY")</f>
        <v>2025</v>
      </c>
      <c r="T50" s="75">
        <v>45872</v>
      </c>
      <c r="U50" s="72" t="s">
        <v>49</v>
      </c>
      <c r="V50" s="72">
        <f>IF(Table15[[#This Row],[Payment_Status]]="Paid",1,0)</f>
        <v>0</v>
      </c>
      <c r="W50" s="72">
        <f>IF(Table15[[#This Row],[Payment_Status]]="Unpaid",1,0)</f>
        <v>1</v>
      </c>
      <c r="X50" s="72">
        <f>IF(Table15[[#This Row],[Payment_Status]]="Pending",1,0)</f>
        <v>0</v>
      </c>
      <c r="Y50" s="72" t="s">
        <v>50</v>
      </c>
      <c r="Z50" s="72" t="s">
        <v>39</v>
      </c>
      <c r="AA50" s="72" t="s">
        <v>63</v>
      </c>
      <c r="AB50" s="72">
        <v>18.260000000000002</v>
      </c>
      <c r="AC50" s="72">
        <v>14.16</v>
      </c>
      <c r="AD50" s="72" t="s">
        <v>46</v>
      </c>
      <c r="AE50" s="73">
        <v>44056</v>
      </c>
      <c r="AF50" s="72">
        <v>40</v>
      </c>
      <c r="AG50" s="76" t="s">
        <v>40</v>
      </c>
    </row>
    <row r="51" spans="5:33" x14ac:dyDescent="0.3">
      <c r="E51" s="71" t="s">
        <v>3564</v>
      </c>
      <c r="F51" s="72" t="s">
        <v>5770</v>
      </c>
      <c r="G51" s="72" t="s">
        <v>7789</v>
      </c>
      <c r="H51" s="72" t="s">
        <v>26</v>
      </c>
      <c r="I51" s="72" t="s">
        <v>8030</v>
      </c>
      <c r="J51" s="72" t="s">
        <v>8023</v>
      </c>
      <c r="K51" s="72" t="s">
        <v>183</v>
      </c>
      <c r="L51" s="73">
        <v>45671</v>
      </c>
      <c r="M51" s="74">
        <v>0.25984953703703706</v>
      </c>
      <c r="N51" s="72">
        <v>143.79</v>
      </c>
      <c r="O51" s="72">
        <v>2458.94</v>
      </c>
      <c r="P51" s="72">
        <v>2602.73</v>
      </c>
      <c r="Q51" s="72">
        <v>949.8</v>
      </c>
      <c r="R51" s="75">
        <v>45673</v>
      </c>
      <c r="S51" s="72" t="str">
        <f>TEXT(Table15[[#This Row],[Billing_Date]],"YYYY")</f>
        <v>2025</v>
      </c>
      <c r="T51" s="75">
        <v>45874</v>
      </c>
      <c r="U51" s="72" t="s">
        <v>49</v>
      </c>
      <c r="V51" s="72">
        <f>IF(Table15[[#This Row],[Payment_Status]]="Paid",1,0)</f>
        <v>0</v>
      </c>
      <c r="W51" s="72">
        <f>IF(Table15[[#This Row],[Payment_Status]]="Unpaid",1,0)</f>
        <v>1</v>
      </c>
      <c r="X51" s="72">
        <f>IF(Table15[[#This Row],[Payment_Status]]="Pending",1,0)</f>
        <v>0</v>
      </c>
      <c r="Y51" s="72" t="s">
        <v>43</v>
      </c>
      <c r="Z51" s="72" t="s">
        <v>39</v>
      </c>
      <c r="AA51" s="72" t="s">
        <v>85</v>
      </c>
      <c r="AB51" s="72">
        <v>64.709999999999994</v>
      </c>
      <c r="AC51" s="72">
        <v>79.08</v>
      </c>
      <c r="AD51" s="72" t="s">
        <v>32</v>
      </c>
      <c r="AE51" s="73">
        <v>43427</v>
      </c>
      <c r="AF51" s="72">
        <v>61</v>
      </c>
      <c r="AG51" s="76" t="s">
        <v>64</v>
      </c>
    </row>
    <row r="52" spans="5:33" x14ac:dyDescent="0.3">
      <c r="E52" s="71" t="s">
        <v>3279</v>
      </c>
      <c r="F52" s="72" t="s">
        <v>5832</v>
      </c>
      <c r="G52" s="72" t="s">
        <v>7852</v>
      </c>
      <c r="H52" s="72" t="s">
        <v>35</v>
      </c>
      <c r="I52" s="72" t="s">
        <v>8031</v>
      </c>
      <c r="J52" s="72" t="s">
        <v>8024</v>
      </c>
      <c r="K52" s="72" t="s">
        <v>2575</v>
      </c>
      <c r="L52" s="73">
        <v>45612</v>
      </c>
      <c r="M52" s="74">
        <v>0.3256134259259259</v>
      </c>
      <c r="N52" s="72">
        <v>469.12</v>
      </c>
      <c r="O52" s="72">
        <v>3236.82</v>
      </c>
      <c r="P52" s="72">
        <v>3705.94</v>
      </c>
      <c r="Q52" s="72">
        <v>3374.71</v>
      </c>
      <c r="R52" s="75">
        <v>45618</v>
      </c>
      <c r="S52" s="72" t="str">
        <f>TEXT(Table15[[#This Row],[Billing_Date]],"YYYY")</f>
        <v>2024</v>
      </c>
      <c r="T52" s="75">
        <v>45866</v>
      </c>
      <c r="U52" s="72" t="s">
        <v>49</v>
      </c>
      <c r="V52" s="72">
        <f>IF(Table15[[#This Row],[Payment_Status]]="Paid",1,0)</f>
        <v>0</v>
      </c>
      <c r="W52" s="72">
        <f>IF(Table15[[#This Row],[Payment_Status]]="Unpaid",1,0)</f>
        <v>1</v>
      </c>
      <c r="X52" s="72">
        <f>IF(Table15[[#This Row],[Payment_Status]]="Pending",1,0)</f>
        <v>0</v>
      </c>
      <c r="Y52" s="72" t="s">
        <v>29</v>
      </c>
      <c r="Z52" s="72" t="s">
        <v>39</v>
      </c>
      <c r="AA52" s="72" t="s">
        <v>51</v>
      </c>
      <c r="AB52" s="72">
        <v>259.55</v>
      </c>
      <c r="AC52" s="72">
        <v>209.57</v>
      </c>
      <c r="AD52" s="72" t="s">
        <v>32</v>
      </c>
      <c r="AE52" s="73">
        <v>43689</v>
      </c>
      <c r="AF52" s="72">
        <v>18</v>
      </c>
      <c r="AG52" s="76" t="s">
        <v>33</v>
      </c>
    </row>
    <row r="53" spans="5:33" x14ac:dyDescent="0.3">
      <c r="E53" s="71" t="s">
        <v>1455</v>
      </c>
      <c r="F53" s="72" t="s">
        <v>5871</v>
      </c>
      <c r="G53" s="72" t="s">
        <v>7891</v>
      </c>
      <c r="H53" s="72" t="s">
        <v>26</v>
      </c>
      <c r="I53" s="72" t="s">
        <v>8030</v>
      </c>
      <c r="J53" s="72" t="s">
        <v>8023</v>
      </c>
      <c r="K53" s="72" t="s">
        <v>1456</v>
      </c>
      <c r="L53" s="73">
        <v>45843</v>
      </c>
      <c r="M53" s="74">
        <v>0.10892361111111111</v>
      </c>
      <c r="N53" s="72">
        <v>107.41</v>
      </c>
      <c r="O53" s="72">
        <v>4474.09</v>
      </c>
      <c r="P53" s="72">
        <v>4581.5</v>
      </c>
      <c r="Q53" s="72">
        <v>613.01</v>
      </c>
      <c r="R53" s="75">
        <v>45846</v>
      </c>
      <c r="S53" s="72" t="str">
        <f>TEXT(Table15[[#This Row],[Billing_Date]],"YYYY")</f>
        <v>2025</v>
      </c>
      <c r="T53" s="75">
        <v>45875</v>
      </c>
      <c r="U53" s="72" t="s">
        <v>28</v>
      </c>
      <c r="V53" s="72">
        <f>IF(Table15[[#This Row],[Payment_Status]]="Paid",1,0)</f>
        <v>1</v>
      </c>
      <c r="W53" s="72">
        <f>IF(Table15[[#This Row],[Payment_Status]]="Unpaid",1,0)</f>
        <v>0</v>
      </c>
      <c r="X53" s="72">
        <f>IF(Table15[[#This Row],[Payment_Status]]="Pending",1,0)</f>
        <v>0</v>
      </c>
      <c r="Y53" s="72" t="s">
        <v>50</v>
      </c>
      <c r="Z53" s="72" t="s">
        <v>39</v>
      </c>
      <c r="AA53" s="72" t="s">
        <v>45</v>
      </c>
      <c r="AB53" s="72">
        <v>55.16</v>
      </c>
      <c r="AC53" s="72">
        <v>52.25</v>
      </c>
      <c r="AD53" s="72" t="s">
        <v>46</v>
      </c>
      <c r="AE53" s="73">
        <v>45340</v>
      </c>
      <c r="AF53" s="72">
        <v>55</v>
      </c>
      <c r="AG53" s="76" t="s">
        <v>33</v>
      </c>
    </row>
    <row r="54" spans="5:33" x14ac:dyDescent="0.3">
      <c r="E54" s="71" t="s">
        <v>1633</v>
      </c>
      <c r="F54" s="72" t="s">
        <v>5883</v>
      </c>
      <c r="G54" s="72" t="s">
        <v>7903</v>
      </c>
      <c r="H54" s="72" t="s">
        <v>35</v>
      </c>
      <c r="I54" s="72" t="s">
        <v>8031</v>
      </c>
      <c r="J54" s="72" t="s">
        <v>8024</v>
      </c>
      <c r="K54" s="72" t="s">
        <v>1634</v>
      </c>
      <c r="L54" s="73">
        <v>45600</v>
      </c>
      <c r="M54" s="74">
        <v>0.80893518518518515</v>
      </c>
      <c r="N54" s="72">
        <v>178.34</v>
      </c>
      <c r="O54" s="72">
        <v>2142.6999999999998</v>
      </c>
      <c r="P54" s="72">
        <v>2321.04</v>
      </c>
      <c r="Q54" s="72">
        <v>1169.3</v>
      </c>
      <c r="R54" s="75">
        <v>45603</v>
      </c>
      <c r="S54" s="72" t="str">
        <f>TEXT(Table15[[#This Row],[Billing_Date]],"YYYY")</f>
        <v>2024</v>
      </c>
      <c r="T54" s="75">
        <v>45857</v>
      </c>
      <c r="U54" s="72" t="s">
        <v>28</v>
      </c>
      <c r="V54" s="72">
        <f>IF(Table15[[#This Row],[Payment_Status]]="Paid",1,0)</f>
        <v>1</v>
      </c>
      <c r="W54" s="72">
        <f>IF(Table15[[#This Row],[Payment_Status]]="Unpaid",1,0)</f>
        <v>0</v>
      </c>
      <c r="X54" s="72">
        <f>IF(Table15[[#This Row],[Payment_Status]]="Pending",1,0)</f>
        <v>0</v>
      </c>
      <c r="Y54" s="72" t="s">
        <v>50</v>
      </c>
      <c r="Z54" s="72" t="s">
        <v>44</v>
      </c>
      <c r="AA54" s="72" t="s">
        <v>85</v>
      </c>
      <c r="AB54" s="72">
        <v>124.67</v>
      </c>
      <c r="AC54" s="72">
        <v>53.67</v>
      </c>
      <c r="AD54" s="72" t="s">
        <v>32</v>
      </c>
      <c r="AE54" s="73">
        <v>44969</v>
      </c>
      <c r="AF54" s="72">
        <v>64</v>
      </c>
      <c r="AG54" s="76" t="s">
        <v>33</v>
      </c>
    </row>
    <row r="55" spans="5:33" x14ac:dyDescent="0.3">
      <c r="E55" s="71" t="s">
        <v>3823</v>
      </c>
      <c r="F55" s="72" t="s">
        <v>5899</v>
      </c>
      <c r="G55" s="72" t="s">
        <v>7919</v>
      </c>
      <c r="H55" s="72" t="s">
        <v>35</v>
      </c>
      <c r="I55" s="72" t="s">
        <v>8026</v>
      </c>
      <c r="J55" s="72" t="s">
        <v>8021</v>
      </c>
      <c r="K55" s="72" t="s">
        <v>3156</v>
      </c>
      <c r="L55" s="73">
        <v>45644</v>
      </c>
      <c r="M55" s="74">
        <v>0.42158564814814814</v>
      </c>
      <c r="N55" s="72">
        <v>265.47000000000003</v>
      </c>
      <c r="O55" s="72">
        <v>1926.28</v>
      </c>
      <c r="P55" s="72">
        <v>2191.75</v>
      </c>
      <c r="Q55" s="72">
        <v>1389.54</v>
      </c>
      <c r="R55" s="75">
        <v>45647</v>
      </c>
      <c r="S55" s="72" t="str">
        <f>TEXT(Table15[[#This Row],[Billing_Date]],"YYYY")</f>
        <v>2024</v>
      </c>
      <c r="T55" s="75">
        <v>45860</v>
      </c>
      <c r="U55" s="72" t="s">
        <v>49</v>
      </c>
      <c r="V55" s="72">
        <f>IF(Table15[[#This Row],[Payment_Status]]="Paid",1,0)</f>
        <v>0</v>
      </c>
      <c r="W55" s="72">
        <f>IF(Table15[[#This Row],[Payment_Status]]="Unpaid",1,0)</f>
        <v>1</v>
      </c>
      <c r="X55" s="72">
        <f>IF(Table15[[#This Row],[Payment_Status]]="Pending",1,0)</f>
        <v>0</v>
      </c>
      <c r="Y55" s="72" t="s">
        <v>29</v>
      </c>
      <c r="Z55" s="72" t="s">
        <v>39</v>
      </c>
      <c r="AA55" s="72" t="s">
        <v>63</v>
      </c>
      <c r="AB55" s="72">
        <v>171.92</v>
      </c>
      <c r="AC55" s="72">
        <v>93.55</v>
      </c>
      <c r="AD55" s="72" t="s">
        <v>46</v>
      </c>
      <c r="AE55" s="73">
        <v>45123</v>
      </c>
      <c r="AF55" s="72">
        <v>45</v>
      </c>
      <c r="AG55" s="76" t="s">
        <v>33</v>
      </c>
    </row>
    <row r="56" spans="5:33" x14ac:dyDescent="0.3">
      <c r="E56" s="71" t="s">
        <v>1997</v>
      </c>
      <c r="F56" s="72" t="s">
        <v>4022</v>
      </c>
      <c r="G56" s="72" t="s">
        <v>6022</v>
      </c>
      <c r="H56" s="72" t="s">
        <v>35</v>
      </c>
      <c r="I56" s="72" t="s">
        <v>8025</v>
      </c>
      <c r="J56" s="72" t="s">
        <v>8020</v>
      </c>
      <c r="K56" s="72" t="s">
        <v>1998</v>
      </c>
      <c r="L56" s="73">
        <v>45769</v>
      </c>
      <c r="M56" s="74">
        <v>0.12460648148148148</v>
      </c>
      <c r="N56" s="72">
        <v>457.09</v>
      </c>
      <c r="O56" s="72">
        <v>1946.07</v>
      </c>
      <c r="P56" s="72">
        <v>2403.16</v>
      </c>
      <c r="Q56" s="72">
        <v>2196.27</v>
      </c>
      <c r="R56" s="75">
        <v>45771</v>
      </c>
      <c r="S56" s="72" t="str">
        <f>TEXT(Table15[[#This Row],[Billing_Date]],"YYYY")</f>
        <v>2025</v>
      </c>
      <c r="T56" s="75">
        <v>45884</v>
      </c>
      <c r="U56" s="72" t="s">
        <v>49</v>
      </c>
      <c r="V56" s="72">
        <f>IF(Table15[[#This Row],[Payment_Status]]="Paid",1,0)</f>
        <v>0</v>
      </c>
      <c r="W56" s="72">
        <f>IF(Table15[[#This Row],[Payment_Status]]="Unpaid",1,0)</f>
        <v>1</v>
      </c>
      <c r="X56" s="72">
        <f>IF(Table15[[#This Row],[Payment_Status]]="Pending",1,0)</f>
        <v>0</v>
      </c>
      <c r="Y56" s="72" t="s">
        <v>50</v>
      </c>
      <c r="Z56" s="72" t="s">
        <v>44</v>
      </c>
      <c r="AA56" s="72" t="s">
        <v>45</v>
      </c>
      <c r="AB56" s="72">
        <v>297.97000000000003</v>
      </c>
      <c r="AC56" s="72">
        <v>159.12</v>
      </c>
      <c r="AD56" s="72" t="s">
        <v>46</v>
      </c>
      <c r="AE56" s="73">
        <v>44473</v>
      </c>
      <c r="AF56" s="72">
        <v>25</v>
      </c>
      <c r="AG56" s="76" t="s">
        <v>64</v>
      </c>
    </row>
    <row r="57" spans="5:33" x14ac:dyDescent="0.3">
      <c r="E57" s="71" t="s">
        <v>34</v>
      </c>
      <c r="F57" s="72" t="s">
        <v>4023</v>
      </c>
      <c r="G57" s="72" t="s">
        <v>6023</v>
      </c>
      <c r="H57" s="72" t="s">
        <v>35</v>
      </c>
      <c r="I57" s="72" t="s">
        <v>8026</v>
      </c>
      <c r="J57" s="72" t="s">
        <v>8021</v>
      </c>
      <c r="K57" s="72" t="s">
        <v>36</v>
      </c>
      <c r="L57" s="73">
        <v>45672</v>
      </c>
      <c r="M57" s="74">
        <v>0.94177083333333333</v>
      </c>
      <c r="N57" s="72">
        <v>238.58</v>
      </c>
      <c r="O57" s="72">
        <v>2242.6799999999998</v>
      </c>
      <c r="P57" s="72">
        <v>2481.2599999999902</v>
      </c>
      <c r="Q57" s="72">
        <v>1633.06</v>
      </c>
      <c r="R57" s="75">
        <v>45844</v>
      </c>
      <c r="S57" s="72" t="str">
        <f>TEXT(Table15[[#This Row],[Billing_Date]],"YYYY")</f>
        <v>2025</v>
      </c>
      <c r="T57" s="75">
        <v>45879</v>
      </c>
      <c r="U57" s="72" t="s">
        <v>37</v>
      </c>
      <c r="V57" s="72">
        <f>IF(Table15[[#This Row],[Payment_Status]]="Paid",1,0)</f>
        <v>0</v>
      </c>
      <c r="W57" s="72">
        <f>IF(Table15[[#This Row],[Payment_Status]]="Unpaid",1,0)</f>
        <v>0</v>
      </c>
      <c r="X57" s="72">
        <f>IF(Table15[[#This Row],[Payment_Status]]="Pending",1,0)</f>
        <v>1</v>
      </c>
      <c r="Y57" s="72" t="s">
        <v>38</v>
      </c>
      <c r="Z57" s="72" t="s">
        <v>39</v>
      </c>
      <c r="AA57" s="72" t="s">
        <v>31</v>
      </c>
      <c r="AB57" s="72">
        <v>142.88</v>
      </c>
      <c r="AC57" s="72">
        <v>95.7</v>
      </c>
      <c r="AD57" s="72" t="s">
        <v>32</v>
      </c>
      <c r="AE57" s="73">
        <v>45273</v>
      </c>
      <c r="AF57" s="72">
        <v>25</v>
      </c>
      <c r="AG57" s="76" t="s">
        <v>40</v>
      </c>
    </row>
    <row r="58" spans="5:33" x14ac:dyDescent="0.3">
      <c r="E58" s="71" t="s">
        <v>41</v>
      </c>
      <c r="F58" s="72" t="s">
        <v>4024</v>
      </c>
      <c r="G58" s="72" t="s">
        <v>6024</v>
      </c>
      <c r="H58" s="72" t="s">
        <v>26</v>
      </c>
      <c r="I58" s="72" t="s">
        <v>8027</v>
      </c>
      <c r="J58" s="72" t="s">
        <v>8022</v>
      </c>
      <c r="K58" s="72" t="s">
        <v>42</v>
      </c>
      <c r="L58" s="73">
        <v>45564</v>
      </c>
      <c r="M58" s="74">
        <v>0.16730324074074074</v>
      </c>
      <c r="N58" s="72">
        <v>218.06</v>
      </c>
      <c r="O58" s="72">
        <v>4211.8999999999996</v>
      </c>
      <c r="P58" s="72">
        <v>4429.96</v>
      </c>
      <c r="Q58" s="72">
        <v>1026.92</v>
      </c>
      <c r="R58" s="75">
        <v>45712</v>
      </c>
      <c r="S58" s="72" t="str">
        <f>TEXT(Table15[[#This Row],[Billing_Date]],"YYYY")</f>
        <v>2025</v>
      </c>
      <c r="T58" s="75">
        <v>45873</v>
      </c>
      <c r="U58" s="72" t="s">
        <v>28</v>
      </c>
      <c r="V58" s="72">
        <f>IF(Table15[[#This Row],[Payment_Status]]="Paid",1,0)</f>
        <v>1</v>
      </c>
      <c r="W58" s="72">
        <f>IF(Table15[[#This Row],[Payment_Status]]="Unpaid",1,0)</f>
        <v>0</v>
      </c>
      <c r="X58" s="72">
        <f>IF(Table15[[#This Row],[Payment_Status]]="Pending",1,0)</f>
        <v>0</v>
      </c>
      <c r="Y58" s="72" t="s">
        <v>43</v>
      </c>
      <c r="Z58" s="72" t="s">
        <v>44</v>
      </c>
      <c r="AA58" s="72" t="s">
        <v>45</v>
      </c>
      <c r="AB58" s="72">
        <v>89.26</v>
      </c>
      <c r="AC58" s="72">
        <v>128.80000000000001</v>
      </c>
      <c r="AD58" s="72" t="s">
        <v>46</v>
      </c>
      <c r="AE58" s="73">
        <v>43726</v>
      </c>
      <c r="AF58" s="72">
        <v>52</v>
      </c>
      <c r="AG58" s="76" t="s">
        <v>33</v>
      </c>
    </row>
    <row r="59" spans="5:33" x14ac:dyDescent="0.3">
      <c r="E59" s="71" t="s">
        <v>47</v>
      </c>
      <c r="F59" s="72" t="s">
        <v>4025</v>
      </c>
      <c r="G59" s="72" t="s">
        <v>6025</v>
      </c>
      <c r="H59" s="72" t="s">
        <v>35</v>
      </c>
      <c r="I59" s="72" t="s">
        <v>8026</v>
      </c>
      <c r="J59" s="72" t="s">
        <v>8021</v>
      </c>
      <c r="K59" s="72" t="s">
        <v>48</v>
      </c>
      <c r="L59" s="73">
        <v>45543</v>
      </c>
      <c r="M59" s="74">
        <v>0.56737268518518513</v>
      </c>
      <c r="N59" s="72">
        <v>21.94</v>
      </c>
      <c r="O59" s="72">
        <v>3497.87</v>
      </c>
      <c r="P59" s="72">
        <v>3519.81</v>
      </c>
      <c r="Q59" s="72">
        <v>144.16</v>
      </c>
      <c r="R59" s="75">
        <v>45685</v>
      </c>
      <c r="S59" s="72" t="str">
        <f>TEXT(Table15[[#This Row],[Billing_Date]],"YYYY")</f>
        <v>2025</v>
      </c>
      <c r="T59" s="75">
        <v>45872</v>
      </c>
      <c r="U59" s="72" t="s">
        <v>49</v>
      </c>
      <c r="V59" s="72">
        <f>IF(Table15[[#This Row],[Payment_Status]]="Paid",1,0)</f>
        <v>0</v>
      </c>
      <c r="W59" s="72">
        <f>IF(Table15[[#This Row],[Payment_Status]]="Unpaid",1,0)</f>
        <v>1</v>
      </c>
      <c r="X59" s="72">
        <f>IF(Table15[[#This Row],[Payment_Status]]="Pending",1,0)</f>
        <v>0</v>
      </c>
      <c r="Y59" s="72" t="s">
        <v>50</v>
      </c>
      <c r="Z59" s="72" t="s">
        <v>39</v>
      </c>
      <c r="AA59" s="72" t="s">
        <v>51</v>
      </c>
      <c r="AB59" s="72">
        <v>14.61</v>
      </c>
      <c r="AC59" s="72">
        <v>7.33</v>
      </c>
      <c r="AD59" s="72" t="s">
        <v>32</v>
      </c>
      <c r="AE59" s="73">
        <v>43013</v>
      </c>
      <c r="AF59" s="72">
        <v>51</v>
      </c>
      <c r="AG59" s="76" t="s">
        <v>33</v>
      </c>
    </row>
    <row r="60" spans="5:33" x14ac:dyDescent="0.3">
      <c r="E60" s="71" t="s">
        <v>3317</v>
      </c>
      <c r="F60" s="72" t="s">
        <v>4026</v>
      </c>
      <c r="G60" s="72" t="s">
        <v>6026</v>
      </c>
      <c r="H60" s="72" t="s">
        <v>30</v>
      </c>
      <c r="I60" s="72" t="s">
        <v>8028</v>
      </c>
      <c r="J60" s="72" t="s">
        <v>8022</v>
      </c>
      <c r="K60" s="72" t="s">
        <v>3318</v>
      </c>
      <c r="L60" s="73">
        <v>45623</v>
      </c>
      <c r="M60" s="74">
        <v>3.9675925925925927E-2</v>
      </c>
      <c r="N60" s="72">
        <v>115.7</v>
      </c>
      <c r="O60" s="72">
        <v>3492.25</v>
      </c>
      <c r="P60" s="72">
        <v>3607.95</v>
      </c>
      <c r="Q60" s="72">
        <v>794.22</v>
      </c>
      <c r="R60" s="75">
        <v>45739</v>
      </c>
      <c r="S60" s="72" t="str">
        <f>TEXT(Table15[[#This Row],[Billing_Date]],"YYYY")</f>
        <v>2025</v>
      </c>
      <c r="T60" s="75">
        <v>45865</v>
      </c>
      <c r="U60" s="72" t="s">
        <v>37</v>
      </c>
      <c r="V60" s="72">
        <f>IF(Table15[[#This Row],[Payment_Status]]="Paid",1,0)</f>
        <v>0</v>
      </c>
      <c r="W60" s="72">
        <f>IF(Table15[[#This Row],[Payment_Status]]="Unpaid",1,0)</f>
        <v>0</v>
      </c>
      <c r="X60" s="72">
        <f>IF(Table15[[#This Row],[Payment_Status]]="Pending",1,0)</f>
        <v>1</v>
      </c>
      <c r="Y60" s="72" t="s">
        <v>43</v>
      </c>
      <c r="Z60" s="72" t="s">
        <v>44</v>
      </c>
      <c r="AA60" s="72" t="s">
        <v>45</v>
      </c>
      <c r="AB60" s="72">
        <v>52.14</v>
      </c>
      <c r="AC60" s="72">
        <v>63.56</v>
      </c>
      <c r="AD60" s="72" t="s">
        <v>46</v>
      </c>
      <c r="AE60" s="73">
        <v>45212</v>
      </c>
      <c r="AF60" s="72">
        <v>75</v>
      </c>
      <c r="AG60" s="76" t="s">
        <v>40</v>
      </c>
    </row>
    <row r="61" spans="5:33" x14ac:dyDescent="0.3">
      <c r="E61" s="71" t="s">
        <v>1170</v>
      </c>
      <c r="F61" s="72" t="s">
        <v>4027</v>
      </c>
      <c r="G61" s="72" t="s">
        <v>6027</v>
      </c>
      <c r="H61" s="72" t="s">
        <v>26</v>
      </c>
      <c r="I61" s="72" t="s">
        <v>8029</v>
      </c>
      <c r="J61" s="72" t="s">
        <v>8020</v>
      </c>
      <c r="K61" s="72" t="s">
        <v>1171</v>
      </c>
      <c r="L61" s="73">
        <v>45667</v>
      </c>
      <c r="M61" s="74">
        <v>0.21002314814814815</v>
      </c>
      <c r="N61" s="72">
        <v>167.18</v>
      </c>
      <c r="O61" s="72">
        <v>4178.9799999999996</v>
      </c>
      <c r="P61" s="72">
        <v>4346.16</v>
      </c>
      <c r="Q61" s="72">
        <v>1054.33</v>
      </c>
      <c r="R61" s="75">
        <v>45831</v>
      </c>
      <c r="S61" s="72" t="str">
        <f>TEXT(Table15[[#This Row],[Billing_Date]],"YYYY")</f>
        <v>2025</v>
      </c>
      <c r="T61" s="75">
        <v>45881</v>
      </c>
      <c r="U61" s="72" t="s">
        <v>49</v>
      </c>
      <c r="V61" s="72">
        <f>IF(Table15[[#This Row],[Payment_Status]]="Paid",1,0)</f>
        <v>0</v>
      </c>
      <c r="W61" s="72">
        <f>IF(Table15[[#This Row],[Payment_Status]]="Unpaid",1,0)</f>
        <v>1</v>
      </c>
      <c r="X61" s="72">
        <f>IF(Table15[[#This Row],[Payment_Status]]="Pending",1,0)</f>
        <v>0</v>
      </c>
      <c r="Y61" s="72" t="s">
        <v>43</v>
      </c>
      <c r="Z61" s="72" t="s">
        <v>39</v>
      </c>
      <c r="AA61" s="72" t="s">
        <v>85</v>
      </c>
      <c r="AB61" s="72">
        <v>105.13</v>
      </c>
      <c r="AC61" s="72">
        <v>62.05</v>
      </c>
      <c r="AD61" s="72" t="s">
        <v>32</v>
      </c>
      <c r="AE61" s="73">
        <v>43237</v>
      </c>
      <c r="AF61" s="72">
        <v>62</v>
      </c>
      <c r="AG61" s="76" t="s">
        <v>33</v>
      </c>
    </row>
    <row r="62" spans="5:33" x14ac:dyDescent="0.3">
      <c r="E62" s="71" t="s">
        <v>1599</v>
      </c>
      <c r="F62" s="72" t="s">
        <v>4028</v>
      </c>
      <c r="G62" s="72" t="s">
        <v>6028</v>
      </c>
      <c r="H62" s="72" t="s">
        <v>35</v>
      </c>
      <c r="I62" s="72" t="s">
        <v>8029</v>
      </c>
      <c r="J62" s="72" t="s">
        <v>8020</v>
      </c>
      <c r="K62" s="72" t="s">
        <v>1600</v>
      </c>
      <c r="L62" s="73">
        <v>45575</v>
      </c>
      <c r="M62" s="74">
        <v>0.77061342592592597</v>
      </c>
      <c r="N62" s="72">
        <v>316.83999999999997</v>
      </c>
      <c r="O62" s="72">
        <v>3587.82</v>
      </c>
      <c r="P62" s="72">
        <v>3904.66</v>
      </c>
      <c r="Q62" s="72">
        <v>1557.9</v>
      </c>
      <c r="R62" s="75">
        <v>45645</v>
      </c>
      <c r="S62" s="72" t="str">
        <f>TEXT(Table15[[#This Row],[Billing_Date]],"YYYY")</f>
        <v>2024</v>
      </c>
      <c r="T62" s="75">
        <v>45868</v>
      </c>
      <c r="U62" s="72" t="s">
        <v>49</v>
      </c>
      <c r="V62" s="72">
        <f>IF(Table15[[#This Row],[Payment_Status]]="Paid",1,0)</f>
        <v>0</v>
      </c>
      <c r="W62" s="72">
        <f>IF(Table15[[#This Row],[Payment_Status]]="Unpaid",1,0)</f>
        <v>1</v>
      </c>
      <c r="X62" s="72">
        <f>IF(Table15[[#This Row],[Payment_Status]]="Pending",1,0)</f>
        <v>0</v>
      </c>
      <c r="Y62" s="72" t="s">
        <v>43</v>
      </c>
      <c r="Z62" s="72" t="s">
        <v>30</v>
      </c>
      <c r="AA62" s="72" t="s">
        <v>51</v>
      </c>
      <c r="AB62" s="72">
        <v>163.57</v>
      </c>
      <c r="AC62" s="72">
        <v>153.27000000000001</v>
      </c>
      <c r="AD62" s="72" t="s">
        <v>46</v>
      </c>
      <c r="AE62" s="73">
        <v>44854</v>
      </c>
      <c r="AF62" s="72">
        <v>22</v>
      </c>
      <c r="AG62" s="76" t="s">
        <v>33</v>
      </c>
    </row>
    <row r="63" spans="5:33" x14ac:dyDescent="0.3">
      <c r="E63" s="71" t="s">
        <v>59</v>
      </c>
      <c r="F63" s="72" t="s">
        <v>4029</v>
      </c>
      <c r="G63" s="72" t="s">
        <v>6029</v>
      </c>
      <c r="H63" s="72" t="s">
        <v>26</v>
      </c>
      <c r="I63" s="72" t="s">
        <v>8030</v>
      </c>
      <c r="J63" s="72" t="s">
        <v>8023</v>
      </c>
      <c r="K63" s="72" t="s">
        <v>60</v>
      </c>
      <c r="L63" s="73">
        <v>45539</v>
      </c>
      <c r="M63" s="74">
        <v>0.86906249999999996</v>
      </c>
      <c r="N63" s="72">
        <v>417.96</v>
      </c>
      <c r="O63" s="72">
        <v>1262.9100000000001</v>
      </c>
      <c r="P63" s="72">
        <v>1680.87</v>
      </c>
      <c r="Q63" s="72">
        <v>2473.96</v>
      </c>
      <c r="R63" s="75">
        <v>45612</v>
      </c>
      <c r="S63" s="72" t="str">
        <f>TEXT(Table15[[#This Row],[Billing_Date]],"YYYY")</f>
        <v>2024</v>
      </c>
      <c r="T63" s="75">
        <v>45875</v>
      </c>
      <c r="U63" s="72" t="s">
        <v>49</v>
      </c>
      <c r="V63" s="72">
        <f>IF(Table15[[#This Row],[Payment_Status]]="Paid",1,0)</f>
        <v>0</v>
      </c>
      <c r="W63" s="72">
        <f>IF(Table15[[#This Row],[Payment_Status]]="Unpaid",1,0)</f>
        <v>1</v>
      </c>
      <c r="X63" s="72">
        <f>IF(Table15[[#This Row],[Payment_Status]]="Pending",1,0)</f>
        <v>0</v>
      </c>
      <c r="Y63" s="72" t="s">
        <v>58</v>
      </c>
      <c r="Z63" s="72" t="s">
        <v>39</v>
      </c>
      <c r="AA63" s="72" t="s">
        <v>45</v>
      </c>
      <c r="AB63" s="72">
        <v>276.77999999999997</v>
      </c>
      <c r="AC63" s="72">
        <v>141.18</v>
      </c>
      <c r="AD63" s="72" t="s">
        <v>46</v>
      </c>
      <c r="AE63" s="73">
        <v>44895</v>
      </c>
      <c r="AF63" s="72">
        <v>75</v>
      </c>
      <c r="AG63" s="76" t="s">
        <v>40</v>
      </c>
    </row>
    <row r="64" spans="5:33" x14ac:dyDescent="0.3">
      <c r="E64" s="71" t="s">
        <v>61</v>
      </c>
      <c r="F64" s="72" t="s">
        <v>4030</v>
      </c>
      <c r="G64" s="72" t="s">
        <v>6030</v>
      </c>
      <c r="H64" s="72" t="s">
        <v>26</v>
      </c>
      <c r="I64" s="72" t="s">
        <v>8027</v>
      </c>
      <c r="J64" s="72" t="s">
        <v>8022</v>
      </c>
      <c r="K64" s="72" t="s">
        <v>62</v>
      </c>
      <c r="L64" s="73">
        <v>45524</v>
      </c>
      <c r="M64" s="74">
        <v>9.8333333333333328E-2</v>
      </c>
      <c r="N64" s="72">
        <v>100.24</v>
      </c>
      <c r="O64" s="72">
        <v>4343.8</v>
      </c>
      <c r="P64" s="72">
        <v>4444.04</v>
      </c>
      <c r="Q64" s="72">
        <v>524.25</v>
      </c>
      <c r="R64" s="75">
        <v>45524</v>
      </c>
      <c r="S64" s="72" t="str">
        <f>TEXT(Table15[[#This Row],[Billing_Date]],"YYYY")</f>
        <v>2024</v>
      </c>
      <c r="T64" s="75">
        <v>45883</v>
      </c>
      <c r="U64" s="72" t="s">
        <v>49</v>
      </c>
      <c r="V64" s="72">
        <f>IF(Table15[[#This Row],[Payment_Status]]="Paid",1,0)</f>
        <v>0</v>
      </c>
      <c r="W64" s="72">
        <f>IF(Table15[[#This Row],[Payment_Status]]="Unpaid",1,0)</f>
        <v>1</v>
      </c>
      <c r="X64" s="72">
        <f>IF(Table15[[#This Row],[Payment_Status]]="Pending",1,0)</f>
        <v>0</v>
      </c>
      <c r="Y64" s="72" t="s">
        <v>58</v>
      </c>
      <c r="Z64" s="72" t="s">
        <v>39</v>
      </c>
      <c r="AA64" s="72" t="s">
        <v>63</v>
      </c>
      <c r="AB64" s="72">
        <v>42.12</v>
      </c>
      <c r="AC64" s="72">
        <v>58.12</v>
      </c>
      <c r="AD64" s="72" t="s">
        <v>32</v>
      </c>
      <c r="AE64" s="73">
        <v>42888</v>
      </c>
      <c r="AF64" s="72">
        <v>26</v>
      </c>
      <c r="AG64" s="76" t="s">
        <v>64</v>
      </c>
    </row>
    <row r="65" spans="5:33" x14ac:dyDescent="0.3">
      <c r="E65" s="71" t="s">
        <v>65</v>
      </c>
      <c r="F65" s="72" t="s">
        <v>4031</v>
      </c>
      <c r="G65" s="72" t="s">
        <v>6031</v>
      </c>
      <c r="H65" s="72" t="s">
        <v>35</v>
      </c>
      <c r="I65" s="72" t="s">
        <v>8030</v>
      </c>
      <c r="J65" s="72" t="s">
        <v>8023</v>
      </c>
      <c r="K65" s="72" t="s">
        <v>66</v>
      </c>
      <c r="L65" s="73">
        <v>45847</v>
      </c>
      <c r="M65" s="74">
        <v>0.74381944444444448</v>
      </c>
      <c r="N65" s="72">
        <v>443.15</v>
      </c>
      <c r="O65" s="72">
        <v>3036.44</v>
      </c>
      <c r="P65" s="72">
        <v>3479.59</v>
      </c>
      <c r="Q65" s="72">
        <v>3104.04</v>
      </c>
      <c r="R65" s="75">
        <v>45848</v>
      </c>
      <c r="S65" s="72" t="str">
        <f>TEXT(Table15[[#This Row],[Billing_Date]],"YYYY")</f>
        <v>2025</v>
      </c>
      <c r="T65" s="75">
        <v>45871</v>
      </c>
      <c r="U65" s="72" t="s">
        <v>49</v>
      </c>
      <c r="V65" s="72">
        <f>IF(Table15[[#This Row],[Payment_Status]]="Paid",1,0)</f>
        <v>0</v>
      </c>
      <c r="W65" s="72">
        <f>IF(Table15[[#This Row],[Payment_Status]]="Unpaid",1,0)</f>
        <v>1</v>
      </c>
      <c r="X65" s="72">
        <f>IF(Table15[[#This Row],[Payment_Status]]="Pending",1,0)</f>
        <v>0</v>
      </c>
      <c r="Y65" s="72" t="s">
        <v>50</v>
      </c>
      <c r="Z65" s="72" t="s">
        <v>39</v>
      </c>
      <c r="AA65" s="72" t="s">
        <v>31</v>
      </c>
      <c r="AB65" s="72">
        <v>229.59</v>
      </c>
      <c r="AC65" s="72">
        <v>213.56</v>
      </c>
      <c r="AD65" s="72" t="s">
        <v>32</v>
      </c>
      <c r="AE65" s="73">
        <v>44752</v>
      </c>
      <c r="AF65" s="72">
        <v>22</v>
      </c>
      <c r="AG65" s="76" t="s">
        <v>33</v>
      </c>
    </row>
    <row r="66" spans="5:33" x14ac:dyDescent="0.3">
      <c r="E66" s="71" t="s">
        <v>1889</v>
      </c>
      <c r="F66" s="72" t="s">
        <v>4032</v>
      </c>
      <c r="G66" s="72" t="s">
        <v>6032</v>
      </c>
      <c r="H66" s="72" t="s">
        <v>35</v>
      </c>
      <c r="I66" s="72" t="s">
        <v>8027</v>
      </c>
      <c r="J66" s="72" t="s">
        <v>8022</v>
      </c>
      <c r="K66" s="72" t="s">
        <v>1890</v>
      </c>
      <c r="L66" s="73">
        <v>45785</v>
      </c>
      <c r="M66" s="74">
        <v>0.4014699074074074</v>
      </c>
      <c r="N66" s="72">
        <v>431.87</v>
      </c>
      <c r="O66" s="72">
        <v>4835.75</v>
      </c>
      <c r="P66" s="72">
        <v>5267.62</v>
      </c>
      <c r="Q66" s="72">
        <v>2336.8200000000002</v>
      </c>
      <c r="R66" s="75">
        <v>45789</v>
      </c>
      <c r="S66" s="72" t="str">
        <f>TEXT(Table15[[#This Row],[Billing_Date]],"YYYY")</f>
        <v>2025</v>
      </c>
      <c r="T66" s="75">
        <v>45868</v>
      </c>
      <c r="U66" s="72" t="s">
        <v>28</v>
      </c>
      <c r="V66" s="72">
        <f>IF(Table15[[#This Row],[Payment_Status]]="Paid",1,0)</f>
        <v>1</v>
      </c>
      <c r="W66" s="72">
        <f>IF(Table15[[#This Row],[Payment_Status]]="Unpaid",1,0)</f>
        <v>0</v>
      </c>
      <c r="X66" s="72">
        <f>IF(Table15[[#This Row],[Payment_Status]]="Pending",1,0)</f>
        <v>0</v>
      </c>
      <c r="Y66" s="72" t="s">
        <v>29</v>
      </c>
      <c r="Z66" s="72" t="s">
        <v>44</v>
      </c>
      <c r="AA66" s="72" t="s">
        <v>51</v>
      </c>
      <c r="AB66" s="72">
        <v>277.41000000000003</v>
      </c>
      <c r="AC66" s="72">
        <v>154.46</v>
      </c>
      <c r="AD66" s="72" t="s">
        <v>46</v>
      </c>
      <c r="AE66" s="73">
        <v>43076</v>
      </c>
      <c r="AF66" s="72">
        <v>48</v>
      </c>
      <c r="AG66" s="76" t="s">
        <v>33</v>
      </c>
    </row>
    <row r="67" spans="5:33" x14ac:dyDescent="0.3">
      <c r="E67" s="71" t="s">
        <v>69</v>
      </c>
      <c r="F67" s="72" t="s">
        <v>4033</v>
      </c>
      <c r="G67" s="72" t="s">
        <v>6033</v>
      </c>
      <c r="H67" s="72" t="s">
        <v>30</v>
      </c>
      <c r="I67" s="72" t="s">
        <v>8030</v>
      </c>
      <c r="J67" s="72" t="s">
        <v>8023</v>
      </c>
      <c r="K67" s="72" t="s">
        <v>70</v>
      </c>
      <c r="L67" s="73">
        <v>45501</v>
      </c>
      <c r="M67" s="74">
        <v>0.16136574074074075</v>
      </c>
      <c r="N67" s="72">
        <v>79.5</v>
      </c>
      <c r="O67" s="72">
        <v>2585.35</v>
      </c>
      <c r="P67" s="72">
        <v>2664.85</v>
      </c>
      <c r="Q67" s="72">
        <v>382.41</v>
      </c>
      <c r="R67" s="75">
        <v>45583</v>
      </c>
      <c r="S67" s="72" t="str">
        <f>TEXT(Table15[[#This Row],[Billing_Date]],"YYYY")</f>
        <v>2024</v>
      </c>
      <c r="T67" s="75">
        <v>45865</v>
      </c>
      <c r="U67" s="72" t="s">
        <v>28</v>
      </c>
      <c r="V67" s="72">
        <f>IF(Table15[[#This Row],[Payment_Status]]="Paid",1,0)</f>
        <v>1</v>
      </c>
      <c r="W67" s="72">
        <f>IF(Table15[[#This Row],[Payment_Status]]="Unpaid",1,0)</f>
        <v>0</v>
      </c>
      <c r="X67" s="72">
        <f>IF(Table15[[#This Row],[Payment_Status]]="Pending",1,0)</f>
        <v>0</v>
      </c>
      <c r="Y67" s="72" t="s">
        <v>58</v>
      </c>
      <c r="Z67" s="72" t="s">
        <v>30</v>
      </c>
      <c r="AA67" s="72" t="s">
        <v>45</v>
      </c>
      <c r="AB67" s="72">
        <v>52.45</v>
      </c>
      <c r="AC67" s="72">
        <v>27.05</v>
      </c>
      <c r="AD67" s="72" t="s">
        <v>32</v>
      </c>
      <c r="AE67" s="73">
        <v>43391</v>
      </c>
      <c r="AF67" s="72">
        <v>39</v>
      </c>
      <c r="AG67" s="76" t="s">
        <v>40</v>
      </c>
    </row>
    <row r="68" spans="5:33" x14ac:dyDescent="0.3">
      <c r="E68" s="71" t="s">
        <v>71</v>
      </c>
      <c r="F68" s="72" t="s">
        <v>4034</v>
      </c>
      <c r="G68" s="72" t="s">
        <v>6034</v>
      </c>
      <c r="H68" s="72" t="s">
        <v>30</v>
      </c>
      <c r="I68" s="72" t="s">
        <v>8025</v>
      </c>
      <c r="J68" s="72" t="s">
        <v>8020</v>
      </c>
      <c r="K68" s="72" t="s">
        <v>72</v>
      </c>
      <c r="L68" s="73">
        <v>45652</v>
      </c>
      <c r="M68" s="74">
        <v>0.1696412037037037</v>
      </c>
      <c r="N68" s="72">
        <v>467.58</v>
      </c>
      <c r="O68" s="72">
        <v>4009.36</v>
      </c>
      <c r="P68" s="72">
        <v>4476.9399999999996</v>
      </c>
      <c r="Q68" s="72">
        <v>3351.99</v>
      </c>
      <c r="R68" s="75">
        <v>45751</v>
      </c>
      <c r="S68" s="72" t="str">
        <f>TEXT(Table15[[#This Row],[Billing_Date]],"YYYY")</f>
        <v>2025</v>
      </c>
      <c r="T68" s="75">
        <v>45862</v>
      </c>
      <c r="U68" s="72" t="s">
        <v>28</v>
      </c>
      <c r="V68" s="72">
        <f>IF(Table15[[#This Row],[Payment_Status]]="Paid",1,0)</f>
        <v>1</v>
      </c>
      <c r="W68" s="72">
        <f>IF(Table15[[#This Row],[Payment_Status]]="Unpaid",1,0)</f>
        <v>0</v>
      </c>
      <c r="X68" s="72">
        <f>IF(Table15[[#This Row],[Payment_Status]]="Pending",1,0)</f>
        <v>0</v>
      </c>
      <c r="Y68" s="72" t="s">
        <v>29</v>
      </c>
      <c r="Z68" s="72" t="s">
        <v>39</v>
      </c>
      <c r="AA68" s="72" t="s">
        <v>51</v>
      </c>
      <c r="AB68" s="72">
        <v>248.89</v>
      </c>
      <c r="AC68" s="72">
        <v>218.69</v>
      </c>
      <c r="AD68" s="72" t="s">
        <v>46</v>
      </c>
      <c r="AE68" s="73">
        <v>44075</v>
      </c>
      <c r="AF68" s="72">
        <v>67</v>
      </c>
      <c r="AG68" s="76" t="s">
        <v>64</v>
      </c>
    </row>
    <row r="69" spans="5:33" x14ac:dyDescent="0.3">
      <c r="E69" s="71" t="s">
        <v>73</v>
      </c>
      <c r="F69" s="72" t="s">
        <v>4035</v>
      </c>
      <c r="G69" s="72" t="s">
        <v>6035</v>
      </c>
      <c r="H69" s="72" t="s">
        <v>35</v>
      </c>
      <c r="I69" s="72" t="s">
        <v>8026</v>
      </c>
      <c r="J69" s="72" t="s">
        <v>8021</v>
      </c>
      <c r="K69" s="72" t="s">
        <v>74</v>
      </c>
      <c r="L69" s="73">
        <v>45522</v>
      </c>
      <c r="M69" s="74">
        <v>0.20318287037037036</v>
      </c>
      <c r="N69" s="72">
        <v>233.71</v>
      </c>
      <c r="O69" s="72">
        <v>3608.87</v>
      </c>
      <c r="P69" s="72">
        <v>3842.58</v>
      </c>
      <c r="Q69" s="72">
        <v>1058.58</v>
      </c>
      <c r="R69" s="75">
        <v>45639</v>
      </c>
      <c r="S69" s="72" t="str">
        <f>TEXT(Table15[[#This Row],[Billing_Date]],"YYYY")</f>
        <v>2024</v>
      </c>
      <c r="T69" s="75">
        <v>45881</v>
      </c>
      <c r="U69" s="72" t="s">
        <v>49</v>
      </c>
      <c r="V69" s="72">
        <f>IF(Table15[[#This Row],[Payment_Status]]="Paid",1,0)</f>
        <v>0</v>
      </c>
      <c r="W69" s="72">
        <f>IF(Table15[[#This Row],[Payment_Status]]="Unpaid",1,0)</f>
        <v>1</v>
      </c>
      <c r="X69" s="72">
        <f>IF(Table15[[#This Row],[Payment_Status]]="Pending",1,0)</f>
        <v>0</v>
      </c>
      <c r="Y69" s="72" t="s">
        <v>29</v>
      </c>
      <c r="Z69" s="72" t="s">
        <v>39</v>
      </c>
      <c r="AA69" s="72" t="s">
        <v>45</v>
      </c>
      <c r="AB69" s="72">
        <v>108.18</v>
      </c>
      <c r="AC69" s="72">
        <v>125.53</v>
      </c>
      <c r="AD69" s="72" t="s">
        <v>32</v>
      </c>
      <c r="AE69" s="73">
        <v>44645</v>
      </c>
      <c r="AF69" s="72">
        <v>53</v>
      </c>
      <c r="AG69" s="76" t="s">
        <v>33</v>
      </c>
    </row>
    <row r="70" spans="5:33" x14ac:dyDescent="0.3">
      <c r="E70" s="71" t="s">
        <v>75</v>
      </c>
      <c r="F70" s="72" t="s">
        <v>4036</v>
      </c>
      <c r="G70" s="72" t="s">
        <v>6036</v>
      </c>
      <c r="H70" s="72" t="s">
        <v>35</v>
      </c>
      <c r="I70" s="72" t="s">
        <v>8030</v>
      </c>
      <c r="J70" s="72" t="s">
        <v>8023</v>
      </c>
      <c r="K70" s="72" t="s">
        <v>76</v>
      </c>
      <c r="L70" s="73">
        <v>45597</v>
      </c>
      <c r="M70" s="74">
        <v>0.60251157407407407</v>
      </c>
      <c r="N70" s="72">
        <v>462.79</v>
      </c>
      <c r="O70" s="72">
        <v>1305.8800000000001</v>
      </c>
      <c r="P70" s="72">
        <v>1768.67</v>
      </c>
      <c r="Q70" s="72">
        <v>2249.83</v>
      </c>
      <c r="R70" s="75">
        <v>45598</v>
      </c>
      <c r="S70" s="72" t="str">
        <f>TEXT(Table15[[#This Row],[Billing_Date]],"YYYY")</f>
        <v>2024</v>
      </c>
      <c r="T70" s="75">
        <v>45858</v>
      </c>
      <c r="U70" s="72" t="s">
        <v>28</v>
      </c>
      <c r="V70" s="72">
        <f>IF(Table15[[#This Row],[Payment_Status]]="Paid",1,0)</f>
        <v>1</v>
      </c>
      <c r="W70" s="72">
        <f>IF(Table15[[#This Row],[Payment_Status]]="Unpaid",1,0)</f>
        <v>0</v>
      </c>
      <c r="X70" s="72">
        <f>IF(Table15[[#This Row],[Payment_Status]]="Pending",1,0)</f>
        <v>0</v>
      </c>
      <c r="Y70" s="72" t="s">
        <v>43</v>
      </c>
      <c r="Z70" s="72" t="s">
        <v>44</v>
      </c>
      <c r="AA70" s="72" t="s">
        <v>63</v>
      </c>
      <c r="AB70" s="72">
        <v>230.66</v>
      </c>
      <c r="AC70" s="72">
        <v>232.13</v>
      </c>
      <c r="AD70" s="72" t="s">
        <v>46</v>
      </c>
      <c r="AE70" s="73">
        <v>43738</v>
      </c>
      <c r="AF70" s="72">
        <v>36</v>
      </c>
      <c r="AG70" s="76" t="s">
        <v>33</v>
      </c>
    </row>
    <row r="71" spans="5:33" x14ac:dyDescent="0.3">
      <c r="E71" s="71" t="s">
        <v>77</v>
      </c>
      <c r="F71" s="72" t="s">
        <v>4037</v>
      </c>
      <c r="G71" s="72" t="s">
        <v>6037</v>
      </c>
      <c r="H71" s="72" t="s">
        <v>26</v>
      </c>
      <c r="I71" s="72" t="s">
        <v>8028</v>
      </c>
      <c r="J71" s="72" t="s">
        <v>8022</v>
      </c>
      <c r="K71" s="72" t="s">
        <v>78</v>
      </c>
      <c r="L71" s="73">
        <v>45693</v>
      </c>
      <c r="M71" s="74">
        <v>0.39982638888888888</v>
      </c>
      <c r="N71" s="72">
        <v>167.78</v>
      </c>
      <c r="O71" s="72">
        <v>1245.8599999999999</v>
      </c>
      <c r="P71" s="72">
        <v>1413.6399999999901</v>
      </c>
      <c r="Q71" s="72">
        <v>971.21</v>
      </c>
      <c r="R71" s="75">
        <v>45695</v>
      </c>
      <c r="S71" s="72" t="str">
        <f>TEXT(Table15[[#This Row],[Billing_Date]],"YYYY")</f>
        <v>2025</v>
      </c>
      <c r="T71" s="75">
        <v>45858</v>
      </c>
      <c r="U71" s="72" t="s">
        <v>28</v>
      </c>
      <c r="V71" s="72">
        <f>IF(Table15[[#This Row],[Payment_Status]]="Paid",1,0)</f>
        <v>1</v>
      </c>
      <c r="W71" s="72">
        <f>IF(Table15[[#This Row],[Payment_Status]]="Unpaid",1,0)</f>
        <v>0</v>
      </c>
      <c r="X71" s="72">
        <f>IF(Table15[[#This Row],[Payment_Status]]="Pending",1,0)</f>
        <v>0</v>
      </c>
      <c r="Y71" s="72" t="s">
        <v>58</v>
      </c>
      <c r="Z71" s="72" t="s">
        <v>44</v>
      </c>
      <c r="AA71" s="72" t="s">
        <v>63</v>
      </c>
      <c r="AB71" s="72">
        <v>108.51</v>
      </c>
      <c r="AC71" s="72">
        <v>59.27</v>
      </c>
      <c r="AD71" s="72" t="s">
        <v>46</v>
      </c>
      <c r="AE71" s="73">
        <v>44405</v>
      </c>
      <c r="AF71" s="72">
        <v>46</v>
      </c>
      <c r="AG71" s="76" t="s">
        <v>33</v>
      </c>
    </row>
    <row r="72" spans="5:33" x14ac:dyDescent="0.3">
      <c r="E72" s="71" t="s">
        <v>79</v>
      </c>
      <c r="F72" s="72" t="s">
        <v>4038</v>
      </c>
      <c r="G72" s="72" t="s">
        <v>6038</v>
      </c>
      <c r="H72" s="72" t="s">
        <v>35</v>
      </c>
      <c r="I72" s="72" t="s">
        <v>8027</v>
      </c>
      <c r="J72" s="72" t="s">
        <v>8022</v>
      </c>
      <c r="K72" s="72" t="s">
        <v>80</v>
      </c>
      <c r="L72" s="73">
        <v>45491</v>
      </c>
      <c r="M72" s="74">
        <v>0.94817129629629626</v>
      </c>
      <c r="N72" s="72">
        <v>80.75</v>
      </c>
      <c r="O72" s="72">
        <v>2206.69</v>
      </c>
      <c r="P72" s="72">
        <v>2287.44</v>
      </c>
      <c r="Q72" s="72">
        <v>377.95</v>
      </c>
      <c r="R72" s="75">
        <v>45633</v>
      </c>
      <c r="S72" s="72" t="str">
        <f>TEXT(Table15[[#This Row],[Billing_Date]],"YYYY")</f>
        <v>2024</v>
      </c>
      <c r="T72" s="75">
        <v>45881</v>
      </c>
      <c r="U72" s="72" t="s">
        <v>37</v>
      </c>
      <c r="V72" s="72">
        <f>IF(Table15[[#This Row],[Payment_Status]]="Paid",1,0)</f>
        <v>0</v>
      </c>
      <c r="W72" s="72">
        <f>IF(Table15[[#This Row],[Payment_Status]]="Unpaid",1,0)</f>
        <v>0</v>
      </c>
      <c r="X72" s="72">
        <f>IF(Table15[[#This Row],[Payment_Status]]="Pending",1,0)</f>
        <v>1</v>
      </c>
      <c r="Y72" s="72" t="s">
        <v>38</v>
      </c>
      <c r="Z72" s="72" t="s">
        <v>44</v>
      </c>
      <c r="AA72" s="72" t="s">
        <v>31</v>
      </c>
      <c r="AB72" s="72">
        <v>55.6</v>
      </c>
      <c r="AC72" s="72">
        <v>25.15</v>
      </c>
      <c r="AD72" s="72" t="s">
        <v>32</v>
      </c>
      <c r="AE72" s="73">
        <v>43347</v>
      </c>
      <c r="AF72" s="72">
        <v>46</v>
      </c>
      <c r="AG72" s="76" t="s">
        <v>40</v>
      </c>
    </row>
    <row r="73" spans="5:33" x14ac:dyDescent="0.3">
      <c r="E73" s="71" t="s">
        <v>2904</v>
      </c>
      <c r="F73" s="72" t="s">
        <v>4039</v>
      </c>
      <c r="G73" s="72" t="s">
        <v>6039</v>
      </c>
      <c r="H73" s="72" t="s">
        <v>35</v>
      </c>
      <c r="I73" s="72" t="s">
        <v>8025</v>
      </c>
      <c r="J73" s="72" t="s">
        <v>8020</v>
      </c>
      <c r="K73" s="72" t="s">
        <v>2905</v>
      </c>
      <c r="L73" s="73">
        <v>45662</v>
      </c>
      <c r="M73" s="74">
        <v>5.3611111111111109E-2</v>
      </c>
      <c r="N73" s="72">
        <v>120.46</v>
      </c>
      <c r="O73" s="72">
        <v>4440.1899999999996</v>
      </c>
      <c r="P73" s="72">
        <v>4560.6499999999996</v>
      </c>
      <c r="Q73" s="72">
        <v>888.16</v>
      </c>
      <c r="R73" s="75">
        <v>45662</v>
      </c>
      <c r="S73" s="72" t="str">
        <f>TEXT(Table15[[#This Row],[Billing_Date]],"YYYY")</f>
        <v>2025</v>
      </c>
      <c r="T73" s="75">
        <v>45881</v>
      </c>
      <c r="U73" s="72" t="s">
        <v>37</v>
      </c>
      <c r="V73" s="72">
        <f>IF(Table15[[#This Row],[Payment_Status]]="Paid",1,0)</f>
        <v>0</v>
      </c>
      <c r="W73" s="72">
        <f>IF(Table15[[#This Row],[Payment_Status]]="Unpaid",1,0)</f>
        <v>0</v>
      </c>
      <c r="X73" s="72">
        <f>IF(Table15[[#This Row],[Payment_Status]]="Pending",1,0)</f>
        <v>1</v>
      </c>
      <c r="Y73" s="72" t="s">
        <v>50</v>
      </c>
      <c r="Z73" s="72" t="s">
        <v>39</v>
      </c>
      <c r="AA73" s="72" t="s">
        <v>31</v>
      </c>
      <c r="AB73" s="72">
        <v>53.69</v>
      </c>
      <c r="AC73" s="72">
        <v>66.77</v>
      </c>
      <c r="AD73" s="72" t="s">
        <v>32</v>
      </c>
      <c r="AE73" s="73">
        <v>45374</v>
      </c>
      <c r="AF73" s="72">
        <v>72</v>
      </c>
      <c r="AG73" s="76" t="s">
        <v>33</v>
      </c>
    </row>
    <row r="74" spans="5:33" x14ac:dyDescent="0.3">
      <c r="E74" s="71" t="s">
        <v>83</v>
      </c>
      <c r="F74" s="72" t="s">
        <v>4040</v>
      </c>
      <c r="G74" s="72" t="s">
        <v>6040</v>
      </c>
      <c r="H74" s="72" t="s">
        <v>35</v>
      </c>
      <c r="I74" s="72" t="s">
        <v>8027</v>
      </c>
      <c r="J74" s="72" t="s">
        <v>8022</v>
      </c>
      <c r="K74" s="72" t="s">
        <v>84</v>
      </c>
      <c r="L74" s="73">
        <v>45785</v>
      </c>
      <c r="M74" s="74">
        <v>0.72719907407407403</v>
      </c>
      <c r="N74" s="72">
        <v>227.68</v>
      </c>
      <c r="O74" s="72">
        <v>4175.49</v>
      </c>
      <c r="P74" s="72">
        <v>4403.17</v>
      </c>
      <c r="Q74" s="72">
        <v>1099.58</v>
      </c>
      <c r="R74" s="75">
        <v>45790</v>
      </c>
      <c r="S74" s="72" t="str">
        <f>TEXT(Table15[[#This Row],[Billing_Date]],"YYYY")</f>
        <v>2025</v>
      </c>
      <c r="T74" s="75">
        <v>45878</v>
      </c>
      <c r="U74" s="72" t="s">
        <v>49</v>
      </c>
      <c r="V74" s="72">
        <f>IF(Table15[[#This Row],[Payment_Status]]="Paid",1,0)</f>
        <v>0</v>
      </c>
      <c r="W74" s="72">
        <f>IF(Table15[[#This Row],[Payment_Status]]="Unpaid",1,0)</f>
        <v>1</v>
      </c>
      <c r="X74" s="72">
        <f>IF(Table15[[#This Row],[Payment_Status]]="Pending",1,0)</f>
        <v>0</v>
      </c>
      <c r="Y74" s="72" t="s">
        <v>29</v>
      </c>
      <c r="Z74" s="72" t="s">
        <v>39</v>
      </c>
      <c r="AA74" s="72" t="s">
        <v>85</v>
      </c>
      <c r="AB74" s="72">
        <v>147.22</v>
      </c>
      <c r="AC74" s="72">
        <v>80.459999999999994</v>
      </c>
      <c r="AD74" s="72" t="s">
        <v>46</v>
      </c>
      <c r="AE74" s="73">
        <v>44265</v>
      </c>
      <c r="AF74" s="72">
        <v>23</v>
      </c>
      <c r="AG74" s="76" t="s">
        <v>40</v>
      </c>
    </row>
    <row r="75" spans="5:33" x14ac:dyDescent="0.3">
      <c r="E75" s="71" t="s">
        <v>86</v>
      </c>
      <c r="F75" s="72" t="s">
        <v>4041</v>
      </c>
      <c r="G75" s="72" t="s">
        <v>6041</v>
      </c>
      <c r="H75" s="72" t="s">
        <v>35</v>
      </c>
      <c r="I75" s="72" t="s">
        <v>8031</v>
      </c>
      <c r="J75" s="72" t="s">
        <v>8024</v>
      </c>
      <c r="K75" s="72" t="s">
        <v>87</v>
      </c>
      <c r="L75" s="73">
        <v>45854</v>
      </c>
      <c r="M75" s="74">
        <v>0.1057175925925926</v>
      </c>
      <c r="N75" s="72">
        <v>22.23</v>
      </c>
      <c r="O75" s="72">
        <v>2088.71</v>
      </c>
      <c r="P75" s="72">
        <v>2110.94</v>
      </c>
      <c r="Q75" s="72">
        <v>149.30000000000001</v>
      </c>
      <c r="R75" s="75">
        <v>45855</v>
      </c>
      <c r="S75" s="72" t="str">
        <f>TEXT(Table15[[#This Row],[Billing_Date]],"YYYY")</f>
        <v>2025</v>
      </c>
      <c r="T75" s="75">
        <v>45871</v>
      </c>
      <c r="U75" s="72" t="s">
        <v>49</v>
      </c>
      <c r="V75" s="72">
        <f>IF(Table15[[#This Row],[Payment_Status]]="Paid",1,0)</f>
        <v>0</v>
      </c>
      <c r="W75" s="72">
        <f>IF(Table15[[#This Row],[Payment_Status]]="Unpaid",1,0)</f>
        <v>1</v>
      </c>
      <c r="X75" s="72">
        <f>IF(Table15[[#This Row],[Payment_Status]]="Pending",1,0)</f>
        <v>0</v>
      </c>
      <c r="Y75" s="72" t="s">
        <v>29</v>
      </c>
      <c r="Z75" s="72" t="s">
        <v>30</v>
      </c>
      <c r="AA75" s="72" t="s">
        <v>85</v>
      </c>
      <c r="AB75" s="72">
        <v>12.07</v>
      </c>
      <c r="AC75" s="72">
        <v>10.16</v>
      </c>
      <c r="AD75" s="72" t="s">
        <v>46</v>
      </c>
      <c r="AE75" s="73">
        <v>44856</v>
      </c>
      <c r="AF75" s="72">
        <v>65</v>
      </c>
      <c r="AG75" s="76" t="s">
        <v>33</v>
      </c>
    </row>
    <row r="76" spans="5:33" x14ac:dyDescent="0.3">
      <c r="E76" s="71" t="s">
        <v>88</v>
      </c>
      <c r="F76" s="72" t="s">
        <v>4042</v>
      </c>
      <c r="G76" s="72" t="s">
        <v>6042</v>
      </c>
      <c r="H76" s="72" t="s">
        <v>30</v>
      </c>
      <c r="I76" s="72" t="s">
        <v>8026</v>
      </c>
      <c r="J76" s="72" t="s">
        <v>8021</v>
      </c>
      <c r="K76" s="72" t="s">
        <v>89</v>
      </c>
      <c r="L76" s="73">
        <v>45764</v>
      </c>
      <c r="M76" s="74">
        <v>0.39296296296296296</v>
      </c>
      <c r="N76" s="72">
        <v>429.51</v>
      </c>
      <c r="O76" s="72">
        <v>2461.17</v>
      </c>
      <c r="P76" s="72">
        <v>2890.68</v>
      </c>
      <c r="Q76" s="72">
        <v>3200.74</v>
      </c>
      <c r="R76" s="75">
        <v>45766</v>
      </c>
      <c r="S76" s="72" t="str">
        <f>TEXT(Table15[[#This Row],[Billing_Date]],"YYYY")</f>
        <v>2025</v>
      </c>
      <c r="T76" s="75">
        <v>45868</v>
      </c>
      <c r="U76" s="72" t="s">
        <v>49</v>
      </c>
      <c r="V76" s="72">
        <f>IF(Table15[[#This Row],[Payment_Status]]="Paid",1,0)</f>
        <v>0</v>
      </c>
      <c r="W76" s="72">
        <f>IF(Table15[[#This Row],[Payment_Status]]="Unpaid",1,0)</f>
        <v>1</v>
      </c>
      <c r="X76" s="72">
        <f>IF(Table15[[#This Row],[Payment_Status]]="Pending",1,0)</f>
        <v>0</v>
      </c>
      <c r="Y76" s="72" t="s">
        <v>50</v>
      </c>
      <c r="Z76" s="72" t="s">
        <v>30</v>
      </c>
      <c r="AA76" s="72" t="s">
        <v>85</v>
      </c>
      <c r="AB76" s="72">
        <v>245.71</v>
      </c>
      <c r="AC76" s="72">
        <v>183.8</v>
      </c>
      <c r="AD76" s="72" t="s">
        <v>32</v>
      </c>
      <c r="AE76" s="73">
        <v>42368</v>
      </c>
      <c r="AF76" s="72">
        <v>66</v>
      </c>
      <c r="AG76" s="76" t="s">
        <v>33</v>
      </c>
    </row>
    <row r="77" spans="5:33" x14ac:dyDescent="0.3">
      <c r="E77" s="71" t="s">
        <v>90</v>
      </c>
      <c r="F77" s="72" t="s">
        <v>4043</v>
      </c>
      <c r="G77" s="72" t="s">
        <v>6043</v>
      </c>
      <c r="H77" s="72" t="s">
        <v>35</v>
      </c>
      <c r="I77" s="72" t="s">
        <v>8030</v>
      </c>
      <c r="J77" s="72" t="s">
        <v>8023</v>
      </c>
      <c r="K77" s="72" t="s">
        <v>91</v>
      </c>
      <c r="L77" s="73">
        <v>45802</v>
      </c>
      <c r="M77" s="74">
        <v>0.86535879629629631</v>
      </c>
      <c r="N77" s="72">
        <v>404.1</v>
      </c>
      <c r="O77" s="72">
        <v>1628.67</v>
      </c>
      <c r="P77" s="72">
        <v>2032.77</v>
      </c>
      <c r="Q77" s="72">
        <v>2616.16</v>
      </c>
      <c r="R77" s="75">
        <v>45807</v>
      </c>
      <c r="S77" s="72" t="str">
        <f>TEXT(Table15[[#This Row],[Billing_Date]],"YYYY")</f>
        <v>2025</v>
      </c>
      <c r="T77" s="75">
        <v>45880</v>
      </c>
      <c r="U77" s="72" t="s">
        <v>28</v>
      </c>
      <c r="V77" s="72">
        <f>IF(Table15[[#This Row],[Payment_Status]]="Paid",1,0)</f>
        <v>1</v>
      </c>
      <c r="W77" s="72">
        <f>IF(Table15[[#This Row],[Payment_Status]]="Unpaid",1,0)</f>
        <v>0</v>
      </c>
      <c r="X77" s="72">
        <f>IF(Table15[[#This Row],[Payment_Status]]="Pending",1,0)</f>
        <v>0</v>
      </c>
      <c r="Y77" s="72" t="s">
        <v>29</v>
      </c>
      <c r="Z77" s="72" t="s">
        <v>44</v>
      </c>
      <c r="AA77" s="72" t="s">
        <v>51</v>
      </c>
      <c r="AB77" s="72">
        <v>163.77000000000001</v>
      </c>
      <c r="AC77" s="72">
        <v>240.33</v>
      </c>
      <c r="AD77" s="72" t="s">
        <v>32</v>
      </c>
      <c r="AE77" s="73">
        <v>45405</v>
      </c>
      <c r="AF77" s="72">
        <v>33</v>
      </c>
      <c r="AG77" s="76" t="s">
        <v>64</v>
      </c>
    </row>
    <row r="78" spans="5:33" x14ac:dyDescent="0.3">
      <c r="E78" s="71" t="s">
        <v>92</v>
      </c>
      <c r="F78" s="72" t="s">
        <v>4044</v>
      </c>
      <c r="G78" s="72" t="s">
        <v>6044</v>
      </c>
      <c r="H78" s="72" t="s">
        <v>30</v>
      </c>
      <c r="I78" s="72" t="s">
        <v>8026</v>
      </c>
      <c r="J78" s="72" t="s">
        <v>8021</v>
      </c>
      <c r="K78" s="72" t="s">
        <v>93</v>
      </c>
      <c r="L78" s="73">
        <v>45559</v>
      </c>
      <c r="M78" s="74">
        <v>5.6365740740740744E-2</v>
      </c>
      <c r="N78" s="72">
        <v>464.23</v>
      </c>
      <c r="O78" s="72">
        <v>2697.49</v>
      </c>
      <c r="P78" s="72">
        <v>3161.72</v>
      </c>
      <c r="Q78" s="72">
        <v>2214.88</v>
      </c>
      <c r="R78" s="75">
        <v>45707</v>
      </c>
      <c r="S78" s="72" t="str">
        <f>TEXT(Table15[[#This Row],[Billing_Date]],"YYYY")</f>
        <v>2025</v>
      </c>
      <c r="T78" s="75">
        <v>45882</v>
      </c>
      <c r="U78" s="72" t="s">
        <v>49</v>
      </c>
      <c r="V78" s="72">
        <f>IF(Table15[[#This Row],[Payment_Status]]="Paid",1,0)</f>
        <v>0</v>
      </c>
      <c r="W78" s="72">
        <f>IF(Table15[[#This Row],[Payment_Status]]="Unpaid",1,0)</f>
        <v>1</v>
      </c>
      <c r="X78" s="72">
        <f>IF(Table15[[#This Row],[Payment_Status]]="Pending",1,0)</f>
        <v>0</v>
      </c>
      <c r="Y78" s="72" t="s">
        <v>38</v>
      </c>
      <c r="Z78" s="72" t="s">
        <v>39</v>
      </c>
      <c r="AA78" s="72" t="s">
        <v>45</v>
      </c>
      <c r="AB78" s="72">
        <v>216.41</v>
      </c>
      <c r="AC78" s="72">
        <v>247.82</v>
      </c>
      <c r="AD78" s="72" t="s">
        <v>46</v>
      </c>
      <c r="AE78" s="73">
        <v>42833</v>
      </c>
      <c r="AF78" s="72">
        <v>64</v>
      </c>
      <c r="AG78" s="76" t="s">
        <v>64</v>
      </c>
    </row>
    <row r="79" spans="5:33" x14ac:dyDescent="0.3">
      <c r="E79" s="71" t="s">
        <v>94</v>
      </c>
      <c r="F79" s="72" t="s">
        <v>4045</v>
      </c>
      <c r="G79" s="72" t="s">
        <v>6045</v>
      </c>
      <c r="H79" s="72" t="s">
        <v>35</v>
      </c>
      <c r="I79" s="72" t="s">
        <v>8025</v>
      </c>
      <c r="J79" s="72" t="s">
        <v>8020</v>
      </c>
      <c r="K79" s="72" t="s">
        <v>95</v>
      </c>
      <c r="L79" s="73">
        <v>45698</v>
      </c>
      <c r="M79" s="74">
        <v>0.37865740740740739</v>
      </c>
      <c r="N79" s="72">
        <v>331.26</v>
      </c>
      <c r="O79" s="72">
        <v>4857.45</v>
      </c>
      <c r="P79" s="72">
        <v>5188.71</v>
      </c>
      <c r="Q79" s="72">
        <v>2053.06</v>
      </c>
      <c r="R79" s="75">
        <v>45701</v>
      </c>
      <c r="S79" s="72" t="str">
        <f>TEXT(Table15[[#This Row],[Billing_Date]],"YYYY")</f>
        <v>2025</v>
      </c>
      <c r="T79" s="75">
        <v>45860</v>
      </c>
      <c r="U79" s="72" t="s">
        <v>49</v>
      </c>
      <c r="V79" s="72">
        <f>IF(Table15[[#This Row],[Payment_Status]]="Paid",1,0)</f>
        <v>0</v>
      </c>
      <c r="W79" s="72">
        <f>IF(Table15[[#This Row],[Payment_Status]]="Unpaid",1,0)</f>
        <v>1</v>
      </c>
      <c r="X79" s="72">
        <f>IF(Table15[[#This Row],[Payment_Status]]="Pending",1,0)</f>
        <v>0</v>
      </c>
      <c r="Y79" s="72" t="s">
        <v>58</v>
      </c>
      <c r="Z79" s="72" t="s">
        <v>44</v>
      </c>
      <c r="AA79" s="72" t="s">
        <v>63</v>
      </c>
      <c r="AB79" s="72">
        <v>191.18</v>
      </c>
      <c r="AC79" s="72">
        <v>140.08000000000001</v>
      </c>
      <c r="AD79" s="72" t="s">
        <v>46</v>
      </c>
      <c r="AE79" s="73">
        <v>44069</v>
      </c>
      <c r="AF79" s="72">
        <v>35</v>
      </c>
      <c r="AG79" s="76" t="s">
        <v>33</v>
      </c>
    </row>
    <row r="80" spans="5:33" x14ac:dyDescent="0.3">
      <c r="E80" s="71" t="s">
        <v>96</v>
      </c>
      <c r="F80" s="72" t="s">
        <v>4046</v>
      </c>
      <c r="G80" s="72" t="s">
        <v>6046</v>
      </c>
      <c r="H80" s="72" t="s">
        <v>35</v>
      </c>
      <c r="I80" s="72" t="s">
        <v>8030</v>
      </c>
      <c r="J80" s="72" t="s">
        <v>8023</v>
      </c>
      <c r="K80" s="72" t="s">
        <v>97</v>
      </c>
      <c r="L80" s="73">
        <v>45500</v>
      </c>
      <c r="M80" s="74">
        <v>0.85199074074074077</v>
      </c>
      <c r="N80" s="72">
        <v>337.13</v>
      </c>
      <c r="O80" s="72">
        <v>3849.41</v>
      </c>
      <c r="P80" s="72">
        <v>4186.54</v>
      </c>
      <c r="Q80" s="72">
        <v>1518.89</v>
      </c>
      <c r="R80" s="75">
        <v>45719</v>
      </c>
      <c r="S80" s="72" t="str">
        <f>TEXT(Table15[[#This Row],[Billing_Date]],"YYYY")</f>
        <v>2025</v>
      </c>
      <c r="T80" s="75">
        <v>45866</v>
      </c>
      <c r="U80" s="72" t="s">
        <v>49</v>
      </c>
      <c r="V80" s="72">
        <f>IF(Table15[[#This Row],[Payment_Status]]="Paid",1,0)</f>
        <v>0</v>
      </c>
      <c r="W80" s="72">
        <f>IF(Table15[[#This Row],[Payment_Status]]="Unpaid",1,0)</f>
        <v>1</v>
      </c>
      <c r="X80" s="72">
        <f>IF(Table15[[#This Row],[Payment_Status]]="Pending",1,0)</f>
        <v>0</v>
      </c>
      <c r="Y80" s="72" t="s">
        <v>43</v>
      </c>
      <c r="Z80" s="72" t="s">
        <v>30</v>
      </c>
      <c r="AA80" s="72" t="s">
        <v>31</v>
      </c>
      <c r="AB80" s="72">
        <v>161.11000000000001</v>
      </c>
      <c r="AC80" s="72">
        <v>176.02</v>
      </c>
      <c r="AD80" s="72" t="s">
        <v>32</v>
      </c>
      <c r="AE80" s="73">
        <v>45301</v>
      </c>
      <c r="AF80" s="72">
        <v>34</v>
      </c>
      <c r="AG80" s="76" t="s">
        <v>33</v>
      </c>
    </row>
    <row r="81" spans="5:33" x14ac:dyDescent="0.3">
      <c r="E81" s="71" t="s">
        <v>100</v>
      </c>
      <c r="F81" s="72" t="s">
        <v>4048</v>
      </c>
      <c r="G81" s="72" t="s">
        <v>6048</v>
      </c>
      <c r="H81" s="72" t="s">
        <v>30</v>
      </c>
      <c r="I81" s="72" t="s">
        <v>8031</v>
      </c>
      <c r="J81" s="72" t="s">
        <v>8024</v>
      </c>
      <c r="K81" s="72" t="s">
        <v>101</v>
      </c>
      <c r="L81" s="73">
        <v>45690</v>
      </c>
      <c r="M81" s="74">
        <v>0.60700231481481481</v>
      </c>
      <c r="N81" s="72">
        <v>124.93</v>
      </c>
      <c r="O81" s="72">
        <v>3117.9</v>
      </c>
      <c r="P81" s="72">
        <v>3242.83</v>
      </c>
      <c r="Q81" s="72">
        <v>568.66999999999996</v>
      </c>
      <c r="R81" s="75">
        <v>45695</v>
      </c>
      <c r="S81" s="72" t="str">
        <f>TEXT(Table15[[#This Row],[Billing_Date]],"YYYY")</f>
        <v>2025</v>
      </c>
      <c r="T81" s="75">
        <v>45858</v>
      </c>
      <c r="U81" s="72" t="s">
        <v>37</v>
      </c>
      <c r="V81" s="72">
        <f>IF(Table15[[#This Row],[Payment_Status]]="Paid",1,0)</f>
        <v>0</v>
      </c>
      <c r="W81" s="72">
        <f>IF(Table15[[#This Row],[Payment_Status]]="Unpaid",1,0)</f>
        <v>0</v>
      </c>
      <c r="X81" s="72">
        <f>IF(Table15[[#This Row],[Payment_Status]]="Pending",1,0)</f>
        <v>1</v>
      </c>
      <c r="Y81" s="72" t="s">
        <v>58</v>
      </c>
      <c r="Z81" s="72" t="s">
        <v>39</v>
      </c>
      <c r="AA81" s="72" t="s">
        <v>51</v>
      </c>
      <c r="AB81" s="72">
        <v>61.83</v>
      </c>
      <c r="AC81" s="72">
        <v>63.1</v>
      </c>
      <c r="AD81" s="72" t="s">
        <v>32</v>
      </c>
      <c r="AE81" s="73">
        <v>43169</v>
      </c>
      <c r="AF81" s="72">
        <v>39</v>
      </c>
      <c r="AG81" s="76" t="s">
        <v>40</v>
      </c>
    </row>
    <row r="82" spans="5:33" x14ac:dyDescent="0.3">
      <c r="E82" s="71" t="s">
        <v>636</v>
      </c>
      <c r="F82" s="72" t="s">
        <v>4049</v>
      </c>
      <c r="G82" s="72" t="s">
        <v>6049</v>
      </c>
      <c r="H82" s="72" t="s">
        <v>26</v>
      </c>
      <c r="I82" s="72" t="s">
        <v>8029</v>
      </c>
      <c r="J82" s="72" t="s">
        <v>8020</v>
      </c>
      <c r="K82" s="72" t="s">
        <v>637</v>
      </c>
      <c r="L82" s="73">
        <v>45732</v>
      </c>
      <c r="M82" s="74">
        <v>0.58709490740740744</v>
      </c>
      <c r="N82" s="72">
        <v>12.66</v>
      </c>
      <c r="O82" s="72">
        <v>4154.3900000000003</v>
      </c>
      <c r="P82" s="72">
        <v>4167.05</v>
      </c>
      <c r="Q82" s="72">
        <v>65.89</v>
      </c>
      <c r="R82" s="75">
        <v>45832</v>
      </c>
      <c r="S82" s="72" t="str">
        <f>TEXT(Table15[[#This Row],[Billing_Date]],"YYYY")</f>
        <v>2025</v>
      </c>
      <c r="T82" s="75">
        <v>45880</v>
      </c>
      <c r="U82" s="72" t="s">
        <v>28</v>
      </c>
      <c r="V82" s="72">
        <f>IF(Table15[[#This Row],[Payment_Status]]="Paid",1,0)</f>
        <v>1</v>
      </c>
      <c r="W82" s="72">
        <f>IF(Table15[[#This Row],[Payment_Status]]="Unpaid",1,0)</f>
        <v>0</v>
      </c>
      <c r="X82" s="72">
        <f>IF(Table15[[#This Row],[Payment_Status]]="Pending",1,0)</f>
        <v>0</v>
      </c>
      <c r="Y82" s="72" t="s">
        <v>38</v>
      </c>
      <c r="Z82" s="72" t="s">
        <v>44</v>
      </c>
      <c r="AA82" s="72" t="s">
        <v>31</v>
      </c>
      <c r="AB82" s="72">
        <v>8.0399999999999991</v>
      </c>
      <c r="AC82" s="72">
        <v>4.62</v>
      </c>
      <c r="AD82" s="72" t="s">
        <v>46</v>
      </c>
      <c r="AE82" s="73">
        <v>42969</v>
      </c>
      <c r="AF82" s="72">
        <v>26</v>
      </c>
      <c r="AG82" s="76" t="s">
        <v>33</v>
      </c>
    </row>
    <row r="83" spans="5:33" x14ac:dyDescent="0.3">
      <c r="E83" s="71" t="s">
        <v>1228</v>
      </c>
      <c r="F83" s="72" t="s">
        <v>4050</v>
      </c>
      <c r="G83" s="72" t="s">
        <v>6050</v>
      </c>
      <c r="H83" s="72" t="s">
        <v>26</v>
      </c>
      <c r="I83" s="72" t="s">
        <v>8027</v>
      </c>
      <c r="J83" s="72" t="s">
        <v>8022</v>
      </c>
      <c r="K83" s="72" t="s">
        <v>1229</v>
      </c>
      <c r="L83" s="73">
        <v>45775</v>
      </c>
      <c r="M83" s="74">
        <v>0.72251157407407407</v>
      </c>
      <c r="N83" s="72">
        <v>15.55</v>
      </c>
      <c r="O83" s="72">
        <v>2972.19</v>
      </c>
      <c r="P83" s="72">
        <v>2987.74</v>
      </c>
      <c r="Q83" s="72">
        <v>75.430000000000007</v>
      </c>
      <c r="R83" s="75">
        <v>45778</v>
      </c>
      <c r="S83" s="72" t="str">
        <f>TEXT(Table15[[#This Row],[Billing_Date]],"YYYY")</f>
        <v>2025</v>
      </c>
      <c r="T83" s="75">
        <v>45873</v>
      </c>
      <c r="U83" s="72" t="s">
        <v>49</v>
      </c>
      <c r="V83" s="72">
        <f>IF(Table15[[#This Row],[Payment_Status]]="Paid",1,0)</f>
        <v>0</v>
      </c>
      <c r="W83" s="72">
        <f>IF(Table15[[#This Row],[Payment_Status]]="Unpaid",1,0)</f>
        <v>1</v>
      </c>
      <c r="X83" s="72">
        <f>IF(Table15[[#This Row],[Payment_Status]]="Pending",1,0)</f>
        <v>0</v>
      </c>
      <c r="Y83" s="72" t="s">
        <v>29</v>
      </c>
      <c r="Z83" s="72" t="s">
        <v>44</v>
      </c>
      <c r="AA83" s="72" t="s">
        <v>63</v>
      </c>
      <c r="AB83" s="72">
        <v>8.99</v>
      </c>
      <c r="AC83" s="72">
        <v>6.56</v>
      </c>
      <c r="AD83" s="72" t="s">
        <v>32</v>
      </c>
      <c r="AE83" s="73">
        <v>42553</v>
      </c>
      <c r="AF83" s="72">
        <v>33</v>
      </c>
      <c r="AG83" s="76" t="s">
        <v>33</v>
      </c>
    </row>
    <row r="84" spans="5:33" x14ac:dyDescent="0.3">
      <c r="E84" s="71" t="s">
        <v>2236</v>
      </c>
      <c r="F84" s="72" t="s">
        <v>4051</v>
      </c>
      <c r="G84" s="72" t="s">
        <v>6051</v>
      </c>
      <c r="H84" s="72" t="s">
        <v>26</v>
      </c>
      <c r="I84" s="72" t="s">
        <v>8031</v>
      </c>
      <c r="J84" s="72" t="s">
        <v>8024</v>
      </c>
      <c r="K84" s="72" t="s">
        <v>2237</v>
      </c>
      <c r="L84" s="73">
        <v>45541</v>
      </c>
      <c r="M84" s="74">
        <v>0.39608796296296295</v>
      </c>
      <c r="N84" s="72">
        <v>101.81</v>
      </c>
      <c r="O84" s="72">
        <v>1177.43</v>
      </c>
      <c r="P84" s="72">
        <v>1279.24</v>
      </c>
      <c r="Q84" s="72">
        <v>580.4</v>
      </c>
      <c r="R84" s="75">
        <v>45634</v>
      </c>
      <c r="S84" s="72" t="str">
        <f>TEXT(Table15[[#This Row],[Billing_Date]],"YYYY")</f>
        <v>2024</v>
      </c>
      <c r="T84" s="75">
        <v>45880</v>
      </c>
      <c r="U84" s="72" t="s">
        <v>37</v>
      </c>
      <c r="V84" s="72">
        <f>IF(Table15[[#This Row],[Payment_Status]]="Paid",1,0)</f>
        <v>0</v>
      </c>
      <c r="W84" s="72">
        <f>IF(Table15[[#This Row],[Payment_Status]]="Unpaid",1,0)</f>
        <v>0</v>
      </c>
      <c r="X84" s="72">
        <f>IF(Table15[[#This Row],[Payment_Status]]="Pending",1,0)</f>
        <v>1</v>
      </c>
      <c r="Y84" s="72" t="s">
        <v>29</v>
      </c>
      <c r="Z84" s="72" t="s">
        <v>39</v>
      </c>
      <c r="AA84" s="72" t="s">
        <v>31</v>
      </c>
      <c r="AB84" s="72">
        <v>47.4</v>
      </c>
      <c r="AC84" s="72">
        <v>54.41</v>
      </c>
      <c r="AD84" s="72" t="s">
        <v>46</v>
      </c>
      <c r="AE84" s="73">
        <v>44624</v>
      </c>
      <c r="AF84" s="72">
        <v>24</v>
      </c>
      <c r="AG84" s="76" t="s">
        <v>33</v>
      </c>
    </row>
    <row r="85" spans="5:33" x14ac:dyDescent="0.3">
      <c r="E85" s="71" t="s">
        <v>3173</v>
      </c>
      <c r="F85" s="72" t="s">
        <v>4052</v>
      </c>
      <c r="G85" s="72" t="s">
        <v>6052</v>
      </c>
      <c r="H85" s="72" t="s">
        <v>30</v>
      </c>
      <c r="I85" s="72" t="s">
        <v>8031</v>
      </c>
      <c r="J85" s="72" t="s">
        <v>8024</v>
      </c>
      <c r="K85" s="72" t="s">
        <v>3174</v>
      </c>
      <c r="L85" s="73">
        <v>45770</v>
      </c>
      <c r="M85" s="74">
        <v>6.6041666666666665E-2</v>
      </c>
      <c r="N85" s="72">
        <v>350.91</v>
      </c>
      <c r="O85" s="72">
        <v>2614.83</v>
      </c>
      <c r="P85" s="72">
        <v>2965.74</v>
      </c>
      <c r="Q85" s="72">
        <v>1975.89</v>
      </c>
      <c r="R85" s="75">
        <v>45823</v>
      </c>
      <c r="S85" s="72" t="str">
        <f>TEXT(Table15[[#This Row],[Billing_Date]],"YYYY")</f>
        <v>2025</v>
      </c>
      <c r="T85" s="75">
        <v>45870</v>
      </c>
      <c r="U85" s="72" t="s">
        <v>28</v>
      </c>
      <c r="V85" s="72">
        <f>IF(Table15[[#This Row],[Payment_Status]]="Paid",1,0)</f>
        <v>1</v>
      </c>
      <c r="W85" s="72">
        <f>IF(Table15[[#This Row],[Payment_Status]]="Unpaid",1,0)</f>
        <v>0</v>
      </c>
      <c r="X85" s="72">
        <f>IF(Table15[[#This Row],[Payment_Status]]="Pending",1,0)</f>
        <v>0</v>
      </c>
      <c r="Y85" s="72" t="s">
        <v>43</v>
      </c>
      <c r="Z85" s="72" t="s">
        <v>39</v>
      </c>
      <c r="AA85" s="72" t="s">
        <v>63</v>
      </c>
      <c r="AB85" s="72">
        <v>203.38</v>
      </c>
      <c r="AC85" s="72">
        <v>147.53</v>
      </c>
      <c r="AD85" s="72" t="s">
        <v>32</v>
      </c>
      <c r="AE85" s="73">
        <v>44097</v>
      </c>
      <c r="AF85" s="72">
        <v>71</v>
      </c>
      <c r="AG85" s="76" t="s">
        <v>33</v>
      </c>
    </row>
    <row r="86" spans="5:33" x14ac:dyDescent="0.3">
      <c r="E86" s="71" t="s">
        <v>110</v>
      </c>
      <c r="F86" s="72" t="s">
        <v>4053</v>
      </c>
      <c r="G86" s="72" t="s">
        <v>6053</v>
      </c>
      <c r="H86" s="72" t="s">
        <v>30</v>
      </c>
      <c r="I86" s="72" t="s">
        <v>8026</v>
      </c>
      <c r="J86" s="72" t="s">
        <v>8021</v>
      </c>
      <c r="K86" s="72" t="s">
        <v>111</v>
      </c>
      <c r="L86" s="73">
        <v>45754</v>
      </c>
      <c r="M86" s="74">
        <v>0.38594907407407408</v>
      </c>
      <c r="N86" s="72">
        <v>134.46</v>
      </c>
      <c r="O86" s="72">
        <v>4525.12</v>
      </c>
      <c r="P86" s="72">
        <v>4659.58</v>
      </c>
      <c r="Q86" s="72">
        <v>885.47</v>
      </c>
      <c r="R86" s="75">
        <v>45802</v>
      </c>
      <c r="S86" s="72" t="str">
        <f>TEXT(Table15[[#This Row],[Billing_Date]],"YYYY")</f>
        <v>2025</v>
      </c>
      <c r="T86" s="75">
        <v>45864</v>
      </c>
      <c r="U86" s="72" t="s">
        <v>49</v>
      </c>
      <c r="V86" s="72">
        <f>IF(Table15[[#This Row],[Payment_Status]]="Paid",1,0)</f>
        <v>0</v>
      </c>
      <c r="W86" s="72">
        <f>IF(Table15[[#This Row],[Payment_Status]]="Unpaid",1,0)</f>
        <v>1</v>
      </c>
      <c r="X86" s="72">
        <f>IF(Table15[[#This Row],[Payment_Status]]="Pending",1,0)</f>
        <v>0</v>
      </c>
      <c r="Y86" s="72" t="s">
        <v>29</v>
      </c>
      <c r="Z86" s="72" t="s">
        <v>39</v>
      </c>
      <c r="AA86" s="72" t="s">
        <v>45</v>
      </c>
      <c r="AB86" s="72">
        <v>82.92</v>
      </c>
      <c r="AC86" s="72">
        <v>51.54</v>
      </c>
      <c r="AD86" s="72" t="s">
        <v>32</v>
      </c>
      <c r="AE86" s="73">
        <v>43938</v>
      </c>
      <c r="AF86" s="72">
        <v>20</v>
      </c>
      <c r="AG86" s="76" t="s">
        <v>33</v>
      </c>
    </row>
    <row r="87" spans="5:33" x14ac:dyDescent="0.3">
      <c r="E87" s="71" t="s">
        <v>112</v>
      </c>
      <c r="F87" s="72" t="s">
        <v>4054</v>
      </c>
      <c r="G87" s="72" t="s">
        <v>6054</v>
      </c>
      <c r="H87" s="72" t="s">
        <v>26</v>
      </c>
      <c r="I87" s="72" t="s">
        <v>8026</v>
      </c>
      <c r="J87" s="72" t="s">
        <v>8021</v>
      </c>
      <c r="K87" s="72" t="s">
        <v>113</v>
      </c>
      <c r="L87" s="73">
        <v>45584</v>
      </c>
      <c r="M87" s="74">
        <v>0.30863425925925925</v>
      </c>
      <c r="N87" s="72">
        <v>89.08</v>
      </c>
      <c r="O87" s="72">
        <v>1319.55</v>
      </c>
      <c r="P87" s="72">
        <v>1408.6299999999901</v>
      </c>
      <c r="Q87" s="72">
        <v>506.75</v>
      </c>
      <c r="R87" s="75">
        <v>45675</v>
      </c>
      <c r="S87" s="72" t="str">
        <f>TEXT(Table15[[#This Row],[Billing_Date]],"YYYY")</f>
        <v>2025</v>
      </c>
      <c r="T87" s="75">
        <v>45878</v>
      </c>
      <c r="U87" s="72" t="s">
        <v>28</v>
      </c>
      <c r="V87" s="72">
        <f>IF(Table15[[#This Row],[Payment_Status]]="Paid",1,0)</f>
        <v>1</v>
      </c>
      <c r="W87" s="72">
        <f>IF(Table15[[#This Row],[Payment_Status]]="Unpaid",1,0)</f>
        <v>0</v>
      </c>
      <c r="X87" s="72">
        <f>IF(Table15[[#This Row],[Payment_Status]]="Pending",1,0)</f>
        <v>0</v>
      </c>
      <c r="Y87" s="72" t="s">
        <v>50</v>
      </c>
      <c r="Z87" s="72" t="s">
        <v>30</v>
      </c>
      <c r="AA87" s="72" t="s">
        <v>31</v>
      </c>
      <c r="AB87" s="72">
        <v>47.76</v>
      </c>
      <c r="AC87" s="72">
        <v>41.32</v>
      </c>
      <c r="AD87" s="72" t="s">
        <v>46</v>
      </c>
      <c r="AE87" s="73">
        <v>45103</v>
      </c>
      <c r="AF87" s="72">
        <v>59</v>
      </c>
      <c r="AG87" s="76" t="s">
        <v>64</v>
      </c>
    </row>
    <row r="88" spans="5:33" x14ac:dyDescent="0.3">
      <c r="E88" s="71" t="s">
        <v>114</v>
      </c>
      <c r="F88" s="72" t="s">
        <v>4055</v>
      </c>
      <c r="G88" s="72" t="s">
        <v>6055</v>
      </c>
      <c r="H88" s="72" t="s">
        <v>26</v>
      </c>
      <c r="I88" s="72" t="s">
        <v>8026</v>
      </c>
      <c r="J88" s="72" t="s">
        <v>8021</v>
      </c>
      <c r="K88" s="72" t="s">
        <v>115</v>
      </c>
      <c r="L88" s="73">
        <v>45823</v>
      </c>
      <c r="M88" s="74">
        <v>0.41015046296296298</v>
      </c>
      <c r="N88" s="72">
        <v>90.2</v>
      </c>
      <c r="O88" s="72">
        <v>2468.77</v>
      </c>
      <c r="P88" s="72">
        <v>2558.9699999999998</v>
      </c>
      <c r="Q88" s="72">
        <v>672.38</v>
      </c>
      <c r="R88" s="75">
        <v>45827</v>
      </c>
      <c r="S88" s="72" t="str">
        <f>TEXT(Table15[[#This Row],[Billing_Date]],"YYYY")</f>
        <v>2025</v>
      </c>
      <c r="T88" s="75">
        <v>45873</v>
      </c>
      <c r="U88" s="72" t="s">
        <v>28</v>
      </c>
      <c r="V88" s="72">
        <f>IF(Table15[[#This Row],[Payment_Status]]="Paid",1,0)</f>
        <v>1</v>
      </c>
      <c r="W88" s="72">
        <f>IF(Table15[[#This Row],[Payment_Status]]="Unpaid",1,0)</f>
        <v>0</v>
      </c>
      <c r="X88" s="72">
        <f>IF(Table15[[#This Row],[Payment_Status]]="Pending",1,0)</f>
        <v>0</v>
      </c>
      <c r="Y88" s="72" t="s">
        <v>38</v>
      </c>
      <c r="Z88" s="72" t="s">
        <v>44</v>
      </c>
      <c r="AA88" s="72" t="s">
        <v>45</v>
      </c>
      <c r="AB88" s="72">
        <v>51.89</v>
      </c>
      <c r="AC88" s="72">
        <v>38.31</v>
      </c>
      <c r="AD88" s="72" t="s">
        <v>32</v>
      </c>
      <c r="AE88" s="73">
        <v>42473</v>
      </c>
      <c r="AF88" s="72">
        <v>45</v>
      </c>
      <c r="AG88" s="76" t="s">
        <v>33</v>
      </c>
    </row>
    <row r="89" spans="5:33" x14ac:dyDescent="0.3">
      <c r="E89" s="71" t="s">
        <v>1114</v>
      </c>
      <c r="F89" s="72" t="s">
        <v>4056</v>
      </c>
      <c r="G89" s="72" t="s">
        <v>6056</v>
      </c>
      <c r="H89" s="72" t="s">
        <v>30</v>
      </c>
      <c r="I89" s="72" t="s">
        <v>8031</v>
      </c>
      <c r="J89" s="72" t="s">
        <v>8024</v>
      </c>
      <c r="K89" s="72" t="s">
        <v>1115</v>
      </c>
      <c r="L89" s="73">
        <v>45828</v>
      </c>
      <c r="M89" s="74">
        <v>0.43070601851851853</v>
      </c>
      <c r="N89" s="72">
        <v>276.27</v>
      </c>
      <c r="O89" s="72">
        <v>2949.35</v>
      </c>
      <c r="P89" s="72">
        <v>3225.62</v>
      </c>
      <c r="Q89" s="72">
        <v>1896.51</v>
      </c>
      <c r="R89" s="75">
        <v>45829</v>
      </c>
      <c r="S89" s="72" t="str">
        <f>TEXT(Table15[[#This Row],[Billing_Date]],"YYYY")</f>
        <v>2025</v>
      </c>
      <c r="T89" s="75">
        <v>45867</v>
      </c>
      <c r="U89" s="72" t="s">
        <v>37</v>
      </c>
      <c r="V89" s="72">
        <f>IF(Table15[[#This Row],[Payment_Status]]="Paid",1,0)</f>
        <v>0</v>
      </c>
      <c r="W89" s="72">
        <f>IF(Table15[[#This Row],[Payment_Status]]="Unpaid",1,0)</f>
        <v>0</v>
      </c>
      <c r="X89" s="72">
        <f>IF(Table15[[#This Row],[Payment_Status]]="Pending",1,0)</f>
        <v>1</v>
      </c>
      <c r="Y89" s="72" t="s">
        <v>58</v>
      </c>
      <c r="Z89" s="72" t="s">
        <v>44</v>
      </c>
      <c r="AA89" s="72" t="s">
        <v>51</v>
      </c>
      <c r="AB89" s="72">
        <v>179.03</v>
      </c>
      <c r="AC89" s="72">
        <v>97.24</v>
      </c>
      <c r="AD89" s="72" t="s">
        <v>32</v>
      </c>
      <c r="AE89" s="73">
        <v>43610</v>
      </c>
      <c r="AF89" s="72">
        <v>42</v>
      </c>
      <c r="AG89" s="76" t="s">
        <v>40</v>
      </c>
    </row>
    <row r="90" spans="5:33" x14ac:dyDescent="0.3">
      <c r="E90" s="71" t="s">
        <v>2933</v>
      </c>
      <c r="F90" s="72" t="s">
        <v>4057</v>
      </c>
      <c r="G90" s="72" t="s">
        <v>6057</v>
      </c>
      <c r="H90" s="72" t="s">
        <v>35</v>
      </c>
      <c r="I90" s="72" t="s">
        <v>8028</v>
      </c>
      <c r="J90" s="72" t="s">
        <v>8022</v>
      </c>
      <c r="K90" s="72" t="s">
        <v>2934</v>
      </c>
      <c r="L90" s="73">
        <v>45634</v>
      </c>
      <c r="M90" s="74">
        <v>0.43011574074074072</v>
      </c>
      <c r="N90" s="72">
        <v>137.27000000000001</v>
      </c>
      <c r="O90" s="72">
        <v>4032.95</v>
      </c>
      <c r="P90" s="72">
        <v>4170.22</v>
      </c>
      <c r="Q90" s="72">
        <v>782.1</v>
      </c>
      <c r="R90" s="75">
        <v>45852</v>
      </c>
      <c r="S90" s="72" t="str">
        <f>TEXT(Table15[[#This Row],[Billing_Date]],"YYYY")</f>
        <v>2025</v>
      </c>
      <c r="T90" s="75">
        <v>45859</v>
      </c>
      <c r="U90" s="72" t="s">
        <v>28</v>
      </c>
      <c r="V90" s="72">
        <f>IF(Table15[[#This Row],[Payment_Status]]="Paid",1,0)</f>
        <v>1</v>
      </c>
      <c r="W90" s="72">
        <f>IF(Table15[[#This Row],[Payment_Status]]="Unpaid",1,0)</f>
        <v>0</v>
      </c>
      <c r="X90" s="72">
        <f>IF(Table15[[#This Row],[Payment_Status]]="Pending",1,0)</f>
        <v>0</v>
      </c>
      <c r="Y90" s="72" t="s">
        <v>50</v>
      </c>
      <c r="Z90" s="72" t="s">
        <v>39</v>
      </c>
      <c r="AA90" s="72" t="s">
        <v>31</v>
      </c>
      <c r="AB90" s="72">
        <v>87.6</v>
      </c>
      <c r="AC90" s="72">
        <v>49.67</v>
      </c>
      <c r="AD90" s="72" t="s">
        <v>32</v>
      </c>
      <c r="AE90" s="73">
        <v>44118</v>
      </c>
      <c r="AF90" s="72">
        <v>34</v>
      </c>
      <c r="AG90" s="76" t="s">
        <v>40</v>
      </c>
    </row>
    <row r="91" spans="5:33" x14ac:dyDescent="0.3">
      <c r="E91" s="71" t="s">
        <v>120</v>
      </c>
      <c r="F91" s="72" t="s">
        <v>4058</v>
      </c>
      <c r="G91" s="72" t="s">
        <v>6058</v>
      </c>
      <c r="H91" s="72" t="s">
        <v>26</v>
      </c>
      <c r="I91" s="72" t="s">
        <v>8030</v>
      </c>
      <c r="J91" s="72" t="s">
        <v>8023</v>
      </c>
      <c r="K91" s="72" t="s">
        <v>121</v>
      </c>
      <c r="L91" s="73">
        <v>45517</v>
      </c>
      <c r="M91" s="74">
        <v>0.27118055555555554</v>
      </c>
      <c r="N91" s="72">
        <v>123</v>
      </c>
      <c r="O91" s="72">
        <v>2899.09</v>
      </c>
      <c r="P91" s="72">
        <v>3022.09</v>
      </c>
      <c r="Q91" s="72">
        <v>596.5</v>
      </c>
      <c r="R91" s="75">
        <v>45790</v>
      </c>
      <c r="S91" s="72" t="str">
        <f>TEXT(Table15[[#This Row],[Billing_Date]],"YYYY")</f>
        <v>2025</v>
      </c>
      <c r="T91" s="75">
        <v>45863</v>
      </c>
      <c r="U91" s="72" t="s">
        <v>49</v>
      </c>
      <c r="V91" s="72">
        <f>IF(Table15[[#This Row],[Payment_Status]]="Paid",1,0)</f>
        <v>0</v>
      </c>
      <c r="W91" s="72">
        <f>IF(Table15[[#This Row],[Payment_Status]]="Unpaid",1,0)</f>
        <v>1</v>
      </c>
      <c r="X91" s="72">
        <f>IF(Table15[[#This Row],[Payment_Status]]="Pending",1,0)</f>
        <v>0</v>
      </c>
      <c r="Y91" s="72" t="s">
        <v>50</v>
      </c>
      <c r="Z91" s="72" t="s">
        <v>44</v>
      </c>
      <c r="AA91" s="72" t="s">
        <v>51</v>
      </c>
      <c r="AB91" s="72">
        <v>54.98</v>
      </c>
      <c r="AC91" s="72">
        <v>68.02</v>
      </c>
      <c r="AD91" s="72" t="s">
        <v>46</v>
      </c>
      <c r="AE91" s="73">
        <v>42771</v>
      </c>
      <c r="AF91" s="72">
        <v>59</v>
      </c>
      <c r="AG91" s="76" t="s">
        <v>33</v>
      </c>
    </row>
    <row r="92" spans="5:33" x14ac:dyDescent="0.3">
      <c r="E92" s="71" t="s">
        <v>122</v>
      </c>
      <c r="F92" s="72" t="s">
        <v>4059</v>
      </c>
      <c r="G92" s="72" t="s">
        <v>6059</v>
      </c>
      <c r="H92" s="72" t="s">
        <v>26</v>
      </c>
      <c r="I92" s="72" t="s">
        <v>8026</v>
      </c>
      <c r="J92" s="72" t="s">
        <v>8021</v>
      </c>
      <c r="K92" s="72" t="s">
        <v>123</v>
      </c>
      <c r="L92" s="73">
        <v>45576</v>
      </c>
      <c r="M92" s="74">
        <v>0.31008101851851849</v>
      </c>
      <c r="N92" s="72">
        <v>87.4</v>
      </c>
      <c r="O92" s="72">
        <v>2775.56</v>
      </c>
      <c r="P92" s="72">
        <v>2862.96</v>
      </c>
      <c r="Q92" s="72">
        <v>429.8</v>
      </c>
      <c r="R92" s="75">
        <v>45673</v>
      </c>
      <c r="S92" s="72" t="str">
        <f>TEXT(Table15[[#This Row],[Billing_Date]],"YYYY")</f>
        <v>2025</v>
      </c>
      <c r="T92" s="75">
        <v>45859</v>
      </c>
      <c r="U92" s="72" t="s">
        <v>28</v>
      </c>
      <c r="V92" s="72">
        <f>IF(Table15[[#This Row],[Payment_Status]]="Paid",1,0)</f>
        <v>1</v>
      </c>
      <c r="W92" s="72">
        <f>IF(Table15[[#This Row],[Payment_Status]]="Unpaid",1,0)</f>
        <v>0</v>
      </c>
      <c r="X92" s="72">
        <f>IF(Table15[[#This Row],[Payment_Status]]="Pending",1,0)</f>
        <v>0</v>
      </c>
      <c r="Y92" s="72" t="s">
        <v>38</v>
      </c>
      <c r="Z92" s="72" t="s">
        <v>39</v>
      </c>
      <c r="AA92" s="72" t="s">
        <v>31</v>
      </c>
      <c r="AB92" s="72">
        <v>60.55</v>
      </c>
      <c r="AC92" s="72">
        <v>26.85</v>
      </c>
      <c r="AD92" s="72" t="s">
        <v>32</v>
      </c>
      <c r="AE92" s="73">
        <v>44322</v>
      </c>
      <c r="AF92" s="72">
        <v>75</v>
      </c>
      <c r="AG92" s="76" t="s">
        <v>40</v>
      </c>
    </row>
    <row r="93" spans="5:33" x14ac:dyDescent="0.3">
      <c r="E93" s="71" t="s">
        <v>124</v>
      </c>
      <c r="F93" s="72" t="s">
        <v>4060</v>
      </c>
      <c r="G93" s="72" t="s">
        <v>6060</v>
      </c>
      <c r="H93" s="72" t="s">
        <v>35</v>
      </c>
      <c r="I93" s="72" t="s">
        <v>8028</v>
      </c>
      <c r="J93" s="72" t="s">
        <v>8022</v>
      </c>
      <c r="K93" s="72" t="s">
        <v>125</v>
      </c>
      <c r="L93" s="73">
        <v>45717</v>
      </c>
      <c r="M93" s="74">
        <v>0.55646990740740743</v>
      </c>
      <c r="N93" s="72">
        <v>301.87</v>
      </c>
      <c r="O93" s="72">
        <v>1302.68</v>
      </c>
      <c r="P93" s="72">
        <v>1604.55</v>
      </c>
      <c r="Q93" s="72">
        <v>1949.57</v>
      </c>
      <c r="R93" s="75">
        <v>45720</v>
      </c>
      <c r="S93" s="72" t="str">
        <f>TEXT(Table15[[#This Row],[Billing_Date]],"YYYY")</f>
        <v>2025</v>
      </c>
      <c r="T93" s="75">
        <v>45874</v>
      </c>
      <c r="U93" s="72" t="s">
        <v>28</v>
      </c>
      <c r="V93" s="72">
        <f>IF(Table15[[#This Row],[Payment_Status]]="Paid",1,0)</f>
        <v>1</v>
      </c>
      <c r="W93" s="72">
        <f>IF(Table15[[#This Row],[Payment_Status]]="Unpaid",1,0)</f>
        <v>0</v>
      </c>
      <c r="X93" s="72">
        <f>IF(Table15[[#This Row],[Payment_Status]]="Pending",1,0)</f>
        <v>0</v>
      </c>
      <c r="Y93" s="72" t="s">
        <v>58</v>
      </c>
      <c r="Z93" s="72" t="s">
        <v>44</v>
      </c>
      <c r="AA93" s="72" t="s">
        <v>51</v>
      </c>
      <c r="AB93" s="72">
        <v>141.86000000000001</v>
      </c>
      <c r="AC93" s="72">
        <v>160.01</v>
      </c>
      <c r="AD93" s="72" t="s">
        <v>32</v>
      </c>
      <c r="AE93" s="73">
        <v>44502</v>
      </c>
      <c r="AF93" s="72">
        <v>23</v>
      </c>
      <c r="AG93" s="76" t="s">
        <v>33</v>
      </c>
    </row>
    <row r="94" spans="5:33" x14ac:dyDescent="0.3">
      <c r="E94" s="71" t="s">
        <v>126</v>
      </c>
      <c r="F94" s="72" t="s">
        <v>4061</v>
      </c>
      <c r="G94" s="72" t="s">
        <v>6061</v>
      </c>
      <c r="H94" s="72" t="s">
        <v>26</v>
      </c>
      <c r="I94" s="72" t="s">
        <v>8029</v>
      </c>
      <c r="J94" s="72" t="s">
        <v>8020</v>
      </c>
      <c r="K94" s="72" t="s">
        <v>127</v>
      </c>
      <c r="L94" s="73">
        <v>45623</v>
      </c>
      <c r="M94" s="74">
        <v>0.90203703703703708</v>
      </c>
      <c r="N94" s="72">
        <v>63.56</v>
      </c>
      <c r="O94" s="72">
        <v>2922.09</v>
      </c>
      <c r="P94" s="72">
        <v>2985.65</v>
      </c>
      <c r="Q94" s="72">
        <v>376.97</v>
      </c>
      <c r="R94" s="75">
        <v>45824</v>
      </c>
      <c r="S94" s="72" t="str">
        <f>TEXT(Table15[[#This Row],[Billing_Date]],"YYYY")</f>
        <v>2025</v>
      </c>
      <c r="T94" s="75">
        <v>45871</v>
      </c>
      <c r="U94" s="72" t="s">
        <v>28</v>
      </c>
      <c r="V94" s="72">
        <f>IF(Table15[[#This Row],[Payment_Status]]="Paid",1,0)</f>
        <v>1</v>
      </c>
      <c r="W94" s="72">
        <f>IF(Table15[[#This Row],[Payment_Status]]="Unpaid",1,0)</f>
        <v>0</v>
      </c>
      <c r="X94" s="72">
        <f>IF(Table15[[#This Row],[Payment_Status]]="Pending",1,0)</f>
        <v>0</v>
      </c>
      <c r="Y94" s="72" t="s">
        <v>43</v>
      </c>
      <c r="Z94" s="72" t="s">
        <v>30</v>
      </c>
      <c r="AA94" s="72" t="s">
        <v>85</v>
      </c>
      <c r="AB94" s="72">
        <v>44.04</v>
      </c>
      <c r="AC94" s="72">
        <v>19.52</v>
      </c>
      <c r="AD94" s="72" t="s">
        <v>46</v>
      </c>
      <c r="AE94" s="73">
        <v>44361</v>
      </c>
      <c r="AF94" s="72">
        <v>72</v>
      </c>
      <c r="AG94" s="76" t="s">
        <v>33</v>
      </c>
    </row>
    <row r="95" spans="5:33" x14ac:dyDescent="0.3">
      <c r="E95" s="71" t="s">
        <v>128</v>
      </c>
      <c r="F95" s="72" t="s">
        <v>4062</v>
      </c>
      <c r="G95" s="72" t="s">
        <v>6062</v>
      </c>
      <c r="H95" s="72" t="s">
        <v>26</v>
      </c>
      <c r="I95" s="72" t="s">
        <v>8026</v>
      </c>
      <c r="J95" s="72" t="s">
        <v>8021</v>
      </c>
      <c r="K95" s="72" t="s">
        <v>129</v>
      </c>
      <c r="L95" s="73">
        <v>45775</v>
      </c>
      <c r="M95" s="74">
        <v>0.47200231481481481</v>
      </c>
      <c r="N95" s="72">
        <v>59.38</v>
      </c>
      <c r="O95" s="72">
        <v>4057.14</v>
      </c>
      <c r="P95" s="72">
        <v>4116.5199999999904</v>
      </c>
      <c r="Q95" s="72">
        <v>349.58</v>
      </c>
      <c r="R95" s="75">
        <v>45809</v>
      </c>
      <c r="S95" s="72" t="str">
        <f>TEXT(Table15[[#This Row],[Billing_Date]],"YYYY")</f>
        <v>2025</v>
      </c>
      <c r="T95" s="75">
        <v>45885</v>
      </c>
      <c r="U95" s="72" t="s">
        <v>49</v>
      </c>
      <c r="V95" s="72">
        <f>IF(Table15[[#This Row],[Payment_Status]]="Paid",1,0)</f>
        <v>0</v>
      </c>
      <c r="W95" s="72">
        <f>IF(Table15[[#This Row],[Payment_Status]]="Unpaid",1,0)</f>
        <v>1</v>
      </c>
      <c r="X95" s="72">
        <f>IF(Table15[[#This Row],[Payment_Status]]="Pending",1,0)</f>
        <v>0</v>
      </c>
      <c r="Y95" s="72" t="s">
        <v>50</v>
      </c>
      <c r="Z95" s="72" t="s">
        <v>44</v>
      </c>
      <c r="AA95" s="72" t="s">
        <v>51</v>
      </c>
      <c r="AB95" s="72">
        <v>29.52</v>
      </c>
      <c r="AC95" s="72">
        <v>29.86</v>
      </c>
      <c r="AD95" s="72" t="s">
        <v>32</v>
      </c>
      <c r="AE95" s="73">
        <v>44055</v>
      </c>
      <c r="AF95" s="72">
        <v>74</v>
      </c>
      <c r="AG95" s="76" t="s">
        <v>33</v>
      </c>
    </row>
    <row r="96" spans="5:33" x14ac:dyDescent="0.3">
      <c r="E96" s="71" t="s">
        <v>130</v>
      </c>
      <c r="F96" s="72" t="s">
        <v>4063</v>
      </c>
      <c r="G96" s="72" t="s">
        <v>6063</v>
      </c>
      <c r="H96" s="72" t="s">
        <v>30</v>
      </c>
      <c r="I96" s="72" t="s">
        <v>8030</v>
      </c>
      <c r="J96" s="72" t="s">
        <v>8023</v>
      </c>
      <c r="K96" s="72" t="s">
        <v>131</v>
      </c>
      <c r="L96" s="73">
        <v>45574</v>
      </c>
      <c r="M96" s="74">
        <v>0.5580208333333333</v>
      </c>
      <c r="N96" s="72">
        <v>343.09</v>
      </c>
      <c r="O96" s="72">
        <v>1848.43</v>
      </c>
      <c r="P96" s="72">
        <v>2191.52</v>
      </c>
      <c r="Q96" s="72">
        <v>1843.98</v>
      </c>
      <c r="R96" s="75">
        <v>45699</v>
      </c>
      <c r="S96" s="72" t="str">
        <f>TEXT(Table15[[#This Row],[Billing_Date]],"YYYY")</f>
        <v>2025</v>
      </c>
      <c r="T96" s="75">
        <v>45879</v>
      </c>
      <c r="U96" s="72" t="s">
        <v>28</v>
      </c>
      <c r="V96" s="72">
        <f>IF(Table15[[#This Row],[Payment_Status]]="Paid",1,0)</f>
        <v>1</v>
      </c>
      <c r="W96" s="72">
        <f>IF(Table15[[#This Row],[Payment_Status]]="Unpaid",1,0)</f>
        <v>0</v>
      </c>
      <c r="X96" s="72">
        <f>IF(Table15[[#This Row],[Payment_Status]]="Pending",1,0)</f>
        <v>0</v>
      </c>
      <c r="Y96" s="72" t="s">
        <v>58</v>
      </c>
      <c r="Z96" s="72" t="s">
        <v>39</v>
      </c>
      <c r="AA96" s="72" t="s">
        <v>85</v>
      </c>
      <c r="AB96" s="72">
        <v>149.87</v>
      </c>
      <c r="AC96" s="72">
        <v>193.22</v>
      </c>
      <c r="AD96" s="72" t="s">
        <v>46</v>
      </c>
      <c r="AE96" s="73">
        <v>42418</v>
      </c>
      <c r="AF96" s="72">
        <v>36</v>
      </c>
      <c r="AG96" s="76" t="s">
        <v>40</v>
      </c>
    </row>
    <row r="97" spans="5:33" x14ac:dyDescent="0.3">
      <c r="E97" s="71" t="s">
        <v>132</v>
      </c>
      <c r="F97" s="72" t="s">
        <v>4064</v>
      </c>
      <c r="G97" s="72" t="s">
        <v>6064</v>
      </c>
      <c r="H97" s="72" t="s">
        <v>26</v>
      </c>
      <c r="I97" s="72" t="s">
        <v>8025</v>
      </c>
      <c r="J97" s="72" t="s">
        <v>8020</v>
      </c>
      <c r="K97" s="72" t="s">
        <v>133</v>
      </c>
      <c r="L97" s="73">
        <v>45578</v>
      </c>
      <c r="M97" s="74">
        <v>8.1655092592592599E-2</v>
      </c>
      <c r="N97" s="72">
        <v>204.91</v>
      </c>
      <c r="O97" s="72">
        <v>1112.8</v>
      </c>
      <c r="P97" s="72">
        <v>1317.71</v>
      </c>
      <c r="Q97" s="72">
        <v>1520.04</v>
      </c>
      <c r="R97" s="75">
        <v>45586</v>
      </c>
      <c r="S97" s="72" t="str">
        <f>TEXT(Table15[[#This Row],[Billing_Date]],"YYYY")</f>
        <v>2024</v>
      </c>
      <c r="T97" s="75">
        <v>45862</v>
      </c>
      <c r="U97" s="72" t="s">
        <v>28</v>
      </c>
      <c r="V97" s="72">
        <f>IF(Table15[[#This Row],[Payment_Status]]="Paid",1,0)</f>
        <v>1</v>
      </c>
      <c r="W97" s="72">
        <f>IF(Table15[[#This Row],[Payment_Status]]="Unpaid",1,0)</f>
        <v>0</v>
      </c>
      <c r="X97" s="72">
        <f>IF(Table15[[#This Row],[Payment_Status]]="Pending",1,0)</f>
        <v>0</v>
      </c>
      <c r="Y97" s="72" t="s">
        <v>29</v>
      </c>
      <c r="Z97" s="72" t="s">
        <v>30</v>
      </c>
      <c r="AA97" s="72" t="s">
        <v>45</v>
      </c>
      <c r="AB97" s="72">
        <v>142.6</v>
      </c>
      <c r="AC97" s="72">
        <v>62.31</v>
      </c>
      <c r="AD97" s="72" t="s">
        <v>46</v>
      </c>
      <c r="AE97" s="73">
        <v>43233</v>
      </c>
      <c r="AF97" s="72">
        <v>36</v>
      </c>
      <c r="AG97" s="76" t="s">
        <v>64</v>
      </c>
    </row>
    <row r="98" spans="5:33" x14ac:dyDescent="0.3">
      <c r="E98" s="71" t="s">
        <v>134</v>
      </c>
      <c r="F98" s="72" t="s">
        <v>4065</v>
      </c>
      <c r="G98" s="72" t="s">
        <v>6065</v>
      </c>
      <c r="H98" s="72" t="s">
        <v>26</v>
      </c>
      <c r="I98" s="72" t="s">
        <v>8025</v>
      </c>
      <c r="J98" s="72" t="s">
        <v>8020</v>
      </c>
      <c r="K98" s="72" t="s">
        <v>135</v>
      </c>
      <c r="L98" s="73">
        <v>45571</v>
      </c>
      <c r="M98" s="74">
        <v>0.59098379629629627</v>
      </c>
      <c r="N98" s="72">
        <v>259.37</v>
      </c>
      <c r="O98" s="72">
        <v>1466.28</v>
      </c>
      <c r="P98" s="72">
        <v>1725.65</v>
      </c>
      <c r="Q98" s="72">
        <v>1361.81</v>
      </c>
      <c r="R98" s="75">
        <v>45606</v>
      </c>
      <c r="S98" s="72" t="str">
        <f>TEXT(Table15[[#This Row],[Billing_Date]],"YYYY")</f>
        <v>2024</v>
      </c>
      <c r="T98" s="75">
        <v>45875</v>
      </c>
      <c r="U98" s="72" t="s">
        <v>28</v>
      </c>
      <c r="V98" s="72">
        <f>IF(Table15[[#This Row],[Payment_Status]]="Paid",1,0)</f>
        <v>1</v>
      </c>
      <c r="W98" s="72">
        <f>IF(Table15[[#This Row],[Payment_Status]]="Unpaid",1,0)</f>
        <v>0</v>
      </c>
      <c r="X98" s="72">
        <f>IF(Table15[[#This Row],[Payment_Status]]="Pending",1,0)</f>
        <v>0</v>
      </c>
      <c r="Y98" s="72" t="s">
        <v>38</v>
      </c>
      <c r="Z98" s="72" t="s">
        <v>39</v>
      </c>
      <c r="AA98" s="72" t="s">
        <v>63</v>
      </c>
      <c r="AB98" s="72">
        <v>149.68</v>
      </c>
      <c r="AC98" s="72">
        <v>109.69</v>
      </c>
      <c r="AD98" s="72" t="s">
        <v>32</v>
      </c>
      <c r="AE98" s="73">
        <v>44624</v>
      </c>
      <c r="AF98" s="72">
        <v>29</v>
      </c>
      <c r="AG98" s="76" t="s">
        <v>33</v>
      </c>
    </row>
    <row r="99" spans="5:33" x14ac:dyDescent="0.3">
      <c r="E99" s="71" t="s">
        <v>136</v>
      </c>
      <c r="F99" s="72" t="s">
        <v>4066</v>
      </c>
      <c r="G99" s="72" t="s">
        <v>6066</v>
      </c>
      <c r="H99" s="72" t="s">
        <v>26</v>
      </c>
      <c r="I99" s="72" t="s">
        <v>8030</v>
      </c>
      <c r="J99" s="72" t="s">
        <v>8023</v>
      </c>
      <c r="K99" s="72" t="s">
        <v>137</v>
      </c>
      <c r="L99" s="73">
        <v>45746</v>
      </c>
      <c r="M99" s="74">
        <v>0.71946759259259263</v>
      </c>
      <c r="N99" s="72">
        <v>27.39</v>
      </c>
      <c r="O99" s="72">
        <v>3580.09</v>
      </c>
      <c r="P99" s="72">
        <v>3607.48</v>
      </c>
      <c r="Q99" s="72">
        <v>134.87</v>
      </c>
      <c r="R99" s="75">
        <v>45849</v>
      </c>
      <c r="S99" s="72" t="str">
        <f>TEXT(Table15[[#This Row],[Billing_Date]],"YYYY")</f>
        <v>2025</v>
      </c>
      <c r="T99" s="75">
        <v>45886</v>
      </c>
      <c r="U99" s="72" t="s">
        <v>49</v>
      </c>
      <c r="V99" s="72">
        <f>IF(Table15[[#This Row],[Payment_Status]]="Paid",1,0)</f>
        <v>0</v>
      </c>
      <c r="W99" s="72">
        <f>IF(Table15[[#This Row],[Payment_Status]]="Unpaid",1,0)</f>
        <v>1</v>
      </c>
      <c r="X99" s="72">
        <f>IF(Table15[[#This Row],[Payment_Status]]="Pending",1,0)</f>
        <v>0</v>
      </c>
      <c r="Y99" s="72" t="s">
        <v>38</v>
      </c>
      <c r="Z99" s="72" t="s">
        <v>30</v>
      </c>
      <c r="AA99" s="72" t="s">
        <v>63</v>
      </c>
      <c r="AB99" s="72">
        <v>18.010000000000002</v>
      </c>
      <c r="AC99" s="72">
        <v>9.3800000000000008</v>
      </c>
      <c r="AD99" s="72" t="s">
        <v>46</v>
      </c>
      <c r="AE99" s="73">
        <v>44937</v>
      </c>
      <c r="AF99" s="72">
        <v>50</v>
      </c>
      <c r="AG99" s="76" t="s">
        <v>40</v>
      </c>
    </row>
    <row r="100" spans="5:33" x14ac:dyDescent="0.3">
      <c r="E100" s="71" t="s">
        <v>138</v>
      </c>
      <c r="F100" s="72" t="s">
        <v>4067</v>
      </c>
      <c r="G100" s="72" t="s">
        <v>6067</v>
      </c>
      <c r="H100" s="72" t="s">
        <v>30</v>
      </c>
      <c r="I100" s="72" t="s">
        <v>8026</v>
      </c>
      <c r="J100" s="72" t="s">
        <v>8021</v>
      </c>
      <c r="K100" s="72" t="s">
        <v>139</v>
      </c>
      <c r="L100" s="73">
        <v>45672</v>
      </c>
      <c r="M100" s="74">
        <v>0.9934143518518519</v>
      </c>
      <c r="N100" s="72">
        <v>227.93</v>
      </c>
      <c r="O100" s="72">
        <v>3419.45</v>
      </c>
      <c r="P100" s="72">
        <v>3647.3799999999901</v>
      </c>
      <c r="Q100" s="72">
        <v>1363.81</v>
      </c>
      <c r="R100" s="75">
        <v>45850</v>
      </c>
      <c r="S100" s="72" t="str">
        <f>TEXT(Table15[[#This Row],[Billing_Date]],"YYYY")</f>
        <v>2025</v>
      </c>
      <c r="T100" s="75">
        <v>45885</v>
      </c>
      <c r="U100" s="72" t="s">
        <v>49</v>
      </c>
      <c r="V100" s="72">
        <f>IF(Table15[[#This Row],[Payment_Status]]="Paid",1,0)</f>
        <v>0</v>
      </c>
      <c r="W100" s="72">
        <f>IF(Table15[[#This Row],[Payment_Status]]="Unpaid",1,0)</f>
        <v>1</v>
      </c>
      <c r="X100" s="72">
        <f>IF(Table15[[#This Row],[Payment_Status]]="Pending",1,0)</f>
        <v>0</v>
      </c>
      <c r="Y100" s="72" t="s">
        <v>29</v>
      </c>
      <c r="Z100" s="72" t="s">
        <v>39</v>
      </c>
      <c r="AA100" s="72" t="s">
        <v>45</v>
      </c>
      <c r="AB100" s="72">
        <v>158.82</v>
      </c>
      <c r="AC100" s="72">
        <v>69.11</v>
      </c>
      <c r="AD100" s="72" t="s">
        <v>46</v>
      </c>
      <c r="AE100" s="73">
        <v>42400</v>
      </c>
      <c r="AF100" s="72">
        <v>35</v>
      </c>
      <c r="AG100" s="76" t="s">
        <v>64</v>
      </c>
    </row>
    <row r="101" spans="5:33" x14ac:dyDescent="0.3">
      <c r="E101" s="71" t="s">
        <v>140</v>
      </c>
      <c r="F101" s="72" t="s">
        <v>4068</v>
      </c>
      <c r="G101" s="72" t="s">
        <v>6068</v>
      </c>
      <c r="H101" s="72" t="s">
        <v>30</v>
      </c>
      <c r="I101" s="72" t="s">
        <v>8031</v>
      </c>
      <c r="J101" s="72" t="s">
        <v>8024</v>
      </c>
      <c r="K101" s="72" t="s">
        <v>141</v>
      </c>
      <c r="L101" s="73">
        <v>45753</v>
      </c>
      <c r="M101" s="74">
        <v>0.41872685185185188</v>
      </c>
      <c r="N101" s="72">
        <v>494.37</v>
      </c>
      <c r="O101" s="72">
        <v>2681.34</v>
      </c>
      <c r="P101" s="72">
        <v>3175.71</v>
      </c>
      <c r="Q101" s="72">
        <v>3128.58</v>
      </c>
      <c r="R101" s="75">
        <v>45756</v>
      </c>
      <c r="S101" s="72" t="str">
        <f>TEXT(Table15[[#This Row],[Billing_Date]],"YYYY")</f>
        <v>2025</v>
      </c>
      <c r="T101" s="75">
        <v>45883</v>
      </c>
      <c r="U101" s="72" t="s">
        <v>28</v>
      </c>
      <c r="V101" s="72">
        <f>IF(Table15[[#This Row],[Payment_Status]]="Paid",1,0)</f>
        <v>1</v>
      </c>
      <c r="W101" s="72">
        <f>IF(Table15[[#This Row],[Payment_Status]]="Unpaid",1,0)</f>
        <v>0</v>
      </c>
      <c r="X101" s="72">
        <f>IF(Table15[[#This Row],[Payment_Status]]="Pending",1,0)</f>
        <v>0</v>
      </c>
      <c r="Y101" s="72" t="s">
        <v>38</v>
      </c>
      <c r="Z101" s="72" t="s">
        <v>30</v>
      </c>
      <c r="AA101" s="72" t="s">
        <v>63</v>
      </c>
      <c r="AB101" s="72">
        <v>343.85</v>
      </c>
      <c r="AC101" s="72">
        <v>150.52000000000001</v>
      </c>
      <c r="AD101" s="72" t="s">
        <v>46</v>
      </c>
      <c r="AE101" s="73">
        <v>42460</v>
      </c>
      <c r="AF101" s="72">
        <v>27</v>
      </c>
      <c r="AG101" s="76" t="s">
        <v>64</v>
      </c>
    </row>
    <row r="102" spans="5:33" x14ac:dyDescent="0.3">
      <c r="E102" s="71" t="s">
        <v>142</v>
      </c>
      <c r="F102" s="72" t="s">
        <v>4069</v>
      </c>
      <c r="G102" s="72" t="s">
        <v>6069</v>
      </c>
      <c r="H102" s="72" t="s">
        <v>35</v>
      </c>
      <c r="I102" s="72" t="s">
        <v>8030</v>
      </c>
      <c r="J102" s="72" t="s">
        <v>8023</v>
      </c>
      <c r="K102" s="72" t="s">
        <v>143</v>
      </c>
      <c r="L102" s="73">
        <v>45552</v>
      </c>
      <c r="M102" s="74">
        <v>0.5957175925925926</v>
      </c>
      <c r="N102" s="72">
        <v>464.08</v>
      </c>
      <c r="O102" s="72">
        <v>1172.43</v>
      </c>
      <c r="P102" s="72">
        <v>1636.51</v>
      </c>
      <c r="Q102" s="72">
        <v>2762.35</v>
      </c>
      <c r="R102" s="75">
        <v>45800</v>
      </c>
      <c r="S102" s="72" t="str">
        <f>TEXT(Table15[[#This Row],[Billing_Date]],"YYYY")</f>
        <v>2025</v>
      </c>
      <c r="T102" s="75">
        <v>45882</v>
      </c>
      <c r="U102" s="72" t="s">
        <v>28</v>
      </c>
      <c r="V102" s="72">
        <f>IF(Table15[[#This Row],[Payment_Status]]="Paid",1,0)</f>
        <v>1</v>
      </c>
      <c r="W102" s="72">
        <f>IF(Table15[[#This Row],[Payment_Status]]="Unpaid",1,0)</f>
        <v>0</v>
      </c>
      <c r="X102" s="72">
        <f>IF(Table15[[#This Row],[Payment_Status]]="Pending",1,0)</f>
        <v>0</v>
      </c>
      <c r="Y102" s="72" t="s">
        <v>43</v>
      </c>
      <c r="Z102" s="72" t="s">
        <v>30</v>
      </c>
      <c r="AA102" s="72" t="s">
        <v>31</v>
      </c>
      <c r="AB102" s="72">
        <v>254.62</v>
      </c>
      <c r="AC102" s="72">
        <v>209.46</v>
      </c>
      <c r="AD102" s="72" t="s">
        <v>46</v>
      </c>
      <c r="AE102" s="73">
        <v>45003</v>
      </c>
      <c r="AF102" s="72">
        <v>63</v>
      </c>
      <c r="AG102" s="76" t="s">
        <v>40</v>
      </c>
    </row>
    <row r="103" spans="5:33" x14ac:dyDescent="0.3">
      <c r="E103" s="71" t="s">
        <v>1252</v>
      </c>
      <c r="F103" s="72" t="s">
        <v>4070</v>
      </c>
      <c r="G103" s="72" t="s">
        <v>6070</v>
      </c>
      <c r="H103" s="72" t="s">
        <v>30</v>
      </c>
      <c r="I103" s="72" t="s">
        <v>8030</v>
      </c>
      <c r="J103" s="72" t="s">
        <v>8023</v>
      </c>
      <c r="K103" s="72" t="s">
        <v>1253</v>
      </c>
      <c r="L103" s="73">
        <v>45664</v>
      </c>
      <c r="M103" s="74">
        <v>0.68746527777777777</v>
      </c>
      <c r="N103" s="72">
        <v>273.08999999999997</v>
      </c>
      <c r="O103" s="72">
        <v>2963.32</v>
      </c>
      <c r="P103" s="72">
        <v>3236.41</v>
      </c>
      <c r="Q103" s="72">
        <v>2031.86</v>
      </c>
      <c r="R103" s="75">
        <v>45669</v>
      </c>
      <c r="S103" s="72" t="str">
        <f>TEXT(Table15[[#This Row],[Billing_Date]],"YYYY")</f>
        <v>2025</v>
      </c>
      <c r="T103" s="75">
        <v>45861</v>
      </c>
      <c r="U103" s="72" t="s">
        <v>28</v>
      </c>
      <c r="V103" s="72">
        <f>IF(Table15[[#This Row],[Payment_Status]]="Paid",1,0)</f>
        <v>1</v>
      </c>
      <c r="W103" s="72">
        <f>IF(Table15[[#This Row],[Payment_Status]]="Unpaid",1,0)</f>
        <v>0</v>
      </c>
      <c r="X103" s="72">
        <f>IF(Table15[[#This Row],[Payment_Status]]="Pending",1,0)</f>
        <v>0</v>
      </c>
      <c r="Y103" s="72" t="s">
        <v>29</v>
      </c>
      <c r="Z103" s="72" t="s">
        <v>39</v>
      </c>
      <c r="AA103" s="72" t="s">
        <v>45</v>
      </c>
      <c r="AB103" s="72">
        <v>131.91</v>
      </c>
      <c r="AC103" s="72">
        <v>141.18</v>
      </c>
      <c r="AD103" s="72" t="s">
        <v>32</v>
      </c>
      <c r="AE103" s="73">
        <v>44728</v>
      </c>
      <c r="AF103" s="72">
        <v>50</v>
      </c>
      <c r="AG103" s="76" t="s">
        <v>40</v>
      </c>
    </row>
    <row r="104" spans="5:33" x14ac:dyDescent="0.3">
      <c r="E104" s="71" t="s">
        <v>1473</v>
      </c>
      <c r="F104" s="72" t="s">
        <v>4071</v>
      </c>
      <c r="G104" s="72" t="s">
        <v>6071</v>
      </c>
      <c r="H104" s="72" t="s">
        <v>35</v>
      </c>
      <c r="I104" s="72" t="s">
        <v>8030</v>
      </c>
      <c r="J104" s="72" t="s">
        <v>8023</v>
      </c>
      <c r="K104" s="72" t="s">
        <v>1474</v>
      </c>
      <c r="L104" s="73">
        <v>45813</v>
      </c>
      <c r="M104" s="74">
        <v>0.84932870370370372</v>
      </c>
      <c r="N104" s="72">
        <v>50.15</v>
      </c>
      <c r="O104" s="72">
        <v>2763.03</v>
      </c>
      <c r="P104" s="72">
        <v>2813.18</v>
      </c>
      <c r="Q104" s="72">
        <v>226.92</v>
      </c>
      <c r="R104" s="75">
        <v>45815</v>
      </c>
      <c r="S104" s="72" t="str">
        <f>TEXT(Table15[[#This Row],[Billing_Date]],"YYYY")</f>
        <v>2025</v>
      </c>
      <c r="T104" s="75">
        <v>45857</v>
      </c>
      <c r="U104" s="72" t="s">
        <v>49</v>
      </c>
      <c r="V104" s="72">
        <f>IF(Table15[[#This Row],[Payment_Status]]="Paid",1,0)</f>
        <v>0</v>
      </c>
      <c r="W104" s="72">
        <f>IF(Table15[[#This Row],[Payment_Status]]="Unpaid",1,0)</f>
        <v>1</v>
      </c>
      <c r="X104" s="72">
        <f>IF(Table15[[#This Row],[Payment_Status]]="Pending",1,0)</f>
        <v>0</v>
      </c>
      <c r="Y104" s="72" t="s">
        <v>38</v>
      </c>
      <c r="Z104" s="72" t="s">
        <v>39</v>
      </c>
      <c r="AA104" s="72" t="s">
        <v>51</v>
      </c>
      <c r="AB104" s="72">
        <v>21.46</v>
      </c>
      <c r="AC104" s="72">
        <v>28.69</v>
      </c>
      <c r="AD104" s="72" t="s">
        <v>32</v>
      </c>
      <c r="AE104" s="73">
        <v>42311</v>
      </c>
      <c r="AF104" s="72">
        <v>24</v>
      </c>
      <c r="AG104" s="76" t="s">
        <v>40</v>
      </c>
    </row>
    <row r="105" spans="5:33" x14ac:dyDescent="0.3">
      <c r="E105" s="71" t="s">
        <v>148</v>
      </c>
      <c r="F105" s="72" t="s">
        <v>4072</v>
      </c>
      <c r="G105" s="72" t="s">
        <v>6072</v>
      </c>
      <c r="H105" s="72" t="s">
        <v>26</v>
      </c>
      <c r="I105" s="72" t="s">
        <v>8029</v>
      </c>
      <c r="J105" s="72" t="s">
        <v>8020</v>
      </c>
      <c r="K105" s="72" t="s">
        <v>149</v>
      </c>
      <c r="L105" s="73">
        <v>45520</v>
      </c>
      <c r="M105" s="74">
        <v>0.39743055555555556</v>
      </c>
      <c r="N105" s="72">
        <v>482.82</v>
      </c>
      <c r="O105" s="72">
        <v>4427.7299999999996</v>
      </c>
      <c r="P105" s="72">
        <v>4910.5499999999902</v>
      </c>
      <c r="Q105" s="72">
        <v>3000.07</v>
      </c>
      <c r="R105" s="75">
        <v>45663</v>
      </c>
      <c r="S105" s="72" t="str">
        <f>TEXT(Table15[[#This Row],[Billing_Date]],"YYYY")</f>
        <v>2025</v>
      </c>
      <c r="T105" s="75">
        <v>45884</v>
      </c>
      <c r="U105" s="72" t="s">
        <v>28</v>
      </c>
      <c r="V105" s="72">
        <f>IF(Table15[[#This Row],[Payment_Status]]="Paid",1,0)</f>
        <v>1</v>
      </c>
      <c r="W105" s="72">
        <f>IF(Table15[[#This Row],[Payment_Status]]="Unpaid",1,0)</f>
        <v>0</v>
      </c>
      <c r="X105" s="72">
        <f>IF(Table15[[#This Row],[Payment_Status]]="Pending",1,0)</f>
        <v>0</v>
      </c>
      <c r="Y105" s="72" t="s">
        <v>50</v>
      </c>
      <c r="Z105" s="72" t="s">
        <v>30</v>
      </c>
      <c r="AA105" s="72" t="s">
        <v>63</v>
      </c>
      <c r="AB105" s="72">
        <v>267.23</v>
      </c>
      <c r="AC105" s="72">
        <v>215.59</v>
      </c>
      <c r="AD105" s="72" t="s">
        <v>32</v>
      </c>
      <c r="AE105" s="73">
        <v>43031</v>
      </c>
      <c r="AF105" s="72">
        <v>59</v>
      </c>
      <c r="AG105" s="76" t="s">
        <v>64</v>
      </c>
    </row>
    <row r="106" spans="5:33" x14ac:dyDescent="0.3">
      <c r="E106" s="71" t="s">
        <v>150</v>
      </c>
      <c r="F106" s="72" t="s">
        <v>4073</v>
      </c>
      <c r="G106" s="72" t="s">
        <v>6073</v>
      </c>
      <c r="H106" s="72" t="s">
        <v>26</v>
      </c>
      <c r="I106" s="72" t="s">
        <v>8028</v>
      </c>
      <c r="J106" s="72" t="s">
        <v>8022</v>
      </c>
      <c r="K106" s="72" t="s">
        <v>151</v>
      </c>
      <c r="L106" s="73">
        <v>45813</v>
      </c>
      <c r="M106" s="74">
        <v>0.19001157407407407</v>
      </c>
      <c r="N106" s="72">
        <v>197.46</v>
      </c>
      <c r="O106" s="72">
        <v>4327.6000000000004</v>
      </c>
      <c r="P106" s="72">
        <v>4525.0600000000004</v>
      </c>
      <c r="Q106" s="72">
        <v>1211.31</v>
      </c>
      <c r="R106" s="75">
        <v>45816</v>
      </c>
      <c r="S106" s="72" t="str">
        <f>TEXT(Table15[[#This Row],[Billing_Date]],"YYYY")</f>
        <v>2025</v>
      </c>
      <c r="T106" s="75">
        <v>45880</v>
      </c>
      <c r="U106" s="72" t="s">
        <v>37</v>
      </c>
      <c r="V106" s="72">
        <f>IF(Table15[[#This Row],[Payment_Status]]="Paid",1,0)</f>
        <v>0</v>
      </c>
      <c r="W106" s="72">
        <f>IF(Table15[[#This Row],[Payment_Status]]="Unpaid",1,0)</f>
        <v>0</v>
      </c>
      <c r="X106" s="72">
        <f>IF(Table15[[#This Row],[Payment_Status]]="Pending",1,0)</f>
        <v>1</v>
      </c>
      <c r="Y106" s="72" t="s">
        <v>38</v>
      </c>
      <c r="Z106" s="72" t="s">
        <v>44</v>
      </c>
      <c r="AA106" s="72" t="s">
        <v>63</v>
      </c>
      <c r="AB106" s="72">
        <v>133.86000000000001</v>
      </c>
      <c r="AC106" s="72">
        <v>63.6</v>
      </c>
      <c r="AD106" s="72" t="s">
        <v>32</v>
      </c>
      <c r="AE106" s="73">
        <v>42992</v>
      </c>
      <c r="AF106" s="72">
        <v>67</v>
      </c>
      <c r="AG106" s="76" t="s">
        <v>33</v>
      </c>
    </row>
    <row r="107" spans="5:33" x14ac:dyDescent="0.3">
      <c r="E107" s="71" t="s">
        <v>152</v>
      </c>
      <c r="F107" s="72" t="s">
        <v>4074</v>
      </c>
      <c r="G107" s="72" t="s">
        <v>6074</v>
      </c>
      <c r="H107" s="72" t="s">
        <v>35</v>
      </c>
      <c r="I107" s="72" t="s">
        <v>8031</v>
      </c>
      <c r="J107" s="72" t="s">
        <v>8024</v>
      </c>
      <c r="K107" s="72" t="s">
        <v>153</v>
      </c>
      <c r="L107" s="73">
        <v>45662</v>
      </c>
      <c r="M107" s="74">
        <v>0.12136574074074075</v>
      </c>
      <c r="N107" s="72">
        <v>304.95</v>
      </c>
      <c r="O107" s="72">
        <v>3004.53</v>
      </c>
      <c r="P107" s="72">
        <v>3309.48</v>
      </c>
      <c r="Q107" s="72">
        <v>1821.15</v>
      </c>
      <c r="R107" s="75">
        <v>45662</v>
      </c>
      <c r="S107" s="72" t="str">
        <f>TEXT(Table15[[#This Row],[Billing_Date]],"YYYY")</f>
        <v>2025</v>
      </c>
      <c r="T107" s="75">
        <v>45869</v>
      </c>
      <c r="U107" s="72" t="s">
        <v>37</v>
      </c>
      <c r="V107" s="72">
        <f>IF(Table15[[#This Row],[Payment_Status]]="Paid",1,0)</f>
        <v>0</v>
      </c>
      <c r="W107" s="72">
        <f>IF(Table15[[#This Row],[Payment_Status]]="Unpaid",1,0)</f>
        <v>0</v>
      </c>
      <c r="X107" s="72">
        <f>IF(Table15[[#This Row],[Payment_Status]]="Pending",1,0)</f>
        <v>1</v>
      </c>
      <c r="Y107" s="72" t="s">
        <v>43</v>
      </c>
      <c r="Z107" s="72" t="s">
        <v>39</v>
      </c>
      <c r="AA107" s="72" t="s">
        <v>63</v>
      </c>
      <c r="AB107" s="72">
        <v>166.75</v>
      </c>
      <c r="AC107" s="72">
        <v>138.19999999999999</v>
      </c>
      <c r="AD107" s="72" t="s">
        <v>46</v>
      </c>
      <c r="AE107" s="73">
        <v>44029</v>
      </c>
      <c r="AF107" s="72">
        <v>62</v>
      </c>
      <c r="AG107" s="76" t="s">
        <v>64</v>
      </c>
    </row>
    <row r="108" spans="5:33" x14ac:dyDescent="0.3">
      <c r="E108" s="71" t="s">
        <v>154</v>
      </c>
      <c r="F108" s="72" t="s">
        <v>4075</v>
      </c>
      <c r="G108" s="72" t="s">
        <v>6075</v>
      </c>
      <c r="H108" s="72" t="s">
        <v>30</v>
      </c>
      <c r="I108" s="72" t="s">
        <v>8026</v>
      </c>
      <c r="J108" s="72" t="s">
        <v>8021</v>
      </c>
      <c r="K108" s="72" t="s">
        <v>155</v>
      </c>
      <c r="L108" s="73">
        <v>45716</v>
      </c>
      <c r="M108" s="74">
        <v>0.26530092592592591</v>
      </c>
      <c r="N108" s="72">
        <v>333.29</v>
      </c>
      <c r="O108" s="72">
        <v>3009.99</v>
      </c>
      <c r="P108" s="72">
        <v>3343.2799999999902</v>
      </c>
      <c r="Q108" s="72">
        <v>1976.39</v>
      </c>
      <c r="R108" s="75">
        <v>45718</v>
      </c>
      <c r="S108" s="72" t="str">
        <f>TEXT(Table15[[#This Row],[Billing_Date]],"YYYY")</f>
        <v>2025</v>
      </c>
      <c r="T108" s="75">
        <v>45867</v>
      </c>
      <c r="U108" s="72" t="s">
        <v>37</v>
      </c>
      <c r="V108" s="72">
        <f>IF(Table15[[#This Row],[Payment_Status]]="Paid",1,0)</f>
        <v>0</v>
      </c>
      <c r="W108" s="72">
        <f>IF(Table15[[#This Row],[Payment_Status]]="Unpaid",1,0)</f>
        <v>0</v>
      </c>
      <c r="X108" s="72">
        <f>IF(Table15[[#This Row],[Payment_Status]]="Pending",1,0)</f>
        <v>1</v>
      </c>
      <c r="Y108" s="72" t="s">
        <v>58</v>
      </c>
      <c r="Z108" s="72" t="s">
        <v>39</v>
      </c>
      <c r="AA108" s="72" t="s">
        <v>51</v>
      </c>
      <c r="AB108" s="72">
        <v>178.95</v>
      </c>
      <c r="AC108" s="72">
        <v>154.34</v>
      </c>
      <c r="AD108" s="72" t="s">
        <v>32</v>
      </c>
      <c r="AE108" s="73">
        <v>43332</v>
      </c>
      <c r="AF108" s="72">
        <v>65</v>
      </c>
      <c r="AG108" s="76" t="s">
        <v>64</v>
      </c>
    </row>
    <row r="109" spans="5:33" x14ac:dyDescent="0.3">
      <c r="E109" s="71" t="s">
        <v>156</v>
      </c>
      <c r="F109" s="72" t="s">
        <v>4076</v>
      </c>
      <c r="G109" s="72" t="s">
        <v>6076</v>
      </c>
      <c r="H109" s="72" t="s">
        <v>35</v>
      </c>
      <c r="I109" s="72" t="s">
        <v>8026</v>
      </c>
      <c r="J109" s="72" t="s">
        <v>8021</v>
      </c>
      <c r="K109" s="72" t="s">
        <v>157</v>
      </c>
      <c r="L109" s="73">
        <v>45675</v>
      </c>
      <c r="M109" s="74">
        <v>0.7026041666666667</v>
      </c>
      <c r="N109" s="72">
        <v>367.85</v>
      </c>
      <c r="O109" s="72">
        <v>4833.43</v>
      </c>
      <c r="P109" s="72">
        <v>5201.28</v>
      </c>
      <c r="Q109" s="72">
        <v>2299.52</v>
      </c>
      <c r="R109" s="75">
        <v>45677</v>
      </c>
      <c r="S109" s="72" t="str">
        <f>TEXT(Table15[[#This Row],[Billing_Date]],"YYYY")</f>
        <v>2025</v>
      </c>
      <c r="T109" s="75">
        <v>45883</v>
      </c>
      <c r="U109" s="72" t="s">
        <v>49</v>
      </c>
      <c r="V109" s="72">
        <f>IF(Table15[[#This Row],[Payment_Status]]="Paid",1,0)</f>
        <v>0</v>
      </c>
      <c r="W109" s="72">
        <f>IF(Table15[[#This Row],[Payment_Status]]="Unpaid",1,0)</f>
        <v>1</v>
      </c>
      <c r="X109" s="72">
        <f>IF(Table15[[#This Row],[Payment_Status]]="Pending",1,0)</f>
        <v>0</v>
      </c>
      <c r="Y109" s="72" t="s">
        <v>50</v>
      </c>
      <c r="Z109" s="72" t="s">
        <v>39</v>
      </c>
      <c r="AA109" s="72" t="s">
        <v>63</v>
      </c>
      <c r="AB109" s="72">
        <v>200.61</v>
      </c>
      <c r="AC109" s="72">
        <v>167.24</v>
      </c>
      <c r="AD109" s="72" t="s">
        <v>46</v>
      </c>
      <c r="AE109" s="73">
        <v>43538</v>
      </c>
      <c r="AF109" s="72">
        <v>37</v>
      </c>
      <c r="AG109" s="76" t="s">
        <v>33</v>
      </c>
    </row>
    <row r="110" spans="5:33" x14ac:dyDescent="0.3">
      <c r="E110" s="71" t="s">
        <v>158</v>
      </c>
      <c r="F110" s="72" t="s">
        <v>4077</v>
      </c>
      <c r="G110" s="72" t="s">
        <v>6077</v>
      </c>
      <c r="H110" s="72" t="s">
        <v>26</v>
      </c>
      <c r="I110" s="72" t="s">
        <v>8028</v>
      </c>
      <c r="J110" s="72" t="s">
        <v>8022</v>
      </c>
      <c r="K110" s="72" t="s">
        <v>159</v>
      </c>
      <c r="L110" s="73">
        <v>45569</v>
      </c>
      <c r="M110" s="74">
        <v>0.45910879629629631</v>
      </c>
      <c r="N110" s="72">
        <v>68.03</v>
      </c>
      <c r="O110" s="72">
        <v>3708.82</v>
      </c>
      <c r="P110" s="72">
        <v>3776.85</v>
      </c>
      <c r="Q110" s="72">
        <v>330.21</v>
      </c>
      <c r="R110" s="75">
        <v>45570</v>
      </c>
      <c r="S110" s="72" t="str">
        <f>TEXT(Table15[[#This Row],[Billing_Date]],"YYYY")</f>
        <v>2024</v>
      </c>
      <c r="T110" s="75">
        <v>45882</v>
      </c>
      <c r="U110" s="72" t="s">
        <v>28</v>
      </c>
      <c r="V110" s="72">
        <f>IF(Table15[[#This Row],[Payment_Status]]="Paid",1,0)</f>
        <v>1</v>
      </c>
      <c r="W110" s="72">
        <f>IF(Table15[[#This Row],[Payment_Status]]="Unpaid",1,0)</f>
        <v>0</v>
      </c>
      <c r="X110" s="72">
        <f>IF(Table15[[#This Row],[Payment_Status]]="Pending",1,0)</f>
        <v>0</v>
      </c>
      <c r="Y110" s="72" t="s">
        <v>58</v>
      </c>
      <c r="Z110" s="72" t="s">
        <v>44</v>
      </c>
      <c r="AA110" s="72" t="s">
        <v>85</v>
      </c>
      <c r="AB110" s="72">
        <v>32.299999999999997</v>
      </c>
      <c r="AC110" s="72">
        <v>35.729999999999997</v>
      </c>
      <c r="AD110" s="72" t="s">
        <v>32</v>
      </c>
      <c r="AE110" s="73">
        <v>45038</v>
      </c>
      <c r="AF110" s="72">
        <v>25</v>
      </c>
      <c r="AG110" s="76" t="s">
        <v>64</v>
      </c>
    </row>
    <row r="111" spans="5:33" x14ac:dyDescent="0.3">
      <c r="E111" s="71" t="s">
        <v>160</v>
      </c>
      <c r="F111" s="72" t="s">
        <v>4078</v>
      </c>
      <c r="G111" s="72" t="s">
        <v>6078</v>
      </c>
      <c r="H111" s="72" t="s">
        <v>35</v>
      </c>
      <c r="I111" s="72" t="s">
        <v>8030</v>
      </c>
      <c r="J111" s="72" t="s">
        <v>8023</v>
      </c>
      <c r="K111" s="72" t="s">
        <v>161</v>
      </c>
      <c r="L111" s="73">
        <v>45820</v>
      </c>
      <c r="M111" s="74">
        <v>0.26003472222222224</v>
      </c>
      <c r="N111" s="72">
        <v>269.14</v>
      </c>
      <c r="O111" s="72">
        <v>1392.1</v>
      </c>
      <c r="P111" s="72">
        <v>1661.23999999999</v>
      </c>
      <c r="Q111" s="72">
        <v>1346</v>
      </c>
      <c r="R111" s="75">
        <v>45825</v>
      </c>
      <c r="S111" s="72" t="str">
        <f>TEXT(Table15[[#This Row],[Billing_Date]],"YYYY")</f>
        <v>2025</v>
      </c>
      <c r="T111" s="75">
        <v>45883</v>
      </c>
      <c r="U111" s="72" t="s">
        <v>37</v>
      </c>
      <c r="V111" s="72">
        <f>IF(Table15[[#This Row],[Payment_Status]]="Paid",1,0)</f>
        <v>0</v>
      </c>
      <c r="W111" s="72">
        <f>IF(Table15[[#This Row],[Payment_Status]]="Unpaid",1,0)</f>
        <v>0</v>
      </c>
      <c r="X111" s="72">
        <f>IF(Table15[[#This Row],[Payment_Status]]="Pending",1,0)</f>
        <v>1</v>
      </c>
      <c r="Y111" s="72" t="s">
        <v>43</v>
      </c>
      <c r="Z111" s="72" t="s">
        <v>44</v>
      </c>
      <c r="AA111" s="72" t="s">
        <v>31</v>
      </c>
      <c r="AB111" s="72">
        <v>122.66</v>
      </c>
      <c r="AC111" s="72">
        <v>146.47999999999999</v>
      </c>
      <c r="AD111" s="72" t="s">
        <v>46</v>
      </c>
      <c r="AE111" s="73">
        <v>44575</v>
      </c>
      <c r="AF111" s="72">
        <v>28</v>
      </c>
      <c r="AG111" s="76" t="s">
        <v>64</v>
      </c>
    </row>
    <row r="112" spans="5:33" x14ac:dyDescent="0.3">
      <c r="E112" s="71" t="s">
        <v>3068</v>
      </c>
      <c r="F112" s="72" t="s">
        <v>4080</v>
      </c>
      <c r="G112" s="72" t="s">
        <v>6080</v>
      </c>
      <c r="H112" s="72" t="s">
        <v>30</v>
      </c>
      <c r="I112" s="72" t="s">
        <v>8026</v>
      </c>
      <c r="J112" s="72" t="s">
        <v>8021</v>
      </c>
      <c r="K112" s="72" t="s">
        <v>3069</v>
      </c>
      <c r="L112" s="73">
        <v>45775</v>
      </c>
      <c r="M112" s="74">
        <v>0.72826388888888893</v>
      </c>
      <c r="N112" s="72">
        <v>452.73</v>
      </c>
      <c r="O112" s="72">
        <v>1496.65</v>
      </c>
      <c r="P112" s="72">
        <v>1949.38</v>
      </c>
      <c r="Q112" s="72">
        <v>2303.21</v>
      </c>
      <c r="R112" s="75">
        <v>45777</v>
      </c>
      <c r="S112" s="72" t="str">
        <f>TEXT(Table15[[#This Row],[Billing_Date]],"YYYY")</f>
        <v>2025</v>
      </c>
      <c r="T112" s="75">
        <v>45875</v>
      </c>
      <c r="U112" s="72" t="s">
        <v>28</v>
      </c>
      <c r="V112" s="72">
        <f>IF(Table15[[#This Row],[Payment_Status]]="Paid",1,0)</f>
        <v>1</v>
      </c>
      <c r="W112" s="72">
        <f>IF(Table15[[#This Row],[Payment_Status]]="Unpaid",1,0)</f>
        <v>0</v>
      </c>
      <c r="X112" s="72">
        <f>IF(Table15[[#This Row],[Payment_Status]]="Pending",1,0)</f>
        <v>0</v>
      </c>
      <c r="Y112" s="72" t="s">
        <v>50</v>
      </c>
      <c r="Z112" s="72" t="s">
        <v>44</v>
      </c>
      <c r="AA112" s="72" t="s">
        <v>85</v>
      </c>
      <c r="AB112" s="72">
        <v>202.68</v>
      </c>
      <c r="AC112" s="72">
        <v>250.05</v>
      </c>
      <c r="AD112" s="72" t="s">
        <v>32</v>
      </c>
      <c r="AE112" s="73">
        <v>42541</v>
      </c>
      <c r="AF112" s="72">
        <v>62</v>
      </c>
      <c r="AG112" s="76" t="s">
        <v>64</v>
      </c>
    </row>
    <row r="113" spans="5:33" x14ac:dyDescent="0.3">
      <c r="E113" s="71" t="s">
        <v>166</v>
      </c>
      <c r="F113" s="72" t="s">
        <v>4081</v>
      </c>
      <c r="G113" s="72" t="s">
        <v>6081</v>
      </c>
      <c r="H113" s="72" t="s">
        <v>30</v>
      </c>
      <c r="I113" s="72" t="s">
        <v>8026</v>
      </c>
      <c r="J113" s="72" t="s">
        <v>8021</v>
      </c>
      <c r="K113" s="72" t="s">
        <v>167</v>
      </c>
      <c r="L113" s="73">
        <v>45755</v>
      </c>
      <c r="M113" s="74">
        <v>0.9337847222222222</v>
      </c>
      <c r="N113" s="72">
        <v>235.78</v>
      </c>
      <c r="O113" s="72">
        <v>1537.91</v>
      </c>
      <c r="P113" s="72">
        <v>1773.69</v>
      </c>
      <c r="Q113" s="72">
        <v>1489.97</v>
      </c>
      <c r="R113" s="75">
        <v>45762</v>
      </c>
      <c r="S113" s="72" t="str">
        <f>TEXT(Table15[[#This Row],[Billing_Date]],"YYYY")</f>
        <v>2025</v>
      </c>
      <c r="T113" s="75">
        <v>45883</v>
      </c>
      <c r="U113" s="72" t="s">
        <v>49</v>
      </c>
      <c r="V113" s="72">
        <f>IF(Table15[[#This Row],[Payment_Status]]="Paid",1,0)</f>
        <v>0</v>
      </c>
      <c r="W113" s="72">
        <f>IF(Table15[[#This Row],[Payment_Status]]="Unpaid",1,0)</f>
        <v>1</v>
      </c>
      <c r="X113" s="72">
        <f>IF(Table15[[#This Row],[Payment_Status]]="Pending",1,0)</f>
        <v>0</v>
      </c>
      <c r="Y113" s="72" t="s">
        <v>38</v>
      </c>
      <c r="Z113" s="72" t="s">
        <v>44</v>
      </c>
      <c r="AA113" s="72" t="s">
        <v>51</v>
      </c>
      <c r="AB113" s="72">
        <v>154.94</v>
      </c>
      <c r="AC113" s="72">
        <v>80.84</v>
      </c>
      <c r="AD113" s="72" t="s">
        <v>32</v>
      </c>
      <c r="AE113" s="73">
        <v>44617</v>
      </c>
      <c r="AF113" s="72">
        <v>18</v>
      </c>
      <c r="AG113" s="76" t="s">
        <v>33</v>
      </c>
    </row>
    <row r="114" spans="5:33" x14ac:dyDescent="0.3">
      <c r="E114" s="71" t="s">
        <v>168</v>
      </c>
      <c r="F114" s="72" t="s">
        <v>4082</v>
      </c>
      <c r="G114" s="72" t="s">
        <v>6082</v>
      </c>
      <c r="H114" s="72" t="s">
        <v>30</v>
      </c>
      <c r="I114" s="72" t="s">
        <v>8030</v>
      </c>
      <c r="J114" s="72" t="s">
        <v>8023</v>
      </c>
      <c r="K114" s="72" t="s">
        <v>169</v>
      </c>
      <c r="L114" s="73">
        <v>45686</v>
      </c>
      <c r="M114" s="74">
        <v>0.36403935185185188</v>
      </c>
      <c r="N114" s="72">
        <v>46.68</v>
      </c>
      <c r="O114" s="72">
        <v>4894.8</v>
      </c>
      <c r="P114" s="72">
        <v>4941.4799999999996</v>
      </c>
      <c r="Q114" s="72">
        <v>240.86</v>
      </c>
      <c r="R114" s="75">
        <v>45850</v>
      </c>
      <c r="S114" s="72" t="str">
        <f>TEXT(Table15[[#This Row],[Billing_Date]],"YYYY")</f>
        <v>2025</v>
      </c>
      <c r="T114" s="75">
        <v>45886</v>
      </c>
      <c r="U114" s="72" t="s">
        <v>49</v>
      </c>
      <c r="V114" s="72">
        <f>IF(Table15[[#This Row],[Payment_Status]]="Paid",1,0)</f>
        <v>0</v>
      </c>
      <c r="W114" s="72">
        <f>IF(Table15[[#This Row],[Payment_Status]]="Unpaid",1,0)</f>
        <v>1</v>
      </c>
      <c r="X114" s="72">
        <f>IF(Table15[[#This Row],[Payment_Status]]="Pending",1,0)</f>
        <v>0</v>
      </c>
      <c r="Y114" s="72" t="s">
        <v>29</v>
      </c>
      <c r="Z114" s="72" t="s">
        <v>39</v>
      </c>
      <c r="AA114" s="72" t="s">
        <v>51</v>
      </c>
      <c r="AB114" s="72">
        <v>31.8</v>
      </c>
      <c r="AC114" s="72">
        <v>14.88</v>
      </c>
      <c r="AD114" s="72" t="s">
        <v>32</v>
      </c>
      <c r="AE114" s="73">
        <v>44431</v>
      </c>
      <c r="AF114" s="72">
        <v>48</v>
      </c>
      <c r="AG114" s="76" t="s">
        <v>33</v>
      </c>
    </row>
    <row r="115" spans="5:33" x14ac:dyDescent="0.3">
      <c r="E115" s="71" t="s">
        <v>170</v>
      </c>
      <c r="F115" s="72" t="s">
        <v>4083</v>
      </c>
      <c r="G115" s="72" t="s">
        <v>6083</v>
      </c>
      <c r="H115" s="72" t="s">
        <v>30</v>
      </c>
      <c r="I115" s="72" t="s">
        <v>8027</v>
      </c>
      <c r="J115" s="72" t="s">
        <v>8022</v>
      </c>
      <c r="K115" s="72" t="s">
        <v>171</v>
      </c>
      <c r="L115" s="73">
        <v>45722</v>
      </c>
      <c r="M115" s="74">
        <v>0.35143518518518518</v>
      </c>
      <c r="N115" s="72">
        <v>168.16</v>
      </c>
      <c r="O115" s="72">
        <v>4878.7</v>
      </c>
      <c r="P115" s="72">
        <v>5046.8599999999997</v>
      </c>
      <c r="Q115" s="72">
        <v>1111.8499999999999</v>
      </c>
      <c r="R115" s="75">
        <v>45725</v>
      </c>
      <c r="S115" s="72" t="str">
        <f>TEXT(Table15[[#This Row],[Billing_Date]],"YYYY")</f>
        <v>2025</v>
      </c>
      <c r="T115" s="75">
        <v>45880</v>
      </c>
      <c r="U115" s="72" t="s">
        <v>49</v>
      </c>
      <c r="V115" s="72">
        <f>IF(Table15[[#This Row],[Payment_Status]]="Paid",1,0)</f>
        <v>0</v>
      </c>
      <c r="W115" s="72">
        <f>IF(Table15[[#This Row],[Payment_Status]]="Unpaid",1,0)</f>
        <v>1</v>
      </c>
      <c r="X115" s="72">
        <f>IF(Table15[[#This Row],[Payment_Status]]="Pending",1,0)</f>
        <v>0</v>
      </c>
      <c r="Y115" s="72" t="s">
        <v>58</v>
      </c>
      <c r="Z115" s="72" t="s">
        <v>44</v>
      </c>
      <c r="AA115" s="72" t="s">
        <v>63</v>
      </c>
      <c r="AB115" s="72">
        <v>107.61</v>
      </c>
      <c r="AC115" s="72">
        <v>60.55</v>
      </c>
      <c r="AD115" s="72" t="s">
        <v>32</v>
      </c>
      <c r="AE115" s="73">
        <v>42767</v>
      </c>
      <c r="AF115" s="72">
        <v>66</v>
      </c>
      <c r="AG115" s="76" t="s">
        <v>64</v>
      </c>
    </row>
    <row r="116" spans="5:33" x14ac:dyDescent="0.3">
      <c r="E116" s="71" t="s">
        <v>172</v>
      </c>
      <c r="F116" s="72" t="s">
        <v>4084</v>
      </c>
      <c r="G116" s="72" t="s">
        <v>6084</v>
      </c>
      <c r="H116" s="72" t="s">
        <v>35</v>
      </c>
      <c r="I116" s="72" t="s">
        <v>8031</v>
      </c>
      <c r="J116" s="72" t="s">
        <v>8024</v>
      </c>
      <c r="K116" s="72" t="s">
        <v>173</v>
      </c>
      <c r="L116" s="73">
        <v>45836</v>
      </c>
      <c r="M116" s="74">
        <v>0.42502314814814812</v>
      </c>
      <c r="N116" s="72">
        <v>293.60000000000002</v>
      </c>
      <c r="O116" s="72">
        <v>4559.63</v>
      </c>
      <c r="P116" s="72">
        <v>4853.2299999999996</v>
      </c>
      <c r="Q116" s="72">
        <v>1694.89</v>
      </c>
      <c r="R116" s="75">
        <v>45839</v>
      </c>
      <c r="S116" s="72" t="str">
        <f>TEXT(Table15[[#This Row],[Billing_Date]],"YYYY")</f>
        <v>2025</v>
      </c>
      <c r="T116" s="75">
        <v>45878</v>
      </c>
      <c r="U116" s="72" t="s">
        <v>28</v>
      </c>
      <c r="V116" s="72">
        <f>IF(Table15[[#This Row],[Payment_Status]]="Paid",1,0)</f>
        <v>1</v>
      </c>
      <c r="W116" s="72">
        <f>IF(Table15[[#This Row],[Payment_Status]]="Unpaid",1,0)</f>
        <v>0</v>
      </c>
      <c r="X116" s="72">
        <f>IF(Table15[[#This Row],[Payment_Status]]="Pending",1,0)</f>
        <v>0</v>
      </c>
      <c r="Y116" s="72" t="s">
        <v>58</v>
      </c>
      <c r="Z116" s="72" t="s">
        <v>30</v>
      </c>
      <c r="AA116" s="72" t="s">
        <v>45</v>
      </c>
      <c r="AB116" s="72">
        <v>139.52000000000001</v>
      </c>
      <c r="AC116" s="72">
        <v>154.08000000000001</v>
      </c>
      <c r="AD116" s="72" t="s">
        <v>46</v>
      </c>
      <c r="AE116" s="73">
        <v>44693</v>
      </c>
      <c r="AF116" s="72">
        <v>49</v>
      </c>
      <c r="AG116" s="76" t="s">
        <v>64</v>
      </c>
    </row>
    <row r="117" spans="5:33" x14ac:dyDescent="0.3">
      <c r="E117" s="71" t="s">
        <v>174</v>
      </c>
      <c r="F117" s="72" t="s">
        <v>4085</v>
      </c>
      <c r="G117" s="72" t="s">
        <v>6085</v>
      </c>
      <c r="H117" s="72" t="s">
        <v>30</v>
      </c>
      <c r="I117" s="72" t="s">
        <v>8028</v>
      </c>
      <c r="J117" s="72" t="s">
        <v>8022</v>
      </c>
      <c r="K117" s="72" t="s">
        <v>175</v>
      </c>
      <c r="L117" s="73">
        <v>45664</v>
      </c>
      <c r="M117" s="74">
        <v>0.43616898148148148</v>
      </c>
      <c r="N117" s="72">
        <v>189.42</v>
      </c>
      <c r="O117" s="72">
        <v>1438.24</v>
      </c>
      <c r="P117" s="72">
        <v>1627.66</v>
      </c>
      <c r="Q117" s="72">
        <v>1097.77</v>
      </c>
      <c r="R117" s="75">
        <v>45674</v>
      </c>
      <c r="S117" s="72" t="str">
        <f>TEXT(Table15[[#This Row],[Billing_Date]],"YYYY")</f>
        <v>2025</v>
      </c>
      <c r="T117" s="75">
        <v>45882</v>
      </c>
      <c r="U117" s="72" t="s">
        <v>37</v>
      </c>
      <c r="V117" s="72">
        <f>IF(Table15[[#This Row],[Payment_Status]]="Paid",1,0)</f>
        <v>0</v>
      </c>
      <c r="W117" s="72">
        <f>IF(Table15[[#This Row],[Payment_Status]]="Unpaid",1,0)</f>
        <v>0</v>
      </c>
      <c r="X117" s="72">
        <f>IF(Table15[[#This Row],[Payment_Status]]="Pending",1,0)</f>
        <v>1</v>
      </c>
      <c r="Y117" s="72" t="s">
        <v>58</v>
      </c>
      <c r="Z117" s="72" t="s">
        <v>44</v>
      </c>
      <c r="AA117" s="72" t="s">
        <v>31</v>
      </c>
      <c r="AB117" s="72">
        <v>113.12</v>
      </c>
      <c r="AC117" s="72">
        <v>76.3</v>
      </c>
      <c r="AD117" s="72" t="s">
        <v>32</v>
      </c>
      <c r="AE117" s="73">
        <v>43220</v>
      </c>
      <c r="AF117" s="72">
        <v>20</v>
      </c>
      <c r="AG117" s="76" t="s">
        <v>33</v>
      </c>
    </row>
    <row r="118" spans="5:33" x14ac:dyDescent="0.3">
      <c r="E118" s="71" t="s">
        <v>176</v>
      </c>
      <c r="F118" s="72" t="s">
        <v>4086</v>
      </c>
      <c r="G118" s="72" t="s">
        <v>6086</v>
      </c>
      <c r="H118" s="72" t="s">
        <v>30</v>
      </c>
      <c r="I118" s="72" t="s">
        <v>8027</v>
      </c>
      <c r="J118" s="72" t="s">
        <v>8022</v>
      </c>
      <c r="K118" s="72" t="s">
        <v>177</v>
      </c>
      <c r="L118" s="73">
        <v>45805</v>
      </c>
      <c r="M118" s="74">
        <v>0.87814814814814812</v>
      </c>
      <c r="N118" s="72">
        <v>137.18</v>
      </c>
      <c r="O118" s="72">
        <v>1547.95</v>
      </c>
      <c r="P118" s="72">
        <v>1685.13</v>
      </c>
      <c r="Q118" s="72">
        <v>806.91</v>
      </c>
      <c r="R118" s="75">
        <v>45808</v>
      </c>
      <c r="S118" s="72" t="str">
        <f>TEXT(Table15[[#This Row],[Billing_Date]],"YYYY")</f>
        <v>2025</v>
      </c>
      <c r="T118" s="75">
        <v>45885</v>
      </c>
      <c r="U118" s="72" t="s">
        <v>49</v>
      </c>
      <c r="V118" s="72">
        <f>IF(Table15[[#This Row],[Payment_Status]]="Paid",1,0)</f>
        <v>0</v>
      </c>
      <c r="W118" s="72">
        <f>IF(Table15[[#This Row],[Payment_Status]]="Unpaid",1,0)</f>
        <v>1</v>
      </c>
      <c r="X118" s="72">
        <f>IF(Table15[[#This Row],[Payment_Status]]="Pending",1,0)</f>
        <v>0</v>
      </c>
      <c r="Y118" s="72" t="s">
        <v>58</v>
      </c>
      <c r="Z118" s="72" t="s">
        <v>44</v>
      </c>
      <c r="AA118" s="72" t="s">
        <v>85</v>
      </c>
      <c r="AB118" s="72">
        <v>70.31</v>
      </c>
      <c r="AC118" s="72">
        <v>66.87</v>
      </c>
      <c r="AD118" s="72" t="s">
        <v>32</v>
      </c>
      <c r="AE118" s="73">
        <v>43089</v>
      </c>
      <c r="AF118" s="72">
        <v>51</v>
      </c>
      <c r="AG118" s="76" t="s">
        <v>64</v>
      </c>
    </row>
    <row r="119" spans="5:33" x14ac:dyDescent="0.3">
      <c r="E119" s="71" t="s">
        <v>178</v>
      </c>
      <c r="F119" s="72" t="s">
        <v>4087</v>
      </c>
      <c r="G119" s="72" t="s">
        <v>6087</v>
      </c>
      <c r="H119" s="72" t="s">
        <v>26</v>
      </c>
      <c r="I119" s="72" t="s">
        <v>8031</v>
      </c>
      <c r="J119" s="72" t="s">
        <v>8024</v>
      </c>
      <c r="K119" s="72" t="s">
        <v>179</v>
      </c>
      <c r="L119" s="73">
        <v>45807</v>
      </c>
      <c r="M119" s="74">
        <v>0.63968749999999996</v>
      </c>
      <c r="N119" s="72">
        <v>37.840000000000003</v>
      </c>
      <c r="O119" s="72">
        <v>4770.47</v>
      </c>
      <c r="P119" s="72">
        <v>4808.3100000000004</v>
      </c>
      <c r="Q119" s="72">
        <v>183.76</v>
      </c>
      <c r="R119" s="75">
        <v>45811</v>
      </c>
      <c r="S119" s="72" t="str">
        <f>TEXT(Table15[[#This Row],[Billing_Date]],"YYYY")</f>
        <v>2025</v>
      </c>
      <c r="T119" s="75">
        <v>45869</v>
      </c>
      <c r="U119" s="72" t="s">
        <v>28</v>
      </c>
      <c r="V119" s="72">
        <f>IF(Table15[[#This Row],[Payment_Status]]="Paid",1,0)</f>
        <v>1</v>
      </c>
      <c r="W119" s="72">
        <f>IF(Table15[[#This Row],[Payment_Status]]="Unpaid",1,0)</f>
        <v>0</v>
      </c>
      <c r="X119" s="72">
        <f>IF(Table15[[#This Row],[Payment_Status]]="Pending",1,0)</f>
        <v>0</v>
      </c>
      <c r="Y119" s="72" t="s">
        <v>50</v>
      </c>
      <c r="Z119" s="72" t="s">
        <v>39</v>
      </c>
      <c r="AA119" s="72" t="s">
        <v>85</v>
      </c>
      <c r="AB119" s="72">
        <v>25.22</v>
      </c>
      <c r="AC119" s="72">
        <v>12.62</v>
      </c>
      <c r="AD119" s="72" t="s">
        <v>32</v>
      </c>
      <c r="AE119" s="73">
        <v>43743</v>
      </c>
      <c r="AF119" s="72">
        <v>42</v>
      </c>
      <c r="AG119" s="76" t="s">
        <v>33</v>
      </c>
    </row>
    <row r="120" spans="5:33" x14ac:dyDescent="0.3">
      <c r="E120" s="71" t="s">
        <v>180</v>
      </c>
      <c r="F120" s="72" t="s">
        <v>4088</v>
      </c>
      <c r="G120" s="72" t="s">
        <v>6088</v>
      </c>
      <c r="H120" s="72" t="s">
        <v>26</v>
      </c>
      <c r="I120" s="72" t="s">
        <v>8031</v>
      </c>
      <c r="J120" s="72" t="s">
        <v>8024</v>
      </c>
      <c r="K120" s="72" t="s">
        <v>181</v>
      </c>
      <c r="L120" s="73">
        <v>45644</v>
      </c>
      <c r="M120" s="74">
        <v>0.69150462962962966</v>
      </c>
      <c r="N120" s="72">
        <v>32.93</v>
      </c>
      <c r="O120" s="72">
        <v>4763.91</v>
      </c>
      <c r="P120" s="72">
        <v>4796.84</v>
      </c>
      <c r="Q120" s="72">
        <v>189.53</v>
      </c>
      <c r="R120" s="75">
        <v>45645</v>
      </c>
      <c r="S120" s="72" t="str">
        <f>TEXT(Table15[[#This Row],[Billing_Date]],"YYYY")</f>
        <v>2024</v>
      </c>
      <c r="T120" s="75">
        <v>45885</v>
      </c>
      <c r="U120" s="72" t="s">
        <v>49</v>
      </c>
      <c r="V120" s="72">
        <f>IF(Table15[[#This Row],[Payment_Status]]="Paid",1,0)</f>
        <v>0</v>
      </c>
      <c r="W120" s="72">
        <f>IF(Table15[[#This Row],[Payment_Status]]="Unpaid",1,0)</f>
        <v>1</v>
      </c>
      <c r="X120" s="72">
        <f>IF(Table15[[#This Row],[Payment_Status]]="Pending",1,0)</f>
        <v>0</v>
      </c>
      <c r="Y120" s="72" t="s">
        <v>58</v>
      </c>
      <c r="Z120" s="72" t="s">
        <v>44</v>
      </c>
      <c r="AA120" s="72" t="s">
        <v>63</v>
      </c>
      <c r="AB120" s="72">
        <v>22.68</v>
      </c>
      <c r="AC120" s="72">
        <v>10.25</v>
      </c>
      <c r="AD120" s="72" t="s">
        <v>32</v>
      </c>
      <c r="AE120" s="73">
        <v>43082</v>
      </c>
      <c r="AF120" s="72">
        <v>33</v>
      </c>
      <c r="AG120" s="76" t="s">
        <v>64</v>
      </c>
    </row>
    <row r="121" spans="5:33" x14ac:dyDescent="0.3">
      <c r="E121" s="71" t="s">
        <v>2620</v>
      </c>
      <c r="F121" s="72" t="s">
        <v>4089</v>
      </c>
      <c r="G121" s="72" t="s">
        <v>6089</v>
      </c>
      <c r="H121" s="72" t="s">
        <v>30</v>
      </c>
      <c r="I121" s="72" t="s">
        <v>8026</v>
      </c>
      <c r="J121" s="72" t="s">
        <v>8021</v>
      </c>
      <c r="K121" s="72" t="s">
        <v>2621</v>
      </c>
      <c r="L121" s="73">
        <v>45598</v>
      </c>
      <c r="M121" s="74">
        <v>0.59958333333333336</v>
      </c>
      <c r="N121" s="72">
        <v>280.38</v>
      </c>
      <c r="O121" s="72">
        <v>3105.12</v>
      </c>
      <c r="P121" s="72">
        <v>3385.5</v>
      </c>
      <c r="Q121" s="72">
        <v>1293.78</v>
      </c>
      <c r="R121" s="75">
        <v>45602</v>
      </c>
      <c r="S121" s="72" t="str">
        <f>TEXT(Table15[[#This Row],[Billing_Date]],"YYYY")</f>
        <v>2024</v>
      </c>
      <c r="T121" s="75">
        <v>45874</v>
      </c>
      <c r="U121" s="72" t="s">
        <v>37</v>
      </c>
      <c r="V121" s="72">
        <f>IF(Table15[[#This Row],[Payment_Status]]="Paid",1,0)</f>
        <v>0</v>
      </c>
      <c r="W121" s="72">
        <f>IF(Table15[[#This Row],[Payment_Status]]="Unpaid",1,0)</f>
        <v>0</v>
      </c>
      <c r="X121" s="72">
        <f>IF(Table15[[#This Row],[Payment_Status]]="Pending",1,0)</f>
        <v>1</v>
      </c>
      <c r="Y121" s="72" t="s">
        <v>29</v>
      </c>
      <c r="Z121" s="72" t="s">
        <v>30</v>
      </c>
      <c r="AA121" s="72" t="s">
        <v>31</v>
      </c>
      <c r="AB121" s="72">
        <v>153.13</v>
      </c>
      <c r="AC121" s="72">
        <v>127.25</v>
      </c>
      <c r="AD121" s="72" t="s">
        <v>32</v>
      </c>
      <c r="AE121" s="73">
        <v>44958</v>
      </c>
      <c r="AF121" s="72">
        <v>27</v>
      </c>
      <c r="AG121" s="76" t="s">
        <v>64</v>
      </c>
    </row>
    <row r="122" spans="5:33" x14ac:dyDescent="0.3">
      <c r="E122" s="71" t="s">
        <v>184</v>
      </c>
      <c r="F122" s="72" t="s">
        <v>4090</v>
      </c>
      <c r="G122" s="72" t="s">
        <v>6090</v>
      </c>
      <c r="H122" s="72" t="s">
        <v>26</v>
      </c>
      <c r="I122" s="72" t="s">
        <v>8026</v>
      </c>
      <c r="J122" s="72" t="s">
        <v>8021</v>
      </c>
      <c r="K122" s="72" t="s">
        <v>185</v>
      </c>
      <c r="L122" s="73">
        <v>45628</v>
      </c>
      <c r="M122" s="74">
        <v>0.80625000000000002</v>
      </c>
      <c r="N122" s="72">
        <v>180.81</v>
      </c>
      <c r="O122" s="72">
        <v>1981.88</v>
      </c>
      <c r="P122" s="72">
        <v>2162.69</v>
      </c>
      <c r="Q122" s="72">
        <v>814.78</v>
      </c>
      <c r="R122" s="75">
        <v>45810</v>
      </c>
      <c r="S122" s="72" t="str">
        <f>TEXT(Table15[[#This Row],[Billing_Date]],"YYYY")</f>
        <v>2025</v>
      </c>
      <c r="T122" s="75">
        <v>45858</v>
      </c>
      <c r="U122" s="72" t="s">
        <v>28</v>
      </c>
      <c r="V122" s="72">
        <f>IF(Table15[[#This Row],[Payment_Status]]="Paid",1,0)</f>
        <v>1</v>
      </c>
      <c r="W122" s="72">
        <f>IF(Table15[[#This Row],[Payment_Status]]="Unpaid",1,0)</f>
        <v>0</v>
      </c>
      <c r="X122" s="72">
        <f>IF(Table15[[#This Row],[Payment_Status]]="Pending",1,0)</f>
        <v>0</v>
      </c>
      <c r="Y122" s="72" t="s">
        <v>38</v>
      </c>
      <c r="Z122" s="72" t="s">
        <v>44</v>
      </c>
      <c r="AA122" s="72" t="s">
        <v>51</v>
      </c>
      <c r="AB122" s="72">
        <v>100.78</v>
      </c>
      <c r="AC122" s="72">
        <v>80.03</v>
      </c>
      <c r="AD122" s="72" t="s">
        <v>46</v>
      </c>
      <c r="AE122" s="73">
        <v>43822</v>
      </c>
      <c r="AF122" s="72">
        <v>41</v>
      </c>
      <c r="AG122" s="76" t="s">
        <v>40</v>
      </c>
    </row>
    <row r="123" spans="5:33" x14ac:dyDescent="0.3">
      <c r="E123" s="71" t="s">
        <v>2764</v>
      </c>
      <c r="F123" s="72" t="s">
        <v>4091</v>
      </c>
      <c r="G123" s="72" t="s">
        <v>6091</v>
      </c>
      <c r="H123" s="72" t="s">
        <v>26</v>
      </c>
      <c r="I123" s="72" t="s">
        <v>8031</v>
      </c>
      <c r="J123" s="72" t="s">
        <v>8024</v>
      </c>
      <c r="K123" s="72" t="s">
        <v>2765</v>
      </c>
      <c r="L123" s="73">
        <v>45629</v>
      </c>
      <c r="M123" s="74">
        <v>0.40578703703703706</v>
      </c>
      <c r="N123" s="72">
        <v>327.74</v>
      </c>
      <c r="O123" s="72">
        <v>3329.58</v>
      </c>
      <c r="P123" s="72">
        <v>3657.3199999999902</v>
      </c>
      <c r="Q123" s="72">
        <v>2359.8000000000002</v>
      </c>
      <c r="R123" s="75">
        <v>45717</v>
      </c>
      <c r="S123" s="72" t="str">
        <f>TEXT(Table15[[#This Row],[Billing_Date]],"YYYY")</f>
        <v>2025</v>
      </c>
      <c r="T123" s="75">
        <v>45879</v>
      </c>
      <c r="U123" s="72" t="s">
        <v>28</v>
      </c>
      <c r="V123" s="72">
        <f>IF(Table15[[#This Row],[Payment_Status]]="Paid",1,0)</f>
        <v>1</v>
      </c>
      <c r="W123" s="72">
        <f>IF(Table15[[#This Row],[Payment_Status]]="Unpaid",1,0)</f>
        <v>0</v>
      </c>
      <c r="X123" s="72">
        <f>IF(Table15[[#This Row],[Payment_Status]]="Pending",1,0)</f>
        <v>0</v>
      </c>
      <c r="Y123" s="72" t="s">
        <v>38</v>
      </c>
      <c r="Z123" s="72" t="s">
        <v>44</v>
      </c>
      <c r="AA123" s="72" t="s">
        <v>85</v>
      </c>
      <c r="AB123" s="72">
        <v>190.63</v>
      </c>
      <c r="AC123" s="72">
        <v>137.11000000000001</v>
      </c>
      <c r="AD123" s="72" t="s">
        <v>32</v>
      </c>
      <c r="AE123" s="73">
        <v>44210</v>
      </c>
      <c r="AF123" s="72">
        <v>47</v>
      </c>
      <c r="AG123" s="76" t="s">
        <v>64</v>
      </c>
    </row>
    <row r="124" spans="5:33" x14ac:dyDescent="0.3">
      <c r="E124" s="71" t="s">
        <v>188</v>
      </c>
      <c r="F124" s="72" t="s">
        <v>5999</v>
      </c>
      <c r="G124" s="72" t="s">
        <v>6092</v>
      </c>
      <c r="H124" s="72" t="s">
        <v>26</v>
      </c>
      <c r="I124" s="72" t="s">
        <v>8029</v>
      </c>
      <c r="J124" s="72" t="s">
        <v>8020</v>
      </c>
      <c r="K124" s="72" t="s">
        <v>189</v>
      </c>
      <c r="L124" s="73">
        <v>45520</v>
      </c>
      <c r="M124" s="74">
        <v>0.89349537037037041</v>
      </c>
      <c r="N124" s="72">
        <v>155.91999999999999</v>
      </c>
      <c r="O124" s="72">
        <v>3490.15</v>
      </c>
      <c r="P124" s="72">
        <v>3646.07</v>
      </c>
      <c r="Q124" s="72">
        <v>1034.17</v>
      </c>
      <c r="R124" s="75">
        <v>45587</v>
      </c>
      <c r="S124" s="72" t="str">
        <f>TEXT(Table15[[#This Row],[Billing_Date]],"YYYY")</f>
        <v>2024</v>
      </c>
      <c r="T124" s="75">
        <v>45870</v>
      </c>
      <c r="U124" s="72" t="s">
        <v>28</v>
      </c>
      <c r="V124" s="72">
        <f>IF(Table15[[#This Row],[Payment_Status]]="Paid",1,0)</f>
        <v>1</v>
      </c>
      <c r="W124" s="72">
        <f>IF(Table15[[#This Row],[Payment_Status]]="Unpaid",1,0)</f>
        <v>0</v>
      </c>
      <c r="X124" s="72">
        <f>IF(Table15[[#This Row],[Payment_Status]]="Pending",1,0)</f>
        <v>0</v>
      </c>
      <c r="Y124" s="72" t="s">
        <v>38</v>
      </c>
      <c r="Z124" s="72" t="s">
        <v>39</v>
      </c>
      <c r="AA124" s="72" t="s">
        <v>85</v>
      </c>
      <c r="AB124" s="72">
        <v>96.17</v>
      </c>
      <c r="AC124" s="72">
        <v>59.75</v>
      </c>
      <c r="AD124" s="72" t="s">
        <v>46</v>
      </c>
      <c r="AE124" s="73">
        <v>44494</v>
      </c>
      <c r="AF124" s="72">
        <v>72</v>
      </c>
      <c r="AG124" s="76" t="s">
        <v>40</v>
      </c>
    </row>
    <row r="125" spans="5:33" x14ac:dyDescent="0.3">
      <c r="E125" s="71" t="s">
        <v>190</v>
      </c>
      <c r="F125" s="72" t="s">
        <v>4093</v>
      </c>
      <c r="G125" s="72" t="s">
        <v>6093</v>
      </c>
      <c r="H125" s="72" t="s">
        <v>35</v>
      </c>
      <c r="I125" s="72" t="s">
        <v>8026</v>
      </c>
      <c r="J125" s="72" t="s">
        <v>8021</v>
      </c>
      <c r="K125" s="72" t="s">
        <v>191</v>
      </c>
      <c r="L125" s="73">
        <v>45828</v>
      </c>
      <c r="M125" s="74">
        <v>0.88701388888888888</v>
      </c>
      <c r="N125" s="72">
        <v>12.5</v>
      </c>
      <c r="O125" s="72">
        <v>1383.14</v>
      </c>
      <c r="P125" s="72">
        <v>1395.64</v>
      </c>
      <c r="Q125" s="72">
        <v>62.26</v>
      </c>
      <c r="R125" s="75">
        <v>45830</v>
      </c>
      <c r="S125" s="72" t="str">
        <f>TEXT(Table15[[#This Row],[Billing_Date]],"YYYY")</f>
        <v>2025</v>
      </c>
      <c r="T125" s="75">
        <v>45862</v>
      </c>
      <c r="U125" s="72" t="s">
        <v>49</v>
      </c>
      <c r="V125" s="72">
        <f>IF(Table15[[#This Row],[Payment_Status]]="Paid",1,0)</f>
        <v>0</v>
      </c>
      <c r="W125" s="72">
        <f>IF(Table15[[#This Row],[Payment_Status]]="Unpaid",1,0)</f>
        <v>1</v>
      </c>
      <c r="X125" s="72">
        <f>IF(Table15[[#This Row],[Payment_Status]]="Pending",1,0)</f>
        <v>0</v>
      </c>
      <c r="Y125" s="72" t="s">
        <v>58</v>
      </c>
      <c r="Z125" s="72" t="s">
        <v>39</v>
      </c>
      <c r="AA125" s="72" t="s">
        <v>31</v>
      </c>
      <c r="AB125" s="72">
        <v>8.43</v>
      </c>
      <c r="AC125" s="72">
        <v>4.07</v>
      </c>
      <c r="AD125" s="72" t="s">
        <v>46</v>
      </c>
      <c r="AE125" s="73">
        <v>43775</v>
      </c>
      <c r="AF125" s="72">
        <v>66</v>
      </c>
      <c r="AG125" s="76" t="s">
        <v>33</v>
      </c>
    </row>
    <row r="126" spans="5:33" x14ac:dyDescent="0.3">
      <c r="E126" s="71" t="s">
        <v>192</v>
      </c>
      <c r="F126" s="72" t="s">
        <v>4094</v>
      </c>
      <c r="G126" s="72" t="s">
        <v>6094</v>
      </c>
      <c r="H126" s="72" t="s">
        <v>30</v>
      </c>
      <c r="I126" s="72" t="s">
        <v>8029</v>
      </c>
      <c r="J126" s="72" t="s">
        <v>8020</v>
      </c>
      <c r="K126" s="72" t="s">
        <v>193</v>
      </c>
      <c r="L126" s="73">
        <v>45650</v>
      </c>
      <c r="M126" s="74">
        <v>0.86708333333333332</v>
      </c>
      <c r="N126" s="72">
        <v>179.9</v>
      </c>
      <c r="O126" s="72">
        <v>2847.43</v>
      </c>
      <c r="P126" s="72">
        <v>3027.33</v>
      </c>
      <c r="Q126" s="72">
        <v>1233.1099999999999</v>
      </c>
      <c r="R126" s="75">
        <v>45651</v>
      </c>
      <c r="S126" s="72" t="str">
        <f>TEXT(Table15[[#This Row],[Billing_Date]],"YYYY")</f>
        <v>2024</v>
      </c>
      <c r="T126" s="75">
        <v>45875</v>
      </c>
      <c r="U126" s="72" t="s">
        <v>28</v>
      </c>
      <c r="V126" s="72">
        <f>IF(Table15[[#This Row],[Payment_Status]]="Paid",1,0)</f>
        <v>1</v>
      </c>
      <c r="W126" s="72">
        <f>IF(Table15[[#This Row],[Payment_Status]]="Unpaid",1,0)</f>
        <v>0</v>
      </c>
      <c r="X126" s="72">
        <f>IF(Table15[[#This Row],[Payment_Status]]="Pending",1,0)</f>
        <v>0</v>
      </c>
      <c r="Y126" s="72" t="s">
        <v>58</v>
      </c>
      <c r="Z126" s="72" t="s">
        <v>30</v>
      </c>
      <c r="AA126" s="72" t="s">
        <v>31</v>
      </c>
      <c r="AB126" s="72">
        <v>79.66</v>
      </c>
      <c r="AC126" s="72">
        <v>100.24</v>
      </c>
      <c r="AD126" s="72" t="s">
        <v>32</v>
      </c>
      <c r="AE126" s="73">
        <v>42420</v>
      </c>
      <c r="AF126" s="72">
        <v>30</v>
      </c>
      <c r="AG126" s="76" t="s">
        <v>40</v>
      </c>
    </row>
    <row r="127" spans="5:33" x14ac:dyDescent="0.3">
      <c r="E127" s="71" t="s">
        <v>194</v>
      </c>
      <c r="F127" s="72" t="s">
        <v>4095</v>
      </c>
      <c r="G127" s="72" t="s">
        <v>6095</v>
      </c>
      <c r="H127" s="72" t="s">
        <v>30</v>
      </c>
      <c r="I127" s="72" t="s">
        <v>8031</v>
      </c>
      <c r="J127" s="72" t="s">
        <v>8024</v>
      </c>
      <c r="K127" s="72" t="s">
        <v>195</v>
      </c>
      <c r="L127" s="73">
        <v>45788</v>
      </c>
      <c r="M127" s="74">
        <v>0.46408564814814812</v>
      </c>
      <c r="N127" s="72">
        <v>334.78</v>
      </c>
      <c r="O127" s="72">
        <v>2205.48</v>
      </c>
      <c r="P127" s="72">
        <v>2540.2600000000002</v>
      </c>
      <c r="Q127" s="72">
        <v>2510.2600000000002</v>
      </c>
      <c r="R127" s="75">
        <v>45790</v>
      </c>
      <c r="S127" s="72" t="str">
        <f>TEXT(Table15[[#This Row],[Billing_Date]],"YYYY")</f>
        <v>2025</v>
      </c>
      <c r="T127" s="75">
        <v>45858</v>
      </c>
      <c r="U127" s="72" t="s">
        <v>49</v>
      </c>
      <c r="V127" s="72">
        <f>IF(Table15[[#This Row],[Payment_Status]]="Paid",1,0)</f>
        <v>0</v>
      </c>
      <c r="W127" s="72">
        <f>IF(Table15[[#This Row],[Payment_Status]]="Unpaid",1,0)</f>
        <v>1</v>
      </c>
      <c r="X127" s="72">
        <f>IF(Table15[[#This Row],[Payment_Status]]="Pending",1,0)</f>
        <v>0</v>
      </c>
      <c r="Y127" s="72" t="s">
        <v>38</v>
      </c>
      <c r="Z127" s="72" t="s">
        <v>44</v>
      </c>
      <c r="AA127" s="72" t="s">
        <v>31</v>
      </c>
      <c r="AB127" s="72">
        <v>231.09</v>
      </c>
      <c r="AC127" s="72">
        <v>103.69</v>
      </c>
      <c r="AD127" s="72" t="s">
        <v>46</v>
      </c>
      <c r="AE127" s="73">
        <v>43973</v>
      </c>
      <c r="AF127" s="72">
        <v>51</v>
      </c>
      <c r="AG127" s="76" t="s">
        <v>33</v>
      </c>
    </row>
    <row r="128" spans="5:33" x14ac:dyDescent="0.3">
      <c r="E128" s="71" t="s">
        <v>354</v>
      </c>
      <c r="F128" s="72" t="s">
        <v>4096</v>
      </c>
      <c r="G128" s="72" t="s">
        <v>6096</v>
      </c>
      <c r="H128" s="72" t="s">
        <v>26</v>
      </c>
      <c r="I128" s="72" t="s">
        <v>8026</v>
      </c>
      <c r="J128" s="72" t="s">
        <v>8021</v>
      </c>
      <c r="K128" s="72" t="s">
        <v>355</v>
      </c>
      <c r="L128" s="73">
        <v>45837</v>
      </c>
      <c r="M128" s="74">
        <v>0.14937500000000001</v>
      </c>
      <c r="N128" s="72">
        <v>472.49</v>
      </c>
      <c r="O128" s="72">
        <v>2183.8000000000002</v>
      </c>
      <c r="P128" s="72">
        <v>2656.29</v>
      </c>
      <c r="Q128" s="72">
        <v>3179.38</v>
      </c>
      <c r="R128" s="75">
        <v>45838</v>
      </c>
      <c r="S128" s="72" t="str">
        <f>TEXT(Table15[[#This Row],[Billing_Date]],"YYYY")</f>
        <v>2025</v>
      </c>
      <c r="T128" s="75">
        <v>45868</v>
      </c>
      <c r="U128" s="72" t="s">
        <v>28</v>
      </c>
      <c r="V128" s="72">
        <f>IF(Table15[[#This Row],[Payment_Status]]="Paid",1,0)</f>
        <v>1</v>
      </c>
      <c r="W128" s="72">
        <f>IF(Table15[[#This Row],[Payment_Status]]="Unpaid",1,0)</f>
        <v>0</v>
      </c>
      <c r="X128" s="72">
        <f>IF(Table15[[#This Row],[Payment_Status]]="Pending",1,0)</f>
        <v>0</v>
      </c>
      <c r="Y128" s="72" t="s">
        <v>43</v>
      </c>
      <c r="Z128" s="72" t="s">
        <v>39</v>
      </c>
      <c r="AA128" s="72" t="s">
        <v>85</v>
      </c>
      <c r="AB128" s="72">
        <v>216.94</v>
      </c>
      <c r="AC128" s="72">
        <v>255.55</v>
      </c>
      <c r="AD128" s="72" t="s">
        <v>32</v>
      </c>
      <c r="AE128" s="73">
        <v>45470</v>
      </c>
      <c r="AF128" s="72">
        <v>51</v>
      </c>
      <c r="AG128" s="76" t="s">
        <v>33</v>
      </c>
    </row>
    <row r="129" spans="5:33" x14ac:dyDescent="0.3">
      <c r="E129" s="71" t="s">
        <v>198</v>
      </c>
      <c r="F129" s="72" t="s">
        <v>4097</v>
      </c>
      <c r="G129" s="72" t="s">
        <v>6097</v>
      </c>
      <c r="H129" s="72" t="s">
        <v>26</v>
      </c>
      <c r="I129" s="72" t="s">
        <v>8028</v>
      </c>
      <c r="J129" s="72" t="s">
        <v>8022</v>
      </c>
      <c r="K129" s="72" t="s">
        <v>199</v>
      </c>
      <c r="L129" s="73">
        <v>45540</v>
      </c>
      <c r="M129" s="74">
        <v>0.64258101851851857</v>
      </c>
      <c r="N129" s="72">
        <v>181.12</v>
      </c>
      <c r="O129" s="72">
        <v>2225.65</v>
      </c>
      <c r="P129" s="72">
        <v>2406.77</v>
      </c>
      <c r="Q129" s="72">
        <v>903.08</v>
      </c>
      <c r="R129" s="75">
        <v>45665</v>
      </c>
      <c r="S129" s="72" t="str">
        <f>TEXT(Table15[[#This Row],[Billing_Date]],"YYYY")</f>
        <v>2025</v>
      </c>
      <c r="T129" s="75">
        <v>45874</v>
      </c>
      <c r="U129" s="72" t="s">
        <v>28</v>
      </c>
      <c r="V129" s="72">
        <f>IF(Table15[[#This Row],[Payment_Status]]="Paid",1,0)</f>
        <v>1</v>
      </c>
      <c r="W129" s="72">
        <f>IF(Table15[[#This Row],[Payment_Status]]="Unpaid",1,0)</f>
        <v>0</v>
      </c>
      <c r="X129" s="72">
        <f>IF(Table15[[#This Row],[Payment_Status]]="Pending",1,0)</f>
        <v>0</v>
      </c>
      <c r="Y129" s="72" t="s">
        <v>43</v>
      </c>
      <c r="Z129" s="72" t="s">
        <v>44</v>
      </c>
      <c r="AA129" s="72" t="s">
        <v>63</v>
      </c>
      <c r="AB129" s="72">
        <v>110.47</v>
      </c>
      <c r="AC129" s="72">
        <v>70.650000000000006</v>
      </c>
      <c r="AD129" s="72" t="s">
        <v>46</v>
      </c>
      <c r="AE129" s="73">
        <v>43447</v>
      </c>
      <c r="AF129" s="72">
        <v>66</v>
      </c>
      <c r="AG129" s="76" t="s">
        <v>64</v>
      </c>
    </row>
    <row r="130" spans="5:33" x14ac:dyDescent="0.3">
      <c r="E130" s="71" t="s">
        <v>202</v>
      </c>
      <c r="F130" s="72" t="s">
        <v>4099</v>
      </c>
      <c r="G130" s="72" t="s">
        <v>6099</v>
      </c>
      <c r="H130" s="72" t="s">
        <v>26</v>
      </c>
      <c r="I130" s="72" t="s">
        <v>8030</v>
      </c>
      <c r="J130" s="72" t="s">
        <v>8023</v>
      </c>
      <c r="K130" s="72" t="s">
        <v>203</v>
      </c>
      <c r="L130" s="73">
        <v>45704</v>
      </c>
      <c r="M130" s="74">
        <v>0.31756944444444446</v>
      </c>
      <c r="N130" s="72">
        <v>245.64</v>
      </c>
      <c r="O130" s="72">
        <v>4056.8</v>
      </c>
      <c r="P130" s="72">
        <v>4302.4399999999996</v>
      </c>
      <c r="Q130" s="72">
        <v>1293.72</v>
      </c>
      <c r="R130" s="75">
        <v>45710</v>
      </c>
      <c r="S130" s="72" t="str">
        <f>TEXT(Table15[[#This Row],[Billing_Date]],"YYYY")</f>
        <v>2025</v>
      </c>
      <c r="T130" s="75">
        <v>45884</v>
      </c>
      <c r="U130" s="72" t="s">
        <v>37</v>
      </c>
      <c r="V130" s="72">
        <f>IF(Table15[[#This Row],[Payment_Status]]="Paid",1,0)</f>
        <v>0</v>
      </c>
      <c r="W130" s="72">
        <f>IF(Table15[[#This Row],[Payment_Status]]="Unpaid",1,0)</f>
        <v>0</v>
      </c>
      <c r="X130" s="72">
        <f>IF(Table15[[#This Row],[Payment_Status]]="Pending",1,0)</f>
        <v>1</v>
      </c>
      <c r="Y130" s="72" t="s">
        <v>29</v>
      </c>
      <c r="Z130" s="72" t="s">
        <v>39</v>
      </c>
      <c r="AA130" s="72" t="s">
        <v>63</v>
      </c>
      <c r="AB130" s="72">
        <v>171.84</v>
      </c>
      <c r="AC130" s="72">
        <v>73.8</v>
      </c>
      <c r="AD130" s="72" t="s">
        <v>32</v>
      </c>
      <c r="AE130" s="73">
        <v>44900</v>
      </c>
      <c r="AF130" s="72">
        <v>42</v>
      </c>
      <c r="AG130" s="76" t="s">
        <v>40</v>
      </c>
    </row>
    <row r="131" spans="5:33" x14ac:dyDescent="0.3">
      <c r="E131" s="71" t="s">
        <v>204</v>
      </c>
      <c r="F131" s="72" t="s">
        <v>4100</v>
      </c>
      <c r="G131" s="72" t="s">
        <v>6100</v>
      </c>
      <c r="H131" s="72" t="s">
        <v>26</v>
      </c>
      <c r="I131" s="72" t="s">
        <v>8025</v>
      </c>
      <c r="J131" s="72" t="s">
        <v>8020</v>
      </c>
      <c r="K131" s="72" t="s">
        <v>205</v>
      </c>
      <c r="L131" s="73">
        <v>45846</v>
      </c>
      <c r="M131" s="74">
        <v>5.1180555555555556E-2</v>
      </c>
      <c r="N131" s="72">
        <v>146.84</v>
      </c>
      <c r="O131" s="72">
        <v>3334.98</v>
      </c>
      <c r="P131" s="72">
        <v>3481.82</v>
      </c>
      <c r="Q131" s="72">
        <v>1038.6600000000001</v>
      </c>
      <c r="R131" s="75">
        <v>45852</v>
      </c>
      <c r="S131" s="72" t="str">
        <f>TEXT(Table15[[#This Row],[Billing_Date]],"YYYY")</f>
        <v>2025</v>
      </c>
      <c r="T131" s="75">
        <v>45882</v>
      </c>
      <c r="U131" s="72" t="s">
        <v>28</v>
      </c>
      <c r="V131" s="72">
        <f>IF(Table15[[#This Row],[Payment_Status]]="Paid",1,0)</f>
        <v>1</v>
      </c>
      <c r="W131" s="72">
        <f>IF(Table15[[#This Row],[Payment_Status]]="Unpaid",1,0)</f>
        <v>0</v>
      </c>
      <c r="X131" s="72">
        <f>IF(Table15[[#This Row],[Payment_Status]]="Pending",1,0)</f>
        <v>0</v>
      </c>
      <c r="Y131" s="72" t="s">
        <v>29</v>
      </c>
      <c r="Z131" s="72" t="s">
        <v>39</v>
      </c>
      <c r="AA131" s="72" t="s">
        <v>45</v>
      </c>
      <c r="AB131" s="72">
        <v>93.84</v>
      </c>
      <c r="AC131" s="72">
        <v>53</v>
      </c>
      <c r="AD131" s="72" t="s">
        <v>32</v>
      </c>
      <c r="AE131" s="73">
        <v>44258</v>
      </c>
      <c r="AF131" s="72">
        <v>38</v>
      </c>
      <c r="AG131" s="76" t="s">
        <v>40</v>
      </c>
    </row>
    <row r="132" spans="5:33" x14ac:dyDescent="0.3">
      <c r="E132" s="71" t="s">
        <v>206</v>
      </c>
      <c r="F132" s="72" t="s">
        <v>4101</v>
      </c>
      <c r="G132" s="72" t="s">
        <v>6101</v>
      </c>
      <c r="H132" s="72" t="s">
        <v>26</v>
      </c>
      <c r="I132" s="72" t="s">
        <v>8031</v>
      </c>
      <c r="J132" s="72" t="s">
        <v>8024</v>
      </c>
      <c r="K132" s="72" t="s">
        <v>207</v>
      </c>
      <c r="L132" s="73">
        <v>45813</v>
      </c>
      <c r="M132" s="74">
        <v>0.13483796296296297</v>
      </c>
      <c r="N132" s="72">
        <v>146.43</v>
      </c>
      <c r="O132" s="72">
        <v>2887.92</v>
      </c>
      <c r="P132" s="72">
        <v>3034.35</v>
      </c>
      <c r="Q132" s="72">
        <v>872</v>
      </c>
      <c r="R132" s="75">
        <v>45814</v>
      </c>
      <c r="S132" s="72" t="str">
        <f>TEXT(Table15[[#This Row],[Billing_Date]],"YYYY")</f>
        <v>2025</v>
      </c>
      <c r="T132" s="75">
        <v>45870</v>
      </c>
      <c r="U132" s="72" t="s">
        <v>37</v>
      </c>
      <c r="V132" s="72">
        <f>IF(Table15[[#This Row],[Payment_Status]]="Paid",1,0)</f>
        <v>0</v>
      </c>
      <c r="W132" s="72">
        <f>IF(Table15[[#This Row],[Payment_Status]]="Unpaid",1,0)</f>
        <v>0</v>
      </c>
      <c r="X132" s="72">
        <f>IF(Table15[[#This Row],[Payment_Status]]="Pending",1,0)</f>
        <v>1</v>
      </c>
      <c r="Y132" s="72" t="s">
        <v>29</v>
      </c>
      <c r="Z132" s="72" t="s">
        <v>30</v>
      </c>
      <c r="AA132" s="72" t="s">
        <v>63</v>
      </c>
      <c r="AB132" s="72">
        <v>58.66</v>
      </c>
      <c r="AC132" s="72">
        <v>87.77</v>
      </c>
      <c r="AD132" s="72" t="s">
        <v>46</v>
      </c>
      <c r="AE132" s="73">
        <v>44126</v>
      </c>
      <c r="AF132" s="72">
        <v>61</v>
      </c>
      <c r="AG132" s="76" t="s">
        <v>64</v>
      </c>
    </row>
    <row r="133" spans="5:33" x14ac:dyDescent="0.3">
      <c r="E133" s="71" t="s">
        <v>208</v>
      </c>
      <c r="F133" s="72" t="s">
        <v>4102</v>
      </c>
      <c r="G133" s="72" t="s">
        <v>6102</v>
      </c>
      <c r="H133" s="72" t="s">
        <v>26</v>
      </c>
      <c r="I133" s="72" t="s">
        <v>8031</v>
      </c>
      <c r="J133" s="72" t="s">
        <v>8024</v>
      </c>
      <c r="K133" s="72" t="s">
        <v>209</v>
      </c>
      <c r="L133" s="73">
        <v>45597</v>
      </c>
      <c r="M133" s="74">
        <v>0.82716435185185189</v>
      </c>
      <c r="N133" s="72">
        <v>246.24</v>
      </c>
      <c r="O133" s="72">
        <v>1917.42</v>
      </c>
      <c r="P133" s="72">
        <v>2163.66</v>
      </c>
      <c r="Q133" s="72">
        <v>1196.75</v>
      </c>
      <c r="R133" s="75">
        <v>45620</v>
      </c>
      <c r="S133" s="72" t="str">
        <f>TEXT(Table15[[#This Row],[Billing_Date]],"YYYY")</f>
        <v>2024</v>
      </c>
      <c r="T133" s="75">
        <v>45877</v>
      </c>
      <c r="U133" s="72" t="s">
        <v>37</v>
      </c>
      <c r="V133" s="72">
        <f>IF(Table15[[#This Row],[Payment_Status]]="Paid",1,0)</f>
        <v>0</v>
      </c>
      <c r="W133" s="72">
        <f>IF(Table15[[#This Row],[Payment_Status]]="Unpaid",1,0)</f>
        <v>0</v>
      </c>
      <c r="X133" s="72">
        <f>IF(Table15[[#This Row],[Payment_Status]]="Pending",1,0)</f>
        <v>1</v>
      </c>
      <c r="Y133" s="72" t="s">
        <v>29</v>
      </c>
      <c r="Z133" s="72" t="s">
        <v>44</v>
      </c>
      <c r="AA133" s="72" t="s">
        <v>45</v>
      </c>
      <c r="AB133" s="72">
        <v>123.99</v>
      </c>
      <c r="AC133" s="72">
        <v>122.25</v>
      </c>
      <c r="AD133" s="72" t="s">
        <v>32</v>
      </c>
      <c r="AE133" s="73">
        <v>45379</v>
      </c>
      <c r="AF133" s="72">
        <v>41</v>
      </c>
      <c r="AG133" s="76" t="s">
        <v>40</v>
      </c>
    </row>
    <row r="134" spans="5:33" x14ac:dyDescent="0.3">
      <c r="E134" s="71" t="s">
        <v>210</v>
      </c>
      <c r="F134" s="72" t="s">
        <v>4103</v>
      </c>
      <c r="G134" s="72" t="s">
        <v>6103</v>
      </c>
      <c r="H134" s="72" t="s">
        <v>35</v>
      </c>
      <c r="I134" s="72" t="s">
        <v>8026</v>
      </c>
      <c r="J134" s="72" t="s">
        <v>8021</v>
      </c>
      <c r="K134" s="72" t="s">
        <v>211</v>
      </c>
      <c r="L134" s="73">
        <v>45794</v>
      </c>
      <c r="M134" s="74">
        <v>0.18831018518518519</v>
      </c>
      <c r="N134" s="72">
        <v>363.06</v>
      </c>
      <c r="O134" s="72">
        <v>4297.88</v>
      </c>
      <c r="P134" s="72">
        <v>4660.9399999999996</v>
      </c>
      <c r="Q134" s="72">
        <v>1680.88</v>
      </c>
      <c r="R134" s="75">
        <v>45798</v>
      </c>
      <c r="S134" s="72" t="str">
        <f>TEXT(Table15[[#This Row],[Billing_Date]],"YYYY")</f>
        <v>2025</v>
      </c>
      <c r="T134" s="75">
        <v>45865</v>
      </c>
      <c r="U134" s="72" t="s">
        <v>37</v>
      </c>
      <c r="V134" s="72">
        <f>IF(Table15[[#This Row],[Payment_Status]]="Paid",1,0)</f>
        <v>0</v>
      </c>
      <c r="W134" s="72">
        <f>IF(Table15[[#This Row],[Payment_Status]]="Unpaid",1,0)</f>
        <v>0</v>
      </c>
      <c r="X134" s="72">
        <f>IF(Table15[[#This Row],[Payment_Status]]="Pending",1,0)</f>
        <v>1</v>
      </c>
      <c r="Y134" s="72" t="s">
        <v>38</v>
      </c>
      <c r="Z134" s="72" t="s">
        <v>39</v>
      </c>
      <c r="AA134" s="72" t="s">
        <v>51</v>
      </c>
      <c r="AB134" s="72">
        <v>252.45</v>
      </c>
      <c r="AC134" s="72">
        <v>110.61</v>
      </c>
      <c r="AD134" s="72" t="s">
        <v>32</v>
      </c>
      <c r="AE134" s="73">
        <v>45224</v>
      </c>
      <c r="AF134" s="72">
        <v>55</v>
      </c>
      <c r="AG134" s="76" t="s">
        <v>64</v>
      </c>
    </row>
    <row r="135" spans="5:33" x14ac:dyDescent="0.3">
      <c r="E135" s="71" t="s">
        <v>212</v>
      </c>
      <c r="F135" s="72" t="s">
        <v>4104</v>
      </c>
      <c r="G135" s="72" t="s">
        <v>6104</v>
      </c>
      <c r="H135" s="72" t="s">
        <v>26</v>
      </c>
      <c r="I135" s="72" t="s">
        <v>8026</v>
      </c>
      <c r="J135" s="72" t="s">
        <v>8021</v>
      </c>
      <c r="K135" s="72" t="s">
        <v>213</v>
      </c>
      <c r="L135" s="73">
        <v>45640</v>
      </c>
      <c r="M135" s="74">
        <v>0.17699074074074075</v>
      </c>
      <c r="N135" s="72">
        <v>270.04000000000002</v>
      </c>
      <c r="O135" s="72">
        <v>3298.09</v>
      </c>
      <c r="P135" s="72">
        <v>3568.13</v>
      </c>
      <c r="Q135" s="72">
        <v>1343.06</v>
      </c>
      <c r="R135" s="75">
        <v>45847</v>
      </c>
      <c r="S135" s="72" t="str">
        <f>TEXT(Table15[[#This Row],[Billing_Date]],"YYYY")</f>
        <v>2025</v>
      </c>
      <c r="T135" s="75">
        <v>45871</v>
      </c>
      <c r="U135" s="72" t="s">
        <v>37</v>
      </c>
      <c r="V135" s="72">
        <f>IF(Table15[[#This Row],[Payment_Status]]="Paid",1,0)</f>
        <v>0</v>
      </c>
      <c r="W135" s="72">
        <f>IF(Table15[[#This Row],[Payment_Status]]="Unpaid",1,0)</f>
        <v>0</v>
      </c>
      <c r="X135" s="72">
        <f>IF(Table15[[#This Row],[Payment_Status]]="Pending",1,0)</f>
        <v>1</v>
      </c>
      <c r="Y135" s="72" t="s">
        <v>58</v>
      </c>
      <c r="Z135" s="72" t="s">
        <v>30</v>
      </c>
      <c r="AA135" s="72" t="s">
        <v>51</v>
      </c>
      <c r="AB135" s="72">
        <v>145.99</v>
      </c>
      <c r="AC135" s="72">
        <v>124.05</v>
      </c>
      <c r="AD135" s="72" t="s">
        <v>46</v>
      </c>
      <c r="AE135" s="73">
        <v>43166</v>
      </c>
      <c r="AF135" s="72">
        <v>30</v>
      </c>
      <c r="AG135" s="76" t="s">
        <v>40</v>
      </c>
    </row>
    <row r="136" spans="5:33" x14ac:dyDescent="0.3">
      <c r="E136" s="71" t="s">
        <v>3739</v>
      </c>
      <c r="F136" s="72" t="s">
        <v>4105</v>
      </c>
      <c r="G136" s="72" t="s">
        <v>6105</v>
      </c>
      <c r="H136" s="72" t="s">
        <v>35</v>
      </c>
      <c r="I136" s="72" t="s">
        <v>8026</v>
      </c>
      <c r="J136" s="72" t="s">
        <v>8021</v>
      </c>
      <c r="K136" s="72" t="s">
        <v>3740</v>
      </c>
      <c r="L136" s="73">
        <v>45764</v>
      </c>
      <c r="M136" s="74">
        <v>0.29900462962962965</v>
      </c>
      <c r="N136" s="72">
        <v>48.21</v>
      </c>
      <c r="O136" s="72">
        <v>2961.14</v>
      </c>
      <c r="P136" s="72">
        <v>3009.35</v>
      </c>
      <c r="Q136" s="72">
        <v>351.52</v>
      </c>
      <c r="R136" s="75">
        <v>45766</v>
      </c>
      <c r="S136" s="72" t="str">
        <f>TEXT(Table15[[#This Row],[Billing_Date]],"YYYY")</f>
        <v>2025</v>
      </c>
      <c r="T136" s="75">
        <v>45873</v>
      </c>
      <c r="U136" s="72" t="s">
        <v>49</v>
      </c>
      <c r="V136" s="72">
        <f>IF(Table15[[#This Row],[Payment_Status]]="Paid",1,0)</f>
        <v>0</v>
      </c>
      <c r="W136" s="72">
        <f>IF(Table15[[#This Row],[Payment_Status]]="Unpaid",1,0)</f>
        <v>1</v>
      </c>
      <c r="X136" s="72">
        <f>IF(Table15[[#This Row],[Payment_Status]]="Pending",1,0)</f>
        <v>0</v>
      </c>
      <c r="Y136" s="72" t="s">
        <v>50</v>
      </c>
      <c r="Z136" s="72" t="s">
        <v>39</v>
      </c>
      <c r="AA136" s="72" t="s">
        <v>45</v>
      </c>
      <c r="AB136" s="72">
        <v>31.71</v>
      </c>
      <c r="AC136" s="72">
        <v>16.5</v>
      </c>
      <c r="AD136" s="72" t="s">
        <v>32</v>
      </c>
      <c r="AE136" s="73">
        <v>44176</v>
      </c>
      <c r="AF136" s="72">
        <v>51</v>
      </c>
      <c r="AG136" s="76" t="s">
        <v>64</v>
      </c>
    </row>
    <row r="137" spans="5:33" x14ac:dyDescent="0.3">
      <c r="E137" s="71" t="s">
        <v>216</v>
      </c>
      <c r="F137" s="72" t="s">
        <v>4106</v>
      </c>
      <c r="G137" s="72" t="s">
        <v>6106</v>
      </c>
      <c r="H137" s="72" t="s">
        <v>26</v>
      </c>
      <c r="I137" s="72" t="s">
        <v>8030</v>
      </c>
      <c r="J137" s="72" t="s">
        <v>8023</v>
      </c>
      <c r="K137" s="72" t="s">
        <v>217</v>
      </c>
      <c r="L137" s="73">
        <v>45791</v>
      </c>
      <c r="M137" s="74">
        <v>0.55276620370370366</v>
      </c>
      <c r="N137" s="72">
        <v>15.73</v>
      </c>
      <c r="O137" s="72">
        <v>1824.46</v>
      </c>
      <c r="P137" s="72">
        <v>1840.19</v>
      </c>
      <c r="Q137" s="72">
        <v>79.900000000000006</v>
      </c>
      <c r="R137" s="75">
        <v>45796</v>
      </c>
      <c r="S137" s="72" t="str">
        <f>TEXT(Table15[[#This Row],[Billing_Date]],"YYYY")</f>
        <v>2025</v>
      </c>
      <c r="T137" s="75">
        <v>45870</v>
      </c>
      <c r="U137" s="72" t="s">
        <v>49</v>
      </c>
      <c r="V137" s="72">
        <f>IF(Table15[[#This Row],[Payment_Status]]="Paid",1,0)</f>
        <v>0</v>
      </c>
      <c r="W137" s="72">
        <f>IF(Table15[[#This Row],[Payment_Status]]="Unpaid",1,0)</f>
        <v>1</v>
      </c>
      <c r="X137" s="72">
        <f>IF(Table15[[#This Row],[Payment_Status]]="Pending",1,0)</f>
        <v>0</v>
      </c>
      <c r="Y137" s="72" t="s">
        <v>58</v>
      </c>
      <c r="Z137" s="72" t="s">
        <v>44</v>
      </c>
      <c r="AA137" s="72" t="s">
        <v>31</v>
      </c>
      <c r="AB137" s="72">
        <v>9.11</v>
      </c>
      <c r="AC137" s="72">
        <v>6.62</v>
      </c>
      <c r="AD137" s="72" t="s">
        <v>46</v>
      </c>
      <c r="AE137" s="73">
        <v>42688</v>
      </c>
      <c r="AF137" s="72">
        <v>35</v>
      </c>
      <c r="AG137" s="76" t="s">
        <v>40</v>
      </c>
    </row>
    <row r="138" spans="5:33" x14ac:dyDescent="0.3">
      <c r="E138" s="71" t="s">
        <v>218</v>
      </c>
      <c r="F138" s="72" t="s">
        <v>4107</v>
      </c>
      <c r="G138" s="72" t="s">
        <v>6107</v>
      </c>
      <c r="H138" s="72" t="s">
        <v>35</v>
      </c>
      <c r="I138" s="72" t="s">
        <v>8026</v>
      </c>
      <c r="J138" s="72" t="s">
        <v>8021</v>
      </c>
      <c r="K138" s="72" t="s">
        <v>219</v>
      </c>
      <c r="L138" s="73">
        <v>45598</v>
      </c>
      <c r="M138" s="74">
        <v>0.64944444444444449</v>
      </c>
      <c r="N138" s="72">
        <v>431.24</v>
      </c>
      <c r="O138" s="72">
        <v>4396.88</v>
      </c>
      <c r="P138" s="72">
        <v>4828.12</v>
      </c>
      <c r="Q138" s="72">
        <v>2861.47</v>
      </c>
      <c r="R138" s="75">
        <v>45601</v>
      </c>
      <c r="S138" s="72" t="str">
        <f>TEXT(Table15[[#This Row],[Billing_Date]],"YYYY")</f>
        <v>2024</v>
      </c>
      <c r="T138" s="75">
        <v>45857</v>
      </c>
      <c r="U138" s="72" t="s">
        <v>49</v>
      </c>
      <c r="V138" s="72">
        <f>IF(Table15[[#This Row],[Payment_Status]]="Paid",1,0)</f>
        <v>0</v>
      </c>
      <c r="W138" s="72">
        <f>IF(Table15[[#This Row],[Payment_Status]]="Unpaid",1,0)</f>
        <v>1</v>
      </c>
      <c r="X138" s="72">
        <f>IF(Table15[[#This Row],[Payment_Status]]="Pending",1,0)</f>
        <v>0</v>
      </c>
      <c r="Y138" s="72" t="s">
        <v>50</v>
      </c>
      <c r="Z138" s="72" t="s">
        <v>44</v>
      </c>
      <c r="AA138" s="72" t="s">
        <v>85</v>
      </c>
      <c r="AB138" s="72">
        <v>215.01</v>
      </c>
      <c r="AC138" s="72">
        <v>216.23</v>
      </c>
      <c r="AD138" s="72" t="s">
        <v>32</v>
      </c>
      <c r="AE138" s="73">
        <v>43676</v>
      </c>
      <c r="AF138" s="72">
        <v>61</v>
      </c>
      <c r="AG138" s="76" t="s">
        <v>64</v>
      </c>
    </row>
    <row r="139" spans="5:33" x14ac:dyDescent="0.3">
      <c r="E139" s="71" t="s">
        <v>220</v>
      </c>
      <c r="F139" s="72" t="s">
        <v>4108</v>
      </c>
      <c r="G139" s="72" t="s">
        <v>6108</v>
      </c>
      <c r="H139" s="72" t="s">
        <v>30</v>
      </c>
      <c r="I139" s="72" t="s">
        <v>8031</v>
      </c>
      <c r="J139" s="72" t="s">
        <v>8024</v>
      </c>
      <c r="K139" s="72" t="s">
        <v>221</v>
      </c>
      <c r="L139" s="73">
        <v>45579</v>
      </c>
      <c r="M139" s="74">
        <v>8.5682870370370368E-2</v>
      </c>
      <c r="N139" s="72">
        <v>330.3</v>
      </c>
      <c r="O139" s="72">
        <v>4251.96</v>
      </c>
      <c r="P139" s="72">
        <v>4582.26</v>
      </c>
      <c r="Q139" s="72">
        <v>1574.42</v>
      </c>
      <c r="R139" s="75">
        <v>45685</v>
      </c>
      <c r="S139" s="72" t="str">
        <f>TEXT(Table15[[#This Row],[Billing_Date]],"YYYY")</f>
        <v>2025</v>
      </c>
      <c r="T139" s="75">
        <v>45857</v>
      </c>
      <c r="U139" s="72" t="s">
        <v>49</v>
      </c>
      <c r="V139" s="72">
        <f>IF(Table15[[#This Row],[Payment_Status]]="Paid",1,0)</f>
        <v>0</v>
      </c>
      <c r="W139" s="72">
        <f>IF(Table15[[#This Row],[Payment_Status]]="Unpaid",1,0)</f>
        <v>1</v>
      </c>
      <c r="X139" s="72">
        <f>IF(Table15[[#This Row],[Payment_Status]]="Pending",1,0)</f>
        <v>0</v>
      </c>
      <c r="Y139" s="72" t="s">
        <v>43</v>
      </c>
      <c r="Z139" s="72" t="s">
        <v>39</v>
      </c>
      <c r="AA139" s="72" t="s">
        <v>31</v>
      </c>
      <c r="AB139" s="72">
        <v>229.2</v>
      </c>
      <c r="AC139" s="72">
        <v>101.1</v>
      </c>
      <c r="AD139" s="72" t="s">
        <v>32</v>
      </c>
      <c r="AE139" s="73">
        <v>42948</v>
      </c>
      <c r="AF139" s="72">
        <v>48</v>
      </c>
      <c r="AG139" s="76" t="s">
        <v>40</v>
      </c>
    </row>
    <row r="140" spans="5:33" x14ac:dyDescent="0.3">
      <c r="E140" s="71" t="s">
        <v>222</v>
      </c>
      <c r="F140" s="72" t="s">
        <v>4109</v>
      </c>
      <c r="G140" s="72" t="s">
        <v>6109</v>
      </c>
      <c r="H140" s="72" t="s">
        <v>26</v>
      </c>
      <c r="I140" s="72" t="s">
        <v>8026</v>
      </c>
      <c r="J140" s="72" t="s">
        <v>8021</v>
      </c>
      <c r="K140" s="72" t="s">
        <v>223</v>
      </c>
      <c r="L140" s="73">
        <v>45605</v>
      </c>
      <c r="M140" s="74">
        <v>0.64704861111111112</v>
      </c>
      <c r="N140" s="72">
        <v>338.51</v>
      </c>
      <c r="O140" s="72">
        <v>1701.45</v>
      </c>
      <c r="P140" s="72">
        <v>2039.96</v>
      </c>
      <c r="Q140" s="72">
        <v>2322.0700000000002</v>
      </c>
      <c r="R140" s="75">
        <v>45642</v>
      </c>
      <c r="S140" s="72" t="str">
        <f>TEXT(Table15[[#This Row],[Billing_Date]],"YYYY")</f>
        <v>2024</v>
      </c>
      <c r="T140" s="75">
        <v>45883</v>
      </c>
      <c r="U140" s="72" t="s">
        <v>49</v>
      </c>
      <c r="V140" s="72">
        <f>IF(Table15[[#This Row],[Payment_Status]]="Paid",1,0)</f>
        <v>0</v>
      </c>
      <c r="W140" s="72">
        <f>IF(Table15[[#This Row],[Payment_Status]]="Unpaid",1,0)</f>
        <v>1</v>
      </c>
      <c r="X140" s="72">
        <f>IF(Table15[[#This Row],[Payment_Status]]="Pending",1,0)</f>
        <v>0</v>
      </c>
      <c r="Y140" s="72" t="s">
        <v>58</v>
      </c>
      <c r="Z140" s="72" t="s">
        <v>44</v>
      </c>
      <c r="AA140" s="72" t="s">
        <v>51</v>
      </c>
      <c r="AB140" s="72">
        <v>186.29</v>
      </c>
      <c r="AC140" s="72">
        <v>152.22</v>
      </c>
      <c r="AD140" s="72" t="s">
        <v>32</v>
      </c>
      <c r="AE140" s="73">
        <v>44795</v>
      </c>
      <c r="AF140" s="72">
        <v>62</v>
      </c>
      <c r="AG140" s="76" t="s">
        <v>64</v>
      </c>
    </row>
    <row r="141" spans="5:33" x14ac:dyDescent="0.3">
      <c r="E141" s="71" t="s">
        <v>224</v>
      </c>
      <c r="F141" s="72" t="s">
        <v>4110</v>
      </c>
      <c r="G141" s="72" t="s">
        <v>6110</v>
      </c>
      <c r="H141" s="72" t="s">
        <v>35</v>
      </c>
      <c r="I141" s="72" t="s">
        <v>8027</v>
      </c>
      <c r="J141" s="72" t="s">
        <v>8022</v>
      </c>
      <c r="K141" s="72" t="s">
        <v>225</v>
      </c>
      <c r="L141" s="73">
        <v>45620</v>
      </c>
      <c r="M141" s="74">
        <v>0.9698148148148148</v>
      </c>
      <c r="N141" s="72">
        <v>151.93</v>
      </c>
      <c r="O141" s="72">
        <v>2299.37</v>
      </c>
      <c r="P141" s="72">
        <v>2451.2999999999902</v>
      </c>
      <c r="Q141" s="72">
        <v>717.89</v>
      </c>
      <c r="R141" s="75">
        <v>45701</v>
      </c>
      <c r="S141" s="72" t="str">
        <f>TEXT(Table15[[#This Row],[Billing_Date]],"YYYY")</f>
        <v>2025</v>
      </c>
      <c r="T141" s="75">
        <v>45882</v>
      </c>
      <c r="U141" s="72" t="s">
        <v>37</v>
      </c>
      <c r="V141" s="72">
        <f>IF(Table15[[#This Row],[Payment_Status]]="Paid",1,0)</f>
        <v>0</v>
      </c>
      <c r="W141" s="72">
        <f>IF(Table15[[#This Row],[Payment_Status]]="Unpaid",1,0)</f>
        <v>0</v>
      </c>
      <c r="X141" s="72">
        <f>IF(Table15[[#This Row],[Payment_Status]]="Pending",1,0)</f>
        <v>1</v>
      </c>
      <c r="Y141" s="72" t="s">
        <v>58</v>
      </c>
      <c r="Z141" s="72" t="s">
        <v>30</v>
      </c>
      <c r="AA141" s="72" t="s">
        <v>51</v>
      </c>
      <c r="AB141" s="72">
        <v>66.650000000000006</v>
      </c>
      <c r="AC141" s="72">
        <v>85.28</v>
      </c>
      <c r="AD141" s="72" t="s">
        <v>46</v>
      </c>
      <c r="AE141" s="73">
        <v>42392</v>
      </c>
      <c r="AF141" s="72">
        <v>22</v>
      </c>
      <c r="AG141" s="76" t="s">
        <v>40</v>
      </c>
    </row>
    <row r="142" spans="5:33" x14ac:dyDescent="0.3">
      <c r="E142" s="71" t="s">
        <v>226</v>
      </c>
      <c r="F142" s="72" t="s">
        <v>4111</v>
      </c>
      <c r="G142" s="72" t="s">
        <v>6111</v>
      </c>
      <c r="H142" s="72" t="s">
        <v>30</v>
      </c>
      <c r="I142" s="72" t="s">
        <v>8026</v>
      </c>
      <c r="J142" s="72" t="s">
        <v>8021</v>
      </c>
      <c r="K142" s="72" t="s">
        <v>227</v>
      </c>
      <c r="L142" s="73">
        <v>45792</v>
      </c>
      <c r="M142" s="74">
        <v>0.13564814814814816</v>
      </c>
      <c r="N142" s="72">
        <v>300.5</v>
      </c>
      <c r="O142" s="72">
        <v>3837.92</v>
      </c>
      <c r="P142" s="72">
        <v>4138.42</v>
      </c>
      <c r="Q142" s="72">
        <v>1691.86</v>
      </c>
      <c r="R142" s="75">
        <v>45793</v>
      </c>
      <c r="S142" s="72" t="str">
        <f>TEXT(Table15[[#This Row],[Billing_Date]],"YYYY")</f>
        <v>2025</v>
      </c>
      <c r="T142" s="75">
        <v>45884</v>
      </c>
      <c r="U142" s="72" t="s">
        <v>37</v>
      </c>
      <c r="V142" s="72">
        <f>IF(Table15[[#This Row],[Payment_Status]]="Paid",1,0)</f>
        <v>0</v>
      </c>
      <c r="W142" s="72">
        <f>IF(Table15[[#This Row],[Payment_Status]]="Unpaid",1,0)</f>
        <v>0</v>
      </c>
      <c r="X142" s="72">
        <f>IF(Table15[[#This Row],[Payment_Status]]="Pending",1,0)</f>
        <v>1</v>
      </c>
      <c r="Y142" s="72" t="s">
        <v>38</v>
      </c>
      <c r="Z142" s="72" t="s">
        <v>44</v>
      </c>
      <c r="AA142" s="72" t="s">
        <v>85</v>
      </c>
      <c r="AB142" s="72">
        <v>142.75</v>
      </c>
      <c r="AC142" s="72">
        <v>157.75</v>
      </c>
      <c r="AD142" s="72" t="s">
        <v>32</v>
      </c>
      <c r="AE142" s="73">
        <v>43440</v>
      </c>
      <c r="AF142" s="72">
        <v>27</v>
      </c>
      <c r="AG142" s="76" t="s">
        <v>33</v>
      </c>
    </row>
    <row r="143" spans="5:33" x14ac:dyDescent="0.3">
      <c r="E143" s="71" t="s">
        <v>228</v>
      </c>
      <c r="F143" s="72" t="s">
        <v>4112</v>
      </c>
      <c r="G143" s="72" t="s">
        <v>6112</v>
      </c>
      <c r="H143" s="72" t="s">
        <v>30</v>
      </c>
      <c r="I143" s="72" t="s">
        <v>8030</v>
      </c>
      <c r="J143" s="72" t="s">
        <v>8023</v>
      </c>
      <c r="K143" s="72" t="s">
        <v>229</v>
      </c>
      <c r="L143" s="73">
        <v>45717</v>
      </c>
      <c r="M143" s="74">
        <v>0.85795138888888889</v>
      </c>
      <c r="N143" s="72">
        <v>290.44</v>
      </c>
      <c r="O143" s="72">
        <v>2843.67</v>
      </c>
      <c r="P143" s="72">
        <v>3134.11</v>
      </c>
      <c r="Q143" s="72">
        <v>1411.74</v>
      </c>
      <c r="R143" s="75">
        <v>45845</v>
      </c>
      <c r="S143" s="72" t="str">
        <f>TEXT(Table15[[#This Row],[Billing_Date]],"YYYY")</f>
        <v>2025</v>
      </c>
      <c r="T143" s="75">
        <v>45886</v>
      </c>
      <c r="U143" s="72" t="s">
        <v>28</v>
      </c>
      <c r="V143" s="72">
        <f>IF(Table15[[#This Row],[Payment_Status]]="Paid",1,0)</f>
        <v>1</v>
      </c>
      <c r="W143" s="72">
        <f>IF(Table15[[#This Row],[Payment_Status]]="Unpaid",1,0)</f>
        <v>0</v>
      </c>
      <c r="X143" s="72">
        <f>IF(Table15[[#This Row],[Payment_Status]]="Pending",1,0)</f>
        <v>0</v>
      </c>
      <c r="Y143" s="72" t="s">
        <v>43</v>
      </c>
      <c r="Z143" s="72" t="s">
        <v>39</v>
      </c>
      <c r="AA143" s="72" t="s">
        <v>63</v>
      </c>
      <c r="AB143" s="72">
        <v>141.69999999999999</v>
      </c>
      <c r="AC143" s="72">
        <v>148.74</v>
      </c>
      <c r="AD143" s="72" t="s">
        <v>32</v>
      </c>
      <c r="AE143" s="73">
        <v>44416</v>
      </c>
      <c r="AF143" s="72">
        <v>48</v>
      </c>
      <c r="AG143" s="76" t="s">
        <v>40</v>
      </c>
    </row>
    <row r="144" spans="5:33" x14ac:dyDescent="0.3">
      <c r="E144" s="71" t="s">
        <v>2133</v>
      </c>
      <c r="F144" s="72" t="s">
        <v>4113</v>
      </c>
      <c r="G144" s="72" t="s">
        <v>6113</v>
      </c>
      <c r="H144" s="72" t="s">
        <v>35</v>
      </c>
      <c r="I144" s="72" t="s">
        <v>8028</v>
      </c>
      <c r="J144" s="72" t="s">
        <v>8022</v>
      </c>
      <c r="K144" s="72" t="s">
        <v>2134</v>
      </c>
      <c r="L144" s="73">
        <v>45684</v>
      </c>
      <c r="M144" s="74">
        <v>0.9098032407407407</v>
      </c>
      <c r="N144" s="72">
        <v>363.89</v>
      </c>
      <c r="O144" s="72">
        <v>2315.6799999999998</v>
      </c>
      <c r="P144" s="72">
        <v>2679.5699999999902</v>
      </c>
      <c r="Q144" s="72">
        <v>2179.58</v>
      </c>
      <c r="R144" s="75">
        <v>45834</v>
      </c>
      <c r="S144" s="72" t="str">
        <f>TEXT(Table15[[#This Row],[Billing_Date]],"YYYY")</f>
        <v>2025</v>
      </c>
      <c r="T144" s="75">
        <v>45872</v>
      </c>
      <c r="U144" s="72" t="s">
        <v>49</v>
      </c>
      <c r="V144" s="72">
        <f>IF(Table15[[#This Row],[Payment_Status]]="Paid",1,0)</f>
        <v>0</v>
      </c>
      <c r="W144" s="72">
        <f>IF(Table15[[#This Row],[Payment_Status]]="Unpaid",1,0)</f>
        <v>1</v>
      </c>
      <c r="X144" s="72">
        <f>IF(Table15[[#This Row],[Payment_Status]]="Pending",1,0)</f>
        <v>0</v>
      </c>
      <c r="Y144" s="72" t="s">
        <v>43</v>
      </c>
      <c r="Z144" s="72" t="s">
        <v>39</v>
      </c>
      <c r="AA144" s="72" t="s">
        <v>31</v>
      </c>
      <c r="AB144" s="72">
        <v>232.22</v>
      </c>
      <c r="AC144" s="72">
        <v>131.66999999999999</v>
      </c>
      <c r="AD144" s="72" t="s">
        <v>32</v>
      </c>
      <c r="AE144" s="73">
        <v>45138</v>
      </c>
      <c r="AF144" s="72">
        <v>37</v>
      </c>
      <c r="AG144" s="76" t="s">
        <v>40</v>
      </c>
    </row>
    <row r="145" spans="5:33" x14ac:dyDescent="0.3">
      <c r="E145" s="71" t="s">
        <v>232</v>
      </c>
      <c r="F145" s="72" t="s">
        <v>4114</v>
      </c>
      <c r="G145" s="72" t="s">
        <v>6114</v>
      </c>
      <c r="H145" s="72" t="s">
        <v>35</v>
      </c>
      <c r="I145" s="72" t="s">
        <v>8031</v>
      </c>
      <c r="J145" s="72" t="s">
        <v>8024</v>
      </c>
      <c r="K145" s="72" t="s">
        <v>233</v>
      </c>
      <c r="L145" s="73">
        <v>45537</v>
      </c>
      <c r="M145" s="74">
        <v>0.76413194444444443</v>
      </c>
      <c r="N145" s="72">
        <v>182.36</v>
      </c>
      <c r="O145" s="72">
        <v>3335.02</v>
      </c>
      <c r="P145" s="72">
        <v>3517.38</v>
      </c>
      <c r="Q145" s="72">
        <v>1125.1099999999999</v>
      </c>
      <c r="R145" s="75">
        <v>45727</v>
      </c>
      <c r="S145" s="72" t="str">
        <f>TEXT(Table15[[#This Row],[Billing_Date]],"YYYY")</f>
        <v>2025</v>
      </c>
      <c r="T145" s="75">
        <v>45866</v>
      </c>
      <c r="U145" s="72" t="s">
        <v>37</v>
      </c>
      <c r="V145" s="72">
        <f>IF(Table15[[#This Row],[Payment_Status]]="Paid",1,0)</f>
        <v>0</v>
      </c>
      <c r="W145" s="72">
        <f>IF(Table15[[#This Row],[Payment_Status]]="Unpaid",1,0)</f>
        <v>0</v>
      </c>
      <c r="X145" s="72">
        <f>IF(Table15[[#This Row],[Payment_Status]]="Pending",1,0)</f>
        <v>1</v>
      </c>
      <c r="Y145" s="72" t="s">
        <v>43</v>
      </c>
      <c r="Z145" s="72" t="s">
        <v>44</v>
      </c>
      <c r="AA145" s="72" t="s">
        <v>31</v>
      </c>
      <c r="AB145" s="72">
        <v>84.33</v>
      </c>
      <c r="AC145" s="72">
        <v>98.03</v>
      </c>
      <c r="AD145" s="72" t="s">
        <v>46</v>
      </c>
      <c r="AE145" s="73">
        <v>42603</v>
      </c>
      <c r="AF145" s="72">
        <v>43</v>
      </c>
      <c r="AG145" s="76" t="s">
        <v>33</v>
      </c>
    </row>
    <row r="146" spans="5:33" x14ac:dyDescent="0.3">
      <c r="E146" s="71" t="s">
        <v>234</v>
      </c>
      <c r="F146" s="72" t="s">
        <v>4115</v>
      </c>
      <c r="G146" s="72" t="s">
        <v>6115</v>
      </c>
      <c r="H146" s="72" t="s">
        <v>35</v>
      </c>
      <c r="I146" s="72" t="s">
        <v>8031</v>
      </c>
      <c r="J146" s="72" t="s">
        <v>8024</v>
      </c>
      <c r="K146" s="72" t="s">
        <v>235</v>
      </c>
      <c r="L146" s="73">
        <v>45585</v>
      </c>
      <c r="M146" s="74">
        <v>0.91055555555555556</v>
      </c>
      <c r="N146" s="72">
        <v>141.22</v>
      </c>
      <c r="O146" s="72">
        <v>2873.46</v>
      </c>
      <c r="P146" s="72">
        <v>3014.68</v>
      </c>
      <c r="Q146" s="72">
        <v>1047.76</v>
      </c>
      <c r="R146" s="75">
        <v>45590</v>
      </c>
      <c r="S146" s="72" t="str">
        <f>TEXT(Table15[[#This Row],[Billing_Date]],"YYYY")</f>
        <v>2024</v>
      </c>
      <c r="T146" s="75">
        <v>45867</v>
      </c>
      <c r="U146" s="72" t="s">
        <v>28</v>
      </c>
      <c r="V146" s="72">
        <f>IF(Table15[[#This Row],[Payment_Status]]="Paid",1,0)</f>
        <v>1</v>
      </c>
      <c r="W146" s="72">
        <f>IF(Table15[[#This Row],[Payment_Status]]="Unpaid",1,0)</f>
        <v>0</v>
      </c>
      <c r="X146" s="72">
        <f>IF(Table15[[#This Row],[Payment_Status]]="Pending",1,0)</f>
        <v>0</v>
      </c>
      <c r="Y146" s="72" t="s">
        <v>58</v>
      </c>
      <c r="Z146" s="72" t="s">
        <v>39</v>
      </c>
      <c r="AA146" s="72" t="s">
        <v>51</v>
      </c>
      <c r="AB146" s="72">
        <v>78.11</v>
      </c>
      <c r="AC146" s="72">
        <v>63.11</v>
      </c>
      <c r="AD146" s="72" t="s">
        <v>46</v>
      </c>
      <c r="AE146" s="73">
        <v>42432</v>
      </c>
      <c r="AF146" s="72">
        <v>55</v>
      </c>
      <c r="AG146" s="76" t="s">
        <v>40</v>
      </c>
    </row>
    <row r="147" spans="5:33" x14ac:dyDescent="0.3">
      <c r="E147" s="71" t="s">
        <v>2419</v>
      </c>
      <c r="F147" s="72" t="s">
        <v>6000</v>
      </c>
      <c r="G147" s="72" t="s">
        <v>6116</v>
      </c>
      <c r="H147" s="72" t="s">
        <v>26</v>
      </c>
      <c r="I147" s="72" t="s">
        <v>8029</v>
      </c>
      <c r="J147" s="72" t="s">
        <v>8020</v>
      </c>
      <c r="K147" s="72" t="s">
        <v>2420</v>
      </c>
      <c r="L147" s="73">
        <v>45842</v>
      </c>
      <c r="M147" s="74">
        <v>0.92228009259259258</v>
      </c>
      <c r="N147" s="72">
        <v>370.88</v>
      </c>
      <c r="O147" s="72">
        <v>4443.37</v>
      </c>
      <c r="P147" s="72">
        <v>4814.25</v>
      </c>
      <c r="Q147" s="72">
        <v>2079.77</v>
      </c>
      <c r="R147" s="75">
        <v>45848</v>
      </c>
      <c r="S147" s="72" t="str">
        <f>TEXT(Table15[[#This Row],[Billing_Date]],"YYYY")</f>
        <v>2025</v>
      </c>
      <c r="T147" s="75">
        <v>45865</v>
      </c>
      <c r="U147" s="72" t="s">
        <v>28</v>
      </c>
      <c r="V147" s="72">
        <f>IF(Table15[[#This Row],[Payment_Status]]="Paid",1,0)</f>
        <v>1</v>
      </c>
      <c r="W147" s="72">
        <f>IF(Table15[[#This Row],[Payment_Status]]="Unpaid",1,0)</f>
        <v>0</v>
      </c>
      <c r="X147" s="72">
        <f>IF(Table15[[#This Row],[Payment_Status]]="Pending",1,0)</f>
        <v>0</v>
      </c>
      <c r="Y147" s="72" t="s">
        <v>50</v>
      </c>
      <c r="Z147" s="72" t="s">
        <v>44</v>
      </c>
      <c r="AA147" s="72" t="s">
        <v>85</v>
      </c>
      <c r="AB147" s="72">
        <v>213.27</v>
      </c>
      <c r="AC147" s="72">
        <v>157.61000000000001</v>
      </c>
      <c r="AD147" s="72" t="s">
        <v>32</v>
      </c>
      <c r="AE147" s="73">
        <v>44082</v>
      </c>
      <c r="AF147" s="72">
        <v>51</v>
      </c>
      <c r="AG147" s="76" t="s">
        <v>33</v>
      </c>
    </row>
    <row r="148" spans="5:33" x14ac:dyDescent="0.3">
      <c r="E148" s="71" t="s">
        <v>238</v>
      </c>
      <c r="F148" s="72" t="s">
        <v>4117</v>
      </c>
      <c r="G148" s="72" t="s">
        <v>6117</v>
      </c>
      <c r="H148" s="72" t="s">
        <v>30</v>
      </c>
      <c r="I148" s="72" t="s">
        <v>8028</v>
      </c>
      <c r="J148" s="72" t="s">
        <v>8022</v>
      </c>
      <c r="K148" s="72" t="s">
        <v>239</v>
      </c>
      <c r="L148" s="73">
        <v>45509</v>
      </c>
      <c r="M148" s="74">
        <v>0.49547453703703703</v>
      </c>
      <c r="N148" s="72">
        <v>49.67</v>
      </c>
      <c r="O148" s="72">
        <v>3823.07</v>
      </c>
      <c r="P148" s="72">
        <v>3872.74</v>
      </c>
      <c r="Q148" s="72">
        <v>242.25</v>
      </c>
      <c r="R148" s="75">
        <v>45775</v>
      </c>
      <c r="S148" s="72" t="str">
        <f>TEXT(Table15[[#This Row],[Billing_Date]],"YYYY")</f>
        <v>2025</v>
      </c>
      <c r="T148" s="75">
        <v>45869</v>
      </c>
      <c r="U148" s="72" t="s">
        <v>49</v>
      </c>
      <c r="V148" s="72">
        <f>IF(Table15[[#This Row],[Payment_Status]]="Paid",1,0)</f>
        <v>0</v>
      </c>
      <c r="W148" s="72">
        <f>IF(Table15[[#This Row],[Payment_Status]]="Unpaid",1,0)</f>
        <v>1</v>
      </c>
      <c r="X148" s="72">
        <f>IF(Table15[[#This Row],[Payment_Status]]="Pending",1,0)</f>
        <v>0</v>
      </c>
      <c r="Y148" s="72" t="s">
        <v>58</v>
      </c>
      <c r="Z148" s="72" t="s">
        <v>30</v>
      </c>
      <c r="AA148" s="72" t="s">
        <v>31</v>
      </c>
      <c r="AB148" s="72">
        <v>23.4</v>
      </c>
      <c r="AC148" s="72">
        <v>26.27</v>
      </c>
      <c r="AD148" s="72" t="s">
        <v>46</v>
      </c>
      <c r="AE148" s="73">
        <v>43256</v>
      </c>
      <c r="AF148" s="72">
        <v>62</v>
      </c>
      <c r="AG148" s="76" t="s">
        <v>64</v>
      </c>
    </row>
    <row r="149" spans="5:33" x14ac:dyDescent="0.3">
      <c r="E149" s="71" t="s">
        <v>240</v>
      </c>
      <c r="F149" s="72" t="s">
        <v>4118</v>
      </c>
      <c r="G149" s="72" t="s">
        <v>6118</v>
      </c>
      <c r="H149" s="72" t="s">
        <v>30</v>
      </c>
      <c r="I149" s="72" t="s">
        <v>8029</v>
      </c>
      <c r="J149" s="72" t="s">
        <v>8020</v>
      </c>
      <c r="K149" s="72" t="s">
        <v>241</v>
      </c>
      <c r="L149" s="73">
        <v>45613</v>
      </c>
      <c r="M149" s="74">
        <v>0.70870370370370372</v>
      </c>
      <c r="N149" s="72">
        <v>325.66000000000003</v>
      </c>
      <c r="O149" s="72">
        <v>1094.54</v>
      </c>
      <c r="P149" s="72">
        <v>1420.2</v>
      </c>
      <c r="Q149" s="72">
        <v>1542.93</v>
      </c>
      <c r="R149" s="75">
        <v>45618</v>
      </c>
      <c r="S149" s="72" t="str">
        <f>TEXT(Table15[[#This Row],[Billing_Date]],"YYYY")</f>
        <v>2024</v>
      </c>
      <c r="T149" s="75">
        <v>45882</v>
      </c>
      <c r="U149" s="72" t="s">
        <v>49</v>
      </c>
      <c r="V149" s="72">
        <f>IF(Table15[[#This Row],[Payment_Status]]="Paid",1,0)</f>
        <v>0</v>
      </c>
      <c r="W149" s="72">
        <f>IF(Table15[[#This Row],[Payment_Status]]="Unpaid",1,0)</f>
        <v>1</v>
      </c>
      <c r="X149" s="72">
        <f>IF(Table15[[#This Row],[Payment_Status]]="Pending",1,0)</f>
        <v>0</v>
      </c>
      <c r="Y149" s="72" t="s">
        <v>58</v>
      </c>
      <c r="Z149" s="72" t="s">
        <v>30</v>
      </c>
      <c r="AA149" s="72" t="s">
        <v>31</v>
      </c>
      <c r="AB149" s="72">
        <v>188.78</v>
      </c>
      <c r="AC149" s="72">
        <v>136.88</v>
      </c>
      <c r="AD149" s="72" t="s">
        <v>32</v>
      </c>
      <c r="AE149" s="73">
        <v>42698</v>
      </c>
      <c r="AF149" s="72">
        <v>22</v>
      </c>
      <c r="AG149" s="76" t="s">
        <v>33</v>
      </c>
    </row>
    <row r="150" spans="5:33" x14ac:dyDescent="0.3">
      <c r="E150" s="71" t="s">
        <v>242</v>
      </c>
      <c r="F150" s="72" t="s">
        <v>6001</v>
      </c>
      <c r="G150" s="72" t="s">
        <v>6119</v>
      </c>
      <c r="H150" s="72" t="s">
        <v>35</v>
      </c>
      <c r="I150" s="72" t="s">
        <v>8027</v>
      </c>
      <c r="J150" s="72" t="s">
        <v>8022</v>
      </c>
      <c r="K150" s="72" t="s">
        <v>243</v>
      </c>
      <c r="L150" s="73">
        <v>45848</v>
      </c>
      <c r="M150" s="74">
        <v>0.32988425925925924</v>
      </c>
      <c r="N150" s="72">
        <v>453.24</v>
      </c>
      <c r="O150" s="72">
        <v>2950.07</v>
      </c>
      <c r="P150" s="72">
        <v>3403.31</v>
      </c>
      <c r="Q150" s="72">
        <v>2639.11</v>
      </c>
      <c r="R150" s="75">
        <v>45851</v>
      </c>
      <c r="S150" s="72" t="str">
        <f>TEXT(Table15[[#This Row],[Billing_Date]],"YYYY")</f>
        <v>2025</v>
      </c>
      <c r="T150" s="75">
        <v>45872</v>
      </c>
      <c r="U150" s="72" t="s">
        <v>37</v>
      </c>
      <c r="V150" s="72">
        <f>IF(Table15[[#This Row],[Payment_Status]]="Paid",1,0)</f>
        <v>0</v>
      </c>
      <c r="W150" s="72">
        <f>IF(Table15[[#This Row],[Payment_Status]]="Unpaid",1,0)</f>
        <v>0</v>
      </c>
      <c r="X150" s="72">
        <f>IF(Table15[[#This Row],[Payment_Status]]="Pending",1,0)</f>
        <v>1</v>
      </c>
      <c r="Y150" s="72" t="s">
        <v>50</v>
      </c>
      <c r="Z150" s="72" t="s">
        <v>39</v>
      </c>
      <c r="AA150" s="72" t="s">
        <v>51</v>
      </c>
      <c r="AB150" s="72">
        <v>215.45</v>
      </c>
      <c r="AC150" s="72">
        <v>237.79</v>
      </c>
      <c r="AD150" s="72" t="s">
        <v>32</v>
      </c>
      <c r="AE150" s="73">
        <v>42885</v>
      </c>
      <c r="AF150" s="72">
        <v>73</v>
      </c>
      <c r="AG150" s="76" t="s">
        <v>40</v>
      </c>
    </row>
    <row r="151" spans="5:33" x14ac:dyDescent="0.3">
      <c r="E151" s="71" t="s">
        <v>244</v>
      </c>
      <c r="F151" s="72" t="s">
        <v>4120</v>
      </c>
      <c r="G151" s="72" t="s">
        <v>6120</v>
      </c>
      <c r="H151" s="72" t="s">
        <v>30</v>
      </c>
      <c r="I151" s="72" t="s">
        <v>8028</v>
      </c>
      <c r="J151" s="72" t="s">
        <v>8022</v>
      </c>
      <c r="K151" s="72" t="s">
        <v>245</v>
      </c>
      <c r="L151" s="73">
        <v>45743</v>
      </c>
      <c r="M151" s="74">
        <v>0.78232638888888884</v>
      </c>
      <c r="N151" s="72">
        <v>338.98</v>
      </c>
      <c r="O151" s="72">
        <v>1203.3499999999999</v>
      </c>
      <c r="P151" s="72">
        <v>1542.33</v>
      </c>
      <c r="Q151" s="72">
        <v>1808.05</v>
      </c>
      <c r="R151" s="75">
        <v>45744</v>
      </c>
      <c r="S151" s="72" t="str">
        <f>TEXT(Table15[[#This Row],[Billing_Date]],"YYYY")</f>
        <v>2025</v>
      </c>
      <c r="T151" s="75">
        <v>45867</v>
      </c>
      <c r="U151" s="72" t="s">
        <v>28</v>
      </c>
      <c r="V151" s="72">
        <f>IF(Table15[[#This Row],[Payment_Status]]="Paid",1,0)</f>
        <v>1</v>
      </c>
      <c r="W151" s="72">
        <f>IF(Table15[[#This Row],[Payment_Status]]="Unpaid",1,0)</f>
        <v>0</v>
      </c>
      <c r="X151" s="72">
        <f>IF(Table15[[#This Row],[Payment_Status]]="Pending",1,0)</f>
        <v>0</v>
      </c>
      <c r="Y151" s="72" t="s">
        <v>29</v>
      </c>
      <c r="Z151" s="72" t="s">
        <v>44</v>
      </c>
      <c r="AA151" s="72" t="s">
        <v>63</v>
      </c>
      <c r="AB151" s="72">
        <v>190.56</v>
      </c>
      <c r="AC151" s="72">
        <v>148.41999999999999</v>
      </c>
      <c r="AD151" s="72" t="s">
        <v>32</v>
      </c>
      <c r="AE151" s="73">
        <v>45418</v>
      </c>
      <c r="AF151" s="72">
        <v>29</v>
      </c>
      <c r="AG151" s="76" t="s">
        <v>33</v>
      </c>
    </row>
    <row r="152" spans="5:33" x14ac:dyDescent="0.3">
      <c r="E152" s="71" t="s">
        <v>246</v>
      </c>
      <c r="F152" s="72" t="s">
        <v>4121</v>
      </c>
      <c r="G152" s="72" t="s">
        <v>6121</v>
      </c>
      <c r="H152" s="72" t="s">
        <v>35</v>
      </c>
      <c r="I152" s="72" t="s">
        <v>8030</v>
      </c>
      <c r="J152" s="72" t="s">
        <v>8023</v>
      </c>
      <c r="K152" s="72" t="s">
        <v>247</v>
      </c>
      <c r="L152" s="73">
        <v>45719</v>
      </c>
      <c r="M152" s="74">
        <v>0.83431712962962967</v>
      </c>
      <c r="N152" s="72">
        <v>76.540000000000006</v>
      </c>
      <c r="O152" s="72">
        <v>1508.95</v>
      </c>
      <c r="P152" s="72">
        <v>1585.49</v>
      </c>
      <c r="Q152" s="72">
        <v>345.91</v>
      </c>
      <c r="R152" s="75">
        <v>45720</v>
      </c>
      <c r="S152" s="72" t="str">
        <f>TEXT(Table15[[#This Row],[Billing_Date]],"YYYY")</f>
        <v>2025</v>
      </c>
      <c r="T152" s="75">
        <v>45867</v>
      </c>
      <c r="U152" s="72" t="s">
        <v>28</v>
      </c>
      <c r="V152" s="72">
        <f>IF(Table15[[#This Row],[Payment_Status]]="Paid",1,0)</f>
        <v>1</v>
      </c>
      <c r="W152" s="72">
        <f>IF(Table15[[#This Row],[Payment_Status]]="Unpaid",1,0)</f>
        <v>0</v>
      </c>
      <c r="X152" s="72">
        <f>IF(Table15[[#This Row],[Payment_Status]]="Pending",1,0)</f>
        <v>0</v>
      </c>
      <c r="Y152" s="72" t="s">
        <v>29</v>
      </c>
      <c r="Z152" s="72" t="s">
        <v>39</v>
      </c>
      <c r="AA152" s="72" t="s">
        <v>51</v>
      </c>
      <c r="AB152" s="72">
        <v>41.1</v>
      </c>
      <c r="AC152" s="72">
        <v>35.44</v>
      </c>
      <c r="AD152" s="72" t="s">
        <v>32</v>
      </c>
      <c r="AE152" s="73">
        <v>44957</v>
      </c>
      <c r="AF152" s="72">
        <v>36</v>
      </c>
      <c r="AG152" s="76" t="s">
        <v>33</v>
      </c>
    </row>
    <row r="153" spans="5:33" x14ac:dyDescent="0.3">
      <c r="E153" s="71" t="s">
        <v>248</v>
      </c>
      <c r="F153" s="72" t="s">
        <v>4122</v>
      </c>
      <c r="G153" s="72" t="s">
        <v>6122</v>
      </c>
      <c r="H153" s="72" t="s">
        <v>30</v>
      </c>
      <c r="I153" s="72" t="s">
        <v>8025</v>
      </c>
      <c r="J153" s="72" t="s">
        <v>8020</v>
      </c>
      <c r="K153" s="72" t="s">
        <v>249</v>
      </c>
      <c r="L153" s="73">
        <v>45721</v>
      </c>
      <c r="M153" s="74">
        <v>0.33910879629629631</v>
      </c>
      <c r="N153" s="72">
        <v>250.16</v>
      </c>
      <c r="O153" s="72">
        <v>2986.39</v>
      </c>
      <c r="P153" s="72">
        <v>3236.5499999999902</v>
      </c>
      <c r="Q153" s="72">
        <v>1479.38</v>
      </c>
      <c r="R153" s="75">
        <v>45727</v>
      </c>
      <c r="S153" s="72" t="str">
        <f>TEXT(Table15[[#This Row],[Billing_Date]],"YYYY")</f>
        <v>2025</v>
      </c>
      <c r="T153" s="75">
        <v>45869</v>
      </c>
      <c r="U153" s="72" t="s">
        <v>37</v>
      </c>
      <c r="V153" s="72">
        <f>IF(Table15[[#This Row],[Payment_Status]]="Paid",1,0)</f>
        <v>0</v>
      </c>
      <c r="W153" s="72">
        <f>IF(Table15[[#This Row],[Payment_Status]]="Unpaid",1,0)</f>
        <v>0</v>
      </c>
      <c r="X153" s="72">
        <f>IF(Table15[[#This Row],[Payment_Status]]="Pending",1,0)</f>
        <v>1</v>
      </c>
      <c r="Y153" s="72" t="s">
        <v>38</v>
      </c>
      <c r="Z153" s="72" t="s">
        <v>30</v>
      </c>
      <c r="AA153" s="72" t="s">
        <v>45</v>
      </c>
      <c r="AB153" s="72">
        <v>139.79</v>
      </c>
      <c r="AC153" s="72">
        <v>110.37</v>
      </c>
      <c r="AD153" s="72" t="s">
        <v>32</v>
      </c>
      <c r="AE153" s="73">
        <v>44785</v>
      </c>
      <c r="AF153" s="72">
        <v>44</v>
      </c>
      <c r="AG153" s="76" t="s">
        <v>33</v>
      </c>
    </row>
    <row r="154" spans="5:33" x14ac:dyDescent="0.3">
      <c r="E154" s="71" t="s">
        <v>250</v>
      </c>
      <c r="F154" s="72" t="s">
        <v>4123</v>
      </c>
      <c r="G154" s="72" t="s">
        <v>6123</v>
      </c>
      <c r="H154" s="72" t="s">
        <v>26</v>
      </c>
      <c r="I154" s="72" t="s">
        <v>8030</v>
      </c>
      <c r="J154" s="72" t="s">
        <v>8023</v>
      </c>
      <c r="K154" s="72" t="s">
        <v>251</v>
      </c>
      <c r="L154" s="73">
        <v>45546</v>
      </c>
      <c r="M154" s="74">
        <v>0.84726851851851848</v>
      </c>
      <c r="N154" s="72">
        <v>429.48</v>
      </c>
      <c r="O154" s="72">
        <v>4529.99</v>
      </c>
      <c r="P154" s="72">
        <v>4959.4699999999903</v>
      </c>
      <c r="Q154" s="72">
        <v>2831.19</v>
      </c>
      <c r="R154" s="75">
        <v>45730</v>
      </c>
      <c r="S154" s="72" t="str">
        <f>TEXT(Table15[[#This Row],[Billing_Date]],"YYYY")</f>
        <v>2025</v>
      </c>
      <c r="T154" s="75">
        <v>45874</v>
      </c>
      <c r="U154" s="72" t="s">
        <v>37</v>
      </c>
      <c r="V154" s="72">
        <f>IF(Table15[[#This Row],[Payment_Status]]="Paid",1,0)</f>
        <v>0</v>
      </c>
      <c r="W154" s="72">
        <f>IF(Table15[[#This Row],[Payment_Status]]="Unpaid",1,0)</f>
        <v>0</v>
      </c>
      <c r="X154" s="72">
        <f>IF(Table15[[#This Row],[Payment_Status]]="Pending",1,0)</f>
        <v>1</v>
      </c>
      <c r="Y154" s="72" t="s">
        <v>43</v>
      </c>
      <c r="Z154" s="72" t="s">
        <v>39</v>
      </c>
      <c r="AA154" s="72" t="s">
        <v>45</v>
      </c>
      <c r="AB154" s="72">
        <v>208.71</v>
      </c>
      <c r="AC154" s="72">
        <v>220.77</v>
      </c>
      <c r="AD154" s="72" t="s">
        <v>46</v>
      </c>
      <c r="AE154" s="73">
        <v>42516</v>
      </c>
      <c r="AF154" s="72">
        <v>69</v>
      </c>
      <c r="AG154" s="76" t="s">
        <v>33</v>
      </c>
    </row>
    <row r="155" spans="5:33" x14ac:dyDescent="0.3">
      <c r="E155" s="71" t="s">
        <v>252</v>
      </c>
      <c r="F155" s="72" t="s">
        <v>4124</v>
      </c>
      <c r="G155" s="72" t="s">
        <v>6124</v>
      </c>
      <c r="H155" s="72" t="s">
        <v>26</v>
      </c>
      <c r="I155" s="72" t="s">
        <v>8028</v>
      </c>
      <c r="J155" s="72" t="s">
        <v>8022</v>
      </c>
      <c r="K155" s="72" t="s">
        <v>253</v>
      </c>
      <c r="L155" s="73">
        <v>45807</v>
      </c>
      <c r="M155" s="74">
        <v>0.76995370370370375</v>
      </c>
      <c r="N155" s="72">
        <v>219.33</v>
      </c>
      <c r="O155" s="72">
        <v>3086.16</v>
      </c>
      <c r="P155" s="72">
        <v>3305.49</v>
      </c>
      <c r="Q155" s="72">
        <v>1139.9100000000001</v>
      </c>
      <c r="R155" s="75">
        <v>45810</v>
      </c>
      <c r="S155" s="72" t="str">
        <f>TEXT(Table15[[#This Row],[Billing_Date]],"YYYY")</f>
        <v>2025</v>
      </c>
      <c r="T155" s="75">
        <v>45885</v>
      </c>
      <c r="U155" s="72" t="s">
        <v>28</v>
      </c>
      <c r="V155" s="72">
        <f>IF(Table15[[#This Row],[Payment_Status]]="Paid",1,0)</f>
        <v>1</v>
      </c>
      <c r="W155" s="72">
        <f>IF(Table15[[#This Row],[Payment_Status]]="Unpaid",1,0)</f>
        <v>0</v>
      </c>
      <c r="X155" s="72">
        <f>IF(Table15[[#This Row],[Payment_Status]]="Pending",1,0)</f>
        <v>0</v>
      </c>
      <c r="Y155" s="72" t="s">
        <v>50</v>
      </c>
      <c r="Z155" s="72" t="s">
        <v>44</v>
      </c>
      <c r="AA155" s="72" t="s">
        <v>51</v>
      </c>
      <c r="AB155" s="72">
        <v>107.97</v>
      </c>
      <c r="AC155" s="72">
        <v>111.36</v>
      </c>
      <c r="AD155" s="72" t="s">
        <v>46</v>
      </c>
      <c r="AE155" s="73">
        <v>44898</v>
      </c>
      <c r="AF155" s="72">
        <v>66</v>
      </c>
      <c r="AG155" s="76" t="s">
        <v>64</v>
      </c>
    </row>
    <row r="156" spans="5:33" x14ac:dyDescent="0.3">
      <c r="E156" s="71" t="s">
        <v>254</v>
      </c>
      <c r="F156" s="72" t="s">
        <v>4125</v>
      </c>
      <c r="G156" s="72" t="s">
        <v>6125</v>
      </c>
      <c r="H156" s="72" t="s">
        <v>35</v>
      </c>
      <c r="I156" s="72" t="s">
        <v>8031</v>
      </c>
      <c r="J156" s="72" t="s">
        <v>8024</v>
      </c>
      <c r="K156" s="72" t="s">
        <v>255</v>
      </c>
      <c r="L156" s="73">
        <v>45512</v>
      </c>
      <c r="M156" s="74">
        <v>0.8090046296296296</v>
      </c>
      <c r="N156" s="72">
        <v>289.19</v>
      </c>
      <c r="O156" s="72">
        <v>2049.0300000000002</v>
      </c>
      <c r="P156" s="72">
        <v>2338.2199999999998</v>
      </c>
      <c r="Q156" s="72">
        <v>1663.41</v>
      </c>
      <c r="R156" s="75">
        <v>45791</v>
      </c>
      <c r="S156" s="72" t="str">
        <f>TEXT(Table15[[#This Row],[Billing_Date]],"YYYY")</f>
        <v>2025</v>
      </c>
      <c r="T156" s="75">
        <v>45873</v>
      </c>
      <c r="U156" s="72" t="s">
        <v>49</v>
      </c>
      <c r="V156" s="72">
        <f>IF(Table15[[#This Row],[Payment_Status]]="Paid",1,0)</f>
        <v>0</v>
      </c>
      <c r="W156" s="72">
        <f>IF(Table15[[#This Row],[Payment_Status]]="Unpaid",1,0)</f>
        <v>1</v>
      </c>
      <c r="X156" s="72">
        <f>IF(Table15[[#This Row],[Payment_Status]]="Pending",1,0)</f>
        <v>0</v>
      </c>
      <c r="Y156" s="72" t="s">
        <v>29</v>
      </c>
      <c r="Z156" s="72" t="s">
        <v>30</v>
      </c>
      <c r="AA156" s="72" t="s">
        <v>51</v>
      </c>
      <c r="AB156" s="72">
        <v>160.66</v>
      </c>
      <c r="AC156" s="72">
        <v>128.53</v>
      </c>
      <c r="AD156" s="72" t="s">
        <v>46</v>
      </c>
      <c r="AE156" s="73">
        <v>43764</v>
      </c>
      <c r="AF156" s="72">
        <v>45</v>
      </c>
      <c r="AG156" s="76" t="s">
        <v>40</v>
      </c>
    </row>
    <row r="157" spans="5:33" x14ac:dyDescent="0.3">
      <c r="E157" s="71" t="s">
        <v>256</v>
      </c>
      <c r="F157" s="72" t="s">
        <v>4126</v>
      </c>
      <c r="G157" s="72" t="s">
        <v>6126</v>
      </c>
      <c r="H157" s="72" t="s">
        <v>35</v>
      </c>
      <c r="I157" s="72" t="s">
        <v>8028</v>
      </c>
      <c r="J157" s="72" t="s">
        <v>8022</v>
      </c>
      <c r="K157" s="72" t="s">
        <v>257</v>
      </c>
      <c r="L157" s="73">
        <v>45628</v>
      </c>
      <c r="M157" s="74">
        <v>0.99652777777777779</v>
      </c>
      <c r="N157" s="72">
        <v>103.96</v>
      </c>
      <c r="O157" s="72">
        <v>3409.7</v>
      </c>
      <c r="P157" s="72">
        <v>3513.66</v>
      </c>
      <c r="Q157" s="72">
        <v>645.73</v>
      </c>
      <c r="R157" s="75">
        <v>45784</v>
      </c>
      <c r="S157" s="72" t="str">
        <f>TEXT(Table15[[#This Row],[Billing_Date]],"YYYY")</f>
        <v>2025</v>
      </c>
      <c r="T157" s="75">
        <v>45858</v>
      </c>
      <c r="U157" s="72" t="s">
        <v>49</v>
      </c>
      <c r="V157" s="72">
        <f>IF(Table15[[#This Row],[Payment_Status]]="Paid",1,0)</f>
        <v>0</v>
      </c>
      <c r="W157" s="72">
        <f>IF(Table15[[#This Row],[Payment_Status]]="Unpaid",1,0)</f>
        <v>1</v>
      </c>
      <c r="X157" s="72">
        <f>IF(Table15[[#This Row],[Payment_Status]]="Pending",1,0)</f>
        <v>0</v>
      </c>
      <c r="Y157" s="72" t="s">
        <v>58</v>
      </c>
      <c r="Z157" s="72" t="s">
        <v>44</v>
      </c>
      <c r="AA157" s="72" t="s">
        <v>51</v>
      </c>
      <c r="AB157" s="72">
        <v>68.900000000000006</v>
      </c>
      <c r="AC157" s="72">
        <v>35.06</v>
      </c>
      <c r="AD157" s="72" t="s">
        <v>32</v>
      </c>
      <c r="AE157" s="73">
        <v>42878</v>
      </c>
      <c r="AF157" s="72">
        <v>74</v>
      </c>
      <c r="AG157" s="76" t="s">
        <v>64</v>
      </c>
    </row>
    <row r="158" spans="5:33" x14ac:dyDescent="0.3">
      <c r="E158" s="71" t="s">
        <v>258</v>
      </c>
      <c r="F158" s="72" t="s">
        <v>4127</v>
      </c>
      <c r="G158" s="72" t="s">
        <v>6127</v>
      </c>
      <c r="H158" s="72" t="s">
        <v>30</v>
      </c>
      <c r="I158" s="72" t="s">
        <v>8030</v>
      </c>
      <c r="J158" s="72" t="s">
        <v>8023</v>
      </c>
      <c r="K158" s="72" t="s">
        <v>259</v>
      </c>
      <c r="L158" s="73">
        <v>45850</v>
      </c>
      <c r="M158" s="74">
        <v>0.97738425925925931</v>
      </c>
      <c r="N158" s="72">
        <v>248.16</v>
      </c>
      <c r="O158" s="72">
        <v>2095.0100000000002</v>
      </c>
      <c r="P158" s="72">
        <v>2343.17</v>
      </c>
      <c r="Q158" s="72">
        <v>1306.3</v>
      </c>
      <c r="R158" s="75">
        <v>45851</v>
      </c>
      <c r="S158" s="72" t="str">
        <f>TEXT(Table15[[#This Row],[Billing_Date]],"YYYY")</f>
        <v>2025</v>
      </c>
      <c r="T158" s="75">
        <v>45883</v>
      </c>
      <c r="U158" s="72" t="s">
        <v>28</v>
      </c>
      <c r="V158" s="72">
        <f>IF(Table15[[#This Row],[Payment_Status]]="Paid",1,0)</f>
        <v>1</v>
      </c>
      <c r="W158" s="72">
        <f>IF(Table15[[#This Row],[Payment_Status]]="Unpaid",1,0)</f>
        <v>0</v>
      </c>
      <c r="X158" s="72">
        <f>IF(Table15[[#This Row],[Payment_Status]]="Pending",1,0)</f>
        <v>0</v>
      </c>
      <c r="Y158" s="72" t="s">
        <v>29</v>
      </c>
      <c r="Z158" s="72" t="s">
        <v>30</v>
      </c>
      <c r="AA158" s="72" t="s">
        <v>85</v>
      </c>
      <c r="AB158" s="72">
        <v>167.91</v>
      </c>
      <c r="AC158" s="72">
        <v>80.25</v>
      </c>
      <c r="AD158" s="72" t="s">
        <v>32</v>
      </c>
      <c r="AE158" s="73">
        <v>42654</v>
      </c>
      <c r="AF158" s="72">
        <v>34</v>
      </c>
      <c r="AG158" s="76" t="s">
        <v>40</v>
      </c>
    </row>
    <row r="159" spans="5:33" x14ac:dyDescent="0.3">
      <c r="E159" s="71" t="s">
        <v>260</v>
      </c>
      <c r="F159" s="72" t="s">
        <v>4128</v>
      </c>
      <c r="G159" s="72" t="s">
        <v>6128</v>
      </c>
      <c r="H159" s="72" t="s">
        <v>35</v>
      </c>
      <c r="I159" s="72" t="s">
        <v>8029</v>
      </c>
      <c r="J159" s="72" t="s">
        <v>8020</v>
      </c>
      <c r="K159" s="72" t="s">
        <v>261</v>
      </c>
      <c r="L159" s="73">
        <v>45799</v>
      </c>
      <c r="M159" s="74">
        <v>0.52833333333333332</v>
      </c>
      <c r="N159" s="72">
        <v>16.22</v>
      </c>
      <c r="O159" s="72">
        <v>2884.17</v>
      </c>
      <c r="P159" s="72">
        <v>2900.39</v>
      </c>
      <c r="Q159" s="72">
        <v>109.43</v>
      </c>
      <c r="R159" s="75">
        <v>45804</v>
      </c>
      <c r="S159" s="72" t="str">
        <f>TEXT(Table15[[#This Row],[Billing_Date]],"YYYY")</f>
        <v>2025</v>
      </c>
      <c r="T159" s="75">
        <v>45871</v>
      </c>
      <c r="U159" s="72" t="s">
        <v>28</v>
      </c>
      <c r="V159" s="72">
        <f>IF(Table15[[#This Row],[Payment_Status]]="Paid",1,0)</f>
        <v>1</v>
      </c>
      <c r="W159" s="72">
        <f>IF(Table15[[#This Row],[Payment_Status]]="Unpaid",1,0)</f>
        <v>0</v>
      </c>
      <c r="X159" s="72">
        <f>IF(Table15[[#This Row],[Payment_Status]]="Pending",1,0)</f>
        <v>0</v>
      </c>
      <c r="Y159" s="72" t="s">
        <v>50</v>
      </c>
      <c r="Z159" s="72" t="s">
        <v>30</v>
      </c>
      <c r="AA159" s="72" t="s">
        <v>51</v>
      </c>
      <c r="AB159" s="72">
        <v>9.5500000000000007</v>
      </c>
      <c r="AC159" s="72">
        <v>6.67</v>
      </c>
      <c r="AD159" s="72" t="s">
        <v>46</v>
      </c>
      <c r="AE159" s="73">
        <v>44969</v>
      </c>
      <c r="AF159" s="72">
        <v>61</v>
      </c>
      <c r="AG159" s="76" t="s">
        <v>33</v>
      </c>
    </row>
    <row r="160" spans="5:33" x14ac:dyDescent="0.3">
      <c r="E160" s="71" t="s">
        <v>262</v>
      </c>
      <c r="F160" s="72" t="s">
        <v>4129</v>
      </c>
      <c r="G160" s="72" t="s">
        <v>6129</v>
      </c>
      <c r="H160" s="72" t="s">
        <v>26</v>
      </c>
      <c r="I160" s="72" t="s">
        <v>8029</v>
      </c>
      <c r="J160" s="72" t="s">
        <v>8020</v>
      </c>
      <c r="K160" s="72" t="s">
        <v>263</v>
      </c>
      <c r="L160" s="73">
        <v>45831</v>
      </c>
      <c r="M160" s="74">
        <v>0.3619560185185185</v>
      </c>
      <c r="N160" s="72">
        <v>336.27</v>
      </c>
      <c r="O160" s="72">
        <v>2270.66</v>
      </c>
      <c r="P160" s="72">
        <v>2606.9299999999998</v>
      </c>
      <c r="Q160" s="72">
        <v>2277.5</v>
      </c>
      <c r="R160" s="75">
        <v>45834</v>
      </c>
      <c r="S160" s="72" t="str">
        <f>TEXT(Table15[[#This Row],[Billing_Date]],"YYYY")</f>
        <v>2025</v>
      </c>
      <c r="T160" s="75">
        <v>45868</v>
      </c>
      <c r="U160" s="72" t="s">
        <v>37</v>
      </c>
      <c r="V160" s="72">
        <f>IF(Table15[[#This Row],[Payment_Status]]="Paid",1,0)</f>
        <v>0</v>
      </c>
      <c r="W160" s="72">
        <f>IF(Table15[[#This Row],[Payment_Status]]="Unpaid",1,0)</f>
        <v>0</v>
      </c>
      <c r="X160" s="72">
        <f>IF(Table15[[#This Row],[Payment_Status]]="Pending",1,0)</f>
        <v>1</v>
      </c>
      <c r="Y160" s="72" t="s">
        <v>50</v>
      </c>
      <c r="Z160" s="72" t="s">
        <v>30</v>
      </c>
      <c r="AA160" s="72" t="s">
        <v>45</v>
      </c>
      <c r="AB160" s="72">
        <v>227.44</v>
      </c>
      <c r="AC160" s="72">
        <v>108.83</v>
      </c>
      <c r="AD160" s="72" t="s">
        <v>32</v>
      </c>
      <c r="AE160" s="73">
        <v>43332</v>
      </c>
      <c r="AF160" s="72">
        <v>61</v>
      </c>
      <c r="AG160" s="76" t="s">
        <v>64</v>
      </c>
    </row>
    <row r="161" spans="5:33" x14ac:dyDescent="0.3">
      <c r="E161" s="71" t="s">
        <v>264</v>
      </c>
      <c r="F161" s="72" t="s">
        <v>4130</v>
      </c>
      <c r="G161" s="72" t="s">
        <v>6130</v>
      </c>
      <c r="H161" s="72" t="s">
        <v>30</v>
      </c>
      <c r="I161" s="72" t="s">
        <v>8030</v>
      </c>
      <c r="J161" s="72" t="s">
        <v>8023</v>
      </c>
      <c r="K161" s="72" t="s">
        <v>265</v>
      </c>
      <c r="L161" s="73">
        <v>45643</v>
      </c>
      <c r="M161" s="74">
        <v>0.75008101851851849</v>
      </c>
      <c r="N161" s="72">
        <v>98.19</v>
      </c>
      <c r="O161" s="72">
        <v>1632.42</v>
      </c>
      <c r="P161" s="72">
        <v>1730.61</v>
      </c>
      <c r="Q161" s="72">
        <v>566.98</v>
      </c>
      <c r="R161" s="75">
        <v>45764</v>
      </c>
      <c r="S161" s="72" t="str">
        <f>TEXT(Table15[[#This Row],[Billing_Date]],"YYYY")</f>
        <v>2025</v>
      </c>
      <c r="T161" s="75">
        <v>45857</v>
      </c>
      <c r="U161" s="72" t="s">
        <v>37</v>
      </c>
      <c r="V161" s="72">
        <f>IF(Table15[[#This Row],[Payment_Status]]="Paid",1,0)</f>
        <v>0</v>
      </c>
      <c r="W161" s="72">
        <f>IF(Table15[[#This Row],[Payment_Status]]="Unpaid",1,0)</f>
        <v>0</v>
      </c>
      <c r="X161" s="72">
        <f>IF(Table15[[#This Row],[Payment_Status]]="Pending",1,0)</f>
        <v>1</v>
      </c>
      <c r="Y161" s="72" t="s">
        <v>58</v>
      </c>
      <c r="Z161" s="72" t="s">
        <v>30</v>
      </c>
      <c r="AA161" s="72" t="s">
        <v>31</v>
      </c>
      <c r="AB161" s="72">
        <v>57.21</v>
      </c>
      <c r="AC161" s="72">
        <v>40.98</v>
      </c>
      <c r="AD161" s="72" t="s">
        <v>32</v>
      </c>
      <c r="AE161" s="73">
        <v>42313</v>
      </c>
      <c r="AF161" s="72">
        <v>62</v>
      </c>
      <c r="AG161" s="76" t="s">
        <v>33</v>
      </c>
    </row>
    <row r="162" spans="5:33" x14ac:dyDescent="0.3">
      <c r="E162" s="71" t="s">
        <v>104</v>
      </c>
      <c r="F162" s="72" t="s">
        <v>4131</v>
      </c>
      <c r="G162" s="72" t="s">
        <v>6131</v>
      </c>
      <c r="H162" s="72" t="s">
        <v>35</v>
      </c>
      <c r="I162" s="72" t="s">
        <v>8029</v>
      </c>
      <c r="J162" s="72" t="s">
        <v>8020</v>
      </c>
      <c r="K162" s="72" t="s">
        <v>105</v>
      </c>
      <c r="L162" s="73">
        <v>45710</v>
      </c>
      <c r="M162" s="74">
        <v>0.84439814814814818</v>
      </c>
      <c r="N162" s="72">
        <v>328.49</v>
      </c>
      <c r="O162" s="72">
        <v>3974.91</v>
      </c>
      <c r="P162" s="72">
        <v>4303.3999999999996</v>
      </c>
      <c r="Q162" s="72">
        <v>2365</v>
      </c>
      <c r="R162" s="75">
        <v>45841</v>
      </c>
      <c r="S162" s="72" t="str">
        <f>TEXT(Table15[[#This Row],[Billing_Date]],"YYYY")</f>
        <v>2025</v>
      </c>
      <c r="T162" s="75">
        <v>45881</v>
      </c>
      <c r="U162" s="72" t="s">
        <v>37</v>
      </c>
      <c r="V162" s="72">
        <f>IF(Table15[[#This Row],[Payment_Status]]="Paid",1,0)</f>
        <v>0</v>
      </c>
      <c r="W162" s="72">
        <f>IF(Table15[[#This Row],[Payment_Status]]="Unpaid",1,0)</f>
        <v>0</v>
      </c>
      <c r="X162" s="72">
        <f>IF(Table15[[#This Row],[Payment_Status]]="Pending",1,0)</f>
        <v>1</v>
      </c>
      <c r="Y162" s="72" t="s">
        <v>29</v>
      </c>
      <c r="Z162" s="72" t="s">
        <v>39</v>
      </c>
      <c r="AA162" s="72" t="s">
        <v>85</v>
      </c>
      <c r="AB162" s="72">
        <v>182.35</v>
      </c>
      <c r="AC162" s="72">
        <v>146.13999999999999</v>
      </c>
      <c r="AD162" s="72" t="s">
        <v>46</v>
      </c>
      <c r="AE162" s="73">
        <v>43291</v>
      </c>
      <c r="AF162" s="72">
        <v>32</v>
      </c>
      <c r="AG162" s="76" t="s">
        <v>64</v>
      </c>
    </row>
    <row r="163" spans="5:33" x14ac:dyDescent="0.3">
      <c r="E163" s="71" t="s">
        <v>268</v>
      </c>
      <c r="F163" s="72" t="s">
        <v>4132</v>
      </c>
      <c r="G163" s="72" t="s">
        <v>6132</v>
      </c>
      <c r="H163" s="72" t="s">
        <v>35</v>
      </c>
      <c r="I163" s="72" t="s">
        <v>8026</v>
      </c>
      <c r="J163" s="72" t="s">
        <v>8021</v>
      </c>
      <c r="K163" s="72" t="s">
        <v>269</v>
      </c>
      <c r="L163" s="73">
        <v>45535</v>
      </c>
      <c r="M163" s="74">
        <v>0.83931712962962968</v>
      </c>
      <c r="N163" s="72">
        <v>399.67</v>
      </c>
      <c r="O163" s="72">
        <v>2659.69</v>
      </c>
      <c r="P163" s="72">
        <v>3059.36</v>
      </c>
      <c r="Q163" s="72">
        <v>2153.38</v>
      </c>
      <c r="R163" s="75">
        <v>45669</v>
      </c>
      <c r="S163" s="72" t="str">
        <f>TEXT(Table15[[#This Row],[Billing_Date]],"YYYY")</f>
        <v>2025</v>
      </c>
      <c r="T163" s="75">
        <v>45880</v>
      </c>
      <c r="U163" s="72" t="s">
        <v>37</v>
      </c>
      <c r="V163" s="72">
        <f>IF(Table15[[#This Row],[Payment_Status]]="Paid",1,0)</f>
        <v>0</v>
      </c>
      <c r="W163" s="72">
        <f>IF(Table15[[#This Row],[Payment_Status]]="Unpaid",1,0)</f>
        <v>0</v>
      </c>
      <c r="X163" s="72">
        <f>IF(Table15[[#This Row],[Payment_Status]]="Pending",1,0)</f>
        <v>1</v>
      </c>
      <c r="Y163" s="72" t="s">
        <v>43</v>
      </c>
      <c r="Z163" s="72" t="s">
        <v>44</v>
      </c>
      <c r="AA163" s="72" t="s">
        <v>85</v>
      </c>
      <c r="AB163" s="72">
        <v>277.7</v>
      </c>
      <c r="AC163" s="72">
        <v>121.97</v>
      </c>
      <c r="AD163" s="72" t="s">
        <v>46</v>
      </c>
      <c r="AE163" s="73">
        <v>44895</v>
      </c>
      <c r="AF163" s="72">
        <v>45</v>
      </c>
      <c r="AG163" s="76" t="s">
        <v>64</v>
      </c>
    </row>
    <row r="164" spans="5:33" x14ac:dyDescent="0.3">
      <c r="E164" s="71" t="s">
        <v>270</v>
      </c>
      <c r="F164" s="72" t="s">
        <v>4133</v>
      </c>
      <c r="G164" s="72" t="s">
        <v>6133</v>
      </c>
      <c r="H164" s="72" t="s">
        <v>26</v>
      </c>
      <c r="I164" s="72" t="s">
        <v>8031</v>
      </c>
      <c r="J164" s="72" t="s">
        <v>8024</v>
      </c>
      <c r="K164" s="72" t="s">
        <v>271</v>
      </c>
      <c r="L164" s="73">
        <v>45577</v>
      </c>
      <c r="M164" s="74">
        <v>0.30354166666666665</v>
      </c>
      <c r="N164" s="72">
        <v>142.16999999999999</v>
      </c>
      <c r="O164" s="72">
        <v>1141.52</v>
      </c>
      <c r="P164" s="72">
        <v>1283.69</v>
      </c>
      <c r="Q164" s="72">
        <v>912.46</v>
      </c>
      <c r="R164" s="75">
        <v>45580</v>
      </c>
      <c r="S164" s="72" t="str">
        <f>TEXT(Table15[[#This Row],[Billing_Date]],"YYYY")</f>
        <v>2024</v>
      </c>
      <c r="T164" s="75">
        <v>45884</v>
      </c>
      <c r="U164" s="72" t="s">
        <v>37</v>
      </c>
      <c r="V164" s="72">
        <f>IF(Table15[[#This Row],[Payment_Status]]="Paid",1,0)</f>
        <v>0</v>
      </c>
      <c r="W164" s="72">
        <f>IF(Table15[[#This Row],[Payment_Status]]="Unpaid",1,0)</f>
        <v>0</v>
      </c>
      <c r="X164" s="72">
        <f>IF(Table15[[#This Row],[Payment_Status]]="Pending",1,0)</f>
        <v>1</v>
      </c>
      <c r="Y164" s="72" t="s">
        <v>38</v>
      </c>
      <c r="Z164" s="72" t="s">
        <v>39</v>
      </c>
      <c r="AA164" s="72" t="s">
        <v>63</v>
      </c>
      <c r="AB164" s="72">
        <v>57.73</v>
      </c>
      <c r="AC164" s="72">
        <v>84.44</v>
      </c>
      <c r="AD164" s="72" t="s">
        <v>46</v>
      </c>
      <c r="AE164" s="73">
        <v>45363</v>
      </c>
      <c r="AF164" s="72">
        <v>68</v>
      </c>
      <c r="AG164" s="76" t="s">
        <v>40</v>
      </c>
    </row>
    <row r="165" spans="5:33" x14ac:dyDescent="0.3">
      <c r="E165" s="71" t="s">
        <v>272</v>
      </c>
      <c r="F165" s="72" t="s">
        <v>4134</v>
      </c>
      <c r="G165" s="72" t="s">
        <v>6134</v>
      </c>
      <c r="H165" s="72" t="s">
        <v>30</v>
      </c>
      <c r="I165" s="72" t="s">
        <v>8031</v>
      </c>
      <c r="J165" s="72" t="s">
        <v>8024</v>
      </c>
      <c r="K165" s="72" t="s">
        <v>273</v>
      </c>
      <c r="L165" s="73">
        <v>45683</v>
      </c>
      <c r="M165" s="74">
        <v>0.89415509259259263</v>
      </c>
      <c r="N165" s="72">
        <v>196.99</v>
      </c>
      <c r="O165" s="72">
        <v>3700.96</v>
      </c>
      <c r="P165" s="72">
        <v>3897.95</v>
      </c>
      <c r="Q165" s="72">
        <v>1180.69</v>
      </c>
      <c r="R165" s="75">
        <v>45685</v>
      </c>
      <c r="S165" s="72" t="str">
        <f>TEXT(Table15[[#This Row],[Billing_Date]],"YYYY")</f>
        <v>2025</v>
      </c>
      <c r="T165" s="75">
        <v>45885</v>
      </c>
      <c r="U165" s="72" t="s">
        <v>49</v>
      </c>
      <c r="V165" s="72">
        <f>IF(Table15[[#This Row],[Payment_Status]]="Paid",1,0)</f>
        <v>0</v>
      </c>
      <c r="W165" s="72">
        <f>IF(Table15[[#This Row],[Payment_Status]]="Unpaid",1,0)</f>
        <v>1</v>
      </c>
      <c r="X165" s="72">
        <f>IF(Table15[[#This Row],[Payment_Status]]="Pending",1,0)</f>
        <v>0</v>
      </c>
      <c r="Y165" s="72" t="s">
        <v>58</v>
      </c>
      <c r="Z165" s="72" t="s">
        <v>44</v>
      </c>
      <c r="AA165" s="72" t="s">
        <v>45</v>
      </c>
      <c r="AB165" s="72">
        <v>110.13</v>
      </c>
      <c r="AC165" s="72">
        <v>86.86</v>
      </c>
      <c r="AD165" s="72" t="s">
        <v>32</v>
      </c>
      <c r="AE165" s="73">
        <v>42300</v>
      </c>
      <c r="AF165" s="72">
        <v>42</v>
      </c>
      <c r="AG165" s="76" t="s">
        <v>64</v>
      </c>
    </row>
    <row r="166" spans="5:33" x14ac:dyDescent="0.3">
      <c r="E166" s="71" t="s">
        <v>274</v>
      </c>
      <c r="F166" s="72" t="s">
        <v>4135</v>
      </c>
      <c r="G166" s="72" t="s">
        <v>6135</v>
      </c>
      <c r="H166" s="72" t="s">
        <v>35</v>
      </c>
      <c r="I166" s="72" t="s">
        <v>8031</v>
      </c>
      <c r="J166" s="72" t="s">
        <v>8024</v>
      </c>
      <c r="K166" s="72" t="s">
        <v>275</v>
      </c>
      <c r="L166" s="73">
        <v>45589</v>
      </c>
      <c r="M166" s="74">
        <v>0.33619212962962963</v>
      </c>
      <c r="N166" s="72">
        <v>231.14</v>
      </c>
      <c r="O166" s="72">
        <v>2162.65</v>
      </c>
      <c r="P166" s="72">
        <v>2393.79</v>
      </c>
      <c r="Q166" s="72">
        <v>1198.28</v>
      </c>
      <c r="R166" s="75">
        <v>45797</v>
      </c>
      <c r="S166" s="72" t="str">
        <f>TEXT(Table15[[#This Row],[Billing_Date]],"YYYY")</f>
        <v>2025</v>
      </c>
      <c r="T166" s="75">
        <v>45867</v>
      </c>
      <c r="U166" s="72" t="s">
        <v>28</v>
      </c>
      <c r="V166" s="72">
        <f>IF(Table15[[#This Row],[Payment_Status]]="Paid",1,0)</f>
        <v>1</v>
      </c>
      <c r="W166" s="72">
        <f>IF(Table15[[#This Row],[Payment_Status]]="Unpaid",1,0)</f>
        <v>0</v>
      </c>
      <c r="X166" s="72">
        <f>IF(Table15[[#This Row],[Payment_Status]]="Pending",1,0)</f>
        <v>0</v>
      </c>
      <c r="Y166" s="72" t="s">
        <v>29</v>
      </c>
      <c r="Z166" s="72" t="s">
        <v>30</v>
      </c>
      <c r="AA166" s="72" t="s">
        <v>45</v>
      </c>
      <c r="AB166" s="72">
        <v>94.67</v>
      </c>
      <c r="AC166" s="72">
        <v>136.47</v>
      </c>
      <c r="AD166" s="72" t="s">
        <v>46</v>
      </c>
      <c r="AE166" s="73">
        <v>43039</v>
      </c>
      <c r="AF166" s="72">
        <v>34</v>
      </c>
      <c r="AG166" s="76" t="s">
        <v>40</v>
      </c>
    </row>
    <row r="167" spans="5:33" x14ac:dyDescent="0.3">
      <c r="E167" s="71" t="s">
        <v>276</v>
      </c>
      <c r="F167" s="72" t="s">
        <v>4136</v>
      </c>
      <c r="G167" s="72" t="s">
        <v>6136</v>
      </c>
      <c r="H167" s="72" t="s">
        <v>26</v>
      </c>
      <c r="I167" s="72" t="s">
        <v>8029</v>
      </c>
      <c r="J167" s="72" t="s">
        <v>8020</v>
      </c>
      <c r="K167" s="72" t="s">
        <v>277</v>
      </c>
      <c r="L167" s="73">
        <v>45618</v>
      </c>
      <c r="M167" s="74">
        <v>0.46228009259259262</v>
      </c>
      <c r="N167" s="72">
        <v>475.25</v>
      </c>
      <c r="O167" s="72">
        <v>2960.96</v>
      </c>
      <c r="P167" s="72">
        <v>3436.21</v>
      </c>
      <c r="Q167" s="72">
        <v>2676.12</v>
      </c>
      <c r="R167" s="75">
        <v>45744</v>
      </c>
      <c r="S167" s="72" t="str">
        <f>TEXT(Table15[[#This Row],[Billing_Date]],"YYYY")</f>
        <v>2025</v>
      </c>
      <c r="T167" s="75">
        <v>45877</v>
      </c>
      <c r="U167" s="72" t="s">
        <v>49</v>
      </c>
      <c r="V167" s="72">
        <f>IF(Table15[[#This Row],[Payment_Status]]="Paid",1,0)</f>
        <v>0</v>
      </c>
      <c r="W167" s="72">
        <f>IF(Table15[[#This Row],[Payment_Status]]="Unpaid",1,0)</f>
        <v>1</v>
      </c>
      <c r="X167" s="72">
        <f>IF(Table15[[#This Row],[Payment_Status]]="Pending",1,0)</f>
        <v>0</v>
      </c>
      <c r="Y167" s="72" t="s">
        <v>38</v>
      </c>
      <c r="Z167" s="72" t="s">
        <v>39</v>
      </c>
      <c r="AA167" s="72" t="s">
        <v>85</v>
      </c>
      <c r="AB167" s="72">
        <v>210.26</v>
      </c>
      <c r="AC167" s="72">
        <v>264.99</v>
      </c>
      <c r="AD167" s="72" t="s">
        <v>32</v>
      </c>
      <c r="AE167" s="73">
        <v>42769</v>
      </c>
      <c r="AF167" s="72">
        <v>19</v>
      </c>
      <c r="AG167" s="76" t="s">
        <v>64</v>
      </c>
    </row>
    <row r="168" spans="5:33" x14ac:dyDescent="0.3">
      <c r="E168" s="71" t="s">
        <v>278</v>
      </c>
      <c r="F168" s="72" t="s">
        <v>4137</v>
      </c>
      <c r="G168" s="72" t="s">
        <v>6137</v>
      </c>
      <c r="H168" s="72" t="s">
        <v>30</v>
      </c>
      <c r="I168" s="72" t="s">
        <v>8029</v>
      </c>
      <c r="J168" s="72" t="s">
        <v>8020</v>
      </c>
      <c r="K168" s="72" t="s">
        <v>279</v>
      </c>
      <c r="L168" s="73">
        <v>45716</v>
      </c>
      <c r="M168" s="74">
        <v>0.33075231481481482</v>
      </c>
      <c r="N168" s="72">
        <v>372.46</v>
      </c>
      <c r="O168" s="72">
        <v>2354.15</v>
      </c>
      <c r="P168" s="72">
        <v>2726.61</v>
      </c>
      <c r="Q168" s="72">
        <v>2210.81</v>
      </c>
      <c r="R168" s="75">
        <v>45718</v>
      </c>
      <c r="S168" s="72" t="str">
        <f>TEXT(Table15[[#This Row],[Billing_Date]],"YYYY")</f>
        <v>2025</v>
      </c>
      <c r="T168" s="75">
        <v>45876</v>
      </c>
      <c r="U168" s="72" t="s">
        <v>49</v>
      </c>
      <c r="V168" s="72">
        <f>IF(Table15[[#This Row],[Payment_Status]]="Paid",1,0)</f>
        <v>0</v>
      </c>
      <c r="W168" s="72">
        <f>IF(Table15[[#This Row],[Payment_Status]]="Unpaid",1,0)</f>
        <v>1</v>
      </c>
      <c r="X168" s="72">
        <f>IF(Table15[[#This Row],[Payment_Status]]="Pending",1,0)</f>
        <v>0</v>
      </c>
      <c r="Y168" s="72" t="s">
        <v>29</v>
      </c>
      <c r="Z168" s="72" t="s">
        <v>44</v>
      </c>
      <c r="AA168" s="72" t="s">
        <v>31</v>
      </c>
      <c r="AB168" s="72">
        <v>205.09</v>
      </c>
      <c r="AC168" s="72">
        <v>167.37</v>
      </c>
      <c r="AD168" s="72" t="s">
        <v>46</v>
      </c>
      <c r="AE168" s="73">
        <v>43320</v>
      </c>
      <c r="AF168" s="72">
        <v>64</v>
      </c>
      <c r="AG168" s="76" t="s">
        <v>33</v>
      </c>
    </row>
    <row r="169" spans="5:33" x14ac:dyDescent="0.3">
      <c r="E169" s="71" t="s">
        <v>1290</v>
      </c>
      <c r="F169" s="72" t="s">
        <v>4138</v>
      </c>
      <c r="G169" s="72" t="s">
        <v>6138</v>
      </c>
      <c r="H169" s="72" t="s">
        <v>26</v>
      </c>
      <c r="I169" s="72" t="s">
        <v>8027</v>
      </c>
      <c r="J169" s="72" t="s">
        <v>8022</v>
      </c>
      <c r="K169" s="72" t="s">
        <v>1291</v>
      </c>
      <c r="L169" s="73">
        <v>45645</v>
      </c>
      <c r="M169" s="74">
        <v>0.43094907407407407</v>
      </c>
      <c r="N169" s="72">
        <v>191.32</v>
      </c>
      <c r="O169" s="72">
        <v>2764.78</v>
      </c>
      <c r="P169" s="72">
        <v>2956.1</v>
      </c>
      <c r="Q169" s="72">
        <v>1197.07</v>
      </c>
      <c r="R169" s="75">
        <v>45646</v>
      </c>
      <c r="S169" s="72" t="str">
        <f>TEXT(Table15[[#This Row],[Billing_Date]],"YYYY")</f>
        <v>2024</v>
      </c>
      <c r="T169" s="75">
        <v>45876</v>
      </c>
      <c r="U169" s="72" t="s">
        <v>37</v>
      </c>
      <c r="V169" s="72">
        <f>IF(Table15[[#This Row],[Payment_Status]]="Paid",1,0)</f>
        <v>0</v>
      </c>
      <c r="W169" s="72">
        <f>IF(Table15[[#This Row],[Payment_Status]]="Unpaid",1,0)</f>
        <v>0</v>
      </c>
      <c r="X169" s="72">
        <f>IF(Table15[[#This Row],[Payment_Status]]="Pending",1,0)</f>
        <v>1</v>
      </c>
      <c r="Y169" s="72" t="s">
        <v>50</v>
      </c>
      <c r="Z169" s="72" t="s">
        <v>39</v>
      </c>
      <c r="AA169" s="72" t="s">
        <v>85</v>
      </c>
      <c r="AB169" s="72">
        <v>128.32</v>
      </c>
      <c r="AC169" s="72">
        <v>63</v>
      </c>
      <c r="AD169" s="72" t="s">
        <v>46</v>
      </c>
      <c r="AE169" s="73">
        <v>42976</v>
      </c>
      <c r="AF169" s="72">
        <v>20</v>
      </c>
      <c r="AG169" s="76" t="s">
        <v>33</v>
      </c>
    </row>
    <row r="170" spans="5:33" x14ac:dyDescent="0.3">
      <c r="E170" s="71" t="s">
        <v>282</v>
      </c>
      <c r="F170" s="72" t="s">
        <v>4139</v>
      </c>
      <c r="G170" s="72" t="s">
        <v>6139</v>
      </c>
      <c r="H170" s="72" t="s">
        <v>30</v>
      </c>
      <c r="I170" s="72" t="s">
        <v>8027</v>
      </c>
      <c r="J170" s="72" t="s">
        <v>8022</v>
      </c>
      <c r="K170" s="72" t="s">
        <v>283</v>
      </c>
      <c r="L170" s="73">
        <v>45529</v>
      </c>
      <c r="M170" s="74">
        <v>0.95276620370370368</v>
      </c>
      <c r="N170" s="72">
        <v>198.55</v>
      </c>
      <c r="O170" s="72">
        <v>1572.15</v>
      </c>
      <c r="P170" s="72">
        <v>1770.7</v>
      </c>
      <c r="Q170" s="72">
        <v>947.98</v>
      </c>
      <c r="R170" s="75">
        <v>45646</v>
      </c>
      <c r="S170" s="72" t="str">
        <f>TEXT(Table15[[#This Row],[Billing_Date]],"YYYY")</f>
        <v>2024</v>
      </c>
      <c r="T170" s="75">
        <v>45862</v>
      </c>
      <c r="U170" s="72" t="s">
        <v>49</v>
      </c>
      <c r="V170" s="72">
        <f>IF(Table15[[#This Row],[Payment_Status]]="Paid",1,0)</f>
        <v>0</v>
      </c>
      <c r="W170" s="72">
        <f>IF(Table15[[#This Row],[Payment_Status]]="Unpaid",1,0)</f>
        <v>1</v>
      </c>
      <c r="X170" s="72">
        <f>IF(Table15[[#This Row],[Payment_Status]]="Pending",1,0)</f>
        <v>0</v>
      </c>
      <c r="Y170" s="72" t="s">
        <v>38</v>
      </c>
      <c r="Z170" s="72" t="s">
        <v>44</v>
      </c>
      <c r="AA170" s="72" t="s">
        <v>31</v>
      </c>
      <c r="AB170" s="72">
        <v>137.77000000000001</v>
      </c>
      <c r="AC170" s="72">
        <v>60.78</v>
      </c>
      <c r="AD170" s="72" t="s">
        <v>32</v>
      </c>
      <c r="AE170" s="73">
        <v>42826</v>
      </c>
      <c r="AF170" s="72">
        <v>58</v>
      </c>
      <c r="AG170" s="76" t="s">
        <v>40</v>
      </c>
    </row>
    <row r="171" spans="5:33" x14ac:dyDescent="0.3">
      <c r="E171" s="71" t="s">
        <v>284</v>
      </c>
      <c r="F171" s="72" t="s">
        <v>4140</v>
      </c>
      <c r="G171" s="72" t="s">
        <v>6140</v>
      </c>
      <c r="H171" s="72" t="s">
        <v>26</v>
      </c>
      <c r="I171" s="72" t="s">
        <v>8031</v>
      </c>
      <c r="J171" s="72" t="s">
        <v>8024</v>
      </c>
      <c r="K171" s="72" t="s">
        <v>285</v>
      </c>
      <c r="L171" s="73">
        <v>45543</v>
      </c>
      <c r="M171" s="74">
        <v>0.56393518518518515</v>
      </c>
      <c r="N171" s="72">
        <v>379.8</v>
      </c>
      <c r="O171" s="72">
        <v>2598.23</v>
      </c>
      <c r="P171" s="72">
        <v>2978.03</v>
      </c>
      <c r="Q171" s="72">
        <v>2454.64</v>
      </c>
      <c r="R171" s="75">
        <v>45543</v>
      </c>
      <c r="S171" s="72" t="str">
        <f>TEXT(Table15[[#This Row],[Billing_Date]],"YYYY")</f>
        <v>2024</v>
      </c>
      <c r="T171" s="75">
        <v>45884</v>
      </c>
      <c r="U171" s="72" t="s">
        <v>37</v>
      </c>
      <c r="V171" s="72">
        <f>IF(Table15[[#This Row],[Payment_Status]]="Paid",1,0)</f>
        <v>0</v>
      </c>
      <c r="W171" s="72">
        <f>IF(Table15[[#This Row],[Payment_Status]]="Unpaid",1,0)</f>
        <v>0</v>
      </c>
      <c r="X171" s="72">
        <f>IF(Table15[[#This Row],[Payment_Status]]="Pending",1,0)</f>
        <v>1</v>
      </c>
      <c r="Y171" s="72" t="s">
        <v>43</v>
      </c>
      <c r="Z171" s="72" t="s">
        <v>30</v>
      </c>
      <c r="AA171" s="72" t="s">
        <v>31</v>
      </c>
      <c r="AB171" s="72">
        <v>210.77</v>
      </c>
      <c r="AC171" s="72">
        <v>169.03</v>
      </c>
      <c r="AD171" s="72" t="s">
        <v>46</v>
      </c>
      <c r="AE171" s="73">
        <v>44443</v>
      </c>
      <c r="AF171" s="72">
        <v>67</v>
      </c>
      <c r="AG171" s="76" t="s">
        <v>40</v>
      </c>
    </row>
    <row r="172" spans="5:33" x14ac:dyDescent="0.3">
      <c r="E172" s="71" t="s">
        <v>54</v>
      </c>
      <c r="F172" s="72" t="s">
        <v>4141</v>
      </c>
      <c r="G172" s="72" t="s">
        <v>6141</v>
      </c>
      <c r="H172" s="72" t="s">
        <v>35</v>
      </c>
      <c r="I172" s="72" t="s">
        <v>8026</v>
      </c>
      <c r="J172" s="72" t="s">
        <v>8021</v>
      </c>
      <c r="K172" s="72" t="s">
        <v>55</v>
      </c>
      <c r="L172" s="73">
        <v>45595</v>
      </c>
      <c r="M172" s="74">
        <v>0.23621527777777779</v>
      </c>
      <c r="N172" s="72">
        <v>344.14</v>
      </c>
      <c r="O172" s="72">
        <v>3724.81</v>
      </c>
      <c r="P172" s="72">
        <v>4068.95</v>
      </c>
      <c r="Q172" s="72">
        <v>1572.11</v>
      </c>
      <c r="R172" s="75">
        <v>45682</v>
      </c>
      <c r="S172" s="72" t="str">
        <f>TEXT(Table15[[#This Row],[Billing_Date]],"YYYY")</f>
        <v>2025</v>
      </c>
      <c r="T172" s="75">
        <v>45872</v>
      </c>
      <c r="U172" s="72" t="s">
        <v>49</v>
      </c>
      <c r="V172" s="72">
        <f>IF(Table15[[#This Row],[Payment_Status]]="Paid",1,0)</f>
        <v>0</v>
      </c>
      <c r="W172" s="72">
        <f>IF(Table15[[#This Row],[Payment_Status]]="Unpaid",1,0)</f>
        <v>1</v>
      </c>
      <c r="X172" s="72">
        <f>IF(Table15[[#This Row],[Payment_Status]]="Pending",1,0)</f>
        <v>0</v>
      </c>
      <c r="Y172" s="72" t="s">
        <v>29</v>
      </c>
      <c r="Z172" s="72" t="s">
        <v>30</v>
      </c>
      <c r="AA172" s="72" t="s">
        <v>45</v>
      </c>
      <c r="AB172" s="72">
        <v>233.83</v>
      </c>
      <c r="AC172" s="72">
        <v>110.31</v>
      </c>
      <c r="AD172" s="72" t="s">
        <v>46</v>
      </c>
      <c r="AE172" s="73">
        <v>44720</v>
      </c>
      <c r="AF172" s="72">
        <v>53</v>
      </c>
      <c r="AG172" s="76" t="s">
        <v>40</v>
      </c>
    </row>
    <row r="173" spans="5:33" x14ac:dyDescent="0.3">
      <c r="E173" s="71" t="s">
        <v>288</v>
      </c>
      <c r="F173" s="72" t="s">
        <v>4142</v>
      </c>
      <c r="G173" s="72" t="s">
        <v>6142</v>
      </c>
      <c r="H173" s="72" t="s">
        <v>26</v>
      </c>
      <c r="I173" s="72" t="s">
        <v>8027</v>
      </c>
      <c r="J173" s="72" t="s">
        <v>8022</v>
      </c>
      <c r="K173" s="72" t="s">
        <v>289</v>
      </c>
      <c r="L173" s="73">
        <v>45632</v>
      </c>
      <c r="M173" s="74">
        <v>0.1751736111111111</v>
      </c>
      <c r="N173" s="72">
        <v>497.67</v>
      </c>
      <c r="O173" s="72">
        <v>4799.3</v>
      </c>
      <c r="P173" s="72">
        <v>5296.97</v>
      </c>
      <c r="Q173" s="72">
        <v>3429.03</v>
      </c>
      <c r="R173" s="75">
        <v>45637</v>
      </c>
      <c r="S173" s="72" t="str">
        <f>TEXT(Table15[[#This Row],[Billing_Date]],"YYYY")</f>
        <v>2024</v>
      </c>
      <c r="T173" s="75">
        <v>45860</v>
      </c>
      <c r="U173" s="72" t="s">
        <v>37</v>
      </c>
      <c r="V173" s="72">
        <f>IF(Table15[[#This Row],[Payment_Status]]="Paid",1,0)</f>
        <v>0</v>
      </c>
      <c r="W173" s="72">
        <f>IF(Table15[[#This Row],[Payment_Status]]="Unpaid",1,0)</f>
        <v>0</v>
      </c>
      <c r="X173" s="72">
        <f>IF(Table15[[#This Row],[Payment_Status]]="Pending",1,0)</f>
        <v>1</v>
      </c>
      <c r="Y173" s="72" t="s">
        <v>29</v>
      </c>
      <c r="Z173" s="72" t="s">
        <v>44</v>
      </c>
      <c r="AA173" s="72" t="s">
        <v>31</v>
      </c>
      <c r="AB173" s="72">
        <v>269.60000000000002</v>
      </c>
      <c r="AC173" s="72">
        <v>228.07</v>
      </c>
      <c r="AD173" s="72" t="s">
        <v>46</v>
      </c>
      <c r="AE173" s="73">
        <v>44454</v>
      </c>
      <c r="AF173" s="72">
        <v>43</v>
      </c>
      <c r="AG173" s="76" t="s">
        <v>40</v>
      </c>
    </row>
    <row r="174" spans="5:33" x14ac:dyDescent="0.3">
      <c r="E174" s="71" t="s">
        <v>290</v>
      </c>
      <c r="F174" s="72" t="s">
        <v>4143</v>
      </c>
      <c r="G174" s="72" t="s">
        <v>6143</v>
      </c>
      <c r="H174" s="72" t="s">
        <v>26</v>
      </c>
      <c r="I174" s="72" t="s">
        <v>8027</v>
      </c>
      <c r="J174" s="72" t="s">
        <v>8022</v>
      </c>
      <c r="K174" s="72" t="s">
        <v>291</v>
      </c>
      <c r="L174" s="73">
        <v>45667</v>
      </c>
      <c r="M174" s="74">
        <v>0.24793981481481481</v>
      </c>
      <c r="N174" s="72">
        <v>162.74</v>
      </c>
      <c r="O174" s="72">
        <v>2865.47</v>
      </c>
      <c r="P174" s="72">
        <v>3028.21</v>
      </c>
      <c r="Q174" s="72">
        <v>857.45</v>
      </c>
      <c r="R174" s="75">
        <v>45771</v>
      </c>
      <c r="S174" s="72" t="str">
        <f>TEXT(Table15[[#This Row],[Billing_Date]],"YYYY")</f>
        <v>2025</v>
      </c>
      <c r="T174" s="75">
        <v>45864</v>
      </c>
      <c r="U174" s="72" t="s">
        <v>49</v>
      </c>
      <c r="V174" s="72">
        <f>IF(Table15[[#This Row],[Payment_Status]]="Paid",1,0)</f>
        <v>0</v>
      </c>
      <c r="W174" s="72">
        <f>IF(Table15[[#This Row],[Payment_Status]]="Unpaid",1,0)</f>
        <v>1</v>
      </c>
      <c r="X174" s="72">
        <f>IF(Table15[[#This Row],[Payment_Status]]="Pending",1,0)</f>
        <v>0</v>
      </c>
      <c r="Y174" s="72" t="s">
        <v>50</v>
      </c>
      <c r="Z174" s="72" t="s">
        <v>39</v>
      </c>
      <c r="AA174" s="72" t="s">
        <v>63</v>
      </c>
      <c r="AB174" s="72">
        <v>101.88</v>
      </c>
      <c r="AC174" s="72">
        <v>60.86</v>
      </c>
      <c r="AD174" s="72" t="s">
        <v>32</v>
      </c>
      <c r="AE174" s="73">
        <v>43026</v>
      </c>
      <c r="AF174" s="72">
        <v>49</v>
      </c>
      <c r="AG174" s="76" t="s">
        <v>33</v>
      </c>
    </row>
    <row r="175" spans="5:33" x14ac:dyDescent="0.3">
      <c r="E175" s="71" t="s">
        <v>292</v>
      </c>
      <c r="F175" s="72" t="s">
        <v>6002</v>
      </c>
      <c r="G175" s="72" t="s">
        <v>6144</v>
      </c>
      <c r="H175" s="72" t="s">
        <v>26</v>
      </c>
      <c r="I175" s="72" t="s">
        <v>8029</v>
      </c>
      <c r="J175" s="72" t="s">
        <v>8020</v>
      </c>
      <c r="K175" s="72" t="s">
        <v>293</v>
      </c>
      <c r="L175" s="73">
        <v>45660</v>
      </c>
      <c r="M175" s="74">
        <v>0.87679398148148147</v>
      </c>
      <c r="N175" s="72">
        <v>230.65</v>
      </c>
      <c r="O175" s="72">
        <v>3426.07</v>
      </c>
      <c r="P175" s="72">
        <v>3656.72</v>
      </c>
      <c r="Q175" s="72">
        <v>1169.04</v>
      </c>
      <c r="R175" s="75">
        <v>45750</v>
      </c>
      <c r="S175" s="72" t="str">
        <f>TEXT(Table15[[#This Row],[Billing_Date]],"YYYY")</f>
        <v>2025</v>
      </c>
      <c r="T175" s="75">
        <v>45877</v>
      </c>
      <c r="U175" s="72" t="s">
        <v>37</v>
      </c>
      <c r="V175" s="72">
        <f>IF(Table15[[#This Row],[Payment_Status]]="Paid",1,0)</f>
        <v>0</v>
      </c>
      <c r="W175" s="72">
        <f>IF(Table15[[#This Row],[Payment_Status]]="Unpaid",1,0)</f>
        <v>0</v>
      </c>
      <c r="X175" s="72">
        <f>IF(Table15[[#This Row],[Payment_Status]]="Pending",1,0)</f>
        <v>1</v>
      </c>
      <c r="Y175" s="72" t="s">
        <v>38</v>
      </c>
      <c r="Z175" s="72" t="s">
        <v>30</v>
      </c>
      <c r="AA175" s="72" t="s">
        <v>51</v>
      </c>
      <c r="AB175" s="72">
        <v>159.12</v>
      </c>
      <c r="AC175" s="72">
        <v>71.53</v>
      </c>
      <c r="AD175" s="72" t="s">
        <v>32</v>
      </c>
      <c r="AE175" s="73">
        <v>42215</v>
      </c>
      <c r="AF175" s="72">
        <v>65</v>
      </c>
      <c r="AG175" s="76" t="s">
        <v>64</v>
      </c>
    </row>
    <row r="176" spans="5:33" x14ac:dyDescent="0.3">
      <c r="E176" s="71" t="s">
        <v>294</v>
      </c>
      <c r="F176" s="72" t="s">
        <v>4145</v>
      </c>
      <c r="G176" s="72" t="s">
        <v>6145</v>
      </c>
      <c r="H176" s="72" t="s">
        <v>30</v>
      </c>
      <c r="I176" s="72" t="s">
        <v>8026</v>
      </c>
      <c r="J176" s="72" t="s">
        <v>8021</v>
      </c>
      <c r="K176" s="72" t="s">
        <v>295</v>
      </c>
      <c r="L176" s="73">
        <v>45604</v>
      </c>
      <c r="M176" s="74">
        <v>0.24653935185185186</v>
      </c>
      <c r="N176" s="72">
        <v>280.83</v>
      </c>
      <c r="O176" s="72">
        <v>4594.62</v>
      </c>
      <c r="P176" s="72">
        <v>4875.45</v>
      </c>
      <c r="Q176" s="72">
        <v>1866.41</v>
      </c>
      <c r="R176" s="75">
        <v>45820</v>
      </c>
      <c r="S176" s="72" t="str">
        <f>TEXT(Table15[[#This Row],[Billing_Date]],"YYYY")</f>
        <v>2025</v>
      </c>
      <c r="T176" s="75">
        <v>45861</v>
      </c>
      <c r="U176" s="72" t="s">
        <v>28</v>
      </c>
      <c r="V176" s="72">
        <f>IF(Table15[[#This Row],[Payment_Status]]="Paid",1,0)</f>
        <v>1</v>
      </c>
      <c r="W176" s="72">
        <f>IF(Table15[[#This Row],[Payment_Status]]="Unpaid",1,0)</f>
        <v>0</v>
      </c>
      <c r="X176" s="72">
        <f>IF(Table15[[#This Row],[Payment_Status]]="Pending",1,0)</f>
        <v>0</v>
      </c>
      <c r="Y176" s="72" t="s">
        <v>29</v>
      </c>
      <c r="Z176" s="72" t="s">
        <v>30</v>
      </c>
      <c r="AA176" s="72" t="s">
        <v>45</v>
      </c>
      <c r="AB176" s="72">
        <v>150.25</v>
      </c>
      <c r="AC176" s="72">
        <v>130.58000000000001</v>
      </c>
      <c r="AD176" s="72" t="s">
        <v>46</v>
      </c>
      <c r="AE176" s="73">
        <v>43106</v>
      </c>
      <c r="AF176" s="72">
        <v>58</v>
      </c>
      <c r="AG176" s="76" t="s">
        <v>33</v>
      </c>
    </row>
    <row r="177" spans="5:33" x14ac:dyDescent="0.3">
      <c r="E177" s="71" t="s">
        <v>296</v>
      </c>
      <c r="F177" s="72" t="s">
        <v>4146</v>
      </c>
      <c r="G177" s="72" t="s">
        <v>6146</v>
      </c>
      <c r="H177" s="72" t="s">
        <v>30</v>
      </c>
      <c r="I177" s="72" t="s">
        <v>8031</v>
      </c>
      <c r="J177" s="72" t="s">
        <v>8024</v>
      </c>
      <c r="K177" s="72" t="s">
        <v>297</v>
      </c>
      <c r="L177" s="73">
        <v>45516</v>
      </c>
      <c r="M177" s="74">
        <v>0.5251851851851852</v>
      </c>
      <c r="N177" s="72">
        <v>428.05</v>
      </c>
      <c r="O177" s="72">
        <v>4102.0600000000004</v>
      </c>
      <c r="P177" s="72">
        <v>4530.1099999999997</v>
      </c>
      <c r="Q177" s="72">
        <v>2840.87</v>
      </c>
      <c r="R177" s="75">
        <v>45816</v>
      </c>
      <c r="S177" s="72" t="str">
        <f>TEXT(Table15[[#This Row],[Billing_Date]],"YYYY")</f>
        <v>2025</v>
      </c>
      <c r="T177" s="75">
        <v>45865</v>
      </c>
      <c r="U177" s="72" t="s">
        <v>37</v>
      </c>
      <c r="V177" s="72">
        <f>IF(Table15[[#This Row],[Payment_Status]]="Paid",1,0)</f>
        <v>0</v>
      </c>
      <c r="W177" s="72">
        <f>IF(Table15[[#This Row],[Payment_Status]]="Unpaid",1,0)</f>
        <v>0</v>
      </c>
      <c r="X177" s="72">
        <f>IF(Table15[[#This Row],[Payment_Status]]="Pending",1,0)</f>
        <v>1</v>
      </c>
      <c r="Y177" s="72" t="s">
        <v>58</v>
      </c>
      <c r="Z177" s="72" t="s">
        <v>39</v>
      </c>
      <c r="AA177" s="72" t="s">
        <v>85</v>
      </c>
      <c r="AB177" s="72">
        <v>263.98</v>
      </c>
      <c r="AC177" s="72">
        <v>164.07</v>
      </c>
      <c r="AD177" s="72" t="s">
        <v>32</v>
      </c>
      <c r="AE177" s="73">
        <v>43131</v>
      </c>
      <c r="AF177" s="72">
        <v>42</v>
      </c>
      <c r="AG177" s="76" t="s">
        <v>64</v>
      </c>
    </row>
    <row r="178" spans="5:33" x14ac:dyDescent="0.3">
      <c r="E178" s="71" t="s">
        <v>298</v>
      </c>
      <c r="F178" s="72" t="s">
        <v>4147</v>
      </c>
      <c r="G178" s="72" t="s">
        <v>6147</v>
      </c>
      <c r="H178" s="72" t="s">
        <v>30</v>
      </c>
      <c r="I178" s="72" t="s">
        <v>8027</v>
      </c>
      <c r="J178" s="72" t="s">
        <v>8022</v>
      </c>
      <c r="K178" s="72" t="s">
        <v>299</v>
      </c>
      <c r="L178" s="73">
        <v>45721</v>
      </c>
      <c r="M178" s="74">
        <v>0.62216435185185182</v>
      </c>
      <c r="N178" s="72">
        <v>101.08</v>
      </c>
      <c r="O178" s="72">
        <v>3668.08</v>
      </c>
      <c r="P178" s="72">
        <v>3769.16</v>
      </c>
      <c r="Q178" s="72">
        <v>529.86</v>
      </c>
      <c r="R178" s="75">
        <v>45723</v>
      </c>
      <c r="S178" s="72" t="str">
        <f>TEXT(Table15[[#This Row],[Billing_Date]],"YYYY")</f>
        <v>2025</v>
      </c>
      <c r="T178" s="75">
        <v>45881</v>
      </c>
      <c r="U178" s="72" t="s">
        <v>28</v>
      </c>
      <c r="V178" s="72">
        <f>IF(Table15[[#This Row],[Payment_Status]]="Paid",1,0)</f>
        <v>1</v>
      </c>
      <c r="W178" s="72">
        <f>IF(Table15[[#This Row],[Payment_Status]]="Unpaid",1,0)</f>
        <v>0</v>
      </c>
      <c r="X178" s="72">
        <f>IF(Table15[[#This Row],[Payment_Status]]="Pending",1,0)</f>
        <v>0</v>
      </c>
      <c r="Y178" s="72" t="s">
        <v>58</v>
      </c>
      <c r="Z178" s="72" t="s">
        <v>39</v>
      </c>
      <c r="AA178" s="72" t="s">
        <v>45</v>
      </c>
      <c r="AB178" s="72">
        <v>57.82</v>
      </c>
      <c r="AC178" s="72">
        <v>43.26</v>
      </c>
      <c r="AD178" s="72" t="s">
        <v>32</v>
      </c>
      <c r="AE178" s="73">
        <v>43818</v>
      </c>
      <c r="AF178" s="72">
        <v>63</v>
      </c>
      <c r="AG178" s="76" t="s">
        <v>33</v>
      </c>
    </row>
    <row r="179" spans="5:33" x14ac:dyDescent="0.3">
      <c r="E179" s="71" t="s">
        <v>300</v>
      </c>
      <c r="F179" s="72" t="s">
        <v>4148</v>
      </c>
      <c r="G179" s="72" t="s">
        <v>6148</v>
      </c>
      <c r="H179" s="72" t="s">
        <v>35</v>
      </c>
      <c r="I179" s="72" t="s">
        <v>8026</v>
      </c>
      <c r="J179" s="72" t="s">
        <v>8021</v>
      </c>
      <c r="K179" s="72" t="s">
        <v>301</v>
      </c>
      <c r="L179" s="73">
        <v>45532</v>
      </c>
      <c r="M179" s="74">
        <v>0.1940625</v>
      </c>
      <c r="N179" s="72">
        <v>426.64</v>
      </c>
      <c r="O179" s="72">
        <v>4238.08</v>
      </c>
      <c r="P179" s="72">
        <v>4664.72</v>
      </c>
      <c r="Q179" s="72">
        <v>2080.73</v>
      </c>
      <c r="R179" s="75">
        <v>45721</v>
      </c>
      <c r="S179" s="72" t="str">
        <f>TEXT(Table15[[#This Row],[Billing_Date]],"YYYY")</f>
        <v>2025</v>
      </c>
      <c r="T179" s="75">
        <v>45857</v>
      </c>
      <c r="U179" s="72" t="s">
        <v>28</v>
      </c>
      <c r="V179" s="72">
        <f>IF(Table15[[#This Row],[Payment_Status]]="Paid",1,0)</f>
        <v>1</v>
      </c>
      <c r="W179" s="72">
        <f>IF(Table15[[#This Row],[Payment_Status]]="Unpaid",1,0)</f>
        <v>0</v>
      </c>
      <c r="X179" s="72">
        <f>IF(Table15[[#This Row],[Payment_Status]]="Pending",1,0)</f>
        <v>0</v>
      </c>
      <c r="Y179" s="72" t="s">
        <v>29</v>
      </c>
      <c r="Z179" s="72" t="s">
        <v>30</v>
      </c>
      <c r="AA179" s="72" t="s">
        <v>63</v>
      </c>
      <c r="AB179" s="72">
        <v>238.73</v>
      </c>
      <c r="AC179" s="72">
        <v>187.91</v>
      </c>
      <c r="AD179" s="72" t="s">
        <v>46</v>
      </c>
      <c r="AE179" s="73">
        <v>42268</v>
      </c>
      <c r="AF179" s="72">
        <v>43</v>
      </c>
      <c r="AG179" s="76" t="s">
        <v>64</v>
      </c>
    </row>
    <row r="180" spans="5:33" x14ac:dyDescent="0.3">
      <c r="E180" s="71" t="s">
        <v>626</v>
      </c>
      <c r="F180" s="72" t="s">
        <v>4149</v>
      </c>
      <c r="G180" s="72" t="s">
        <v>6149</v>
      </c>
      <c r="H180" s="72" t="s">
        <v>30</v>
      </c>
      <c r="I180" s="72" t="s">
        <v>8026</v>
      </c>
      <c r="J180" s="72" t="s">
        <v>8021</v>
      </c>
      <c r="K180" s="72" t="s">
        <v>627</v>
      </c>
      <c r="L180" s="73">
        <v>45747</v>
      </c>
      <c r="M180" s="74">
        <v>0.41556712962962961</v>
      </c>
      <c r="N180" s="72">
        <v>208.44</v>
      </c>
      <c r="O180" s="72">
        <v>3609.56</v>
      </c>
      <c r="P180" s="72">
        <v>3818</v>
      </c>
      <c r="Q180" s="72">
        <v>967.86</v>
      </c>
      <c r="R180" s="75">
        <v>45824</v>
      </c>
      <c r="S180" s="72" t="str">
        <f>TEXT(Table15[[#This Row],[Billing_Date]],"YYYY")</f>
        <v>2025</v>
      </c>
      <c r="T180" s="75">
        <v>45861</v>
      </c>
      <c r="U180" s="72" t="s">
        <v>28</v>
      </c>
      <c r="V180" s="72">
        <f>IF(Table15[[#This Row],[Payment_Status]]="Paid",1,0)</f>
        <v>1</v>
      </c>
      <c r="W180" s="72">
        <f>IF(Table15[[#This Row],[Payment_Status]]="Unpaid",1,0)</f>
        <v>0</v>
      </c>
      <c r="X180" s="72">
        <f>IF(Table15[[#This Row],[Payment_Status]]="Pending",1,0)</f>
        <v>0</v>
      </c>
      <c r="Y180" s="72" t="s">
        <v>50</v>
      </c>
      <c r="Z180" s="72" t="s">
        <v>44</v>
      </c>
      <c r="AA180" s="72" t="s">
        <v>45</v>
      </c>
      <c r="AB180" s="72">
        <v>111.91</v>
      </c>
      <c r="AC180" s="72">
        <v>96.53</v>
      </c>
      <c r="AD180" s="72" t="s">
        <v>46</v>
      </c>
      <c r="AE180" s="73">
        <v>44747</v>
      </c>
      <c r="AF180" s="72">
        <v>28</v>
      </c>
      <c r="AG180" s="76" t="s">
        <v>33</v>
      </c>
    </row>
    <row r="181" spans="5:33" x14ac:dyDescent="0.3">
      <c r="E181" s="71" t="s">
        <v>304</v>
      </c>
      <c r="F181" s="72" t="s">
        <v>4150</v>
      </c>
      <c r="G181" s="72" t="s">
        <v>6150</v>
      </c>
      <c r="H181" s="72" t="s">
        <v>30</v>
      </c>
      <c r="I181" s="72" t="s">
        <v>8031</v>
      </c>
      <c r="J181" s="72" t="s">
        <v>8024</v>
      </c>
      <c r="K181" s="72" t="s">
        <v>305</v>
      </c>
      <c r="L181" s="73">
        <v>45626</v>
      </c>
      <c r="M181" s="74">
        <v>0.50836805555555553</v>
      </c>
      <c r="N181" s="72">
        <v>465.46</v>
      </c>
      <c r="O181" s="72">
        <v>1380.39</v>
      </c>
      <c r="P181" s="72">
        <v>1845.85</v>
      </c>
      <c r="Q181" s="72">
        <v>2534.59</v>
      </c>
      <c r="R181" s="75">
        <v>45755</v>
      </c>
      <c r="S181" s="72" t="str">
        <f>TEXT(Table15[[#This Row],[Billing_Date]],"YYYY")</f>
        <v>2025</v>
      </c>
      <c r="T181" s="75">
        <v>45866</v>
      </c>
      <c r="U181" s="72" t="s">
        <v>49</v>
      </c>
      <c r="V181" s="72">
        <f>IF(Table15[[#This Row],[Payment_Status]]="Paid",1,0)</f>
        <v>0</v>
      </c>
      <c r="W181" s="72">
        <f>IF(Table15[[#This Row],[Payment_Status]]="Unpaid",1,0)</f>
        <v>1</v>
      </c>
      <c r="X181" s="72">
        <f>IF(Table15[[#This Row],[Payment_Status]]="Pending",1,0)</f>
        <v>0</v>
      </c>
      <c r="Y181" s="72" t="s">
        <v>50</v>
      </c>
      <c r="Z181" s="72" t="s">
        <v>30</v>
      </c>
      <c r="AA181" s="72" t="s">
        <v>31</v>
      </c>
      <c r="AB181" s="72">
        <v>293.81</v>
      </c>
      <c r="AC181" s="72">
        <v>171.65</v>
      </c>
      <c r="AD181" s="72" t="s">
        <v>32</v>
      </c>
      <c r="AE181" s="73">
        <v>42552</v>
      </c>
      <c r="AF181" s="72">
        <v>71</v>
      </c>
      <c r="AG181" s="76" t="s">
        <v>40</v>
      </c>
    </row>
    <row r="182" spans="5:33" x14ac:dyDescent="0.3">
      <c r="E182" s="71" t="s">
        <v>1132</v>
      </c>
      <c r="F182" s="72" t="s">
        <v>4151</v>
      </c>
      <c r="G182" s="72" t="s">
        <v>6151</v>
      </c>
      <c r="H182" s="72" t="s">
        <v>30</v>
      </c>
      <c r="I182" s="72" t="s">
        <v>8026</v>
      </c>
      <c r="J182" s="72" t="s">
        <v>8021</v>
      </c>
      <c r="K182" s="72" t="s">
        <v>1133</v>
      </c>
      <c r="L182" s="73">
        <v>45851</v>
      </c>
      <c r="M182" s="74">
        <v>0.52486111111111111</v>
      </c>
      <c r="N182" s="72">
        <v>444.29</v>
      </c>
      <c r="O182" s="72">
        <v>1804.32</v>
      </c>
      <c r="P182" s="72">
        <v>2248.61</v>
      </c>
      <c r="Q182" s="72">
        <v>3278.68</v>
      </c>
      <c r="R182" s="75">
        <v>45854</v>
      </c>
      <c r="S182" s="72" t="str">
        <f>TEXT(Table15[[#This Row],[Billing_Date]],"YYYY")</f>
        <v>2025</v>
      </c>
      <c r="T182" s="75">
        <v>45862</v>
      </c>
      <c r="U182" s="72" t="s">
        <v>37</v>
      </c>
      <c r="V182" s="72">
        <f>IF(Table15[[#This Row],[Payment_Status]]="Paid",1,0)</f>
        <v>0</v>
      </c>
      <c r="W182" s="72">
        <f>IF(Table15[[#This Row],[Payment_Status]]="Unpaid",1,0)</f>
        <v>0</v>
      </c>
      <c r="X182" s="72">
        <f>IF(Table15[[#This Row],[Payment_Status]]="Pending",1,0)</f>
        <v>1</v>
      </c>
      <c r="Y182" s="72" t="s">
        <v>38</v>
      </c>
      <c r="Z182" s="72" t="s">
        <v>39</v>
      </c>
      <c r="AA182" s="72" t="s">
        <v>51</v>
      </c>
      <c r="AB182" s="72">
        <v>182.1</v>
      </c>
      <c r="AC182" s="72">
        <v>262.19</v>
      </c>
      <c r="AD182" s="72" t="s">
        <v>46</v>
      </c>
      <c r="AE182" s="73">
        <v>43634</v>
      </c>
      <c r="AF182" s="72">
        <v>38</v>
      </c>
      <c r="AG182" s="76" t="s">
        <v>33</v>
      </c>
    </row>
    <row r="183" spans="5:33" x14ac:dyDescent="0.3">
      <c r="E183" s="71" t="s">
        <v>308</v>
      </c>
      <c r="F183" s="72" t="s">
        <v>4152</v>
      </c>
      <c r="G183" s="72" t="s">
        <v>6152</v>
      </c>
      <c r="H183" s="72" t="s">
        <v>30</v>
      </c>
      <c r="I183" s="72" t="s">
        <v>8026</v>
      </c>
      <c r="J183" s="72" t="s">
        <v>8021</v>
      </c>
      <c r="K183" s="72" t="s">
        <v>309</v>
      </c>
      <c r="L183" s="73">
        <v>45537</v>
      </c>
      <c r="M183" s="74">
        <v>0.86685185185185187</v>
      </c>
      <c r="N183" s="72">
        <v>301.36</v>
      </c>
      <c r="O183" s="72">
        <v>3451.99</v>
      </c>
      <c r="P183" s="72">
        <v>3753.35</v>
      </c>
      <c r="Q183" s="72">
        <v>1679.14</v>
      </c>
      <c r="R183" s="75">
        <v>45849</v>
      </c>
      <c r="S183" s="72" t="str">
        <f>TEXT(Table15[[#This Row],[Billing_Date]],"YYYY")</f>
        <v>2025</v>
      </c>
      <c r="T183" s="75">
        <v>45882</v>
      </c>
      <c r="U183" s="72" t="s">
        <v>37</v>
      </c>
      <c r="V183" s="72">
        <f>IF(Table15[[#This Row],[Payment_Status]]="Paid",1,0)</f>
        <v>0</v>
      </c>
      <c r="W183" s="72">
        <f>IF(Table15[[#This Row],[Payment_Status]]="Unpaid",1,0)</f>
        <v>0</v>
      </c>
      <c r="X183" s="72">
        <f>IF(Table15[[#This Row],[Payment_Status]]="Pending",1,0)</f>
        <v>1</v>
      </c>
      <c r="Y183" s="72" t="s">
        <v>50</v>
      </c>
      <c r="Z183" s="72" t="s">
        <v>39</v>
      </c>
      <c r="AA183" s="72" t="s">
        <v>31</v>
      </c>
      <c r="AB183" s="72">
        <v>124.06</v>
      </c>
      <c r="AC183" s="72">
        <v>177.3</v>
      </c>
      <c r="AD183" s="72" t="s">
        <v>32</v>
      </c>
      <c r="AE183" s="73">
        <v>43777</v>
      </c>
      <c r="AF183" s="72">
        <v>18</v>
      </c>
      <c r="AG183" s="76" t="s">
        <v>64</v>
      </c>
    </row>
    <row r="184" spans="5:33" x14ac:dyDescent="0.3">
      <c r="E184" s="71" t="s">
        <v>310</v>
      </c>
      <c r="F184" s="72" t="s">
        <v>4153</v>
      </c>
      <c r="G184" s="72" t="s">
        <v>6153</v>
      </c>
      <c r="H184" s="72" t="s">
        <v>30</v>
      </c>
      <c r="I184" s="72" t="s">
        <v>8026</v>
      </c>
      <c r="J184" s="72" t="s">
        <v>8021</v>
      </c>
      <c r="K184" s="72" t="s">
        <v>311</v>
      </c>
      <c r="L184" s="73">
        <v>45694</v>
      </c>
      <c r="M184" s="74">
        <v>0.26719907407407406</v>
      </c>
      <c r="N184" s="72">
        <v>368.63</v>
      </c>
      <c r="O184" s="72">
        <v>2380.79</v>
      </c>
      <c r="P184" s="72">
        <v>2749.42</v>
      </c>
      <c r="Q184" s="72">
        <v>1949.11</v>
      </c>
      <c r="R184" s="75">
        <v>45836</v>
      </c>
      <c r="S184" s="72" t="str">
        <f>TEXT(Table15[[#This Row],[Billing_Date]],"YYYY")</f>
        <v>2025</v>
      </c>
      <c r="T184" s="75">
        <v>45871</v>
      </c>
      <c r="U184" s="72" t="s">
        <v>37</v>
      </c>
      <c r="V184" s="72">
        <f>IF(Table15[[#This Row],[Payment_Status]]="Paid",1,0)</f>
        <v>0</v>
      </c>
      <c r="W184" s="72">
        <f>IF(Table15[[#This Row],[Payment_Status]]="Unpaid",1,0)</f>
        <v>0</v>
      </c>
      <c r="X184" s="72">
        <f>IF(Table15[[#This Row],[Payment_Status]]="Pending",1,0)</f>
        <v>1</v>
      </c>
      <c r="Y184" s="72" t="s">
        <v>43</v>
      </c>
      <c r="Z184" s="72" t="s">
        <v>44</v>
      </c>
      <c r="AA184" s="72" t="s">
        <v>31</v>
      </c>
      <c r="AB184" s="72">
        <v>255.33</v>
      </c>
      <c r="AC184" s="72">
        <v>113.3</v>
      </c>
      <c r="AD184" s="72" t="s">
        <v>46</v>
      </c>
      <c r="AE184" s="73">
        <v>45083</v>
      </c>
      <c r="AF184" s="72">
        <v>48</v>
      </c>
      <c r="AG184" s="76" t="s">
        <v>40</v>
      </c>
    </row>
    <row r="185" spans="5:33" x14ac:dyDescent="0.3">
      <c r="E185" s="71" t="s">
        <v>312</v>
      </c>
      <c r="F185" s="72" t="s">
        <v>6003</v>
      </c>
      <c r="G185" s="72" t="s">
        <v>6154</v>
      </c>
      <c r="H185" s="72" t="s">
        <v>35</v>
      </c>
      <c r="I185" s="72" t="s">
        <v>8028</v>
      </c>
      <c r="J185" s="72" t="s">
        <v>8022</v>
      </c>
      <c r="K185" s="72" t="s">
        <v>313</v>
      </c>
      <c r="L185" s="73">
        <v>45669</v>
      </c>
      <c r="M185" s="74">
        <v>0.39511574074074074</v>
      </c>
      <c r="N185" s="72">
        <v>228.62</v>
      </c>
      <c r="O185" s="72">
        <v>2220.39</v>
      </c>
      <c r="P185" s="72">
        <v>2449.0099999999902</v>
      </c>
      <c r="Q185" s="72">
        <v>1081.57</v>
      </c>
      <c r="R185" s="75">
        <v>45745</v>
      </c>
      <c r="S185" s="72" t="str">
        <f>TEXT(Table15[[#This Row],[Billing_Date]],"YYYY")</f>
        <v>2025</v>
      </c>
      <c r="T185" s="75">
        <v>45864</v>
      </c>
      <c r="U185" s="72" t="s">
        <v>37</v>
      </c>
      <c r="V185" s="72">
        <f>IF(Table15[[#This Row],[Payment_Status]]="Paid",1,0)</f>
        <v>0</v>
      </c>
      <c r="W185" s="72">
        <f>IF(Table15[[#This Row],[Payment_Status]]="Unpaid",1,0)</f>
        <v>0</v>
      </c>
      <c r="X185" s="72">
        <f>IF(Table15[[#This Row],[Payment_Status]]="Pending",1,0)</f>
        <v>1</v>
      </c>
      <c r="Y185" s="72" t="s">
        <v>38</v>
      </c>
      <c r="Z185" s="72" t="s">
        <v>39</v>
      </c>
      <c r="AA185" s="72" t="s">
        <v>45</v>
      </c>
      <c r="AB185" s="72">
        <v>134.65</v>
      </c>
      <c r="AC185" s="72">
        <v>93.97</v>
      </c>
      <c r="AD185" s="72" t="s">
        <v>32</v>
      </c>
      <c r="AE185" s="73">
        <v>42778</v>
      </c>
      <c r="AF185" s="72">
        <v>30</v>
      </c>
      <c r="AG185" s="76" t="s">
        <v>33</v>
      </c>
    </row>
    <row r="186" spans="5:33" x14ac:dyDescent="0.3">
      <c r="E186" s="71" t="s">
        <v>314</v>
      </c>
      <c r="F186" s="72" t="s">
        <v>4155</v>
      </c>
      <c r="G186" s="72" t="s">
        <v>6155</v>
      </c>
      <c r="H186" s="72" t="s">
        <v>30</v>
      </c>
      <c r="I186" s="72" t="s">
        <v>8031</v>
      </c>
      <c r="J186" s="72" t="s">
        <v>8024</v>
      </c>
      <c r="K186" s="72" t="s">
        <v>315</v>
      </c>
      <c r="L186" s="73">
        <v>45777</v>
      </c>
      <c r="M186" s="74">
        <v>0.62896990740740744</v>
      </c>
      <c r="N186" s="72">
        <v>351.97</v>
      </c>
      <c r="O186" s="72">
        <v>4214.46</v>
      </c>
      <c r="P186" s="72">
        <v>4566.43</v>
      </c>
      <c r="Q186" s="72">
        <v>1827.62</v>
      </c>
      <c r="R186" s="75">
        <v>45779</v>
      </c>
      <c r="S186" s="72" t="str">
        <f>TEXT(Table15[[#This Row],[Billing_Date]],"YYYY")</f>
        <v>2025</v>
      </c>
      <c r="T186" s="75">
        <v>45867</v>
      </c>
      <c r="U186" s="72" t="s">
        <v>49</v>
      </c>
      <c r="V186" s="72">
        <f>IF(Table15[[#This Row],[Payment_Status]]="Paid",1,0)</f>
        <v>0</v>
      </c>
      <c r="W186" s="72">
        <f>IF(Table15[[#This Row],[Payment_Status]]="Unpaid",1,0)</f>
        <v>1</v>
      </c>
      <c r="X186" s="72">
        <f>IF(Table15[[#This Row],[Payment_Status]]="Pending",1,0)</f>
        <v>0</v>
      </c>
      <c r="Y186" s="72" t="s">
        <v>58</v>
      </c>
      <c r="Z186" s="72" t="s">
        <v>30</v>
      </c>
      <c r="AA186" s="72" t="s">
        <v>45</v>
      </c>
      <c r="AB186" s="72">
        <v>149.78</v>
      </c>
      <c r="AC186" s="72">
        <v>202.19</v>
      </c>
      <c r="AD186" s="72" t="s">
        <v>46</v>
      </c>
      <c r="AE186" s="73">
        <v>44118</v>
      </c>
      <c r="AF186" s="72">
        <v>65</v>
      </c>
      <c r="AG186" s="76" t="s">
        <v>64</v>
      </c>
    </row>
    <row r="187" spans="5:33" x14ac:dyDescent="0.3">
      <c r="E187" s="71" t="s">
        <v>106</v>
      </c>
      <c r="F187" s="72" t="s">
        <v>4156</v>
      </c>
      <c r="G187" s="72" t="s">
        <v>6156</v>
      </c>
      <c r="H187" s="72" t="s">
        <v>30</v>
      </c>
      <c r="I187" s="72" t="s">
        <v>8026</v>
      </c>
      <c r="J187" s="72" t="s">
        <v>8021</v>
      </c>
      <c r="K187" s="72" t="s">
        <v>107</v>
      </c>
      <c r="L187" s="73">
        <v>45817</v>
      </c>
      <c r="M187" s="74">
        <v>7.8506944444444449E-2</v>
      </c>
      <c r="N187" s="72">
        <v>48.64</v>
      </c>
      <c r="O187" s="72">
        <v>2494.1999999999998</v>
      </c>
      <c r="P187" s="72">
        <v>2542.8399999999901</v>
      </c>
      <c r="Q187" s="72">
        <v>362.38</v>
      </c>
      <c r="R187" s="75">
        <v>45821</v>
      </c>
      <c r="S187" s="72" t="str">
        <f>TEXT(Table15[[#This Row],[Billing_Date]],"YYYY")</f>
        <v>2025</v>
      </c>
      <c r="T187" s="75">
        <v>45873</v>
      </c>
      <c r="U187" s="72" t="s">
        <v>49</v>
      </c>
      <c r="V187" s="72">
        <f>IF(Table15[[#This Row],[Payment_Status]]="Paid",1,0)</f>
        <v>0</v>
      </c>
      <c r="W187" s="72">
        <f>IF(Table15[[#This Row],[Payment_Status]]="Unpaid",1,0)</f>
        <v>1</v>
      </c>
      <c r="X187" s="72">
        <f>IF(Table15[[#This Row],[Payment_Status]]="Pending",1,0)</f>
        <v>0</v>
      </c>
      <c r="Y187" s="72" t="s">
        <v>29</v>
      </c>
      <c r="Z187" s="72" t="s">
        <v>30</v>
      </c>
      <c r="AA187" s="72" t="s">
        <v>51</v>
      </c>
      <c r="AB187" s="72">
        <v>23.24</v>
      </c>
      <c r="AC187" s="72">
        <v>25.4</v>
      </c>
      <c r="AD187" s="72" t="s">
        <v>46</v>
      </c>
      <c r="AE187" s="73">
        <v>42205</v>
      </c>
      <c r="AF187" s="72">
        <v>20</v>
      </c>
      <c r="AG187" s="76" t="s">
        <v>33</v>
      </c>
    </row>
    <row r="188" spans="5:33" x14ac:dyDescent="0.3">
      <c r="E188" s="71" t="s">
        <v>318</v>
      </c>
      <c r="F188" s="72" t="s">
        <v>4157</v>
      </c>
      <c r="G188" s="72" t="s">
        <v>6157</v>
      </c>
      <c r="H188" s="72" t="s">
        <v>30</v>
      </c>
      <c r="I188" s="72" t="s">
        <v>8026</v>
      </c>
      <c r="J188" s="72" t="s">
        <v>8021</v>
      </c>
      <c r="K188" s="72" t="s">
        <v>319</v>
      </c>
      <c r="L188" s="73">
        <v>45574</v>
      </c>
      <c r="M188" s="74">
        <v>0.22034722222222222</v>
      </c>
      <c r="N188" s="72">
        <v>284.12</v>
      </c>
      <c r="O188" s="72">
        <v>1491.62</v>
      </c>
      <c r="P188" s="72">
        <v>1775.73999999999</v>
      </c>
      <c r="Q188" s="72">
        <v>1513.59</v>
      </c>
      <c r="R188" s="75">
        <v>45749</v>
      </c>
      <c r="S188" s="72" t="str">
        <f>TEXT(Table15[[#This Row],[Billing_Date]],"YYYY")</f>
        <v>2025</v>
      </c>
      <c r="T188" s="75">
        <v>45884</v>
      </c>
      <c r="U188" s="72" t="s">
        <v>37</v>
      </c>
      <c r="V188" s="72">
        <f>IF(Table15[[#This Row],[Payment_Status]]="Paid",1,0)</f>
        <v>0</v>
      </c>
      <c r="W188" s="72">
        <f>IF(Table15[[#This Row],[Payment_Status]]="Unpaid",1,0)</f>
        <v>0</v>
      </c>
      <c r="X188" s="72">
        <f>IF(Table15[[#This Row],[Payment_Status]]="Pending",1,0)</f>
        <v>1</v>
      </c>
      <c r="Y188" s="72" t="s">
        <v>38</v>
      </c>
      <c r="Z188" s="72" t="s">
        <v>30</v>
      </c>
      <c r="AA188" s="72" t="s">
        <v>45</v>
      </c>
      <c r="AB188" s="72">
        <v>190.02</v>
      </c>
      <c r="AC188" s="72">
        <v>94.1</v>
      </c>
      <c r="AD188" s="72" t="s">
        <v>46</v>
      </c>
      <c r="AE188" s="73">
        <v>45169</v>
      </c>
      <c r="AF188" s="72">
        <v>20</v>
      </c>
      <c r="AG188" s="76" t="s">
        <v>40</v>
      </c>
    </row>
    <row r="189" spans="5:33" x14ac:dyDescent="0.3">
      <c r="E189" s="71" t="s">
        <v>320</v>
      </c>
      <c r="F189" s="72" t="s">
        <v>4158</v>
      </c>
      <c r="G189" s="72" t="s">
        <v>6158</v>
      </c>
      <c r="H189" s="72" t="s">
        <v>26</v>
      </c>
      <c r="I189" s="72" t="s">
        <v>8028</v>
      </c>
      <c r="J189" s="72" t="s">
        <v>8022</v>
      </c>
      <c r="K189" s="72" t="s">
        <v>321</v>
      </c>
      <c r="L189" s="73">
        <v>45760</v>
      </c>
      <c r="M189" s="74">
        <v>0.28348379629629628</v>
      </c>
      <c r="N189" s="72">
        <v>229.49</v>
      </c>
      <c r="O189" s="72">
        <v>1102.9000000000001</v>
      </c>
      <c r="P189" s="72">
        <v>1332.39</v>
      </c>
      <c r="Q189" s="72">
        <v>1307.8</v>
      </c>
      <c r="R189" s="75">
        <v>45760</v>
      </c>
      <c r="S189" s="72" t="str">
        <f>TEXT(Table15[[#This Row],[Billing_Date]],"YYYY")</f>
        <v>2025</v>
      </c>
      <c r="T189" s="75">
        <v>45879</v>
      </c>
      <c r="U189" s="72" t="s">
        <v>49</v>
      </c>
      <c r="V189" s="72">
        <f>IF(Table15[[#This Row],[Payment_Status]]="Paid",1,0)</f>
        <v>0</v>
      </c>
      <c r="W189" s="72">
        <f>IF(Table15[[#This Row],[Payment_Status]]="Unpaid",1,0)</f>
        <v>1</v>
      </c>
      <c r="X189" s="72">
        <f>IF(Table15[[#This Row],[Payment_Status]]="Pending",1,0)</f>
        <v>0</v>
      </c>
      <c r="Y189" s="72" t="s">
        <v>43</v>
      </c>
      <c r="Z189" s="72" t="s">
        <v>39</v>
      </c>
      <c r="AA189" s="72" t="s">
        <v>85</v>
      </c>
      <c r="AB189" s="72">
        <v>117.29</v>
      </c>
      <c r="AC189" s="72">
        <v>112.2</v>
      </c>
      <c r="AD189" s="72" t="s">
        <v>32</v>
      </c>
      <c r="AE189" s="73">
        <v>42755</v>
      </c>
      <c r="AF189" s="72">
        <v>50</v>
      </c>
      <c r="AG189" s="76" t="s">
        <v>64</v>
      </c>
    </row>
    <row r="190" spans="5:33" x14ac:dyDescent="0.3">
      <c r="E190" s="71" t="s">
        <v>324</v>
      </c>
      <c r="F190" s="72" t="s">
        <v>4160</v>
      </c>
      <c r="G190" s="72" t="s">
        <v>6160</v>
      </c>
      <c r="H190" s="72" t="s">
        <v>26</v>
      </c>
      <c r="I190" s="72" t="s">
        <v>8029</v>
      </c>
      <c r="J190" s="72" t="s">
        <v>8020</v>
      </c>
      <c r="K190" s="72" t="s">
        <v>325</v>
      </c>
      <c r="L190" s="73">
        <v>45818</v>
      </c>
      <c r="M190" s="74">
        <v>0.76815972222222217</v>
      </c>
      <c r="N190" s="72">
        <v>13.75</v>
      </c>
      <c r="O190" s="72">
        <v>3918.57</v>
      </c>
      <c r="P190" s="72">
        <v>3932.32</v>
      </c>
      <c r="Q190" s="72">
        <v>66.19</v>
      </c>
      <c r="R190" s="75">
        <v>45820</v>
      </c>
      <c r="S190" s="72" t="str">
        <f>TEXT(Table15[[#This Row],[Billing_Date]],"YYYY")</f>
        <v>2025</v>
      </c>
      <c r="T190" s="75">
        <v>45877</v>
      </c>
      <c r="U190" s="72" t="s">
        <v>49</v>
      </c>
      <c r="V190" s="72">
        <f>IF(Table15[[#This Row],[Payment_Status]]="Paid",1,0)</f>
        <v>0</v>
      </c>
      <c r="W190" s="72">
        <f>IF(Table15[[#This Row],[Payment_Status]]="Unpaid",1,0)</f>
        <v>1</v>
      </c>
      <c r="X190" s="72">
        <f>IF(Table15[[#This Row],[Payment_Status]]="Pending",1,0)</f>
        <v>0</v>
      </c>
      <c r="Y190" s="72" t="s">
        <v>58</v>
      </c>
      <c r="Z190" s="72" t="s">
        <v>44</v>
      </c>
      <c r="AA190" s="72" t="s">
        <v>31</v>
      </c>
      <c r="AB190" s="72">
        <v>9.3699999999999992</v>
      </c>
      <c r="AC190" s="72">
        <v>4.38</v>
      </c>
      <c r="AD190" s="72" t="s">
        <v>46</v>
      </c>
      <c r="AE190" s="73">
        <v>42252</v>
      </c>
      <c r="AF190" s="72">
        <v>67</v>
      </c>
      <c r="AG190" s="76" t="s">
        <v>40</v>
      </c>
    </row>
    <row r="191" spans="5:33" x14ac:dyDescent="0.3">
      <c r="E191" s="71" t="s">
        <v>326</v>
      </c>
      <c r="F191" s="72" t="s">
        <v>4161</v>
      </c>
      <c r="G191" s="72" t="s">
        <v>6161</v>
      </c>
      <c r="H191" s="72" t="s">
        <v>26</v>
      </c>
      <c r="I191" s="72" t="s">
        <v>8027</v>
      </c>
      <c r="J191" s="72" t="s">
        <v>8022</v>
      </c>
      <c r="K191" s="72" t="s">
        <v>327</v>
      </c>
      <c r="L191" s="73">
        <v>45575</v>
      </c>
      <c r="M191" s="74">
        <v>0.58635416666666662</v>
      </c>
      <c r="N191" s="72">
        <v>123.16</v>
      </c>
      <c r="O191" s="72">
        <v>3703.48</v>
      </c>
      <c r="P191" s="72">
        <v>3826.64</v>
      </c>
      <c r="Q191" s="72">
        <v>635.07000000000005</v>
      </c>
      <c r="R191" s="75">
        <v>45733</v>
      </c>
      <c r="S191" s="72" t="str">
        <f>TEXT(Table15[[#This Row],[Billing_Date]],"YYYY")</f>
        <v>2025</v>
      </c>
      <c r="T191" s="75">
        <v>45868</v>
      </c>
      <c r="U191" s="72" t="s">
        <v>49</v>
      </c>
      <c r="V191" s="72">
        <f>IF(Table15[[#This Row],[Payment_Status]]="Paid",1,0)</f>
        <v>0</v>
      </c>
      <c r="W191" s="72">
        <f>IF(Table15[[#This Row],[Payment_Status]]="Unpaid",1,0)</f>
        <v>1</v>
      </c>
      <c r="X191" s="72">
        <f>IF(Table15[[#This Row],[Payment_Status]]="Pending",1,0)</f>
        <v>0</v>
      </c>
      <c r="Y191" s="72" t="s">
        <v>50</v>
      </c>
      <c r="Z191" s="72" t="s">
        <v>39</v>
      </c>
      <c r="AA191" s="72" t="s">
        <v>85</v>
      </c>
      <c r="AB191" s="72">
        <v>53.18</v>
      </c>
      <c r="AC191" s="72">
        <v>69.98</v>
      </c>
      <c r="AD191" s="72" t="s">
        <v>46</v>
      </c>
      <c r="AE191" s="73">
        <v>45310</v>
      </c>
      <c r="AF191" s="72">
        <v>35</v>
      </c>
      <c r="AG191" s="76" t="s">
        <v>40</v>
      </c>
    </row>
    <row r="192" spans="5:33" x14ac:dyDescent="0.3">
      <c r="E192" s="71" t="s">
        <v>328</v>
      </c>
      <c r="F192" s="72" t="s">
        <v>4162</v>
      </c>
      <c r="G192" s="72" t="s">
        <v>6162</v>
      </c>
      <c r="H192" s="72" t="s">
        <v>35</v>
      </c>
      <c r="I192" s="72" t="s">
        <v>8031</v>
      </c>
      <c r="J192" s="72" t="s">
        <v>8024</v>
      </c>
      <c r="K192" s="72" t="s">
        <v>329</v>
      </c>
      <c r="L192" s="73">
        <v>45833</v>
      </c>
      <c r="M192" s="74">
        <v>0.23482638888888888</v>
      </c>
      <c r="N192" s="72">
        <v>205.77</v>
      </c>
      <c r="O192" s="72">
        <v>2362.4899999999998</v>
      </c>
      <c r="P192" s="72">
        <v>2568.2599999999902</v>
      </c>
      <c r="Q192" s="72">
        <v>1253.02</v>
      </c>
      <c r="R192" s="75">
        <v>45833</v>
      </c>
      <c r="S192" s="72" t="str">
        <f>TEXT(Table15[[#This Row],[Billing_Date]],"YYYY")</f>
        <v>2025</v>
      </c>
      <c r="T192" s="75">
        <v>45876</v>
      </c>
      <c r="U192" s="72" t="s">
        <v>28</v>
      </c>
      <c r="V192" s="72">
        <f>IF(Table15[[#This Row],[Payment_Status]]="Paid",1,0)</f>
        <v>1</v>
      </c>
      <c r="W192" s="72">
        <f>IF(Table15[[#This Row],[Payment_Status]]="Unpaid",1,0)</f>
        <v>0</v>
      </c>
      <c r="X192" s="72">
        <f>IF(Table15[[#This Row],[Payment_Status]]="Pending",1,0)</f>
        <v>0</v>
      </c>
      <c r="Y192" s="72" t="s">
        <v>38</v>
      </c>
      <c r="Z192" s="72" t="s">
        <v>30</v>
      </c>
      <c r="AA192" s="72" t="s">
        <v>85</v>
      </c>
      <c r="AB192" s="72">
        <v>119.03</v>
      </c>
      <c r="AC192" s="72">
        <v>86.74</v>
      </c>
      <c r="AD192" s="72" t="s">
        <v>32</v>
      </c>
      <c r="AE192" s="73">
        <v>44335</v>
      </c>
      <c r="AF192" s="72">
        <v>48</v>
      </c>
      <c r="AG192" s="76" t="s">
        <v>33</v>
      </c>
    </row>
    <row r="193" spans="5:33" x14ac:dyDescent="0.3">
      <c r="E193" s="71" t="s">
        <v>330</v>
      </c>
      <c r="F193" s="72" t="s">
        <v>4163</v>
      </c>
      <c r="G193" s="72" t="s">
        <v>6163</v>
      </c>
      <c r="H193" s="72" t="s">
        <v>26</v>
      </c>
      <c r="I193" s="72" t="s">
        <v>8026</v>
      </c>
      <c r="J193" s="72" t="s">
        <v>8021</v>
      </c>
      <c r="K193" s="72" t="s">
        <v>331</v>
      </c>
      <c r="L193" s="73">
        <v>45768</v>
      </c>
      <c r="M193" s="74">
        <v>0.66946759259259259</v>
      </c>
      <c r="N193" s="72">
        <v>137.13999999999999</v>
      </c>
      <c r="O193" s="72">
        <v>2346.0500000000002</v>
      </c>
      <c r="P193" s="72">
        <v>2483.19</v>
      </c>
      <c r="Q193" s="72">
        <v>983.97</v>
      </c>
      <c r="R193" s="75">
        <v>45769</v>
      </c>
      <c r="S193" s="72" t="str">
        <f>TEXT(Table15[[#This Row],[Billing_Date]],"YYYY")</f>
        <v>2025</v>
      </c>
      <c r="T193" s="75">
        <v>45876</v>
      </c>
      <c r="U193" s="72" t="s">
        <v>49</v>
      </c>
      <c r="V193" s="72">
        <f>IF(Table15[[#This Row],[Payment_Status]]="Paid",1,0)</f>
        <v>0</v>
      </c>
      <c r="W193" s="72">
        <f>IF(Table15[[#This Row],[Payment_Status]]="Unpaid",1,0)</f>
        <v>1</v>
      </c>
      <c r="X193" s="72">
        <f>IF(Table15[[#This Row],[Payment_Status]]="Pending",1,0)</f>
        <v>0</v>
      </c>
      <c r="Y193" s="72" t="s">
        <v>38</v>
      </c>
      <c r="Z193" s="72" t="s">
        <v>30</v>
      </c>
      <c r="AA193" s="72" t="s">
        <v>85</v>
      </c>
      <c r="AB193" s="72">
        <v>88.9</v>
      </c>
      <c r="AC193" s="72">
        <v>48.24</v>
      </c>
      <c r="AD193" s="72" t="s">
        <v>32</v>
      </c>
      <c r="AE193" s="73">
        <v>42423</v>
      </c>
      <c r="AF193" s="72">
        <v>63</v>
      </c>
      <c r="AG193" s="76" t="s">
        <v>64</v>
      </c>
    </row>
    <row r="194" spans="5:33" x14ac:dyDescent="0.3">
      <c r="E194" s="71" t="s">
        <v>912</v>
      </c>
      <c r="F194" s="72" t="s">
        <v>4164</v>
      </c>
      <c r="G194" s="72" t="s">
        <v>6164</v>
      </c>
      <c r="H194" s="72" t="s">
        <v>35</v>
      </c>
      <c r="I194" s="72" t="s">
        <v>8031</v>
      </c>
      <c r="J194" s="72" t="s">
        <v>8024</v>
      </c>
      <c r="K194" s="72" t="s">
        <v>913</v>
      </c>
      <c r="L194" s="73">
        <v>45836</v>
      </c>
      <c r="M194" s="74">
        <v>0.73892361111111116</v>
      </c>
      <c r="N194" s="72">
        <v>102.71</v>
      </c>
      <c r="O194" s="72">
        <v>3120.78</v>
      </c>
      <c r="P194" s="72">
        <v>3223.49</v>
      </c>
      <c r="Q194" s="72">
        <v>492.62</v>
      </c>
      <c r="R194" s="75">
        <v>45842</v>
      </c>
      <c r="S194" s="72" t="str">
        <f>TEXT(Table15[[#This Row],[Billing_Date]],"YYYY")</f>
        <v>2025</v>
      </c>
      <c r="T194" s="75">
        <v>45881</v>
      </c>
      <c r="U194" s="72" t="s">
        <v>37</v>
      </c>
      <c r="V194" s="72">
        <f>IF(Table15[[#This Row],[Payment_Status]]="Paid",1,0)</f>
        <v>0</v>
      </c>
      <c r="W194" s="72">
        <f>IF(Table15[[#This Row],[Payment_Status]]="Unpaid",1,0)</f>
        <v>0</v>
      </c>
      <c r="X194" s="72">
        <f>IF(Table15[[#This Row],[Payment_Status]]="Pending",1,0)</f>
        <v>1</v>
      </c>
      <c r="Y194" s="72" t="s">
        <v>38</v>
      </c>
      <c r="Z194" s="72" t="s">
        <v>30</v>
      </c>
      <c r="AA194" s="72" t="s">
        <v>85</v>
      </c>
      <c r="AB194" s="72">
        <v>49</v>
      </c>
      <c r="AC194" s="72">
        <v>53.71</v>
      </c>
      <c r="AD194" s="72" t="s">
        <v>46</v>
      </c>
      <c r="AE194" s="73">
        <v>42571</v>
      </c>
      <c r="AF194" s="72">
        <v>54</v>
      </c>
      <c r="AG194" s="76" t="s">
        <v>33</v>
      </c>
    </row>
    <row r="195" spans="5:33" x14ac:dyDescent="0.3">
      <c r="E195" s="71" t="s">
        <v>2684</v>
      </c>
      <c r="F195" s="72" t="s">
        <v>4165</v>
      </c>
      <c r="G195" s="72" t="s">
        <v>6165</v>
      </c>
      <c r="H195" s="72" t="s">
        <v>30</v>
      </c>
      <c r="I195" s="72" t="s">
        <v>8031</v>
      </c>
      <c r="J195" s="72" t="s">
        <v>8024</v>
      </c>
      <c r="K195" s="72" t="s">
        <v>2685</v>
      </c>
      <c r="L195" s="73">
        <v>45823</v>
      </c>
      <c r="M195" s="74">
        <v>0.77612268518518523</v>
      </c>
      <c r="N195" s="72">
        <v>126.24</v>
      </c>
      <c r="O195" s="72">
        <v>3895.37</v>
      </c>
      <c r="P195" s="72">
        <v>4021.6099999999901</v>
      </c>
      <c r="Q195" s="72">
        <v>581.96</v>
      </c>
      <c r="R195" s="75">
        <v>45826</v>
      </c>
      <c r="S195" s="72" t="str">
        <f>TEXT(Table15[[#This Row],[Billing_Date]],"YYYY")</f>
        <v>2025</v>
      </c>
      <c r="T195" s="75">
        <v>45883</v>
      </c>
      <c r="U195" s="72" t="s">
        <v>28</v>
      </c>
      <c r="V195" s="72">
        <f>IF(Table15[[#This Row],[Payment_Status]]="Paid",1,0)</f>
        <v>1</v>
      </c>
      <c r="W195" s="72">
        <f>IF(Table15[[#This Row],[Payment_Status]]="Unpaid",1,0)</f>
        <v>0</v>
      </c>
      <c r="X195" s="72">
        <f>IF(Table15[[#This Row],[Payment_Status]]="Pending",1,0)</f>
        <v>0</v>
      </c>
      <c r="Y195" s="72" t="s">
        <v>58</v>
      </c>
      <c r="Z195" s="72" t="s">
        <v>44</v>
      </c>
      <c r="AA195" s="72" t="s">
        <v>45</v>
      </c>
      <c r="AB195" s="72">
        <v>71.27</v>
      </c>
      <c r="AC195" s="72">
        <v>54.97</v>
      </c>
      <c r="AD195" s="72" t="s">
        <v>32</v>
      </c>
      <c r="AE195" s="73">
        <v>42423</v>
      </c>
      <c r="AF195" s="72">
        <v>25</v>
      </c>
      <c r="AG195" s="76" t="s">
        <v>33</v>
      </c>
    </row>
    <row r="196" spans="5:33" x14ac:dyDescent="0.3">
      <c r="E196" s="71" t="s">
        <v>336</v>
      </c>
      <c r="F196" s="72" t="s">
        <v>4166</v>
      </c>
      <c r="G196" s="72" t="s">
        <v>6166</v>
      </c>
      <c r="H196" s="72" t="s">
        <v>30</v>
      </c>
      <c r="I196" s="72" t="s">
        <v>8031</v>
      </c>
      <c r="J196" s="72" t="s">
        <v>8024</v>
      </c>
      <c r="K196" s="72" t="s">
        <v>337</v>
      </c>
      <c r="L196" s="73">
        <v>45579</v>
      </c>
      <c r="M196" s="74">
        <v>0.91805555555555551</v>
      </c>
      <c r="N196" s="72">
        <v>405.09</v>
      </c>
      <c r="O196" s="72">
        <v>2049.4699999999998</v>
      </c>
      <c r="P196" s="72">
        <v>2454.56</v>
      </c>
      <c r="Q196" s="72">
        <v>3011.32</v>
      </c>
      <c r="R196" s="75">
        <v>45809</v>
      </c>
      <c r="S196" s="72" t="str">
        <f>TEXT(Table15[[#This Row],[Billing_Date]],"YYYY")</f>
        <v>2025</v>
      </c>
      <c r="T196" s="75">
        <v>45885</v>
      </c>
      <c r="U196" s="72" t="s">
        <v>37</v>
      </c>
      <c r="V196" s="72">
        <f>IF(Table15[[#This Row],[Payment_Status]]="Paid",1,0)</f>
        <v>0</v>
      </c>
      <c r="W196" s="72">
        <f>IF(Table15[[#This Row],[Payment_Status]]="Unpaid",1,0)</f>
        <v>0</v>
      </c>
      <c r="X196" s="72">
        <f>IF(Table15[[#This Row],[Payment_Status]]="Pending",1,0)</f>
        <v>1</v>
      </c>
      <c r="Y196" s="72" t="s">
        <v>38</v>
      </c>
      <c r="Z196" s="72" t="s">
        <v>39</v>
      </c>
      <c r="AA196" s="72" t="s">
        <v>85</v>
      </c>
      <c r="AB196" s="72">
        <v>252.51</v>
      </c>
      <c r="AC196" s="72">
        <v>152.58000000000001</v>
      </c>
      <c r="AD196" s="72" t="s">
        <v>46</v>
      </c>
      <c r="AE196" s="73">
        <v>42245</v>
      </c>
      <c r="AF196" s="72">
        <v>50</v>
      </c>
      <c r="AG196" s="76" t="s">
        <v>33</v>
      </c>
    </row>
    <row r="197" spans="5:33" x14ac:dyDescent="0.3">
      <c r="E197" s="71" t="s">
        <v>338</v>
      </c>
      <c r="F197" s="72" t="s">
        <v>4167</v>
      </c>
      <c r="G197" s="72" t="s">
        <v>6167</v>
      </c>
      <c r="H197" s="72" t="s">
        <v>26</v>
      </c>
      <c r="I197" s="72" t="s">
        <v>8029</v>
      </c>
      <c r="J197" s="72" t="s">
        <v>8020</v>
      </c>
      <c r="K197" s="72" t="s">
        <v>339</v>
      </c>
      <c r="L197" s="73">
        <v>45690</v>
      </c>
      <c r="M197" s="74">
        <v>0.81313657407407403</v>
      </c>
      <c r="N197" s="72">
        <v>232.13</v>
      </c>
      <c r="O197" s="72">
        <v>2268.02</v>
      </c>
      <c r="P197" s="72">
        <v>2500.15</v>
      </c>
      <c r="Q197" s="72">
        <v>1604.07</v>
      </c>
      <c r="R197" s="75">
        <v>45852</v>
      </c>
      <c r="S197" s="72" t="str">
        <f>TEXT(Table15[[#This Row],[Billing_Date]],"YYYY")</f>
        <v>2025</v>
      </c>
      <c r="T197" s="75">
        <v>45867</v>
      </c>
      <c r="U197" s="72" t="s">
        <v>37</v>
      </c>
      <c r="V197" s="72">
        <f>IF(Table15[[#This Row],[Payment_Status]]="Paid",1,0)</f>
        <v>0</v>
      </c>
      <c r="W197" s="72">
        <f>IF(Table15[[#This Row],[Payment_Status]]="Unpaid",1,0)</f>
        <v>0</v>
      </c>
      <c r="X197" s="72">
        <f>IF(Table15[[#This Row],[Payment_Status]]="Pending",1,0)</f>
        <v>1</v>
      </c>
      <c r="Y197" s="72" t="s">
        <v>38</v>
      </c>
      <c r="Z197" s="72" t="s">
        <v>39</v>
      </c>
      <c r="AA197" s="72" t="s">
        <v>85</v>
      </c>
      <c r="AB197" s="72">
        <v>142.13</v>
      </c>
      <c r="AC197" s="72">
        <v>90</v>
      </c>
      <c r="AD197" s="72" t="s">
        <v>46</v>
      </c>
      <c r="AE197" s="73">
        <v>44120</v>
      </c>
      <c r="AF197" s="72">
        <v>63</v>
      </c>
      <c r="AG197" s="76" t="s">
        <v>64</v>
      </c>
    </row>
    <row r="198" spans="5:33" x14ac:dyDescent="0.3">
      <c r="E198" s="71" t="s">
        <v>340</v>
      </c>
      <c r="F198" s="72" t="s">
        <v>4168</v>
      </c>
      <c r="G198" s="72" t="s">
        <v>6168</v>
      </c>
      <c r="H198" s="72" t="s">
        <v>35</v>
      </c>
      <c r="I198" s="72" t="s">
        <v>8031</v>
      </c>
      <c r="J198" s="72" t="s">
        <v>8024</v>
      </c>
      <c r="K198" s="72" t="s">
        <v>341</v>
      </c>
      <c r="L198" s="73">
        <v>45618</v>
      </c>
      <c r="M198" s="74">
        <v>0.41993055555555553</v>
      </c>
      <c r="N198" s="72">
        <v>259.5</v>
      </c>
      <c r="O198" s="72">
        <v>3497.34</v>
      </c>
      <c r="P198" s="72">
        <v>3756.84</v>
      </c>
      <c r="Q198" s="72">
        <v>1261.22</v>
      </c>
      <c r="R198" s="75">
        <v>45620</v>
      </c>
      <c r="S198" s="72" t="str">
        <f>TEXT(Table15[[#This Row],[Billing_Date]],"YYYY")</f>
        <v>2024</v>
      </c>
      <c r="T198" s="75">
        <v>45882</v>
      </c>
      <c r="U198" s="72" t="s">
        <v>49</v>
      </c>
      <c r="V198" s="72">
        <f>IF(Table15[[#This Row],[Payment_Status]]="Paid",1,0)</f>
        <v>0</v>
      </c>
      <c r="W198" s="72">
        <f>IF(Table15[[#This Row],[Payment_Status]]="Unpaid",1,0)</f>
        <v>1</v>
      </c>
      <c r="X198" s="72">
        <f>IF(Table15[[#This Row],[Payment_Status]]="Pending",1,0)</f>
        <v>0</v>
      </c>
      <c r="Y198" s="72" t="s">
        <v>58</v>
      </c>
      <c r="Z198" s="72" t="s">
        <v>44</v>
      </c>
      <c r="AA198" s="72" t="s">
        <v>51</v>
      </c>
      <c r="AB198" s="72">
        <v>144.34</v>
      </c>
      <c r="AC198" s="72">
        <v>115.16</v>
      </c>
      <c r="AD198" s="72" t="s">
        <v>46</v>
      </c>
      <c r="AE198" s="73">
        <v>44487</v>
      </c>
      <c r="AF198" s="72">
        <v>41</v>
      </c>
      <c r="AG198" s="76" t="s">
        <v>40</v>
      </c>
    </row>
    <row r="199" spans="5:33" x14ac:dyDescent="0.3">
      <c r="E199" s="71" t="s">
        <v>342</v>
      </c>
      <c r="F199" s="72" t="s">
        <v>4169</v>
      </c>
      <c r="G199" s="72" t="s">
        <v>6169</v>
      </c>
      <c r="H199" s="72" t="s">
        <v>26</v>
      </c>
      <c r="I199" s="72" t="s">
        <v>8025</v>
      </c>
      <c r="J199" s="72" t="s">
        <v>8020</v>
      </c>
      <c r="K199" s="72" t="s">
        <v>343</v>
      </c>
      <c r="L199" s="73">
        <v>45507</v>
      </c>
      <c r="M199" s="74">
        <v>0.35354166666666664</v>
      </c>
      <c r="N199" s="72">
        <v>409.59</v>
      </c>
      <c r="O199" s="72">
        <v>3076.06</v>
      </c>
      <c r="P199" s="72">
        <v>3485.65</v>
      </c>
      <c r="Q199" s="72">
        <v>2303.8000000000002</v>
      </c>
      <c r="R199" s="75">
        <v>45722</v>
      </c>
      <c r="S199" s="72" t="str">
        <f>TEXT(Table15[[#This Row],[Billing_Date]],"YYYY")</f>
        <v>2025</v>
      </c>
      <c r="T199" s="75">
        <v>45870</v>
      </c>
      <c r="U199" s="72" t="s">
        <v>28</v>
      </c>
      <c r="V199" s="72">
        <f>IF(Table15[[#This Row],[Payment_Status]]="Paid",1,0)</f>
        <v>1</v>
      </c>
      <c r="W199" s="72">
        <f>IF(Table15[[#This Row],[Payment_Status]]="Unpaid",1,0)</f>
        <v>0</v>
      </c>
      <c r="X199" s="72">
        <f>IF(Table15[[#This Row],[Payment_Status]]="Pending",1,0)</f>
        <v>0</v>
      </c>
      <c r="Y199" s="72" t="s">
        <v>50</v>
      </c>
      <c r="Z199" s="72" t="s">
        <v>39</v>
      </c>
      <c r="AA199" s="72" t="s">
        <v>45</v>
      </c>
      <c r="AB199" s="72">
        <v>234.04</v>
      </c>
      <c r="AC199" s="72">
        <v>175.55</v>
      </c>
      <c r="AD199" s="72" t="s">
        <v>32</v>
      </c>
      <c r="AE199" s="73">
        <v>45125</v>
      </c>
      <c r="AF199" s="72">
        <v>24</v>
      </c>
      <c r="AG199" s="76" t="s">
        <v>33</v>
      </c>
    </row>
    <row r="200" spans="5:33" x14ac:dyDescent="0.3">
      <c r="E200" s="71" t="s">
        <v>344</v>
      </c>
      <c r="F200" s="72" t="s">
        <v>4170</v>
      </c>
      <c r="G200" s="72" t="s">
        <v>6170</v>
      </c>
      <c r="H200" s="72" t="s">
        <v>30</v>
      </c>
      <c r="I200" s="72" t="s">
        <v>8026</v>
      </c>
      <c r="J200" s="72" t="s">
        <v>8021</v>
      </c>
      <c r="K200" s="72" t="s">
        <v>345</v>
      </c>
      <c r="L200" s="73">
        <v>45683</v>
      </c>
      <c r="M200" s="74">
        <v>0.23055555555555557</v>
      </c>
      <c r="N200" s="72">
        <v>189.77</v>
      </c>
      <c r="O200" s="72">
        <v>1181.53</v>
      </c>
      <c r="P200" s="72">
        <v>1371.3</v>
      </c>
      <c r="Q200" s="72">
        <v>1355.79</v>
      </c>
      <c r="R200" s="75">
        <v>45784</v>
      </c>
      <c r="S200" s="72" t="str">
        <f>TEXT(Table15[[#This Row],[Billing_Date]],"YYYY")</f>
        <v>2025</v>
      </c>
      <c r="T200" s="75">
        <v>45869</v>
      </c>
      <c r="U200" s="72" t="s">
        <v>37</v>
      </c>
      <c r="V200" s="72">
        <f>IF(Table15[[#This Row],[Payment_Status]]="Paid",1,0)</f>
        <v>0</v>
      </c>
      <c r="W200" s="72">
        <f>IF(Table15[[#This Row],[Payment_Status]]="Unpaid",1,0)</f>
        <v>0</v>
      </c>
      <c r="X200" s="72">
        <f>IF(Table15[[#This Row],[Payment_Status]]="Pending",1,0)</f>
        <v>1</v>
      </c>
      <c r="Y200" s="72" t="s">
        <v>58</v>
      </c>
      <c r="Z200" s="72" t="s">
        <v>30</v>
      </c>
      <c r="AA200" s="72" t="s">
        <v>63</v>
      </c>
      <c r="AB200" s="72">
        <v>104.57</v>
      </c>
      <c r="AC200" s="72">
        <v>85.2</v>
      </c>
      <c r="AD200" s="72" t="s">
        <v>32</v>
      </c>
      <c r="AE200" s="73">
        <v>45104</v>
      </c>
      <c r="AF200" s="72">
        <v>40</v>
      </c>
      <c r="AG200" s="76" t="s">
        <v>64</v>
      </c>
    </row>
    <row r="201" spans="5:33" x14ac:dyDescent="0.3">
      <c r="E201" s="71" t="s">
        <v>346</v>
      </c>
      <c r="F201" s="72" t="s">
        <v>4171</v>
      </c>
      <c r="G201" s="72" t="s">
        <v>6171</v>
      </c>
      <c r="H201" s="72" t="s">
        <v>35</v>
      </c>
      <c r="I201" s="72" t="s">
        <v>8029</v>
      </c>
      <c r="J201" s="72" t="s">
        <v>8020</v>
      </c>
      <c r="K201" s="72" t="s">
        <v>347</v>
      </c>
      <c r="L201" s="73">
        <v>45534</v>
      </c>
      <c r="M201" s="74">
        <v>0.51996527777777779</v>
      </c>
      <c r="N201" s="72">
        <v>305.48</v>
      </c>
      <c r="O201" s="72">
        <v>4463.76</v>
      </c>
      <c r="P201" s="72">
        <v>4769.24</v>
      </c>
      <c r="Q201" s="72">
        <v>1617.72</v>
      </c>
      <c r="R201" s="75">
        <v>45688</v>
      </c>
      <c r="S201" s="72" t="str">
        <f>TEXT(Table15[[#This Row],[Billing_Date]],"YYYY")</f>
        <v>2025</v>
      </c>
      <c r="T201" s="75">
        <v>45884</v>
      </c>
      <c r="U201" s="72" t="s">
        <v>37</v>
      </c>
      <c r="V201" s="72">
        <f>IF(Table15[[#This Row],[Payment_Status]]="Paid",1,0)</f>
        <v>0</v>
      </c>
      <c r="W201" s="72">
        <f>IF(Table15[[#This Row],[Payment_Status]]="Unpaid",1,0)</f>
        <v>0</v>
      </c>
      <c r="X201" s="72">
        <f>IF(Table15[[#This Row],[Payment_Status]]="Pending",1,0)</f>
        <v>1</v>
      </c>
      <c r="Y201" s="72" t="s">
        <v>58</v>
      </c>
      <c r="Z201" s="72" t="s">
        <v>39</v>
      </c>
      <c r="AA201" s="72" t="s">
        <v>51</v>
      </c>
      <c r="AB201" s="72">
        <v>136.84</v>
      </c>
      <c r="AC201" s="72">
        <v>168.64</v>
      </c>
      <c r="AD201" s="72" t="s">
        <v>32</v>
      </c>
      <c r="AE201" s="73">
        <v>43950</v>
      </c>
      <c r="AF201" s="72">
        <v>50</v>
      </c>
      <c r="AG201" s="76" t="s">
        <v>33</v>
      </c>
    </row>
    <row r="202" spans="5:33" x14ac:dyDescent="0.3">
      <c r="E202" s="71" t="s">
        <v>348</v>
      </c>
      <c r="F202" s="72" t="s">
        <v>4172</v>
      </c>
      <c r="G202" s="72" t="s">
        <v>6172</v>
      </c>
      <c r="H202" s="72" t="s">
        <v>30</v>
      </c>
      <c r="I202" s="72" t="s">
        <v>8026</v>
      </c>
      <c r="J202" s="72" t="s">
        <v>8021</v>
      </c>
      <c r="K202" s="72" t="s">
        <v>349</v>
      </c>
      <c r="L202" s="73">
        <v>45798</v>
      </c>
      <c r="M202" s="74">
        <v>0.21128472222222222</v>
      </c>
      <c r="N202" s="72">
        <v>177.01</v>
      </c>
      <c r="O202" s="72">
        <v>2320.1799999999998</v>
      </c>
      <c r="P202" s="72">
        <v>2497.1899999999901</v>
      </c>
      <c r="Q202" s="72">
        <v>981.76</v>
      </c>
      <c r="R202" s="75">
        <v>45849</v>
      </c>
      <c r="S202" s="72" t="str">
        <f>TEXT(Table15[[#This Row],[Billing_Date]],"YYYY")</f>
        <v>2025</v>
      </c>
      <c r="T202" s="75">
        <v>45878</v>
      </c>
      <c r="U202" s="72" t="s">
        <v>28</v>
      </c>
      <c r="V202" s="72">
        <f>IF(Table15[[#This Row],[Payment_Status]]="Paid",1,0)</f>
        <v>1</v>
      </c>
      <c r="W202" s="72">
        <f>IF(Table15[[#This Row],[Payment_Status]]="Unpaid",1,0)</f>
        <v>0</v>
      </c>
      <c r="X202" s="72">
        <f>IF(Table15[[#This Row],[Payment_Status]]="Pending",1,0)</f>
        <v>0</v>
      </c>
      <c r="Y202" s="72" t="s">
        <v>38</v>
      </c>
      <c r="Z202" s="72" t="s">
        <v>44</v>
      </c>
      <c r="AA202" s="72" t="s">
        <v>63</v>
      </c>
      <c r="AB202" s="72">
        <v>95.19</v>
      </c>
      <c r="AC202" s="72">
        <v>81.819999999999993</v>
      </c>
      <c r="AD202" s="72" t="s">
        <v>46</v>
      </c>
      <c r="AE202" s="73">
        <v>45120</v>
      </c>
      <c r="AF202" s="72">
        <v>73</v>
      </c>
      <c r="AG202" s="76" t="s">
        <v>40</v>
      </c>
    </row>
    <row r="203" spans="5:33" x14ac:dyDescent="0.3">
      <c r="E203" s="71" t="s">
        <v>2031</v>
      </c>
      <c r="F203" s="72" t="s">
        <v>4173</v>
      </c>
      <c r="G203" s="72" t="s">
        <v>6173</v>
      </c>
      <c r="H203" s="72" t="s">
        <v>26</v>
      </c>
      <c r="I203" s="72" t="s">
        <v>8026</v>
      </c>
      <c r="J203" s="72" t="s">
        <v>8021</v>
      </c>
      <c r="K203" s="72" t="s">
        <v>2032</v>
      </c>
      <c r="L203" s="73">
        <v>45591</v>
      </c>
      <c r="M203" s="74">
        <v>0.3634722222222222</v>
      </c>
      <c r="N203" s="72">
        <v>430.66</v>
      </c>
      <c r="O203" s="72">
        <v>4841.83</v>
      </c>
      <c r="P203" s="72">
        <v>5272.49</v>
      </c>
      <c r="Q203" s="72">
        <v>2318.88</v>
      </c>
      <c r="R203" s="75">
        <v>45594</v>
      </c>
      <c r="S203" s="72" t="str">
        <f>TEXT(Table15[[#This Row],[Billing_Date]],"YYYY")</f>
        <v>2024</v>
      </c>
      <c r="T203" s="75">
        <v>45885</v>
      </c>
      <c r="U203" s="72" t="s">
        <v>28</v>
      </c>
      <c r="V203" s="72">
        <f>IF(Table15[[#This Row],[Payment_Status]]="Paid",1,0)</f>
        <v>1</v>
      </c>
      <c r="W203" s="72">
        <f>IF(Table15[[#This Row],[Payment_Status]]="Unpaid",1,0)</f>
        <v>0</v>
      </c>
      <c r="X203" s="72">
        <f>IF(Table15[[#This Row],[Payment_Status]]="Pending",1,0)</f>
        <v>0</v>
      </c>
      <c r="Y203" s="72" t="s">
        <v>50</v>
      </c>
      <c r="Z203" s="72" t="s">
        <v>30</v>
      </c>
      <c r="AA203" s="72" t="s">
        <v>45</v>
      </c>
      <c r="AB203" s="72">
        <v>198.03</v>
      </c>
      <c r="AC203" s="72">
        <v>232.63</v>
      </c>
      <c r="AD203" s="72" t="s">
        <v>46</v>
      </c>
      <c r="AE203" s="73">
        <v>42698</v>
      </c>
      <c r="AF203" s="72">
        <v>46</v>
      </c>
      <c r="AG203" s="76" t="s">
        <v>33</v>
      </c>
    </row>
    <row r="204" spans="5:33" x14ac:dyDescent="0.3">
      <c r="E204" s="71" t="s">
        <v>3054</v>
      </c>
      <c r="F204" s="72" t="s">
        <v>4174</v>
      </c>
      <c r="G204" s="72" t="s">
        <v>6174</v>
      </c>
      <c r="H204" s="72" t="s">
        <v>26</v>
      </c>
      <c r="I204" s="72" t="s">
        <v>8025</v>
      </c>
      <c r="J204" s="72" t="s">
        <v>8020</v>
      </c>
      <c r="K204" s="72" t="s">
        <v>3055</v>
      </c>
      <c r="L204" s="73">
        <v>45609</v>
      </c>
      <c r="M204" s="74">
        <v>0.23401620370370371</v>
      </c>
      <c r="N204" s="72">
        <v>43.37</v>
      </c>
      <c r="O204" s="72">
        <v>2118.42</v>
      </c>
      <c r="P204" s="72">
        <v>2161.79</v>
      </c>
      <c r="Q204" s="72">
        <v>263.43</v>
      </c>
      <c r="R204" s="75">
        <v>45609</v>
      </c>
      <c r="S204" s="72" t="str">
        <f>TEXT(Table15[[#This Row],[Billing_Date]],"YYYY")</f>
        <v>2024</v>
      </c>
      <c r="T204" s="75">
        <v>45860</v>
      </c>
      <c r="U204" s="72" t="s">
        <v>37</v>
      </c>
      <c r="V204" s="72">
        <f>IF(Table15[[#This Row],[Payment_Status]]="Paid",1,0)</f>
        <v>0</v>
      </c>
      <c r="W204" s="72">
        <f>IF(Table15[[#This Row],[Payment_Status]]="Unpaid",1,0)</f>
        <v>0</v>
      </c>
      <c r="X204" s="72">
        <f>IF(Table15[[#This Row],[Payment_Status]]="Pending",1,0)</f>
        <v>1</v>
      </c>
      <c r="Y204" s="72" t="s">
        <v>43</v>
      </c>
      <c r="Z204" s="72" t="s">
        <v>44</v>
      </c>
      <c r="AA204" s="72" t="s">
        <v>31</v>
      </c>
      <c r="AB204" s="72">
        <v>21.08</v>
      </c>
      <c r="AC204" s="72">
        <v>22.29</v>
      </c>
      <c r="AD204" s="72" t="s">
        <v>32</v>
      </c>
      <c r="AE204" s="73">
        <v>44092</v>
      </c>
      <c r="AF204" s="72">
        <v>22</v>
      </c>
      <c r="AG204" s="76" t="s">
        <v>64</v>
      </c>
    </row>
    <row r="205" spans="5:33" x14ac:dyDescent="0.3">
      <c r="E205" s="71" t="s">
        <v>1080</v>
      </c>
      <c r="F205" s="72" t="s">
        <v>4175</v>
      </c>
      <c r="G205" s="72" t="s">
        <v>6175</v>
      </c>
      <c r="H205" s="72" t="s">
        <v>30</v>
      </c>
      <c r="I205" s="72" t="s">
        <v>8028</v>
      </c>
      <c r="J205" s="72" t="s">
        <v>8022</v>
      </c>
      <c r="K205" s="72" t="s">
        <v>1081</v>
      </c>
      <c r="L205" s="73">
        <v>45665</v>
      </c>
      <c r="M205" s="74">
        <v>0.81594907407407402</v>
      </c>
      <c r="N205" s="72">
        <v>418.27</v>
      </c>
      <c r="O205" s="72">
        <v>3331.76</v>
      </c>
      <c r="P205" s="72">
        <v>3750.03</v>
      </c>
      <c r="Q205" s="72">
        <v>2029.67</v>
      </c>
      <c r="R205" s="75">
        <v>45775</v>
      </c>
      <c r="S205" s="72" t="str">
        <f>TEXT(Table15[[#This Row],[Billing_Date]],"YYYY")</f>
        <v>2025</v>
      </c>
      <c r="T205" s="75">
        <v>45866</v>
      </c>
      <c r="U205" s="72" t="s">
        <v>49</v>
      </c>
      <c r="V205" s="72">
        <f>IF(Table15[[#This Row],[Payment_Status]]="Paid",1,0)</f>
        <v>0</v>
      </c>
      <c r="W205" s="72">
        <f>IF(Table15[[#This Row],[Payment_Status]]="Unpaid",1,0)</f>
        <v>1</v>
      </c>
      <c r="X205" s="72">
        <f>IF(Table15[[#This Row],[Payment_Status]]="Pending",1,0)</f>
        <v>0</v>
      </c>
      <c r="Y205" s="72" t="s">
        <v>43</v>
      </c>
      <c r="Z205" s="72" t="s">
        <v>39</v>
      </c>
      <c r="AA205" s="72" t="s">
        <v>51</v>
      </c>
      <c r="AB205" s="72">
        <v>175.77</v>
      </c>
      <c r="AC205" s="72">
        <v>242.5</v>
      </c>
      <c r="AD205" s="72" t="s">
        <v>32</v>
      </c>
      <c r="AE205" s="73">
        <v>42211</v>
      </c>
      <c r="AF205" s="72">
        <v>23</v>
      </c>
      <c r="AG205" s="76" t="s">
        <v>33</v>
      </c>
    </row>
    <row r="206" spans="5:33" x14ac:dyDescent="0.3">
      <c r="E206" s="71" t="s">
        <v>356</v>
      </c>
      <c r="F206" s="72" t="s">
        <v>4176</v>
      </c>
      <c r="G206" s="72" t="s">
        <v>6176</v>
      </c>
      <c r="H206" s="72" t="s">
        <v>26</v>
      </c>
      <c r="I206" s="72" t="s">
        <v>8030</v>
      </c>
      <c r="J206" s="72" t="s">
        <v>8023</v>
      </c>
      <c r="K206" s="72" t="s">
        <v>357</v>
      </c>
      <c r="L206" s="73">
        <v>45688</v>
      </c>
      <c r="M206" s="74">
        <v>0.81690972222222225</v>
      </c>
      <c r="N206" s="72">
        <v>357.2</v>
      </c>
      <c r="O206" s="72">
        <v>1934.26</v>
      </c>
      <c r="P206" s="72">
        <v>2291.46</v>
      </c>
      <c r="Q206" s="72">
        <v>2605.73</v>
      </c>
      <c r="R206" s="75">
        <v>45693</v>
      </c>
      <c r="S206" s="72" t="str">
        <f>TEXT(Table15[[#This Row],[Billing_Date]],"YYYY")</f>
        <v>2025</v>
      </c>
      <c r="T206" s="75">
        <v>45882</v>
      </c>
      <c r="U206" s="72" t="s">
        <v>49</v>
      </c>
      <c r="V206" s="72">
        <f>IF(Table15[[#This Row],[Payment_Status]]="Paid",1,0)</f>
        <v>0</v>
      </c>
      <c r="W206" s="72">
        <f>IF(Table15[[#This Row],[Payment_Status]]="Unpaid",1,0)</f>
        <v>1</v>
      </c>
      <c r="X206" s="72">
        <f>IF(Table15[[#This Row],[Payment_Status]]="Pending",1,0)</f>
        <v>0</v>
      </c>
      <c r="Y206" s="72" t="s">
        <v>38</v>
      </c>
      <c r="Z206" s="72" t="s">
        <v>39</v>
      </c>
      <c r="AA206" s="72" t="s">
        <v>63</v>
      </c>
      <c r="AB206" s="72">
        <v>156.29</v>
      </c>
      <c r="AC206" s="72">
        <v>200.91</v>
      </c>
      <c r="AD206" s="72" t="s">
        <v>32</v>
      </c>
      <c r="AE206" s="73">
        <v>43456</v>
      </c>
      <c r="AF206" s="72">
        <v>21</v>
      </c>
      <c r="AG206" s="76" t="s">
        <v>33</v>
      </c>
    </row>
    <row r="207" spans="5:33" x14ac:dyDescent="0.3">
      <c r="E207" s="71" t="s">
        <v>358</v>
      </c>
      <c r="F207" s="72" t="s">
        <v>4177</v>
      </c>
      <c r="G207" s="72" t="s">
        <v>6177</v>
      </c>
      <c r="H207" s="72" t="s">
        <v>35</v>
      </c>
      <c r="I207" s="72" t="s">
        <v>8031</v>
      </c>
      <c r="J207" s="72" t="s">
        <v>8024</v>
      </c>
      <c r="K207" s="72" t="s">
        <v>359</v>
      </c>
      <c r="L207" s="73">
        <v>45758</v>
      </c>
      <c r="M207" s="74">
        <v>0.77346064814814819</v>
      </c>
      <c r="N207" s="72">
        <v>471.98</v>
      </c>
      <c r="O207" s="72">
        <v>4055.14</v>
      </c>
      <c r="P207" s="72">
        <v>4527.12</v>
      </c>
      <c r="Q207" s="72">
        <v>2891.07</v>
      </c>
      <c r="R207" s="75">
        <v>45846</v>
      </c>
      <c r="S207" s="72" t="str">
        <f>TEXT(Table15[[#This Row],[Billing_Date]],"YYYY")</f>
        <v>2025</v>
      </c>
      <c r="T207" s="75">
        <v>45858</v>
      </c>
      <c r="U207" s="72" t="s">
        <v>28</v>
      </c>
      <c r="V207" s="72">
        <f>IF(Table15[[#This Row],[Payment_Status]]="Paid",1,0)</f>
        <v>1</v>
      </c>
      <c r="W207" s="72">
        <f>IF(Table15[[#This Row],[Payment_Status]]="Unpaid",1,0)</f>
        <v>0</v>
      </c>
      <c r="X207" s="72">
        <f>IF(Table15[[#This Row],[Payment_Status]]="Pending",1,0)</f>
        <v>0</v>
      </c>
      <c r="Y207" s="72" t="s">
        <v>58</v>
      </c>
      <c r="Z207" s="72" t="s">
        <v>39</v>
      </c>
      <c r="AA207" s="72" t="s">
        <v>45</v>
      </c>
      <c r="AB207" s="72">
        <v>292.83999999999997</v>
      </c>
      <c r="AC207" s="72">
        <v>179.14</v>
      </c>
      <c r="AD207" s="72" t="s">
        <v>46</v>
      </c>
      <c r="AE207" s="73">
        <v>43509</v>
      </c>
      <c r="AF207" s="72">
        <v>74</v>
      </c>
      <c r="AG207" s="76" t="s">
        <v>64</v>
      </c>
    </row>
    <row r="208" spans="5:33" x14ac:dyDescent="0.3">
      <c r="E208" s="71" t="s">
        <v>360</v>
      </c>
      <c r="F208" s="72" t="s">
        <v>4178</v>
      </c>
      <c r="G208" s="72" t="s">
        <v>6178</v>
      </c>
      <c r="H208" s="72" t="s">
        <v>35</v>
      </c>
      <c r="I208" s="72" t="s">
        <v>8030</v>
      </c>
      <c r="J208" s="72" t="s">
        <v>8023</v>
      </c>
      <c r="K208" s="72" t="s">
        <v>361</v>
      </c>
      <c r="L208" s="73">
        <v>45493</v>
      </c>
      <c r="M208" s="74">
        <v>0.5775231481481482</v>
      </c>
      <c r="N208" s="72">
        <v>251.91</v>
      </c>
      <c r="O208" s="72">
        <v>2037.15</v>
      </c>
      <c r="P208" s="72">
        <v>2289.06</v>
      </c>
      <c r="Q208" s="72">
        <v>1597.37</v>
      </c>
      <c r="R208" s="75">
        <v>45681</v>
      </c>
      <c r="S208" s="72" t="str">
        <f>TEXT(Table15[[#This Row],[Billing_Date]],"YYYY")</f>
        <v>2025</v>
      </c>
      <c r="T208" s="75">
        <v>45880</v>
      </c>
      <c r="U208" s="72" t="s">
        <v>28</v>
      </c>
      <c r="V208" s="72">
        <f>IF(Table15[[#This Row],[Payment_Status]]="Paid",1,0)</f>
        <v>1</v>
      </c>
      <c r="W208" s="72">
        <f>IF(Table15[[#This Row],[Payment_Status]]="Unpaid",1,0)</f>
        <v>0</v>
      </c>
      <c r="X208" s="72">
        <f>IF(Table15[[#This Row],[Payment_Status]]="Pending",1,0)</f>
        <v>0</v>
      </c>
      <c r="Y208" s="72" t="s">
        <v>38</v>
      </c>
      <c r="Z208" s="72" t="s">
        <v>44</v>
      </c>
      <c r="AA208" s="72" t="s">
        <v>45</v>
      </c>
      <c r="AB208" s="72">
        <v>124.23</v>
      </c>
      <c r="AC208" s="72">
        <v>127.68</v>
      </c>
      <c r="AD208" s="72" t="s">
        <v>46</v>
      </c>
      <c r="AE208" s="73">
        <v>43020</v>
      </c>
      <c r="AF208" s="72">
        <v>32</v>
      </c>
      <c r="AG208" s="76" t="s">
        <v>33</v>
      </c>
    </row>
    <row r="209" spans="5:33" x14ac:dyDescent="0.3">
      <c r="E209" s="71" t="s">
        <v>362</v>
      </c>
      <c r="F209" s="72" t="s">
        <v>4179</v>
      </c>
      <c r="G209" s="72" t="s">
        <v>6179</v>
      </c>
      <c r="H209" s="72" t="s">
        <v>35</v>
      </c>
      <c r="I209" s="72" t="s">
        <v>8031</v>
      </c>
      <c r="J209" s="72" t="s">
        <v>8024</v>
      </c>
      <c r="K209" s="72" t="s">
        <v>363</v>
      </c>
      <c r="L209" s="73">
        <v>45810</v>
      </c>
      <c r="M209" s="74">
        <v>0.74534722222222227</v>
      </c>
      <c r="N209" s="72">
        <v>483.86</v>
      </c>
      <c r="O209" s="72">
        <v>2260.16</v>
      </c>
      <c r="P209" s="72">
        <v>2744.02</v>
      </c>
      <c r="Q209" s="72">
        <v>2736</v>
      </c>
      <c r="R209" s="75">
        <v>45812</v>
      </c>
      <c r="S209" s="72" t="str">
        <f>TEXT(Table15[[#This Row],[Billing_Date]],"YYYY")</f>
        <v>2025</v>
      </c>
      <c r="T209" s="75">
        <v>45860</v>
      </c>
      <c r="U209" s="72" t="s">
        <v>28</v>
      </c>
      <c r="V209" s="72">
        <f>IF(Table15[[#This Row],[Payment_Status]]="Paid",1,0)</f>
        <v>1</v>
      </c>
      <c r="W209" s="72">
        <f>IF(Table15[[#This Row],[Payment_Status]]="Unpaid",1,0)</f>
        <v>0</v>
      </c>
      <c r="X209" s="72">
        <f>IF(Table15[[#This Row],[Payment_Status]]="Pending",1,0)</f>
        <v>0</v>
      </c>
      <c r="Y209" s="72" t="s">
        <v>43</v>
      </c>
      <c r="Z209" s="72" t="s">
        <v>30</v>
      </c>
      <c r="AA209" s="72" t="s">
        <v>63</v>
      </c>
      <c r="AB209" s="72">
        <v>273.33999999999997</v>
      </c>
      <c r="AC209" s="72">
        <v>210.52</v>
      </c>
      <c r="AD209" s="72" t="s">
        <v>46</v>
      </c>
      <c r="AE209" s="73">
        <v>44145</v>
      </c>
      <c r="AF209" s="72">
        <v>26</v>
      </c>
      <c r="AG209" s="76" t="s">
        <v>33</v>
      </c>
    </row>
    <row r="210" spans="5:33" x14ac:dyDescent="0.3">
      <c r="E210" s="71" t="s">
        <v>364</v>
      </c>
      <c r="F210" s="72" t="s">
        <v>4180</v>
      </c>
      <c r="G210" s="72" t="s">
        <v>6180</v>
      </c>
      <c r="H210" s="72" t="s">
        <v>26</v>
      </c>
      <c r="I210" s="72" t="s">
        <v>8031</v>
      </c>
      <c r="J210" s="72" t="s">
        <v>8024</v>
      </c>
      <c r="K210" s="72" t="s">
        <v>365</v>
      </c>
      <c r="L210" s="73">
        <v>45823</v>
      </c>
      <c r="M210" s="74">
        <v>0.80984953703703699</v>
      </c>
      <c r="N210" s="72">
        <v>60.09</v>
      </c>
      <c r="O210" s="72">
        <v>3893.81</v>
      </c>
      <c r="P210" s="72">
        <v>3953.9</v>
      </c>
      <c r="Q210" s="72">
        <v>303.32</v>
      </c>
      <c r="R210" s="75">
        <v>45826</v>
      </c>
      <c r="S210" s="72" t="str">
        <f>TEXT(Table15[[#This Row],[Billing_Date]],"YYYY")</f>
        <v>2025</v>
      </c>
      <c r="T210" s="75">
        <v>45865</v>
      </c>
      <c r="U210" s="72" t="s">
        <v>49</v>
      </c>
      <c r="V210" s="72">
        <f>IF(Table15[[#This Row],[Payment_Status]]="Paid",1,0)</f>
        <v>0</v>
      </c>
      <c r="W210" s="72">
        <f>IF(Table15[[#This Row],[Payment_Status]]="Unpaid",1,0)</f>
        <v>1</v>
      </c>
      <c r="X210" s="72">
        <f>IF(Table15[[#This Row],[Payment_Status]]="Pending",1,0)</f>
        <v>0</v>
      </c>
      <c r="Y210" s="72" t="s">
        <v>50</v>
      </c>
      <c r="Z210" s="72" t="s">
        <v>39</v>
      </c>
      <c r="AA210" s="72" t="s">
        <v>63</v>
      </c>
      <c r="AB210" s="72">
        <v>30.55</v>
      </c>
      <c r="AC210" s="72">
        <v>29.54</v>
      </c>
      <c r="AD210" s="72" t="s">
        <v>46</v>
      </c>
      <c r="AE210" s="73">
        <v>43524</v>
      </c>
      <c r="AF210" s="72">
        <v>22</v>
      </c>
      <c r="AG210" s="76" t="s">
        <v>64</v>
      </c>
    </row>
    <row r="211" spans="5:33" x14ac:dyDescent="0.3">
      <c r="E211" s="71" t="s">
        <v>366</v>
      </c>
      <c r="F211" s="72" t="s">
        <v>4181</v>
      </c>
      <c r="G211" s="72" t="s">
        <v>6181</v>
      </c>
      <c r="H211" s="72" t="s">
        <v>26</v>
      </c>
      <c r="I211" s="72" t="s">
        <v>8026</v>
      </c>
      <c r="J211" s="72" t="s">
        <v>8021</v>
      </c>
      <c r="K211" s="72" t="s">
        <v>367</v>
      </c>
      <c r="L211" s="73">
        <v>45796</v>
      </c>
      <c r="M211" s="74">
        <v>0.85730324074074071</v>
      </c>
      <c r="N211" s="72">
        <v>489.63</v>
      </c>
      <c r="O211" s="72">
        <v>3363.41</v>
      </c>
      <c r="P211" s="72">
        <v>3853.04</v>
      </c>
      <c r="Q211" s="72">
        <v>2561.7199999999998</v>
      </c>
      <c r="R211" s="75">
        <v>45800</v>
      </c>
      <c r="S211" s="72" t="str">
        <f>TEXT(Table15[[#This Row],[Billing_Date]],"YYYY")</f>
        <v>2025</v>
      </c>
      <c r="T211" s="75">
        <v>45861</v>
      </c>
      <c r="U211" s="72" t="s">
        <v>28</v>
      </c>
      <c r="V211" s="72">
        <f>IF(Table15[[#This Row],[Payment_Status]]="Paid",1,0)</f>
        <v>1</v>
      </c>
      <c r="W211" s="72">
        <f>IF(Table15[[#This Row],[Payment_Status]]="Unpaid",1,0)</f>
        <v>0</v>
      </c>
      <c r="X211" s="72">
        <f>IF(Table15[[#This Row],[Payment_Status]]="Pending",1,0)</f>
        <v>0</v>
      </c>
      <c r="Y211" s="72" t="s">
        <v>43</v>
      </c>
      <c r="Z211" s="72" t="s">
        <v>44</v>
      </c>
      <c r="AA211" s="72" t="s">
        <v>85</v>
      </c>
      <c r="AB211" s="72">
        <v>239.83</v>
      </c>
      <c r="AC211" s="72">
        <v>249.8</v>
      </c>
      <c r="AD211" s="72" t="s">
        <v>46</v>
      </c>
      <c r="AE211" s="73">
        <v>44975</v>
      </c>
      <c r="AF211" s="72">
        <v>45</v>
      </c>
      <c r="AG211" s="76" t="s">
        <v>33</v>
      </c>
    </row>
    <row r="212" spans="5:33" x14ac:dyDescent="0.3">
      <c r="E212" s="71" t="s">
        <v>368</v>
      </c>
      <c r="F212" s="72" t="s">
        <v>6004</v>
      </c>
      <c r="G212" s="72" t="s">
        <v>6182</v>
      </c>
      <c r="H212" s="72" t="s">
        <v>30</v>
      </c>
      <c r="I212" s="72" t="s">
        <v>8031</v>
      </c>
      <c r="J212" s="72" t="s">
        <v>8024</v>
      </c>
      <c r="K212" s="72" t="s">
        <v>369</v>
      </c>
      <c r="L212" s="73">
        <v>45517</v>
      </c>
      <c r="M212" s="74">
        <v>0.69057870370370367</v>
      </c>
      <c r="N212" s="72">
        <v>265.14999999999998</v>
      </c>
      <c r="O212" s="72">
        <v>4681</v>
      </c>
      <c r="P212" s="72">
        <v>4946.1499999999996</v>
      </c>
      <c r="Q212" s="72">
        <v>1498.4</v>
      </c>
      <c r="R212" s="75">
        <v>45519</v>
      </c>
      <c r="S212" s="72" t="str">
        <f>TEXT(Table15[[#This Row],[Billing_Date]],"YYYY")</f>
        <v>2024</v>
      </c>
      <c r="T212" s="75">
        <v>45863</v>
      </c>
      <c r="U212" s="72" t="s">
        <v>37</v>
      </c>
      <c r="V212" s="72">
        <f>IF(Table15[[#This Row],[Payment_Status]]="Paid",1,0)</f>
        <v>0</v>
      </c>
      <c r="W212" s="72">
        <f>IF(Table15[[#This Row],[Payment_Status]]="Unpaid",1,0)</f>
        <v>0</v>
      </c>
      <c r="X212" s="72">
        <f>IF(Table15[[#This Row],[Payment_Status]]="Pending",1,0)</f>
        <v>1</v>
      </c>
      <c r="Y212" s="72" t="s">
        <v>50</v>
      </c>
      <c r="Z212" s="72" t="s">
        <v>39</v>
      </c>
      <c r="AA212" s="72" t="s">
        <v>51</v>
      </c>
      <c r="AB212" s="72">
        <v>130.22</v>
      </c>
      <c r="AC212" s="72">
        <v>134.93</v>
      </c>
      <c r="AD212" s="72" t="s">
        <v>46</v>
      </c>
      <c r="AE212" s="73">
        <v>44447</v>
      </c>
      <c r="AF212" s="72">
        <v>34</v>
      </c>
      <c r="AG212" s="76" t="s">
        <v>64</v>
      </c>
    </row>
    <row r="213" spans="5:33" x14ac:dyDescent="0.3">
      <c r="E213" s="71" t="s">
        <v>370</v>
      </c>
      <c r="F213" s="72" t="s">
        <v>4183</v>
      </c>
      <c r="G213" s="72" t="s">
        <v>6183</v>
      </c>
      <c r="H213" s="72" t="s">
        <v>30</v>
      </c>
      <c r="I213" s="72" t="s">
        <v>8031</v>
      </c>
      <c r="J213" s="72" t="s">
        <v>8024</v>
      </c>
      <c r="K213" s="72" t="s">
        <v>371</v>
      </c>
      <c r="L213" s="73">
        <v>45842</v>
      </c>
      <c r="M213" s="74">
        <v>0.63231481481481477</v>
      </c>
      <c r="N213" s="72">
        <v>211.93</v>
      </c>
      <c r="O213" s="72">
        <v>1431</v>
      </c>
      <c r="P213" s="72">
        <v>1642.93</v>
      </c>
      <c r="Q213" s="72">
        <v>1146.1500000000001</v>
      </c>
      <c r="R213" s="75">
        <v>45845</v>
      </c>
      <c r="S213" s="72" t="str">
        <f>TEXT(Table15[[#This Row],[Billing_Date]],"YYYY")</f>
        <v>2025</v>
      </c>
      <c r="T213" s="75">
        <v>45878</v>
      </c>
      <c r="U213" s="72" t="s">
        <v>28</v>
      </c>
      <c r="V213" s="72">
        <f>IF(Table15[[#This Row],[Payment_Status]]="Paid",1,0)</f>
        <v>1</v>
      </c>
      <c r="W213" s="72">
        <f>IF(Table15[[#This Row],[Payment_Status]]="Unpaid",1,0)</f>
        <v>0</v>
      </c>
      <c r="X213" s="72">
        <f>IF(Table15[[#This Row],[Payment_Status]]="Pending",1,0)</f>
        <v>0</v>
      </c>
      <c r="Y213" s="72" t="s">
        <v>50</v>
      </c>
      <c r="Z213" s="72" t="s">
        <v>39</v>
      </c>
      <c r="AA213" s="72" t="s">
        <v>45</v>
      </c>
      <c r="AB213" s="72">
        <v>111.36</v>
      </c>
      <c r="AC213" s="72">
        <v>100.57</v>
      </c>
      <c r="AD213" s="72" t="s">
        <v>46</v>
      </c>
      <c r="AE213" s="73">
        <v>43256</v>
      </c>
      <c r="AF213" s="72">
        <v>63</v>
      </c>
      <c r="AG213" s="76" t="s">
        <v>40</v>
      </c>
    </row>
    <row r="214" spans="5:33" x14ac:dyDescent="0.3">
      <c r="E214" s="71" t="s">
        <v>372</v>
      </c>
      <c r="F214" s="72" t="s">
        <v>4184</v>
      </c>
      <c r="G214" s="72" t="s">
        <v>6184</v>
      </c>
      <c r="H214" s="72" t="s">
        <v>26</v>
      </c>
      <c r="I214" s="72" t="s">
        <v>8025</v>
      </c>
      <c r="J214" s="72" t="s">
        <v>8020</v>
      </c>
      <c r="K214" s="72" t="s">
        <v>373</v>
      </c>
      <c r="L214" s="73">
        <v>45740</v>
      </c>
      <c r="M214" s="74">
        <v>0.57365740740740745</v>
      </c>
      <c r="N214" s="72">
        <v>499.35</v>
      </c>
      <c r="O214" s="72">
        <v>4196.08</v>
      </c>
      <c r="P214" s="72">
        <v>4695.43</v>
      </c>
      <c r="Q214" s="72">
        <v>2573.69</v>
      </c>
      <c r="R214" s="75">
        <v>45828</v>
      </c>
      <c r="S214" s="72" t="str">
        <f>TEXT(Table15[[#This Row],[Billing_Date]],"YYYY")</f>
        <v>2025</v>
      </c>
      <c r="T214" s="75">
        <v>45870</v>
      </c>
      <c r="U214" s="72" t="s">
        <v>49</v>
      </c>
      <c r="V214" s="72">
        <f>IF(Table15[[#This Row],[Payment_Status]]="Paid",1,0)</f>
        <v>0</v>
      </c>
      <c r="W214" s="72">
        <f>IF(Table15[[#This Row],[Payment_Status]]="Unpaid",1,0)</f>
        <v>1</v>
      </c>
      <c r="X214" s="72">
        <f>IF(Table15[[#This Row],[Payment_Status]]="Pending",1,0)</f>
        <v>0</v>
      </c>
      <c r="Y214" s="72" t="s">
        <v>58</v>
      </c>
      <c r="Z214" s="72" t="s">
        <v>44</v>
      </c>
      <c r="AA214" s="72" t="s">
        <v>45</v>
      </c>
      <c r="AB214" s="72">
        <v>306.10000000000002</v>
      </c>
      <c r="AC214" s="72">
        <v>193.25</v>
      </c>
      <c r="AD214" s="72" t="s">
        <v>32</v>
      </c>
      <c r="AE214" s="73">
        <v>44248</v>
      </c>
      <c r="AF214" s="72">
        <v>73</v>
      </c>
      <c r="AG214" s="76" t="s">
        <v>40</v>
      </c>
    </row>
    <row r="215" spans="5:33" x14ac:dyDescent="0.3">
      <c r="E215" s="71" t="s">
        <v>374</v>
      </c>
      <c r="F215" s="72" t="s">
        <v>4185</v>
      </c>
      <c r="G215" s="72" t="s">
        <v>6185</v>
      </c>
      <c r="H215" s="72" t="s">
        <v>30</v>
      </c>
      <c r="I215" s="72" t="s">
        <v>8030</v>
      </c>
      <c r="J215" s="72" t="s">
        <v>8023</v>
      </c>
      <c r="K215" s="72" t="s">
        <v>375</v>
      </c>
      <c r="L215" s="73">
        <v>45698</v>
      </c>
      <c r="M215" s="74">
        <v>0.20293981481481482</v>
      </c>
      <c r="N215" s="72">
        <v>43.5</v>
      </c>
      <c r="O215" s="72">
        <v>4421.87</v>
      </c>
      <c r="P215" s="72">
        <v>4465.37</v>
      </c>
      <c r="Q215" s="72">
        <v>232.92</v>
      </c>
      <c r="R215" s="75">
        <v>45702</v>
      </c>
      <c r="S215" s="72" t="str">
        <f>TEXT(Table15[[#This Row],[Billing_Date]],"YYYY")</f>
        <v>2025</v>
      </c>
      <c r="T215" s="75">
        <v>45884</v>
      </c>
      <c r="U215" s="72" t="s">
        <v>28</v>
      </c>
      <c r="V215" s="72">
        <f>IF(Table15[[#This Row],[Payment_Status]]="Paid",1,0)</f>
        <v>1</v>
      </c>
      <c r="W215" s="72">
        <f>IF(Table15[[#This Row],[Payment_Status]]="Unpaid",1,0)</f>
        <v>0</v>
      </c>
      <c r="X215" s="72">
        <f>IF(Table15[[#This Row],[Payment_Status]]="Pending",1,0)</f>
        <v>0</v>
      </c>
      <c r="Y215" s="72" t="s">
        <v>58</v>
      </c>
      <c r="Z215" s="72" t="s">
        <v>30</v>
      </c>
      <c r="AA215" s="72" t="s">
        <v>63</v>
      </c>
      <c r="AB215" s="72">
        <v>22.2</v>
      </c>
      <c r="AC215" s="72">
        <v>21.3</v>
      </c>
      <c r="AD215" s="72" t="s">
        <v>32</v>
      </c>
      <c r="AE215" s="73">
        <v>44418</v>
      </c>
      <c r="AF215" s="72">
        <v>51</v>
      </c>
      <c r="AG215" s="76" t="s">
        <v>33</v>
      </c>
    </row>
    <row r="216" spans="5:33" x14ac:dyDescent="0.3">
      <c r="E216" s="71" t="s">
        <v>376</v>
      </c>
      <c r="F216" s="72" t="s">
        <v>4186</v>
      </c>
      <c r="G216" s="72" t="s">
        <v>6186</v>
      </c>
      <c r="H216" s="72" t="s">
        <v>26</v>
      </c>
      <c r="I216" s="72" t="s">
        <v>8029</v>
      </c>
      <c r="J216" s="72" t="s">
        <v>8020</v>
      </c>
      <c r="K216" s="72" t="s">
        <v>377</v>
      </c>
      <c r="L216" s="73">
        <v>45769</v>
      </c>
      <c r="M216" s="74">
        <v>0.87384259259259256</v>
      </c>
      <c r="N216" s="72">
        <v>277.18</v>
      </c>
      <c r="O216" s="72">
        <v>4491.7700000000004</v>
      </c>
      <c r="P216" s="72">
        <v>4768.95</v>
      </c>
      <c r="Q216" s="72">
        <v>2062.15</v>
      </c>
      <c r="R216" s="75">
        <v>45774</v>
      </c>
      <c r="S216" s="72" t="str">
        <f>TEXT(Table15[[#This Row],[Billing_Date]],"YYYY")</f>
        <v>2025</v>
      </c>
      <c r="T216" s="75">
        <v>45876</v>
      </c>
      <c r="U216" s="72" t="s">
        <v>28</v>
      </c>
      <c r="V216" s="72">
        <f>IF(Table15[[#This Row],[Payment_Status]]="Paid",1,0)</f>
        <v>1</v>
      </c>
      <c r="W216" s="72">
        <f>IF(Table15[[#This Row],[Payment_Status]]="Unpaid",1,0)</f>
        <v>0</v>
      </c>
      <c r="X216" s="72">
        <f>IF(Table15[[#This Row],[Payment_Status]]="Pending",1,0)</f>
        <v>0</v>
      </c>
      <c r="Y216" s="72" t="s">
        <v>43</v>
      </c>
      <c r="Z216" s="72" t="s">
        <v>30</v>
      </c>
      <c r="AA216" s="72" t="s">
        <v>51</v>
      </c>
      <c r="AB216" s="72">
        <v>162.02000000000001</v>
      </c>
      <c r="AC216" s="72">
        <v>115.16</v>
      </c>
      <c r="AD216" s="72" t="s">
        <v>46</v>
      </c>
      <c r="AE216" s="73">
        <v>42668</v>
      </c>
      <c r="AF216" s="72">
        <v>34</v>
      </c>
      <c r="AG216" s="76" t="s">
        <v>40</v>
      </c>
    </row>
    <row r="217" spans="5:33" x14ac:dyDescent="0.3">
      <c r="E217" s="71" t="s">
        <v>378</v>
      </c>
      <c r="F217" s="72" t="s">
        <v>4187</v>
      </c>
      <c r="G217" s="72" t="s">
        <v>6187</v>
      </c>
      <c r="H217" s="72" t="s">
        <v>26</v>
      </c>
      <c r="I217" s="72" t="s">
        <v>8031</v>
      </c>
      <c r="J217" s="72" t="s">
        <v>8024</v>
      </c>
      <c r="K217" s="72" t="s">
        <v>379</v>
      </c>
      <c r="L217" s="73">
        <v>45607</v>
      </c>
      <c r="M217" s="74">
        <v>0.52188657407407413</v>
      </c>
      <c r="N217" s="72">
        <v>216.73</v>
      </c>
      <c r="O217" s="72">
        <v>3304.02</v>
      </c>
      <c r="P217" s="72">
        <v>3520.75</v>
      </c>
      <c r="Q217" s="72">
        <v>1004.89</v>
      </c>
      <c r="R217" s="75">
        <v>45678</v>
      </c>
      <c r="S217" s="72" t="str">
        <f>TEXT(Table15[[#This Row],[Billing_Date]],"YYYY")</f>
        <v>2025</v>
      </c>
      <c r="T217" s="75">
        <v>45865</v>
      </c>
      <c r="U217" s="72" t="s">
        <v>28</v>
      </c>
      <c r="V217" s="72">
        <f>IF(Table15[[#This Row],[Payment_Status]]="Paid",1,0)</f>
        <v>1</v>
      </c>
      <c r="W217" s="72">
        <f>IF(Table15[[#This Row],[Payment_Status]]="Unpaid",1,0)</f>
        <v>0</v>
      </c>
      <c r="X217" s="72">
        <f>IF(Table15[[#This Row],[Payment_Status]]="Pending",1,0)</f>
        <v>0</v>
      </c>
      <c r="Y217" s="72" t="s">
        <v>43</v>
      </c>
      <c r="Z217" s="72" t="s">
        <v>30</v>
      </c>
      <c r="AA217" s="72" t="s">
        <v>63</v>
      </c>
      <c r="AB217" s="72">
        <v>92.62</v>
      </c>
      <c r="AC217" s="72">
        <v>124.11</v>
      </c>
      <c r="AD217" s="72" t="s">
        <v>32</v>
      </c>
      <c r="AE217" s="73">
        <v>43322</v>
      </c>
      <c r="AF217" s="72">
        <v>20</v>
      </c>
      <c r="AG217" s="76" t="s">
        <v>64</v>
      </c>
    </row>
    <row r="218" spans="5:33" x14ac:dyDescent="0.3">
      <c r="E218" s="71" t="s">
        <v>380</v>
      </c>
      <c r="F218" s="72" t="s">
        <v>4188</v>
      </c>
      <c r="G218" s="72" t="s">
        <v>6188</v>
      </c>
      <c r="H218" s="72" t="s">
        <v>35</v>
      </c>
      <c r="I218" s="72" t="s">
        <v>8026</v>
      </c>
      <c r="J218" s="72" t="s">
        <v>8021</v>
      </c>
      <c r="K218" s="72" t="s">
        <v>381</v>
      </c>
      <c r="L218" s="73">
        <v>45820</v>
      </c>
      <c r="M218" s="74">
        <v>0.6572337962962963</v>
      </c>
      <c r="N218" s="72">
        <v>107.44</v>
      </c>
      <c r="O218" s="72">
        <v>3155.86</v>
      </c>
      <c r="P218" s="72">
        <v>3263.3</v>
      </c>
      <c r="Q218" s="72">
        <v>733.61</v>
      </c>
      <c r="R218" s="75">
        <v>45821</v>
      </c>
      <c r="S218" s="72" t="str">
        <f>TEXT(Table15[[#This Row],[Billing_Date]],"YYYY")</f>
        <v>2025</v>
      </c>
      <c r="T218" s="75">
        <v>45864</v>
      </c>
      <c r="U218" s="72" t="s">
        <v>28</v>
      </c>
      <c r="V218" s="72">
        <f>IF(Table15[[#This Row],[Payment_Status]]="Paid",1,0)</f>
        <v>1</v>
      </c>
      <c r="W218" s="72">
        <f>IF(Table15[[#This Row],[Payment_Status]]="Unpaid",1,0)</f>
        <v>0</v>
      </c>
      <c r="X218" s="72">
        <f>IF(Table15[[#This Row],[Payment_Status]]="Pending",1,0)</f>
        <v>0</v>
      </c>
      <c r="Y218" s="72" t="s">
        <v>38</v>
      </c>
      <c r="Z218" s="72" t="s">
        <v>30</v>
      </c>
      <c r="AA218" s="72" t="s">
        <v>85</v>
      </c>
      <c r="AB218" s="72">
        <v>60.92</v>
      </c>
      <c r="AC218" s="72">
        <v>46.52</v>
      </c>
      <c r="AD218" s="72" t="s">
        <v>46</v>
      </c>
      <c r="AE218" s="73">
        <v>44257</v>
      </c>
      <c r="AF218" s="72">
        <v>53</v>
      </c>
      <c r="AG218" s="76" t="s">
        <v>40</v>
      </c>
    </row>
    <row r="219" spans="5:33" x14ac:dyDescent="0.3">
      <c r="E219" s="71" t="s">
        <v>382</v>
      </c>
      <c r="F219" s="72" t="s">
        <v>4189</v>
      </c>
      <c r="G219" s="72" t="s">
        <v>6189</v>
      </c>
      <c r="H219" s="72" t="s">
        <v>30</v>
      </c>
      <c r="I219" s="72" t="s">
        <v>8029</v>
      </c>
      <c r="J219" s="72" t="s">
        <v>8020</v>
      </c>
      <c r="K219" s="72" t="s">
        <v>383</v>
      </c>
      <c r="L219" s="73">
        <v>45745</v>
      </c>
      <c r="M219" s="74">
        <v>0.71112268518518518</v>
      </c>
      <c r="N219" s="72">
        <v>152.38</v>
      </c>
      <c r="O219" s="72">
        <v>1304.03</v>
      </c>
      <c r="P219" s="72">
        <v>1456.4099999999901</v>
      </c>
      <c r="Q219" s="72">
        <v>849.48</v>
      </c>
      <c r="R219" s="75">
        <v>45751</v>
      </c>
      <c r="S219" s="72" t="str">
        <f>TEXT(Table15[[#This Row],[Billing_Date]],"YYYY")</f>
        <v>2025</v>
      </c>
      <c r="T219" s="75">
        <v>45874</v>
      </c>
      <c r="U219" s="72" t="s">
        <v>49</v>
      </c>
      <c r="V219" s="72">
        <f>IF(Table15[[#This Row],[Payment_Status]]="Paid",1,0)</f>
        <v>0</v>
      </c>
      <c r="W219" s="72">
        <f>IF(Table15[[#This Row],[Payment_Status]]="Unpaid",1,0)</f>
        <v>1</v>
      </c>
      <c r="X219" s="72">
        <f>IF(Table15[[#This Row],[Payment_Status]]="Pending",1,0)</f>
        <v>0</v>
      </c>
      <c r="Y219" s="72" t="s">
        <v>29</v>
      </c>
      <c r="Z219" s="72" t="s">
        <v>39</v>
      </c>
      <c r="AA219" s="72" t="s">
        <v>51</v>
      </c>
      <c r="AB219" s="72">
        <v>78.34</v>
      </c>
      <c r="AC219" s="72">
        <v>74.040000000000006</v>
      </c>
      <c r="AD219" s="72" t="s">
        <v>46</v>
      </c>
      <c r="AE219" s="73">
        <v>44271</v>
      </c>
      <c r="AF219" s="72">
        <v>38</v>
      </c>
      <c r="AG219" s="76" t="s">
        <v>64</v>
      </c>
    </row>
    <row r="220" spans="5:33" x14ac:dyDescent="0.3">
      <c r="E220" s="71" t="s">
        <v>3462</v>
      </c>
      <c r="F220" s="72" t="s">
        <v>4190</v>
      </c>
      <c r="G220" s="72" t="s">
        <v>6190</v>
      </c>
      <c r="H220" s="72" t="s">
        <v>35</v>
      </c>
      <c r="I220" s="72" t="s">
        <v>8029</v>
      </c>
      <c r="J220" s="72" t="s">
        <v>8020</v>
      </c>
      <c r="K220" s="72" t="s">
        <v>3463</v>
      </c>
      <c r="L220" s="73">
        <v>45759</v>
      </c>
      <c r="M220" s="74">
        <v>0.21890046296296295</v>
      </c>
      <c r="N220" s="72">
        <v>110.18</v>
      </c>
      <c r="O220" s="72">
        <v>3740.89</v>
      </c>
      <c r="P220" s="72">
        <v>3851.0699999999902</v>
      </c>
      <c r="Q220" s="72">
        <v>789.54</v>
      </c>
      <c r="R220" s="75">
        <v>45774</v>
      </c>
      <c r="S220" s="72" t="str">
        <f>TEXT(Table15[[#This Row],[Billing_Date]],"YYYY")</f>
        <v>2025</v>
      </c>
      <c r="T220" s="75">
        <v>45882</v>
      </c>
      <c r="U220" s="72" t="s">
        <v>37</v>
      </c>
      <c r="V220" s="72">
        <f>IF(Table15[[#This Row],[Payment_Status]]="Paid",1,0)</f>
        <v>0</v>
      </c>
      <c r="W220" s="72">
        <f>IF(Table15[[#This Row],[Payment_Status]]="Unpaid",1,0)</f>
        <v>0</v>
      </c>
      <c r="X220" s="72">
        <f>IF(Table15[[#This Row],[Payment_Status]]="Pending",1,0)</f>
        <v>1</v>
      </c>
      <c r="Y220" s="72" t="s">
        <v>38</v>
      </c>
      <c r="Z220" s="72" t="s">
        <v>44</v>
      </c>
      <c r="AA220" s="72" t="s">
        <v>51</v>
      </c>
      <c r="AB220" s="72">
        <v>67.77</v>
      </c>
      <c r="AC220" s="72">
        <v>42.41</v>
      </c>
      <c r="AD220" s="72" t="s">
        <v>46</v>
      </c>
      <c r="AE220" s="73">
        <v>42783</v>
      </c>
      <c r="AF220" s="72">
        <v>29</v>
      </c>
      <c r="AG220" s="76" t="s">
        <v>33</v>
      </c>
    </row>
    <row r="221" spans="5:33" x14ac:dyDescent="0.3">
      <c r="E221" s="71" t="s">
        <v>386</v>
      </c>
      <c r="F221" s="72" t="s">
        <v>4191</v>
      </c>
      <c r="G221" s="72" t="s">
        <v>6191</v>
      </c>
      <c r="H221" s="72" t="s">
        <v>30</v>
      </c>
      <c r="I221" s="72" t="s">
        <v>8027</v>
      </c>
      <c r="J221" s="72" t="s">
        <v>8022</v>
      </c>
      <c r="K221" s="72" t="s">
        <v>387</v>
      </c>
      <c r="L221" s="73">
        <v>45514</v>
      </c>
      <c r="M221" s="74">
        <v>0.83717592592592593</v>
      </c>
      <c r="N221" s="72">
        <v>328.55</v>
      </c>
      <c r="O221" s="72">
        <v>3485.19</v>
      </c>
      <c r="P221" s="72">
        <v>3813.74</v>
      </c>
      <c r="Q221" s="72">
        <v>1988.29</v>
      </c>
      <c r="R221" s="75">
        <v>45768</v>
      </c>
      <c r="S221" s="72" t="str">
        <f>TEXT(Table15[[#This Row],[Billing_Date]],"YYYY")</f>
        <v>2025</v>
      </c>
      <c r="T221" s="75">
        <v>45874</v>
      </c>
      <c r="U221" s="72" t="s">
        <v>49</v>
      </c>
      <c r="V221" s="72">
        <f>IF(Table15[[#This Row],[Payment_Status]]="Paid",1,0)</f>
        <v>0</v>
      </c>
      <c r="W221" s="72">
        <f>IF(Table15[[#This Row],[Payment_Status]]="Unpaid",1,0)</f>
        <v>1</v>
      </c>
      <c r="X221" s="72">
        <f>IF(Table15[[#This Row],[Payment_Status]]="Pending",1,0)</f>
        <v>0</v>
      </c>
      <c r="Y221" s="72" t="s">
        <v>58</v>
      </c>
      <c r="Z221" s="72" t="s">
        <v>39</v>
      </c>
      <c r="AA221" s="72" t="s">
        <v>45</v>
      </c>
      <c r="AB221" s="72">
        <v>187.75</v>
      </c>
      <c r="AC221" s="72">
        <v>140.80000000000001</v>
      </c>
      <c r="AD221" s="72" t="s">
        <v>46</v>
      </c>
      <c r="AE221" s="73">
        <v>42552</v>
      </c>
      <c r="AF221" s="72">
        <v>28</v>
      </c>
      <c r="AG221" s="76" t="s">
        <v>40</v>
      </c>
    </row>
    <row r="222" spans="5:33" x14ac:dyDescent="0.3">
      <c r="E222" s="71" t="s">
        <v>388</v>
      </c>
      <c r="F222" s="72" t="s">
        <v>4192</v>
      </c>
      <c r="G222" s="72" t="s">
        <v>6192</v>
      </c>
      <c r="H222" s="72" t="s">
        <v>26</v>
      </c>
      <c r="I222" s="72" t="s">
        <v>8031</v>
      </c>
      <c r="J222" s="72" t="s">
        <v>8024</v>
      </c>
      <c r="K222" s="72" t="s">
        <v>389</v>
      </c>
      <c r="L222" s="73">
        <v>45841</v>
      </c>
      <c r="M222" s="74">
        <v>0.21099537037037036</v>
      </c>
      <c r="N222" s="72">
        <v>127.3</v>
      </c>
      <c r="O222" s="72">
        <v>1253.3499999999999</v>
      </c>
      <c r="P222" s="72">
        <v>1380.6499999999901</v>
      </c>
      <c r="Q222" s="72">
        <v>626.01</v>
      </c>
      <c r="R222" s="75">
        <v>45854</v>
      </c>
      <c r="S222" s="72" t="str">
        <f>TEXT(Table15[[#This Row],[Billing_Date]],"YYYY")</f>
        <v>2025</v>
      </c>
      <c r="T222" s="75">
        <v>45877</v>
      </c>
      <c r="U222" s="72" t="s">
        <v>49</v>
      </c>
      <c r="V222" s="72">
        <f>IF(Table15[[#This Row],[Payment_Status]]="Paid",1,0)</f>
        <v>0</v>
      </c>
      <c r="W222" s="72">
        <f>IF(Table15[[#This Row],[Payment_Status]]="Unpaid",1,0)</f>
        <v>1</v>
      </c>
      <c r="X222" s="72">
        <f>IF(Table15[[#This Row],[Payment_Status]]="Pending",1,0)</f>
        <v>0</v>
      </c>
      <c r="Y222" s="72" t="s">
        <v>50</v>
      </c>
      <c r="Z222" s="72" t="s">
        <v>30</v>
      </c>
      <c r="AA222" s="72" t="s">
        <v>51</v>
      </c>
      <c r="AB222" s="72">
        <v>57.2</v>
      </c>
      <c r="AC222" s="72">
        <v>70.099999999999994</v>
      </c>
      <c r="AD222" s="72" t="s">
        <v>32</v>
      </c>
      <c r="AE222" s="73">
        <v>43161</v>
      </c>
      <c r="AF222" s="72">
        <v>45</v>
      </c>
      <c r="AG222" s="76" t="s">
        <v>40</v>
      </c>
    </row>
    <row r="223" spans="5:33" x14ac:dyDescent="0.3">
      <c r="E223" s="71" t="s">
        <v>390</v>
      </c>
      <c r="F223" s="72" t="s">
        <v>4193</v>
      </c>
      <c r="G223" s="72" t="s">
        <v>6193</v>
      </c>
      <c r="H223" s="72" t="s">
        <v>26</v>
      </c>
      <c r="I223" s="72" t="s">
        <v>8026</v>
      </c>
      <c r="J223" s="72" t="s">
        <v>8021</v>
      </c>
      <c r="K223" s="72" t="s">
        <v>391</v>
      </c>
      <c r="L223" s="73">
        <v>45793</v>
      </c>
      <c r="M223" s="74">
        <v>0.58101851851851849</v>
      </c>
      <c r="N223" s="72">
        <v>21.86</v>
      </c>
      <c r="O223" s="72">
        <v>3042.47</v>
      </c>
      <c r="P223" s="72">
        <v>3064.33</v>
      </c>
      <c r="Q223" s="72">
        <v>105.55</v>
      </c>
      <c r="R223" s="75">
        <v>45793</v>
      </c>
      <c r="S223" s="72" t="str">
        <f>TEXT(Table15[[#This Row],[Billing_Date]],"YYYY")</f>
        <v>2025</v>
      </c>
      <c r="T223" s="75">
        <v>45883</v>
      </c>
      <c r="U223" s="72" t="s">
        <v>49</v>
      </c>
      <c r="V223" s="72">
        <f>IF(Table15[[#This Row],[Payment_Status]]="Paid",1,0)</f>
        <v>0</v>
      </c>
      <c r="W223" s="72">
        <f>IF(Table15[[#This Row],[Payment_Status]]="Unpaid",1,0)</f>
        <v>1</v>
      </c>
      <c r="X223" s="72">
        <f>IF(Table15[[#This Row],[Payment_Status]]="Pending",1,0)</f>
        <v>0</v>
      </c>
      <c r="Y223" s="72" t="s">
        <v>29</v>
      </c>
      <c r="Z223" s="72" t="s">
        <v>30</v>
      </c>
      <c r="AA223" s="72" t="s">
        <v>85</v>
      </c>
      <c r="AB223" s="72">
        <v>14.37</v>
      </c>
      <c r="AC223" s="72">
        <v>7.49</v>
      </c>
      <c r="AD223" s="72" t="s">
        <v>32</v>
      </c>
      <c r="AE223" s="73">
        <v>44148</v>
      </c>
      <c r="AF223" s="72">
        <v>44</v>
      </c>
      <c r="AG223" s="76" t="s">
        <v>40</v>
      </c>
    </row>
    <row r="224" spans="5:33" x14ac:dyDescent="0.3">
      <c r="E224" s="71" t="s">
        <v>392</v>
      </c>
      <c r="F224" s="72" t="s">
        <v>4194</v>
      </c>
      <c r="G224" s="72" t="s">
        <v>6194</v>
      </c>
      <c r="H224" s="72" t="s">
        <v>30</v>
      </c>
      <c r="I224" s="72" t="s">
        <v>8029</v>
      </c>
      <c r="J224" s="72" t="s">
        <v>8020</v>
      </c>
      <c r="K224" s="72" t="s">
        <v>393</v>
      </c>
      <c r="L224" s="73">
        <v>45849</v>
      </c>
      <c r="M224" s="74">
        <v>0.24621527777777777</v>
      </c>
      <c r="N224" s="72">
        <v>10.29</v>
      </c>
      <c r="O224" s="72">
        <v>1277.19</v>
      </c>
      <c r="P224" s="72">
        <v>1287.48</v>
      </c>
      <c r="Q224" s="72">
        <v>76.989999999999995</v>
      </c>
      <c r="R224" s="75">
        <v>45853</v>
      </c>
      <c r="S224" s="72" t="str">
        <f>TEXT(Table15[[#This Row],[Billing_Date]],"YYYY")</f>
        <v>2025</v>
      </c>
      <c r="T224" s="75">
        <v>45884</v>
      </c>
      <c r="U224" s="72" t="s">
        <v>37</v>
      </c>
      <c r="V224" s="72">
        <f>IF(Table15[[#This Row],[Payment_Status]]="Paid",1,0)</f>
        <v>0</v>
      </c>
      <c r="W224" s="72">
        <f>IF(Table15[[#This Row],[Payment_Status]]="Unpaid",1,0)</f>
        <v>0</v>
      </c>
      <c r="X224" s="72">
        <f>IF(Table15[[#This Row],[Payment_Status]]="Pending",1,0)</f>
        <v>1</v>
      </c>
      <c r="Y224" s="72" t="s">
        <v>43</v>
      </c>
      <c r="Z224" s="72" t="s">
        <v>30</v>
      </c>
      <c r="AA224" s="72" t="s">
        <v>31</v>
      </c>
      <c r="AB224" s="72">
        <v>6.9</v>
      </c>
      <c r="AC224" s="72">
        <v>3.39</v>
      </c>
      <c r="AD224" s="72" t="s">
        <v>32</v>
      </c>
      <c r="AE224" s="73">
        <v>43019</v>
      </c>
      <c r="AF224" s="72">
        <v>66</v>
      </c>
      <c r="AG224" s="76" t="s">
        <v>64</v>
      </c>
    </row>
    <row r="225" spans="5:33" x14ac:dyDescent="0.3">
      <c r="E225" s="71" t="s">
        <v>2095</v>
      </c>
      <c r="F225" s="72" t="s">
        <v>4195</v>
      </c>
      <c r="G225" s="72" t="s">
        <v>6195</v>
      </c>
      <c r="H225" s="72" t="s">
        <v>26</v>
      </c>
      <c r="I225" s="72" t="s">
        <v>8029</v>
      </c>
      <c r="J225" s="72" t="s">
        <v>8020</v>
      </c>
      <c r="K225" s="72" t="s">
        <v>2096</v>
      </c>
      <c r="L225" s="73">
        <v>45512</v>
      </c>
      <c r="M225" s="74">
        <v>0.29464120370370372</v>
      </c>
      <c r="N225" s="72">
        <v>294.75</v>
      </c>
      <c r="O225" s="72">
        <v>4477.16</v>
      </c>
      <c r="P225" s="72">
        <v>4771.91</v>
      </c>
      <c r="Q225" s="72">
        <v>1689.57</v>
      </c>
      <c r="R225" s="75">
        <v>45516</v>
      </c>
      <c r="S225" s="72" t="str">
        <f>TEXT(Table15[[#This Row],[Billing_Date]],"YYYY")</f>
        <v>2024</v>
      </c>
      <c r="T225" s="75">
        <v>45873</v>
      </c>
      <c r="U225" s="72" t="s">
        <v>49</v>
      </c>
      <c r="V225" s="72">
        <f>IF(Table15[[#This Row],[Payment_Status]]="Paid",1,0)</f>
        <v>0</v>
      </c>
      <c r="W225" s="72">
        <f>IF(Table15[[#This Row],[Payment_Status]]="Unpaid",1,0)</f>
        <v>1</v>
      </c>
      <c r="X225" s="72">
        <f>IF(Table15[[#This Row],[Payment_Status]]="Pending",1,0)</f>
        <v>0</v>
      </c>
      <c r="Y225" s="72" t="s">
        <v>50</v>
      </c>
      <c r="Z225" s="72" t="s">
        <v>30</v>
      </c>
      <c r="AA225" s="72" t="s">
        <v>85</v>
      </c>
      <c r="AB225" s="72">
        <v>174.23</v>
      </c>
      <c r="AC225" s="72">
        <v>120.52</v>
      </c>
      <c r="AD225" s="72" t="s">
        <v>46</v>
      </c>
      <c r="AE225" s="73">
        <v>43091</v>
      </c>
      <c r="AF225" s="72">
        <v>31</v>
      </c>
      <c r="AG225" s="76" t="s">
        <v>33</v>
      </c>
    </row>
    <row r="226" spans="5:33" x14ac:dyDescent="0.3">
      <c r="E226" s="71" t="s">
        <v>2272</v>
      </c>
      <c r="F226" s="72" t="s">
        <v>4196</v>
      </c>
      <c r="G226" s="72" t="s">
        <v>6196</v>
      </c>
      <c r="H226" s="72" t="s">
        <v>26</v>
      </c>
      <c r="I226" s="72" t="s">
        <v>8026</v>
      </c>
      <c r="J226" s="72" t="s">
        <v>8021</v>
      </c>
      <c r="K226" s="72" t="s">
        <v>2273</v>
      </c>
      <c r="L226" s="73">
        <v>45771</v>
      </c>
      <c r="M226" s="74">
        <v>0.97487268518518522</v>
      </c>
      <c r="N226" s="72">
        <v>95.03</v>
      </c>
      <c r="O226" s="72">
        <v>2915.78</v>
      </c>
      <c r="P226" s="72">
        <v>3010.81</v>
      </c>
      <c r="Q226" s="72">
        <v>596.4</v>
      </c>
      <c r="R226" s="75">
        <v>45772</v>
      </c>
      <c r="S226" s="72" t="str">
        <f>TEXT(Table15[[#This Row],[Billing_Date]],"YYYY")</f>
        <v>2025</v>
      </c>
      <c r="T226" s="75">
        <v>45882</v>
      </c>
      <c r="U226" s="72" t="s">
        <v>49</v>
      </c>
      <c r="V226" s="72">
        <f>IF(Table15[[#This Row],[Payment_Status]]="Paid",1,0)</f>
        <v>0</v>
      </c>
      <c r="W226" s="72">
        <f>IF(Table15[[#This Row],[Payment_Status]]="Unpaid",1,0)</f>
        <v>1</v>
      </c>
      <c r="X226" s="72">
        <f>IF(Table15[[#This Row],[Payment_Status]]="Pending",1,0)</f>
        <v>0</v>
      </c>
      <c r="Y226" s="72" t="s">
        <v>38</v>
      </c>
      <c r="Z226" s="72" t="s">
        <v>39</v>
      </c>
      <c r="AA226" s="72" t="s">
        <v>63</v>
      </c>
      <c r="AB226" s="72">
        <v>38.56</v>
      </c>
      <c r="AC226" s="72">
        <v>56.47</v>
      </c>
      <c r="AD226" s="72" t="s">
        <v>46</v>
      </c>
      <c r="AE226" s="73">
        <v>44819</v>
      </c>
      <c r="AF226" s="72">
        <v>64</v>
      </c>
      <c r="AG226" s="76" t="s">
        <v>33</v>
      </c>
    </row>
    <row r="227" spans="5:33" x14ac:dyDescent="0.3">
      <c r="E227" s="71" t="s">
        <v>398</v>
      </c>
      <c r="F227" s="72" t="s">
        <v>4197</v>
      </c>
      <c r="G227" s="72" t="s">
        <v>6197</v>
      </c>
      <c r="H227" s="72" t="s">
        <v>30</v>
      </c>
      <c r="I227" s="72" t="s">
        <v>8031</v>
      </c>
      <c r="J227" s="72" t="s">
        <v>8024</v>
      </c>
      <c r="K227" s="72" t="s">
        <v>399</v>
      </c>
      <c r="L227" s="73">
        <v>45661</v>
      </c>
      <c r="M227" s="74">
        <v>0.25574074074074077</v>
      </c>
      <c r="N227" s="72">
        <v>139.38999999999999</v>
      </c>
      <c r="O227" s="72">
        <v>3566.67</v>
      </c>
      <c r="P227" s="72">
        <v>3706.06</v>
      </c>
      <c r="Q227" s="72">
        <v>1003.97</v>
      </c>
      <c r="R227" s="75">
        <v>45747</v>
      </c>
      <c r="S227" s="72" t="str">
        <f>TEXT(Table15[[#This Row],[Billing_Date]],"YYYY")</f>
        <v>2025</v>
      </c>
      <c r="T227" s="75">
        <v>45873</v>
      </c>
      <c r="U227" s="72" t="s">
        <v>28</v>
      </c>
      <c r="V227" s="72">
        <f>IF(Table15[[#This Row],[Payment_Status]]="Paid",1,0)</f>
        <v>1</v>
      </c>
      <c r="W227" s="72">
        <f>IF(Table15[[#This Row],[Payment_Status]]="Unpaid",1,0)</f>
        <v>0</v>
      </c>
      <c r="X227" s="72">
        <f>IF(Table15[[#This Row],[Payment_Status]]="Pending",1,0)</f>
        <v>0</v>
      </c>
      <c r="Y227" s="72" t="s">
        <v>29</v>
      </c>
      <c r="Z227" s="72" t="s">
        <v>44</v>
      </c>
      <c r="AA227" s="72" t="s">
        <v>63</v>
      </c>
      <c r="AB227" s="72">
        <v>73.459999999999994</v>
      </c>
      <c r="AC227" s="72">
        <v>65.930000000000007</v>
      </c>
      <c r="AD227" s="72" t="s">
        <v>46</v>
      </c>
      <c r="AE227" s="73">
        <v>42823</v>
      </c>
      <c r="AF227" s="72">
        <v>56</v>
      </c>
      <c r="AG227" s="76" t="s">
        <v>33</v>
      </c>
    </row>
    <row r="228" spans="5:33" x14ac:dyDescent="0.3">
      <c r="E228" s="71" t="s">
        <v>400</v>
      </c>
      <c r="F228" s="72" t="s">
        <v>4198</v>
      </c>
      <c r="G228" s="72" t="s">
        <v>6198</v>
      </c>
      <c r="H228" s="72" t="s">
        <v>30</v>
      </c>
      <c r="I228" s="72" t="s">
        <v>8027</v>
      </c>
      <c r="J228" s="72" t="s">
        <v>8022</v>
      </c>
      <c r="K228" s="72" t="s">
        <v>401</v>
      </c>
      <c r="L228" s="73">
        <v>45699</v>
      </c>
      <c r="M228" s="74">
        <v>0.4924884259259259</v>
      </c>
      <c r="N228" s="72">
        <v>175.45</v>
      </c>
      <c r="O228" s="72">
        <v>1823.89</v>
      </c>
      <c r="P228" s="72">
        <v>1999.34</v>
      </c>
      <c r="Q228" s="72">
        <v>1020.62</v>
      </c>
      <c r="R228" s="75">
        <v>45742</v>
      </c>
      <c r="S228" s="72" t="str">
        <f>TEXT(Table15[[#This Row],[Billing_Date]],"YYYY")</f>
        <v>2025</v>
      </c>
      <c r="T228" s="75">
        <v>45862</v>
      </c>
      <c r="U228" s="72" t="s">
        <v>37</v>
      </c>
      <c r="V228" s="72">
        <f>IF(Table15[[#This Row],[Payment_Status]]="Paid",1,0)</f>
        <v>0</v>
      </c>
      <c r="W228" s="72">
        <f>IF(Table15[[#This Row],[Payment_Status]]="Unpaid",1,0)</f>
        <v>0</v>
      </c>
      <c r="X228" s="72">
        <f>IF(Table15[[#This Row],[Payment_Status]]="Pending",1,0)</f>
        <v>1</v>
      </c>
      <c r="Y228" s="72" t="s">
        <v>58</v>
      </c>
      <c r="Z228" s="72" t="s">
        <v>39</v>
      </c>
      <c r="AA228" s="72" t="s">
        <v>85</v>
      </c>
      <c r="AB228" s="72">
        <v>107.6</v>
      </c>
      <c r="AC228" s="72">
        <v>67.849999999999994</v>
      </c>
      <c r="AD228" s="72" t="s">
        <v>46</v>
      </c>
      <c r="AE228" s="73">
        <v>43300</v>
      </c>
      <c r="AF228" s="72">
        <v>29</v>
      </c>
      <c r="AG228" s="76" t="s">
        <v>40</v>
      </c>
    </row>
    <row r="229" spans="5:33" x14ac:dyDescent="0.3">
      <c r="E229" s="71" t="s">
        <v>402</v>
      </c>
      <c r="F229" s="72" t="s">
        <v>4199</v>
      </c>
      <c r="G229" s="72" t="s">
        <v>6199</v>
      </c>
      <c r="H229" s="72" t="s">
        <v>26</v>
      </c>
      <c r="I229" s="72" t="s">
        <v>8025</v>
      </c>
      <c r="J229" s="72" t="s">
        <v>8020</v>
      </c>
      <c r="K229" s="72" t="s">
        <v>403</v>
      </c>
      <c r="L229" s="73">
        <v>45519</v>
      </c>
      <c r="M229" s="74">
        <v>0.92420138888888892</v>
      </c>
      <c r="N229" s="72">
        <v>88.64</v>
      </c>
      <c r="O229" s="72">
        <v>2877.57</v>
      </c>
      <c r="P229" s="72">
        <v>2966.21</v>
      </c>
      <c r="Q229" s="72">
        <v>659.86</v>
      </c>
      <c r="R229" s="75">
        <v>45824</v>
      </c>
      <c r="S229" s="72" t="str">
        <f>TEXT(Table15[[#This Row],[Billing_Date]],"YYYY")</f>
        <v>2025</v>
      </c>
      <c r="T229" s="75">
        <v>45866</v>
      </c>
      <c r="U229" s="72" t="s">
        <v>37</v>
      </c>
      <c r="V229" s="72">
        <f>IF(Table15[[#This Row],[Payment_Status]]="Paid",1,0)</f>
        <v>0</v>
      </c>
      <c r="W229" s="72">
        <f>IF(Table15[[#This Row],[Payment_Status]]="Unpaid",1,0)</f>
        <v>0</v>
      </c>
      <c r="X229" s="72">
        <f>IF(Table15[[#This Row],[Payment_Status]]="Pending",1,0)</f>
        <v>1</v>
      </c>
      <c r="Y229" s="72" t="s">
        <v>43</v>
      </c>
      <c r="Z229" s="72" t="s">
        <v>30</v>
      </c>
      <c r="AA229" s="72" t="s">
        <v>51</v>
      </c>
      <c r="AB229" s="72">
        <v>53.78</v>
      </c>
      <c r="AC229" s="72">
        <v>34.86</v>
      </c>
      <c r="AD229" s="72" t="s">
        <v>46</v>
      </c>
      <c r="AE229" s="73">
        <v>42382</v>
      </c>
      <c r="AF229" s="72">
        <v>62</v>
      </c>
      <c r="AG229" s="76" t="s">
        <v>33</v>
      </c>
    </row>
    <row r="230" spans="5:33" x14ac:dyDescent="0.3">
      <c r="E230" s="71" t="s">
        <v>404</v>
      </c>
      <c r="F230" s="72" t="s">
        <v>4200</v>
      </c>
      <c r="G230" s="72" t="s">
        <v>6200</v>
      </c>
      <c r="H230" s="72" t="s">
        <v>35</v>
      </c>
      <c r="I230" s="72" t="s">
        <v>8027</v>
      </c>
      <c r="J230" s="72" t="s">
        <v>8022</v>
      </c>
      <c r="K230" s="72" t="s">
        <v>405</v>
      </c>
      <c r="L230" s="73">
        <v>45562</v>
      </c>
      <c r="M230" s="74">
        <v>0.61041666666666672</v>
      </c>
      <c r="N230" s="72">
        <v>251.11</v>
      </c>
      <c r="O230" s="72">
        <v>2803.25</v>
      </c>
      <c r="P230" s="72">
        <v>3054.36</v>
      </c>
      <c r="Q230" s="72">
        <v>1801.8</v>
      </c>
      <c r="R230" s="75">
        <v>45564</v>
      </c>
      <c r="S230" s="72" t="str">
        <f>TEXT(Table15[[#This Row],[Billing_Date]],"YYYY")</f>
        <v>2024</v>
      </c>
      <c r="T230" s="75">
        <v>45878</v>
      </c>
      <c r="U230" s="72" t="s">
        <v>49</v>
      </c>
      <c r="V230" s="72">
        <f>IF(Table15[[#This Row],[Payment_Status]]="Paid",1,0)</f>
        <v>0</v>
      </c>
      <c r="W230" s="72">
        <f>IF(Table15[[#This Row],[Payment_Status]]="Unpaid",1,0)</f>
        <v>1</v>
      </c>
      <c r="X230" s="72">
        <f>IF(Table15[[#This Row],[Payment_Status]]="Pending",1,0)</f>
        <v>0</v>
      </c>
      <c r="Y230" s="72" t="s">
        <v>43</v>
      </c>
      <c r="Z230" s="72" t="s">
        <v>30</v>
      </c>
      <c r="AA230" s="72" t="s">
        <v>31</v>
      </c>
      <c r="AB230" s="72">
        <v>107.57</v>
      </c>
      <c r="AC230" s="72">
        <v>143.54</v>
      </c>
      <c r="AD230" s="72" t="s">
        <v>32</v>
      </c>
      <c r="AE230" s="73">
        <v>44954</v>
      </c>
      <c r="AF230" s="72">
        <v>54</v>
      </c>
      <c r="AG230" s="76" t="s">
        <v>64</v>
      </c>
    </row>
    <row r="231" spans="5:33" x14ac:dyDescent="0.3">
      <c r="E231" s="71" t="s">
        <v>406</v>
      </c>
      <c r="F231" s="72" t="s">
        <v>4201</v>
      </c>
      <c r="G231" s="72" t="s">
        <v>6201</v>
      </c>
      <c r="H231" s="72" t="s">
        <v>26</v>
      </c>
      <c r="I231" s="72" t="s">
        <v>8030</v>
      </c>
      <c r="J231" s="72" t="s">
        <v>8023</v>
      </c>
      <c r="K231" s="72" t="s">
        <v>407</v>
      </c>
      <c r="L231" s="73">
        <v>45599</v>
      </c>
      <c r="M231" s="74">
        <v>0.57111111111111112</v>
      </c>
      <c r="N231" s="72">
        <v>222.94</v>
      </c>
      <c r="O231" s="72">
        <v>1093.04</v>
      </c>
      <c r="P231" s="72">
        <v>1315.98</v>
      </c>
      <c r="Q231" s="72">
        <v>1188.78</v>
      </c>
      <c r="R231" s="75">
        <v>45796</v>
      </c>
      <c r="S231" s="72" t="str">
        <f>TEXT(Table15[[#This Row],[Billing_Date]],"YYYY")</f>
        <v>2025</v>
      </c>
      <c r="T231" s="75">
        <v>45870</v>
      </c>
      <c r="U231" s="72" t="s">
        <v>28</v>
      </c>
      <c r="V231" s="72">
        <f>IF(Table15[[#This Row],[Payment_Status]]="Paid",1,0)</f>
        <v>1</v>
      </c>
      <c r="W231" s="72">
        <f>IF(Table15[[#This Row],[Payment_Status]]="Unpaid",1,0)</f>
        <v>0</v>
      </c>
      <c r="X231" s="72">
        <f>IF(Table15[[#This Row],[Payment_Status]]="Pending",1,0)</f>
        <v>0</v>
      </c>
      <c r="Y231" s="72" t="s">
        <v>38</v>
      </c>
      <c r="Z231" s="72" t="s">
        <v>39</v>
      </c>
      <c r="AA231" s="72" t="s">
        <v>45</v>
      </c>
      <c r="AB231" s="72">
        <v>114.77</v>
      </c>
      <c r="AC231" s="72">
        <v>108.17</v>
      </c>
      <c r="AD231" s="72" t="s">
        <v>46</v>
      </c>
      <c r="AE231" s="73">
        <v>43911</v>
      </c>
      <c r="AF231" s="72">
        <v>49</v>
      </c>
      <c r="AG231" s="76" t="s">
        <v>40</v>
      </c>
    </row>
    <row r="232" spans="5:33" x14ac:dyDescent="0.3">
      <c r="E232" s="71" t="s">
        <v>408</v>
      </c>
      <c r="F232" s="72" t="s">
        <v>4202</v>
      </c>
      <c r="G232" s="72" t="s">
        <v>6202</v>
      </c>
      <c r="H232" s="72" t="s">
        <v>35</v>
      </c>
      <c r="I232" s="72" t="s">
        <v>8031</v>
      </c>
      <c r="J232" s="72" t="s">
        <v>8024</v>
      </c>
      <c r="K232" s="72" t="s">
        <v>409</v>
      </c>
      <c r="L232" s="73">
        <v>45693</v>
      </c>
      <c r="M232" s="74">
        <v>0.91608796296296291</v>
      </c>
      <c r="N232" s="72">
        <v>393.8</v>
      </c>
      <c r="O232" s="72">
        <v>4196.29</v>
      </c>
      <c r="P232" s="72">
        <v>4590.09</v>
      </c>
      <c r="Q232" s="72">
        <v>2697.7</v>
      </c>
      <c r="R232" s="75">
        <v>45698</v>
      </c>
      <c r="S232" s="72" t="str">
        <f>TEXT(Table15[[#This Row],[Billing_Date]],"YYYY")</f>
        <v>2025</v>
      </c>
      <c r="T232" s="75">
        <v>45874</v>
      </c>
      <c r="U232" s="72" t="s">
        <v>37</v>
      </c>
      <c r="V232" s="72">
        <f>IF(Table15[[#This Row],[Payment_Status]]="Paid",1,0)</f>
        <v>0</v>
      </c>
      <c r="W232" s="72">
        <f>IF(Table15[[#This Row],[Payment_Status]]="Unpaid",1,0)</f>
        <v>0</v>
      </c>
      <c r="X232" s="72">
        <f>IF(Table15[[#This Row],[Payment_Status]]="Pending",1,0)</f>
        <v>1</v>
      </c>
      <c r="Y232" s="72" t="s">
        <v>58</v>
      </c>
      <c r="Z232" s="72" t="s">
        <v>30</v>
      </c>
      <c r="AA232" s="72" t="s">
        <v>63</v>
      </c>
      <c r="AB232" s="72">
        <v>188.36</v>
      </c>
      <c r="AC232" s="72">
        <v>205.44</v>
      </c>
      <c r="AD232" s="72" t="s">
        <v>32</v>
      </c>
      <c r="AE232" s="73">
        <v>43989</v>
      </c>
      <c r="AF232" s="72">
        <v>51</v>
      </c>
      <c r="AG232" s="76" t="s">
        <v>33</v>
      </c>
    </row>
    <row r="233" spans="5:33" x14ac:dyDescent="0.3">
      <c r="E233" s="71" t="s">
        <v>410</v>
      </c>
      <c r="F233" s="72" t="s">
        <v>4203</v>
      </c>
      <c r="G233" s="72" t="s">
        <v>6203</v>
      </c>
      <c r="H233" s="72" t="s">
        <v>26</v>
      </c>
      <c r="I233" s="72" t="s">
        <v>8030</v>
      </c>
      <c r="J233" s="72" t="s">
        <v>8023</v>
      </c>
      <c r="K233" s="72" t="s">
        <v>411</v>
      </c>
      <c r="L233" s="73">
        <v>45839</v>
      </c>
      <c r="M233" s="74">
        <v>4.1701388888888892E-2</v>
      </c>
      <c r="N233" s="72">
        <v>101.94</v>
      </c>
      <c r="O233" s="72">
        <v>2635.73</v>
      </c>
      <c r="P233" s="72">
        <v>2737.67</v>
      </c>
      <c r="Q233" s="72">
        <v>571.91</v>
      </c>
      <c r="R233" s="75">
        <v>45839</v>
      </c>
      <c r="S233" s="72" t="str">
        <f>TEXT(Table15[[#This Row],[Billing_Date]],"YYYY")</f>
        <v>2025</v>
      </c>
      <c r="T233" s="75">
        <v>45874</v>
      </c>
      <c r="U233" s="72" t="s">
        <v>49</v>
      </c>
      <c r="V233" s="72">
        <f>IF(Table15[[#This Row],[Payment_Status]]="Paid",1,0)</f>
        <v>0</v>
      </c>
      <c r="W233" s="72">
        <f>IF(Table15[[#This Row],[Payment_Status]]="Unpaid",1,0)</f>
        <v>1</v>
      </c>
      <c r="X233" s="72">
        <f>IF(Table15[[#This Row],[Payment_Status]]="Pending",1,0)</f>
        <v>0</v>
      </c>
      <c r="Y233" s="72" t="s">
        <v>50</v>
      </c>
      <c r="Z233" s="72" t="s">
        <v>39</v>
      </c>
      <c r="AA233" s="72" t="s">
        <v>45</v>
      </c>
      <c r="AB233" s="72">
        <v>54.08</v>
      </c>
      <c r="AC233" s="72">
        <v>47.86</v>
      </c>
      <c r="AD233" s="72" t="s">
        <v>32</v>
      </c>
      <c r="AE233" s="73">
        <v>42873</v>
      </c>
      <c r="AF233" s="72">
        <v>59</v>
      </c>
      <c r="AG233" s="76" t="s">
        <v>40</v>
      </c>
    </row>
    <row r="234" spans="5:33" x14ac:dyDescent="0.3">
      <c r="E234" s="71" t="s">
        <v>412</v>
      </c>
      <c r="F234" s="72" t="s">
        <v>4204</v>
      </c>
      <c r="G234" s="72" t="s">
        <v>6204</v>
      </c>
      <c r="H234" s="72" t="s">
        <v>30</v>
      </c>
      <c r="I234" s="72" t="s">
        <v>8030</v>
      </c>
      <c r="J234" s="72" t="s">
        <v>8023</v>
      </c>
      <c r="K234" s="72" t="s">
        <v>413</v>
      </c>
      <c r="L234" s="73">
        <v>45627</v>
      </c>
      <c r="M234" s="74">
        <v>0.33989583333333334</v>
      </c>
      <c r="N234" s="72">
        <v>329.83</v>
      </c>
      <c r="O234" s="72">
        <v>4332.75</v>
      </c>
      <c r="P234" s="72">
        <v>4662.58</v>
      </c>
      <c r="Q234" s="72">
        <v>2392.0700000000002</v>
      </c>
      <c r="R234" s="75">
        <v>45818</v>
      </c>
      <c r="S234" s="72" t="str">
        <f>TEXT(Table15[[#This Row],[Billing_Date]],"YYYY")</f>
        <v>2025</v>
      </c>
      <c r="T234" s="75">
        <v>45875</v>
      </c>
      <c r="U234" s="72" t="s">
        <v>37</v>
      </c>
      <c r="V234" s="72">
        <f>IF(Table15[[#This Row],[Payment_Status]]="Paid",1,0)</f>
        <v>0</v>
      </c>
      <c r="W234" s="72">
        <f>IF(Table15[[#This Row],[Payment_Status]]="Unpaid",1,0)</f>
        <v>0</v>
      </c>
      <c r="X234" s="72">
        <f>IF(Table15[[#This Row],[Payment_Status]]="Pending",1,0)</f>
        <v>1</v>
      </c>
      <c r="Y234" s="72" t="s">
        <v>50</v>
      </c>
      <c r="Z234" s="72" t="s">
        <v>30</v>
      </c>
      <c r="AA234" s="72" t="s">
        <v>51</v>
      </c>
      <c r="AB234" s="72">
        <v>165.59</v>
      </c>
      <c r="AC234" s="72">
        <v>164.24</v>
      </c>
      <c r="AD234" s="72" t="s">
        <v>32</v>
      </c>
      <c r="AE234" s="73">
        <v>44515</v>
      </c>
      <c r="AF234" s="72">
        <v>73</v>
      </c>
      <c r="AG234" s="76" t="s">
        <v>33</v>
      </c>
    </row>
    <row r="235" spans="5:33" x14ac:dyDescent="0.3">
      <c r="E235" s="71" t="s">
        <v>1387</v>
      </c>
      <c r="F235" s="72" t="s">
        <v>4205</v>
      </c>
      <c r="G235" s="72" t="s">
        <v>6205</v>
      </c>
      <c r="H235" s="72" t="s">
        <v>26</v>
      </c>
      <c r="I235" s="72" t="s">
        <v>8030</v>
      </c>
      <c r="J235" s="72" t="s">
        <v>8023</v>
      </c>
      <c r="K235" s="72" t="s">
        <v>1388</v>
      </c>
      <c r="L235" s="73">
        <v>45649</v>
      </c>
      <c r="M235" s="74">
        <v>0.47723379629629631</v>
      </c>
      <c r="N235" s="72">
        <v>491.21</v>
      </c>
      <c r="O235" s="72">
        <v>4840.9799999999996</v>
      </c>
      <c r="P235" s="72">
        <v>5332.19</v>
      </c>
      <c r="Q235" s="72">
        <v>2438.58</v>
      </c>
      <c r="R235" s="75">
        <v>45739</v>
      </c>
      <c r="S235" s="72" t="str">
        <f>TEXT(Table15[[#This Row],[Billing_Date]],"YYYY")</f>
        <v>2025</v>
      </c>
      <c r="T235" s="75">
        <v>45871</v>
      </c>
      <c r="U235" s="72" t="s">
        <v>37</v>
      </c>
      <c r="V235" s="72">
        <f>IF(Table15[[#This Row],[Payment_Status]]="Paid",1,0)</f>
        <v>0</v>
      </c>
      <c r="W235" s="72">
        <f>IF(Table15[[#This Row],[Payment_Status]]="Unpaid",1,0)</f>
        <v>0</v>
      </c>
      <c r="X235" s="72">
        <f>IF(Table15[[#This Row],[Payment_Status]]="Pending",1,0)</f>
        <v>1</v>
      </c>
      <c r="Y235" s="72" t="s">
        <v>38</v>
      </c>
      <c r="Z235" s="72" t="s">
        <v>39</v>
      </c>
      <c r="AA235" s="72" t="s">
        <v>31</v>
      </c>
      <c r="AB235" s="72">
        <v>330.29</v>
      </c>
      <c r="AC235" s="72">
        <v>160.91999999999999</v>
      </c>
      <c r="AD235" s="72" t="s">
        <v>32</v>
      </c>
      <c r="AE235" s="73">
        <v>43288</v>
      </c>
      <c r="AF235" s="72">
        <v>68</v>
      </c>
      <c r="AG235" s="76" t="s">
        <v>64</v>
      </c>
    </row>
    <row r="236" spans="5:33" x14ac:dyDescent="0.3">
      <c r="E236" s="71" t="s">
        <v>416</v>
      </c>
      <c r="F236" s="72" t="s">
        <v>4206</v>
      </c>
      <c r="G236" s="72" t="s">
        <v>6206</v>
      </c>
      <c r="H236" s="72" t="s">
        <v>30</v>
      </c>
      <c r="I236" s="72" t="s">
        <v>8031</v>
      </c>
      <c r="J236" s="72" t="s">
        <v>8024</v>
      </c>
      <c r="K236" s="72" t="s">
        <v>417</v>
      </c>
      <c r="L236" s="73">
        <v>45671</v>
      </c>
      <c r="M236" s="74">
        <v>9.2245370370370366E-2</v>
      </c>
      <c r="N236" s="72">
        <v>43.01</v>
      </c>
      <c r="O236" s="72">
        <v>2785.68</v>
      </c>
      <c r="P236" s="72">
        <v>2828.69</v>
      </c>
      <c r="Q236" s="72">
        <v>259.86</v>
      </c>
      <c r="R236" s="75">
        <v>45674</v>
      </c>
      <c r="S236" s="72" t="str">
        <f>TEXT(Table15[[#This Row],[Billing_Date]],"YYYY")</f>
        <v>2025</v>
      </c>
      <c r="T236" s="75">
        <v>45882</v>
      </c>
      <c r="U236" s="72" t="s">
        <v>37</v>
      </c>
      <c r="V236" s="72">
        <f>IF(Table15[[#This Row],[Payment_Status]]="Paid",1,0)</f>
        <v>0</v>
      </c>
      <c r="W236" s="72">
        <f>IF(Table15[[#This Row],[Payment_Status]]="Unpaid",1,0)</f>
        <v>0</v>
      </c>
      <c r="X236" s="72">
        <f>IF(Table15[[#This Row],[Payment_Status]]="Pending",1,0)</f>
        <v>1</v>
      </c>
      <c r="Y236" s="72" t="s">
        <v>43</v>
      </c>
      <c r="Z236" s="72" t="s">
        <v>44</v>
      </c>
      <c r="AA236" s="72" t="s">
        <v>63</v>
      </c>
      <c r="AB236" s="72">
        <v>29.72</v>
      </c>
      <c r="AC236" s="72">
        <v>13.29</v>
      </c>
      <c r="AD236" s="72" t="s">
        <v>46</v>
      </c>
      <c r="AE236" s="73">
        <v>44259</v>
      </c>
      <c r="AF236" s="72">
        <v>66</v>
      </c>
      <c r="AG236" s="76" t="s">
        <v>64</v>
      </c>
    </row>
    <row r="237" spans="5:33" x14ac:dyDescent="0.3">
      <c r="E237" s="71" t="s">
        <v>418</v>
      </c>
      <c r="F237" s="72" t="s">
        <v>4207</v>
      </c>
      <c r="G237" s="72" t="s">
        <v>6207</v>
      </c>
      <c r="H237" s="72" t="s">
        <v>30</v>
      </c>
      <c r="I237" s="72" t="s">
        <v>8031</v>
      </c>
      <c r="J237" s="72" t="s">
        <v>8024</v>
      </c>
      <c r="K237" s="72" t="s">
        <v>419</v>
      </c>
      <c r="L237" s="73">
        <v>45764</v>
      </c>
      <c r="M237" s="74">
        <v>0.85214120370370372</v>
      </c>
      <c r="N237" s="72">
        <v>314.05</v>
      </c>
      <c r="O237" s="72">
        <v>1775.03</v>
      </c>
      <c r="P237" s="72">
        <v>2089.08</v>
      </c>
      <c r="Q237" s="72">
        <v>1892.11</v>
      </c>
      <c r="R237" s="75">
        <v>45823</v>
      </c>
      <c r="S237" s="72" t="str">
        <f>TEXT(Table15[[#This Row],[Billing_Date]],"YYYY")</f>
        <v>2025</v>
      </c>
      <c r="T237" s="75">
        <v>45877</v>
      </c>
      <c r="U237" s="72" t="s">
        <v>37</v>
      </c>
      <c r="V237" s="72">
        <f>IF(Table15[[#This Row],[Payment_Status]]="Paid",1,0)</f>
        <v>0</v>
      </c>
      <c r="W237" s="72">
        <f>IF(Table15[[#This Row],[Payment_Status]]="Unpaid",1,0)</f>
        <v>0</v>
      </c>
      <c r="X237" s="72">
        <f>IF(Table15[[#This Row],[Payment_Status]]="Pending",1,0)</f>
        <v>1</v>
      </c>
      <c r="Y237" s="72" t="s">
        <v>43</v>
      </c>
      <c r="Z237" s="72" t="s">
        <v>30</v>
      </c>
      <c r="AA237" s="72" t="s">
        <v>85</v>
      </c>
      <c r="AB237" s="72">
        <v>187.93</v>
      </c>
      <c r="AC237" s="72">
        <v>126.12</v>
      </c>
      <c r="AD237" s="72" t="s">
        <v>46</v>
      </c>
      <c r="AE237" s="73">
        <v>43662</v>
      </c>
      <c r="AF237" s="72">
        <v>73</v>
      </c>
      <c r="AG237" s="76" t="s">
        <v>33</v>
      </c>
    </row>
    <row r="238" spans="5:33" x14ac:dyDescent="0.3">
      <c r="E238" s="71" t="s">
        <v>420</v>
      </c>
      <c r="F238" s="72" t="s">
        <v>4208</v>
      </c>
      <c r="G238" s="72" t="s">
        <v>6208</v>
      </c>
      <c r="H238" s="72" t="s">
        <v>30</v>
      </c>
      <c r="I238" s="72" t="s">
        <v>8026</v>
      </c>
      <c r="J238" s="72" t="s">
        <v>8021</v>
      </c>
      <c r="K238" s="72" t="s">
        <v>421</v>
      </c>
      <c r="L238" s="73">
        <v>45797</v>
      </c>
      <c r="M238" s="74">
        <v>0.49053240740740739</v>
      </c>
      <c r="N238" s="72">
        <v>347.43</v>
      </c>
      <c r="O238" s="72">
        <v>1469.51</v>
      </c>
      <c r="P238" s="72">
        <v>1816.94</v>
      </c>
      <c r="Q238" s="72">
        <v>1992.96</v>
      </c>
      <c r="R238" s="75">
        <v>45801</v>
      </c>
      <c r="S238" s="72" t="str">
        <f>TEXT(Table15[[#This Row],[Billing_Date]],"YYYY")</f>
        <v>2025</v>
      </c>
      <c r="T238" s="75">
        <v>45869</v>
      </c>
      <c r="U238" s="72" t="s">
        <v>49</v>
      </c>
      <c r="V238" s="72">
        <f>IF(Table15[[#This Row],[Payment_Status]]="Paid",1,0)</f>
        <v>0</v>
      </c>
      <c r="W238" s="72">
        <f>IF(Table15[[#This Row],[Payment_Status]]="Unpaid",1,0)</f>
        <v>1</v>
      </c>
      <c r="X238" s="72">
        <f>IF(Table15[[#This Row],[Payment_Status]]="Pending",1,0)</f>
        <v>0</v>
      </c>
      <c r="Y238" s="72" t="s">
        <v>29</v>
      </c>
      <c r="Z238" s="72" t="s">
        <v>30</v>
      </c>
      <c r="AA238" s="72" t="s">
        <v>63</v>
      </c>
      <c r="AB238" s="72">
        <v>168.87</v>
      </c>
      <c r="AC238" s="72">
        <v>178.56</v>
      </c>
      <c r="AD238" s="72" t="s">
        <v>46</v>
      </c>
      <c r="AE238" s="73">
        <v>44613</v>
      </c>
      <c r="AF238" s="72">
        <v>27</v>
      </c>
      <c r="AG238" s="76" t="s">
        <v>33</v>
      </c>
    </row>
    <row r="239" spans="5:33" x14ac:dyDescent="0.3">
      <c r="E239" s="71" t="s">
        <v>422</v>
      </c>
      <c r="F239" s="72" t="s">
        <v>4209</v>
      </c>
      <c r="G239" s="72" t="s">
        <v>6209</v>
      </c>
      <c r="H239" s="72" t="s">
        <v>30</v>
      </c>
      <c r="I239" s="72" t="s">
        <v>8028</v>
      </c>
      <c r="J239" s="72" t="s">
        <v>8022</v>
      </c>
      <c r="K239" s="72" t="s">
        <v>423</v>
      </c>
      <c r="L239" s="73">
        <v>45526</v>
      </c>
      <c r="M239" s="74">
        <v>0.77864583333333337</v>
      </c>
      <c r="N239" s="72">
        <v>216.11</v>
      </c>
      <c r="O239" s="72">
        <v>4588.75</v>
      </c>
      <c r="P239" s="72">
        <v>4804.8599999999997</v>
      </c>
      <c r="Q239" s="72">
        <v>1164.04</v>
      </c>
      <c r="R239" s="75">
        <v>45852</v>
      </c>
      <c r="S239" s="72" t="str">
        <f>TEXT(Table15[[#This Row],[Billing_Date]],"YYYY")</f>
        <v>2025</v>
      </c>
      <c r="T239" s="75">
        <v>45873</v>
      </c>
      <c r="U239" s="72" t="s">
        <v>37</v>
      </c>
      <c r="V239" s="72">
        <f>IF(Table15[[#This Row],[Payment_Status]]="Paid",1,0)</f>
        <v>0</v>
      </c>
      <c r="W239" s="72">
        <f>IF(Table15[[#This Row],[Payment_Status]]="Unpaid",1,0)</f>
        <v>0</v>
      </c>
      <c r="X239" s="72">
        <f>IF(Table15[[#This Row],[Payment_Status]]="Pending",1,0)</f>
        <v>1</v>
      </c>
      <c r="Y239" s="72" t="s">
        <v>29</v>
      </c>
      <c r="Z239" s="72" t="s">
        <v>39</v>
      </c>
      <c r="AA239" s="72" t="s">
        <v>45</v>
      </c>
      <c r="AB239" s="72">
        <v>111.29</v>
      </c>
      <c r="AC239" s="72">
        <v>104.82</v>
      </c>
      <c r="AD239" s="72" t="s">
        <v>32</v>
      </c>
      <c r="AE239" s="73">
        <v>43178</v>
      </c>
      <c r="AF239" s="72">
        <v>66</v>
      </c>
      <c r="AG239" s="76" t="s">
        <v>40</v>
      </c>
    </row>
    <row r="240" spans="5:33" x14ac:dyDescent="0.3">
      <c r="E240" s="71" t="s">
        <v>424</v>
      </c>
      <c r="F240" s="72" t="s">
        <v>4210</v>
      </c>
      <c r="G240" s="72" t="s">
        <v>6210</v>
      </c>
      <c r="H240" s="72" t="s">
        <v>35</v>
      </c>
      <c r="I240" s="72" t="s">
        <v>8027</v>
      </c>
      <c r="J240" s="72" t="s">
        <v>8022</v>
      </c>
      <c r="K240" s="72" t="s">
        <v>425</v>
      </c>
      <c r="L240" s="73">
        <v>45786</v>
      </c>
      <c r="M240" s="74">
        <v>0.86236111111111113</v>
      </c>
      <c r="N240" s="72">
        <v>372.15</v>
      </c>
      <c r="O240" s="72">
        <v>3529.76</v>
      </c>
      <c r="P240" s="72">
        <v>3901.91</v>
      </c>
      <c r="Q240" s="72">
        <v>1836.12</v>
      </c>
      <c r="R240" s="75">
        <v>45789</v>
      </c>
      <c r="S240" s="72" t="str">
        <f>TEXT(Table15[[#This Row],[Billing_Date]],"YYYY")</f>
        <v>2025</v>
      </c>
      <c r="T240" s="75">
        <v>45866</v>
      </c>
      <c r="U240" s="72" t="s">
        <v>28</v>
      </c>
      <c r="V240" s="72">
        <f>IF(Table15[[#This Row],[Payment_Status]]="Paid",1,0)</f>
        <v>1</v>
      </c>
      <c r="W240" s="72">
        <f>IF(Table15[[#This Row],[Payment_Status]]="Unpaid",1,0)</f>
        <v>0</v>
      </c>
      <c r="X240" s="72">
        <f>IF(Table15[[#This Row],[Payment_Status]]="Pending",1,0)</f>
        <v>0</v>
      </c>
      <c r="Y240" s="72" t="s">
        <v>50</v>
      </c>
      <c r="Z240" s="72" t="s">
        <v>39</v>
      </c>
      <c r="AA240" s="72" t="s">
        <v>85</v>
      </c>
      <c r="AB240" s="72">
        <v>171.07</v>
      </c>
      <c r="AC240" s="72">
        <v>201.08</v>
      </c>
      <c r="AD240" s="72" t="s">
        <v>46</v>
      </c>
      <c r="AE240" s="73">
        <v>44039</v>
      </c>
      <c r="AF240" s="72">
        <v>28</v>
      </c>
      <c r="AG240" s="76" t="s">
        <v>64</v>
      </c>
    </row>
    <row r="241" spans="5:33" x14ac:dyDescent="0.3">
      <c r="E241" s="71" t="s">
        <v>2169</v>
      </c>
      <c r="F241" s="72" t="s">
        <v>4211</v>
      </c>
      <c r="G241" s="72" t="s">
        <v>6211</v>
      </c>
      <c r="H241" s="72" t="s">
        <v>35</v>
      </c>
      <c r="I241" s="72" t="s">
        <v>8026</v>
      </c>
      <c r="J241" s="72" t="s">
        <v>8021</v>
      </c>
      <c r="K241" s="72" t="s">
        <v>2170</v>
      </c>
      <c r="L241" s="73">
        <v>45504</v>
      </c>
      <c r="M241" s="74">
        <v>0.89607638888888885</v>
      </c>
      <c r="N241" s="72">
        <v>249.52</v>
      </c>
      <c r="O241" s="72">
        <v>3686.7</v>
      </c>
      <c r="P241" s="72">
        <v>3936.22</v>
      </c>
      <c r="Q241" s="72">
        <v>1514.23</v>
      </c>
      <c r="R241" s="75">
        <v>45692</v>
      </c>
      <c r="S241" s="72" t="str">
        <f>TEXT(Table15[[#This Row],[Billing_Date]],"YYYY")</f>
        <v>2025</v>
      </c>
      <c r="T241" s="75">
        <v>45878</v>
      </c>
      <c r="U241" s="72" t="s">
        <v>28</v>
      </c>
      <c r="V241" s="72">
        <f>IF(Table15[[#This Row],[Payment_Status]]="Paid",1,0)</f>
        <v>1</v>
      </c>
      <c r="W241" s="72">
        <f>IF(Table15[[#This Row],[Payment_Status]]="Unpaid",1,0)</f>
        <v>0</v>
      </c>
      <c r="X241" s="72">
        <f>IF(Table15[[#This Row],[Payment_Status]]="Pending",1,0)</f>
        <v>0</v>
      </c>
      <c r="Y241" s="72" t="s">
        <v>29</v>
      </c>
      <c r="Z241" s="72" t="s">
        <v>39</v>
      </c>
      <c r="AA241" s="72" t="s">
        <v>51</v>
      </c>
      <c r="AB241" s="72">
        <v>171.82</v>
      </c>
      <c r="AC241" s="72">
        <v>77.7</v>
      </c>
      <c r="AD241" s="72" t="s">
        <v>32</v>
      </c>
      <c r="AE241" s="73">
        <v>43009</v>
      </c>
      <c r="AF241" s="72">
        <v>45</v>
      </c>
      <c r="AG241" s="76" t="s">
        <v>40</v>
      </c>
    </row>
    <row r="242" spans="5:33" x14ac:dyDescent="0.3">
      <c r="E242" s="71" t="s">
        <v>2075</v>
      </c>
      <c r="F242" s="72" t="s">
        <v>4212</v>
      </c>
      <c r="G242" s="72" t="s">
        <v>6212</v>
      </c>
      <c r="H242" s="72" t="s">
        <v>30</v>
      </c>
      <c r="I242" s="72" t="s">
        <v>8026</v>
      </c>
      <c r="J242" s="72" t="s">
        <v>8021</v>
      </c>
      <c r="K242" s="72" t="s">
        <v>2076</v>
      </c>
      <c r="L242" s="73">
        <v>45491</v>
      </c>
      <c r="M242" s="74">
        <v>0.31532407407407409</v>
      </c>
      <c r="N242" s="72">
        <v>338.48</v>
      </c>
      <c r="O242" s="72">
        <v>4229.46</v>
      </c>
      <c r="P242" s="72">
        <v>4567.9399999999996</v>
      </c>
      <c r="Q242" s="72">
        <v>1986.75</v>
      </c>
      <c r="R242" s="75">
        <v>45531</v>
      </c>
      <c r="S242" s="72" t="str">
        <f>TEXT(Table15[[#This Row],[Billing_Date]],"YYYY")</f>
        <v>2024</v>
      </c>
      <c r="T242" s="75">
        <v>45859</v>
      </c>
      <c r="U242" s="72" t="s">
        <v>37</v>
      </c>
      <c r="V242" s="72">
        <f>IF(Table15[[#This Row],[Payment_Status]]="Paid",1,0)</f>
        <v>0</v>
      </c>
      <c r="W242" s="72">
        <f>IF(Table15[[#This Row],[Payment_Status]]="Unpaid",1,0)</f>
        <v>0</v>
      </c>
      <c r="X242" s="72">
        <f>IF(Table15[[#This Row],[Payment_Status]]="Pending",1,0)</f>
        <v>1</v>
      </c>
      <c r="Y242" s="72" t="s">
        <v>29</v>
      </c>
      <c r="Z242" s="72" t="s">
        <v>44</v>
      </c>
      <c r="AA242" s="72" t="s">
        <v>51</v>
      </c>
      <c r="AB242" s="72">
        <v>231.17</v>
      </c>
      <c r="AC242" s="72">
        <v>107.31</v>
      </c>
      <c r="AD242" s="72" t="s">
        <v>32</v>
      </c>
      <c r="AE242" s="73">
        <v>43270</v>
      </c>
      <c r="AF242" s="72">
        <v>23</v>
      </c>
      <c r="AG242" s="76" t="s">
        <v>40</v>
      </c>
    </row>
    <row r="243" spans="5:33" x14ac:dyDescent="0.3">
      <c r="E243" s="71" t="s">
        <v>430</v>
      </c>
      <c r="F243" s="72" t="s">
        <v>4213</v>
      </c>
      <c r="G243" s="72" t="s">
        <v>6213</v>
      </c>
      <c r="H243" s="72" t="s">
        <v>26</v>
      </c>
      <c r="I243" s="72" t="s">
        <v>8030</v>
      </c>
      <c r="J243" s="72" t="s">
        <v>8023</v>
      </c>
      <c r="K243" s="72" t="s">
        <v>431</v>
      </c>
      <c r="L243" s="73">
        <v>45851</v>
      </c>
      <c r="M243" s="74">
        <v>0.19071759259259261</v>
      </c>
      <c r="N243" s="72">
        <v>386.7</v>
      </c>
      <c r="O243" s="72">
        <v>4728.5600000000004</v>
      </c>
      <c r="P243" s="72">
        <v>5115.26</v>
      </c>
      <c r="Q243" s="72">
        <v>2136.25</v>
      </c>
      <c r="R243" s="75">
        <v>45855</v>
      </c>
      <c r="S243" s="72" t="str">
        <f>TEXT(Table15[[#This Row],[Billing_Date]],"YYYY")</f>
        <v>2025</v>
      </c>
      <c r="T243" s="75">
        <v>45874</v>
      </c>
      <c r="U243" s="72" t="s">
        <v>49</v>
      </c>
      <c r="V243" s="72">
        <f>IF(Table15[[#This Row],[Payment_Status]]="Paid",1,0)</f>
        <v>0</v>
      </c>
      <c r="W243" s="72">
        <f>IF(Table15[[#This Row],[Payment_Status]]="Unpaid",1,0)</f>
        <v>1</v>
      </c>
      <c r="X243" s="72">
        <f>IF(Table15[[#This Row],[Payment_Status]]="Pending",1,0)</f>
        <v>0</v>
      </c>
      <c r="Y243" s="72" t="s">
        <v>58</v>
      </c>
      <c r="Z243" s="72" t="s">
        <v>30</v>
      </c>
      <c r="AA243" s="72" t="s">
        <v>51</v>
      </c>
      <c r="AB243" s="72">
        <v>229.55</v>
      </c>
      <c r="AC243" s="72">
        <v>157.15</v>
      </c>
      <c r="AD243" s="72" t="s">
        <v>32</v>
      </c>
      <c r="AE243" s="73">
        <v>44341</v>
      </c>
      <c r="AF243" s="72">
        <v>66</v>
      </c>
      <c r="AG243" s="76" t="s">
        <v>64</v>
      </c>
    </row>
    <row r="244" spans="5:33" x14ac:dyDescent="0.3">
      <c r="E244" s="71" t="s">
        <v>2286</v>
      </c>
      <c r="F244" s="72" t="s">
        <v>4214</v>
      </c>
      <c r="G244" s="72" t="s">
        <v>6214</v>
      </c>
      <c r="H244" s="72" t="s">
        <v>26</v>
      </c>
      <c r="I244" s="72" t="s">
        <v>8026</v>
      </c>
      <c r="J244" s="72" t="s">
        <v>8021</v>
      </c>
      <c r="K244" s="72" t="s">
        <v>2287</v>
      </c>
      <c r="L244" s="73">
        <v>45727</v>
      </c>
      <c r="M244" s="74">
        <v>0.22802083333333334</v>
      </c>
      <c r="N244" s="72">
        <v>254.03</v>
      </c>
      <c r="O244" s="72">
        <v>1766.65</v>
      </c>
      <c r="P244" s="72">
        <v>2020.68</v>
      </c>
      <c r="Q244" s="72">
        <v>1297.32</v>
      </c>
      <c r="R244" s="75">
        <v>45728</v>
      </c>
      <c r="S244" s="72" t="str">
        <f>TEXT(Table15[[#This Row],[Billing_Date]],"YYYY")</f>
        <v>2025</v>
      </c>
      <c r="T244" s="75">
        <v>45878</v>
      </c>
      <c r="U244" s="72" t="s">
        <v>28</v>
      </c>
      <c r="V244" s="72">
        <f>IF(Table15[[#This Row],[Payment_Status]]="Paid",1,0)</f>
        <v>1</v>
      </c>
      <c r="W244" s="72">
        <f>IF(Table15[[#This Row],[Payment_Status]]="Unpaid",1,0)</f>
        <v>0</v>
      </c>
      <c r="X244" s="72">
        <f>IF(Table15[[#This Row],[Payment_Status]]="Pending",1,0)</f>
        <v>0</v>
      </c>
      <c r="Y244" s="72" t="s">
        <v>43</v>
      </c>
      <c r="Z244" s="72" t="s">
        <v>44</v>
      </c>
      <c r="AA244" s="72" t="s">
        <v>45</v>
      </c>
      <c r="AB244" s="72">
        <v>135.4</v>
      </c>
      <c r="AC244" s="72">
        <v>118.63</v>
      </c>
      <c r="AD244" s="72" t="s">
        <v>46</v>
      </c>
      <c r="AE244" s="73">
        <v>44454</v>
      </c>
      <c r="AF244" s="72">
        <v>66</v>
      </c>
      <c r="AG244" s="76" t="s">
        <v>40</v>
      </c>
    </row>
    <row r="245" spans="5:33" x14ac:dyDescent="0.3">
      <c r="E245" s="71" t="s">
        <v>434</v>
      </c>
      <c r="F245" s="72" t="s">
        <v>4215</v>
      </c>
      <c r="G245" s="72" t="s">
        <v>6215</v>
      </c>
      <c r="H245" s="72" t="s">
        <v>26</v>
      </c>
      <c r="I245" s="72" t="s">
        <v>8025</v>
      </c>
      <c r="J245" s="72" t="s">
        <v>8020</v>
      </c>
      <c r="K245" s="72" t="s">
        <v>435</v>
      </c>
      <c r="L245" s="73">
        <v>45658</v>
      </c>
      <c r="M245" s="74">
        <v>0.37656250000000002</v>
      </c>
      <c r="N245" s="72">
        <v>42.83</v>
      </c>
      <c r="O245" s="72">
        <v>4614.1099999999997</v>
      </c>
      <c r="P245" s="72">
        <v>4656.9399999999996</v>
      </c>
      <c r="Q245" s="72">
        <v>279.62</v>
      </c>
      <c r="R245" s="75">
        <v>45791</v>
      </c>
      <c r="S245" s="72" t="str">
        <f>TEXT(Table15[[#This Row],[Billing_Date]],"YYYY")</f>
        <v>2025</v>
      </c>
      <c r="T245" s="75">
        <v>45859</v>
      </c>
      <c r="U245" s="72" t="s">
        <v>37</v>
      </c>
      <c r="V245" s="72">
        <f>IF(Table15[[#This Row],[Payment_Status]]="Paid",1,0)</f>
        <v>0</v>
      </c>
      <c r="W245" s="72">
        <f>IF(Table15[[#This Row],[Payment_Status]]="Unpaid",1,0)</f>
        <v>0</v>
      </c>
      <c r="X245" s="72">
        <f>IF(Table15[[#This Row],[Payment_Status]]="Pending",1,0)</f>
        <v>1</v>
      </c>
      <c r="Y245" s="72" t="s">
        <v>58</v>
      </c>
      <c r="Z245" s="72" t="s">
        <v>44</v>
      </c>
      <c r="AA245" s="72" t="s">
        <v>45</v>
      </c>
      <c r="AB245" s="72">
        <v>27.17</v>
      </c>
      <c r="AC245" s="72">
        <v>15.66</v>
      </c>
      <c r="AD245" s="72" t="s">
        <v>32</v>
      </c>
      <c r="AE245" s="73">
        <v>42776</v>
      </c>
      <c r="AF245" s="72">
        <v>28</v>
      </c>
      <c r="AG245" s="76" t="s">
        <v>64</v>
      </c>
    </row>
    <row r="246" spans="5:33" x14ac:dyDescent="0.3">
      <c r="E246" s="71" t="s">
        <v>436</v>
      </c>
      <c r="F246" s="72" t="s">
        <v>4216</v>
      </c>
      <c r="G246" s="72" t="s">
        <v>6216</v>
      </c>
      <c r="H246" s="72" t="s">
        <v>30</v>
      </c>
      <c r="I246" s="72" t="s">
        <v>8027</v>
      </c>
      <c r="J246" s="72" t="s">
        <v>8022</v>
      </c>
      <c r="K246" s="72" t="s">
        <v>437</v>
      </c>
      <c r="L246" s="73">
        <v>45531</v>
      </c>
      <c r="M246" s="74">
        <v>0.70879629629629626</v>
      </c>
      <c r="N246" s="72">
        <v>247.96</v>
      </c>
      <c r="O246" s="72">
        <v>1317.97</v>
      </c>
      <c r="P246" s="72">
        <v>1565.93</v>
      </c>
      <c r="Q246" s="72">
        <v>1681.02</v>
      </c>
      <c r="R246" s="75">
        <v>45797</v>
      </c>
      <c r="S246" s="72" t="str">
        <f>TEXT(Table15[[#This Row],[Billing_Date]],"YYYY")</f>
        <v>2025</v>
      </c>
      <c r="T246" s="75">
        <v>45883</v>
      </c>
      <c r="U246" s="72" t="s">
        <v>49</v>
      </c>
      <c r="V246" s="72">
        <f>IF(Table15[[#This Row],[Payment_Status]]="Paid",1,0)</f>
        <v>0</v>
      </c>
      <c r="W246" s="72">
        <f>IF(Table15[[#This Row],[Payment_Status]]="Unpaid",1,0)</f>
        <v>1</v>
      </c>
      <c r="X246" s="72">
        <f>IF(Table15[[#This Row],[Payment_Status]]="Pending",1,0)</f>
        <v>0</v>
      </c>
      <c r="Y246" s="72" t="s">
        <v>29</v>
      </c>
      <c r="Z246" s="72" t="s">
        <v>44</v>
      </c>
      <c r="AA246" s="72" t="s">
        <v>31</v>
      </c>
      <c r="AB246" s="72">
        <v>120.29</v>
      </c>
      <c r="AC246" s="72">
        <v>127.67</v>
      </c>
      <c r="AD246" s="72" t="s">
        <v>46</v>
      </c>
      <c r="AE246" s="73">
        <v>42269</v>
      </c>
      <c r="AF246" s="72">
        <v>34</v>
      </c>
      <c r="AG246" s="76" t="s">
        <v>64</v>
      </c>
    </row>
    <row r="247" spans="5:33" x14ac:dyDescent="0.3">
      <c r="E247" s="71" t="s">
        <v>438</v>
      </c>
      <c r="F247" s="72" t="s">
        <v>4217</v>
      </c>
      <c r="G247" s="72" t="s">
        <v>6217</v>
      </c>
      <c r="H247" s="72" t="s">
        <v>35</v>
      </c>
      <c r="I247" s="72" t="s">
        <v>8026</v>
      </c>
      <c r="J247" s="72" t="s">
        <v>8021</v>
      </c>
      <c r="K247" s="72" t="s">
        <v>439</v>
      </c>
      <c r="L247" s="73">
        <v>45826</v>
      </c>
      <c r="M247" s="74">
        <v>0.8412384259259259</v>
      </c>
      <c r="N247" s="72">
        <v>346.34</v>
      </c>
      <c r="O247" s="72">
        <v>3765.23</v>
      </c>
      <c r="P247" s="72">
        <v>4111.57</v>
      </c>
      <c r="Q247" s="72">
        <v>1696.3</v>
      </c>
      <c r="R247" s="75">
        <v>45827</v>
      </c>
      <c r="S247" s="72" t="str">
        <f>TEXT(Table15[[#This Row],[Billing_Date]],"YYYY")</f>
        <v>2025</v>
      </c>
      <c r="T247" s="75">
        <v>45879</v>
      </c>
      <c r="U247" s="72" t="s">
        <v>37</v>
      </c>
      <c r="V247" s="72">
        <f>IF(Table15[[#This Row],[Payment_Status]]="Paid",1,0)</f>
        <v>0</v>
      </c>
      <c r="W247" s="72">
        <f>IF(Table15[[#This Row],[Payment_Status]]="Unpaid",1,0)</f>
        <v>0</v>
      </c>
      <c r="X247" s="72">
        <f>IF(Table15[[#This Row],[Payment_Status]]="Pending",1,0)</f>
        <v>1</v>
      </c>
      <c r="Y247" s="72" t="s">
        <v>29</v>
      </c>
      <c r="Z247" s="72" t="s">
        <v>30</v>
      </c>
      <c r="AA247" s="72" t="s">
        <v>63</v>
      </c>
      <c r="AB247" s="72">
        <v>142.21</v>
      </c>
      <c r="AC247" s="72">
        <v>204.13</v>
      </c>
      <c r="AD247" s="72" t="s">
        <v>46</v>
      </c>
      <c r="AE247" s="73">
        <v>45252</v>
      </c>
      <c r="AF247" s="72">
        <v>35</v>
      </c>
      <c r="AG247" s="76" t="s">
        <v>33</v>
      </c>
    </row>
    <row r="248" spans="5:33" x14ac:dyDescent="0.3">
      <c r="E248" s="71" t="s">
        <v>440</v>
      </c>
      <c r="F248" s="72" t="s">
        <v>4218</v>
      </c>
      <c r="G248" s="72" t="s">
        <v>6218</v>
      </c>
      <c r="H248" s="72" t="s">
        <v>35</v>
      </c>
      <c r="I248" s="72" t="s">
        <v>8029</v>
      </c>
      <c r="J248" s="72" t="s">
        <v>8020</v>
      </c>
      <c r="K248" s="72" t="s">
        <v>441</v>
      </c>
      <c r="L248" s="73">
        <v>45542</v>
      </c>
      <c r="M248" s="74">
        <v>0.6292592592592593</v>
      </c>
      <c r="N248" s="72">
        <v>321.55</v>
      </c>
      <c r="O248" s="72">
        <v>1097.3</v>
      </c>
      <c r="P248" s="72">
        <v>1418.85</v>
      </c>
      <c r="Q248" s="72">
        <v>2084.59</v>
      </c>
      <c r="R248" s="75">
        <v>45544</v>
      </c>
      <c r="S248" s="72" t="str">
        <f>TEXT(Table15[[#This Row],[Billing_Date]],"YYYY")</f>
        <v>2024</v>
      </c>
      <c r="T248" s="75">
        <v>45875</v>
      </c>
      <c r="U248" s="72" t="s">
        <v>49</v>
      </c>
      <c r="V248" s="72">
        <f>IF(Table15[[#This Row],[Payment_Status]]="Paid",1,0)</f>
        <v>0</v>
      </c>
      <c r="W248" s="72">
        <f>IF(Table15[[#This Row],[Payment_Status]]="Unpaid",1,0)</f>
        <v>1</v>
      </c>
      <c r="X248" s="72">
        <f>IF(Table15[[#This Row],[Payment_Status]]="Pending",1,0)</f>
        <v>0</v>
      </c>
      <c r="Y248" s="72" t="s">
        <v>38</v>
      </c>
      <c r="Z248" s="72" t="s">
        <v>39</v>
      </c>
      <c r="AA248" s="72" t="s">
        <v>85</v>
      </c>
      <c r="AB248" s="72">
        <v>206.03</v>
      </c>
      <c r="AC248" s="72">
        <v>115.52</v>
      </c>
      <c r="AD248" s="72" t="s">
        <v>46</v>
      </c>
      <c r="AE248" s="73">
        <v>42306</v>
      </c>
      <c r="AF248" s="72">
        <v>43</v>
      </c>
      <c r="AG248" s="76" t="s">
        <v>40</v>
      </c>
    </row>
    <row r="249" spans="5:33" x14ac:dyDescent="0.3">
      <c r="E249" s="71" t="s">
        <v>442</v>
      </c>
      <c r="F249" s="72" t="s">
        <v>4219</v>
      </c>
      <c r="G249" s="72" t="s">
        <v>6219</v>
      </c>
      <c r="H249" s="72" t="s">
        <v>30</v>
      </c>
      <c r="I249" s="72" t="s">
        <v>8029</v>
      </c>
      <c r="J249" s="72" t="s">
        <v>8020</v>
      </c>
      <c r="K249" s="72" t="s">
        <v>443</v>
      </c>
      <c r="L249" s="73">
        <v>45686</v>
      </c>
      <c r="M249" s="74">
        <v>0.58685185185185185</v>
      </c>
      <c r="N249" s="72">
        <v>423.97</v>
      </c>
      <c r="O249" s="72">
        <v>4817.92</v>
      </c>
      <c r="P249" s="72">
        <v>5241.8900000000003</v>
      </c>
      <c r="Q249" s="72">
        <v>1989.06</v>
      </c>
      <c r="R249" s="75">
        <v>45687</v>
      </c>
      <c r="S249" s="72" t="str">
        <f>TEXT(Table15[[#This Row],[Billing_Date]],"YYYY")</f>
        <v>2025</v>
      </c>
      <c r="T249" s="75">
        <v>45879</v>
      </c>
      <c r="U249" s="72" t="s">
        <v>28</v>
      </c>
      <c r="V249" s="72">
        <f>IF(Table15[[#This Row],[Payment_Status]]="Paid",1,0)</f>
        <v>1</v>
      </c>
      <c r="W249" s="72">
        <f>IF(Table15[[#This Row],[Payment_Status]]="Unpaid",1,0)</f>
        <v>0</v>
      </c>
      <c r="X249" s="72">
        <f>IF(Table15[[#This Row],[Payment_Status]]="Pending",1,0)</f>
        <v>0</v>
      </c>
      <c r="Y249" s="72" t="s">
        <v>58</v>
      </c>
      <c r="Z249" s="72" t="s">
        <v>30</v>
      </c>
      <c r="AA249" s="72" t="s">
        <v>31</v>
      </c>
      <c r="AB249" s="72">
        <v>230.8</v>
      </c>
      <c r="AC249" s="72">
        <v>193.17</v>
      </c>
      <c r="AD249" s="72" t="s">
        <v>32</v>
      </c>
      <c r="AE249" s="73">
        <v>44373</v>
      </c>
      <c r="AF249" s="72">
        <v>73</v>
      </c>
      <c r="AG249" s="76" t="s">
        <v>40</v>
      </c>
    </row>
    <row r="250" spans="5:33" x14ac:dyDescent="0.3">
      <c r="E250" s="71" t="s">
        <v>444</v>
      </c>
      <c r="F250" s="72" t="s">
        <v>4220</v>
      </c>
      <c r="G250" s="72" t="s">
        <v>6220</v>
      </c>
      <c r="H250" s="72" t="s">
        <v>26</v>
      </c>
      <c r="I250" s="72" t="s">
        <v>8025</v>
      </c>
      <c r="J250" s="72" t="s">
        <v>8020</v>
      </c>
      <c r="K250" s="72" t="s">
        <v>445</v>
      </c>
      <c r="L250" s="73">
        <v>45552</v>
      </c>
      <c r="M250" s="74">
        <v>0.46299768518518519</v>
      </c>
      <c r="N250" s="72">
        <v>388.88</v>
      </c>
      <c r="O250" s="72">
        <v>4237.42</v>
      </c>
      <c r="P250" s="72">
        <v>4626.3</v>
      </c>
      <c r="Q250" s="72">
        <v>1980.62</v>
      </c>
      <c r="R250" s="75">
        <v>45747</v>
      </c>
      <c r="S250" s="72" t="str">
        <f>TEXT(Table15[[#This Row],[Billing_Date]],"YYYY")</f>
        <v>2025</v>
      </c>
      <c r="T250" s="75">
        <v>45858</v>
      </c>
      <c r="U250" s="72" t="s">
        <v>28</v>
      </c>
      <c r="V250" s="72">
        <f>IF(Table15[[#This Row],[Payment_Status]]="Paid",1,0)</f>
        <v>1</v>
      </c>
      <c r="W250" s="72">
        <f>IF(Table15[[#This Row],[Payment_Status]]="Unpaid",1,0)</f>
        <v>0</v>
      </c>
      <c r="X250" s="72">
        <f>IF(Table15[[#This Row],[Payment_Status]]="Pending",1,0)</f>
        <v>0</v>
      </c>
      <c r="Y250" s="72" t="s">
        <v>58</v>
      </c>
      <c r="Z250" s="72" t="s">
        <v>44</v>
      </c>
      <c r="AA250" s="72" t="s">
        <v>85</v>
      </c>
      <c r="AB250" s="72">
        <v>266.26</v>
      </c>
      <c r="AC250" s="72">
        <v>122.62</v>
      </c>
      <c r="AD250" s="72" t="s">
        <v>46</v>
      </c>
      <c r="AE250" s="73">
        <v>44861</v>
      </c>
      <c r="AF250" s="72">
        <v>33</v>
      </c>
      <c r="AG250" s="76" t="s">
        <v>33</v>
      </c>
    </row>
    <row r="251" spans="5:33" x14ac:dyDescent="0.3">
      <c r="E251" s="71" t="s">
        <v>446</v>
      </c>
      <c r="F251" s="72" t="s">
        <v>4221</v>
      </c>
      <c r="G251" s="72" t="s">
        <v>6221</v>
      </c>
      <c r="H251" s="72" t="s">
        <v>26</v>
      </c>
      <c r="I251" s="72" t="s">
        <v>8029</v>
      </c>
      <c r="J251" s="72" t="s">
        <v>8020</v>
      </c>
      <c r="K251" s="72" t="s">
        <v>447</v>
      </c>
      <c r="L251" s="73">
        <v>45790</v>
      </c>
      <c r="M251" s="74">
        <v>0.3449652777777778</v>
      </c>
      <c r="N251" s="72">
        <v>253.78</v>
      </c>
      <c r="O251" s="72">
        <v>4880.7299999999996</v>
      </c>
      <c r="P251" s="72">
        <v>5134.5099999999902</v>
      </c>
      <c r="Q251" s="72">
        <v>1362.17</v>
      </c>
      <c r="R251" s="75">
        <v>45792</v>
      </c>
      <c r="S251" s="72" t="str">
        <f>TEXT(Table15[[#This Row],[Billing_Date]],"YYYY")</f>
        <v>2025</v>
      </c>
      <c r="T251" s="75">
        <v>45865</v>
      </c>
      <c r="U251" s="72" t="s">
        <v>49</v>
      </c>
      <c r="V251" s="72">
        <f>IF(Table15[[#This Row],[Payment_Status]]="Paid",1,0)</f>
        <v>0</v>
      </c>
      <c r="W251" s="72">
        <f>IF(Table15[[#This Row],[Payment_Status]]="Unpaid",1,0)</f>
        <v>1</v>
      </c>
      <c r="X251" s="72">
        <f>IF(Table15[[#This Row],[Payment_Status]]="Pending",1,0)</f>
        <v>0</v>
      </c>
      <c r="Y251" s="72" t="s">
        <v>38</v>
      </c>
      <c r="Z251" s="72" t="s">
        <v>30</v>
      </c>
      <c r="AA251" s="72" t="s">
        <v>63</v>
      </c>
      <c r="AB251" s="72">
        <v>152.06</v>
      </c>
      <c r="AC251" s="72">
        <v>101.72</v>
      </c>
      <c r="AD251" s="72" t="s">
        <v>32</v>
      </c>
      <c r="AE251" s="73">
        <v>45203</v>
      </c>
      <c r="AF251" s="72">
        <v>30</v>
      </c>
      <c r="AG251" s="76" t="s">
        <v>40</v>
      </c>
    </row>
    <row r="252" spans="5:33" x14ac:dyDescent="0.3">
      <c r="E252" s="71" t="s">
        <v>448</v>
      </c>
      <c r="F252" s="72" t="s">
        <v>4222</v>
      </c>
      <c r="G252" s="72" t="s">
        <v>6222</v>
      </c>
      <c r="H252" s="72" t="s">
        <v>26</v>
      </c>
      <c r="I252" s="72" t="s">
        <v>8030</v>
      </c>
      <c r="J252" s="72" t="s">
        <v>8023</v>
      </c>
      <c r="K252" s="72" t="s">
        <v>449</v>
      </c>
      <c r="L252" s="73">
        <v>45803</v>
      </c>
      <c r="M252" s="74">
        <v>0.83254629629629628</v>
      </c>
      <c r="N252" s="72">
        <v>106.08</v>
      </c>
      <c r="O252" s="72">
        <v>2991.46</v>
      </c>
      <c r="P252" s="72">
        <v>3097.54</v>
      </c>
      <c r="Q252" s="72">
        <v>767.4</v>
      </c>
      <c r="R252" s="75">
        <v>45809</v>
      </c>
      <c r="S252" s="72" t="str">
        <f>TEXT(Table15[[#This Row],[Billing_Date]],"YYYY")</f>
        <v>2025</v>
      </c>
      <c r="T252" s="75">
        <v>45880</v>
      </c>
      <c r="U252" s="72" t="s">
        <v>49</v>
      </c>
      <c r="V252" s="72">
        <f>IF(Table15[[#This Row],[Payment_Status]]="Paid",1,0)</f>
        <v>0</v>
      </c>
      <c r="W252" s="72">
        <f>IF(Table15[[#This Row],[Payment_Status]]="Unpaid",1,0)</f>
        <v>1</v>
      </c>
      <c r="X252" s="72">
        <f>IF(Table15[[#This Row],[Payment_Status]]="Pending",1,0)</f>
        <v>0</v>
      </c>
      <c r="Y252" s="72" t="s">
        <v>43</v>
      </c>
      <c r="Z252" s="72" t="s">
        <v>30</v>
      </c>
      <c r="AA252" s="72" t="s">
        <v>31</v>
      </c>
      <c r="AB252" s="72">
        <v>58.92</v>
      </c>
      <c r="AC252" s="72">
        <v>47.16</v>
      </c>
      <c r="AD252" s="72" t="s">
        <v>46</v>
      </c>
      <c r="AE252" s="73">
        <v>44172</v>
      </c>
      <c r="AF252" s="72">
        <v>21</v>
      </c>
      <c r="AG252" s="76" t="s">
        <v>33</v>
      </c>
    </row>
    <row r="253" spans="5:33" x14ac:dyDescent="0.3">
      <c r="E253" s="71" t="s">
        <v>2330</v>
      </c>
      <c r="F253" s="72" t="s">
        <v>4223</v>
      </c>
      <c r="G253" s="72" t="s">
        <v>6223</v>
      </c>
      <c r="H253" s="72" t="s">
        <v>30</v>
      </c>
      <c r="I253" s="72" t="s">
        <v>8029</v>
      </c>
      <c r="J253" s="72" t="s">
        <v>8020</v>
      </c>
      <c r="K253" s="72" t="s">
        <v>2331</v>
      </c>
      <c r="L253" s="73">
        <v>45831</v>
      </c>
      <c r="M253" s="74">
        <v>0.6791666666666667</v>
      </c>
      <c r="N253" s="72">
        <v>481.25</v>
      </c>
      <c r="O253" s="72">
        <v>4020.05</v>
      </c>
      <c r="P253" s="72">
        <v>4501.3</v>
      </c>
      <c r="Q253" s="72">
        <v>2224.56</v>
      </c>
      <c r="R253" s="75">
        <v>45834</v>
      </c>
      <c r="S253" s="72" t="str">
        <f>TEXT(Table15[[#This Row],[Billing_Date]],"YYYY")</f>
        <v>2025</v>
      </c>
      <c r="T253" s="75">
        <v>45859</v>
      </c>
      <c r="U253" s="72" t="s">
        <v>28</v>
      </c>
      <c r="V253" s="72">
        <f>IF(Table15[[#This Row],[Payment_Status]]="Paid",1,0)</f>
        <v>1</v>
      </c>
      <c r="W253" s="72">
        <f>IF(Table15[[#This Row],[Payment_Status]]="Unpaid",1,0)</f>
        <v>0</v>
      </c>
      <c r="X253" s="72">
        <f>IF(Table15[[#This Row],[Payment_Status]]="Pending",1,0)</f>
        <v>0</v>
      </c>
      <c r="Y253" s="72" t="s">
        <v>58</v>
      </c>
      <c r="Z253" s="72" t="s">
        <v>30</v>
      </c>
      <c r="AA253" s="72" t="s">
        <v>51</v>
      </c>
      <c r="AB253" s="72">
        <v>228.46</v>
      </c>
      <c r="AC253" s="72">
        <v>252.79</v>
      </c>
      <c r="AD253" s="72" t="s">
        <v>46</v>
      </c>
      <c r="AE253" s="73">
        <v>42922</v>
      </c>
      <c r="AF253" s="72">
        <v>19</v>
      </c>
      <c r="AG253" s="76" t="s">
        <v>33</v>
      </c>
    </row>
    <row r="254" spans="5:33" x14ac:dyDescent="0.3">
      <c r="E254" s="71" t="s">
        <v>452</v>
      </c>
      <c r="F254" s="72" t="s">
        <v>4224</v>
      </c>
      <c r="G254" s="72" t="s">
        <v>6224</v>
      </c>
      <c r="H254" s="72" t="s">
        <v>30</v>
      </c>
      <c r="I254" s="72" t="s">
        <v>8030</v>
      </c>
      <c r="J254" s="72" t="s">
        <v>8023</v>
      </c>
      <c r="K254" s="72" t="s">
        <v>453</v>
      </c>
      <c r="L254" s="73">
        <v>45771</v>
      </c>
      <c r="M254" s="74">
        <v>0.63929398148148153</v>
      </c>
      <c r="N254" s="72">
        <v>331.34</v>
      </c>
      <c r="O254" s="72">
        <v>3708.21</v>
      </c>
      <c r="P254" s="72">
        <v>4039.55</v>
      </c>
      <c r="Q254" s="72">
        <v>1561.08</v>
      </c>
      <c r="R254" s="75">
        <v>45773</v>
      </c>
      <c r="S254" s="72" t="str">
        <f>TEXT(Table15[[#This Row],[Billing_Date]],"YYYY")</f>
        <v>2025</v>
      </c>
      <c r="T254" s="75">
        <v>45871</v>
      </c>
      <c r="U254" s="72" t="s">
        <v>28</v>
      </c>
      <c r="V254" s="72">
        <f>IF(Table15[[#This Row],[Payment_Status]]="Paid",1,0)</f>
        <v>1</v>
      </c>
      <c r="W254" s="72">
        <f>IF(Table15[[#This Row],[Payment_Status]]="Unpaid",1,0)</f>
        <v>0</v>
      </c>
      <c r="X254" s="72">
        <f>IF(Table15[[#This Row],[Payment_Status]]="Pending",1,0)</f>
        <v>0</v>
      </c>
      <c r="Y254" s="72" t="s">
        <v>29</v>
      </c>
      <c r="Z254" s="72" t="s">
        <v>30</v>
      </c>
      <c r="AA254" s="72" t="s">
        <v>85</v>
      </c>
      <c r="AB254" s="72">
        <v>134.57</v>
      </c>
      <c r="AC254" s="72">
        <v>196.77</v>
      </c>
      <c r="AD254" s="72" t="s">
        <v>46</v>
      </c>
      <c r="AE254" s="73">
        <v>42617</v>
      </c>
      <c r="AF254" s="72">
        <v>33</v>
      </c>
      <c r="AG254" s="76" t="s">
        <v>40</v>
      </c>
    </row>
    <row r="255" spans="5:33" x14ac:dyDescent="0.3">
      <c r="E255" s="71" t="s">
        <v>454</v>
      </c>
      <c r="F255" s="72" t="s">
        <v>4225</v>
      </c>
      <c r="G255" s="72" t="s">
        <v>6225</v>
      </c>
      <c r="H255" s="72" t="s">
        <v>30</v>
      </c>
      <c r="I255" s="72" t="s">
        <v>8030</v>
      </c>
      <c r="J255" s="72" t="s">
        <v>8023</v>
      </c>
      <c r="K255" s="72" t="s">
        <v>455</v>
      </c>
      <c r="L255" s="73">
        <v>45724</v>
      </c>
      <c r="M255" s="74">
        <v>0.12237268518518518</v>
      </c>
      <c r="N255" s="72">
        <v>367.74</v>
      </c>
      <c r="O255" s="72">
        <v>1755.48</v>
      </c>
      <c r="P255" s="72">
        <v>2123.2199999999998</v>
      </c>
      <c r="Q255" s="72">
        <v>2521.13</v>
      </c>
      <c r="R255" s="75">
        <v>45726</v>
      </c>
      <c r="S255" s="72" t="str">
        <f>TEXT(Table15[[#This Row],[Billing_Date]],"YYYY")</f>
        <v>2025</v>
      </c>
      <c r="T255" s="75">
        <v>45884</v>
      </c>
      <c r="U255" s="72" t="s">
        <v>49</v>
      </c>
      <c r="V255" s="72">
        <f>IF(Table15[[#This Row],[Payment_Status]]="Paid",1,0)</f>
        <v>0</v>
      </c>
      <c r="W255" s="72">
        <f>IF(Table15[[#This Row],[Payment_Status]]="Unpaid",1,0)</f>
        <v>1</v>
      </c>
      <c r="X255" s="72">
        <f>IF(Table15[[#This Row],[Payment_Status]]="Pending",1,0)</f>
        <v>0</v>
      </c>
      <c r="Y255" s="72" t="s">
        <v>43</v>
      </c>
      <c r="Z255" s="72" t="s">
        <v>39</v>
      </c>
      <c r="AA255" s="72" t="s">
        <v>85</v>
      </c>
      <c r="AB255" s="72">
        <v>193.63</v>
      </c>
      <c r="AC255" s="72">
        <v>174.11</v>
      </c>
      <c r="AD255" s="72" t="s">
        <v>32</v>
      </c>
      <c r="AE255" s="73">
        <v>42547</v>
      </c>
      <c r="AF255" s="72">
        <v>42</v>
      </c>
      <c r="AG255" s="76" t="s">
        <v>33</v>
      </c>
    </row>
    <row r="256" spans="5:33" x14ac:dyDescent="0.3">
      <c r="E256" s="71" t="s">
        <v>456</v>
      </c>
      <c r="F256" s="72" t="s">
        <v>4226</v>
      </c>
      <c r="G256" s="72" t="s">
        <v>6226</v>
      </c>
      <c r="H256" s="72" t="s">
        <v>30</v>
      </c>
      <c r="I256" s="72" t="s">
        <v>8029</v>
      </c>
      <c r="J256" s="72" t="s">
        <v>8020</v>
      </c>
      <c r="K256" s="72" t="s">
        <v>457</v>
      </c>
      <c r="L256" s="73">
        <v>45741</v>
      </c>
      <c r="M256" s="74">
        <v>0.86505787037037041</v>
      </c>
      <c r="N256" s="72">
        <v>62.53</v>
      </c>
      <c r="O256" s="72">
        <v>4705.18</v>
      </c>
      <c r="P256" s="72">
        <v>4767.71</v>
      </c>
      <c r="Q256" s="72">
        <v>344.57</v>
      </c>
      <c r="R256" s="75">
        <v>45775</v>
      </c>
      <c r="S256" s="72" t="str">
        <f>TEXT(Table15[[#This Row],[Billing_Date]],"YYYY")</f>
        <v>2025</v>
      </c>
      <c r="T256" s="75">
        <v>45863</v>
      </c>
      <c r="U256" s="72" t="s">
        <v>49</v>
      </c>
      <c r="V256" s="72">
        <f>IF(Table15[[#This Row],[Payment_Status]]="Paid",1,0)</f>
        <v>0</v>
      </c>
      <c r="W256" s="72">
        <f>IF(Table15[[#This Row],[Payment_Status]]="Unpaid",1,0)</f>
        <v>1</v>
      </c>
      <c r="X256" s="72">
        <f>IF(Table15[[#This Row],[Payment_Status]]="Pending",1,0)</f>
        <v>0</v>
      </c>
      <c r="Y256" s="72" t="s">
        <v>50</v>
      </c>
      <c r="Z256" s="72" t="s">
        <v>39</v>
      </c>
      <c r="AA256" s="72" t="s">
        <v>63</v>
      </c>
      <c r="AB256" s="72">
        <v>27.8</v>
      </c>
      <c r="AC256" s="72">
        <v>34.729999999999997</v>
      </c>
      <c r="AD256" s="72" t="s">
        <v>46</v>
      </c>
      <c r="AE256" s="73">
        <v>43606</v>
      </c>
      <c r="AF256" s="72">
        <v>24</v>
      </c>
      <c r="AG256" s="76" t="s">
        <v>64</v>
      </c>
    </row>
    <row r="257" spans="5:33" x14ac:dyDescent="0.3">
      <c r="E257" s="71" t="s">
        <v>458</v>
      </c>
      <c r="F257" s="72" t="s">
        <v>4227</v>
      </c>
      <c r="G257" s="72" t="s">
        <v>6227</v>
      </c>
      <c r="H257" s="72" t="s">
        <v>35</v>
      </c>
      <c r="I257" s="72" t="s">
        <v>8028</v>
      </c>
      <c r="J257" s="72" t="s">
        <v>8022</v>
      </c>
      <c r="K257" s="72" t="s">
        <v>459</v>
      </c>
      <c r="L257" s="73">
        <v>45813</v>
      </c>
      <c r="M257" s="74">
        <v>0.31678240740740743</v>
      </c>
      <c r="N257" s="72">
        <v>226.85</v>
      </c>
      <c r="O257" s="72">
        <v>3508.19</v>
      </c>
      <c r="P257" s="72">
        <v>3735.04</v>
      </c>
      <c r="Q257" s="72">
        <v>1234.1400000000001</v>
      </c>
      <c r="R257" s="75">
        <v>45819</v>
      </c>
      <c r="S257" s="72" t="str">
        <f>TEXT(Table15[[#This Row],[Billing_Date]],"YYYY")</f>
        <v>2025</v>
      </c>
      <c r="T257" s="75">
        <v>45859</v>
      </c>
      <c r="U257" s="72" t="s">
        <v>28</v>
      </c>
      <c r="V257" s="72">
        <f>IF(Table15[[#This Row],[Payment_Status]]="Paid",1,0)</f>
        <v>1</v>
      </c>
      <c r="W257" s="72">
        <f>IF(Table15[[#This Row],[Payment_Status]]="Unpaid",1,0)</f>
        <v>0</v>
      </c>
      <c r="X257" s="72">
        <f>IF(Table15[[#This Row],[Payment_Status]]="Pending",1,0)</f>
        <v>0</v>
      </c>
      <c r="Y257" s="72" t="s">
        <v>43</v>
      </c>
      <c r="Z257" s="72" t="s">
        <v>44</v>
      </c>
      <c r="AA257" s="72" t="s">
        <v>63</v>
      </c>
      <c r="AB257" s="72">
        <v>143.28</v>
      </c>
      <c r="AC257" s="72">
        <v>83.57</v>
      </c>
      <c r="AD257" s="72" t="s">
        <v>46</v>
      </c>
      <c r="AE257" s="73">
        <v>44160</v>
      </c>
      <c r="AF257" s="72">
        <v>75</v>
      </c>
      <c r="AG257" s="76" t="s">
        <v>64</v>
      </c>
    </row>
    <row r="258" spans="5:33" x14ac:dyDescent="0.3">
      <c r="E258" s="71" t="s">
        <v>460</v>
      </c>
      <c r="F258" s="72" t="s">
        <v>4228</v>
      </c>
      <c r="G258" s="72" t="s">
        <v>6228</v>
      </c>
      <c r="H258" s="72" t="s">
        <v>26</v>
      </c>
      <c r="I258" s="72" t="s">
        <v>8025</v>
      </c>
      <c r="J258" s="72" t="s">
        <v>8020</v>
      </c>
      <c r="K258" s="72" t="s">
        <v>461</v>
      </c>
      <c r="L258" s="73">
        <v>45566</v>
      </c>
      <c r="M258" s="74">
        <v>0.52408564814814818</v>
      </c>
      <c r="N258" s="72">
        <v>257.13</v>
      </c>
      <c r="O258" s="72">
        <v>2545.2199999999998</v>
      </c>
      <c r="P258" s="72">
        <v>2802.35</v>
      </c>
      <c r="Q258" s="72">
        <v>1458.29</v>
      </c>
      <c r="R258" s="75">
        <v>45783</v>
      </c>
      <c r="S258" s="72" t="str">
        <f>TEXT(Table15[[#This Row],[Billing_Date]],"YYYY")</f>
        <v>2025</v>
      </c>
      <c r="T258" s="75">
        <v>45882</v>
      </c>
      <c r="U258" s="72" t="s">
        <v>49</v>
      </c>
      <c r="V258" s="72">
        <f>IF(Table15[[#This Row],[Payment_Status]]="Paid",1,0)</f>
        <v>0</v>
      </c>
      <c r="W258" s="72">
        <f>IF(Table15[[#This Row],[Payment_Status]]="Unpaid",1,0)</f>
        <v>1</v>
      </c>
      <c r="X258" s="72">
        <f>IF(Table15[[#This Row],[Payment_Status]]="Pending",1,0)</f>
        <v>0</v>
      </c>
      <c r="Y258" s="72" t="s">
        <v>29</v>
      </c>
      <c r="Z258" s="72" t="s">
        <v>30</v>
      </c>
      <c r="AA258" s="72" t="s">
        <v>63</v>
      </c>
      <c r="AB258" s="72">
        <v>176.39</v>
      </c>
      <c r="AC258" s="72">
        <v>80.739999999999995</v>
      </c>
      <c r="AD258" s="72" t="s">
        <v>46</v>
      </c>
      <c r="AE258" s="73">
        <v>42259</v>
      </c>
      <c r="AF258" s="72">
        <v>66</v>
      </c>
      <c r="AG258" s="76" t="s">
        <v>40</v>
      </c>
    </row>
    <row r="259" spans="5:33" x14ac:dyDescent="0.3">
      <c r="E259" s="71" t="s">
        <v>462</v>
      </c>
      <c r="F259" s="72" t="s">
        <v>4229</v>
      </c>
      <c r="G259" s="72" t="s">
        <v>6229</v>
      </c>
      <c r="H259" s="72" t="s">
        <v>26</v>
      </c>
      <c r="I259" s="72" t="s">
        <v>8029</v>
      </c>
      <c r="J259" s="72" t="s">
        <v>8020</v>
      </c>
      <c r="K259" s="72" t="s">
        <v>463</v>
      </c>
      <c r="L259" s="73">
        <v>45656</v>
      </c>
      <c r="M259" s="74">
        <v>0.51332175925925927</v>
      </c>
      <c r="N259" s="72">
        <v>286.75</v>
      </c>
      <c r="O259" s="72">
        <v>1552.78</v>
      </c>
      <c r="P259" s="72">
        <v>1839.53</v>
      </c>
      <c r="Q259" s="72">
        <v>1555.71</v>
      </c>
      <c r="R259" s="75">
        <v>45658</v>
      </c>
      <c r="S259" s="72" t="str">
        <f>TEXT(Table15[[#This Row],[Billing_Date]],"YYYY")</f>
        <v>2025</v>
      </c>
      <c r="T259" s="75">
        <v>45884</v>
      </c>
      <c r="U259" s="72" t="s">
        <v>49</v>
      </c>
      <c r="V259" s="72">
        <f>IF(Table15[[#This Row],[Payment_Status]]="Paid",1,0)</f>
        <v>0</v>
      </c>
      <c r="W259" s="72">
        <f>IF(Table15[[#This Row],[Payment_Status]]="Unpaid",1,0)</f>
        <v>1</v>
      </c>
      <c r="X259" s="72">
        <f>IF(Table15[[#This Row],[Payment_Status]]="Pending",1,0)</f>
        <v>0</v>
      </c>
      <c r="Y259" s="72" t="s">
        <v>58</v>
      </c>
      <c r="Z259" s="72" t="s">
        <v>44</v>
      </c>
      <c r="AA259" s="72" t="s">
        <v>85</v>
      </c>
      <c r="AB259" s="72">
        <v>161.71</v>
      </c>
      <c r="AC259" s="72">
        <v>125.04</v>
      </c>
      <c r="AD259" s="72" t="s">
        <v>32</v>
      </c>
      <c r="AE259" s="73">
        <v>45074</v>
      </c>
      <c r="AF259" s="72">
        <v>42</v>
      </c>
      <c r="AG259" s="76" t="s">
        <v>33</v>
      </c>
    </row>
    <row r="260" spans="5:33" x14ac:dyDescent="0.3">
      <c r="E260" s="71" t="s">
        <v>464</v>
      </c>
      <c r="F260" s="72" t="s">
        <v>4230</v>
      </c>
      <c r="G260" s="72" t="s">
        <v>6230</v>
      </c>
      <c r="H260" s="72" t="s">
        <v>30</v>
      </c>
      <c r="I260" s="72" t="s">
        <v>8025</v>
      </c>
      <c r="J260" s="72" t="s">
        <v>8020</v>
      </c>
      <c r="K260" s="72" t="s">
        <v>465</v>
      </c>
      <c r="L260" s="73">
        <v>45841</v>
      </c>
      <c r="M260" s="74">
        <v>0.75350694444444444</v>
      </c>
      <c r="N260" s="72">
        <v>370.21</v>
      </c>
      <c r="O260" s="72">
        <v>3089.19</v>
      </c>
      <c r="P260" s="72">
        <v>3459.4</v>
      </c>
      <c r="Q260" s="72">
        <v>2671.81</v>
      </c>
      <c r="R260" s="75">
        <v>45842</v>
      </c>
      <c r="S260" s="72" t="str">
        <f>TEXT(Table15[[#This Row],[Billing_Date]],"YYYY")</f>
        <v>2025</v>
      </c>
      <c r="T260" s="75">
        <v>45874</v>
      </c>
      <c r="U260" s="72" t="s">
        <v>49</v>
      </c>
      <c r="V260" s="72">
        <f>IF(Table15[[#This Row],[Payment_Status]]="Paid",1,0)</f>
        <v>0</v>
      </c>
      <c r="W260" s="72">
        <f>IF(Table15[[#This Row],[Payment_Status]]="Unpaid",1,0)</f>
        <v>1</v>
      </c>
      <c r="X260" s="72">
        <f>IF(Table15[[#This Row],[Payment_Status]]="Pending",1,0)</f>
        <v>0</v>
      </c>
      <c r="Y260" s="72" t="s">
        <v>58</v>
      </c>
      <c r="Z260" s="72" t="s">
        <v>44</v>
      </c>
      <c r="AA260" s="72" t="s">
        <v>51</v>
      </c>
      <c r="AB260" s="72">
        <v>153.11000000000001</v>
      </c>
      <c r="AC260" s="72">
        <v>217.1</v>
      </c>
      <c r="AD260" s="72" t="s">
        <v>32</v>
      </c>
      <c r="AE260" s="73">
        <v>44027</v>
      </c>
      <c r="AF260" s="72">
        <v>19</v>
      </c>
      <c r="AG260" s="76" t="s">
        <v>40</v>
      </c>
    </row>
    <row r="261" spans="5:33" x14ac:dyDescent="0.3">
      <c r="E261" s="71" t="s">
        <v>466</v>
      </c>
      <c r="F261" s="72" t="s">
        <v>4231</v>
      </c>
      <c r="G261" s="72" t="s">
        <v>6231</v>
      </c>
      <c r="H261" s="72" t="s">
        <v>26</v>
      </c>
      <c r="I261" s="72" t="s">
        <v>8027</v>
      </c>
      <c r="J261" s="72" t="s">
        <v>8022</v>
      </c>
      <c r="K261" s="72" t="s">
        <v>467</v>
      </c>
      <c r="L261" s="73">
        <v>45742</v>
      </c>
      <c r="M261" s="74">
        <v>5.409722222222222E-2</v>
      </c>
      <c r="N261" s="72">
        <v>241.88</v>
      </c>
      <c r="O261" s="72">
        <v>1284.54</v>
      </c>
      <c r="P261" s="72">
        <v>1526.42</v>
      </c>
      <c r="Q261" s="72">
        <v>1373.47</v>
      </c>
      <c r="R261" s="75">
        <v>45749</v>
      </c>
      <c r="S261" s="72" t="str">
        <f>TEXT(Table15[[#This Row],[Billing_Date]],"YYYY")</f>
        <v>2025</v>
      </c>
      <c r="T261" s="75">
        <v>45881</v>
      </c>
      <c r="U261" s="72" t="s">
        <v>28</v>
      </c>
      <c r="V261" s="72">
        <f>IF(Table15[[#This Row],[Payment_Status]]="Paid",1,0)</f>
        <v>1</v>
      </c>
      <c r="W261" s="72">
        <f>IF(Table15[[#This Row],[Payment_Status]]="Unpaid",1,0)</f>
        <v>0</v>
      </c>
      <c r="X261" s="72">
        <f>IF(Table15[[#This Row],[Payment_Status]]="Pending",1,0)</f>
        <v>0</v>
      </c>
      <c r="Y261" s="72" t="s">
        <v>29</v>
      </c>
      <c r="Z261" s="72" t="s">
        <v>30</v>
      </c>
      <c r="AA261" s="72" t="s">
        <v>63</v>
      </c>
      <c r="AB261" s="72">
        <v>107.55</v>
      </c>
      <c r="AC261" s="72">
        <v>134.33000000000001</v>
      </c>
      <c r="AD261" s="72" t="s">
        <v>46</v>
      </c>
      <c r="AE261" s="73">
        <v>42892</v>
      </c>
      <c r="AF261" s="72">
        <v>66</v>
      </c>
      <c r="AG261" s="76" t="s">
        <v>33</v>
      </c>
    </row>
    <row r="262" spans="5:33" x14ac:dyDescent="0.3">
      <c r="E262" s="71" t="s">
        <v>3571</v>
      </c>
      <c r="F262" s="72" t="s">
        <v>4232</v>
      </c>
      <c r="G262" s="72" t="s">
        <v>6232</v>
      </c>
      <c r="H262" s="72" t="s">
        <v>30</v>
      </c>
      <c r="I262" s="72" t="s">
        <v>8031</v>
      </c>
      <c r="J262" s="72" t="s">
        <v>8024</v>
      </c>
      <c r="K262" s="72" t="s">
        <v>3572</v>
      </c>
      <c r="L262" s="73">
        <v>45628</v>
      </c>
      <c r="M262" s="74">
        <v>2.613425925925926E-2</v>
      </c>
      <c r="N262" s="72">
        <v>433.66</v>
      </c>
      <c r="O262" s="72">
        <v>3110.53</v>
      </c>
      <c r="P262" s="72">
        <v>3544.19</v>
      </c>
      <c r="Q262" s="72">
        <v>2323.48</v>
      </c>
      <c r="R262" s="75">
        <v>45803</v>
      </c>
      <c r="S262" s="72" t="str">
        <f>TEXT(Table15[[#This Row],[Billing_Date]],"YYYY")</f>
        <v>2025</v>
      </c>
      <c r="T262" s="75">
        <v>45865</v>
      </c>
      <c r="U262" s="72" t="s">
        <v>28</v>
      </c>
      <c r="V262" s="72">
        <f>IF(Table15[[#This Row],[Payment_Status]]="Paid",1,0)</f>
        <v>1</v>
      </c>
      <c r="W262" s="72">
        <f>IF(Table15[[#This Row],[Payment_Status]]="Unpaid",1,0)</f>
        <v>0</v>
      </c>
      <c r="X262" s="72">
        <f>IF(Table15[[#This Row],[Payment_Status]]="Pending",1,0)</f>
        <v>0</v>
      </c>
      <c r="Y262" s="72" t="s">
        <v>38</v>
      </c>
      <c r="Z262" s="72" t="s">
        <v>39</v>
      </c>
      <c r="AA262" s="72" t="s">
        <v>51</v>
      </c>
      <c r="AB262" s="72">
        <v>302.94</v>
      </c>
      <c r="AC262" s="72">
        <v>130.72</v>
      </c>
      <c r="AD262" s="72" t="s">
        <v>46</v>
      </c>
      <c r="AE262" s="73">
        <v>45484</v>
      </c>
      <c r="AF262" s="72">
        <v>26</v>
      </c>
      <c r="AG262" s="76" t="s">
        <v>40</v>
      </c>
    </row>
    <row r="263" spans="5:33" x14ac:dyDescent="0.3">
      <c r="E263" s="71" t="s">
        <v>470</v>
      </c>
      <c r="F263" s="72" t="s">
        <v>4233</v>
      </c>
      <c r="G263" s="72" t="s">
        <v>6233</v>
      </c>
      <c r="H263" s="72" t="s">
        <v>30</v>
      </c>
      <c r="I263" s="72" t="s">
        <v>8031</v>
      </c>
      <c r="J263" s="72" t="s">
        <v>8024</v>
      </c>
      <c r="K263" s="72" t="s">
        <v>471</v>
      </c>
      <c r="L263" s="73">
        <v>45541</v>
      </c>
      <c r="M263" s="74">
        <v>0.5175925925925926</v>
      </c>
      <c r="N263" s="72">
        <v>412.75</v>
      </c>
      <c r="O263" s="72">
        <v>4909.6499999999996</v>
      </c>
      <c r="P263" s="72">
        <v>5322.4</v>
      </c>
      <c r="Q263" s="72">
        <v>2300.2199999999998</v>
      </c>
      <c r="R263" s="75">
        <v>45593</v>
      </c>
      <c r="S263" s="72" t="str">
        <f>TEXT(Table15[[#This Row],[Billing_Date]],"YYYY")</f>
        <v>2024</v>
      </c>
      <c r="T263" s="75">
        <v>45876</v>
      </c>
      <c r="U263" s="72" t="s">
        <v>28</v>
      </c>
      <c r="V263" s="72">
        <f>IF(Table15[[#This Row],[Payment_Status]]="Paid",1,0)</f>
        <v>1</v>
      </c>
      <c r="W263" s="72">
        <f>IF(Table15[[#This Row],[Payment_Status]]="Unpaid",1,0)</f>
        <v>0</v>
      </c>
      <c r="X263" s="72">
        <f>IF(Table15[[#This Row],[Payment_Status]]="Pending",1,0)</f>
        <v>0</v>
      </c>
      <c r="Y263" s="72" t="s">
        <v>50</v>
      </c>
      <c r="Z263" s="72" t="s">
        <v>44</v>
      </c>
      <c r="AA263" s="72" t="s">
        <v>45</v>
      </c>
      <c r="AB263" s="72">
        <v>203.61</v>
      </c>
      <c r="AC263" s="72">
        <v>209.14</v>
      </c>
      <c r="AD263" s="72" t="s">
        <v>32</v>
      </c>
      <c r="AE263" s="73">
        <v>44579</v>
      </c>
      <c r="AF263" s="72">
        <v>42</v>
      </c>
      <c r="AG263" s="76" t="s">
        <v>64</v>
      </c>
    </row>
    <row r="264" spans="5:33" x14ac:dyDescent="0.3">
      <c r="E264" s="71" t="s">
        <v>472</v>
      </c>
      <c r="F264" s="72" t="s">
        <v>4234</v>
      </c>
      <c r="G264" s="72" t="s">
        <v>6234</v>
      </c>
      <c r="H264" s="72" t="s">
        <v>26</v>
      </c>
      <c r="I264" s="72" t="s">
        <v>8030</v>
      </c>
      <c r="J264" s="72" t="s">
        <v>8023</v>
      </c>
      <c r="K264" s="72" t="s">
        <v>473</v>
      </c>
      <c r="L264" s="73">
        <v>45848</v>
      </c>
      <c r="M264" s="74">
        <v>0.60540509259259256</v>
      </c>
      <c r="N264" s="72">
        <v>308.17</v>
      </c>
      <c r="O264" s="72">
        <v>1456.18</v>
      </c>
      <c r="P264" s="72">
        <v>1764.35</v>
      </c>
      <c r="Q264" s="72">
        <v>1400.22</v>
      </c>
      <c r="R264" s="75">
        <v>45851</v>
      </c>
      <c r="S264" s="72" t="str">
        <f>TEXT(Table15[[#This Row],[Billing_Date]],"YYYY")</f>
        <v>2025</v>
      </c>
      <c r="T264" s="75">
        <v>45869</v>
      </c>
      <c r="U264" s="72" t="s">
        <v>49</v>
      </c>
      <c r="V264" s="72">
        <f>IF(Table15[[#This Row],[Payment_Status]]="Paid",1,0)</f>
        <v>0</v>
      </c>
      <c r="W264" s="72">
        <f>IF(Table15[[#This Row],[Payment_Status]]="Unpaid",1,0)</f>
        <v>1</v>
      </c>
      <c r="X264" s="72">
        <f>IF(Table15[[#This Row],[Payment_Status]]="Pending",1,0)</f>
        <v>0</v>
      </c>
      <c r="Y264" s="72" t="s">
        <v>58</v>
      </c>
      <c r="Z264" s="72" t="s">
        <v>30</v>
      </c>
      <c r="AA264" s="72" t="s">
        <v>51</v>
      </c>
      <c r="AB264" s="72">
        <v>163.61000000000001</v>
      </c>
      <c r="AC264" s="72">
        <v>144.56</v>
      </c>
      <c r="AD264" s="72" t="s">
        <v>46</v>
      </c>
      <c r="AE264" s="73">
        <v>43627</v>
      </c>
      <c r="AF264" s="72">
        <v>61</v>
      </c>
      <c r="AG264" s="76" t="s">
        <v>40</v>
      </c>
    </row>
    <row r="265" spans="5:33" x14ac:dyDescent="0.3">
      <c r="E265" s="71" t="s">
        <v>474</v>
      </c>
      <c r="F265" s="72" t="s">
        <v>4235</v>
      </c>
      <c r="G265" s="72" t="s">
        <v>6235</v>
      </c>
      <c r="H265" s="72" t="s">
        <v>35</v>
      </c>
      <c r="I265" s="72" t="s">
        <v>8030</v>
      </c>
      <c r="J265" s="72" t="s">
        <v>8023</v>
      </c>
      <c r="K265" s="72" t="s">
        <v>475</v>
      </c>
      <c r="L265" s="73">
        <v>45531</v>
      </c>
      <c r="M265" s="74">
        <v>0.7726736111111111</v>
      </c>
      <c r="N265" s="72">
        <v>322.33</v>
      </c>
      <c r="O265" s="72">
        <v>1308.17</v>
      </c>
      <c r="P265" s="72">
        <v>1630.5</v>
      </c>
      <c r="Q265" s="72">
        <v>1457.52</v>
      </c>
      <c r="R265" s="75">
        <v>45558</v>
      </c>
      <c r="S265" s="72" t="str">
        <f>TEXT(Table15[[#This Row],[Billing_Date]],"YYYY")</f>
        <v>2024</v>
      </c>
      <c r="T265" s="75">
        <v>45885</v>
      </c>
      <c r="U265" s="72" t="s">
        <v>49</v>
      </c>
      <c r="V265" s="72">
        <f>IF(Table15[[#This Row],[Payment_Status]]="Paid",1,0)</f>
        <v>0</v>
      </c>
      <c r="W265" s="72">
        <f>IF(Table15[[#This Row],[Payment_Status]]="Unpaid",1,0)</f>
        <v>1</v>
      </c>
      <c r="X265" s="72">
        <f>IF(Table15[[#This Row],[Payment_Status]]="Pending",1,0)</f>
        <v>0</v>
      </c>
      <c r="Y265" s="72" t="s">
        <v>58</v>
      </c>
      <c r="Z265" s="72" t="s">
        <v>39</v>
      </c>
      <c r="AA265" s="72" t="s">
        <v>45</v>
      </c>
      <c r="AB265" s="72">
        <v>129.81</v>
      </c>
      <c r="AC265" s="72">
        <v>192.52</v>
      </c>
      <c r="AD265" s="72" t="s">
        <v>46</v>
      </c>
      <c r="AE265" s="73">
        <v>44467</v>
      </c>
      <c r="AF265" s="72">
        <v>46</v>
      </c>
      <c r="AG265" s="76" t="s">
        <v>64</v>
      </c>
    </row>
    <row r="266" spans="5:33" x14ac:dyDescent="0.3">
      <c r="E266" s="71" t="s">
        <v>476</v>
      </c>
      <c r="F266" s="72" t="s">
        <v>4236</v>
      </c>
      <c r="G266" s="72" t="s">
        <v>6236</v>
      </c>
      <c r="H266" s="72" t="s">
        <v>26</v>
      </c>
      <c r="I266" s="72" t="s">
        <v>8028</v>
      </c>
      <c r="J266" s="72" t="s">
        <v>8022</v>
      </c>
      <c r="K266" s="72" t="s">
        <v>477</v>
      </c>
      <c r="L266" s="73">
        <v>45846</v>
      </c>
      <c r="M266" s="74">
        <v>0.27888888888888891</v>
      </c>
      <c r="N266" s="72">
        <v>254.89</v>
      </c>
      <c r="O266" s="72">
        <v>3716.52</v>
      </c>
      <c r="P266" s="72">
        <v>3971.41</v>
      </c>
      <c r="Q266" s="72">
        <v>1521.87</v>
      </c>
      <c r="R266" s="75">
        <v>45849</v>
      </c>
      <c r="S266" s="72" t="str">
        <f>TEXT(Table15[[#This Row],[Billing_Date]],"YYYY")</f>
        <v>2025</v>
      </c>
      <c r="T266" s="75">
        <v>45876</v>
      </c>
      <c r="U266" s="72" t="s">
        <v>37</v>
      </c>
      <c r="V266" s="72">
        <f>IF(Table15[[#This Row],[Payment_Status]]="Paid",1,0)</f>
        <v>0</v>
      </c>
      <c r="W266" s="72">
        <f>IF(Table15[[#This Row],[Payment_Status]]="Unpaid",1,0)</f>
        <v>0</v>
      </c>
      <c r="X266" s="72">
        <f>IF(Table15[[#This Row],[Payment_Status]]="Pending",1,0)</f>
        <v>1</v>
      </c>
      <c r="Y266" s="72" t="s">
        <v>38</v>
      </c>
      <c r="Z266" s="72" t="s">
        <v>44</v>
      </c>
      <c r="AA266" s="72" t="s">
        <v>51</v>
      </c>
      <c r="AB266" s="72">
        <v>163.35</v>
      </c>
      <c r="AC266" s="72">
        <v>91.54</v>
      </c>
      <c r="AD266" s="72" t="s">
        <v>46</v>
      </c>
      <c r="AE266" s="73">
        <v>43261</v>
      </c>
      <c r="AF266" s="72">
        <v>65</v>
      </c>
      <c r="AG266" s="76" t="s">
        <v>64</v>
      </c>
    </row>
    <row r="267" spans="5:33" x14ac:dyDescent="0.3">
      <c r="E267" s="71" t="s">
        <v>478</v>
      </c>
      <c r="F267" s="72" t="s">
        <v>4237</v>
      </c>
      <c r="G267" s="72" t="s">
        <v>6237</v>
      </c>
      <c r="H267" s="72" t="s">
        <v>30</v>
      </c>
      <c r="I267" s="72" t="s">
        <v>8026</v>
      </c>
      <c r="J267" s="72" t="s">
        <v>8021</v>
      </c>
      <c r="K267" s="72" t="s">
        <v>479</v>
      </c>
      <c r="L267" s="73">
        <v>45519</v>
      </c>
      <c r="M267" s="74">
        <v>0.51454861111111116</v>
      </c>
      <c r="N267" s="72">
        <v>456.78</v>
      </c>
      <c r="O267" s="72">
        <v>4379.9799999999996</v>
      </c>
      <c r="P267" s="72">
        <v>4836.7599999999902</v>
      </c>
      <c r="Q267" s="72">
        <v>2837.23</v>
      </c>
      <c r="R267" s="75">
        <v>45682</v>
      </c>
      <c r="S267" s="72" t="str">
        <f>TEXT(Table15[[#This Row],[Billing_Date]],"YYYY")</f>
        <v>2025</v>
      </c>
      <c r="T267" s="75">
        <v>45877</v>
      </c>
      <c r="U267" s="72" t="s">
        <v>28</v>
      </c>
      <c r="V267" s="72">
        <f>IF(Table15[[#This Row],[Payment_Status]]="Paid",1,0)</f>
        <v>1</v>
      </c>
      <c r="W267" s="72">
        <f>IF(Table15[[#This Row],[Payment_Status]]="Unpaid",1,0)</f>
        <v>0</v>
      </c>
      <c r="X267" s="72">
        <f>IF(Table15[[#This Row],[Payment_Status]]="Pending",1,0)</f>
        <v>0</v>
      </c>
      <c r="Y267" s="72" t="s">
        <v>43</v>
      </c>
      <c r="Z267" s="72" t="s">
        <v>44</v>
      </c>
      <c r="AA267" s="72" t="s">
        <v>51</v>
      </c>
      <c r="AB267" s="72">
        <v>258.70999999999998</v>
      </c>
      <c r="AC267" s="72">
        <v>198.07</v>
      </c>
      <c r="AD267" s="72" t="s">
        <v>46</v>
      </c>
      <c r="AE267" s="73">
        <v>44349</v>
      </c>
      <c r="AF267" s="72">
        <v>46</v>
      </c>
      <c r="AG267" s="76" t="s">
        <v>64</v>
      </c>
    </row>
    <row r="268" spans="5:33" x14ac:dyDescent="0.3">
      <c r="E268" s="71" t="s">
        <v>770</v>
      </c>
      <c r="F268" s="72" t="s">
        <v>4238</v>
      </c>
      <c r="G268" s="72" t="s">
        <v>6238</v>
      </c>
      <c r="H268" s="72" t="s">
        <v>26</v>
      </c>
      <c r="I268" s="72" t="s">
        <v>8031</v>
      </c>
      <c r="J268" s="72" t="s">
        <v>8024</v>
      </c>
      <c r="K268" s="72" t="s">
        <v>771</v>
      </c>
      <c r="L268" s="73">
        <v>45557</v>
      </c>
      <c r="M268" s="74">
        <v>0.49313657407407407</v>
      </c>
      <c r="N268" s="72">
        <v>268.93</v>
      </c>
      <c r="O268" s="72">
        <v>3775.67</v>
      </c>
      <c r="P268" s="72">
        <v>4044.6</v>
      </c>
      <c r="Q268" s="72">
        <v>1663.92</v>
      </c>
      <c r="R268" s="75">
        <v>45792</v>
      </c>
      <c r="S268" s="72" t="str">
        <f>TEXT(Table15[[#This Row],[Billing_Date]],"YYYY")</f>
        <v>2025</v>
      </c>
      <c r="T268" s="75">
        <v>45876</v>
      </c>
      <c r="U268" s="72" t="s">
        <v>37</v>
      </c>
      <c r="V268" s="72">
        <f>IF(Table15[[#This Row],[Payment_Status]]="Paid",1,0)</f>
        <v>0</v>
      </c>
      <c r="W268" s="72">
        <f>IF(Table15[[#This Row],[Payment_Status]]="Unpaid",1,0)</f>
        <v>0</v>
      </c>
      <c r="X268" s="72">
        <f>IF(Table15[[#This Row],[Payment_Status]]="Pending",1,0)</f>
        <v>1</v>
      </c>
      <c r="Y268" s="72" t="s">
        <v>38</v>
      </c>
      <c r="Z268" s="72" t="s">
        <v>39</v>
      </c>
      <c r="AA268" s="72" t="s">
        <v>63</v>
      </c>
      <c r="AB268" s="72">
        <v>123.52</v>
      </c>
      <c r="AC268" s="72">
        <v>145.41</v>
      </c>
      <c r="AD268" s="72" t="s">
        <v>46</v>
      </c>
      <c r="AE268" s="73">
        <v>44482</v>
      </c>
      <c r="AF268" s="72">
        <v>54</v>
      </c>
      <c r="AG268" s="76" t="s">
        <v>40</v>
      </c>
    </row>
    <row r="269" spans="5:33" x14ac:dyDescent="0.3">
      <c r="E269" s="71" t="s">
        <v>482</v>
      </c>
      <c r="F269" s="72" t="s">
        <v>4239</v>
      </c>
      <c r="G269" s="72" t="s">
        <v>6239</v>
      </c>
      <c r="H269" s="72" t="s">
        <v>30</v>
      </c>
      <c r="I269" s="72" t="s">
        <v>8030</v>
      </c>
      <c r="J269" s="72" t="s">
        <v>8023</v>
      </c>
      <c r="K269" s="72" t="s">
        <v>483</v>
      </c>
      <c r="L269" s="73">
        <v>45546</v>
      </c>
      <c r="M269" s="74">
        <v>0.9402314814814815</v>
      </c>
      <c r="N269" s="72">
        <v>459.34</v>
      </c>
      <c r="O269" s="72">
        <v>2515.1</v>
      </c>
      <c r="P269" s="72">
        <v>2974.44</v>
      </c>
      <c r="Q269" s="72">
        <v>2141.0100000000002</v>
      </c>
      <c r="R269" s="75">
        <v>45745</v>
      </c>
      <c r="S269" s="72" t="str">
        <f>TEXT(Table15[[#This Row],[Billing_Date]],"YYYY")</f>
        <v>2025</v>
      </c>
      <c r="T269" s="75">
        <v>45863</v>
      </c>
      <c r="U269" s="72" t="s">
        <v>37</v>
      </c>
      <c r="V269" s="72">
        <f>IF(Table15[[#This Row],[Payment_Status]]="Paid",1,0)</f>
        <v>0</v>
      </c>
      <c r="W269" s="72">
        <f>IF(Table15[[#This Row],[Payment_Status]]="Unpaid",1,0)</f>
        <v>0</v>
      </c>
      <c r="X269" s="72">
        <f>IF(Table15[[#This Row],[Payment_Status]]="Pending",1,0)</f>
        <v>1</v>
      </c>
      <c r="Y269" s="72" t="s">
        <v>43</v>
      </c>
      <c r="Z269" s="72" t="s">
        <v>39</v>
      </c>
      <c r="AA269" s="72" t="s">
        <v>45</v>
      </c>
      <c r="AB269" s="72">
        <v>280.36</v>
      </c>
      <c r="AC269" s="72">
        <v>178.98</v>
      </c>
      <c r="AD269" s="72" t="s">
        <v>46</v>
      </c>
      <c r="AE269" s="73">
        <v>42763</v>
      </c>
      <c r="AF269" s="72">
        <v>51</v>
      </c>
      <c r="AG269" s="76" t="s">
        <v>40</v>
      </c>
    </row>
    <row r="270" spans="5:33" x14ac:dyDescent="0.3">
      <c r="E270" s="71" t="s">
        <v>484</v>
      </c>
      <c r="F270" s="72" t="s">
        <v>4240</v>
      </c>
      <c r="G270" s="72" t="s">
        <v>6240</v>
      </c>
      <c r="H270" s="72" t="s">
        <v>30</v>
      </c>
      <c r="I270" s="72" t="s">
        <v>8031</v>
      </c>
      <c r="J270" s="72" t="s">
        <v>8024</v>
      </c>
      <c r="K270" s="72" t="s">
        <v>485</v>
      </c>
      <c r="L270" s="73">
        <v>45818</v>
      </c>
      <c r="M270" s="74">
        <v>0.42657407407407405</v>
      </c>
      <c r="N270" s="72">
        <v>248.33</v>
      </c>
      <c r="O270" s="72">
        <v>1611.35</v>
      </c>
      <c r="P270" s="72">
        <v>1859.6799999999901</v>
      </c>
      <c r="Q270" s="72">
        <v>1791.27</v>
      </c>
      <c r="R270" s="75">
        <v>45823</v>
      </c>
      <c r="S270" s="72" t="str">
        <f>TEXT(Table15[[#This Row],[Billing_Date]],"YYYY")</f>
        <v>2025</v>
      </c>
      <c r="T270" s="75">
        <v>45857</v>
      </c>
      <c r="U270" s="72" t="s">
        <v>28</v>
      </c>
      <c r="V270" s="72">
        <f>IF(Table15[[#This Row],[Payment_Status]]="Paid",1,0)</f>
        <v>1</v>
      </c>
      <c r="W270" s="72">
        <f>IF(Table15[[#This Row],[Payment_Status]]="Unpaid",1,0)</f>
        <v>0</v>
      </c>
      <c r="X270" s="72">
        <f>IF(Table15[[#This Row],[Payment_Status]]="Pending",1,0)</f>
        <v>0</v>
      </c>
      <c r="Y270" s="72" t="s">
        <v>43</v>
      </c>
      <c r="Z270" s="72" t="s">
        <v>44</v>
      </c>
      <c r="AA270" s="72" t="s">
        <v>63</v>
      </c>
      <c r="AB270" s="72">
        <v>144.28</v>
      </c>
      <c r="AC270" s="72">
        <v>104.05</v>
      </c>
      <c r="AD270" s="72" t="s">
        <v>46</v>
      </c>
      <c r="AE270" s="73">
        <v>44377</v>
      </c>
      <c r="AF270" s="72">
        <v>29</v>
      </c>
      <c r="AG270" s="76" t="s">
        <v>33</v>
      </c>
    </row>
    <row r="271" spans="5:33" x14ac:dyDescent="0.3">
      <c r="E271" s="71" t="s">
        <v>486</v>
      </c>
      <c r="F271" s="72" t="s">
        <v>4241</v>
      </c>
      <c r="G271" s="72" t="s">
        <v>6241</v>
      </c>
      <c r="H271" s="72" t="s">
        <v>30</v>
      </c>
      <c r="I271" s="72" t="s">
        <v>8027</v>
      </c>
      <c r="J271" s="72" t="s">
        <v>8022</v>
      </c>
      <c r="K271" s="72" t="s">
        <v>487</v>
      </c>
      <c r="L271" s="73">
        <v>45801</v>
      </c>
      <c r="M271" s="74">
        <v>7.8344907407407405E-2</v>
      </c>
      <c r="N271" s="72">
        <v>389.51</v>
      </c>
      <c r="O271" s="72">
        <v>1196.81</v>
      </c>
      <c r="P271" s="72">
        <v>1586.32</v>
      </c>
      <c r="Q271" s="72">
        <v>1800.46</v>
      </c>
      <c r="R271" s="75">
        <v>45805</v>
      </c>
      <c r="S271" s="72" t="str">
        <f>TEXT(Table15[[#This Row],[Billing_Date]],"YYYY")</f>
        <v>2025</v>
      </c>
      <c r="T271" s="75">
        <v>45874</v>
      </c>
      <c r="U271" s="72" t="s">
        <v>37</v>
      </c>
      <c r="V271" s="72">
        <f>IF(Table15[[#This Row],[Payment_Status]]="Paid",1,0)</f>
        <v>0</v>
      </c>
      <c r="W271" s="72">
        <f>IF(Table15[[#This Row],[Payment_Status]]="Unpaid",1,0)</f>
        <v>0</v>
      </c>
      <c r="X271" s="72">
        <f>IF(Table15[[#This Row],[Payment_Status]]="Pending",1,0)</f>
        <v>1</v>
      </c>
      <c r="Y271" s="72" t="s">
        <v>43</v>
      </c>
      <c r="Z271" s="72" t="s">
        <v>30</v>
      </c>
      <c r="AA271" s="72" t="s">
        <v>31</v>
      </c>
      <c r="AB271" s="72">
        <v>166.5</v>
      </c>
      <c r="AC271" s="72">
        <v>223.01</v>
      </c>
      <c r="AD271" s="72" t="s">
        <v>46</v>
      </c>
      <c r="AE271" s="73">
        <v>44069</v>
      </c>
      <c r="AF271" s="72">
        <v>57</v>
      </c>
      <c r="AG271" s="76" t="s">
        <v>40</v>
      </c>
    </row>
    <row r="272" spans="5:33" x14ac:dyDescent="0.3">
      <c r="E272" s="71" t="s">
        <v>488</v>
      </c>
      <c r="F272" s="72" t="s">
        <v>4242</v>
      </c>
      <c r="G272" s="72" t="s">
        <v>6242</v>
      </c>
      <c r="H272" s="72" t="s">
        <v>35</v>
      </c>
      <c r="I272" s="72" t="s">
        <v>8027</v>
      </c>
      <c r="J272" s="72" t="s">
        <v>8022</v>
      </c>
      <c r="K272" s="72" t="s">
        <v>489</v>
      </c>
      <c r="L272" s="73">
        <v>45845</v>
      </c>
      <c r="M272" s="74">
        <v>0.8407175925925926</v>
      </c>
      <c r="N272" s="72">
        <v>435.36</v>
      </c>
      <c r="O272" s="72">
        <v>1895.94</v>
      </c>
      <c r="P272" s="72">
        <v>2331.3000000000002</v>
      </c>
      <c r="Q272" s="72">
        <v>3098.12</v>
      </c>
      <c r="R272" s="75">
        <v>45848</v>
      </c>
      <c r="S272" s="72" t="str">
        <f>TEXT(Table15[[#This Row],[Billing_Date]],"YYYY")</f>
        <v>2025</v>
      </c>
      <c r="T272" s="75">
        <v>45867</v>
      </c>
      <c r="U272" s="72" t="s">
        <v>49</v>
      </c>
      <c r="V272" s="72">
        <f>IF(Table15[[#This Row],[Payment_Status]]="Paid",1,0)</f>
        <v>0</v>
      </c>
      <c r="W272" s="72">
        <f>IF(Table15[[#This Row],[Payment_Status]]="Unpaid",1,0)</f>
        <v>1</v>
      </c>
      <c r="X272" s="72">
        <f>IF(Table15[[#This Row],[Payment_Status]]="Pending",1,0)</f>
        <v>0</v>
      </c>
      <c r="Y272" s="72" t="s">
        <v>29</v>
      </c>
      <c r="Z272" s="72" t="s">
        <v>30</v>
      </c>
      <c r="AA272" s="72" t="s">
        <v>51</v>
      </c>
      <c r="AB272" s="72">
        <v>281.66000000000003</v>
      </c>
      <c r="AC272" s="72">
        <v>153.69999999999999</v>
      </c>
      <c r="AD272" s="72" t="s">
        <v>32</v>
      </c>
      <c r="AE272" s="73">
        <v>44459</v>
      </c>
      <c r="AF272" s="72">
        <v>72</v>
      </c>
      <c r="AG272" s="76" t="s">
        <v>40</v>
      </c>
    </row>
    <row r="273" spans="5:33" x14ac:dyDescent="0.3">
      <c r="E273" s="71" t="s">
        <v>490</v>
      </c>
      <c r="F273" s="72" t="s">
        <v>4243</v>
      </c>
      <c r="G273" s="72" t="s">
        <v>6243</v>
      </c>
      <c r="H273" s="72" t="s">
        <v>26</v>
      </c>
      <c r="I273" s="72" t="s">
        <v>8026</v>
      </c>
      <c r="J273" s="72" t="s">
        <v>8021</v>
      </c>
      <c r="K273" s="72" t="s">
        <v>491</v>
      </c>
      <c r="L273" s="73">
        <v>45855</v>
      </c>
      <c r="M273" s="74">
        <v>0.63228009259259255</v>
      </c>
      <c r="N273" s="72">
        <v>390.01</v>
      </c>
      <c r="O273" s="72">
        <v>1952.27</v>
      </c>
      <c r="P273" s="72">
        <v>2342.2799999999902</v>
      </c>
      <c r="Q273" s="72">
        <v>2587.62</v>
      </c>
      <c r="R273" s="75">
        <v>45857</v>
      </c>
      <c r="S273" s="72" t="str">
        <f>TEXT(Table15[[#This Row],[Billing_Date]],"YYYY")</f>
        <v>2025</v>
      </c>
      <c r="T273" s="75">
        <v>45860</v>
      </c>
      <c r="U273" s="72" t="s">
        <v>49</v>
      </c>
      <c r="V273" s="72">
        <f>IF(Table15[[#This Row],[Payment_Status]]="Paid",1,0)</f>
        <v>0</v>
      </c>
      <c r="W273" s="72">
        <f>IF(Table15[[#This Row],[Payment_Status]]="Unpaid",1,0)</f>
        <v>1</v>
      </c>
      <c r="X273" s="72">
        <f>IF(Table15[[#This Row],[Payment_Status]]="Pending",1,0)</f>
        <v>0</v>
      </c>
      <c r="Y273" s="72" t="s">
        <v>58</v>
      </c>
      <c r="Z273" s="72" t="s">
        <v>30</v>
      </c>
      <c r="AA273" s="72" t="s">
        <v>63</v>
      </c>
      <c r="AB273" s="72">
        <v>202.94</v>
      </c>
      <c r="AC273" s="72">
        <v>187.07</v>
      </c>
      <c r="AD273" s="72" t="s">
        <v>46</v>
      </c>
      <c r="AE273" s="73">
        <v>45184</v>
      </c>
      <c r="AF273" s="72">
        <v>23</v>
      </c>
      <c r="AG273" s="76" t="s">
        <v>33</v>
      </c>
    </row>
    <row r="274" spans="5:33" x14ac:dyDescent="0.3">
      <c r="E274" s="71" t="s">
        <v>2059</v>
      </c>
      <c r="F274" s="72" t="s">
        <v>4244</v>
      </c>
      <c r="G274" s="72" t="s">
        <v>6244</v>
      </c>
      <c r="H274" s="72" t="s">
        <v>30</v>
      </c>
      <c r="I274" s="72" t="s">
        <v>8026</v>
      </c>
      <c r="J274" s="72" t="s">
        <v>8021</v>
      </c>
      <c r="K274" s="72" t="s">
        <v>2060</v>
      </c>
      <c r="L274" s="73">
        <v>45532</v>
      </c>
      <c r="M274" s="74">
        <v>0.23266203703703703</v>
      </c>
      <c r="N274" s="72">
        <v>101.51</v>
      </c>
      <c r="O274" s="72">
        <v>4736.1000000000004</v>
      </c>
      <c r="P274" s="72">
        <v>4837.6099999999997</v>
      </c>
      <c r="Q274" s="72">
        <v>601.92999999999995</v>
      </c>
      <c r="R274" s="75">
        <v>45730</v>
      </c>
      <c r="S274" s="72" t="str">
        <f>TEXT(Table15[[#This Row],[Billing_Date]],"YYYY")</f>
        <v>2025</v>
      </c>
      <c r="T274" s="75">
        <v>45872</v>
      </c>
      <c r="U274" s="72" t="s">
        <v>28</v>
      </c>
      <c r="V274" s="72">
        <f>IF(Table15[[#This Row],[Payment_Status]]="Paid",1,0)</f>
        <v>1</v>
      </c>
      <c r="W274" s="72">
        <f>IF(Table15[[#This Row],[Payment_Status]]="Unpaid",1,0)</f>
        <v>0</v>
      </c>
      <c r="X274" s="72">
        <f>IF(Table15[[#This Row],[Payment_Status]]="Pending",1,0)</f>
        <v>0</v>
      </c>
      <c r="Y274" s="72" t="s">
        <v>43</v>
      </c>
      <c r="Z274" s="72" t="s">
        <v>39</v>
      </c>
      <c r="AA274" s="72" t="s">
        <v>51</v>
      </c>
      <c r="AB274" s="72">
        <v>63.44</v>
      </c>
      <c r="AC274" s="72">
        <v>38.07</v>
      </c>
      <c r="AD274" s="72" t="s">
        <v>32</v>
      </c>
      <c r="AE274" s="73">
        <v>43290</v>
      </c>
      <c r="AF274" s="72">
        <v>26</v>
      </c>
      <c r="AG274" s="76" t="s">
        <v>33</v>
      </c>
    </row>
    <row r="275" spans="5:33" x14ac:dyDescent="0.3">
      <c r="E275" s="71" t="s">
        <v>494</v>
      </c>
      <c r="F275" s="72" t="s">
        <v>4245</v>
      </c>
      <c r="G275" s="72" t="s">
        <v>6245</v>
      </c>
      <c r="H275" s="72" t="s">
        <v>35</v>
      </c>
      <c r="I275" s="72" t="s">
        <v>8028</v>
      </c>
      <c r="J275" s="72" t="s">
        <v>8022</v>
      </c>
      <c r="K275" s="72" t="s">
        <v>495</v>
      </c>
      <c r="L275" s="73">
        <v>45690</v>
      </c>
      <c r="M275" s="74">
        <v>0.36137731481481483</v>
      </c>
      <c r="N275" s="72">
        <v>333.86</v>
      </c>
      <c r="O275" s="72">
        <v>1380.61</v>
      </c>
      <c r="P275" s="72">
        <v>1714.46999999999</v>
      </c>
      <c r="Q275" s="72">
        <v>1823.64</v>
      </c>
      <c r="R275" s="75">
        <v>45695</v>
      </c>
      <c r="S275" s="72" t="str">
        <f>TEXT(Table15[[#This Row],[Billing_Date]],"YYYY")</f>
        <v>2025</v>
      </c>
      <c r="T275" s="75">
        <v>45857</v>
      </c>
      <c r="U275" s="72" t="s">
        <v>49</v>
      </c>
      <c r="V275" s="72">
        <f>IF(Table15[[#This Row],[Payment_Status]]="Paid",1,0)</f>
        <v>0</v>
      </c>
      <c r="W275" s="72">
        <f>IF(Table15[[#This Row],[Payment_Status]]="Unpaid",1,0)</f>
        <v>1</v>
      </c>
      <c r="X275" s="72">
        <f>IF(Table15[[#This Row],[Payment_Status]]="Pending",1,0)</f>
        <v>0</v>
      </c>
      <c r="Y275" s="72" t="s">
        <v>43</v>
      </c>
      <c r="Z275" s="72" t="s">
        <v>39</v>
      </c>
      <c r="AA275" s="72" t="s">
        <v>63</v>
      </c>
      <c r="AB275" s="72">
        <v>202.68</v>
      </c>
      <c r="AC275" s="72">
        <v>131.18</v>
      </c>
      <c r="AD275" s="72" t="s">
        <v>32</v>
      </c>
      <c r="AE275" s="73">
        <v>42240</v>
      </c>
      <c r="AF275" s="72">
        <v>38</v>
      </c>
      <c r="AG275" s="76" t="s">
        <v>33</v>
      </c>
    </row>
    <row r="276" spans="5:33" x14ac:dyDescent="0.3">
      <c r="E276" s="71" t="s">
        <v>2754</v>
      </c>
      <c r="F276" s="72" t="s">
        <v>4246</v>
      </c>
      <c r="G276" s="72" t="s">
        <v>6246</v>
      </c>
      <c r="H276" s="72" t="s">
        <v>35</v>
      </c>
      <c r="I276" s="72" t="s">
        <v>8030</v>
      </c>
      <c r="J276" s="72" t="s">
        <v>8023</v>
      </c>
      <c r="K276" s="72" t="s">
        <v>2755</v>
      </c>
      <c r="L276" s="73">
        <v>45786</v>
      </c>
      <c r="M276" s="74">
        <v>0.24490740740740741</v>
      </c>
      <c r="N276" s="72">
        <v>479.6</v>
      </c>
      <c r="O276" s="72">
        <v>2408.69</v>
      </c>
      <c r="P276" s="72">
        <v>2888.29</v>
      </c>
      <c r="Q276" s="72">
        <v>2249</v>
      </c>
      <c r="R276" s="75">
        <v>45788</v>
      </c>
      <c r="S276" s="72" t="str">
        <f>TEXT(Table15[[#This Row],[Billing_Date]],"YYYY")</f>
        <v>2025</v>
      </c>
      <c r="T276" s="75">
        <v>45867</v>
      </c>
      <c r="U276" s="72" t="s">
        <v>37</v>
      </c>
      <c r="V276" s="72">
        <f>IF(Table15[[#This Row],[Payment_Status]]="Paid",1,0)</f>
        <v>0</v>
      </c>
      <c r="W276" s="72">
        <f>IF(Table15[[#This Row],[Payment_Status]]="Unpaid",1,0)</f>
        <v>0</v>
      </c>
      <c r="X276" s="72">
        <f>IF(Table15[[#This Row],[Payment_Status]]="Pending",1,0)</f>
        <v>1</v>
      </c>
      <c r="Y276" s="72" t="s">
        <v>50</v>
      </c>
      <c r="Z276" s="72" t="s">
        <v>44</v>
      </c>
      <c r="AA276" s="72" t="s">
        <v>51</v>
      </c>
      <c r="AB276" s="72">
        <v>320.33</v>
      </c>
      <c r="AC276" s="72">
        <v>159.27000000000001</v>
      </c>
      <c r="AD276" s="72" t="s">
        <v>32</v>
      </c>
      <c r="AE276" s="73">
        <v>43575</v>
      </c>
      <c r="AF276" s="72">
        <v>38</v>
      </c>
      <c r="AG276" s="76" t="s">
        <v>33</v>
      </c>
    </row>
    <row r="277" spans="5:33" x14ac:dyDescent="0.3">
      <c r="E277" s="71" t="s">
        <v>498</v>
      </c>
      <c r="F277" s="72" t="s">
        <v>4247</v>
      </c>
      <c r="G277" s="72" t="s">
        <v>6247</v>
      </c>
      <c r="H277" s="72" t="s">
        <v>30</v>
      </c>
      <c r="I277" s="72" t="s">
        <v>8031</v>
      </c>
      <c r="J277" s="72" t="s">
        <v>8024</v>
      </c>
      <c r="K277" s="72" t="s">
        <v>499</v>
      </c>
      <c r="L277" s="73">
        <v>45627</v>
      </c>
      <c r="M277" s="74">
        <v>0.13608796296296297</v>
      </c>
      <c r="N277" s="72">
        <v>105.33</v>
      </c>
      <c r="O277" s="72">
        <v>4807.8999999999996</v>
      </c>
      <c r="P277" s="72">
        <v>4913.2299999999996</v>
      </c>
      <c r="Q277" s="72">
        <v>704.24</v>
      </c>
      <c r="R277" s="75">
        <v>45800</v>
      </c>
      <c r="S277" s="72" t="str">
        <f>TEXT(Table15[[#This Row],[Billing_Date]],"YYYY")</f>
        <v>2025</v>
      </c>
      <c r="T277" s="75">
        <v>45885</v>
      </c>
      <c r="U277" s="72" t="s">
        <v>49</v>
      </c>
      <c r="V277" s="72">
        <f>IF(Table15[[#This Row],[Payment_Status]]="Paid",1,0)</f>
        <v>0</v>
      </c>
      <c r="W277" s="72">
        <f>IF(Table15[[#This Row],[Payment_Status]]="Unpaid",1,0)</f>
        <v>1</v>
      </c>
      <c r="X277" s="72">
        <f>IF(Table15[[#This Row],[Payment_Status]]="Pending",1,0)</f>
        <v>0</v>
      </c>
      <c r="Y277" s="72" t="s">
        <v>50</v>
      </c>
      <c r="Z277" s="72" t="s">
        <v>39</v>
      </c>
      <c r="AA277" s="72" t="s">
        <v>31</v>
      </c>
      <c r="AB277" s="72">
        <v>45.37</v>
      </c>
      <c r="AC277" s="72">
        <v>59.96</v>
      </c>
      <c r="AD277" s="72" t="s">
        <v>46</v>
      </c>
      <c r="AE277" s="73">
        <v>43151</v>
      </c>
      <c r="AF277" s="72">
        <v>69</v>
      </c>
      <c r="AG277" s="76" t="s">
        <v>64</v>
      </c>
    </row>
    <row r="278" spans="5:33" x14ac:dyDescent="0.3">
      <c r="E278" s="71" t="s">
        <v>500</v>
      </c>
      <c r="F278" s="72" t="s">
        <v>4248</v>
      </c>
      <c r="G278" s="72" t="s">
        <v>6248</v>
      </c>
      <c r="H278" s="72" t="s">
        <v>35</v>
      </c>
      <c r="I278" s="72" t="s">
        <v>8025</v>
      </c>
      <c r="J278" s="72" t="s">
        <v>8020</v>
      </c>
      <c r="K278" s="72" t="s">
        <v>501</v>
      </c>
      <c r="L278" s="73">
        <v>45499</v>
      </c>
      <c r="M278" s="74">
        <v>0.98269675925925926</v>
      </c>
      <c r="N278" s="72">
        <v>292.99</v>
      </c>
      <c r="O278" s="72">
        <v>2730.4</v>
      </c>
      <c r="P278" s="72">
        <v>3023.39</v>
      </c>
      <c r="Q278" s="72">
        <v>2081.9899999999998</v>
      </c>
      <c r="R278" s="75">
        <v>45576</v>
      </c>
      <c r="S278" s="72" t="str">
        <f>TEXT(Table15[[#This Row],[Billing_Date]],"YYYY")</f>
        <v>2024</v>
      </c>
      <c r="T278" s="75">
        <v>45872</v>
      </c>
      <c r="U278" s="72" t="s">
        <v>49</v>
      </c>
      <c r="V278" s="72">
        <f>IF(Table15[[#This Row],[Payment_Status]]="Paid",1,0)</f>
        <v>0</v>
      </c>
      <c r="W278" s="72">
        <f>IF(Table15[[#This Row],[Payment_Status]]="Unpaid",1,0)</f>
        <v>1</v>
      </c>
      <c r="X278" s="72">
        <f>IF(Table15[[#This Row],[Payment_Status]]="Pending",1,0)</f>
        <v>0</v>
      </c>
      <c r="Y278" s="72" t="s">
        <v>50</v>
      </c>
      <c r="Z278" s="72" t="s">
        <v>39</v>
      </c>
      <c r="AA278" s="72" t="s">
        <v>31</v>
      </c>
      <c r="AB278" s="72">
        <v>145.47</v>
      </c>
      <c r="AC278" s="72">
        <v>147.52000000000001</v>
      </c>
      <c r="AD278" s="72" t="s">
        <v>46</v>
      </c>
      <c r="AE278" s="73">
        <v>44342</v>
      </c>
      <c r="AF278" s="72">
        <v>24</v>
      </c>
      <c r="AG278" s="76" t="s">
        <v>33</v>
      </c>
    </row>
    <row r="279" spans="5:33" x14ac:dyDescent="0.3">
      <c r="E279" s="71" t="s">
        <v>502</v>
      </c>
      <c r="F279" s="72" t="s">
        <v>4249</v>
      </c>
      <c r="G279" s="72" t="s">
        <v>6249</v>
      </c>
      <c r="H279" s="72" t="s">
        <v>35</v>
      </c>
      <c r="I279" s="72" t="s">
        <v>8026</v>
      </c>
      <c r="J279" s="72" t="s">
        <v>8021</v>
      </c>
      <c r="K279" s="72" t="s">
        <v>503</v>
      </c>
      <c r="L279" s="73">
        <v>45665</v>
      </c>
      <c r="M279" s="74">
        <v>0.29292824074074075</v>
      </c>
      <c r="N279" s="72">
        <v>27.84</v>
      </c>
      <c r="O279" s="72">
        <v>4359.32</v>
      </c>
      <c r="P279" s="72">
        <v>4387.16</v>
      </c>
      <c r="Q279" s="72">
        <v>158.22999999999999</v>
      </c>
      <c r="R279" s="75">
        <v>45841</v>
      </c>
      <c r="S279" s="72" t="str">
        <f>TEXT(Table15[[#This Row],[Billing_Date]],"YYYY")</f>
        <v>2025</v>
      </c>
      <c r="T279" s="75">
        <v>45867</v>
      </c>
      <c r="U279" s="72" t="s">
        <v>49</v>
      </c>
      <c r="V279" s="72">
        <f>IF(Table15[[#This Row],[Payment_Status]]="Paid",1,0)</f>
        <v>0</v>
      </c>
      <c r="W279" s="72">
        <f>IF(Table15[[#This Row],[Payment_Status]]="Unpaid",1,0)</f>
        <v>1</v>
      </c>
      <c r="X279" s="72">
        <f>IF(Table15[[#This Row],[Payment_Status]]="Pending",1,0)</f>
        <v>0</v>
      </c>
      <c r="Y279" s="72" t="s">
        <v>43</v>
      </c>
      <c r="Z279" s="72" t="s">
        <v>39</v>
      </c>
      <c r="AA279" s="72" t="s">
        <v>63</v>
      </c>
      <c r="AB279" s="72">
        <v>12.34</v>
      </c>
      <c r="AC279" s="72">
        <v>15.5</v>
      </c>
      <c r="AD279" s="72" t="s">
        <v>32</v>
      </c>
      <c r="AE279" s="73">
        <v>43774</v>
      </c>
      <c r="AF279" s="72">
        <v>53</v>
      </c>
      <c r="AG279" s="76" t="s">
        <v>40</v>
      </c>
    </row>
    <row r="280" spans="5:33" x14ac:dyDescent="0.3">
      <c r="E280" s="71" t="s">
        <v>3222</v>
      </c>
      <c r="F280" s="72" t="s">
        <v>4250</v>
      </c>
      <c r="G280" s="72" t="s">
        <v>6250</v>
      </c>
      <c r="H280" s="72" t="s">
        <v>26</v>
      </c>
      <c r="I280" s="72" t="s">
        <v>8029</v>
      </c>
      <c r="J280" s="72" t="s">
        <v>8020</v>
      </c>
      <c r="K280" s="72" t="s">
        <v>3223</v>
      </c>
      <c r="L280" s="73">
        <v>45790</v>
      </c>
      <c r="M280" s="74">
        <v>0.71127314814814813</v>
      </c>
      <c r="N280" s="72">
        <v>463.55</v>
      </c>
      <c r="O280" s="72">
        <v>1459.63</v>
      </c>
      <c r="P280" s="72">
        <v>1923.18</v>
      </c>
      <c r="Q280" s="72">
        <v>2212.09</v>
      </c>
      <c r="R280" s="75">
        <v>45796</v>
      </c>
      <c r="S280" s="72" t="str">
        <f>TEXT(Table15[[#This Row],[Billing_Date]],"YYYY")</f>
        <v>2025</v>
      </c>
      <c r="T280" s="75">
        <v>45867</v>
      </c>
      <c r="U280" s="72" t="s">
        <v>28</v>
      </c>
      <c r="V280" s="72">
        <f>IF(Table15[[#This Row],[Payment_Status]]="Paid",1,0)</f>
        <v>1</v>
      </c>
      <c r="W280" s="72">
        <f>IF(Table15[[#This Row],[Payment_Status]]="Unpaid",1,0)</f>
        <v>0</v>
      </c>
      <c r="X280" s="72">
        <f>IF(Table15[[#This Row],[Payment_Status]]="Pending",1,0)</f>
        <v>0</v>
      </c>
      <c r="Y280" s="72" t="s">
        <v>58</v>
      </c>
      <c r="Z280" s="72" t="s">
        <v>44</v>
      </c>
      <c r="AA280" s="72" t="s">
        <v>51</v>
      </c>
      <c r="AB280" s="72">
        <v>265.07</v>
      </c>
      <c r="AC280" s="72">
        <v>198.48</v>
      </c>
      <c r="AD280" s="72" t="s">
        <v>32</v>
      </c>
      <c r="AE280" s="73">
        <v>44217</v>
      </c>
      <c r="AF280" s="72">
        <v>61</v>
      </c>
      <c r="AG280" s="76" t="s">
        <v>40</v>
      </c>
    </row>
    <row r="281" spans="5:33" x14ac:dyDescent="0.3">
      <c r="E281" s="71" t="s">
        <v>506</v>
      </c>
      <c r="F281" s="72" t="s">
        <v>4251</v>
      </c>
      <c r="G281" s="72" t="s">
        <v>6251</v>
      </c>
      <c r="H281" s="72" t="s">
        <v>35</v>
      </c>
      <c r="I281" s="72" t="s">
        <v>8030</v>
      </c>
      <c r="J281" s="72" t="s">
        <v>8023</v>
      </c>
      <c r="K281" s="72" t="s">
        <v>507</v>
      </c>
      <c r="L281" s="73">
        <v>45756</v>
      </c>
      <c r="M281" s="74">
        <v>0.68326388888888889</v>
      </c>
      <c r="N281" s="72">
        <v>278.20999999999998</v>
      </c>
      <c r="O281" s="72">
        <v>1688.97</v>
      </c>
      <c r="P281" s="72">
        <v>1967.18</v>
      </c>
      <c r="Q281" s="72">
        <v>1592.39</v>
      </c>
      <c r="R281" s="75">
        <v>45756</v>
      </c>
      <c r="S281" s="72" t="str">
        <f>TEXT(Table15[[#This Row],[Billing_Date]],"YYYY")</f>
        <v>2025</v>
      </c>
      <c r="T281" s="75">
        <v>45862</v>
      </c>
      <c r="U281" s="72" t="s">
        <v>49</v>
      </c>
      <c r="V281" s="72">
        <f>IF(Table15[[#This Row],[Payment_Status]]="Paid",1,0)</f>
        <v>0</v>
      </c>
      <c r="W281" s="72">
        <f>IF(Table15[[#This Row],[Payment_Status]]="Unpaid",1,0)</f>
        <v>1</v>
      </c>
      <c r="X281" s="72">
        <f>IF(Table15[[#This Row],[Payment_Status]]="Pending",1,0)</f>
        <v>0</v>
      </c>
      <c r="Y281" s="72" t="s">
        <v>29</v>
      </c>
      <c r="Z281" s="72" t="s">
        <v>30</v>
      </c>
      <c r="AA281" s="72" t="s">
        <v>63</v>
      </c>
      <c r="AB281" s="72">
        <v>147.54</v>
      </c>
      <c r="AC281" s="72">
        <v>130.66999999999999</v>
      </c>
      <c r="AD281" s="72" t="s">
        <v>32</v>
      </c>
      <c r="AE281" s="73">
        <v>44594</v>
      </c>
      <c r="AF281" s="72">
        <v>70</v>
      </c>
      <c r="AG281" s="76" t="s">
        <v>64</v>
      </c>
    </row>
    <row r="282" spans="5:33" x14ac:dyDescent="0.3">
      <c r="E282" s="71" t="s">
        <v>508</v>
      </c>
      <c r="F282" s="72" t="s">
        <v>4252</v>
      </c>
      <c r="G282" s="72" t="s">
        <v>6252</v>
      </c>
      <c r="H282" s="72" t="s">
        <v>26</v>
      </c>
      <c r="I282" s="72" t="s">
        <v>8026</v>
      </c>
      <c r="J282" s="72" t="s">
        <v>8021</v>
      </c>
      <c r="K282" s="72" t="s">
        <v>509</v>
      </c>
      <c r="L282" s="73">
        <v>45612</v>
      </c>
      <c r="M282" s="74">
        <v>0.50596064814814812</v>
      </c>
      <c r="N282" s="72">
        <v>174.08</v>
      </c>
      <c r="O282" s="72">
        <v>4775.46</v>
      </c>
      <c r="P282" s="72">
        <v>4949.54</v>
      </c>
      <c r="Q282" s="72">
        <v>892.82</v>
      </c>
      <c r="R282" s="75">
        <v>45750</v>
      </c>
      <c r="S282" s="72" t="str">
        <f>TEXT(Table15[[#This Row],[Billing_Date]],"YYYY")</f>
        <v>2025</v>
      </c>
      <c r="T282" s="75">
        <v>45872</v>
      </c>
      <c r="U282" s="72" t="s">
        <v>28</v>
      </c>
      <c r="V282" s="72">
        <f>IF(Table15[[#This Row],[Payment_Status]]="Paid",1,0)</f>
        <v>1</v>
      </c>
      <c r="W282" s="72">
        <f>IF(Table15[[#This Row],[Payment_Status]]="Unpaid",1,0)</f>
        <v>0</v>
      </c>
      <c r="X282" s="72">
        <f>IF(Table15[[#This Row],[Payment_Status]]="Pending",1,0)</f>
        <v>0</v>
      </c>
      <c r="Y282" s="72" t="s">
        <v>38</v>
      </c>
      <c r="Z282" s="72" t="s">
        <v>44</v>
      </c>
      <c r="AA282" s="72" t="s">
        <v>45</v>
      </c>
      <c r="AB282" s="72">
        <v>112.96</v>
      </c>
      <c r="AC282" s="72">
        <v>61.12</v>
      </c>
      <c r="AD282" s="72" t="s">
        <v>46</v>
      </c>
      <c r="AE282" s="73">
        <v>44278</v>
      </c>
      <c r="AF282" s="72">
        <v>62</v>
      </c>
      <c r="AG282" s="76" t="s">
        <v>33</v>
      </c>
    </row>
    <row r="283" spans="5:33" x14ac:dyDescent="0.3">
      <c r="E283" s="71" t="s">
        <v>510</v>
      </c>
      <c r="F283" s="72" t="s">
        <v>4253</v>
      </c>
      <c r="G283" s="72" t="s">
        <v>6253</v>
      </c>
      <c r="H283" s="72" t="s">
        <v>30</v>
      </c>
      <c r="I283" s="72" t="s">
        <v>8029</v>
      </c>
      <c r="J283" s="72" t="s">
        <v>8020</v>
      </c>
      <c r="K283" s="72" t="s">
        <v>511</v>
      </c>
      <c r="L283" s="73">
        <v>45573</v>
      </c>
      <c r="M283" s="74">
        <v>0.6752893518518519</v>
      </c>
      <c r="N283" s="72">
        <v>219.58</v>
      </c>
      <c r="O283" s="72">
        <v>4174.75</v>
      </c>
      <c r="P283" s="72">
        <v>4394.33</v>
      </c>
      <c r="Q283" s="72">
        <v>1571.15</v>
      </c>
      <c r="R283" s="75">
        <v>45575</v>
      </c>
      <c r="S283" s="72" t="str">
        <f>TEXT(Table15[[#This Row],[Billing_Date]],"YYYY")</f>
        <v>2024</v>
      </c>
      <c r="T283" s="75">
        <v>45870</v>
      </c>
      <c r="U283" s="72" t="s">
        <v>49</v>
      </c>
      <c r="V283" s="72">
        <f>IF(Table15[[#This Row],[Payment_Status]]="Paid",1,0)</f>
        <v>0</v>
      </c>
      <c r="W283" s="72">
        <f>IF(Table15[[#This Row],[Payment_Status]]="Unpaid",1,0)</f>
        <v>1</v>
      </c>
      <c r="X283" s="72">
        <f>IF(Table15[[#This Row],[Payment_Status]]="Pending",1,0)</f>
        <v>0</v>
      </c>
      <c r="Y283" s="72" t="s">
        <v>38</v>
      </c>
      <c r="Z283" s="72" t="s">
        <v>30</v>
      </c>
      <c r="AA283" s="72" t="s">
        <v>31</v>
      </c>
      <c r="AB283" s="72">
        <v>90.86</v>
      </c>
      <c r="AC283" s="72">
        <v>128.72</v>
      </c>
      <c r="AD283" s="72" t="s">
        <v>32</v>
      </c>
      <c r="AE283" s="73">
        <v>44550</v>
      </c>
      <c r="AF283" s="72">
        <v>50</v>
      </c>
      <c r="AG283" s="76" t="s">
        <v>64</v>
      </c>
    </row>
    <row r="284" spans="5:33" x14ac:dyDescent="0.3">
      <c r="E284" s="71" t="s">
        <v>512</v>
      </c>
      <c r="F284" s="72" t="s">
        <v>4254</v>
      </c>
      <c r="G284" s="72" t="s">
        <v>6254</v>
      </c>
      <c r="H284" s="72" t="s">
        <v>26</v>
      </c>
      <c r="I284" s="72" t="s">
        <v>8030</v>
      </c>
      <c r="J284" s="72" t="s">
        <v>8023</v>
      </c>
      <c r="K284" s="72" t="s">
        <v>513</v>
      </c>
      <c r="L284" s="73">
        <v>45703</v>
      </c>
      <c r="M284" s="74">
        <v>0.28423611111111113</v>
      </c>
      <c r="N284" s="72">
        <v>417.3</v>
      </c>
      <c r="O284" s="72">
        <v>1859.32</v>
      </c>
      <c r="P284" s="72">
        <v>2276.62</v>
      </c>
      <c r="Q284" s="72">
        <v>2768.55</v>
      </c>
      <c r="R284" s="75">
        <v>45746</v>
      </c>
      <c r="S284" s="72" t="str">
        <f>TEXT(Table15[[#This Row],[Billing_Date]],"YYYY")</f>
        <v>2025</v>
      </c>
      <c r="T284" s="75">
        <v>45861</v>
      </c>
      <c r="U284" s="72" t="s">
        <v>28</v>
      </c>
      <c r="V284" s="72">
        <f>IF(Table15[[#This Row],[Payment_Status]]="Paid",1,0)</f>
        <v>1</v>
      </c>
      <c r="W284" s="72">
        <f>IF(Table15[[#This Row],[Payment_Status]]="Unpaid",1,0)</f>
        <v>0</v>
      </c>
      <c r="X284" s="72">
        <f>IF(Table15[[#This Row],[Payment_Status]]="Pending",1,0)</f>
        <v>0</v>
      </c>
      <c r="Y284" s="72" t="s">
        <v>50</v>
      </c>
      <c r="Z284" s="72" t="s">
        <v>44</v>
      </c>
      <c r="AA284" s="72" t="s">
        <v>45</v>
      </c>
      <c r="AB284" s="72">
        <v>268.25</v>
      </c>
      <c r="AC284" s="72">
        <v>149.05000000000001</v>
      </c>
      <c r="AD284" s="72" t="s">
        <v>46</v>
      </c>
      <c r="AE284" s="73">
        <v>43327</v>
      </c>
      <c r="AF284" s="72">
        <v>46</v>
      </c>
      <c r="AG284" s="76" t="s">
        <v>33</v>
      </c>
    </row>
    <row r="285" spans="5:33" x14ac:dyDescent="0.3">
      <c r="E285" s="71" t="s">
        <v>514</v>
      </c>
      <c r="F285" s="72" t="s">
        <v>4255</v>
      </c>
      <c r="G285" s="72" t="s">
        <v>6255</v>
      </c>
      <c r="H285" s="72" t="s">
        <v>30</v>
      </c>
      <c r="I285" s="72" t="s">
        <v>8031</v>
      </c>
      <c r="J285" s="72" t="s">
        <v>8024</v>
      </c>
      <c r="K285" s="72" t="s">
        <v>515</v>
      </c>
      <c r="L285" s="73">
        <v>45653</v>
      </c>
      <c r="M285" s="74">
        <v>0.73875000000000002</v>
      </c>
      <c r="N285" s="72">
        <v>58.09</v>
      </c>
      <c r="O285" s="72">
        <v>2556.8200000000002</v>
      </c>
      <c r="P285" s="72">
        <v>2614.91</v>
      </c>
      <c r="Q285" s="72">
        <v>378.37</v>
      </c>
      <c r="R285" s="75">
        <v>45656</v>
      </c>
      <c r="S285" s="72" t="str">
        <f>TEXT(Table15[[#This Row],[Billing_Date]],"YYYY")</f>
        <v>2024</v>
      </c>
      <c r="T285" s="75">
        <v>45884</v>
      </c>
      <c r="U285" s="72" t="s">
        <v>28</v>
      </c>
      <c r="V285" s="72">
        <f>IF(Table15[[#This Row],[Payment_Status]]="Paid",1,0)</f>
        <v>1</v>
      </c>
      <c r="W285" s="72">
        <f>IF(Table15[[#This Row],[Payment_Status]]="Unpaid",1,0)</f>
        <v>0</v>
      </c>
      <c r="X285" s="72">
        <f>IF(Table15[[#This Row],[Payment_Status]]="Pending",1,0)</f>
        <v>0</v>
      </c>
      <c r="Y285" s="72" t="s">
        <v>43</v>
      </c>
      <c r="Z285" s="72" t="s">
        <v>44</v>
      </c>
      <c r="AA285" s="72" t="s">
        <v>85</v>
      </c>
      <c r="AB285" s="72">
        <v>35.270000000000003</v>
      </c>
      <c r="AC285" s="72">
        <v>22.82</v>
      </c>
      <c r="AD285" s="72" t="s">
        <v>32</v>
      </c>
      <c r="AE285" s="73">
        <v>43257</v>
      </c>
      <c r="AF285" s="72">
        <v>23</v>
      </c>
      <c r="AG285" s="76" t="s">
        <v>33</v>
      </c>
    </row>
    <row r="286" spans="5:33" x14ac:dyDescent="0.3">
      <c r="E286" s="71" t="s">
        <v>1531</v>
      </c>
      <c r="F286" s="72" t="s">
        <v>4256</v>
      </c>
      <c r="G286" s="72" t="s">
        <v>6256</v>
      </c>
      <c r="H286" s="72" t="s">
        <v>26</v>
      </c>
      <c r="I286" s="72" t="s">
        <v>8030</v>
      </c>
      <c r="J286" s="72" t="s">
        <v>8023</v>
      </c>
      <c r="K286" s="72" t="s">
        <v>1532</v>
      </c>
      <c r="L286" s="73">
        <v>45794</v>
      </c>
      <c r="M286" s="74">
        <v>8.7685185185185185E-2</v>
      </c>
      <c r="N286" s="72">
        <v>496.11</v>
      </c>
      <c r="O286" s="72">
        <v>2058.02</v>
      </c>
      <c r="P286" s="72">
        <v>2554.13</v>
      </c>
      <c r="Q286" s="72">
        <v>3699.17</v>
      </c>
      <c r="R286" s="75">
        <v>45800</v>
      </c>
      <c r="S286" s="72" t="str">
        <f>TEXT(Table15[[#This Row],[Billing_Date]],"YYYY")</f>
        <v>2025</v>
      </c>
      <c r="T286" s="75">
        <v>45857</v>
      </c>
      <c r="U286" s="72" t="s">
        <v>37</v>
      </c>
      <c r="V286" s="72">
        <f>IF(Table15[[#This Row],[Payment_Status]]="Paid",1,0)</f>
        <v>0</v>
      </c>
      <c r="W286" s="72">
        <f>IF(Table15[[#This Row],[Payment_Status]]="Unpaid",1,0)</f>
        <v>0</v>
      </c>
      <c r="X286" s="72">
        <f>IF(Table15[[#This Row],[Payment_Status]]="Pending",1,0)</f>
        <v>1</v>
      </c>
      <c r="Y286" s="72" t="s">
        <v>43</v>
      </c>
      <c r="Z286" s="72" t="s">
        <v>44</v>
      </c>
      <c r="AA286" s="72" t="s">
        <v>63</v>
      </c>
      <c r="AB286" s="72">
        <v>242.54</v>
      </c>
      <c r="AC286" s="72">
        <v>253.57</v>
      </c>
      <c r="AD286" s="72" t="s">
        <v>46</v>
      </c>
      <c r="AE286" s="73">
        <v>45306</v>
      </c>
      <c r="AF286" s="72">
        <v>28</v>
      </c>
      <c r="AG286" s="76" t="s">
        <v>64</v>
      </c>
    </row>
    <row r="287" spans="5:33" x14ac:dyDescent="0.3">
      <c r="E287" s="71" t="s">
        <v>2262</v>
      </c>
      <c r="F287" s="72" t="s">
        <v>4257</v>
      </c>
      <c r="G287" s="72" t="s">
        <v>6257</v>
      </c>
      <c r="H287" s="72" t="s">
        <v>35</v>
      </c>
      <c r="I287" s="72" t="s">
        <v>8026</v>
      </c>
      <c r="J287" s="72" t="s">
        <v>8021</v>
      </c>
      <c r="K287" s="72" t="s">
        <v>2263</v>
      </c>
      <c r="L287" s="73">
        <v>45521</v>
      </c>
      <c r="M287" s="74">
        <v>0.50718750000000001</v>
      </c>
      <c r="N287" s="72">
        <v>196.57</v>
      </c>
      <c r="O287" s="72">
        <v>2587.09</v>
      </c>
      <c r="P287" s="72">
        <v>2783.66</v>
      </c>
      <c r="Q287" s="72">
        <v>1236.6400000000001</v>
      </c>
      <c r="R287" s="75">
        <v>45829</v>
      </c>
      <c r="S287" s="72" t="str">
        <f>TEXT(Table15[[#This Row],[Billing_Date]],"YYYY")</f>
        <v>2025</v>
      </c>
      <c r="T287" s="75">
        <v>45878</v>
      </c>
      <c r="U287" s="72" t="s">
        <v>28</v>
      </c>
      <c r="V287" s="72">
        <f>IF(Table15[[#This Row],[Payment_Status]]="Paid",1,0)</f>
        <v>1</v>
      </c>
      <c r="W287" s="72">
        <f>IF(Table15[[#This Row],[Payment_Status]]="Unpaid",1,0)</f>
        <v>0</v>
      </c>
      <c r="X287" s="72">
        <f>IF(Table15[[#This Row],[Payment_Status]]="Pending",1,0)</f>
        <v>0</v>
      </c>
      <c r="Y287" s="72" t="s">
        <v>58</v>
      </c>
      <c r="Z287" s="72" t="s">
        <v>44</v>
      </c>
      <c r="AA287" s="72" t="s">
        <v>45</v>
      </c>
      <c r="AB287" s="72">
        <v>126.25</v>
      </c>
      <c r="AC287" s="72">
        <v>70.319999999999993</v>
      </c>
      <c r="AD287" s="72" t="s">
        <v>46</v>
      </c>
      <c r="AE287" s="73">
        <v>44594</v>
      </c>
      <c r="AF287" s="72">
        <v>42</v>
      </c>
      <c r="AG287" s="76" t="s">
        <v>33</v>
      </c>
    </row>
    <row r="288" spans="5:33" x14ac:dyDescent="0.3">
      <c r="E288" s="71" t="s">
        <v>522</v>
      </c>
      <c r="F288" s="72" t="s">
        <v>4259</v>
      </c>
      <c r="G288" s="72" t="s">
        <v>6259</v>
      </c>
      <c r="H288" s="72" t="s">
        <v>30</v>
      </c>
      <c r="I288" s="72" t="s">
        <v>8031</v>
      </c>
      <c r="J288" s="72" t="s">
        <v>8024</v>
      </c>
      <c r="K288" s="72" t="s">
        <v>523</v>
      </c>
      <c r="L288" s="73">
        <v>45670</v>
      </c>
      <c r="M288" s="74">
        <v>0.88910879629629624</v>
      </c>
      <c r="N288" s="72">
        <v>491.38</v>
      </c>
      <c r="O288" s="72">
        <v>4275.57</v>
      </c>
      <c r="P288" s="72">
        <v>4766.95</v>
      </c>
      <c r="Q288" s="72">
        <v>2513.98</v>
      </c>
      <c r="R288" s="75">
        <v>45672</v>
      </c>
      <c r="S288" s="72" t="str">
        <f>TEXT(Table15[[#This Row],[Billing_Date]],"YYYY")</f>
        <v>2025</v>
      </c>
      <c r="T288" s="75">
        <v>45877</v>
      </c>
      <c r="U288" s="72" t="s">
        <v>49</v>
      </c>
      <c r="V288" s="72">
        <f>IF(Table15[[#This Row],[Payment_Status]]="Paid",1,0)</f>
        <v>0</v>
      </c>
      <c r="W288" s="72">
        <f>IF(Table15[[#This Row],[Payment_Status]]="Unpaid",1,0)</f>
        <v>1</v>
      </c>
      <c r="X288" s="72">
        <f>IF(Table15[[#This Row],[Payment_Status]]="Pending",1,0)</f>
        <v>0</v>
      </c>
      <c r="Y288" s="72" t="s">
        <v>43</v>
      </c>
      <c r="Z288" s="72" t="s">
        <v>44</v>
      </c>
      <c r="AA288" s="72" t="s">
        <v>51</v>
      </c>
      <c r="AB288" s="72">
        <v>245.07</v>
      </c>
      <c r="AC288" s="72">
        <v>246.31</v>
      </c>
      <c r="AD288" s="72" t="s">
        <v>32</v>
      </c>
      <c r="AE288" s="73">
        <v>43197</v>
      </c>
      <c r="AF288" s="72">
        <v>62</v>
      </c>
      <c r="AG288" s="76" t="s">
        <v>64</v>
      </c>
    </row>
    <row r="289" spans="5:33" x14ac:dyDescent="0.3">
      <c r="E289" s="71" t="s">
        <v>524</v>
      </c>
      <c r="F289" s="72" t="s">
        <v>4260</v>
      </c>
      <c r="G289" s="72" t="s">
        <v>6260</v>
      </c>
      <c r="H289" s="72" t="s">
        <v>26</v>
      </c>
      <c r="I289" s="72" t="s">
        <v>8029</v>
      </c>
      <c r="J289" s="72" t="s">
        <v>8020</v>
      </c>
      <c r="K289" s="72" t="s">
        <v>525</v>
      </c>
      <c r="L289" s="73">
        <v>45697</v>
      </c>
      <c r="M289" s="74">
        <v>0.36675925925925928</v>
      </c>
      <c r="N289" s="72">
        <v>235.7</v>
      </c>
      <c r="O289" s="72">
        <v>4695.0200000000004</v>
      </c>
      <c r="P289" s="72">
        <v>4930.72</v>
      </c>
      <c r="Q289" s="72">
        <v>1723.71</v>
      </c>
      <c r="R289" s="75">
        <v>45701</v>
      </c>
      <c r="S289" s="72" t="str">
        <f>TEXT(Table15[[#This Row],[Billing_Date]],"YYYY")</f>
        <v>2025</v>
      </c>
      <c r="T289" s="75">
        <v>45883</v>
      </c>
      <c r="U289" s="72" t="s">
        <v>37</v>
      </c>
      <c r="V289" s="72">
        <f>IF(Table15[[#This Row],[Payment_Status]]="Paid",1,0)</f>
        <v>0</v>
      </c>
      <c r="W289" s="72">
        <f>IF(Table15[[#This Row],[Payment_Status]]="Unpaid",1,0)</f>
        <v>0</v>
      </c>
      <c r="X289" s="72">
        <f>IF(Table15[[#This Row],[Payment_Status]]="Pending",1,0)</f>
        <v>1</v>
      </c>
      <c r="Y289" s="72" t="s">
        <v>58</v>
      </c>
      <c r="Z289" s="72" t="s">
        <v>44</v>
      </c>
      <c r="AA289" s="72" t="s">
        <v>45</v>
      </c>
      <c r="AB289" s="72">
        <v>134.88999999999999</v>
      </c>
      <c r="AC289" s="72">
        <v>100.81</v>
      </c>
      <c r="AD289" s="72" t="s">
        <v>32</v>
      </c>
      <c r="AE289" s="73">
        <v>43337</v>
      </c>
      <c r="AF289" s="72">
        <v>37</v>
      </c>
      <c r="AG289" s="76" t="s">
        <v>33</v>
      </c>
    </row>
    <row r="290" spans="5:33" x14ac:dyDescent="0.3">
      <c r="E290" s="71" t="s">
        <v>526</v>
      </c>
      <c r="F290" s="72" t="s">
        <v>4261</v>
      </c>
      <c r="G290" s="72" t="s">
        <v>6261</v>
      </c>
      <c r="H290" s="72" t="s">
        <v>30</v>
      </c>
      <c r="I290" s="72" t="s">
        <v>8026</v>
      </c>
      <c r="J290" s="72" t="s">
        <v>8021</v>
      </c>
      <c r="K290" s="72" t="s">
        <v>527</v>
      </c>
      <c r="L290" s="73">
        <v>45735</v>
      </c>
      <c r="M290" s="74">
        <v>0.26461805555555556</v>
      </c>
      <c r="N290" s="72">
        <v>44.26</v>
      </c>
      <c r="O290" s="72">
        <v>3393.88</v>
      </c>
      <c r="P290" s="72">
        <v>3438.14</v>
      </c>
      <c r="Q290" s="72">
        <v>244.79</v>
      </c>
      <c r="R290" s="75">
        <v>45739</v>
      </c>
      <c r="S290" s="72" t="str">
        <f>TEXT(Table15[[#This Row],[Billing_Date]],"YYYY")</f>
        <v>2025</v>
      </c>
      <c r="T290" s="75">
        <v>45875</v>
      </c>
      <c r="U290" s="72" t="s">
        <v>37</v>
      </c>
      <c r="V290" s="72">
        <f>IF(Table15[[#This Row],[Payment_Status]]="Paid",1,0)</f>
        <v>0</v>
      </c>
      <c r="W290" s="72">
        <f>IF(Table15[[#This Row],[Payment_Status]]="Unpaid",1,0)</f>
        <v>0</v>
      </c>
      <c r="X290" s="72">
        <f>IF(Table15[[#This Row],[Payment_Status]]="Pending",1,0)</f>
        <v>1</v>
      </c>
      <c r="Y290" s="72" t="s">
        <v>38</v>
      </c>
      <c r="Z290" s="72" t="s">
        <v>44</v>
      </c>
      <c r="AA290" s="72" t="s">
        <v>45</v>
      </c>
      <c r="AB290" s="72">
        <v>27.47</v>
      </c>
      <c r="AC290" s="72">
        <v>16.79</v>
      </c>
      <c r="AD290" s="72" t="s">
        <v>46</v>
      </c>
      <c r="AE290" s="73">
        <v>45195</v>
      </c>
      <c r="AF290" s="72">
        <v>29</v>
      </c>
      <c r="AG290" s="76" t="s">
        <v>33</v>
      </c>
    </row>
    <row r="291" spans="5:33" x14ac:dyDescent="0.3">
      <c r="E291" s="71" t="s">
        <v>528</v>
      </c>
      <c r="F291" s="72" t="s">
        <v>4262</v>
      </c>
      <c r="G291" s="72" t="s">
        <v>6262</v>
      </c>
      <c r="H291" s="72" t="s">
        <v>30</v>
      </c>
      <c r="I291" s="72" t="s">
        <v>8028</v>
      </c>
      <c r="J291" s="72" t="s">
        <v>8022</v>
      </c>
      <c r="K291" s="72" t="s">
        <v>529</v>
      </c>
      <c r="L291" s="73">
        <v>45592</v>
      </c>
      <c r="M291" s="74">
        <v>0.45356481481481481</v>
      </c>
      <c r="N291" s="72">
        <v>287.91000000000003</v>
      </c>
      <c r="O291" s="72">
        <v>3340.78</v>
      </c>
      <c r="P291" s="72">
        <v>3628.69</v>
      </c>
      <c r="Q291" s="72">
        <v>1363.59</v>
      </c>
      <c r="R291" s="75">
        <v>45596</v>
      </c>
      <c r="S291" s="72" t="str">
        <f>TEXT(Table15[[#This Row],[Billing_Date]],"YYYY")</f>
        <v>2024</v>
      </c>
      <c r="T291" s="75">
        <v>45862</v>
      </c>
      <c r="U291" s="72" t="s">
        <v>37</v>
      </c>
      <c r="V291" s="72">
        <f>IF(Table15[[#This Row],[Payment_Status]]="Paid",1,0)</f>
        <v>0</v>
      </c>
      <c r="W291" s="72">
        <f>IF(Table15[[#This Row],[Payment_Status]]="Unpaid",1,0)</f>
        <v>0</v>
      </c>
      <c r="X291" s="72">
        <f>IF(Table15[[#This Row],[Payment_Status]]="Pending",1,0)</f>
        <v>1</v>
      </c>
      <c r="Y291" s="72" t="s">
        <v>50</v>
      </c>
      <c r="Z291" s="72" t="s">
        <v>39</v>
      </c>
      <c r="AA291" s="72" t="s">
        <v>31</v>
      </c>
      <c r="AB291" s="72">
        <v>198.61</v>
      </c>
      <c r="AC291" s="72">
        <v>89.3</v>
      </c>
      <c r="AD291" s="72" t="s">
        <v>32</v>
      </c>
      <c r="AE291" s="73">
        <v>44053</v>
      </c>
      <c r="AF291" s="72">
        <v>74</v>
      </c>
      <c r="AG291" s="76" t="s">
        <v>33</v>
      </c>
    </row>
    <row r="292" spans="5:33" x14ac:dyDescent="0.3">
      <c r="E292" s="71" t="s">
        <v>530</v>
      </c>
      <c r="F292" s="72" t="s">
        <v>4263</v>
      </c>
      <c r="G292" s="72" t="s">
        <v>6263</v>
      </c>
      <c r="H292" s="72" t="s">
        <v>35</v>
      </c>
      <c r="I292" s="72" t="s">
        <v>8030</v>
      </c>
      <c r="J292" s="72" t="s">
        <v>8023</v>
      </c>
      <c r="K292" s="72" t="s">
        <v>531</v>
      </c>
      <c r="L292" s="73">
        <v>45723</v>
      </c>
      <c r="M292" s="74">
        <v>0.14672453703703703</v>
      </c>
      <c r="N292" s="72">
        <v>279.12</v>
      </c>
      <c r="O292" s="72">
        <v>1434.94</v>
      </c>
      <c r="P292" s="72">
        <v>1714.06</v>
      </c>
      <c r="Q292" s="72">
        <v>1799.92</v>
      </c>
      <c r="R292" s="75">
        <v>45769</v>
      </c>
      <c r="S292" s="72" t="str">
        <f>TEXT(Table15[[#This Row],[Billing_Date]],"YYYY")</f>
        <v>2025</v>
      </c>
      <c r="T292" s="75">
        <v>45881</v>
      </c>
      <c r="U292" s="72" t="s">
        <v>28</v>
      </c>
      <c r="V292" s="72">
        <f>IF(Table15[[#This Row],[Payment_Status]]="Paid",1,0)</f>
        <v>1</v>
      </c>
      <c r="W292" s="72">
        <f>IF(Table15[[#This Row],[Payment_Status]]="Unpaid",1,0)</f>
        <v>0</v>
      </c>
      <c r="X292" s="72">
        <f>IF(Table15[[#This Row],[Payment_Status]]="Pending",1,0)</f>
        <v>0</v>
      </c>
      <c r="Y292" s="72" t="s">
        <v>58</v>
      </c>
      <c r="Z292" s="72" t="s">
        <v>39</v>
      </c>
      <c r="AA292" s="72" t="s">
        <v>51</v>
      </c>
      <c r="AB292" s="72">
        <v>123.25</v>
      </c>
      <c r="AC292" s="72">
        <v>155.87</v>
      </c>
      <c r="AD292" s="72" t="s">
        <v>46</v>
      </c>
      <c r="AE292" s="73">
        <v>43307</v>
      </c>
      <c r="AF292" s="72">
        <v>60</v>
      </c>
      <c r="AG292" s="76" t="s">
        <v>64</v>
      </c>
    </row>
    <row r="293" spans="5:33" x14ac:dyDescent="0.3">
      <c r="E293" s="71" t="s">
        <v>532</v>
      </c>
      <c r="F293" s="72" t="s">
        <v>4264</v>
      </c>
      <c r="G293" s="72" t="s">
        <v>6264</v>
      </c>
      <c r="H293" s="72" t="s">
        <v>30</v>
      </c>
      <c r="I293" s="72" t="s">
        <v>8028</v>
      </c>
      <c r="J293" s="72" t="s">
        <v>8022</v>
      </c>
      <c r="K293" s="72" t="s">
        <v>533</v>
      </c>
      <c r="L293" s="73">
        <v>45705</v>
      </c>
      <c r="M293" s="74">
        <v>0.12567129629629631</v>
      </c>
      <c r="N293" s="72">
        <v>431.04</v>
      </c>
      <c r="O293" s="72">
        <v>2709.25</v>
      </c>
      <c r="P293" s="72">
        <v>3140.29</v>
      </c>
      <c r="Q293" s="72">
        <v>2620.9299999999998</v>
      </c>
      <c r="R293" s="75">
        <v>45787</v>
      </c>
      <c r="S293" s="72" t="str">
        <f>TEXT(Table15[[#This Row],[Billing_Date]],"YYYY")</f>
        <v>2025</v>
      </c>
      <c r="T293" s="75">
        <v>45881</v>
      </c>
      <c r="U293" s="72" t="s">
        <v>49</v>
      </c>
      <c r="V293" s="72">
        <f>IF(Table15[[#This Row],[Payment_Status]]="Paid",1,0)</f>
        <v>0</v>
      </c>
      <c r="W293" s="72">
        <f>IF(Table15[[#This Row],[Payment_Status]]="Unpaid",1,0)</f>
        <v>1</v>
      </c>
      <c r="X293" s="72">
        <f>IF(Table15[[#This Row],[Payment_Status]]="Pending",1,0)</f>
        <v>0</v>
      </c>
      <c r="Y293" s="72" t="s">
        <v>58</v>
      </c>
      <c r="Z293" s="72" t="s">
        <v>30</v>
      </c>
      <c r="AA293" s="72" t="s">
        <v>51</v>
      </c>
      <c r="AB293" s="72">
        <v>282.95999999999998</v>
      </c>
      <c r="AC293" s="72">
        <v>148.08000000000001</v>
      </c>
      <c r="AD293" s="72" t="s">
        <v>32</v>
      </c>
      <c r="AE293" s="73">
        <v>43773</v>
      </c>
      <c r="AF293" s="72">
        <v>47</v>
      </c>
      <c r="AG293" s="76" t="s">
        <v>64</v>
      </c>
    </row>
    <row r="294" spans="5:33" x14ac:dyDescent="0.3">
      <c r="E294" s="71" t="s">
        <v>534</v>
      </c>
      <c r="F294" s="72" t="s">
        <v>4265</v>
      </c>
      <c r="G294" s="72" t="s">
        <v>6265</v>
      </c>
      <c r="H294" s="72" t="s">
        <v>26</v>
      </c>
      <c r="I294" s="72" t="s">
        <v>8026</v>
      </c>
      <c r="J294" s="72" t="s">
        <v>8021</v>
      </c>
      <c r="K294" s="72" t="s">
        <v>535</v>
      </c>
      <c r="L294" s="73">
        <v>45565</v>
      </c>
      <c r="M294" s="74">
        <v>0.84597222222222224</v>
      </c>
      <c r="N294" s="72">
        <v>494</v>
      </c>
      <c r="O294" s="72">
        <v>4049.08</v>
      </c>
      <c r="P294" s="72">
        <v>4543.08</v>
      </c>
      <c r="Q294" s="72">
        <v>2987.89</v>
      </c>
      <c r="R294" s="75">
        <v>45743</v>
      </c>
      <c r="S294" s="72" t="str">
        <f>TEXT(Table15[[#This Row],[Billing_Date]],"YYYY")</f>
        <v>2025</v>
      </c>
      <c r="T294" s="75">
        <v>45868</v>
      </c>
      <c r="U294" s="72" t="s">
        <v>49</v>
      </c>
      <c r="V294" s="72">
        <f>IF(Table15[[#This Row],[Payment_Status]]="Paid",1,0)</f>
        <v>0</v>
      </c>
      <c r="W294" s="72">
        <f>IF(Table15[[#This Row],[Payment_Status]]="Unpaid",1,0)</f>
        <v>1</v>
      </c>
      <c r="X294" s="72">
        <f>IF(Table15[[#This Row],[Payment_Status]]="Pending",1,0)</f>
        <v>0</v>
      </c>
      <c r="Y294" s="72" t="s">
        <v>43</v>
      </c>
      <c r="Z294" s="72" t="s">
        <v>44</v>
      </c>
      <c r="AA294" s="72" t="s">
        <v>31</v>
      </c>
      <c r="AB294" s="72">
        <v>328.3</v>
      </c>
      <c r="AC294" s="72">
        <v>165.7</v>
      </c>
      <c r="AD294" s="72" t="s">
        <v>32</v>
      </c>
      <c r="AE294" s="73">
        <v>43016</v>
      </c>
      <c r="AF294" s="72">
        <v>19</v>
      </c>
      <c r="AG294" s="76" t="s">
        <v>33</v>
      </c>
    </row>
    <row r="295" spans="5:33" x14ac:dyDescent="0.3">
      <c r="E295" s="71" t="s">
        <v>538</v>
      </c>
      <c r="F295" s="72" t="s">
        <v>4267</v>
      </c>
      <c r="G295" s="72" t="s">
        <v>6267</v>
      </c>
      <c r="H295" s="72" t="s">
        <v>26</v>
      </c>
      <c r="I295" s="72" t="s">
        <v>8028</v>
      </c>
      <c r="J295" s="72" t="s">
        <v>8022</v>
      </c>
      <c r="K295" s="72" t="s">
        <v>539</v>
      </c>
      <c r="L295" s="73">
        <v>45673</v>
      </c>
      <c r="M295" s="74">
        <v>0.73207175925925927</v>
      </c>
      <c r="N295" s="72">
        <v>315.22000000000003</v>
      </c>
      <c r="O295" s="72">
        <v>2078.3000000000002</v>
      </c>
      <c r="P295" s="72">
        <v>2393.52</v>
      </c>
      <c r="Q295" s="72">
        <v>1964.24</v>
      </c>
      <c r="R295" s="75">
        <v>45676</v>
      </c>
      <c r="S295" s="72" t="str">
        <f>TEXT(Table15[[#This Row],[Billing_Date]],"YYYY")</f>
        <v>2025</v>
      </c>
      <c r="T295" s="75">
        <v>45865</v>
      </c>
      <c r="U295" s="72" t="s">
        <v>49</v>
      </c>
      <c r="V295" s="72">
        <f>IF(Table15[[#This Row],[Payment_Status]]="Paid",1,0)</f>
        <v>0</v>
      </c>
      <c r="W295" s="72">
        <f>IF(Table15[[#This Row],[Payment_Status]]="Unpaid",1,0)</f>
        <v>1</v>
      </c>
      <c r="X295" s="72">
        <f>IF(Table15[[#This Row],[Payment_Status]]="Pending",1,0)</f>
        <v>0</v>
      </c>
      <c r="Y295" s="72" t="s">
        <v>38</v>
      </c>
      <c r="Z295" s="72" t="s">
        <v>39</v>
      </c>
      <c r="AA295" s="72" t="s">
        <v>63</v>
      </c>
      <c r="AB295" s="72">
        <v>163.12</v>
      </c>
      <c r="AC295" s="72">
        <v>152.1</v>
      </c>
      <c r="AD295" s="72" t="s">
        <v>32</v>
      </c>
      <c r="AE295" s="73">
        <v>45017</v>
      </c>
      <c r="AF295" s="72">
        <v>59</v>
      </c>
      <c r="AG295" s="76" t="s">
        <v>40</v>
      </c>
    </row>
    <row r="296" spans="5:33" x14ac:dyDescent="0.3">
      <c r="E296" s="71" t="s">
        <v>540</v>
      </c>
      <c r="F296" s="72" t="s">
        <v>4268</v>
      </c>
      <c r="G296" s="72" t="s">
        <v>6268</v>
      </c>
      <c r="H296" s="72" t="s">
        <v>35</v>
      </c>
      <c r="I296" s="72" t="s">
        <v>8030</v>
      </c>
      <c r="J296" s="72" t="s">
        <v>8023</v>
      </c>
      <c r="K296" s="72" t="s">
        <v>541</v>
      </c>
      <c r="L296" s="73">
        <v>45661</v>
      </c>
      <c r="M296" s="74">
        <v>0.59167824074074071</v>
      </c>
      <c r="N296" s="72">
        <v>393.74</v>
      </c>
      <c r="O296" s="72">
        <v>4621.96</v>
      </c>
      <c r="P296" s="72">
        <v>5015.7</v>
      </c>
      <c r="Q296" s="72">
        <v>2222.36</v>
      </c>
      <c r="R296" s="75">
        <v>45671</v>
      </c>
      <c r="S296" s="72" t="str">
        <f>TEXT(Table15[[#This Row],[Billing_Date]],"YYYY")</f>
        <v>2025</v>
      </c>
      <c r="T296" s="75">
        <v>45869</v>
      </c>
      <c r="U296" s="72" t="s">
        <v>37</v>
      </c>
      <c r="V296" s="72">
        <f>IF(Table15[[#This Row],[Payment_Status]]="Paid",1,0)</f>
        <v>0</v>
      </c>
      <c r="W296" s="72">
        <f>IF(Table15[[#This Row],[Payment_Status]]="Unpaid",1,0)</f>
        <v>0</v>
      </c>
      <c r="X296" s="72">
        <f>IF(Table15[[#This Row],[Payment_Status]]="Pending",1,0)</f>
        <v>1</v>
      </c>
      <c r="Y296" s="72" t="s">
        <v>29</v>
      </c>
      <c r="Z296" s="72" t="s">
        <v>30</v>
      </c>
      <c r="AA296" s="72" t="s">
        <v>45</v>
      </c>
      <c r="AB296" s="72">
        <v>225.58</v>
      </c>
      <c r="AC296" s="72">
        <v>168.16</v>
      </c>
      <c r="AD296" s="72" t="s">
        <v>46</v>
      </c>
      <c r="AE296" s="73">
        <v>43333</v>
      </c>
      <c r="AF296" s="72">
        <v>63</v>
      </c>
      <c r="AG296" s="76" t="s">
        <v>33</v>
      </c>
    </row>
    <row r="297" spans="5:33" x14ac:dyDescent="0.3">
      <c r="E297" s="71" t="s">
        <v>1907</v>
      </c>
      <c r="F297" s="72" t="s">
        <v>4269</v>
      </c>
      <c r="G297" s="72" t="s">
        <v>6269</v>
      </c>
      <c r="H297" s="72" t="s">
        <v>30</v>
      </c>
      <c r="I297" s="72" t="s">
        <v>8028</v>
      </c>
      <c r="J297" s="72" t="s">
        <v>8022</v>
      </c>
      <c r="K297" s="72" t="s">
        <v>1908</v>
      </c>
      <c r="L297" s="73">
        <v>45508</v>
      </c>
      <c r="M297" s="74">
        <v>0.85718749999999999</v>
      </c>
      <c r="N297" s="72">
        <v>49.84</v>
      </c>
      <c r="O297" s="72">
        <v>1773.44</v>
      </c>
      <c r="P297" s="72">
        <v>1823.28</v>
      </c>
      <c r="Q297" s="72">
        <v>279.55</v>
      </c>
      <c r="R297" s="75">
        <v>45549</v>
      </c>
      <c r="S297" s="72" t="str">
        <f>TEXT(Table15[[#This Row],[Billing_Date]],"YYYY")</f>
        <v>2024</v>
      </c>
      <c r="T297" s="75">
        <v>45858</v>
      </c>
      <c r="U297" s="72" t="s">
        <v>49</v>
      </c>
      <c r="V297" s="72">
        <f>IF(Table15[[#This Row],[Payment_Status]]="Paid",1,0)</f>
        <v>0</v>
      </c>
      <c r="W297" s="72">
        <f>IF(Table15[[#This Row],[Payment_Status]]="Unpaid",1,0)</f>
        <v>1</v>
      </c>
      <c r="X297" s="72">
        <f>IF(Table15[[#This Row],[Payment_Status]]="Pending",1,0)</f>
        <v>0</v>
      </c>
      <c r="Y297" s="72" t="s">
        <v>58</v>
      </c>
      <c r="Z297" s="72" t="s">
        <v>44</v>
      </c>
      <c r="AA297" s="72" t="s">
        <v>31</v>
      </c>
      <c r="AB297" s="72">
        <v>26.18</v>
      </c>
      <c r="AC297" s="72">
        <v>23.66</v>
      </c>
      <c r="AD297" s="72" t="s">
        <v>32</v>
      </c>
      <c r="AE297" s="73">
        <v>43886</v>
      </c>
      <c r="AF297" s="72">
        <v>53</v>
      </c>
      <c r="AG297" s="76" t="s">
        <v>40</v>
      </c>
    </row>
    <row r="298" spans="5:33" x14ac:dyDescent="0.3">
      <c r="E298" s="71" t="s">
        <v>544</v>
      </c>
      <c r="F298" s="72" t="s">
        <v>6005</v>
      </c>
      <c r="G298" s="72" t="s">
        <v>6270</v>
      </c>
      <c r="H298" s="72" t="s">
        <v>26</v>
      </c>
      <c r="I298" s="72" t="s">
        <v>8026</v>
      </c>
      <c r="J298" s="72" t="s">
        <v>8021</v>
      </c>
      <c r="K298" s="72" t="s">
        <v>545</v>
      </c>
      <c r="L298" s="73">
        <v>45744</v>
      </c>
      <c r="M298" s="74">
        <v>0.74575231481481485</v>
      </c>
      <c r="N298" s="72">
        <v>116.85</v>
      </c>
      <c r="O298" s="72">
        <v>4364.7</v>
      </c>
      <c r="P298" s="72">
        <v>4481.55</v>
      </c>
      <c r="Q298" s="72">
        <v>768.01</v>
      </c>
      <c r="R298" s="75">
        <v>45750</v>
      </c>
      <c r="S298" s="72" t="str">
        <f>TEXT(Table15[[#This Row],[Billing_Date]],"YYYY")</f>
        <v>2025</v>
      </c>
      <c r="T298" s="75">
        <v>45877</v>
      </c>
      <c r="U298" s="72" t="s">
        <v>37</v>
      </c>
      <c r="V298" s="72">
        <f>IF(Table15[[#This Row],[Payment_Status]]="Paid",1,0)</f>
        <v>0</v>
      </c>
      <c r="W298" s="72">
        <f>IF(Table15[[#This Row],[Payment_Status]]="Unpaid",1,0)</f>
        <v>0</v>
      </c>
      <c r="X298" s="72">
        <f>IF(Table15[[#This Row],[Payment_Status]]="Pending",1,0)</f>
        <v>1</v>
      </c>
      <c r="Y298" s="72" t="s">
        <v>38</v>
      </c>
      <c r="Z298" s="72" t="s">
        <v>39</v>
      </c>
      <c r="AA298" s="72" t="s">
        <v>45</v>
      </c>
      <c r="AB298" s="72">
        <v>81.05</v>
      </c>
      <c r="AC298" s="72">
        <v>35.799999999999997</v>
      </c>
      <c r="AD298" s="72" t="s">
        <v>46</v>
      </c>
      <c r="AE298" s="73">
        <v>44495</v>
      </c>
      <c r="AF298" s="72">
        <v>65</v>
      </c>
      <c r="AG298" s="76" t="s">
        <v>40</v>
      </c>
    </row>
    <row r="299" spans="5:33" x14ac:dyDescent="0.3">
      <c r="E299" s="71" t="s">
        <v>546</v>
      </c>
      <c r="F299" s="72" t="s">
        <v>4270</v>
      </c>
      <c r="G299" s="72" t="s">
        <v>6271</v>
      </c>
      <c r="H299" s="72" t="s">
        <v>35</v>
      </c>
      <c r="I299" s="72" t="s">
        <v>8026</v>
      </c>
      <c r="J299" s="72" t="s">
        <v>8021</v>
      </c>
      <c r="K299" s="72" t="s">
        <v>547</v>
      </c>
      <c r="L299" s="73">
        <v>45765</v>
      </c>
      <c r="M299" s="74">
        <v>0.11885416666666666</v>
      </c>
      <c r="N299" s="72">
        <v>379.38</v>
      </c>
      <c r="O299" s="72">
        <v>4264.04</v>
      </c>
      <c r="P299" s="72">
        <v>4643.42</v>
      </c>
      <c r="Q299" s="72">
        <v>2651.58</v>
      </c>
      <c r="R299" s="75">
        <v>45772</v>
      </c>
      <c r="S299" s="72" t="str">
        <f>TEXT(Table15[[#This Row],[Billing_Date]],"YYYY")</f>
        <v>2025</v>
      </c>
      <c r="T299" s="75">
        <v>45882</v>
      </c>
      <c r="U299" s="72" t="s">
        <v>28</v>
      </c>
      <c r="V299" s="72">
        <f>IF(Table15[[#This Row],[Payment_Status]]="Paid",1,0)</f>
        <v>1</v>
      </c>
      <c r="W299" s="72">
        <f>IF(Table15[[#This Row],[Payment_Status]]="Unpaid",1,0)</f>
        <v>0</v>
      </c>
      <c r="X299" s="72">
        <f>IF(Table15[[#This Row],[Payment_Status]]="Pending",1,0)</f>
        <v>0</v>
      </c>
      <c r="Y299" s="72" t="s">
        <v>50</v>
      </c>
      <c r="Z299" s="72" t="s">
        <v>44</v>
      </c>
      <c r="AA299" s="72" t="s">
        <v>85</v>
      </c>
      <c r="AB299" s="72">
        <v>169.19</v>
      </c>
      <c r="AC299" s="72">
        <v>210.19</v>
      </c>
      <c r="AD299" s="72" t="s">
        <v>46</v>
      </c>
      <c r="AE299" s="73">
        <v>44609</v>
      </c>
      <c r="AF299" s="72">
        <v>61</v>
      </c>
      <c r="AG299" s="76" t="s">
        <v>40</v>
      </c>
    </row>
    <row r="300" spans="5:33" x14ac:dyDescent="0.3">
      <c r="E300" s="71" t="s">
        <v>548</v>
      </c>
      <c r="F300" s="72" t="s">
        <v>4271</v>
      </c>
      <c r="G300" s="72" t="s">
        <v>6272</v>
      </c>
      <c r="H300" s="72" t="s">
        <v>30</v>
      </c>
      <c r="I300" s="72" t="s">
        <v>8025</v>
      </c>
      <c r="J300" s="72" t="s">
        <v>8020</v>
      </c>
      <c r="K300" s="72" t="s">
        <v>549</v>
      </c>
      <c r="L300" s="73">
        <v>45632</v>
      </c>
      <c r="M300" s="74">
        <v>0.62228009259259254</v>
      </c>
      <c r="N300" s="72">
        <v>57.46</v>
      </c>
      <c r="O300" s="72">
        <v>3088.18</v>
      </c>
      <c r="P300" s="72">
        <v>3145.64</v>
      </c>
      <c r="Q300" s="72">
        <v>384.07</v>
      </c>
      <c r="R300" s="75">
        <v>45780</v>
      </c>
      <c r="S300" s="72" t="str">
        <f>TEXT(Table15[[#This Row],[Billing_Date]],"YYYY")</f>
        <v>2025</v>
      </c>
      <c r="T300" s="75">
        <v>45868</v>
      </c>
      <c r="U300" s="72" t="s">
        <v>37</v>
      </c>
      <c r="V300" s="72">
        <f>IF(Table15[[#This Row],[Payment_Status]]="Paid",1,0)</f>
        <v>0</v>
      </c>
      <c r="W300" s="72">
        <f>IF(Table15[[#This Row],[Payment_Status]]="Unpaid",1,0)</f>
        <v>0</v>
      </c>
      <c r="X300" s="72">
        <f>IF(Table15[[#This Row],[Payment_Status]]="Pending",1,0)</f>
        <v>1</v>
      </c>
      <c r="Y300" s="72" t="s">
        <v>29</v>
      </c>
      <c r="Z300" s="72" t="s">
        <v>39</v>
      </c>
      <c r="AA300" s="72" t="s">
        <v>63</v>
      </c>
      <c r="AB300" s="72">
        <v>26.27</v>
      </c>
      <c r="AC300" s="72">
        <v>31.19</v>
      </c>
      <c r="AD300" s="72" t="s">
        <v>46</v>
      </c>
      <c r="AE300" s="73">
        <v>44280</v>
      </c>
      <c r="AF300" s="72">
        <v>53</v>
      </c>
      <c r="AG300" s="76" t="s">
        <v>33</v>
      </c>
    </row>
    <row r="301" spans="5:33" x14ac:dyDescent="0.3">
      <c r="E301" s="71" t="s">
        <v>550</v>
      </c>
      <c r="F301" s="72" t="s">
        <v>4272</v>
      </c>
      <c r="G301" s="72" t="s">
        <v>6273</v>
      </c>
      <c r="H301" s="72" t="s">
        <v>30</v>
      </c>
      <c r="I301" s="72" t="s">
        <v>8029</v>
      </c>
      <c r="J301" s="72" t="s">
        <v>8020</v>
      </c>
      <c r="K301" s="72" t="s">
        <v>551</v>
      </c>
      <c r="L301" s="73">
        <v>45552</v>
      </c>
      <c r="M301" s="74">
        <v>0.60760416666666661</v>
      </c>
      <c r="N301" s="72">
        <v>191.03</v>
      </c>
      <c r="O301" s="72">
        <v>2825.91</v>
      </c>
      <c r="P301" s="72">
        <v>3016.94</v>
      </c>
      <c r="Q301" s="72">
        <v>993.44</v>
      </c>
      <c r="R301" s="75">
        <v>45640</v>
      </c>
      <c r="S301" s="72" t="str">
        <f>TEXT(Table15[[#This Row],[Billing_Date]],"YYYY")</f>
        <v>2024</v>
      </c>
      <c r="T301" s="75">
        <v>45886</v>
      </c>
      <c r="U301" s="72" t="s">
        <v>49</v>
      </c>
      <c r="V301" s="72">
        <f>IF(Table15[[#This Row],[Payment_Status]]="Paid",1,0)</f>
        <v>0</v>
      </c>
      <c r="W301" s="72">
        <f>IF(Table15[[#This Row],[Payment_Status]]="Unpaid",1,0)</f>
        <v>1</v>
      </c>
      <c r="X301" s="72">
        <f>IF(Table15[[#This Row],[Payment_Status]]="Pending",1,0)</f>
        <v>0</v>
      </c>
      <c r="Y301" s="72" t="s">
        <v>29</v>
      </c>
      <c r="Z301" s="72" t="s">
        <v>30</v>
      </c>
      <c r="AA301" s="72" t="s">
        <v>31</v>
      </c>
      <c r="AB301" s="72">
        <v>80.069999999999993</v>
      </c>
      <c r="AC301" s="72">
        <v>110.96</v>
      </c>
      <c r="AD301" s="72" t="s">
        <v>32</v>
      </c>
      <c r="AE301" s="73">
        <v>44534</v>
      </c>
      <c r="AF301" s="72">
        <v>30</v>
      </c>
      <c r="AG301" s="76" t="s">
        <v>40</v>
      </c>
    </row>
    <row r="302" spans="5:33" x14ac:dyDescent="0.3">
      <c r="E302" s="71" t="s">
        <v>552</v>
      </c>
      <c r="F302" s="72" t="s">
        <v>4273</v>
      </c>
      <c r="G302" s="72" t="s">
        <v>6274</v>
      </c>
      <c r="H302" s="72" t="s">
        <v>26</v>
      </c>
      <c r="I302" s="72" t="s">
        <v>8031</v>
      </c>
      <c r="J302" s="72" t="s">
        <v>8024</v>
      </c>
      <c r="K302" s="72" t="s">
        <v>553</v>
      </c>
      <c r="L302" s="73">
        <v>45641</v>
      </c>
      <c r="M302" s="74">
        <v>0.21930555555555556</v>
      </c>
      <c r="N302" s="72">
        <v>483.12</v>
      </c>
      <c r="O302" s="72">
        <v>3070.96</v>
      </c>
      <c r="P302" s="72">
        <v>3554.08</v>
      </c>
      <c r="Q302" s="72">
        <v>2174.65</v>
      </c>
      <c r="R302" s="75">
        <v>45666</v>
      </c>
      <c r="S302" s="72" t="str">
        <f>TEXT(Table15[[#This Row],[Billing_Date]],"YYYY")</f>
        <v>2025</v>
      </c>
      <c r="T302" s="75">
        <v>45881</v>
      </c>
      <c r="U302" s="72" t="s">
        <v>49</v>
      </c>
      <c r="V302" s="72">
        <f>IF(Table15[[#This Row],[Payment_Status]]="Paid",1,0)</f>
        <v>0</v>
      </c>
      <c r="W302" s="72">
        <f>IF(Table15[[#This Row],[Payment_Status]]="Unpaid",1,0)</f>
        <v>1</v>
      </c>
      <c r="X302" s="72">
        <f>IF(Table15[[#This Row],[Payment_Status]]="Pending",1,0)</f>
        <v>0</v>
      </c>
      <c r="Y302" s="72" t="s">
        <v>58</v>
      </c>
      <c r="Z302" s="72" t="s">
        <v>44</v>
      </c>
      <c r="AA302" s="72" t="s">
        <v>45</v>
      </c>
      <c r="AB302" s="72">
        <v>314.33</v>
      </c>
      <c r="AC302" s="72">
        <v>168.79</v>
      </c>
      <c r="AD302" s="72" t="s">
        <v>32</v>
      </c>
      <c r="AE302" s="73">
        <v>44548</v>
      </c>
      <c r="AF302" s="72">
        <v>47</v>
      </c>
      <c r="AG302" s="76" t="s">
        <v>64</v>
      </c>
    </row>
    <row r="303" spans="5:33" x14ac:dyDescent="0.3">
      <c r="E303" s="71" t="s">
        <v>554</v>
      </c>
      <c r="F303" s="72" t="s">
        <v>4274</v>
      </c>
      <c r="G303" s="72" t="s">
        <v>6275</v>
      </c>
      <c r="H303" s="72" t="s">
        <v>26</v>
      </c>
      <c r="I303" s="72" t="s">
        <v>8026</v>
      </c>
      <c r="J303" s="72" t="s">
        <v>8021</v>
      </c>
      <c r="K303" s="72" t="s">
        <v>555</v>
      </c>
      <c r="L303" s="73">
        <v>45596</v>
      </c>
      <c r="M303" s="74">
        <v>0.968287037037037</v>
      </c>
      <c r="N303" s="72">
        <v>419.72</v>
      </c>
      <c r="O303" s="72">
        <v>1913.65</v>
      </c>
      <c r="P303" s="72">
        <v>2333.37</v>
      </c>
      <c r="Q303" s="72">
        <v>2823.05</v>
      </c>
      <c r="R303" s="75">
        <v>45596</v>
      </c>
      <c r="S303" s="72" t="str">
        <f>TEXT(Table15[[#This Row],[Billing_Date]],"YYYY")</f>
        <v>2024</v>
      </c>
      <c r="T303" s="75">
        <v>45857</v>
      </c>
      <c r="U303" s="72" t="s">
        <v>37</v>
      </c>
      <c r="V303" s="72">
        <f>IF(Table15[[#This Row],[Payment_Status]]="Paid",1,0)</f>
        <v>0</v>
      </c>
      <c r="W303" s="72">
        <f>IF(Table15[[#This Row],[Payment_Status]]="Unpaid",1,0)</f>
        <v>0</v>
      </c>
      <c r="X303" s="72">
        <f>IF(Table15[[#This Row],[Payment_Status]]="Pending",1,0)</f>
        <v>1</v>
      </c>
      <c r="Y303" s="72" t="s">
        <v>29</v>
      </c>
      <c r="Z303" s="72" t="s">
        <v>30</v>
      </c>
      <c r="AA303" s="72" t="s">
        <v>45</v>
      </c>
      <c r="AB303" s="72">
        <v>269.89999999999998</v>
      </c>
      <c r="AC303" s="72">
        <v>149.82</v>
      </c>
      <c r="AD303" s="72" t="s">
        <v>46</v>
      </c>
      <c r="AE303" s="73">
        <v>44077</v>
      </c>
      <c r="AF303" s="72">
        <v>60</v>
      </c>
      <c r="AG303" s="76" t="s">
        <v>40</v>
      </c>
    </row>
    <row r="304" spans="5:33" x14ac:dyDescent="0.3">
      <c r="E304" s="71" t="s">
        <v>556</v>
      </c>
      <c r="F304" s="72" t="s">
        <v>4275</v>
      </c>
      <c r="G304" s="72" t="s">
        <v>6276</v>
      </c>
      <c r="H304" s="72" t="s">
        <v>35</v>
      </c>
      <c r="I304" s="72" t="s">
        <v>8029</v>
      </c>
      <c r="J304" s="72" t="s">
        <v>8020</v>
      </c>
      <c r="K304" s="72" t="s">
        <v>557</v>
      </c>
      <c r="L304" s="73">
        <v>45522</v>
      </c>
      <c r="M304" s="74">
        <v>8.773148148148148E-2</v>
      </c>
      <c r="N304" s="72">
        <v>455.51</v>
      </c>
      <c r="O304" s="72">
        <v>1634.25</v>
      </c>
      <c r="P304" s="72">
        <v>2089.7600000000002</v>
      </c>
      <c r="Q304" s="72">
        <v>3178.93</v>
      </c>
      <c r="R304" s="75">
        <v>45789</v>
      </c>
      <c r="S304" s="72" t="str">
        <f>TEXT(Table15[[#This Row],[Billing_Date]],"YYYY")</f>
        <v>2025</v>
      </c>
      <c r="T304" s="75">
        <v>45876</v>
      </c>
      <c r="U304" s="72" t="s">
        <v>28</v>
      </c>
      <c r="V304" s="72">
        <f>IF(Table15[[#This Row],[Payment_Status]]="Paid",1,0)</f>
        <v>1</v>
      </c>
      <c r="W304" s="72">
        <f>IF(Table15[[#This Row],[Payment_Status]]="Unpaid",1,0)</f>
        <v>0</v>
      </c>
      <c r="X304" s="72">
        <f>IF(Table15[[#This Row],[Payment_Status]]="Pending",1,0)</f>
        <v>0</v>
      </c>
      <c r="Y304" s="72" t="s">
        <v>58</v>
      </c>
      <c r="Z304" s="72" t="s">
        <v>39</v>
      </c>
      <c r="AA304" s="72" t="s">
        <v>63</v>
      </c>
      <c r="AB304" s="72">
        <v>245.8</v>
      </c>
      <c r="AC304" s="72">
        <v>209.71</v>
      </c>
      <c r="AD304" s="72" t="s">
        <v>46</v>
      </c>
      <c r="AE304" s="73">
        <v>42815</v>
      </c>
      <c r="AF304" s="72">
        <v>56</v>
      </c>
      <c r="AG304" s="76" t="s">
        <v>40</v>
      </c>
    </row>
    <row r="305" spans="5:33" x14ac:dyDescent="0.3">
      <c r="E305" s="71" t="s">
        <v>558</v>
      </c>
      <c r="F305" s="72" t="s">
        <v>4276</v>
      </c>
      <c r="G305" s="72" t="s">
        <v>6277</v>
      </c>
      <c r="H305" s="72" t="s">
        <v>26</v>
      </c>
      <c r="I305" s="72" t="s">
        <v>8027</v>
      </c>
      <c r="J305" s="72" t="s">
        <v>8022</v>
      </c>
      <c r="K305" s="72" t="s">
        <v>559</v>
      </c>
      <c r="L305" s="73">
        <v>45544</v>
      </c>
      <c r="M305" s="74">
        <v>0.22748842592592591</v>
      </c>
      <c r="N305" s="72">
        <v>203.7</v>
      </c>
      <c r="O305" s="72">
        <v>1486.82</v>
      </c>
      <c r="P305" s="72">
        <v>1690.52</v>
      </c>
      <c r="Q305" s="72">
        <v>1187.18</v>
      </c>
      <c r="R305" s="75">
        <v>45816</v>
      </c>
      <c r="S305" s="72" t="str">
        <f>TEXT(Table15[[#This Row],[Billing_Date]],"YYYY")</f>
        <v>2025</v>
      </c>
      <c r="T305" s="75">
        <v>45866</v>
      </c>
      <c r="U305" s="72" t="s">
        <v>37</v>
      </c>
      <c r="V305" s="72">
        <f>IF(Table15[[#This Row],[Payment_Status]]="Paid",1,0)</f>
        <v>0</v>
      </c>
      <c r="W305" s="72">
        <f>IF(Table15[[#This Row],[Payment_Status]]="Unpaid",1,0)</f>
        <v>0</v>
      </c>
      <c r="X305" s="72">
        <f>IF(Table15[[#This Row],[Payment_Status]]="Pending",1,0)</f>
        <v>1</v>
      </c>
      <c r="Y305" s="72" t="s">
        <v>38</v>
      </c>
      <c r="Z305" s="72" t="s">
        <v>39</v>
      </c>
      <c r="AA305" s="72" t="s">
        <v>51</v>
      </c>
      <c r="AB305" s="72">
        <v>100.98</v>
      </c>
      <c r="AC305" s="72">
        <v>102.72</v>
      </c>
      <c r="AD305" s="72" t="s">
        <v>32</v>
      </c>
      <c r="AE305" s="73">
        <v>43339</v>
      </c>
      <c r="AF305" s="72">
        <v>70</v>
      </c>
      <c r="AG305" s="76" t="s">
        <v>33</v>
      </c>
    </row>
    <row r="306" spans="5:33" x14ac:dyDescent="0.3">
      <c r="E306" s="71" t="s">
        <v>560</v>
      </c>
      <c r="F306" s="72" t="s">
        <v>4277</v>
      </c>
      <c r="G306" s="72" t="s">
        <v>6278</v>
      </c>
      <c r="H306" s="72" t="s">
        <v>30</v>
      </c>
      <c r="I306" s="72" t="s">
        <v>8030</v>
      </c>
      <c r="J306" s="72" t="s">
        <v>8023</v>
      </c>
      <c r="K306" s="72" t="s">
        <v>561</v>
      </c>
      <c r="L306" s="73">
        <v>45824</v>
      </c>
      <c r="M306" s="74">
        <v>0.36081018518518521</v>
      </c>
      <c r="N306" s="72">
        <v>152.07</v>
      </c>
      <c r="O306" s="72">
        <v>3686.44</v>
      </c>
      <c r="P306" s="72">
        <v>3838.51</v>
      </c>
      <c r="Q306" s="72">
        <v>894.07</v>
      </c>
      <c r="R306" s="75">
        <v>45826</v>
      </c>
      <c r="S306" s="72" t="str">
        <f>TEXT(Table15[[#This Row],[Billing_Date]],"YYYY")</f>
        <v>2025</v>
      </c>
      <c r="T306" s="75">
        <v>45874</v>
      </c>
      <c r="U306" s="72" t="s">
        <v>37</v>
      </c>
      <c r="V306" s="72">
        <f>IF(Table15[[#This Row],[Payment_Status]]="Paid",1,0)</f>
        <v>0</v>
      </c>
      <c r="W306" s="72">
        <f>IF(Table15[[#This Row],[Payment_Status]]="Unpaid",1,0)</f>
        <v>0</v>
      </c>
      <c r="X306" s="72">
        <f>IF(Table15[[#This Row],[Payment_Status]]="Pending",1,0)</f>
        <v>1</v>
      </c>
      <c r="Y306" s="72" t="s">
        <v>50</v>
      </c>
      <c r="Z306" s="72" t="s">
        <v>30</v>
      </c>
      <c r="AA306" s="72" t="s">
        <v>85</v>
      </c>
      <c r="AB306" s="72">
        <v>82.52</v>
      </c>
      <c r="AC306" s="72">
        <v>69.55</v>
      </c>
      <c r="AD306" s="72" t="s">
        <v>32</v>
      </c>
      <c r="AE306" s="73">
        <v>45026</v>
      </c>
      <c r="AF306" s="72">
        <v>72</v>
      </c>
      <c r="AG306" s="76" t="s">
        <v>64</v>
      </c>
    </row>
    <row r="307" spans="5:33" x14ac:dyDescent="0.3">
      <c r="E307" s="71" t="s">
        <v>562</v>
      </c>
      <c r="F307" s="72" t="s">
        <v>4278</v>
      </c>
      <c r="G307" s="72" t="s">
        <v>6279</v>
      </c>
      <c r="H307" s="72" t="s">
        <v>26</v>
      </c>
      <c r="I307" s="72" t="s">
        <v>8027</v>
      </c>
      <c r="J307" s="72" t="s">
        <v>8022</v>
      </c>
      <c r="K307" s="72" t="s">
        <v>563</v>
      </c>
      <c r="L307" s="73">
        <v>45688</v>
      </c>
      <c r="M307" s="74">
        <v>0.47196759259259258</v>
      </c>
      <c r="N307" s="72">
        <v>65.290000000000006</v>
      </c>
      <c r="O307" s="72">
        <v>2466.48</v>
      </c>
      <c r="P307" s="72">
        <v>2531.77</v>
      </c>
      <c r="Q307" s="72">
        <v>349.71</v>
      </c>
      <c r="R307" s="75">
        <v>45690</v>
      </c>
      <c r="S307" s="72" t="str">
        <f>TEXT(Table15[[#This Row],[Billing_Date]],"YYYY")</f>
        <v>2025</v>
      </c>
      <c r="T307" s="75">
        <v>45878</v>
      </c>
      <c r="U307" s="72" t="s">
        <v>49</v>
      </c>
      <c r="V307" s="72">
        <f>IF(Table15[[#This Row],[Payment_Status]]="Paid",1,0)</f>
        <v>0</v>
      </c>
      <c r="W307" s="72">
        <f>IF(Table15[[#This Row],[Payment_Status]]="Unpaid",1,0)</f>
        <v>1</v>
      </c>
      <c r="X307" s="72">
        <f>IF(Table15[[#This Row],[Payment_Status]]="Pending",1,0)</f>
        <v>0</v>
      </c>
      <c r="Y307" s="72" t="s">
        <v>29</v>
      </c>
      <c r="Z307" s="72" t="s">
        <v>44</v>
      </c>
      <c r="AA307" s="72" t="s">
        <v>51</v>
      </c>
      <c r="AB307" s="72">
        <v>29.37</v>
      </c>
      <c r="AC307" s="72">
        <v>35.92</v>
      </c>
      <c r="AD307" s="72" t="s">
        <v>46</v>
      </c>
      <c r="AE307" s="73">
        <v>44650</v>
      </c>
      <c r="AF307" s="72">
        <v>41</v>
      </c>
      <c r="AG307" s="76" t="s">
        <v>64</v>
      </c>
    </row>
    <row r="308" spans="5:33" x14ac:dyDescent="0.3">
      <c r="E308" s="71" t="s">
        <v>564</v>
      </c>
      <c r="F308" s="72" t="s">
        <v>4279</v>
      </c>
      <c r="G308" s="72" t="s">
        <v>6280</v>
      </c>
      <c r="H308" s="72" t="s">
        <v>30</v>
      </c>
      <c r="I308" s="72" t="s">
        <v>8030</v>
      </c>
      <c r="J308" s="72" t="s">
        <v>8023</v>
      </c>
      <c r="K308" s="72" t="s">
        <v>565</v>
      </c>
      <c r="L308" s="73">
        <v>45761</v>
      </c>
      <c r="M308" s="74">
        <v>0.10862268518518518</v>
      </c>
      <c r="N308" s="72">
        <v>157.91999999999999</v>
      </c>
      <c r="O308" s="72">
        <v>2754.93</v>
      </c>
      <c r="P308" s="72">
        <v>2912.85</v>
      </c>
      <c r="Q308" s="72">
        <v>1011.22</v>
      </c>
      <c r="R308" s="75">
        <v>45762</v>
      </c>
      <c r="S308" s="72" t="str">
        <f>TEXT(Table15[[#This Row],[Billing_Date]],"YYYY")</f>
        <v>2025</v>
      </c>
      <c r="T308" s="75">
        <v>45868</v>
      </c>
      <c r="U308" s="72" t="s">
        <v>28</v>
      </c>
      <c r="V308" s="72">
        <f>IF(Table15[[#This Row],[Payment_Status]]="Paid",1,0)</f>
        <v>1</v>
      </c>
      <c r="W308" s="72">
        <f>IF(Table15[[#This Row],[Payment_Status]]="Unpaid",1,0)</f>
        <v>0</v>
      </c>
      <c r="X308" s="72">
        <f>IF(Table15[[#This Row],[Payment_Status]]="Pending",1,0)</f>
        <v>0</v>
      </c>
      <c r="Y308" s="72" t="s">
        <v>38</v>
      </c>
      <c r="Z308" s="72" t="s">
        <v>44</v>
      </c>
      <c r="AA308" s="72" t="s">
        <v>85</v>
      </c>
      <c r="AB308" s="72">
        <v>95.98</v>
      </c>
      <c r="AC308" s="72">
        <v>61.94</v>
      </c>
      <c r="AD308" s="72" t="s">
        <v>32</v>
      </c>
      <c r="AE308" s="73">
        <v>42548</v>
      </c>
      <c r="AF308" s="72">
        <v>72</v>
      </c>
      <c r="AG308" s="76" t="s">
        <v>64</v>
      </c>
    </row>
    <row r="309" spans="5:33" x14ac:dyDescent="0.3">
      <c r="E309" s="71" t="s">
        <v>566</v>
      </c>
      <c r="F309" s="72" t="s">
        <v>4280</v>
      </c>
      <c r="G309" s="72" t="s">
        <v>6281</v>
      </c>
      <c r="H309" s="72" t="s">
        <v>35</v>
      </c>
      <c r="I309" s="72" t="s">
        <v>8029</v>
      </c>
      <c r="J309" s="72" t="s">
        <v>8020</v>
      </c>
      <c r="K309" s="72" t="s">
        <v>567</v>
      </c>
      <c r="L309" s="73">
        <v>45549</v>
      </c>
      <c r="M309" s="74">
        <v>0.21857638888888889</v>
      </c>
      <c r="N309" s="72">
        <v>120.7</v>
      </c>
      <c r="O309" s="72">
        <v>3018.35</v>
      </c>
      <c r="P309" s="72">
        <v>3139.0499999999902</v>
      </c>
      <c r="Q309" s="72">
        <v>839.83</v>
      </c>
      <c r="R309" s="75">
        <v>45549</v>
      </c>
      <c r="S309" s="72" t="str">
        <f>TEXT(Table15[[#This Row],[Billing_Date]],"YYYY")</f>
        <v>2024</v>
      </c>
      <c r="T309" s="75">
        <v>45868</v>
      </c>
      <c r="U309" s="72" t="s">
        <v>37</v>
      </c>
      <c r="V309" s="72">
        <f>IF(Table15[[#This Row],[Payment_Status]]="Paid",1,0)</f>
        <v>0</v>
      </c>
      <c r="W309" s="72">
        <f>IF(Table15[[#This Row],[Payment_Status]]="Unpaid",1,0)</f>
        <v>0</v>
      </c>
      <c r="X309" s="72">
        <f>IF(Table15[[#This Row],[Payment_Status]]="Pending",1,0)</f>
        <v>1</v>
      </c>
      <c r="Y309" s="72" t="s">
        <v>29</v>
      </c>
      <c r="Z309" s="72" t="s">
        <v>30</v>
      </c>
      <c r="AA309" s="72" t="s">
        <v>63</v>
      </c>
      <c r="AB309" s="72">
        <v>72.260000000000005</v>
      </c>
      <c r="AC309" s="72">
        <v>48.44</v>
      </c>
      <c r="AD309" s="72" t="s">
        <v>46</v>
      </c>
      <c r="AE309" s="73">
        <v>43944</v>
      </c>
      <c r="AF309" s="72">
        <v>66</v>
      </c>
      <c r="AG309" s="76" t="s">
        <v>64</v>
      </c>
    </row>
    <row r="310" spans="5:33" x14ac:dyDescent="0.3">
      <c r="E310" s="71" t="s">
        <v>568</v>
      </c>
      <c r="F310" s="72" t="s">
        <v>4281</v>
      </c>
      <c r="G310" s="72" t="s">
        <v>6282</v>
      </c>
      <c r="H310" s="72" t="s">
        <v>35</v>
      </c>
      <c r="I310" s="72" t="s">
        <v>8031</v>
      </c>
      <c r="J310" s="72" t="s">
        <v>8024</v>
      </c>
      <c r="K310" s="72" t="s">
        <v>569</v>
      </c>
      <c r="L310" s="73">
        <v>45808</v>
      </c>
      <c r="M310" s="74">
        <v>0.29965277777777777</v>
      </c>
      <c r="N310" s="72">
        <v>113.69</v>
      </c>
      <c r="O310" s="72">
        <v>2652.99</v>
      </c>
      <c r="P310" s="72">
        <v>2766.68</v>
      </c>
      <c r="Q310" s="72">
        <v>797.55</v>
      </c>
      <c r="R310" s="75">
        <v>45809</v>
      </c>
      <c r="S310" s="72" t="str">
        <f>TEXT(Table15[[#This Row],[Billing_Date]],"YYYY")</f>
        <v>2025</v>
      </c>
      <c r="T310" s="75">
        <v>45860</v>
      </c>
      <c r="U310" s="72" t="s">
        <v>28</v>
      </c>
      <c r="V310" s="72">
        <f>IF(Table15[[#This Row],[Payment_Status]]="Paid",1,0)</f>
        <v>1</v>
      </c>
      <c r="W310" s="72">
        <f>IF(Table15[[#This Row],[Payment_Status]]="Unpaid",1,0)</f>
        <v>0</v>
      </c>
      <c r="X310" s="72">
        <f>IF(Table15[[#This Row],[Payment_Status]]="Pending",1,0)</f>
        <v>0</v>
      </c>
      <c r="Y310" s="72" t="s">
        <v>43</v>
      </c>
      <c r="Z310" s="72" t="s">
        <v>39</v>
      </c>
      <c r="AA310" s="72" t="s">
        <v>45</v>
      </c>
      <c r="AB310" s="72">
        <v>76.61</v>
      </c>
      <c r="AC310" s="72">
        <v>37.08</v>
      </c>
      <c r="AD310" s="72" t="s">
        <v>46</v>
      </c>
      <c r="AE310" s="73">
        <v>44608</v>
      </c>
      <c r="AF310" s="72">
        <v>33</v>
      </c>
      <c r="AG310" s="76" t="s">
        <v>40</v>
      </c>
    </row>
    <row r="311" spans="5:33" x14ac:dyDescent="0.3">
      <c r="E311" s="71" t="s">
        <v>1276</v>
      </c>
      <c r="F311" s="72" t="s">
        <v>4282</v>
      </c>
      <c r="G311" s="72" t="s">
        <v>6283</v>
      </c>
      <c r="H311" s="72" t="s">
        <v>26</v>
      </c>
      <c r="I311" s="72" t="s">
        <v>8027</v>
      </c>
      <c r="J311" s="72" t="s">
        <v>8022</v>
      </c>
      <c r="K311" s="72" t="s">
        <v>1277</v>
      </c>
      <c r="L311" s="73">
        <v>45841</v>
      </c>
      <c r="M311" s="74">
        <v>0.56215277777777772</v>
      </c>
      <c r="N311" s="72">
        <v>326.60000000000002</v>
      </c>
      <c r="O311" s="72">
        <v>4796.45</v>
      </c>
      <c r="P311" s="72">
        <v>5123.05</v>
      </c>
      <c r="Q311" s="72">
        <v>1797.65</v>
      </c>
      <c r="R311" s="75">
        <v>45847</v>
      </c>
      <c r="S311" s="72" t="str">
        <f>TEXT(Table15[[#This Row],[Billing_Date]],"YYYY")</f>
        <v>2025</v>
      </c>
      <c r="T311" s="75">
        <v>45877</v>
      </c>
      <c r="U311" s="72" t="s">
        <v>28</v>
      </c>
      <c r="V311" s="72">
        <f>IF(Table15[[#This Row],[Payment_Status]]="Paid",1,0)</f>
        <v>1</v>
      </c>
      <c r="W311" s="72">
        <f>IF(Table15[[#This Row],[Payment_Status]]="Unpaid",1,0)</f>
        <v>0</v>
      </c>
      <c r="X311" s="72">
        <f>IF(Table15[[#This Row],[Payment_Status]]="Pending",1,0)</f>
        <v>0</v>
      </c>
      <c r="Y311" s="72" t="s">
        <v>29</v>
      </c>
      <c r="Z311" s="72" t="s">
        <v>30</v>
      </c>
      <c r="AA311" s="72" t="s">
        <v>51</v>
      </c>
      <c r="AB311" s="72">
        <v>145.77000000000001</v>
      </c>
      <c r="AC311" s="72">
        <v>180.83</v>
      </c>
      <c r="AD311" s="72" t="s">
        <v>46</v>
      </c>
      <c r="AE311" s="73">
        <v>42683</v>
      </c>
      <c r="AF311" s="72">
        <v>31</v>
      </c>
      <c r="AG311" s="76" t="s">
        <v>40</v>
      </c>
    </row>
    <row r="312" spans="5:33" x14ac:dyDescent="0.3">
      <c r="E312" s="71" t="s">
        <v>572</v>
      </c>
      <c r="F312" s="72" t="s">
        <v>4283</v>
      </c>
      <c r="G312" s="72" t="s">
        <v>6284</v>
      </c>
      <c r="H312" s="72" t="s">
        <v>35</v>
      </c>
      <c r="I312" s="72" t="s">
        <v>8027</v>
      </c>
      <c r="J312" s="72" t="s">
        <v>8022</v>
      </c>
      <c r="K312" s="72" t="s">
        <v>573</v>
      </c>
      <c r="L312" s="73">
        <v>45846</v>
      </c>
      <c r="M312" s="74">
        <v>0.24550925925925926</v>
      </c>
      <c r="N312" s="72">
        <v>372.81</v>
      </c>
      <c r="O312" s="72">
        <v>3319.52</v>
      </c>
      <c r="P312" s="72">
        <v>3692.33</v>
      </c>
      <c r="Q312" s="72">
        <v>1802.67</v>
      </c>
      <c r="R312" s="75">
        <v>45851</v>
      </c>
      <c r="S312" s="72" t="str">
        <f>TEXT(Table15[[#This Row],[Billing_Date]],"YYYY")</f>
        <v>2025</v>
      </c>
      <c r="T312" s="75">
        <v>45858</v>
      </c>
      <c r="U312" s="72" t="s">
        <v>49</v>
      </c>
      <c r="V312" s="72">
        <f>IF(Table15[[#This Row],[Payment_Status]]="Paid",1,0)</f>
        <v>0</v>
      </c>
      <c r="W312" s="72">
        <f>IF(Table15[[#This Row],[Payment_Status]]="Unpaid",1,0)</f>
        <v>1</v>
      </c>
      <c r="X312" s="72">
        <f>IF(Table15[[#This Row],[Payment_Status]]="Pending",1,0)</f>
        <v>0</v>
      </c>
      <c r="Y312" s="72" t="s">
        <v>50</v>
      </c>
      <c r="Z312" s="72" t="s">
        <v>39</v>
      </c>
      <c r="AA312" s="72" t="s">
        <v>63</v>
      </c>
      <c r="AB312" s="72">
        <v>204.47</v>
      </c>
      <c r="AC312" s="72">
        <v>168.34</v>
      </c>
      <c r="AD312" s="72" t="s">
        <v>32</v>
      </c>
      <c r="AE312" s="73">
        <v>45282</v>
      </c>
      <c r="AF312" s="72">
        <v>54</v>
      </c>
      <c r="AG312" s="76" t="s">
        <v>40</v>
      </c>
    </row>
    <row r="313" spans="5:33" x14ac:dyDescent="0.3">
      <c r="E313" s="71" t="s">
        <v>574</v>
      </c>
      <c r="F313" s="72" t="s">
        <v>4284</v>
      </c>
      <c r="G313" s="72" t="s">
        <v>6285</v>
      </c>
      <c r="H313" s="72" t="s">
        <v>35</v>
      </c>
      <c r="I313" s="72" t="s">
        <v>8028</v>
      </c>
      <c r="J313" s="72" t="s">
        <v>8022</v>
      </c>
      <c r="K313" s="72" t="s">
        <v>575</v>
      </c>
      <c r="L313" s="73">
        <v>45678</v>
      </c>
      <c r="M313" s="74">
        <v>0.10288194444444444</v>
      </c>
      <c r="N313" s="72">
        <v>318.45999999999998</v>
      </c>
      <c r="O313" s="72">
        <v>1257.6199999999999</v>
      </c>
      <c r="P313" s="72">
        <v>1576.08</v>
      </c>
      <c r="Q313" s="72">
        <v>1978.03</v>
      </c>
      <c r="R313" s="75">
        <v>45679</v>
      </c>
      <c r="S313" s="72" t="str">
        <f>TEXT(Table15[[#This Row],[Billing_Date]],"YYYY")</f>
        <v>2025</v>
      </c>
      <c r="T313" s="75">
        <v>45857</v>
      </c>
      <c r="U313" s="72" t="s">
        <v>37</v>
      </c>
      <c r="V313" s="72">
        <f>IF(Table15[[#This Row],[Payment_Status]]="Paid",1,0)</f>
        <v>0</v>
      </c>
      <c r="W313" s="72">
        <f>IF(Table15[[#This Row],[Payment_Status]]="Unpaid",1,0)</f>
        <v>0</v>
      </c>
      <c r="X313" s="72">
        <f>IF(Table15[[#This Row],[Payment_Status]]="Pending",1,0)</f>
        <v>1</v>
      </c>
      <c r="Y313" s="72" t="s">
        <v>38</v>
      </c>
      <c r="Z313" s="72" t="s">
        <v>44</v>
      </c>
      <c r="AA313" s="72" t="s">
        <v>85</v>
      </c>
      <c r="AB313" s="72">
        <v>132.77000000000001</v>
      </c>
      <c r="AC313" s="72">
        <v>185.69</v>
      </c>
      <c r="AD313" s="72" t="s">
        <v>32</v>
      </c>
      <c r="AE313" s="73">
        <v>44133</v>
      </c>
      <c r="AF313" s="72">
        <v>72</v>
      </c>
      <c r="AG313" s="76" t="s">
        <v>40</v>
      </c>
    </row>
    <row r="314" spans="5:33" x14ac:dyDescent="0.3">
      <c r="E314" s="71" t="s">
        <v>576</v>
      </c>
      <c r="F314" s="72" t="s">
        <v>4285</v>
      </c>
      <c r="G314" s="72" t="s">
        <v>6286</v>
      </c>
      <c r="H314" s="72" t="s">
        <v>35</v>
      </c>
      <c r="I314" s="72" t="s">
        <v>8030</v>
      </c>
      <c r="J314" s="72" t="s">
        <v>8023</v>
      </c>
      <c r="K314" s="72" t="s">
        <v>577</v>
      </c>
      <c r="L314" s="73">
        <v>45526</v>
      </c>
      <c r="M314" s="74">
        <v>7.9687499999999994E-2</v>
      </c>
      <c r="N314" s="72">
        <v>422.45</v>
      </c>
      <c r="O314" s="72">
        <v>4121.63</v>
      </c>
      <c r="P314" s="72">
        <v>4544.08</v>
      </c>
      <c r="Q314" s="72">
        <v>2460.61</v>
      </c>
      <c r="R314" s="75">
        <v>45770</v>
      </c>
      <c r="S314" s="72" t="str">
        <f>TEXT(Table15[[#This Row],[Billing_Date]],"YYYY")</f>
        <v>2025</v>
      </c>
      <c r="T314" s="75">
        <v>45879</v>
      </c>
      <c r="U314" s="72" t="s">
        <v>28</v>
      </c>
      <c r="V314" s="72">
        <f>IF(Table15[[#This Row],[Payment_Status]]="Paid",1,0)</f>
        <v>1</v>
      </c>
      <c r="W314" s="72">
        <f>IF(Table15[[#This Row],[Payment_Status]]="Unpaid",1,0)</f>
        <v>0</v>
      </c>
      <c r="X314" s="72">
        <f>IF(Table15[[#This Row],[Payment_Status]]="Pending",1,0)</f>
        <v>0</v>
      </c>
      <c r="Y314" s="72" t="s">
        <v>29</v>
      </c>
      <c r="Z314" s="72" t="s">
        <v>39</v>
      </c>
      <c r="AA314" s="72" t="s">
        <v>51</v>
      </c>
      <c r="AB314" s="72">
        <v>216.93</v>
      </c>
      <c r="AC314" s="72">
        <v>205.52</v>
      </c>
      <c r="AD314" s="72" t="s">
        <v>32</v>
      </c>
      <c r="AE314" s="73">
        <v>42336</v>
      </c>
      <c r="AF314" s="72">
        <v>35</v>
      </c>
      <c r="AG314" s="76" t="s">
        <v>64</v>
      </c>
    </row>
    <row r="315" spans="5:33" x14ac:dyDescent="0.3">
      <c r="E315" s="71" t="s">
        <v>3550</v>
      </c>
      <c r="F315" s="72" t="s">
        <v>4286</v>
      </c>
      <c r="G315" s="72" t="s">
        <v>6287</v>
      </c>
      <c r="H315" s="72" t="s">
        <v>30</v>
      </c>
      <c r="I315" s="72" t="s">
        <v>8029</v>
      </c>
      <c r="J315" s="72" t="s">
        <v>8020</v>
      </c>
      <c r="K315" s="72" t="s">
        <v>3551</v>
      </c>
      <c r="L315" s="73">
        <v>45593</v>
      </c>
      <c r="M315" s="74">
        <v>0.39791666666666664</v>
      </c>
      <c r="N315" s="72">
        <v>119.41</v>
      </c>
      <c r="O315" s="72">
        <v>2264.2800000000002</v>
      </c>
      <c r="P315" s="72">
        <v>2383.69</v>
      </c>
      <c r="Q315" s="72">
        <v>669.81</v>
      </c>
      <c r="R315" s="75">
        <v>45678</v>
      </c>
      <c r="S315" s="72" t="str">
        <f>TEXT(Table15[[#This Row],[Billing_Date]],"YYYY")</f>
        <v>2025</v>
      </c>
      <c r="T315" s="75">
        <v>45879</v>
      </c>
      <c r="U315" s="72" t="s">
        <v>37</v>
      </c>
      <c r="V315" s="72">
        <f>IF(Table15[[#This Row],[Payment_Status]]="Paid",1,0)</f>
        <v>0</v>
      </c>
      <c r="W315" s="72">
        <f>IF(Table15[[#This Row],[Payment_Status]]="Unpaid",1,0)</f>
        <v>0</v>
      </c>
      <c r="X315" s="72">
        <f>IF(Table15[[#This Row],[Payment_Status]]="Pending",1,0)</f>
        <v>1</v>
      </c>
      <c r="Y315" s="72" t="s">
        <v>29</v>
      </c>
      <c r="Z315" s="72" t="s">
        <v>30</v>
      </c>
      <c r="AA315" s="72" t="s">
        <v>63</v>
      </c>
      <c r="AB315" s="72">
        <v>72.39</v>
      </c>
      <c r="AC315" s="72">
        <v>47.02</v>
      </c>
      <c r="AD315" s="72" t="s">
        <v>46</v>
      </c>
      <c r="AE315" s="73">
        <v>45097</v>
      </c>
      <c r="AF315" s="72">
        <v>63</v>
      </c>
      <c r="AG315" s="76" t="s">
        <v>33</v>
      </c>
    </row>
    <row r="316" spans="5:33" x14ac:dyDescent="0.3">
      <c r="E316" s="71" t="s">
        <v>580</v>
      </c>
      <c r="F316" s="72" t="s">
        <v>4287</v>
      </c>
      <c r="G316" s="72" t="s">
        <v>6288</v>
      </c>
      <c r="H316" s="72" t="s">
        <v>30</v>
      </c>
      <c r="I316" s="72" t="s">
        <v>8028</v>
      </c>
      <c r="J316" s="72" t="s">
        <v>8022</v>
      </c>
      <c r="K316" s="72" t="s">
        <v>581</v>
      </c>
      <c r="L316" s="73">
        <v>45661</v>
      </c>
      <c r="M316" s="74">
        <v>7.7638888888888882E-2</v>
      </c>
      <c r="N316" s="72">
        <v>240.8</v>
      </c>
      <c r="O316" s="72">
        <v>2904.62</v>
      </c>
      <c r="P316" s="72">
        <v>3145.42</v>
      </c>
      <c r="Q316" s="72">
        <v>1201.58</v>
      </c>
      <c r="R316" s="75">
        <v>45685</v>
      </c>
      <c r="S316" s="72" t="str">
        <f>TEXT(Table15[[#This Row],[Billing_Date]],"YYYY")</f>
        <v>2025</v>
      </c>
      <c r="T316" s="75">
        <v>45858</v>
      </c>
      <c r="U316" s="72" t="s">
        <v>28</v>
      </c>
      <c r="V316" s="72">
        <f>IF(Table15[[#This Row],[Payment_Status]]="Paid",1,0)</f>
        <v>1</v>
      </c>
      <c r="W316" s="72">
        <f>IF(Table15[[#This Row],[Payment_Status]]="Unpaid",1,0)</f>
        <v>0</v>
      </c>
      <c r="X316" s="72">
        <f>IF(Table15[[#This Row],[Payment_Status]]="Pending",1,0)</f>
        <v>0</v>
      </c>
      <c r="Y316" s="72" t="s">
        <v>43</v>
      </c>
      <c r="Z316" s="72" t="s">
        <v>44</v>
      </c>
      <c r="AA316" s="72" t="s">
        <v>31</v>
      </c>
      <c r="AB316" s="72">
        <v>160.24</v>
      </c>
      <c r="AC316" s="72">
        <v>80.56</v>
      </c>
      <c r="AD316" s="72" t="s">
        <v>32</v>
      </c>
      <c r="AE316" s="73">
        <v>44323</v>
      </c>
      <c r="AF316" s="72">
        <v>43</v>
      </c>
      <c r="AG316" s="76" t="s">
        <v>33</v>
      </c>
    </row>
    <row r="317" spans="5:33" x14ac:dyDescent="0.3">
      <c r="E317" s="71" t="s">
        <v>582</v>
      </c>
      <c r="F317" s="72" t="s">
        <v>4288</v>
      </c>
      <c r="G317" s="72" t="s">
        <v>6289</v>
      </c>
      <c r="H317" s="72" t="s">
        <v>26</v>
      </c>
      <c r="I317" s="72" t="s">
        <v>8027</v>
      </c>
      <c r="J317" s="72" t="s">
        <v>8022</v>
      </c>
      <c r="K317" s="72" t="s">
        <v>583</v>
      </c>
      <c r="L317" s="73">
        <v>45613</v>
      </c>
      <c r="M317" s="74">
        <v>0.93365740740740744</v>
      </c>
      <c r="N317" s="72">
        <v>431.94</v>
      </c>
      <c r="O317" s="72">
        <v>1370.69</v>
      </c>
      <c r="P317" s="72">
        <v>1802.63</v>
      </c>
      <c r="Q317" s="72">
        <v>1998.28</v>
      </c>
      <c r="R317" s="75">
        <v>45848</v>
      </c>
      <c r="S317" s="72" t="str">
        <f>TEXT(Table15[[#This Row],[Billing_Date]],"YYYY")</f>
        <v>2025</v>
      </c>
      <c r="T317" s="75">
        <v>45871</v>
      </c>
      <c r="U317" s="72" t="s">
        <v>49</v>
      </c>
      <c r="V317" s="72">
        <f>IF(Table15[[#This Row],[Payment_Status]]="Paid",1,0)</f>
        <v>0</v>
      </c>
      <c r="W317" s="72">
        <f>IF(Table15[[#This Row],[Payment_Status]]="Unpaid",1,0)</f>
        <v>1</v>
      </c>
      <c r="X317" s="72">
        <f>IF(Table15[[#This Row],[Payment_Status]]="Pending",1,0)</f>
        <v>0</v>
      </c>
      <c r="Y317" s="72" t="s">
        <v>58</v>
      </c>
      <c r="Z317" s="72" t="s">
        <v>39</v>
      </c>
      <c r="AA317" s="72" t="s">
        <v>51</v>
      </c>
      <c r="AB317" s="72">
        <v>174.34</v>
      </c>
      <c r="AC317" s="72">
        <v>257.60000000000002</v>
      </c>
      <c r="AD317" s="72" t="s">
        <v>32</v>
      </c>
      <c r="AE317" s="73">
        <v>43126</v>
      </c>
      <c r="AF317" s="72">
        <v>67</v>
      </c>
      <c r="AG317" s="76" t="s">
        <v>64</v>
      </c>
    </row>
    <row r="318" spans="5:33" x14ac:dyDescent="0.3">
      <c r="E318" s="71" t="s">
        <v>584</v>
      </c>
      <c r="F318" s="72" t="s">
        <v>4289</v>
      </c>
      <c r="G318" s="72" t="s">
        <v>6290</v>
      </c>
      <c r="H318" s="72" t="s">
        <v>30</v>
      </c>
      <c r="I318" s="72" t="s">
        <v>8031</v>
      </c>
      <c r="J318" s="72" t="s">
        <v>8024</v>
      </c>
      <c r="K318" s="72" t="s">
        <v>585</v>
      </c>
      <c r="L318" s="73">
        <v>45774</v>
      </c>
      <c r="M318" s="74">
        <v>0.25776620370370368</v>
      </c>
      <c r="N318" s="72">
        <v>200.99</v>
      </c>
      <c r="O318" s="72">
        <v>4689.2700000000004</v>
      </c>
      <c r="P318" s="72">
        <v>4890.26</v>
      </c>
      <c r="Q318" s="72">
        <v>999.21</v>
      </c>
      <c r="R318" s="75">
        <v>45777</v>
      </c>
      <c r="S318" s="72" t="str">
        <f>TEXT(Table15[[#This Row],[Billing_Date]],"YYYY")</f>
        <v>2025</v>
      </c>
      <c r="T318" s="75">
        <v>45870</v>
      </c>
      <c r="U318" s="72" t="s">
        <v>28</v>
      </c>
      <c r="V318" s="72">
        <f>IF(Table15[[#This Row],[Payment_Status]]="Paid",1,0)</f>
        <v>1</v>
      </c>
      <c r="W318" s="72">
        <f>IF(Table15[[#This Row],[Payment_Status]]="Unpaid",1,0)</f>
        <v>0</v>
      </c>
      <c r="X318" s="72">
        <f>IF(Table15[[#This Row],[Payment_Status]]="Pending",1,0)</f>
        <v>0</v>
      </c>
      <c r="Y318" s="72" t="s">
        <v>50</v>
      </c>
      <c r="Z318" s="72" t="s">
        <v>30</v>
      </c>
      <c r="AA318" s="72" t="s">
        <v>51</v>
      </c>
      <c r="AB318" s="72">
        <v>125.66</v>
      </c>
      <c r="AC318" s="72">
        <v>75.33</v>
      </c>
      <c r="AD318" s="72" t="s">
        <v>46</v>
      </c>
      <c r="AE318" s="73">
        <v>44460</v>
      </c>
      <c r="AF318" s="72">
        <v>20</v>
      </c>
      <c r="AG318" s="76" t="s">
        <v>40</v>
      </c>
    </row>
    <row r="319" spans="5:33" x14ac:dyDescent="0.3">
      <c r="E319" s="71" t="s">
        <v>586</v>
      </c>
      <c r="F319" s="72" t="s">
        <v>4290</v>
      </c>
      <c r="G319" s="72" t="s">
        <v>6291</v>
      </c>
      <c r="H319" s="72" t="s">
        <v>30</v>
      </c>
      <c r="I319" s="72" t="s">
        <v>8031</v>
      </c>
      <c r="J319" s="72" t="s">
        <v>8024</v>
      </c>
      <c r="K319" s="72" t="s">
        <v>587</v>
      </c>
      <c r="L319" s="73">
        <v>45795</v>
      </c>
      <c r="M319" s="74">
        <v>0.62405092592592593</v>
      </c>
      <c r="N319" s="72">
        <v>231.14</v>
      </c>
      <c r="O319" s="72">
        <v>4525.38</v>
      </c>
      <c r="P319" s="72">
        <v>4756.5200000000004</v>
      </c>
      <c r="Q319" s="72">
        <v>1355.2</v>
      </c>
      <c r="R319" s="75">
        <v>45798</v>
      </c>
      <c r="S319" s="72" t="str">
        <f>TEXT(Table15[[#This Row],[Billing_Date]],"YYYY")</f>
        <v>2025</v>
      </c>
      <c r="T319" s="75">
        <v>45867</v>
      </c>
      <c r="U319" s="72" t="s">
        <v>37</v>
      </c>
      <c r="V319" s="72">
        <f>IF(Table15[[#This Row],[Payment_Status]]="Paid",1,0)</f>
        <v>0</v>
      </c>
      <c r="W319" s="72">
        <f>IF(Table15[[#This Row],[Payment_Status]]="Unpaid",1,0)</f>
        <v>0</v>
      </c>
      <c r="X319" s="72">
        <f>IF(Table15[[#This Row],[Payment_Status]]="Pending",1,0)</f>
        <v>1</v>
      </c>
      <c r="Y319" s="72" t="s">
        <v>29</v>
      </c>
      <c r="Z319" s="72" t="s">
        <v>39</v>
      </c>
      <c r="AA319" s="72" t="s">
        <v>85</v>
      </c>
      <c r="AB319" s="72">
        <v>138.69</v>
      </c>
      <c r="AC319" s="72">
        <v>92.45</v>
      </c>
      <c r="AD319" s="72" t="s">
        <v>46</v>
      </c>
      <c r="AE319" s="73">
        <v>43688</v>
      </c>
      <c r="AF319" s="72">
        <v>43</v>
      </c>
      <c r="AG319" s="76" t="s">
        <v>40</v>
      </c>
    </row>
    <row r="320" spans="5:33" x14ac:dyDescent="0.3">
      <c r="E320" s="71" t="s">
        <v>3931</v>
      </c>
      <c r="F320" s="72" t="s">
        <v>4292</v>
      </c>
      <c r="G320" s="72" t="s">
        <v>6293</v>
      </c>
      <c r="H320" s="72" t="s">
        <v>35</v>
      </c>
      <c r="I320" s="72" t="s">
        <v>8025</v>
      </c>
      <c r="J320" s="72" t="s">
        <v>8020</v>
      </c>
      <c r="K320" s="72" t="s">
        <v>3932</v>
      </c>
      <c r="L320" s="73">
        <v>45639</v>
      </c>
      <c r="M320" s="74">
        <v>0.41790509259259262</v>
      </c>
      <c r="N320" s="72">
        <v>239.83</v>
      </c>
      <c r="O320" s="72">
        <v>2126</v>
      </c>
      <c r="P320" s="72">
        <v>2365.83</v>
      </c>
      <c r="Q320" s="72">
        <v>1746.95</v>
      </c>
      <c r="R320" s="75">
        <v>45642</v>
      </c>
      <c r="S320" s="72" t="str">
        <f>TEXT(Table15[[#This Row],[Billing_Date]],"YYYY")</f>
        <v>2024</v>
      </c>
      <c r="T320" s="75">
        <v>45866</v>
      </c>
      <c r="U320" s="72" t="s">
        <v>37</v>
      </c>
      <c r="V320" s="72">
        <f>IF(Table15[[#This Row],[Payment_Status]]="Paid",1,0)</f>
        <v>0</v>
      </c>
      <c r="W320" s="72">
        <f>IF(Table15[[#This Row],[Payment_Status]]="Unpaid",1,0)</f>
        <v>0</v>
      </c>
      <c r="X320" s="72">
        <f>IF(Table15[[#This Row],[Payment_Status]]="Pending",1,0)</f>
        <v>1</v>
      </c>
      <c r="Y320" s="72" t="s">
        <v>58</v>
      </c>
      <c r="Z320" s="72" t="s">
        <v>39</v>
      </c>
      <c r="AA320" s="72" t="s">
        <v>51</v>
      </c>
      <c r="AB320" s="72">
        <v>106.72</v>
      </c>
      <c r="AC320" s="72">
        <v>133.11000000000001</v>
      </c>
      <c r="AD320" s="72" t="s">
        <v>32</v>
      </c>
      <c r="AE320" s="73">
        <v>44484</v>
      </c>
      <c r="AF320" s="72">
        <v>61</v>
      </c>
      <c r="AG320" s="76" t="s">
        <v>64</v>
      </c>
    </row>
    <row r="321" spans="5:33" x14ac:dyDescent="0.3">
      <c r="E321" s="71" t="s">
        <v>1056</v>
      </c>
      <c r="F321" s="72" t="s">
        <v>4293</v>
      </c>
      <c r="G321" s="72" t="s">
        <v>6294</v>
      </c>
      <c r="H321" s="72" t="s">
        <v>26</v>
      </c>
      <c r="I321" s="72" t="s">
        <v>8026</v>
      </c>
      <c r="J321" s="72" t="s">
        <v>8021</v>
      </c>
      <c r="K321" s="72" t="s">
        <v>1057</v>
      </c>
      <c r="L321" s="73">
        <v>45702</v>
      </c>
      <c r="M321" s="74">
        <v>0.84638888888888886</v>
      </c>
      <c r="N321" s="72">
        <v>474.48</v>
      </c>
      <c r="O321" s="72">
        <v>2855.83</v>
      </c>
      <c r="P321" s="72">
        <v>3330.31</v>
      </c>
      <c r="Q321" s="72">
        <v>2654.14</v>
      </c>
      <c r="R321" s="75">
        <v>45780</v>
      </c>
      <c r="S321" s="72" t="str">
        <f>TEXT(Table15[[#This Row],[Billing_Date]],"YYYY")</f>
        <v>2025</v>
      </c>
      <c r="T321" s="75">
        <v>45885</v>
      </c>
      <c r="U321" s="72" t="s">
        <v>49</v>
      </c>
      <c r="V321" s="72">
        <f>IF(Table15[[#This Row],[Payment_Status]]="Paid",1,0)</f>
        <v>0</v>
      </c>
      <c r="W321" s="72">
        <f>IF(Table15[[#This Row],[Payment_Status]]="Unpaid",1,0)</f>
        <v>1</v>
      </c>
      <c r="X321" s="72">
        <f>IF(Table15[[#This Row],[Payment_Status]]="Pending",1,0)</f>
        <v>0</v>
      </c>
      <c r="Y321" s="72" t="s">
        <v>58</v>
      </c>
      <c r="Z321" s="72" t="s">
        <v>44</v>
      </c>
      <c r="AA321" s="72" t="s">
        <v>85</v>
      </c>
      <c r="AB321" s="72">
        <v>230.32</v>
      </c>
      <c r="AC321" s="72">
        <v>244.16</v>
      </c>
      <c r="AD321" s="72" t="s">
        <v>32</v>
      </c>
      <c r="AE321" s="73">
        <v>43514</v>
      </c>
      <c r="AF321" s="72">
        <v>33</v>
      </c>
      <c r="AG321" s="76" t="s">
        <v>64</v>
      </c>
    </row>
    <row r="322" spans="5:33" x14ac:dyDescent="0.3">
      <c r="E322" s="71" t="s">
        <v>2206</v>
      </c>
      <c r="F322" s="72" t="s">
        <v>4294</v>
      </c>
      <c r="G322" s="72" t="s">
        <v>6295</v>
      </c>
      <c r="H322" s="72" t="s">
        <v>30</v>
      </c>
      <c r="I322" s="72" t="s">
        <v>8031</v>
      </c>
      <c r="J322" s="72" t="s">
        <v>8024</v>
      </c>
      <c r="K322" s="72" t="s">
        <v>2207</v>
      </c>
      <c r="L322" s="73">
        <v>45696</v>
      </c>
      <c r="M322" s="74">
        <v>7.7002314814814815E-2</v>
      </c>
      <c r="N322" s="72">
        <v>110.24</v>
      </c>
      <c r="O322" s="72">
        <v>3056.48</v>
      </c>
      <c r="P322" s="72">
        <v>3166.72</v>
      </c>
      <c r="Q322" s="72">
        <v>800.46</v>
      </c>
      <c r="R322" s="75">
        <v>45699</v>
      </c>
      <c r="S322" s="72" t="str">
        <f>TEXT(Table15[[#This Row],[Billing_Date]],"YYYY")</f>
        <v>2025</v>
      </c>
      <c r="T322" s="75">
        <v>45875</v>
      </c>
      <c r="U322" s="72" t="s">
        <v>49</v>
      </c>
      <c r="V322" s="72">
        <f>IF(Table15[[#This Row],[Payment_Status]]="Paid",1,0)</f>
        <v>0</v>
      </c>
      <c r="W322" s="72">
        <f>IF(Table15[[#This Row],[Payment_Status]]="Unpaid",1,0)</f>
        <v>1</v>
      </c>
      <c r="X322" s="72">
        <f>IF(Table15[[#This Row],[Payment_Status]]="Pending",1,0)</f>
        <v>0</v>
      </c>
      <c r="Y322" s="72" t="s">
        <v>58</v>
      </c>
      <c r="Z322" s="72" t="s">
        <v>39</v>
      </c>
      <c r="AA322" s="72" t="s">
        <v>51</v>
      </c>
      <c r="AB322" s="72">
        <v>53.49</v>
      </c>
      <c r="AC322" s="72">
        <v>56.75</v>
      </c>
      <c r="AD322" s="72" t="s">
        <v>32</v>
      </c>
      <c r="AE322" s="73">
        <v>44340</v>
      </c>
      <c r="AF322" s="72">
        <v>63</v>
      </c>
      <c r="AG322" s="76" t="s">
        <v>33</v>
      </c>
    </row>
    <row r="323" spans="5:33" x14ac:dyDescent="0.3">
      <c r="E323" s="71" t="s">
        <v>596</v>
      </c>
      <c r="F323" s="72" t="s">
        <v>4295</v>
      </c>
      <c r="G323" s="72" t="s">
        <v>6296</v>
      </c>
      <c r="H323" s="72" t="s">
        <v>30</v>
      </c>
      <c r="I323" s="72" t="s">
        <v>8026</v>
      </c>
      <c r="J323" s="72" t="s">
        <v>8021</v>
      </c>
      <c r="K323" s="72" t="s">
        <v>597</v>
      </c>
      <c r="L323" s="73">
        <v>45660</v>
      </c>
      <c r="M323" s="74">
        <v>0.67688657407407404</v>
      </c>
      <c r="N323" s="72">
        <v>102.01</v>
      </c>
      <c r="O323" s="72">
        <v>1438.9</v>
      </c>
      <c r="P323" s="72">
        <v>1540.91</v>
      </c>
      <c r="Q323" s="72">
        <v>488.25</v>
      </c>
      <c r="R323" s="75">
        <v>45777</v>
      </c>
      <c r="S323" s="72" t="str">
        <f>TEXT(Table15[[#This Row],[Billing_Date]],"YYYY")</f>
        <v>2025</v>
      </c>
      <c r="T323" s="75">
        <v>45880</v>
      </c>
      <c r="U323" s="72" t="s">
        <v>28</v>
      </c>
      <c r="V323" s="72">
        <f>IF(Table15[[#This Row],[Payment_Status]]="Paid",1,0)</f>
        <v>1</v>
      </c>
      <c r="W323" s="72">
        <f>IF(Table15[[#This Row],[Payment_Status]]="Unpaid",1,0)</f>
        <v>0</v>
      </c>
      <c r="X323" s="72">
        <f>IF(Table15[[#This Row],[Payment_Status]]="Pending",1,0)</f>
        <v>0</v>
      </c>
      <c r="Y323" s="72" t="s">
        <v>58</v>
      </c>
      <c r="Z323" s="72" t="s">
        <v>30</v>
      </c>
      <c r="AA323" s="72" t="s">
        <v>45</v>
      </c>
      <c r="AB323" s="72">
        <v>47.8</v>
      </c>
      <c r="AC323" s="72">
        <v>54.21</v>
      </c>
      <c r="AD323" s="72" t="s">
        <v>46</v>
      </c>
      <c r="AE323" s="73">
        <v>43203</v>
      </c>
      <c r="AF323" s="72">
        <v>72</v>
      </c>
      <c r="AG323" s="76" t="s">
        <v>64</v>
      </c>
    </row>
    <row r="324" spans="5:33" x14ac:dyDescent="0.3">
      <c r="E324" s="71" t="s">
        <v>598</v>
      </c>
      <c r="F324" s="72" t="s">
        <v>4296</v>
      </c>
      <c r="G324" s="72" t="s">
        <v>6297</v>
      </c>
      <c r="H324" s="72" t="s">
        <v>35</v>
      </c>
      <c r="I324" s="72" t="s">
        <v>8030</v>
      </c>
      <c r="J324" s="72" t="s">
        <v>8023</v>
      </c>
      <c r="K324" s="72" t="s">
        <v>599</v>
      </c>
      <c r="L324" s="73">
        <v>45571</v>
      </c>
      <c r="M324" s="74">
        <v>0.65317129629629633</v>
      </c>
      <c r="N324" s="72">
        <v>281.02</v>
      </c>
      <c r="O324" s="72">
        <v>4464.09</v>
      </c>
      <c r="P324" s="72">
        <v>4745.1099999999997</v>
      </c>
      <c r="Q324" s="72">
        <v>1594.66</v>
      </c>
      <c r="R324" s="75">
        <v>45846</v>
      </c>
      <c r="S324" s="72" t="str">
        <f>TEXT(Table15[[#This Row],[Billing_Date]],"YYYY")</f>
        <v>2025</v>
      </c>
      <c r="T324" s="75">
        <v>45866</v>
      </c>
      <c r="U324" s="72" t="s">
        <v>37</v>
      </c>
      <c r="V324" s="72">
        <f>IF(Table15[[#This Row],[Payment_Status]]="Paid",1,0)</f>
        <v>0</v>
      </c>
      <c r="W324" s="72">
        <f>IF(Table15[[#This Row],[Payment_Status]]="Unpaid",1,0)</f>
        <v>0</v>
      </c>
      <c r="X324" s="72">
        <f>IF(Table15[[#This Row],[Payment_Status]]="Pending",1,0)</f>
        <v>1</v>
      </c>
      <c r="Y324" s="72" t="s">
        <v>43</v>
      </c>
      <c r="Z324" s="72" t="s">
        <v>30</v>
      </c>
      <c r="AA324" s="72" t="s">
        <v>51</v>
      </c>
      <c r="AB324" s="72">
        <v>158.41999999999999</v>
      </c>
      <c r="AC324" s="72">
        <v>122.6</v>
      </c>
      <c r="AD324" s="72" t="s">
        <v>32</v>
      </c>
      <c r="AE324" s="73">
        <v>42705</v>
      </c>
      <c r="AF324" s="72">
        <v>67</v>
      </c>
      <c r="AG324" s="76" t="s">
        <v>40</v>
      </c>
    </row>
    <row r="325" spans="5:33" x14ac:dyDescent="0.3">
      <c r="E325" s="71" t="s">
        <v>600</v>
      </c>
      <c r="F325" s="72" t="s">
        <v>4297</v>
      </c>
      <c r="G325" s="72" t="s">
        <v>6298</v>
      </c>
      <c r="H325" s="72" t="s">
        <v>35</v>
      </c>
      <c r="I325" s="72" t="s">
        <v>8026</v>
      </c>
      <c r="J325" s="72" t="s">
        <v>8021</v>
      </c>
      <c r="K325" s="72" t="s">
        <v>601</v>
      </c>
      <c r="L325" s="73">
        <v>45602</v>
      </c>
      <c r="M325" s="74">
        <v>3.560185185185185E-2</v>
      </c>
      <c r="N325" s="72">
        <v>411.45</v>
      </c>
      <c r="O325" s="72">
        <v>4018.48</v>
      </c>
      <c r="P325" s="72">
        <v>4429.93</v>
      </c>
      <c r="Q325" s="72">
        <v>2518.1999999999998</v>
      </c>
      <c r="R325" s="75">
        <v>45773</v>
      </c>
      <c r="S325" s="72" t="str">
        <f>TEXT(Table15[[#This Row],[Billing_Date]],"YYYY")</f>
        <v>2025</v>
      </c>
      <c r="T325" s="75">
        <v>45879</v>
      </c>
      <c r="U325" s="72" t="s">
        <v>28</v>
      </c>
      <c r="V325" s="72">
        <f>IF(Table15[[#This Row],[Payment_Status]]="Paid",1,0)</f>
        <v>1</v>
      </c>
      <c r="W325" s="72">
        <f>IF(Table15[[#This Row],[Payment_Status]]="Unpaid",1,0)</f>
        <v>0</v>
      </c>
      <c r="X325" s="72">
        <f>IF(Table15[[#This Row],[Payment_Status]]="Pending",1,0)</f>
        <v>0</v>
      </c>
      <c r="Y325" s="72" t="s">
        <v>38</v>
      </c>
      <c r="Z325" s="72" t="s">
        <v>30</v>
      </c>
      <c r="AA325" s="72" t="s">
        <v>45</v>
      </c>
      <c r="AB325" s="72">
        <v>207.54</v>
      </c>
      <c r="AC325" s="72">
        <v>203.91</v>
      </c>
      <c r="AD325" s="72" t="s">
        <v>46</v>
      </c>
      <c r="AE325" s="73">
        <v>44485</v>
      </c>
      <c r="AF325" s="72">
        <v>55</v>
      </c>
      <c r="AG325" s="76" t="s">
        <v>33</v>
      </c>
    </row>
    <row r="326" spans="5:33" x14ac:dyDescent="0.3">
      <c r="E326" s="71" t="s">
        <v>602</v>
      </c>
      <c r="F326" s="72" t="s">
        <v>4298</v>
      </c>
      <c r="G326" s="72" t="s">
        <v>6299</v>
      </c>
      <c r="H326" s="72" t="s">
        <v>30</v>
      </c>
      <c r="I326" s="72" t="s">
        <v>8028</v>
      </c>
      <c r="J326" s="72" t="s">
        <v>8022</v>
      </c>
      <c r="K326" s="72" t="s">
        <v>603</v>
      </c>
      <c r="L326" s="73">
        <v>45791</v>
      </c>
      <c r="M326" s="74">
        <v>0.38741898148148146</v>
      </c>
      <c r="N326" s="72">
        <v>61.36</v>
      </c>
      <c r="O326" s="72">
        <v>3887.57</v>
      </c>
      <c r="P326" s="72">
        <v>3948.93</v>
      </c>
      <c r="Q326" s="72">
        <v>388.13</v>
      </c>
      <c r="R326" s="75">
        <v>45827</v>
      </c>
      <c r="S326" s="72" t="str">
        <f>TEXT(Table15[[#This Row],[Billing_Date]],"YYYY")</f>
        <v>2025</v>
      </c>
      <c r="T326" s="75">
        <v>45862</v>
      </c>
      <c r="U326" s="72" t="s">
        <v>37</v>
      </c>
      <c r="V326" s="72">
        <f>IF(Table15[[#This Row],[Payment_Status]]="Paid",1,0)</f>
        <v>0</v>
      </c>
      <c r="W326" s="72">
        <f>IF(Table15[[#This Row],[Payment_Status]]="Unpaid",1,0)</f>
        <v>0</v>
      </c>
      <c r="X326" s="72">
        <f>IF(Table15[[#This Row],[Payment_Status]]="Pending",1,0)</f>
        <v>1</v>
      </c>
      <c r="Y326" s="72" t="s">
        <v>50</v>
      </c>
      <c r="Z326" s="72" t="s">
        <v>44</v>
      </c>
      <c r="AA326" s="72" t="s">
        <v>85</v>
      </c>
      <c r="AB326" s="72">
        <v>41.36</v>
      </c>
      <c r="AC326" s="72">
        <v>20</v>
      </c>
      <c r="AD326" s="72" t="s">
        <v>32</v>
      </c>
      <c r="AE326" s="73">
        <v>44366</v>
      </c>
      <c r="AF326" s="72">
        <v>29</v>
      </c>
      <c r="AG326" s="76" t="s">
        <v>40</v>
      </c>
    </row>
    <row r="327" spans="5:33" x14ac:dyDescent="0.3">
      <c r="E327" s="71" t="s">
        <v>604</v>
      </c>
      <c r="F327" s="72" t="s">
        <v>4299</v>
      </c>
      <c r="G327" s="72" t="s">
        <v>6300</v>
      </c>
      <c r="H327" s="72" t="s">
        <v>26</v>
      </c>
      <c r="I327" s="72" t="s">
        <v>8026</v>
      </c>
      <c r="J327" s="72" t="s">
        <v>8021</v>
      </c>
      <c r="K327" s="72" t="s">
        <v>605</v>
      </c>
      <c r="L327" s="73">
        <v>45607</v>
      </c>
      <c r="M327" s="74">
        <v>0.60332175925925924</v>
      </c>
      <c r="N327" s="72">
        <v>353.53</v>
      </c>
      <c r="O327" s="72">
        <v>3709.13</v>
      </c>
      <c r="P327" s="72">
        <v>4062.66</v>
      </c>
      <c r="Q327" s="72">
        <v>1760.03</v>
      </c>
      <c r="R327" s="75">
        <v>45757</v>
      </c>
      <c r="S327" s="72" t="str">
        <f>TEXT(Table15[[#This Row],[Billing_Date]],"YYYY")</f>
        <v>2025</v>
      </c>
      <c r="T327" s="75">
        <v>45870</v>
      </c>
      <c r="U327" s="72" t="s">
        <v>37</v>
      </c>
      <c r="V327" s="72">
        <f>IF(Table15[[#This Row],[Payment_Status]]="Paid",1,0)</f>
        <v>0</v>
      </c>
      <c r="W327" s="72">
        <f>IF(Table15[[#This Row],[Payment_Status]]="Unpaid",1,0)</f>
        <v>0</v>
      </c>
      <c r="X327" s="72">
        <f>IF(Table15[[#This Row],[Payment_Status]]="Pending",1,0)</f>
        <v>1</v>
      </c>
      <c r="Y327" s="72" t="s">
        <v>43</v>
      </c>
      <c r="Z327" s="72" t="s">
        <v>30</v>
      </c>
      <c r="AA327" s="72" t="s">
        <v>31</v>
      </c>
      <c r="AB327" s="72">
        <v>232.88</v>
      </c>
      <c r="AC327" s="72">
        <v>120.65</v>
      </c>
      <c r="AD327" s="72" t="s">
        <v>46</v>
      </c>
      <c r="AE327" s="73">
        <v>42428</v>
      </c>
      <c r="AF327" s="72">
        <v>48</v>
      </c>
      <c r="AG327" s="76" t="s">
        <v>64</v>
      </c>
    </row>
    <row r="328" spans="5:33" x14ac:dyDescent="0.3">
      <c r="E328" s="71" t="s">
        <v>606</v>
      </c>
      <c r="F328" s="72" t="s">
        <v>4300</v>
      </c>
      <c r="G328" s="72" t="s">
        <v>6301</v>
      </c>
      <c r="H328" s="72" t="s">
        <v>30</v>
      </c>
      <c r="I328" s="72" t="s">
        <v>8029</v>
      </c>
      <c r="J328" s="72" t="s">
        <v>8020</v>
      </c>
      <c r="K328" s="72" t="s">
        <v>607</v>
      </c>
      <c r="L328" s="73">
        <v>45716</v>
      </c>
      <c r="M328" s="74">
        <v>0.90201388888888889</v>
      </c>
      <c r="N328" s="72">
        <v>364.33</v>
      </c>
      <c r="O328" s="72">
        <v>3754.63</v>
      </c>
      <c r="P328" s="72">
        <v>4118.96</v>
      </c>
      <c r="Q328" s="72">
        <v>2095.12</v>
      </c>
      <c r="R328" s="75">
        <v>45815</v>
      </c>
      <c r="S328" s="72" t="str">
        <f>TEXT(Table15[[#This Row],[Billing_Date]],"YYYY")</f>
        <v>2025</v>
      </c>
      <c r="T328" s="75">
        <v>45859</v>
      </c>
      <c r="U328" s="72" t="s">
        <v>49</v>
      </c>
      <c r="V328" s="72">
        <f>IF(Table15[[#This Row],[Payment_Status]]="Paid",1,0)</f>
        <v>0</v>
      </c>
      <c r="W328" s="72">
        <f>IF(Table15[[#This Row],[Payment_Status]]="Unpaid",1,0)</f>
        <v>1</v>
      </c>
      <c r="X328" s="72">
        <f>IF(Table15[[#This Row],[Payment_Status]]="Pending",1,0)</f>
        <v>0</v>
      </c>
      <c r="Y328" s="72" t="s">
        <v>29</v>
      </c>
      <c r="Z328" s="72" t="s">
        <v>39</v>
      </c>
      <c r="AA328" s="72" t="s">
        <v>63</v>
      </c>
      <c r="AB328" s="72">
        <v>186.95</v>
      </c>
      <c r="AC328" s="72">
        <v>177.38</v>
      </c>
      <c r="AD328" s="72" t="s">
        <v>32</v>
      </c>
      <c r="AE328" s="73">
        <v>44622</v>
      </c>
      <c r="AF328" s="72">
        <v>64</v>
      </c>
      <c r="AG328" s="76" t="s">
        <v>64</v>
      </c>
    </row>
    <row r="329" spans="5:33" x14ac:dyDescent="0.3">
      <c r="E329" s="71" t="s">
        <v>608</v>
      </c>
      <c r="F329" s="72" t="s">
        <v>4301</v>
      </c>
      <c r="G329" s="72" t="s">
        <v>6302</v>
      </c>
      <c r="H329" s="72" t="s">
        <v>30</v>
      </c>
      <c r="I329" s="72" t="s">
        <v>8030</v>
      </c>
      <c r="J329" s="72" t="s">
        <v>8023</v>
      </c>
      <c r="K329" s="72" t="s">
        <v>609</v>
      </c>
      <c r="L329" s="73">
        <v>45664</v>
      </c>
      <c r="M329" s="74">
        <v>0.34960648148148149</v>
      </c>
      <c r="N329" s="72">
        <v>363.31</v>
      </c>
      <c r="O329" s="72">
        <v>2839.6</v>
      </c>
      <c r="P329" s="72">
        <v>3202.91</v>
      </c>
      <c r="Q329" s="72">
        <v>2495.7600000000002</v>
      </c>
      <c r="R329" s="75">
        <v>45712</v>
      </c>
      <c r="S329" s="72" t="str">
        <f>TEXT(Table15[[#This Row],[Billing_Date]],"YYYY")</f>
        <v>2025</v>
      </c>
      <c r="T329" s="75">
        <v>45876</v>
      </c>
      <c r="U329" s="72" t="s">
        <v>28</v>
      </c>
      <c r="V329" s="72">
        <f>IF(Table15[[#This Row],[Payment_Status]]="Paid",1,0)</f>
        <v>1</v>
      </c>
      <c r="W329" s="72">
        <f>IF(Table15[[#This Row],[Payment_Status]]="Unpaid",1,0)</f>
        <v>0</v>
      </c>
      <c r="X329" s="72">
        <f>IF(Table15[[#This Row],[Payment_Status]]="Pending",1,0)</f>
        <v>0</v>
      </c>
      <c r="Y329" s="72" t="s">
        <v>29</v>
      </c>
      <c r="Z329" s="72" t="s">
        <v>39</v>
      </c>
      <c r="AA329" s="72" t="s">
        <v>51</v>
      </c>
      <c r="AB329" s="72">
        <v>230.88</v>
      </c>
      <c r="AC329" s="72">
        <v>132.43</v>
      </c>
      <c r="AD329" s="72" t="s">
        <v>46</v>
      </c>
      <c r="AE329" s="73">
        <v>45141</v>
      </c>
      <c r="AF329" s="72">
        <v>18</v>
      </c>
      <c r="AG329" s="76" t="s">
        <v>33</v>
      </c>
    </row>
    <row r="330" spans="5:33" x14ac:dyDescent="0.3">
      <c r="E330" s="71" t="s">
        <v>610</v>
      </c>
      <c r="F330" s="72" t="s">
        <v>4302</v>
      </c>
      <c r="G330" s="72" t="s">
        <v>6303</v>
      </c>
      <c r="H330" s="72" t="s">
        <v>30</v>
      </c>
      <c r="I330" s="72" t="s">
        <v>8028</v>
      </c>
      <c r="J330" s="72" t="s">
        <v>8022</v>
      </c>
      <c r="K330" s="72" t="s">
        <v>611</v>
      </c>
      <c r="L330" s="73">
        <v>45828</v>
      </c>
      <c r="M330" s="74">
        <v>0.37627314814814816</v>
      </c>
      <c r="N330" s="72">
        <v>147.61000000000001</v>
      </c>
      <c r="O330" s="72">
        <v>2316.36</v>
      </c>
      <c r="P330" s="72">
        <v>2463.9699999999998</v>
      </c>
      <c r="Q330" s="72">
        <v>776.82</v>
      </c>
      <c r="R330" s="75">
        <v>45830</v>
      </c>
      <c r="S330" s="72" t="str">
        <f>TEXT(Table15[[#This Row],[Billing_Date]],"YYYY")</f>
        <v>2025</v>
      </c>
      <c r="T330" s="75">
        <v>45868</v>
      </c>
      <c r="U330" s="72" t="s">
        <v>37</v>
      </c>
      <c r="V330" s="72">
        <f>IF(Table15[[#This Row],[Payment_Status]]="Paid",1,0)</f>
        <v>0</v>
      </c>
      <c r="W330" s="72">
        <f>IF(Table15[[#This Row],[Payment_Status]]="Unpaid",1,0)</f>
        <v>0</v>
      </c>
      <c r="X330" s="72">
        <f>IF(Table15[[#This Row],[Payment_Status]]="Pending",1,0)</f>
        <v>1</v>
      </c>
      <c r="Y330" s="72" t="s">
        <v>29</v>
      </c>
      <c r="Z330" s="72" t="s">
        <v>30</v>
      </c>
      <c r="AA330" s="72" t="s">
        <v>45</v>
      </c>
      <c r="AB330" s="72">
        <v>87.74</v>
      </c>
      <c r="AC330" s="72">
        <v>59.87</v>
      </c>
      <c r="AD330" s="72" t="s">
        <v>46</v>
      </c>
      <c r="AE330" s="73">
        <v>45049</v>
      </c>
      <c r="AF330" s="72">
        <v>28</v>
      </c>
      <c r="AG330" s="76" t="s">
        <v>40</v>
      </c>
    </row>
    <row r="331" spans="5:33" x14ac:dyDescent="0.3">
      <c r="E331" s="71" t="s">
        <v>612</v>
      </c>
      <c r="F331" s="72" t="s">
        <v>4303</v>
      </c>
      <c r="G331" s="72" t="s">
        <v>6304</v>
      </c>
      <c r="H331" s="72" t="s">
        <v>35</v>
      </c>
      <c r="I331" s="72" t="s">
        <v>8026</v>
      </c>
      <c r="J331" s="72" t="s">
        <v>8021</v>
      </c>
      <c r="K331" s="72" t="s">
        <v>613</v>
      </c>
      <c r="L331" s="73">
        <v>45624</v>
      </c>
      <c r="M331" s="74">
        <v>0.48650462962962965</v>
      </c>
      <c r="N331" s="72">
        <v>273.49</v>
      </c>
      <c r="O331" s="72">
        <v>1336.82</v>
      </c>
      <c r="P331" s="72">
        <v>1610.31</v>
      </c>
      <c r="Q331" s="72">
        <v>1603.01</v>
      </c>
      <c r="R331" s="75">
        <v>45630</v>
      </c>
      <c r="S331" s="72" t="str">
        <f>TEXT(Table15[[#This Row],[Billing_Date]],"YYYY")</f>
        <v>2024</v>
      </c>
      <c r="T331" s="75">
        <v>45877</v>
      </c>
      <c r="U331" s="72" t="s">
        <v>49</v>
      </c>
      <c r="V331" s="72">
        <f>IF(Table15[[#This Row],[Payment_Status]]="Paid",1,0)</f>
        <v>0</v>
      </c>
      <c r="W331" s="72">
        <f>IF(Table15[[#This Row],[Payment_Status]]="Unpaid",1,0)</f>
        <v>1</v>
      </c>
      <c r="X331" s="72">
        <f>IF(Table15[[#This Row],[Payment_Status]]="Pending",1,0)</f>
        <v>0</v>
      </c>
      <c r="Y331" s="72" t="s">
        <v>43</v>
      </c>
      <c r="Z331" s="72" t="s">
        <v>39</v>
      </c>
      <c r="AA331" s="72" t="s">
        <v>85</v>
      </c>
      <c r="AB331" s="72">
        <v>157.31</v>
      </c>
      <c r="AC331" s="72">
        <v>116.18</v>
      </c>
      <c r="AD331" s="72" t="s">
        <v>32</v>
      </c>
      <c r="AE331" s="73">
        <v>42300</v>
      </c>
      <c r="AF331" s="72">
        <v>40</v>
      </c>
      <c r="AG331" s="76" t="s">
        <v>40</v>
      </c>
    </row>
    <row r="332" spans="5:33" x14ac:dyDescent="0.3">
      <c r="E332" s="71" t="s">
        <v>614</v>
      </c>
      <c r="F332" s="72" t="s">
        <v>4304</v>
      </c>
      <c r="G332" s="72" t="s">
        <v>6305</v>
      </c>
      <c r="H332" s="72" t="s">
        <v>35</v>
      </c>
      <c r="I332" s="72" t="s">
        <v>8030</v>
      </c>
      <c r="J332" s="72" t="s">
        <v>8023</v>
      </c>
      <c r="K332" s="72" t="s">
        <v>615</v>
      </c>
      <c r="L332" s="73">
        <v>45518</v>
      </c>
      <c r="M332" s="74">
        <v>0.2245138888888889</v>
      </c>
      <c r="N332" s="72">
        <v>346.5</v>
      </c>
      <c r="O332" s="72">
        <v>1169.99</v>
      </c>
      <c r="P332" s="72">
        <v>1516.49</v>
      </c>
      <c r="Q332" s="72">
        <v>2011.39</v>
      </c>
      <c r="R332" s="75">
        <v>45796</v>
      </c>
      <c r="S332" s="72" t="str">
        <f>TEXT(Table15[[#This Row],[Billing_Date]],"YYYY")</f>
        <v>2025</v>
      </c>
      <c r="T332" s="75">
        <v>45881</v>
      </c>
      <c r="U332" s="72" t="s">
        <v>28</v>
      </c>
      <c r="V332" s="72">
        <f>IF(Table15[[#This Row],[Payment_Status]]="Paid",1,0)</f>
        <v>1</v>
      </c>
      <c r="W332" s="72">
        <f>IF(Table15[[#This Row],[Payment_Status]]="Unpaid",1,0)</f>
        <v>0</v>
      </c>
      <c r="X332" s="72">
        <f>IF(Table15[[#This Row],[Payment_Status]]="Pending",1,0)</f>
        <v>0</v>
      </c>
      <c r="Y332" s="72" t="s">
        <v>29</v>
      </c>
      <c r="Z332" s="72" t="s">
        <v>44</v>
      </c>
      <c r="AA332" s="72" t="s">
        <v>45</v>
      </c>
      <c r="AB332" s="72">
        <v>221.87</v>
      </c>
      <c r="AC332" s="72">
        <v>124.63</v>
      </c>
      <c r="AD332" s="72" t="s">
        <v>46</v>
      </c>
      <c r="AE332" s="73">
        <v>42777</v>
      </c>
      <c r="AF332" s="72">
        <v>37</v>
      </c>
      <c r="AG332" s="76" t="s">
        <v>40</v>
      </c>
    </row>
    <row r="333" spans="5:33" x14ac:dyDescent="0.3">
      <c r="E333" s="71" t="s">
        <v>616</v>
      </c>
      <c r="F333" s="72" t="s">
        <v>4305</v>
      </c>
      <c r="G333" s="72" t="s">
        <v>6306</v>
      </c>
      <c r="H333" s="72" t="s">
        <v>30</v>
      </c>
      <c r="I333" s="72" t="s">
        <v>8030</v>
      </c>
      <c r="J333" s="72" t="s">
        <v>8023</v>
      </c>
      <c r="K333" s="72" t="s">
        <v>617</v>
      </c>
      <c r="L333" s="73">
        <v>45819</v>
      </c>
      <c r="M333" s="74">
        <v>0.70855324074074078</v>
      </c>
      <c r="N333" s="72">
        <v>405.53</v>
      </c>
      <c r="O333" s="72">
        <v>4478.0200000000004</v>
      </c>
      <c r="P333" s="72">
        <v>4883.55</v>
      </c>
      <c r="Q333" s="72">
        <v>2413.91</v>
      </c>
      <c r="R333" s="75">
        <v>45821</v>
      </c>
      <c r="S333" s="72" t="str">
        <f>TEXT(Table15[[#This Row],[Billing_Date]],"YYYY")</f>
        <v>2025</v>
      </c>
      <c r="T333" s="75">
        <v>45878</v>
      </c>
      <c r="U333" s="72" t="s">
        <v>49</v>
      </c>
      <c r="V333" s="72">
        <f>IF(Table15[[#This Row],[Payment_Status]]="Paid",1,0)</f>
        <v>0</v>
      </c>
      <c r="W333" s="72">
        <f>IF(Table15[[#This Row],[Payment_Status]]="Unpaid",1,0)</f>
        <v>1</v>
      </c>
      <c r="X333" s="72">
        <f>IF(Table15[[#This Row],[Payment_Status]]="Pending",1,0)</f>
        <v>0</v>
      </c>
      <c r="Y333" s="72" t="s">
        <v>43</v>
      </c>
      <c r="Z333" s="72" t="s">
        <v>39</v>
      </c>
      <c r="AA333" s="72" t="s">
        <v>45</v>
      </c>
      <c r="AB333" s="72">
        <v>192.55</v>
      </c>
      <c r="AC333" s="72">
        <v>212.98</v>
      </c>
      <c r="AD333" s="72" t="s">
        <v>32</v>
      </c>
      <c r="AE333" s="73">
        <v>44735</v>
      </c>
      <c r="AF333" s="72">
        <v>66</v>
      </c>
      <c r="AG333" s="76" t="s">
        <v>40</v>
      </c>
    </row>
    <row r="334" spans="5:33" x14ac:dyDescent="0.3">
      <c r="E334" s="71" t="s">
        <v>618</v>
      </c>
      <c r="F334" s="72" t="s">
        <v>4306</v>
      </c>
      <c r="G334" s="72" t="s">
        <v>6307</v>
      </c>
      <c r="H334" s="72" t="s">
        <v>35</v>
      </c>
      <c r="I334" s="72" t="s">
        <v>8027</v>
      </c>
      <c r="J334" s="72" t="s">
        <v>8022</v>
      </c>
      <c r="K334" s="72" t="s">
        <v>619</v>
      </c>
      <c r="L334" s="73">
        <v>45653</v>
      </c>
      <c r="M334" s="74">
        <v>0.6653472222222222</v>
      </c>
      <c r="N334" s="72">
        <v>372.52</v>
      </c>
      <c r="O334" s="72">
        <v>2883.52</v>
      </c>
      <c r="P334" s="72">
        <v>3256.04</v>
      </c>
      <c r="Q334" s="72">
        <v>2351.7600000000002</v>
      </c>
      <c r="R334" s="75">
        <v>45656</v>
      </c>
      <c r="S334" s="72" t="str">
        <f>TEXT(Table15[[#This Row],[Billing_Date]],"YYYY")</f>
        <v>2024</v>
      </c>
      <c r="T334" s="75">
        <v>45869</v>
      </c>
      <c r="U334" s="72" t="s">
        <v>49</v>
      </c>
      <c r="V334" s="72">
        <f>IF(Table15[[#This Row],[Payment_Status]]="Paid",1,0)</f>
        <v>0</v>
      </c>
      <c r="W334" s="72">
        <f>IF(Table15[[#This Row],[Payment_Status]]="Unpaid",1,0)</f>
        <v>1</v>
      </c>
      <c r="X334" s="72">
        <f>IF(Table15[[#This Row],[Payment_Status]]="Pending",1,0)</f>
        <v>0</v>
      </c>
      <c r="Y334" s="72" t="s">
        <v>38</v>
      </c>
      <c r="Z334" s="72" t="s">
        <v>44</v>
      </c>
      <c r="AA334" s="72" t="s">
        <v>63</v>
      </c>
      <c r="AB334" s="72">
        <v>233.4</v>
      </c>
      <c r="AC334" s="72">
        <v>139.12</v>
      </c>
      <c r="AD334" s="72" t="s">
        <v>46</v>
      </c>
      <c r="AE334" s="73">
        <v>43204</v>
      </c>
      <c r="AF334" s="72">
        <v>48</v>
      </c>
      <c r="AG334" s="76" t="s">
        <v>40</v>
      </c>
    </row>
    <row r="335" spans="5:33" x14ac:dyDescent="0.3">
      <c r="E335" s="71" t="s">
        <v>620</v>
      </c>
      <c r="F335" s="72" t="s">
        <v>4307</v>
      </c>
      <c r="G335" s="72" t="s">
        <v>6308</v>
      </c>
      <c r="H335" s="72" t="s">
        <v>35</v>
      </c>
      <c r="I335" s="72" t="s">
        <v>8026</v>
      </c>
      <c r="J335" s="72" t="s">
        <v>8021</v>
      </c>
      <c r="K335" s="72" t="s">
        <v>621</v>
      </c>
      <c r="L335" s="73">
        <v>45621</v>
      </c>
      <c r="M335" s="74">
        <v>0.35991898148148149</v>
      </c>
      <c r="N335" s="72">
        <v>281.89</v>
      </c>
      <c r="O335" s="72">
        <v>4317.47</v>
      </c>
      <c r="P335" s="72">
        <v>4599.3599999999997</v>
      </c>
      <c r="Q335" s="72">
        <v>1982.29</v>
      </c>
      <c r="R335" s="75">
        <v>45763</v>
      </c>
      <c r="S335" s="72" t="str">
        <f>TEXT(Table15[[#This Row],[Billing_Date]],"YYYY")</f>
        <v>2025</v>
      </c>
      <c r="T335" s="75">
        <v>45873</v>
      </c>
      <c r="U335" s="72" t="s">
        <v>37</v>
      </c>
      <c r="V335" s="72">
        <f>IF(Table15[[#This Row],[Payment_Status]]="Paid",1,0)</f>
        <v>0</v>
      </c>
      <c r="W335" s="72">
        <f>IF(Table15[[#This Row],[Payment_Status]]="Unpaid",1,0)</f>
        <v>0</v>
      </c>
      <c r="X335" s="72">
        <f>IF(Table15[[#This Row],[Payment_Status]]="Pending",1,0)</f>
        <v>1</v>
      </c>
      <c r="Y335" s="72" t="s">
        <v>43</v>
      </c>
      <c r="Z335" s="72" t="s">
        <v>30</v>
      </c>
      <c r="AA335" s="72" t="s">
        <v>45</v>
      </c>
      <c r="AB335" s="72">
        <v>193.11</v>
      </c>
      <c r="AC335" s="72">
        <v>88.78</v>
      </c>
      <c r="AD335" s="72" t="s">
        <v>46</v>
      </c>
      <c r="AE335" s="73">
        <v>44454</v>
      </c>
      <c r="AF335" s="72">
        <v>25</v>
      </c>
      <c r="AG335" s="76" t="s">
        <v>64</v>
      </c>
    </row>
    <row r="336" spans="5:33" x14ac:dyDescent="0.3">
      <c r="E336" s="71" t="s">
        <v>622</v>
      </c>
      <c r="F336" s="72" t="s">
        <v>4308</v>
      </c>
      <c r="G336" s="72" t="s">
        <v>6309</v>
      </c>
      <c r="H336" s="72" t="s">
        <v>26</v>
      </c>
      <c r="I336" s="72" t="s">
        <v>8030</v>
      </c>
      <c r="J336" s="72" t="s">
        <v>8023</v>
      </c>
      <c r="K336" s="72" t="s">
        <v>623</v>
      </c>
      <c r="L336" s="73">
        <v>45605</v>
      </c>
      <c r="M336" s="74">
        <v>0.73754629629629631</v>
      </c>
      <c r="N336" s="72">
        <v>20.21</v>
      </c>
      <c r="O336" s="72">
        <v>1280.68</v>
      </c>
      <c r="P336" s="72">
        <v>1300.8900000000001</v>
      </c>
      <c r="Q336" s="72">
        <v>92.27</v>
      </c>
      <c r="R336" s="75">
        <v>45666</v>
      </c>
      <c r="S336" s="72" t="str">
        <f>TEXT(Table15[[#This Row],[Billing_Date]],"YYYY")</f>
        <v>2025</v>
      </c>
      <c r="T336" s="75">
        <v>45875</v>
      </c>
      <c r="U336" s="72" t="s">
        <v>28</v>
      </c>
      <c r="V336" s="72">
        <f>IF(Table15[[#This Row],[Payment_Status]]="Paid",1,0)</f>
        <v>1</v>
      </c>
      <c r="W336" s="72">
        <f>IF(Table15[[#This Row],[Payment_Status]]="Unpaid",1,0)</f>
        <v>0</v>
      </c>
      <c r="X336" s="72">
        <f>IF(Table15[[#This Row],[Payment_Status]]="Pending",1,0)</f>
        <v>0</v>
      </c>
      <c r="Y336" s="72" t="s">
        <v>38</v>
      </c>
      <c r="Z336" s="72" t="s">
        <v>30</v>
      </c>
      <c r="AA336" s="72" t="s">
        <v>63</v>
      </c>
      <c r="AB336" s="72">
        <v>13.19</v>
      </c>
      <c r="AC336" s="72">
        <v>7.02</v>
      </c>
      <c r="AD336" s="72" t="s">
        <v>32</v>
      </c>
      <c r="AE336" s="73">
        <v>42459</v>
      </c>
      <c r="AF336" s="72">
        <v>55</v>
      </c>
      <c r="AG336" s="76" t="s">
        <v>40</v>
      </c>
    </row>
    <row r="337" spans="5:33" x14ac:dyDescent="0.3">
      <c r="E337" s="71" t="s">
        <v>2103</v>
      </c>
      <c r="F337" s="72" t="s">
        <v>4309</v>
      </c>
      <c r="G337" s="72" t="s">
        <v>6310</v>
      </c>
      <c r="H337" s="72" t="s">
        <v>30</v>
      </c>
      <c r="I337" s="72" t="s">
        <v>8030</v>
      </c>
      <c r="J337" s="72" t="s">
        <v>8023</v>
      </c>
      <c r="K337" s="72" t="s">
        <v>2104</v>
      </c>
      <c r="L337" s="73">
        <v>45810</v>
      </c>
      <c r="M337" s="74">
        <v>0.33746527777777779</v>
      </c>
      <c r="N337" s="72">
        <v>366.93</v>
      </c>
      <c r="O337" s="72">
        <v>3293.42</v>
      </c>
      <c r="P337" s="72">
        <v>3660.35</v>
      </c>
      <c r="Q337" s="72">
        <v>2243.62</v>
      </c>
      <c r="R337" s="75">
        <v>45813</v>
      </c>
      <c r="S337" s="72" t="str">
        <f>TEXT(Table15[[#This Row],[Billing_Date]],"YYYY")</f>
        <v>2025</v>
      </c>
      <c r="T337" s="75">
        <v>45858</v>
      </c>
      <c r="U337" s="72" t="s">
        <v>49</v>
      </c>
      <c r="V337" s="72">
        <f>IF(Table15[[#This Row],[Payment_Status]]="Paid",1,0)</f>
        <v>0</v>
      </c>
      <c r="W337" s="72">
        <f>IF(Table15[[#This Row],[Payment_Status]]="Unpaid",1,0)</f>
        <v>1</v>
      </c>
      <c r="X337" s="72">
        <f>IF(Table15[[#This Row],[Payment_Status]]="Pending",1,0)</f>
        <v>0</v>
      </c>
      <c r="Y337" s="72" t="s">
        <v>50</v>
      </c>
      <c r="Z337" s="72" t="s">
        <v>44</v>
      </c>
      <c r="AA337" s="72" t="s">
        <v>45</v>
      </c>
      <c r="AB337" s="72">
        <v>178.71</v>
      </c>
      <c r="AC337" s="72">
        <v>188.22</v>
      </c>
      <c r="AD337" s="72" t="s">
        <v>32</v>
      </c>
      <c r="AE337" s="73">
        <v>43959</v>
      </c>
      <c r="AF337" s="72">
        <v>24</v>
      </c>
      <c r="AG337" s="76" t="s">
        <v>64</v>
      </c>
    </row>
    <row r="338" spans="5:33" x14ac:dyDescent="0.3">
      <c r="E338" s="71" t="s">
        <v>2450</v>
      </c>
      <c r="F338" s="72" t="s">
        <v>4310</v>
      </c>
      <c r="G338" s="72" t="s">
        <v>6311</v>
      </c>
      <c r="H338" s="72" t="s">
        <v>35</v>
      </c>
      <c r="I338" s="72" t="s">
        <v>8031</v>
      </c>
      <c r="J338" s="72" t="s">
        <v>8024</v>
      </c>
      <c r="K338" s="72" t="s">
        <v>2451</v>
      </c>
      <c r="L338" s="73">
        <v>45761</v>
      </c>
      <c r="M338" s="74">
        <v>0.83114583333333336</v>
      </c>
      <c r="N338" s="72">
        <v>148.72</v>
      </c>
      <c r="O338" s="72">
        <v>3284.51</v>
      </c>
      <c r="P338" s="72">
        <v>3433.23</v>
      </c>
      <c r="Q338" s="72">
        <v>976.12</v>
      </c>
      <c r="R338" s="75">
        <v>45762</v>
      </c>
      <c r="S338" s="72" t="str">
        <f>TEXT(Table15[[#This Row],[Billing_Date]],"YYYY")</f>
        <v>2025</v>
      </c>
      <c r="T338" s="75">
        <v>45859</v>
      </c>
      <c r="U338" s="72" t="s">
        <v>49</v>
      </c>
      <c r="V338" s="72">
        <f>IF(Table15[[#This Row],[Payment_Status]]="Paid",1,0)</f>
        <v>0</v>
      </c>
      <c r="W338" s="72">
        <f>IF(Table15[[#This Row],[Payment_Status]]="Unpaid",1,0)</f>
        <v>1</v>
      </c>
      <c r="X338" s="72">
        <f>IF(Table15[[#This Row],[Payment_Status]]="Pending",1,0)</f>
        <v>0</v>
      </c>
      <c r="Y338" s="72" t="s">
        <v>50</v>
      </c>
      <c r="Z338" s="72" t="s">
        <v>39</v>
      </c>
      <c r="AA338" s="72" t="s">
        <v>31</v>
      </c>
      <c r="AB338" s="72">
        <v>97.11</v>
      </c>
      <c r="AC338" s="72">
        <v>51.61</v>
      </c>
      <c r="AD338" s="72" t="s">
        <v>32</v>
      </c>
      <c r="AE338" s="73">
        <v>43312</v>
      </c>
      <c r="AF338" s="72">
        <v>57</v>
      </c>
      <c r="AG338" s="76" t="s">
        <v>40</v>
      </c>
    </row>
    <row r="339" spans="5:33" x14ac:dyDescent="0.3">
      <c r="E339" s="71" t="s">
        <v>628</v>
      </c>
      <c r="F339" s="72" t="s">
        <v>4311</v>
      </c>
      <c r="G339" s="72" t="s">
        <v>6312</v>
      </c>
      <c r="H339" s="72" t="s">
        <v>35</v>
      </c>
      <c r="I339" s="72" t="s">
        <v>8030</v>
      </c>
      <c r="J339" s="72" t="s">
        <v>8023</v>
      </c>
      <c r="K339" s="72" t="s">
        <v>629</v>
      </c>
      <c r="L339" s="73">
        <v>45628</v>
      </c>
      <c r="M339" s="74">
        <v>0.71923611111111108</v>
      </c>
      <c r="N339" s="72">
        <v>316.08</v>
      </c>
      <c r="O339" s="72">
        <v>2010.8</v>
      </c>
      <c r="P339" s="72">
        <v>2326.88</v>
      </c>
      <c r="Q339" s="72">
        <v>2225.65</v>
      </c>
      <c r="R339" s="75">
        <v>45840</v>
      </c>
      <c r="S339" s="72" t="str">
        <f>TEXT(Table15[[#This Row],[Billing_Date]],"YYYY")</f>
        <v>2025</v>
      </c>
      <c r="T339" s="75">
        <v>45877</v>
      </c>
      <c r="U339" s="72" t="s">
        <v>37</v>
      </c>
      <c r="V339" s="72">
        <f>IF(Table15[[#This Row],[Payment_Status]]="Paid",1,0)</f>
        <v>0</v>
      </c>
      <c r="W339" s="72">
        <f>IF(Table15[[#This Row],[Payment_Status]]="Unpaid",1,0)</f>
        <v>0</v>
      </c>
      <c r="X339" s="72">
        <f>IF(Table15[[#This Row],[Payment_Status]]="Pending",1,0)</f>
        <v>1</v>
      </c>
      <c r="Y339" s="72" t="s">
        <v>58</v>
      </c>
      <c r="Z339" s="72" t="s">
        <v>44</v>
      </c>
      <c r="AA339" s="72" t="s">
        <v>85</v>
      </c>
      <c r="AB339" s="72">
        <v>198.37</v>
      </c>
      <c r="AC339" s="72">
        <v>117.71</v>
      </c>
      <c r="AD339" s="72" t="s">
        <v>32</v>
      </c>
      <c r="AE339" s="73">
        <v>45036</v>
      </c>
      <c r="AF339" s="72">
        <v>25</v>
      </c>
      <c r="AG339" s="76" t="s">
        <v>40</v>
      </c>
    </row>
    <row r="340" spans="5:33" x14ac:dyDescent="0.3">
      <c r="E340" s="71" t="s">
        <v>630</v>
      </c>
      <c r="F340" s="72" t="s">
        <v>6006</v>
      </c>
      <c r="G340" s="72" t="s">
        <v>6313</v>
      </c>
      <c r="H340" s="72" t="s">
        <v>30</v>
      </c>
      <c r="I340" s="72" t="s">
        <v>8031</v>
      </c>
      <c r="J340" s="72" t="s">
        <v>8024</v>
      </c>
      <c r="K340" s="72" t="s">
        <v>631</v>
      </c>
      <c r="L340" s="73">
        <v>45744</v>
      </c>
      <c r="M340" s="74">
        <v>0.45858796296296295</v>
      </c>
      <c r="N340" s="72">
        <v>199.92</v>
      </c>
      <c r="O340" s="72">
        <v>2696.02</v>
      </c>
      <c r="P340" s="72">
        <v>2895.94</v>
      </c>
      <c r="Q340" s="72">
        <v>1315.57</v>
      </c>
      <c r="R340" s="75">
        <v>45771</v>
      </c>
      <c r="S340" s="72" t="str">
        <f>TEXT(Table15[[#This Row],[Billing_Date]],"YYYY")</f>
        <v>2025</v>
      </c>
      <c r="T340" s="75">
        <v>45863</v>
      </c>
      <c r="U340" s="72" t="s">
        <v>49</v>
      </c>
      <c r="V340" s="72">
        <f>IF(Table15[[#This Row],[Payment_Status]]="Paid",1,0)</f>
        <v>0</v>
      </c>
      <c r="W340" s="72">
        <f>IF(Table15[[#This Row],[Payment_Status]]="Unpaid",1,0)</f>
        <v>1</v>
      </c>
      <c r="X340" s="72">
        <f>IF(Table15[[#This Row],[Payment_Status]]="Pending",1,0)</f>
        <v>0</v>
      </c>
      <c r="Y340" s="72" t="s">
        <v>43</v>
      </c>
      <c r="Z340" s="72" t="s">
        <v>44</v>
      </c>
      <c r="AA340" s="72" t="s">
        <v>63</v>
      </c>
      <c r="AB340" s="72">
        <v>124.64</v>
      </c>
      <c r="AC340" s="72">
        <v>75.28</v>
      </c>
      <c r="AD340" s="72" t="s">
        <v>46</v>
      </c>
      <c r="AE340" s="73">
        <v>43363</v>
      </c>
      <c r="AF340" s="72">
        <v>56</v>
      </c>
      <c r="AG340" s="76" t="s">
        <v>40</v>
      </c>
    </row>
    <row r="341" spans="5:33" x14ac:dyDescent="0.3">
      <c r="E341" s="71" t="s">
        <v>632</v>
      </c>
      <c r="F341" s="72" t="s">
        <v>4313</v>
      </c>
      <c r="G341" s="72" t="s">
        <v>6314</v>
      </c>
      <c r="H341" s="72" t="s">
        <v>30</v>
      </c>
      <c r="I341" s="72" t="s">
        <v>8026</v>
      </c>
      <c r="J341" s="72" t="s">
        <v>8021</v>
      </c>
      <c r="K341" s="72" t="s">
        <v>633</v>
      </c>
      <c r="L341" s="73">
        <v>45766</v>
      </c>
      <c r="M341" s="74">
        <v>1.5740740740740741E-3</v>
      </c>
      <c r="N341" s="72">
        <v>21.25</v>
      </c>
      <c r="O341" s="72">
        <v>3539.54</v>
      </c>
      <c r="P341" s="72">
        <v>3560.79</v>
      </c>
      <c r="Q341" s="72">
        <v>149.85</v>
      </c>
      <c r="R341" s="75">
        <v>45766</v>
      </c>
      <c r="S341" s="72" t="str">
        <f>TEXT(Table15[[#This Row],[Billing_Date]],"YYYY")</f>
        <v>2025</v>
      </c>
      <c r="T341" s="75">
        <v>45858</v>
      </c>
      <c r="U341" s="72" t="s">
        <v>49</v>
      </c>
      <c r="V341" s="72">
        <f>IF(Table15[[#This Row],[Payment_Status]]="Paid",1,0)</f>
        <v>0</v>
      </c>
      <c r="W341" s="72">
        <f>IF(Table15[[#This Row],[Payment_Status]]="Unpaid",1,0)</f>
        <v>1</v>
      </c>
      <c r="X341" s="72">
        <f>IF(Table15[[#This Row],[Payment_Status]]="Pending",1,0)</f>
        <v>0</v>
      </c>
      <c r="Y341" s="72" t="s">
        <v>38</v>
      </c>
      <c r="Z341" s="72" t="s">
        <v>44</v>
      </c>
      <c r="AA341" s="72" t="s">
        <v>45</v>
      </c>
      <c r="AB341" s="72">
        <v>13.28</v>
      </c>
      <c r="AC341" s="72">
        <v>7.97</v>
      </c>
      <c r="AD341" s="72" t="s">
        <v>46</v>
      </c>
      <c r="AE341" s="73">
        <v>42647</v>
      </c>
      <c r="AF341" s="72">
        <v>20</v>
      </c>
      <c r="AG341" s="76" t="s">
        <v>40</v>
      </c>
    </row>
    <row r="342" spans="5:33" x14ac:dyDescent="0.3">
      <c r="E342" s="71" t="s">
        <v>3122</v>
      </c>
      <c r="F342" s="72" t="s">
        <v>4314</v>
      </c>
      <c r="G342" s="72" t="s">
        <v>6315</v>
      </c>
      <c r="H342" s="72" t="s">
        <v>26</v>
      </c>
      <c r="I342" s="72" t="s">
        <v>8026</v>
      </c>
      <c r="J342" s="72" t="s">
        <v>8021</v>
      </c>
      <c r="K342" s="72" t="s">
        <v>3123</v>
      </c>
      <c r="L342" s="73">
        <v>45502</v>
      </c>
      <c r="M342" s="74">
        <v>4.7835648148148148E-2</v>
      </c>
      <c r="N342" s="72">
        <v>385.21</v>
      </c>
      <c r="O342" s="72">
        <v>3768.04</v>
      </c>
      <c r="P342" s="72">
        <v>4153.25</v>
      </c>
      <c r="Q342" s="72">
        <v>2015.44</v>
      </c>
      <c r="R342" s="75">
        <v>45792</v>
      </c>
      <c r="S342" s="72" t="str">
        <f>TEXT(Table15[[#This Row],[Billing_Date]],"YYYY")</f>
        <v>2025</v>
      </c>
      <c r="T342" s="75">
        <v>45857</v>
      </c>
      <c r="U342" s="72" t="s">
        <v>28</v>
      </c>
      <c r="V342" s="72">
        <f>IF(Table15[[#This Row],[Payment_Status]]="Paid",1,0)</f>
        <v>1</v>
      </c>
      <c r="W342" s="72">
        <f>IF(Table15[[#This Row],[Payment_Status]]="Unpaid",1,0)</f>
        <v>0</v>
      </c>
      <c r="X342" s="72">
        <f>IF(Table15[[#This Row],[Payment_Status]]="Pending",1,0)</f>
        <v>0</v>
      </c>
      <c r="Y342" s="72" t="s">
        <v>38</v>
      </c>
      <c r="Z342" s="72" t="s">
        <v>30</v>
      </c>
      <c r="AA342" s="72" t="s">
        <v>45</v>
      </c>
      <c r="AB342" s="72">
        <v>192.48</v>
      </c>
      <c r="AC342" s="72">
        <v>192.73</v>
      </c>
      <c r="AD342" s="72" t="s">
        <v>32</v>
      </c>
      <c r="AE342" s="73">
        <v>44022</v>
      </c>
      <c r="AF342" s="72">
        <v>35</v>
      </c>
      <c r="AG342" s="76" t="s">
        <v>33</v>
      </c>
    </row>
    <row r="343" spans="5:33" x14ac:dyDescent="0.3">
      <c r="E343" s="71" t="s">
        <v>3169</v>
      </c>
      <c r="F343" s="72" t="s">
        <v>4315</v>
      </c>
      <c r="G343" s="72" t="s">
        <v>6316</v>
      </c>
      <c r="H343" s="72" t="s">
        <v>35</v>
      </c>
      <c r="I343" s="72" t="s">
        <v>8026</v>
      </c>
      <c r="J343" s="72" t="s">
        <v>8021</v>
      </c>
      <c r="K343" s="72" t="s">
        <v>3170</v>
      </c>
      <c r="L343" s="73">
        <v>45571</v>
      </c>
      <c r="M343" s="74">
        <v>0.58486111111111116</v>
      </c>
      <c r="N343" s="72">
        <v>483.8</v>
      </c>
      <c r="O343" s="72">
        <v>1894.19</v>
      </c>
      <c r="P343" s="72">
        <v>2377.9899999999998</v>
      </c>
      <c r="Q343" s="72">
        <v>2216.21</v>
      </c>
      <c r="R343" s="75">
        <v>45628</v>
      </c>
      <c r="S343" s="72" t="str">
        <f>TEXT(Table15[[#This Row],[Billing_Date]],"YYYY")</f>
        <v>2024</v>
      </c>
      <c r="T343" s="75">
        <v>45884</v>
      </c>
      <c r="U343" s="72" t="s">
        <v>49</v>
      </c>
      <c r="V343" s="72">
        <f>IF(Table15[[#This Row],[Payment_Status]]="Paid",1,0)</f>
        <v>0</v>
      </c>
      <c r="W343" s="72">
        <f>IF(Table15[[#This Row],[Payment_Status]]="Unpaid",1,0)</f>
        <v>1</v>
      </c>
      <c r="X343" s="72">
        <f>IF(Table15[[#This Row],[Payment_Status]]="Pending",1,0)</f>
        <v>0</v>
      </c>
      <c r="Y343" s="72" t="s">
        <v>50</v>
      </c>
      <c r="Z343" s="72" t="s">
        <v>44</v>
      </c>
      <c r="AA343" s="72" t="s">
        <v>45</v>
      </c>
      <c r="AB343" s="72">
        <v>205.43</v>
      </c>
      <c r="AC343" s="72">
        <v>278.37</v>
      </c>
      <c r="AD343" s="72" t="s">
        <v>32</v>
      </c>
      <c r="AE343" s="73">
        <v>45103</v>
      </c>
      <c r="AF343" s="72">
        <v>42</v>
      </c>
      <c r="AG343" s="76" t="s">
        <v>40</v>
      </c>
    </row>
    <row r="344" spans="5:33" x14ac:dyDescent="0.3">
      <c r="E344" s="71" t="s">
        <v>638</v>
      </c>
      <c r="F344" s="72" t="s">
        <v>4092</v>
      </c>
      <c r="G344" s="72" t="s">
        <v>6317</v>
      </c>
      <c r="H344" s="72" t="s">
        <v>30</v>
      </c>
      <c r="I344" s="72" t="s">
        <v>8029</v>
      </c>
      <c r="J344" s="72" t="s">
        <v>8020</v>
      </c>
      <c r="K344" s="72" t="s">
        <v>639</v>
      </c>
      <c r="L344" s="73">
        <v>45496</v>
      </c>
      <c r="M344" s="74">
        <v>0.18487268518518518</v>
      </c>
      <c r="N344" s="72">
        <v>388.59</v>
      </c>
      <c r="O344" s="72">
        <v>1625.22</v>
      </c>
      <c r="P344" s="72">
        <v>2013.81</v>
      </c>
      <c r="Q344" s="72">
        <v>2420.1799999999998</v>
      </c>
      <c r="R344" s="75">
        <v>45831</v>
      </c>
      <c r="S344" s="72" t="str">
        <f>TEXT(Table15[[#This Row],[Billing_Date]],"YYYY")</f>
        <v>2025</v>
      </c>
      <c r="T344" s="75">
        <v>45875</v>
      </c>
      <c r="U344" s="72" t="s">
        <v>28</v>
      </c>
      <c r="V344" s="72">
        <f>IF(Table15[[#This Row],[Payment_Status]]="Paid",1,0)</f>
        <v>1</v>
      </c>
      <c r="W344" s="72">
        <f>IF(Table15[[#This Row],[Payment_Status]]="Unpaid",1,0)</f>
        <v>0</v>
      </c>
      <c r="X344" s="72">
        <f>IF(Table15[[#This Row],[Payment_Status]]="Pending",1,0)</f>
        <v>0</v>
      </c>
      <c r="Y344" s="72" t="s">
        <v>50</v>
      </c>
      <c r="Z344" s="72" t="s">
        <v>39</v>
      </c>
      <c r="AA344" s="72" t="s">
        <v>85</v>
      </c>
      <c r="AB344" s="72">
        <v>263.02</v>
      </c>
      <c r="AC344" s="72">
        <v>125.57</v>
      </c>
      <c r="AD344" s="72" t="s">
        <v>46</v>
      </c>
      <c r="AE344" s="73">
        <v>42944</v>
      </c>
      <c r="AF344" s="72">
        <v>57</v>
      </c>
      <c r="AG344" s="76" t="s">
        <v>33</v>
      </c>
    </row>
    <row r="345" spans="5:33" x14ac:dyDescent="0.3">
      <c r="E345" s="71" t="s">
        <v>640</v>
      </c>
      <c r="F345" s="72" t="s">
        <v>4316</v>
      </c>
      <c r="G345" s="72" t="s">
        <v>6318</v>
      </c>
      <c r="H345" s="72" t="s">
        <v>35</v>
      </c>
      <c r="I345" s="72" t="s">
        <v>8026</v>
      </c>
      <c r="J345" s="72" t="s">
        <v>8021</v>
      </c>
      <c r="K345" s="72" t="s">
        <v>641</v>
      </c>
      <c r="L345" s="73">
        <v>45653</v>
      </c>
      <c r="M345" s="74">
        <v>7.8252314814814816E-2</v>
      </c>
      <c r="N345" s="72">
        <v>332.06</v>
      </c>
      <c r="O345" s="72">
        <v>2159.1</v>
      </c>
      <c r="P345" s="72">
        <v>2491.16</v>
      </c>
      <c r="Q345" s="72">
        <v>1677.85</v>
      </c>
      <c r="R345" s="75">
        <v>45840</v>
      </c>
      <c r="S345" s="72" t="str">
        <f>TEXT(Table15[[#This Row],[Billing_Date]],"YYYY")</f>
        <v>2025</v>
      </c>
      <c r="T345" s="75">
        <v>45857</v>
      </c>
      <c r="U345" s="72" t="s">
        <v>37</v>
      </c>
      <c r="V345" s="72">
        <f>IF(Table15[[#This Row],[Payment_Status]]="Paid",1,0)</f>
        <v>0</v>
      </c>
      <c r="W345" s="72">
        <f>IF(Table15[[#This Row],[Payment_Status]]="Unpaid",1,0)</f>
        <v>0</v>
      </c>
      <c r="X345" s="72">
        <f>IF(Table15[[#This Row],[Payment_Status]]="Pending",1,0)</f>
        <v>1</v>
      </c>
      <c r="Y345" s="72" t="s">
        <v>29</v>
      </c>
      <c r="Z345" s="72" t="s">
        <v>39</v>
      </c>
      <c r="AA345" s="72" t="s">
        <v>31</v>
      </c>
      <c r="AB345" s="72">
        <v>162.22999999999999</v>
      </c>
      <c r="AC345" s="72">
        <v>169.83</v>
      </c>
      <c r="AD345" s="72" t="s">
        <v>32</v>
      </c>
      <c r="AE345" s="73">
        <v>42362</v>
      </c>
      <c r="AF345" s="72">
        <v>42</v>
      </c>
      <c r="AG345" s="76" t="s">
        <v>33</v>
      </c>
    </row>
    <row r="346" spans="5:33" x14ac:dyDescent="0.3">
      <c r="E346" s="71" t="s">
        <v>1230</v>
      </c>
      <c r="F346" s="72" t="s">
        <v>4317</v>
      </c>
      <c r="G346" s="72" t="s">
        <v>6319</v>
      </c>
      <c r="H346" s="72" t="s">
        <v>30</v>
      </c>
      <c r="I346" s="72" t="s">
        <v>8030</v>
      </c>
      <c r="J346" s="72" t="s">
        <v>8023</v>
      </c>
      <c r="K346" s="72" t="s">
        <v>1231</v>
      </c>
      <c r="L346" s="73">
        <v>45602</v>
      </c>
      <c r="M346" s="74">
        <v>0.43091435185185184</v>
      </c>
      <c r="N346" s="72">
        <v>127.12</v>
      </c>
      <c r="O346" s="72">
        <v>4840.16</v>
      </c>
      <c r="P346" s="72">
        <v>4967.28</v>
      </c>
      <c r="Q346" s="72">
        <v>914.92</v>
      </c>
      <c r="R346" s="75">
        <v>45776</v>
      </c>
      <c r="S346" s="72" t="str">
        <f>TEXT(Table15[[#This Row],[Billing_Date]],"YYYY")</f>
        <v>2025</v>
      </c>
      <c r="T346" s="75">
        <v>45860</v>
      </c>
      <c r="U346" s="72" t="s">
        <v>37</v>
      </c>
      <c r="V346" s="72">
        <f>IF(Table15[[#This Row],[Payment_Status]]="Paid",1,0)</f>
        <v>0</v>
      </c>
      <c r="W346" s="72">
        <f>IF(Table15[[#This Row],[Payment_Status]]="Unpaid",1,0)</f>
        <v>0</v>
      </c>
      <c r="X346" s="72">
        <f>IF(Table15[[#This Row],[Payment_Status]]="Pending",1,0)</f>
        <v>1</v>
      </c>
      <c r="Y346" s="72" t="s">
        <v>38</v>
      </c>
      <c r="Z346" s="72" t="s">
        <v>39</v>
      </c>
      <c r="AA346" s="72" t="s">
        <v>51</v>
      </c>
      <c r="AB346" s="72">
        <v>58.28</v>
      </c>
      <c r="AC346" s="72">
        <v>68.84</v>
      </c>
      <c r="AD346" s="72" t="s">
        <v>46</v>
      </c>
      <c r="AE346" s="73">
        <v>43051</v>
      </c>
      <c r="AF346" s="72">
        <v>60</v>
      </c>
      <c r="AG346" s="76" t="s">
        <v>64</v>
      </c>
    </row>
    <row r="347" spans="5:33" x14ac:dyDescent="0.3">
      <c r="E347" s="71" t="s">
        <v>644</v>
      </c>
      <c r="F347" s="72" t="s">
        <v>4318</v>
      </c>
      <c r="G347" s="72" t="s">
        <v>6320</v>
      </c>
      <c r="H347" s="72" t="s">
        <v>26</v>
      </c>
      <c r="I347" s="72" t="s">
        <v>8027</v>
      </c>
      <c r="J347" s="72" t="s">
        <v>8022</v>
      </c>
      <c r="K347" s="72" t="s">
        <v>645</v>
      </c>
      <c r="L347" s="73">
        <v>45681</v>
      </c>
      <c r="M347" s="74">
        <v>0.14105324074074074</v>
      </c>
      <c r="N347" s="72">
        <v>234.98</v>
      </c>
      <c r="O347" s="72">
        <v>1704.51</v>
      </c>
      <c r="P347" s="72">
        <v>1939.49</v>
      </c>
      <c r="Q347" s="72">
        <v>1475.49</v>
      </c>
      <c r="R347" s="75">
        <v>45683</v>
      </c>
      <c r="S347" s="72" t="str">
        <f>TEXT(Table15[[#This Row],[Billing_Date]],"YYYY")</f>
        <v>2025</v>
      </c>
      <c r="T347" s="75">
        <v>45857</v>
      </c>
      <c r="U347" s="72" t="s">
        <v>37</v>
      </c>
      <c r="V347" s="72">
        <f>IF(Table15[[#This Row],[Payment_Status]]="Paid",1,0)</f>
        <v>0</v>
      </c>
      <c r="W347" s="72">
        <f>IF(Table15[[#This Row],[Payment_Status]]="Unpaid",1,0)</f>
        <v>0</v>
      </c>
      <c r="X347" s="72">
        <f>IF(Table15[[#This Row],[Payment_Status]]="Pending",1,0)</f>
        <v>1</v>
      </c>
      <c r="Y347" s="72" t="s">
        <v>58</v>
      </c>
      <c r="Z347" s="72" t="s">
        <v>30</v>
      </c>
      <c r="AA347" s="72" t="s">
        <v>51</v>
      </c>
      <c r="AB347" s="72">
        <v>131.51</v>
      </c>
      <c r="AC347" s="72">
        <v>103.47</v>
      </c>
      <c r="AD347" s="72" t="s">
        <v>46</v>
      </c>
      <c r="AE347" s="73">
        <v>43187</v>
      </c>
      <c r="AF347" s="72">
        <v>26</v>
      </c>
      <c r="AG347" s="76" t="s">
        <v>40</v>
      </c>
    </row>
    <row r="348" spans="5:33" x14ac:dyDescent="0.3">
      <c r="E348" s="71" t="s">
        <v>646</v>
      </c>
      <c r="F348" s="72" t="s">
        <v>4319</v>
      </c>
      <c r="G348" s="72" t="s">
        <v>6321</v>
      </c>
      <c r="H348" s="72" t="s">
        <v>35</v>
      </c>
      <c r="I348" s="72" t="s">
        <v>8031</v>
      </c>
      <c r="J348" s="72" t="s">
        <v>8024</v>
      </c>
      <c r="K348" s="72" t="s">
        <v>647</v>
      </c>
      <c r="L348" s="73">
        <v>45744</v>
      </c>
      <c r="M348" s="74">
        <v>0.41350694444444447</v>
      </c>
      <c r="N348" s="72">
        <v>217.3</v>
      </c>
      <c r="O348" s="72">
        <v>2216.5300000000002</v>
      </c>
      <c r="P348" s="72">
        <v>2433.83</v>
      </c>
      <c r="Q348" s="72">
        <v>1361.77</v>
      </c>
      <c r="R348" s="75">
        <v>45748</v>
      </c>
      <c r="S348" s="72" t="str">
        <f>TEXT(Table15[[#This Row],[Billing_Date]],"YYYY")</f>
        <v>2025</v>
      </c>
      <c r="T348" s="75">
        <v>45868</v>
      </c>
      <c r="U348" s="72" t="s">
        <v>28</v>
      </c>
      <c r="V348" s="72">
        <f>IF(Table15[[#This Row],[Payment_Status]]="Paid",1,0)</f>
        <v>1</v>
      </c>
      <c r="W348" s="72">
        <f>IF(Table15[[#This Row],[Payment_Status]]="Unpaid",1,0)</f>
        <v>0</v>
      </c>
      <c r="X348" s="72">
        <f>IF(Table15[[#This Row],[Payment_Status]]="Pending",1,0)</f>
        <v>0</v>
      </c>
      <c r="Y348" s="72" t="s">
        <v>38</v>
      </c>
      <c r="Z348" s="72" t="s">
        <v>39</v>
      </c>
      <c r="AA348" s="72" t="s">
        <v>31</v>
      </c>
      <c r="AB348" s="72">
        <v>94.52</v>
      </c>
      <c r="AC348" s="72">
        <v>122.78</v>
      </c>
      <c r="AD348" s="72" t="s">
        <v>32</v>
      </c>
      <c r="AE348" s="73">
        <v>44283</v>
      </c>
      <c r="AF348" s="72">
        <v>49</v>
      </c>
      <c r="AG348" s="76" t="s">
        <v>64</v>
      </c>
    </row>
    <row r="349" spans="5:33" x14ac:dyDescent="0.3">
      <c r="E349" s="71" t="s">
        <v>648</v>
      </c>
      <c r="F349" s="72" t="s">
        <v>4320</v>
      </c>
      <c r="G349" s="72" t="s">
        <v>6322</v>
      </c>
      <c r="H349" s="72" t="s">
        <v>26</v>
      </c>
      <c r="I349" s="72" t="s">
        <v>8029</v>
      </c>
      <c r="J349" s="72" t="s">
        <v>8020</v>
      </c>
      <c r="K349" s="72" t="s">
        <v>649</v>
      </c>
      <c r="L349" s="73">
        <v>45644</v>
      </c>
      <c r="M349" s="74">
        <v>0.66317129629629634</v>
      </c>
      <c r="N349" s="72">
        <v>473.91</v>
      </c>
      <c r="O349" s="72">
        <v>4854.33</v>
      </c>
      <c r="P349" s="72">
        <v>5328.24</v>
      </c>
      <c r="Q349" s="72">
        <v>2388.0100000000002</v>
      </c>
      <c r="R349" s="75">
        <v>45649</v>
      </c>
      <c r="S349" s="72" t="str">
        <f>TEXT(Table15[[#This Row],[Billing_Date]],"YYYY")</f>
        <v>2024</v>
      </c>
      <c r="T349" s="75">
        <v>45879</v>
      </c>
      <c r="U349" s="72" t="s">
        <v>28</v>
      </c>
      <c r="V349" s="72">
        <f>IF(Table15[[#This Row],[Payment_Status]]="Paid",1,0)</f>
        <v>1</v>
      </c>
      <c r="W349" s="72">
        <f>IF(Table15[[#This Row],[Payment_Status]]="Unpaid",1,0)</f>
        <v>0</v>
      </c>
      <c r="X349" s="72">
        <f>IF(Table15[[#This Row],[Payment_Status]]="Pending",1,0)</f>
        <v>0</v>
      </c>
      <c r="Y349" s="72" t="s">
        <v>58</v>
      </c>
      <c r="Z349" s="72" t="s">
        <v>39</v>
      </c>
      <c r="AA349" s="72" t="s">
        <v>85</v>
      </c>
      <c r="AB349" s="72">
        <v>250.71</v>
      </c>
      <c r="AC349" s="72">
        <v>223.2</v>
      </c>
      <c r="AD349" s="72" t="s">
        <v>46</v>
      </c>
      <c r="AE349" s="73">
        <v>43918</v>
      </c>
      <c r="AF349" s="72">
        <v>18</v>
      </c>
      <c r="AG349" s="76" t="s">
        <v>40</v>
      </c>
    </row>
    <row r="350" spans="5:33" x14ac:dyDescent="0.3">
      <c r="E350" s="71" t="s">
        <v>650</v>
      </c>
      <c r="F350" s="72" t="s">
        <v>4321</v>
      </c>
      <c r="G350" s="72" t="s">
        <v>6323</v>
      </c>
      <c r="H350" s="72" t="s">
        <v>26</v>
      </c>
      <c r="I350" s="72" t="s">
        <v>8026</v>
      </c>
      <c r="J350" s="72" t="s">
        <v>8021</v>
      </c>
      <c r="K350" s="72" t="s">
        <v>651</v>
      </c>
      <c r="L350" s="73">
        <v>45796</v>
      </c>
      <c r="M350" s="74">
        <v>0.7115393518518518</v>
      </c>
      <c r="N350" s="72">
        <v>173.64</v>
      </c>
      <c r="O350" s="72">
        <v>3108.74</v>
      </c>
      <c r="P350" s="72">
        <v>3282.3799999999901</v>
      </c>
      <c r="Q350" s="72">
        <v>983.35</v>
      </c>
      <c r="R350" s="75">
        <v>45800</v>
      </c>
      <c r="S350" s="72" t="str">
        <f>TEXT(Table15[[#This Row],[Billing_Date]],"YYYY")</f>
        <v>2025</v>
      </c>
      <c r="T350" s="75">
        <v>45868</v>
      </c>
      <c r="U350" s="72" t="s">
        <v>28</v>
      </c>
      <c r="V350" s="72">
        <f>IF(Table15[[#This Row],[Payment_Status]]="Paid",1,0)</f>
        <v>1</v>
      </c>
      <c r="W350" s="72">
        <f>IF(Table15[[#This Row],[Payment_Status]]="Unpaid",1,0)</f>
        <v>0</v>
      </c>
      <c r="X350" s="72">
        <f>IF(Table15[[#This Row],[Payment_Status]]="Pending",1,0)</f>
        <v>0</v>
      </c>
      <c r="Y350" s="72" t="s">
        <v>43</v>
      </c>
      <c r="Z350" s="72" t="s">
        <v>44</v>
      </c>
      <c r="AA350" s="72" t="s">
        <v>31</v>
      </c>
      <c r="AB350" s="72">
        <v>119.49</v>
      </c>
      <c r="AC350" s="72">
        <v>54.15</v>
      </c>
      <c r="AD350" s="72" t="s">
        <v>46</v>
      </c>
      <c r="AE350" s="73">
        <v>45148</v>
      </c>
      <c r="AF350" s="72">
        <v>29</v>
      </c>
      <c r="AG350" s="76" t="s">
        <v>40</v>
      </c>
    </row>
    <row r="351" spans="5:33" x14ac:dyDescent="0.3">
      <c r="E351" s="71" t="s">
        <v>652</v>
      </c>
      <c r="F351" s="72" t="s">
        <v>4322</v>
      </c>
      <c r="G351" s="72" t="s">
        <v>6324</v>
      </c>
      <c r="H351" s="72" t="s">
        <v>26</v>
      </c>
      <c r="I351" s="72" t="s">
        <v>8026</v>
      </c>
      <c r="J351" s="72" t="s">
        <v>8021</v>
      </c>
      <c r="K351" s="72" t="s">
        <v>653</v>
      </c>
      <c r="L351" s="73">
        <v>45806</v>
      </c>
      <c r="M351" s="74">
        <v>0.82193287037037033</v>
      </c>
      <c r="N351" s="72">
        <v>416.43</v>
      </c>
      <c r="O351" s="72">
        <v>2492.34</v>
      </c>
      <c r="P351" s="72">
        <v>2908.77</v>
      </c>
      <c r="Q351" s="72">
        <v>3031.05</v>
      </c>
      <c r="R351" s="75">
        <v>45807</v>
      </c>
      <c r="S351" s="72" t="str">
        <f>TEXT(Table15[[#This Row],[Billing_Date]],"YYYY")</f>
        <v>2025</v>
      </c>
      <c r="T351" s="75">
        <v>45866</v>
      </c>
      <c r="U351" s="72" t="s">
        <v>49</v>
      </c>
      <c r="V351" s="72">
        <f>IF(Table15[[#This Row],[Payment_Status]]="Paid",1,0)</f>
        <v>0</v>
      </c>
      <c r="W351" s="72">
        <f>IF(Table15[[#This Row],[Payment_Status]]="Unpaid",1,0)</f>
        <v>1</v>
      </c>
      <c r="X351" s="72">
        <f>IF(Table15[[#This Row],[Payment_Status]]="Pending",1,0)</f>
        <v>0</v>
      </c>
      <c r="Y351" s="72" t="s">
        <v>50</v>
      </c>
      <c r="Z351" s="72" t="s">
        <v>30</v>
      </c>
      <c r="AA351" s="72" t="s">
        <v>85</v>
      </c>
      <c r="AB351" s="72">
        <v>232.16</v>
      </c>
      <c r="AC351" s="72">
        <v>184.27</v>
      </c>
      <c r="AD351" s="72" t="s">
        <v>46</v>
      </c>
      <c r="AE351" s="73">
        <v>44113</v>
      </c>
      <c r="AF351" s="72">
        <v>33</v>
      </c>
      <c r="AG351" s="76" t="s">
        <v>33</v>
      </c>
    </row>
    <row r="352" spans="5:33" x14ac:dyDescent="0.3">
      <c r="E352" s="71" t="s">
        <v>654</v>
      </c>
      <c r="F352" s="72" t="s">
        <v>4323</v>
      </c>
      <c r="G352" s="72" t="s">
        <v>6325</v>
      </c>
      <c r="H352" s="72" t="s">
        <v>30</v>
      </c>
      <c r="I352" s="72" t="s">
        <v>8028</v>
      </c>
      <c r="J352" s="72" t="s">
        <v>8022</v>
      </c>
      <c r="K352" s="72" t="s">
        <v>655</v>
      </c>
      <c r="L352" s="73">
        <v>45796</v>
      </c>
      <c r="M352" s="74">
        <v>0.66716435185185186</v>
      </c>
      <c r="N352" s="72">
        <v>349.61</v>
      </c>
      <c r="O352" s="72">
        <v>1542.72</v>
      </c>
      <c r="P352" s="72">
        <v>1892.33</v>
      </c>
      <c r="Q352" s="72">
        <v>2491.4699999999998</v>
      </c>
      <c r="R352" s="75">
        <v>45801</v>
      </c>
      <c r="S352" s="72" t="str">
        <f>TEXT(Table15[[#This Row],[Billing_Date]],"YYYY")</f>
        <v>2025</v>
      </c>
      <c r="T352" s="75">
        <v>45865</v>
      </c>
      <c r="U352" s="72" t="s">
        <v>37</v>
      </c>
      <c r="V352" s="72">
        <f>IF(Table15[[#This Row],[Payment_Status]]="Paid",1,0)</f>
        <v>0</v>
      </c>
      <c r="W352" s="72">
        <f>IF(Table15[[#This Row],[Payment_Status]]="Unpaid",1,0)</f>
        <v>0</v>
      </c>
      <c r="X352" s="72">
        <f>IF(Table15[[#This Row],[Payment_Status]]="Pending",1,0)</f>
        <v>1</v>
      </c>
      <c r="Y352" s="72" t="s">
        <v>50</v>
      </c>
      <c r="Z352" s="72" t="s">
        <v>30</v>
      </c>
      <c r="AA352" s="72" t="s">
        <v>51</v>
      </c>
      <c r="AB352" s="72">
        <v>147.38999999999999</v>
      </c>
      <c r="AC352" s="72">
        <v>202.22</v>
      </c>
      <c r="AD352" s="72" t="s">
        <v>32</v>
      </c>
      <c r="AE352" s="73">
        <v>43037</v>
      </c>
      <c r="AF352" s="72">
        <v>64</v>
      </c>
      <c r="AG352" s="76" t="s">
        <v>64</v>
      </c>
    </row>
    <row r="353" spans="5:33" x14ac:dyDescent="0.3">
      <c r="E353" s="71" t="s">
        <v>656</v>
      </c>
      <c r="F353" s="72" t="s">
        <v>4324</v>
      </c>
      <c r="G353" s="72" t="s">
        <v>6326</v>
      </c>
      <c r="H353" s="72" t="s">
        <v>35</v>
      </c>
      <c r="I353" s="72" t="s">
        <v>8027</v>
      </c>
      <c r="J353" s="72" t="s">
        <v>8022</v>
      </c>
      <c r="K353" s="72" t="s">
        <v>657</v>
      </c>
      <c r="L353" s="73">
        <v>45600</v>
      </c>
      <c r="M353" s="74">
        <v>0.60953703703703699</v>
      </c>
      <c r="N353" s="72">
        <v>226.79</v>
      </c>
      <c r="O353" s="72">
        <v>4574.58</v>
      </c>
      <c r="P353" s="72">
        <v>4801.37</v>
      </c>
      <c r="Q353" s="72">
        <v>1572.2</v>
      </c>
      <c r="R353" s="75">
        <v>45705</v>
      </c>
      <c r="S353" s="72" t="str">
        <f>TEXT(Table15[[#This Row],[Billing_Date]],"YYYY")</f>
        <v>2025</v>
      </c>
      <c r="T353" s="75">
        <v>45861</v>
      </c>
      <c r="U353" s="72" t="s">
        <v>37</v>
      </c>
      <c r="V353" s="72">
        <f>IF(Table15[[#This Row],[Payment_Status]]="Paid",1,0)</f>
        <v>0</v>
      </c>
      <c r="W353" s="72">
        <f>IF(Table15[[#This Row],[Payment_Status]]="Unpaid",1,0)</f>
        <v>0</v>
      </c>
      <c r="X353" s="72">
        <f>IF(Table15[[#This Row],[Payment_Status]]="Pending",1,0)</f>
        <v>1</v>
      </c>
      <c r="Y353" s="72" t="s">
        <v>29</v>
      </c>
      <c r="Z353" s="72" t="s">
        <v>44</v>
      </c>
      <c r="AA353" s="72" t="s">
        <v>51</v>
      </c>
      <c r="AB353" s="72">
        <v>138.08000000000001</v>
      </c>
      <c r="AC353" s="72">
        <v>88.71</v>
      </c>
      <c r="AD353" s="72" t="s">
        <v>46</v>
      </c>
      <c r="AE353" s="73">
        <v>42778</v>
      </c>
      <c r="AF353" s="72">
        <v>52</v>
      </c>
      <c r="AG353" s="76" t="s">
        <v>40</v>
      </c>
    </row>
    <row r="354" spans="5:33" x14ac:dyDescent="0.3">
      <c r="E354" s="71" t="s">
        <v>658</v>
      </c>
      <c r="F354" s="72" t="s">
        <v>4325</v>
      </c>
      <c r="G354" s="72" t="s">
        <v>6327</v>
      </c>
      <c r="H354" s="72" t="s">
        <v>35</v>
      </c>
      <c r="I354" s="72" t="s">
        <v>8029</v>
      </c>
      <c r="J354" s="72" t="s">
        <v>8020</v>
      </c>
      <c r="K354" s="72" t="s">
        <v>659</v>
      </c>
      <c r="L354" s="73">
        <v>45692</v>
      </c>
      <c r="M354" s="74">
        <v>0.25437500000000002</v>
      </c>
      <c r="N354" s="72">
        <v>54.27</v>
      </c>
      <c r="O354" s="72">
        <v>4205.5</v>
      </c>
      <c r="P354" s="72">
        <v>4259.7700000000004</v>
      </c>
      <c r="Q354" s="72">
        <v>283</v>
      </c>
      <c r="R354" s="75">
        <v>45807</v>
      </c>
      <c r="S354" s="72" t="str">
        <f>TEXT(Table15[[#This Row],[Billing_Date]],"YYYY")</f>
        <v>2025</v>
      </c>
      <c r="T354" s="75">
        <v>45867</v>
      </c>
      <c r="U354" s="72" t="s">
        <v>28</v>
      </c>
      <c r="V354" s="72">
        <f>IF(Table15[[#This Row],[Payment_Status]]="Paid",1,0)</f>
        <v>1</v>
      </c>
      <c r="W354" s="72">
        <f>IF(Table15[[#This Row],[Payment_Status]]="Unpaid",1,0)</f>
        <v>0</v>
      </c>
      <c r="X354" s="72">
        <f>IF(Table15[[#This Row],[Payment_Status]]="Pending",1,0)</f>
        <v>0</v>
      </c>
      <c r="Y354" s="72" t="s">
        <v>29</v>
      </c>
      <c r="Z354" s="72" t="s">
        <v>30</v>
      </c>
      <c r="AA354" s="72" t="s">
        <v>63</v>
      </c>
      <c r="AB354" s="72">
        <v>28.91</v>
      </c>
      <c r="AC354" s="72">
        <v>25.36</v>
      </c>
      <c r="AD354" s="72" t="s">
        <v>46</v>
      </c>
      <c r="AE354" s="73">
        <v>44989</v>
      </c>
      <c r="AF354" s="72">
        <v>34</v>
      </c>
      <c r="AG354" s="76" t="s">
        <v>64</v>
      </c>
    </row>
    <row r="355" spans="5:33" x14ac:dyDescent="0.3">
      <c r="E355" s="71" t="s">
        <v>660</v>
      </c>
      <c r="F355" s="72" t="s">
        <v>4326</v>
      </c>
      <c r="G355" s="72" t="s">
        <v>6328</v>
      </c>
      <c r="H355" s="72" t="s">
        <v>26</v>
      </c>
      <c r="I355" s="72" t="s">
        <v>8031</v>
      </c>
      <c r="J355" s="72" t="s">
        <v>8024</v>
      </c>
      <c r="K355" s="72" t="s">
        <v>661</v>
      </c>
      <c r="L355" s="73">
        <v>45586</v>
      </c>
      <c r="M355" s="74">
        <v>0.58560185185185187</v>
      </c>
      <c r="N355" s="72">
        <v>226.75</v>
      </c>
      <c r="O355" s="72">
        <v>4687.59</v>
      </c>
      <c r="P355" s="72">
        <v>4914.34</v>
      </c>
      <c r="Q355" s="72">
        <v>1122.31</v>
      </c>
      <c r="R355" s="75">
        <v>45812</v>
      </c>
      <c r="S355" s="72" t="str">
        <f>TEXT(Table15[[#This Row],[Billing_Date]],"YYYY")</f>
        <v>2025</v>
      </c>
      <c r="T355" s="75">
        <v>45865</v>
      </c>
      <c r="U355" s="72" t="s">
        <v>28</v>
      </c>
      <c r="V355" s="72">
        <f>IF(Table15[[#This Row],[Payment_Status]]="Paid",1,0)</f>
        <v>1</v>
      </c>
      <c r="W355" s="72">
        <f>IF(Table15[[#This Row],[Payment_Status]]="Unpaid",1,0)</f>
        <v>0</v>
      </c>
      <c r="X355" s="72">
        <f>IF(Table15[[#This Row],[Payment_Status]]="Pending",1,0)</f>
        <v>0</v>
      </c>
      <c r="Y355" s="72" t="s">
        <v>58</v>
      </c>
      <c r="Z355" s="72" t="s">
        <v>39</v>
      </c>
      <c r="AA355" s="72" t="s">
        <v>31</v>
      </c>
      <c r="AB355" s="72">
        <v>155.41999999999999</v>
      </c>
      <c r="AC355" s="72">
        <v>71.33</v>
      </c>
      <c r="AD355" s="72" t="s">
        <v>46</v>
      </c>
      <c r="AE355" s="73">
        <v>42932</v>
      </c>
      <c r="AF355" s="72">
        <v>33</v>
      </c>
      <c r="AG355" s="76" t="s">
        <v>64</v>
      </c>
    </row>
    <row r="356" spans="5:33" x14ac:dyDescent="0.3">
      <c r="E356" s="71" t="s">
        <v>662</v>
      </c>
      <c r="F356" s="72" t="s">
        <v>4327</v>
      </c>
      <c r="G356" s="72" t="s">
        <v>6329</v>
      </c>
      <c r="H356" s="72" t="s">
        <v>30</v>
      </c>
      <c r="I356" s="72" t="s">
        <v>8026</v>
      </c>
      <c r="J356" s="72" t="s">
        <v>8021</v>
      </c>
      <c r="K356" s="72" t="s">
        <v>663</v>
      </c>
      <c r="L356" s="73">
        <v>45808</v>
      </c>
      <c r="M356" s="74">
        <v>0.87148148148148152</v>
      </c>
      <c r="N356" s="72">
        <v>442.48</v>
      </c>
      <c r="O356" s="72">
        <v>4293.68</v>
      </c>
      <c r="P356" s="72">
        <v>4736.16</v>
      </c>
      <c r="Q356" s="72">
        <v>2492.04</v>
      </c>
      <c r="R356" s="75">
        <v>45812</v>
      </c>
      <c r="S356" s="72" t="str">
        <f>TEXT(Table15[[#This Row],[Billing_Date]],"YYYY")</f>
        <v>2025</v>
      </c>
      <c r="T356" s="75">
        <v>45873</v>
      </c>
      <c r="U356" s="72" t="s">
        <v>28</v>
      </c>
      <c r="V356" s="72">
        <f>IF(Table15[[#This Row],[Payment_Status]]="Paid",1,0)</f>
        <v>1</v>
      </c>
      <c r="W356" s="72">
        <f>IF(Table15[[#This Row],[Payment_Status]]="Unpaid",1,0)</f>
        <v>0</v>
      </c>
      <c r="X356" s="72">
        <f>IF(Table15[[#This Row],[Payment_Status]]="Pending",1,0)</f>
        <v>0</v>
      </c>
      <c r="Y356" s="72" t="s">
        <v>29</v>
      </c>
      <c r="Z356" s="72" t="s">
        <v>39</v>
      </c>
      <c r="AA356" s="72" t="s">
        <v>51</v>
      </c>
      <c r="AB356" s="72">
        <v>275.27999999999997</v>
      </c>
      <c r="AC356" s="72">
        <v>167.2</v>
      </c>
      <c r="AD356" s="72" t="s">
        <v>46</v>
      </c>
      <c r="AE356" s="73">
        <v>42901</v>
      </c>
      <c r="AF356" s="72">
        <v>68</v>
      </c>
      <c r="AG356" s="76" t="s">
        <v>33</v>
      </c>
    </row>
    <row r="357" spans="5:33" x14ac:dyDescent="0.3">
      <c r="E357" s="71" t="s">
        <v>664</v>
      </c>
      <c r="F357" s="72" t="s">
        <v>4328</v>
      </c>
      <c r="G357" s="72" t="s">
        <v>6330</v>
      </c>
      <c r="H357" s="72" t="s">
        <v>30</v>
      </c>
      <c r="I357" s="72" t="s">
        <v>8029</v>
      </c>
      <c r="J357" s="72" t="s">
        <v>8020</v>
      </c>
      <c r="K357" s="72" t="s">
        <v>665</v>
      </c>
      <c r="L357" s="73">
        <v>45727</v>
      </c>
      <c r="M357" s="74">
        <v>0.40980324074074076</v>
      </c>
      <c r="N357" s="72">
        <v>221.6</v>
      </c>
      <c r="O357" s="72">
        <v>2236.75</v>
      </c>
      <c r="P357" s="72">
        <v>2458.35</v>
      </c>
      <c r="Q357" s="72">
        <v>1022.01</v>
      </c>
      <c r="R357" s="75">
        <v>45732</v>
      </c>
      <c r="S357" s="72" t="str">
        <f>TEXT(Table15[[#This Row],[Billing_Date]],"YYYY")</f>
        <v>2025</v>
      </c>
      <c r="T357" s="75">
        <v>45876</v>
      </c>
      <c r="U357" s="72" t="s">
        <v>49</v>
      </c>
      <c r="V357" s="72">
        <f>IF(Table15[[#This Row],[Payment_Status]]="Paid",1,0)</f>
        <v>0</v>
      </c>
      <c r="W357" s="72">
        <f>IF(Table15[[#This Row],[Payment_Status]]="Unpaid",1,0)</f>
        <v>1</v>
      </c>
      <c r="X357" s="72">
        <f>IF(Table15[[#This Row],[Payment_Status]]="Pending",1,0)</f>
        <v>0</v>
      </c>
      <c r="Y357" s="72" t="s">
        <v>50</v>
      </c>
      <c r="Z357" s="72" t="s">
        <v>30</v>
      </c>
      <c r="AA357" s="72" t="s">
        <v>63</v>
      </c>
      <c r="AB357" s="72">
        <v>103.65</v>
      </c>
      <c r="AC357" s="72">
        <v>117.95</v>
      </c>
      <c r="AD357" s="72" t="s">
        <v>46</v>
      </c>
      <c r="AE357" s="73">
        <v>44909</v>
      </c>
      <c r="AF357" s="72">
        <v>63</v>
      </c>
      <c r="AG357" s="76" t="s">
        <v>64</v>
      </c>
    </row>
    <row r="358" spans="5:33" x14ac:dyDescent="0.3">
      <c r="E358" s="71" t="s">
        <v>666</v>
      </c>
      <c r="F358" s="72" t="s">
        <v>4329</v>
      </c>
      <c r="G358" s="72" t="s">
        <v>6331</v>
      </c>
      <c r="H358" s="72" t="s">
        <v>30</v>
      </c>
      <c r="I358" s="72" t="s">
        <v>8030</v>
      </c>
      <c r="J358" s="72" t="s">
        <v>8023</v>
      </c>
      <c r="K358" s="72" t="s">
        <v>667</v>
      </c>
      <c r="L358" s="73">
        <v>45763</v>
      </c>
      <c r="M358" s="74">
        <v>5.7638888888888892E-2</v>
      </c>
      <c r="N358" s="72">
        <v>74.89</v>
      </c>
      <c r="O358" s="72">
        <v>2879.61</v>
      </c>
      <c r="P358" s="72">
        <v>2954.5</v>
      </c>
      <c r="Q358" s="72">
        <v>404.79</v>
      </c>
      <c r="R358" s="75">
        <v>45812</v>
      </c>
      <c r="S358" s="72" t="str">
        <f>TEXT(Table15[[#This Row],[Billing_Date]],"YYYY")</f>
        <v>2025</v>
      </c>
      <c r="T358" s="75">
        <v>45857</v>
      </c>
      <c r="U358" s="72" t="s">
        <v>37</v>
      </c>
      <c r="V358" s="72">
        <f>IF(Table15[[#This Row],[Payment_Status]]="Paid",1,0)</f>
        <v>0</v>
      </c>
      <c r="W358" s="72">
        <f>IF(Table15[[#This Row],[Payment_Status]]="Unpaid",1,0)</f>
        <v>0</v>
      </c>
      <c r="X358" s="72">
        <f>IF(Table15[[#This Row],[Payment_Status]]="Pending",1,0)</f>
        <v>1</v>
      </c>
      <c r="Y358" s="72" t="s">
        <v>50</v>
      </c>
      <c r="Z358" s="72" t="s">
        <v>44</v>
      </c>
      <c r="AA358" s="72" t="s">
        <v>51</v>
      </c>
      <c r="AB358" s="72">
        <v>39.58</v>
      </c>
      <c r="AC358" s="72">
        <v>35.31</v>
      </c>
      <c r="AD358" s="72" t="s">
        <v>46</v>
      </c>
      <c r="AE358" s="73">
        <v>43097</v>
      </c>
      <c r="AF358" s="72">
        <v>19</v>
      </c>
      <c r="AG358" s="76" t="s">
        <v>33</v>
      </c>
    </row>
    <row r="359" spans="5:33" x14ac:dyDescent="0.3">
      <c r="E359" s="71" t="s">
        <v>668</v>
      </c>
      <c r="F359" s="72" t="s">
        <v>4330</v>
      </c>
      <c r="G359" s="72" t="s">
        <v>6332</v>
      </c>
      <c r="H359" s="72" t="s">
        <v>35</v>
      </c>
      <c r="I359" s="72" t="s">
        <v>8030</v>
      </c>
      <c r="J359" s="72" t="s">
        <v>8023</v>
      </c>
      <c r="K359" s="72" t="s">
        <v>669</v>
      </c>
      <c r="L359" s="73">
        <v>45719</v>
      </c>
      <c r="M359" s="74">
        <v>0.48660879629629628</v>
      </c>
      <c r="N359" s="72">
        <v>107.82</v>
      </c>
      <c r="O359" s="72">
        <v>4151.3</v>
      </c>
      <c r="P359" s="72">
        <v>4259.12</v>
      </c>
      <c r="Q359" s="72">
        <v>628.21</v>
      </c>
      <c r="R359" s="75">
        <v>45722</v>
      </c>
      <c r="S359" s="72" t="str">
        <f>TEXT(Table15[[#This Row],[Billing_Date]],"YYYY")</f>
        <v>2025</v>
      </c>
      <c r="T359" s="75">
        <v>45865</v>
      </c>
      <c r="U359" s="72" t="s">
        <v>37</v>
      </c>
      <c r="V359" s="72">
        <f>IF(Table15[[#This Row],[Payment_Status]]="Paid",1,0)</f>
        <v>0</v>
      </c>
      <c r="W359" s="72">
        <f>IF(Table15[[#This Row],[Payment_Status]]="Unpaid",1,0)</f>
        <v>0</v>
      </c>
      <c r="X359" s="72">
        <f>IF(Table15[[#This Row],[Payment_Status]]="Pending",1,0)</f>
        <v>1</v>
      </c>
      <c r="Y359" s="72" t="s">
        <v>58</v>
      </c>
      <c r="Z359" s="72" t="s">
        <v>44</v>
      </c>
      <c r="AA359" s="72" t="s">
        <v>63</v>
      </c>
      <c r="AB359" s="72">
        <v>44.66</v>
      </c>
      <c r="AC359" s="72">
        <v>63.16</v>
      </c>
      <c r="AD359" s="72" t="s">
        <v>46</v>
      </c>
      <c r="AE359" s="73">
        <v>43375</v>
      </c>
      <c r="AF359" s="72">
        <v>35</v>
      </c>
      <c r="AG359" s="76" t="s">
        <v>40</v>
      </c>
    </row>
    <row r="360" spans="5:33" x14ac:dyDescent="0.3">
      <c r="E360" s="71" t="s">
        <v>670</v>
      </c>
      <c r="F360" s="72" t="s">
        <v>4331</v>
      </c>
      <c r="G360" s="72" t="s">
        <v>6333</v>
      </c>
      <c r="H360" s="72" t="s">
        <v>26</v>
      </c>
      <c r="I360" s="72" t="s">
        <v>8029</v>
      </c>
      <c r="J360" s="72" t="s">
        <v>8020</v>
      </c>
      <c r="K360" s="72" t="s">
        <v>671</v>
      </c>
      <c r="L360" s="73">
        <v>45759</v>
      </c>
      <c r="M360" s="74">
        <v>0.36950231481481483</v>
      </c>
      <c r="N360" s="72">
        <v>109.27</v>
      </c>
      <c r="O360" s="72">
        <v>3352.63</v>
      </c>
      <c r="P360" s="72">
        <v>3461.9</v>
      </c>
      <c r="Q360" s="72">
        <v>520.42999999999995</v>
      </c>
      <c r="R360" s="75">
        <v>45765</v>
      </c>
      <c r="S360" s="72" t="str">
        <f>TEXT(Table15[[#This Row],[Billing_Date]],"YYYY")</f>
        <v>2025</v>
      </c>
      <c r="T360" s="75">
        <v>45861</v>
      </c>
      <c r="U360" s="72" t="s">
        <v>28</v>
      </c>
      <c r="V360" s="72">
        <f>IF(Table15[[#This Row],[Payment_Status]]="Paid",1,0)</f>
        <v>1</v>
      </c>
      <c r="W360" s="72">
        <f>IF(Table15[[#This Row],[Payment_Status]]="Unpaid",1,0)</f>
        <v>0</v>
      </c>
      <c r="X360" s="72">
        <f>IF(Table15[[#This Row],[Payment_Status]]="Pending",1,0)</f>
        <v>0</v>
      </c>
      <c r="Y360" s="72" t="s">
        <v>38</v>
      </c>
      <c r="Z360" s="72" t="s">
        <v>30</v>
      </c>
      <c r="AA360" s="72" t="s">
        <v>51</v>
      </c>
      <c r="AB360" s="72">
        <v>62.29</v>
      </c>
      <c r="AC360" s="72">
        <v>46.98</v>
      </c>
      <c r="AD360" s="72" t="s">
        <v>46</v>
      </c>
      <c r="AE360" s="73">
        <v>44868</v>
      </c>
      <c r="AF360" s="72">
        <v>18</v>
      </c>
      <c r="AG360" s="76" t="s">
        <v>64</v>
      </c>
    </row>
    <row r="361" spans="5:33" x14ac:dyDescent="0.3">
      <c r="E361" s="71" t="s">
        <v>672</v>
      </c>
      <c r="F361" s="72" t="s">
        <v>4332</v>
      </c>
      <c r="G361" s="72" t="s">
        <v>6334</v>
      </c>
      <c r="H361" s="72" t="s">
        <v>35</v>
      </c>
      <c r="I361" s="72" t="s">
        <v>8026</v>
      </c>
      <c r="J361" s="72" t="s">
        <v>8021</v>
      </c>
      <c r="K361" s="72" t="s">
        <v>673</v>
      </c>
      <c r="L361" s="73">
        <v>45604</v>
      </c>
      <c r="M361" s="74">
        <v>0.1353587962962963</v>
      </c>
      <c r="N361" s="72">
        <v>287.35000000000002</v>
      </c>
      <c r="O361" s="72">
        <v>1795.95</v>
      </c>
      <c r="P361" s="72">
        <v>2083.3000000000002</v>
      </c>
      <c r="Q361" s="72">
        <v>1859.3</v>
      </c>
      <c r="R361" s="75">
        <v>45789</v>
      </c>
      <c r="S361" s="72" t="str">
        <f>TEXT(Table15[[#This Row],[Billing_Date]],"YYYY")</f>
        <v>2025</v>
      </c>
      <c r="T361" s="75">
        <v>45875</v>
      </c>
      <c r="U361" s="72" t="s">
        <v>37</v>
      </c>
      <c r="V361" s="72">
        <f>IF(Table15[[#This Row],[Payment_Status]]="Paid",1,0)</f>
        <v>0</v>
      </c>
      <c r="W361" s="72">
        <f>IF(Table15[[#This Row],[Payment_Status]]="Unpaid",1,0)</f>
        <v>0</v>
      </c>
      <c r="X361" s="72">
        <f>IF(Table15[[#This Row],[Payment_Status]]="Pending",1,0)</f>
        <v>1</v>
      </c>
      <c r="Y361" s="72" t="s">
        <v>29</v>
      </c>
      <c r="Z361" s="72" t="s">
        <v>39</v>
      </c>
      <c r="AA361" s="72" t="s">
        <v>45</v>
      </c>
      <c r="AB361" s="72">
        <v>132.65</v>
      </c>
      <c r="AC361" s="72">
        <v>154.69999999999999</v>
      </c>
      <c r="AD361" s="72" t="s">
        <v>46</v>
      </c>
      <c r="AE361" s="73">
        <v>43841</v>
      </c>
      <c r="AF361" s="72">
        <v>40</v>
      </c>
      <c r="AG361" s="76" t="s">
        <v>40</v>
      </c>
    </row>
    <row r="362" spans="5:33" x14ac:dyDescent="0.3">
      <c r="E362" s="71" t="s">
        <v>674</v>
      </c>
      <c r="F362" s="72" t="s">
        <v>4333</v>
      </c>
      <c r="G362" s="72" t="s">
        <v>6335</v>
      </c>
      <c r="H362" s="72" t="s">
        <v>30</v>
      </c>
      <c r="I362" s="72" t="s">
        <v>8025</v>
      </c>
      <c r="J362" s="72" t="s">
        <v>8020</v>
      </c>
      <c r="K362" s="72" t="s">
        <v>675</v>
      </c>
      <c r="L362" s="73">
        <v>45724</v>
      </c>
      <c r="M362" s="74">
        <v>0.44771990740740741</v>
      </c>
      <c r="N362" s="72">
        <v>156.36000000000001</v>
      </c>
      <c r="O362" s="72">
        <v>3811.73</v>
      </c>
      <c r="P362" s="72">
        <v>3968.09</v>
      </c>
      <c r="Q362" s="72">
        <v>743.29</v>
      </c>
      <c r="R362" s="75">
        <v>45724</v>
      </c>
      <c r="S362" s="72" t="str">
        <f>TEXT(Table15[[#This Row],[Billing_Date]],"YYYY")</f>
        <v>2025</v>
      </c>
      <c r="T362" s="75">
        <v>45866</v>
      </c>
      <c r="U362" s="72" t="s">
        <v>37</v>
      </c>
      <c r="V362" s="72">
        <f>IF(Table15[[#This Row],[Payment_Status]]="Paid",1,0)</f>
        <v>0</v>
      </c>
      <c r="W362" s="72">
        <f>IF(Table15[[#This Row],[Payment_Status]]="Unpaid",1,0)</f>
        <v>0</v>
      </c>
      <c r="X362" s="72">
        <f>IF(Table15[[#This Row],[Payment_Status]]="Pending",1,0)</f>
        <v>1</v>
      </c>
      <c r="Y362" s="72" t="s">
        <v>43</v>
      </c>
      <c r="Z362" s="72" t="s">
        <v>39</v>
      </c>
      <c r="AA362" s="72" t="s">
        <v>63</v>
      </c>
      <c r="AB362" s="72">
        <v>63.12</v>
      </c>
      <c r="AC362" s="72">
        <v>93.24</v>
      </c>
      <c r="AD362" s="72" t="s">
        <v>46</v>
      </c>
      <c r="AE362" s="73">
        <v>44255</v>
      </c>
      <c r="AF362" s="72">
        <v>31</v>
      </c>
      <c r="AG362" s="76" t="s">
        <v>33</v>
      </c>
    </row>
    <row r="363" spans="5:33" x14ac:dyDescent="0.3">
      <c r="E363" s="71" t="s">
        <v>1917</v>
      </c>
      <c r="F363" s="72" t="s">
        <v>4334</v>
      </c>
      <c r="G363" s="72" t="s">
        <v>6336</v>
      </c>
      <c r="H363" s="72" t="s">
        <v>26</v>
      </c>
      <c r="I363" s="72" t="s">
        <v>8026</v>
      </c>
      <c r="J363" s="72" t="s">
        <v>8021</v>
      </c>
      <c r="K363" s="72" t="s">
        <v>1918</v>
      </c>
      <c r="L363" s="73">
        <v>45636</v>
      </c>
      <c r="M363" s="74">
        <v>0.17336805555555557</v>
      </c>
      <c r="N363" s="72">
        <v>101.34</v>
      </c>
      <c r="O363" s="72">
        <v>4884.05</v>
      </c>
      <c r="P363" s="72">
        <v>4985.3900000000003</v>
      </c>
      <c r="Q363" s="72">
        <v>544.36</v>
      </c>
      <c r="R363" s="75">
        <v>45636</v>
      </c>
      <c r="S363" s="72" t="str">
        <f>TEXT(Table15[[#This Row],[Billing_Date]],"YYYY")</f>
        <v>2024</v>
      </c>
      <c r="T363" s="75">
        <v>45886</v>
      </c>
      <c r="U363" s="72" t="s">
        <v>28</v>
      </c>
      <c r="V363" s="72">
        <f>IF(Table15[[#This Row],[Payment_Status]]="Paid",1,0)</f>
        <v>1</v>
      </c>
      <c r="W363" s="72">
        <f>IF(Table15[[#This Row],[Payment_Status]]="Unpaid",1,0)</f>
        <v>0</v>
      </c>
      <c r="X363" s="72">
        <f>IF(Table15[[#This Row],[Payment_Status]]="Pending",1,0)</f>
        <v>0</v>
      </c>
      <c r="Y363" s="72" t="s">
        <v>58</v>
      </c>
      <c r="Z363" s="72" t="s">
        <v>44</v>
      </c>
      <c r="AA363" s="72" t="s">
        <v>85</v>
      </c>
      <c r="AB363" s="72">
        <v>62.74</v>
      </c>
      <c r="AC363" s="72">
        <v>38.6</v>
      </c>
      <c r="AD363" s="72" t="s">
        <v>46</v>
      </c>
      <c r="AE363" s="73">
        <v>43167</v>
      </c>
      <c r="AF363" s="72">
        <v>54</v>
      </c>
      <c r="AG363" s="76" t="s">
        <v>40</v>
      </c>
    </row>
    <row r="364" spans="5:33" x14ac:dyDescent="0.3">
      <c r="E364" s="71" t="s">
        <v>678</v>
      </c>
      <c r="F364" s="72" t="s">
        <v>4335</v>
      </c>
      <c r="G364" s="72" t="s">
        <v>6337</v>
      </c>
      <c r="H364" s="72" t="s">
        <v>35</v>
      </c>
      <c r="I364" s="72" t="s">
        <v>8027</v>
      </c>
      <c r="J364" s="72" t="s">
        <v>8022</v>
      </c>
      <c r="K364" s="72" t="s">
        <v>679</v>
      </c>
      <c r="L364" s="73">
        <v>45760</v>
      </c>
      <c r="M364" s="74">
        <v>0.45155092592592594</v>
      </c>
      <c r="N364" s="72">
        <v>165.75</v>
      </c>
      <c r="O364" s="72">
        <v>4275.1499999999996</v>
      </c>
      <c r="P364" s="72">
        <v>4440.8999999999996</v>
      </c>
      <c r="Q364" s="72">
        <v>1200.43</v>
      </c>
      <c r="R364" s="75">
        <v>45760</v>
      </c>
      <c r="S364" s="72" t="str">
        <f>TEXT(Table15[[#This Row],[Billing_Date]],"YYYY")</f>
        <v>2025</v>
      </c>
      <c r="T364" s="75">
        <v>45868</v>
      </c>
      <c r="U364" s="72" t="s">
        <v>28</v>
      </c>
      <c r="V364" s="72">
        <f>IF(Table15[[#This Row],[Payment_Status]]="Paid",1,0)</f>
        <v>1</v>
      </c>
      <c r="W364" s="72">
        <f>IF(Table15[[#This Row],[Payment_Status]]="Unpaid",1,0)</f>
        <v>0</v>
      </c>
      <c r="X364" s="72">
        <f>IF(Table15[[#This Row],[Payment_Status]]="Pending",1,0)</f>
        <v>0</v>
      </c>
      <c r="Y364" s="72" t="s">
        <v>29</v>
      </c>
      <c r="Z364" s="72" t="s">
        <v>30</v>
      </c>
      <c r="AA364" s="72" t="s">
        <v>45</v>
      </c>
      <c r="AB364" s="72">
        <v>89.79</v>
      </c>
      <c r="AC364" s="72">
        <v>75.959999999999994</v>
      </c>
      <c r="AD364" s="72" t="s">
        <v>46</v>
      </c>
      <c r="AE364" s="73">
        <v>44255</v>
      </c>
      <c r="AF364" s="72">
        <v>47</v>
      </c>
      <c r="AG364" s="76" t="s">
        <v>40</v>
      </c>
    </row>
    <row r="365" spans="5:33" x14ac:dyDescent="0.3">
      <c r="E365" s="71" t="s">
        <v>680</v>
      </c>
      <c r="F365" s="72" t="s">
        <v>4336</v>
      </c>
      <c r="G365" s="72" t="s">
        <v>6338</v>
      </c>
      <c r="H365" s="72" t="s">
        <v>26</v>
      </c>
      <c r="I365" s="72" t="s">
        <v>8029</v>
      </c>
      <c r="J365" s="72" t="s">
        <v>8020</v>
      </c>
      <c r="K365" s="72" t="s">
        <v>681</v>
      </c>
      <c r="L365" s="73">
        <v>45684</v>
      </c>
      <c r="M365" s="74">
        <v>0.26998842592592592</v>
      </c>
      <c r="N365" s="72">
        <v>372.91</v>
      </c>
      <c r="O365" s="72">
        <v>1906.18</v>
      </c>
      <c r="P365" s="72">
        <v>2279.09</v>
      </c>
      <c r="Q365" s="72">
        <v>2192.9899999999998</v>
      </c>
      <c r="R365" s="75">
        <v>45686</v>
      </c>
      <c r="S365" s="72" t="str">
        <f>TEXT(Table15[[#This Row],[Billing_Date]],"YYYY")</f>
        <v>2025</v>
      </c>
      <c r="T365" s="75">
        <v>45858</v>
      </c>
      <c r="U365" s="72" t="s">
        <v>28</v>
      </c>
      <c r="V365" s="72">
        <f>IF(Table15[[#This Row],[Payment_Status]]="Paid",1,0)</f>
        <v>1</v>
      </c>
      <c r="W365" s="72">
        <f>IF(Table15[[#This Row],[Payment_Status]]="Unpaid",1,0)</f>
        <v>0</v>
      </c>
      <c r="X365" s="72">
        <f>IF(Table15[[#This Row],[Payment_Status]]="Pending",1,0)</f>
        <v>0</v>
      </c>
      <c r="Y365" s="72" t="s">
        <v>58</v>
      </c>
      <c r="Z365" s="72" t="s">
        <v>44</v>
      </c>
      <c r="AA365" s="72" t="s">
        <v>63</v>
      </c>
      <c r="AB365" s="72">
        <v>222.28</v>
      </c>
      <c r="AC365" s="72">
        <v>150.63</v>
      </c>
      <c r="AD365" s="72" t="s">
        <v>32</v>
      </c>
      <c r="AE365" s="73">
        <v>43337</v>
      </c>
      <c r="AF365" s="72">
        <v>59</v>
      </c>
      <c r="AG365" s="76" t="s">
        <v>33</v>
      </c>
    </row>
    <row r="366" spans="5:33" x14ac:dyDescent="0.3">
      <c r="E366" s="71" t="s">
        <v>682</v>
      </c>
      <c r="F366" s="72" t="s">
        <v>4337</v>
      </c>
      <c r="G366" s="72" t="s">
        <v>6339</v>
      </c>
      <c r="H366" s="72" t="s">
        <v>35</v>
      </c>
      <c r="I366" s="72" t="s">
        <v>8026</v>
      </c>
      <c r="J366" s="72" t="s">
        <v>8021</v>
      </c>
      <c r="K366" s="72" t="s">
        <v>683</v>
      </c>
      <c r="L366" s="73">
        <v>45803</v>
      </c>
      <c r="M366" s="74">
        <v>0.60062499999999996</v>
      </c>
      <c r="N366" s="72">
        <v>169.04</v>
      </c>
      <c r="O366" s="72">
        <v>2863.83</v>
      </c>
      <c r="P366" s="72">
        <v>3032.87</v>
      </c>
      <c r="Q366" s="72">
        <v>1006</v>
      </c>
      <c r="R366" s="75">
        <v>45805</v>
      </c>
      <c r="S366" s="72" t="str">
        <f>TEXT(Table15[[#This Row],[Billing_Date]],"YYYY")</f>
        <v>2025</v>
      </c>
      <c r="T366" s="75">
        <v>45886</v>
      </c>
      <c r="U366" s="72" t="s">
        <v>49</v>
      </c>
      <c r="V366" s="72">
        <f>IF(Table15[[#This Row],[Payment_Status]]="Paid",1,0)</f>
        <v>0</v>
      </c>
      <c r="W366" s="72">
        <f>IF(Table15[[#This Row],[Payment_Status]]="Unpaid",1,0)</f>
        <v>1</v>
      </c>
      <c r="X366" s="72">
        <f>IF(Table15[[#This Row],[Payment_Status]]="Pending",1,0)</f>
        <v>0</v>
      </c>
      <c r="Y366" s="72" t="s">
        <v>50</v>
      </c>
      <c r="Z366" s="72" t="s">
        <v>30</v>
      </c>
      <c r="AA366" s="72" t="s">
        <v>45</v>
      </c>
      <c r="AB366" s="72">
        <v>70.540000000000006</v>
      </c>
      <c r="AC366" s="72">
        <v>98.5</v>
      </c>
      <c r="AD366" s="72" t="s">
        <v>46</v>
      </c>
      <c r="AE366" s="73">
        <v>43725</v>
      </c>
      <c r="AF366" s="72">
        <v>62</v>
      </c>
      <c r="AG366" s="76" t="s">
        <v>40</v>
      </c>
    </row>
    <row r="367" spans="5:33" x14ac:dyDescent="0.3">
      <c r="E367" s="71" t="s">
        <v>684</v>
      </c>
      <c r="F367" s="72" t="s">
        <v>4338</v>
      </c>
      <c r="G367" s="72" t="s">
        <v>6340</v>
      </c>
      <c r="H367" s="72" t="s">
        <v>26</v>
      </c>
      <c r="I367" s="72" t="s">
        <v>8029</v>
      </c>
      <c r="J367" s="72" t="s">
        <v>8020</v>
      </c>
      <c r="K367" s="72" t="s">
        <v>685</v>
      </c>
      <c r="L367" s="73">
        <v>45559</v>
      </c>
      <c r="M367" s="74">
        <v>0.68053240740740739</v>
      </c>
      <c r="N367" s="72">
        <v>82.35</v>
      </c>
      <c r="O367" s="72">
        <v>4737.88</v>
      </c>
      <c r="P367" s="72">
        <v>4820.2299999999996</v>
      </c>
      <c r="Q367" s="72">
        <v>391.11</v>
      </c>
      <c r="R367" s="75">
        <v>45843</v>
      </c>
      <c r="S367" s="72" t="str">
        <f>TEXT(Table15[[#This Row],[Billing_Date]],"YYYY")</f>
        <v>2025</v>
      </c>
      <c r="T367" s="75">
        <v>45857</v>
      </c>
      <c r="U367" s="72" t="s">
        <v>28</v>
      </c>
      <c r="V367" s="72">
        <f>IF(Table15[[#This Row],[Payment_Status]]="Paid",1,0)</f>
        <v>1</v>
      </c>
      <c r="W367" s="72">
        <f>IF(Table15[[#This Row],[Payment_Status]]="Unpaid",1,0)</f>
        <v>0</v>
      </c>
      <c r="X367" s="72">
        <f>IF(Table15[[#This Row],[Payment_Status]]="Pending",1,0)</f>
        <v>0</v>
      </c>
      <c r="Y367" s="72" t="s">
        <v>38</v>
      </c>
      <c r="Z367" s="72" t="s">
        <v>30</v>
      </c>
      <c r="AA367" s="72" t="s">
        <v>63</v>
      </c>
      <c r="AB367" s="72">
        <v>49.69</v>
      </c>
      <c r="AC367" s="72">
        <v>32.659999999999997</v>
      </c>
      <c r="AD367" s="72" t="s">
        <v>32</v>
      </c>
      <c r="AE367" s="73">
        <v>43137</v>
      </c>
      <c r="AF367" s="72">
        <v>53</v>
      </c>
      <c r="AG367" s="76" t="s">
        <v>64</v>
      </c>
    </row>
    <row r="368" spans="5:33" x14ac:dyDescent="0.3">
      <c r="E368" s="71" t="s">
        <v>686</v>
      </c>
      <c r="F368" s="72" t="s">
        <v>4339</v>
      </c>
      <c r="G368" s="72" t="s">
        <v>6341</v>
      </c>
      <c r="H368" s="72" t="s">
        <v>26</v>
      </c>
      <c r="I368" s="72" t="s">
        <v>8029</v>
      </c>
      <c r="J368" s="72" t="s">
        <v>8020</v>
      </c>
      <c r="K368" s="72" t="s">
        <v>687</v>
      </c>
      <c r="L368" s="73">
        <v>45572</v>
      </c>
      <c r="M368" s="74">
        <v>0.32246527777777778</v>
      </c>
      <c r="N368" s="72">
        <v>24.71</v>
      </c>
      <c r="O368" s="72">
        <v>1746.65</v>
      </c>
      <c r="P368" s="72">
        <v>1771.36</v>
      </c>
      <c r="Q368" s="72">
        <v>155.31</v>
      </c>
      <c r="R368" s="75">
        <v>45646</v>
      </c>
      <c r="S368" s="72" t="str">
        <f>TEXT(Table15[[#This Row],[Billing_Date]],"YYYY")</f>
        <v>2024</v>
      </c>
      <c r="T368" s="75">
        <v>45868</v>
      </c>
      <c r="U368" s="72" t="s">
        <v>37</v>
      </c>
      <c r="V368" s="72">
        <f>IF(Table15[[#This Row],[Payment_Status]]="Paid",1,0)</f>
        <v>0</v>
      </c>
      <c r="W368" s="72">
        <f>IF(Table15[[#This Row],[Payment_Status]]="Unpaid",1,0)</f>
        <v>0</v>
      </c>
      <c r="X368" s="72">
        <f>IF(Table15[[#This Row],[Payment_Status]]="Pending",1,0)</f>
        <v>1</v>
      </c>
      <c r="Y368" s="72" t="s">
        <v>38</v>
      </c>
      <c r="Z368" s="72" t="s">
        <v>44</v>
      </c>
      <c r="AA368" s="72" t="s">
        <v>51</v>
      </c>
      <c r="AB368" s="72">
        <v>14.8</v>
      </c>
      <c r="AC368" s="72">
        <v>9.91</v>
      </c>
      <c r="AD368" s="72" t="s">
        <v>32</v>
      </c>
      <c r="AE368" s="73">
        <v>45476</v>
      </c>
      <c r="AF368" s="72">
        <v>23</v>
      </c>
      <c r="AG368" s="76" t="s">
        <v>33</v>
      </c>
    </row>
    <row r="369" spans="5:33" x14ac:dyDescent="0.3">
      <c r="E369" s="71" t="s">
        <v>688</v>
      </c>
      <c r="F369" s="72" t="s">
        <v>4340</v>
      </c>
      <c r="G369" s="72" t="s">
        <v>6342</v>
      </c>
      <c r="H369" s="72" t="s">
        <v>30</v>
      </c>
      <c r="I369" s="72" t="s">
        <v>8026</v>
      </c>
      <c r="J369" s="72" t="s">
        <v>8021</v>
      </c>
      <c r="K369" s="72" t="s">
        <v>689</v>
      </c>
      <c r="L369" s="73">
        <v>45796</v>
      </c>
      <c r="M369" s="74">
        <v>0.29287037037037039</v>
      </c>
      <c r="N369" s="72">
        <v>485.31</v>
      </c>
      <c r="O369" s="72">
        <v>4521.54</v>
      </c>
      <c r="P369" s="72">
        <v>5006.8500000000004</v>
      </c>
      <c r="Q369" s="72">
        <v>3458.46</v>
      </c>
      <c r="R369" s="75">
        <v>45797</v>
      </c>
      <c r="S369" s="72" t="str">
        <f>TEXT(Table15[[#This Row],[Billing_Date]],"YYYY")</f>
        <v>2025</v>
      </c>
      <c r="T369" s="75">
        <v>45878</v>
      </c>
      <c r="U369" s="72" t="s">
        <v>49</v>
      </c>
      <c r="V369" s="72">
        <f>IF(Table15[[#This Row],[Payment_Status]]="Paid",1,0)</f>
        <v>0</v>
      </c>
      <c r="W369" s="72">
        <f>IF(Table15[[#This Row],[Payment_Status]]="Unpaid",1,0)</f>
        <v>1</v>
      </c>
      <c r="X369" s="72">
        <f>IF(Table15[[#This Row],[Payment_Status]]="Pending",1,0)</f>
        <v>0</v>
      </c>
      <c r="Y369" s="72" t="s">
        <v>29</v>
      </c>
      <c r="Z369" s="72" t="s">
        <v>44</v>
      </c>
      <c r="AA369" s="72" t="s">
        <v>45</v>
      </c>
      <c r="AB369" s="72">
        <v>280.91000000000003</v>
      </c>
      <c r="AC369" s="72">
        <v>204.4</v>
      </c>
      <c r="AD369" s="72" t="s">
        <v>46</v>
      </c>
      <c r="AE369" s="73">
        <v>42458</v>
      </c>
      <c r="AF369" s="72">
        <v>52</v>
      </c>
      <c r="AG369" s="76" t="s">
        <v>40</v>
      </c>
    </row>
    <row r="370" spans="5:33" x14ac:dyDescent="0.3">
      <c r="E370" s="71" t="s">
        <v>976</v>
      </c>
      <c r="F370" s="72" t="s">
        <v>4341</v>
      </c>
      <c r="G370" s="72" t="s">
        <v>6343</v>
      </c>
      <c r="H370" s="72" t="s">
        <v>30</v>
      </c>
      <c r="I370" s="72" t="s">
        <v>8026</v>
      </c>
      <c r="J370" s="72" t="s">
        <v>8021</v>
      </c>
      <c r="K370" s="72" t="s">
        <v>977</v>
      </c>
      <c r="L370" s="73">
        <v>45643</v>
      </c>
      <c r="M370" s="74">
        <v>0.67965277777777777</v>
      </c>
      <c r="N370" s="72">
        <v>18.190000000000001</v>
      </c>
      <c r="O370" s="72">
        <v>2086.98</v>
      </c>
      <c r="P370" s="72">
        <v>2105.17</v>
      </c>
      <c r="Q370" s="72">
        <v>130.44</v>
      </c>
      <c r="R370" s="75">
        <v>45646</v>
      </c>
      <c r="S370" s="72" t="str">
        <f>TEXT(Table15[[#This Row],[Billing_Date]],"YYYY")</f>
        <v>2024</v>
      </c>
      <c r="T370" s="75">
        <v>45865</v>
      </c>
      <c r="U370" s="72" t="s">
        <v>49</v>
      </c>
      <c r="V370" s="72">
        <f>IF(Table15[[#This Row],[Payment_Status]]="Paid",1,0)</f>
        <v>0</v>
      </c>
      <c r="W370" s="72">
        <f>IF(Table15[[#This Row],[Payment_Status]]="Unpaid",1,0)</f>
        <v>1</v>
      </c>
      <c r="X370" s="72">
        <f>IF(Table15[[#This Row],[Payment_Status]]="Pending",1,0)</f>
        <v>0</v>
      </c>
      <c r="Y370" s="72" t="s">
        <v>50</v>
      </c>
      <c r="Z370" s="72" t="s">
        <v>44</v>
      </c>
      <c r="AA370" s="72" t="s">
        <v>45</v>
      </c>
      <c r="AB370" s="72">
        <v>12.39</v>
      </c>
      <c r="AC370" s="72">
        <v>5.8</v>
      </c>
      <c r="AD370" s="72" t="s">
        <v>46</v>
      </c>
      <c r="AE370" s="73">
        <v>45435</v>
      </c>
      <c r="AF370" s="72">
        <v>58</v>
      </c>
      <c r="AG370" s="76" t="s">
        <v>40</v>
      </c>
    </row>
    <row r="371" spans="5:33" x14ac:dyDescent="0.3">
      <c r="E371" s="71" t="s">
        <v>692</v>
      </c>
      <c r="F371" s="72" t="s">
        <v>4342</v>
      </c>
      <c r="G371" s="72" t="s">
        <v>6344</v>
      </c>
      <c r="H371" s="72" t="s">
        <v>30</v>
      </c>
      <c r="I371" s="72" t="s">
        <v>8031</v>
      </c>
      <c r="J371" s="72" t="s">
        <v>8024</v>
      </c>
      <c r="K371" s="72" t="s">
        <v>693</v>
      </c>
      <c r="L371" s="73">
        <v>45719</v>
      </c>
      <c r="M371" s="74">
        <v>0.99531250000000004</v>
      </c>
      <c r="N371" s="72">
        <v>100.95</v>
      </c>
      <c r="O371" s="72">
        <v>3396.98</v>
      </c>
      <c r="P371" s="72">
        <v>3497.93</v>
      </c>
      <c r="Q371" s="72">
        <v>692.64</v>
      </c>
      <c r="R371" s="75">
        <v>45719</v>
      </c>
      <c r="S371" s="72" t="str">
        <f>TEXT(Table15[[#This Row],[Billing_Date]],"YYYY")</f>
        <v>2025</v>
      </c>
      <c r="T371" s="75">
        <v>45885</v>
      </c>
      <c r="U371" s="72" t="s">
        <v>49</v>
      </c>
      <c r="V371" s="72">
        <f>IF(Table15[[#This Row],[Payment_Status]]="Paid",1,0)</f>
        <v>0</v>
      </c>
      <c r="W371" s="72">
        <f>IF(Table15[[#This Row],[Payment_Status]]="Unpaid",1,0)</f>
        <v>1</v>
      </c>
      <c r="X371" s="72">
        <f>IF(Table15[[#This Row],[Payment_Status]]="Pending",1,0)</f>
        <v>0</v>
      </c>
      <c r="Y371" s="72" t="s">
        <v>38</v>
      </c>
      <c r="Z371" s="72" t="s">
        <v>30</v>
      </c>
      <c r="AA371" s="72" t="s">
        <v>45</v>
      </c>
      <c r="AB371" s="72">
        <v>55.36</v>
      </c>
      <c r="AC371" s="72">
        <v>45.59</v>
      </c>
      <c r="AD371" s="72" t="s">
        <v>46</v>
      </c>
      <c r="AE371" s="73">
        <v>43558</v>
      </c>
      <c r="AF371" s="72">
        <v>68</v>
      </c>
      <c r="AG371" s="76" t="s">
        <v>40</v>
      </c>
    </row>
    <row r="372" spans="5:33" x14ac:dyDescent="0.3">
      <c r="E372" s="71" t="s">
        <v>694</v>
      </c>
      <c r="F372" s="72" t="s">
        <v>4343</v>
      </c>
      <c r="G372" s="72" t="s">
        <v>6345</v>
      </c>
      <c r="H372" s="72" t="s">
        <v>30</v>
      </c>
      <c r="I372" s="72" t="s">
        <v>8029</v>
      </c>
      <c r="J372" s="72" t="s">
        <v>8020</v>
      </c>
      <c r="K372" s="72" t="s">
        <v>695</v>
      </c>
      <c r="L372" s="73">
        <v>45777</v>
      </c>
      <c r="M372" s="74">
        <v>0.1380787037037037</v>
      </c>
      <c r="N372" s="72">
        <v>143.87</v>
      </c>
      <c r="O372" s="72">
        <v>2506.7800000000002</v>
      </c>
      <c r="P372" s="72">
        <v>2650.65</v>
      </c>
      <c r="Q372" s="72">
        <v>959.68</v>
      </c>
      <c r="R372" s="75">
        <v>45780</v>
      </c>
      <c r="S372" s="72" t="str">
        <f>TEXT(Table15[[#This Row],[Billing_Date]],"YYYY")</f>
        <v>2025</v>
      </c>
      <c r="T372" s="75">
        <v>45875</v>
      </c>
      <c r="U372" s="72" t="s">
        <v>28</v>
      </c>
      <c r="V372" s="72">
        <f>IF(Table15[[#This Row],[Payment_Status]]="Paid",1,0)</f>
        <v>1</v>
      </c>
      <c r="W372" s="72">
        <f>IF(Table15[[#This Row],[Payment_Status]]="Unpaid",1,0)</f>
        <v>0</v>
      </c>
      <c r="X372" s="72">
        <f>IF(Table15[[#This Row],[Payment_Status]]="Pending",1,0)</f>
        <v>0</v>
      </c>
      <c r="Y372" s="72" t="s">
        <v>58</v>
      </c>
      <c r="Z372" s="72" t="s">
        <v>39</v>
      </c>
      <c r="AA372" s="72" t="s">
        <v>45</v>
      </c>
      <c r="AB372" s="72">
        <v>76.430000000000007</v>
      </c>
      <c r="AC372" s="72">
        <v>67.44</v>
      </c>
      <c r="AD372" s="72" t="s">
        <v>46</v>
      </c>
      <c r="AE372" s="73">
        <v>42686</v>
      </c>
      <c r="AF372" s="72">
        <v>29</v>
      </c>
      <c r="AG372" s="76" t="s">
        <v>64</v>
      </c>
    </row>
    <row r="373" spans="5:33" x14ac:dyDescent="0.3">
      <c r="E373" s="71" t="s">
        <v>696</v>
      </c>
      <c r="F373" s="72" t="s">
        <v>4344</v>
      </c>
      <c r="G373" s="72" t="s">
        <v>6346</v>
      </c>
      <c r="H373" s="72" t="s">
        <v>30</v>
      </c>
      <c r="I373" s="72" t="s">
        <v>8030</v>
      </c>
      <c r="J373" s="72" t="s">
        <v>8023</v>
      </c>
      <c r="K373" s="72" t="s">
        <v>697</v>
      </c>
      <c r="L373" s="73">
        <v>45639</v>
      </c>
      <c r="M373" s="74">
        <v>0.13793981481481482</v>
      </c>
      <c r="N373" s="72">
        <v>275.69</v>
      </c>
      <c r="O373" s="72">
        <v>4280.59</v>
      </c>
      <c r="P373" s="72">
        <v>4556.28</v>
      </c>
      <c r="Q373" s="72">
        <v>1446.31</v>
      </c>
      <c r="R373" s="75">
        <v>45640</v>
      </c>
      <c r="S373" s="72" t="str">
        <f>TEXT(Table15[[#This Row],[Billing_Date]],"YYYY")</f>
        <v>2024</v>
      </c>
      <c r="T373" s="75">
        <v>45865</v>
      </c>
      <c r="U373" s="72" t="s">
        <v>28</v>
      </c>
      <c r="V373" s="72">
        <f>IF(Table15[[#This Row],[Payment_Status]]="Paid",1,0)</f>
        <v>1</v>
      </c>
      <c r="W373" s="72">
        <f>IF(Table15[[#This Row],[Payment_Status]]="Unpaid",1,0)</f>
        <v>0</v>
      </c>
      <c r="X373" s="72">
        <f>IF(Table15[[#This Row],[Payment_Status]]="Pending",1,0)</f>
        <v>0</v>
      </c>
      <c r="Y373" s="72" t="s">
        <v>50</v>
      </c>
      <c r="Z373" s="72" t="s">
        <v>30</v>
      </c>
      <c r="AA373" s="72" t="s">
        <v>51</v>
      </c>
      <c r="AB373" s="72">
        <v>131.76</v>
      </c>
      <c r="AC373" s="72">
        <v>143.93</v>
      </c>
      <c r="AD373" s="72" t="s">
        <v>46</v>
      </c>
      <c r="AE373" s="73">
        <v>43569</v>
      </c>
      <c r="AF373" s="72">
        <v>40</v>
      </c>
      <c r="AG373" s="76" t="s">
        <v>33</v>
      </c>
    </row>
    <row r="374" spans="5:33" x14ac:dyDescent="0.3">
      <c r="E374" s="71" t="s">
        <v>698</v>
      </c>
      <c r="F374" s="72" t="s">
        <v>4345</v>
      </c>
      <c r="G374" s="72" t="s">
        <v>6347</v>
      </c>
      <c r="H374" s="72" t="s">
        <v>35</v>
      </c>
      <c r="I374" s="72" t="s">
        <v>8029</v>
      </c>
      <c r="J374" s="72" t="s">
        <v>8020</v>
      </c>
      <c r="K374" s="72" t="s">
        <v>699</v>
      </c>
      <c r="L374" s="73">
        <v>45709</v>
      </c>
      <c r="M374" s="74">
        <v>0.21513888888888888</v>
      </c>
      <c r="N374" s="72">
        <v>459.18</v>
      </c>
      <c r="O374" s="72">
        <v>4345.55</v>
      </c>
      <c r="P374" s="72">
        <v>4804.7299999999996</v>
      </c>
      <c r="Q374" s="72">
        <v>3341.55</v>
      </c>
      <c r="R374" s="75">
        <v>45846</v>
      </c>
      <c r="S374" s="72" t="str">
        <f>TEXT(Table15[[#This Row],[Billing_Date]],"YYYY")</f>
        <v>2025</v>
      </c>
      <c r="T374" s="75">
        <v>45864</v>
      </c>
      <c r="U374" s="72" t="s">
        <v>28</v>
      </c>
      <c r="V374" s="72">
        <f>IF(Table15[[#This Row],[Payment_Status]]="Paid",1,0)</f>
        <v>1</v>
      </c>
      <c r="W374" s="72">
        <f>IF(Table15[[#This Row],[Payment_Status]]="Unpaid",1,0)</f>
        <v>0</v>
      </c>
      <c r="X374" s="72">
        <f>IF(Table15[[#This Row],[Payment_Status]]="Pending",1,0)</f>
        <v>0</v>
      </c>
      <c r="Y374" s="72" t="s">
        <v>58</v>
      </c>
      <c r="Z374" s="72" t="s">
        <v>44</v>
      </c>
      <c r="AA374" s="72" t="s">
        <v>85</v>
      </c>
      <c r="AB374" s="72">
        <v>284.29000000000002</v>
      </c>
      <c r="AC374" s="72">
        <v>174.89</v>
      </c>
      <c r="AD374" s="72" t="s">
        <v>32</v>
      </c>
      <c r="AE374" s="73">
        <v>42640</v>
      </c>
      <c r="AF374" s="72">
        <v>64</v>
      </c>
      <c r="AG374" s="76" t="s">
        <v>64</v>
      </c>
    </row>
    <row r="375" spans="5:33" x14ac:dyDescent="0.3">
      <c r="E375" s="71" t="s">
        <v>700</v>
      </c>
      <c r="F375" s="72" t="s">
        <v>4346</v>
      </c>
      <c r="G375" s="72" t="s">
        <v>6348</v>
      </c>
      <c r="H375" s="72" t="s">
        <v>30</v>
      </c>
      <c r="I375" s="72" t="s">
        <v>8029</v>
      </c>
      <c r="J375" s="72" t="s">
        <v>8020</v>
      </c>
      <c r="K375" s="72" t="s">
        <v>701</v>
      </c>
      <c r="L375" s="73">
        <v>45685</v>
      </c>
      <c r="M375" s="74">
        <v>0.41195601851851854</v>
      </c>
      <c r="N375" s="72">
        <v>473.29</v>
      </c>
      <c r="O375" s="72">
        <v>3094.98</v>
      </c>
      <c r="P375" s="72">
        <v>3568.27</v>
      </c>
      <c r="Q375" s="72">
        <v>2974.62</v>
      </c>
      <c r="R375" s="75">
        <v>45689</v>
      </c>
      <c r="S375" s="72" t="str">
        <f>TEXT(Table15[[#This Row],[Billing_Date]],"YYYY")</f>
        <v>2025</v>
      </c>
      <c r="T375" s="75">
        <v>45875</v>
      </c>
      <c r="U375" s="72" t="s">
        <v>37</v>
      </c>
      <c r="V375" s="72">
        <f>IF(Table15[[#This Row],[Payment_Status]]="Paid",1,0)</f>
        <v>0</v>
      </c>
      <c r="W375" s="72">
        <f>IF(Table15[[#This Row],[Payment_Status]]="Unpaid",1,0)</f>
        <v>0</v>
      </c>
      <c r="X375" s="72">
        <f>IF(Table15[[#This Row],[Payment_Status]]="Pending",1,0)</f>
        <v>1</v>
      </c>
      <c r="Y375" s="72" t="s">
        <v>29</v>
      </c>
      <c r="Z375" s="72" t="s">
        <v>39</v>
      </c>
      <c r="AA375" s="72" t="s">
        <v>63</v>
      </c>
      <c r="AB375" s="72">
        <v>201.72</v>
      </c>
      <c r="AC375" s="72">
        <v>271.57</v>
      </c>
      <c r="AD375" s="72" t="s">
        <v>32</v>
      </c>
      <c r="AE375" s="73">
        <v>42827</v>
      </c>
      <c r="AF375" s="72">
        <v>25</v>
      </c>
      <c r="AG375" s="76" t="s">
        <v>33</v>
      </c>
    </row>
    <row r="376" spans="5:33" x14ac:dyDescent="0.3">
      <c r="E376" s="71" t="s">
        <v>702</v>
      </c>
      <c r="F376" s="72" t="s">
        <v>4347</v>
      </c>
      <c r="G376" s="72" t="s">
        <v>6349</v>
      </c>
      <c r="H376" s="72" t="s">
        <v>35</v>
      </c>
      <c r="I376" s="72" t="s">
        <v>8026</v>
      </c>
      <c r="J376" s="72" t="s">
        <v>8021</v>
      </c>
      <c r="K376" s="72" t="s">
        <v>703</v>
      </c>
      <c r="L376" s="73">
        <v>45552</v>
      </c>
      <c r="M376" s="74">
        <v>0.71600694444444446</v>
      </c>
      <c r="N376" s="72">
        <v>18.600000000000001</v>
      </c>
      <c r="O376" s="72">
        <v>2938.81</v>
      </c>
      <c r="P376" s="72">
        <v>2957.41</v>
      </c>
      <c r="Q376" s="72">
        <v>106.99</v>
      </c>
      <c r="R376" s="75">
        <v>45837</v>
      </c>
      <c r="S376" s="72" t="str">
        <f>TEXT(Table15[[#This Row],[Billing_Date]],"YYYY")</f>
        <v>2025</v>
      </c>
      <c r="T376" s="75">
        <v>45864</v>
      </c>
      <c r="U376" s="72" t="s">
        <v>37</v>
      </c>
      <c r="V376" s="72">
        <f>IF(Table15[[#This Row],[Payment_Status]]="Paid",1,0)</f>
        <v>0</v>
      </c>
      <c r="W376" s="72">
        <f>IF(Table15[[#This Row],[Payment_Status]]="Unpaid",1,0)</f>
        <v>0</v>
      </c>
      <c r="X376" s="72">
        <f>IF(Table15[[#This Row],[Payment_Status]]="Pending",1,0)</f>
        <v>1</v>
      </c>
      <c r="Y376" s="72" t="s">
        <v>58</v>
      </c>
      <c r="Z376" s="72" t="s">
        <v>30</v>
      </c>
      <c r="AA376" s="72" t="s">
        <v>31</v>
      </c>
      <c r="AB376" s="72">
        <v>12.61</v>
      </c>
      <c r="AC376" s="72">
        <v>5.99</v>
      </c>
      <c r="AD376" s="72" t="s">
        <v>32</v>
      </c>
      <c r="AE376" s="73">
        <v>42950</v>
      </c>
      <c r="AF376" s="72">
        <v>42</v>
      </c>
      <c r="AG376" s="76" t="s">
        <v>40</v>
      </c>
    </row>
    <row r="377" spans="5:33" x14ac:dyDescent="0.3">
      <c r="E377" s="71" t="s">
        <v>704</v>
      </c>
      <c r="F377" s="72" t="s">
        <v>4348</v>
      </c>
      <c r="G377" s="72" t="s">
        <v>6350</v>
      </c>
      <c r="H377" s="72" t="s">
        <v>26</v>
      </c>
      <c r="I377" s="72" t="s">
        <v>8025</v>
      </c>
      <c r="J377" s="72" t="s">
        <v>8020</v>
      </c>
      <c r="K377" s="72" t="s">
        <v>705</v>
      </c>
      <c r="L377" s="73">
        <v>45633</v>
      </c>
      <c r="M377" s="74">
        <v>0.96619212962962964</v>
      </c>
      <c r="N377" s="72">
        <v>30.87</v>
      </c>
      <c r="O377" s="72">
        <v>3092.68</v>
      </c>
      <c r="P377" s="72">
        <v>3123.5499999999902</v>
      </c>
      <c r="Q377" s="72">
        <v>172.78</v>
      </c>
      <c r="R377" s="75">
        <v>45639</v>
      </c>
      <c r="S377" s="72" t="str">
        <f>TEXT(Table15[[#This Row],[Billing_Date]],"YYYY")</f>
        <v>2024</v>
      </c>
      <c r="T377" s="75">
        <v>45886</v>
      </c>
      <c r="U377" s="72" t="s">
        <v>49</v>
      </c>
      <c r="V377" s="72">
        <f>IF(Table15[[#This Row],[Payment_Status]]="Paid",1,0)</f>
        <v>0</v>
      </c>
      <c r="W377" s="72">
        <f>IF(Table15[[#This Row],[Payment_Status]]="Unpaid",1,0)</f>
        <v>1</v>
      </c>
      <c r="X377" s="72">
        <f>IF(Table15[[#This Row],[Payment_Status]]="Pending",1,0)</f>
        <v>0</v>
      </c>
      <c r="Y377" s="72" t="s">
        <v>38</v>
      </c>
      <c r="Z377" s="72" t="s">
        <v>30</v>
      </c>
      <c r="AA377" s="72" t="s">
        <v>85</v>
      </c>
      <c r="AB377" s="72">
        <v>17.79</v>
      </c>
      <c r="AC377" s="72">
        <v>13.08</v>
      </c>
      <c r="AD377" s="72" t="s">
        <v>32</v>
      </c>
      <c r="AE377" s="73">
        <v>42357</v>
      </c>
      <c r="AF377" s="72">
        <v>24</v>
      </c>
      <c r="AG377" s="76" t="s">
        <v>40</v>
      </c>
    </row>
    <row r="378" spans="5:33" x14ac:dyDescent="0.3">
      <c r="E378" s="71" t="s">
        <v>2828</v>
      </c>
      <c r="F378" s="72" t="s">
        <v>4349</v>
      </c>
      <c r="G378" s="72" t="s">
        <v>6351</v>
      </c>
      <c r="H378" s="72" t="s">
        <v>30</v>
      </c>
      <c r="I378" s="72" t="s">
        <v>8025</v>
      </c>
      <c r="J378" s="72" t="s">
        <v>8020</v>
      </c>
      <c r="K378" s="72" t="s">
        <v>2829</v>
      </c>
      <c r="L378" s="73">
        <v>45537</v>
      </c>
      <c r="M378" s="74">
        <v>0.48658564814814814</v>
      </c>
      <c r="N378" s="72">
        <v>174.76</v>
      </c>
      <c r="O378" s="72">
        <v>4176.2</v>
      </c>
      <c r="P378" s="72">
        <v>4350.96</v>
      </c>
      <c r="Q378" s="72">
        <v>963.92</v>
      </c>
      <c r="R378" s="75">
        <v>45593</v>
      </c>
      <c r="S378" s="72" t="str">
        <f>TEXT(Table15[[#This Row],[Billing_Date]],"YYYY")</f>
        <v>2024</v>
      </c>
      <c r="T378" s="75">
        <v>45859</v>
      </c>
      <c r="U378" s="72" t="s">
        <v>37</v>
      </c>
      <c r="V378" s="72">
        <f>IF(Table15[[#This Row],[Payment_Status]]="Paid",1,0)</f>
        <v>0</v>
      </c>
      <c r="W378" s="72">
        <f>IF(Table15[[#This Row],[Payment_Status]]="Unpaid",1,0)</f>
        <v>0</v>
      </c>
      <c r="X378" s="72">
        <f>IF(Table15[[#This Row],[Payment_Status]]="Pending",1,0)</f>
        <v>1</v>
      </c>
      <c r="Y378" s="72" t="s">
        <v>38</v>
      </c>
      <c r="Z378" s="72" t="s">
        <v>39</v>
      </c>
      <c r="AA378" s="72" t="s">
        <v>51</v>
      </c>
      <c r="AB378" s="72">
        <v>117.82</v>
      </c>
      <c r="AC378" s="72">
        <v>56.94</v>
      </c>
      <c r="AD378" s="72" t="s">
        <v>46</v>
      </c>
      <c r="AE378" s="73">
        <v>44987</v>
      </c>
      <c r="AF378" s="72">
        <v>58</v>
      </c>
      <c r="AG378" s="76" t="s">
        <v>33</v>
      </c>
    </row>
    <row r="379" spans="5:33" x14ac:dyDescent="0.3">
      <c r="E379" s="71" t="s">
        <v>708</v>
      </c>
      <c r="F379" s="72" t="s">
        <v>4350</v>
      </c>
      <c r="G379" s="72" t="s">
        <v>6352</v>
      </c>
      <c r="H379" s="72" t="s">
        <v>30</v>
      </c>
      <c r="I379" s="72" t="s">
        <v>8030</v>
      </c>
      <c r="J379" s="72" t="s">
        <v>8023</v>
      </c>
      <c r="K379" s="72" t="s">
        <v>709</v>
      </c>
      <c r="L379" s="73">
        <v>45779</v>
      </c>
      <c r="M379" s="74">
        <v>0.75420138888888888</v>
      </c>
      <c r="N379" s="72">
        <v>15.33</v>
      </c>
      <c r="O379" s="72">
        <v>2561.13</v>
      </c>
      <c r="P379" s="72">
        <v>2576.46</v>
      </c>
      <c r="Q379" s="72">
        <v>93.13</v>
      </c>
      <c r="R379" s="75">
        <v>45779</v>
      </c>
      <c r="S379" s="72" t="str">
        <f>TEXT(Table15[[#This Row],[Billing_Date]],"YYYY")</f>
        <v>2025</v>
      </c>
      <c r="T379" s="75">
        <v>45861</v>
      </c>
      <c r="U379" s="72" t="s">
        <v>37</v>
      </c>
      <c r="V379" s="72">
        <f>IF(Table15[[#This Row],[Payment_Status]]="Paid",1,0)</f>
        <v>0</v>
      </c>
      <c r="W379" s="72">
        <f>IF(Table15[[#This Row],[Payment_Status]]="Unpaid",1,0)</f>
        <v>0</v>
      </c>
      <c r="X379" s="72">
        <f>IF(Table15[[#This Row],[Payment_Status]]="Pending",1,0)</f>
        <v>1</v>
      </c>
      <c r="Y379" s="72" t="s">
        <v>38</v>
      </c>
      <c r="Z379" s="72" t="s">
        <v>30</v>
      </c>
      <c r="AA379" s="72" t="s">
        <v>85</v>
      </c>
      <c r="AB379" s="72">
        <v>7.33</v>
      </c>
      <c r="AC379" s="72">
        <v>8</v>
      </c>
      <c r="AD379" s="72" t="s">
        <v>32</v>
      </c>
      <c r="AE379" s="73">
        <v>44049</v>
      </c>
      <c r="AF379" s="72">
        <v>64</v>
      </c>
      <c r="AG379" s="76" t="s">
        <v>40</v>
      </c>
    </row>
    <row r="380" spans="5:33" x14ac:dyDescent="0.3">
      <c r="E380" s="71" t="s">
        <v>1274</v>
      </c>
      <c r="F380" s="72" t="s">
        <v>4351</v>
      </c>
      <c r="G380" s="72" t="s">
        <v>6353</v>
      </c>
      <c r="H380" s="72" t="s">
        <v>35</v>
      </c>
      <c r="I380" s="72" t="s">
        <v>8026</v>
      </c>
      <c r="J380" s="72" t="s">
        <v>8021</v>
      </c>
      <c r="K380" s="72" t="s">
        <v>1275</v>
      </c>
      <c r="L380" s="73">
        <v>45580</v>
      </c>
      <c r="M380" s="74">
        <v>0.90206018518518516</v>
      </c>
      <c r="N380" s="72">
        <v>83.04</v>
      </c>
      <c r="O380" s="72">
        <v>2306.46</v>
      </c>
      <c r="P380" s="72">
        <v>2389.5</v>
      </c>
      <c r="Q380" s="72">
        <v>494.26</v>
      </c>
      <c r="R380" s="75">
        <v>45647</v>
      </c>
      <c r="S380" s="72" t="str">
        <f>TEXT(Table15[[#This Row],[Billing_Date]],"YYYY")</f>
        <v>2024</v>
      </c>
      <c r="T380" s="75">
        <v>45875</v>
      </c>
      <c r="U380" s="72" t="s">
        <v>28</v>
      </c>
      <c r="V380" s="72">
        <f>IF(Table15[[#This Row],[Payment_Status]]="Paid",1,0)</f>
        <v>1</v>
      </c>
      <c r="W380" s="72">
        <f>IF(Table15[[#This Row],[Payment_Status]]="Unpaid",1,0)</f>
        <v>0</v>
      </c>
      <c r="X380" s="72">
        <f>IF(Table15[[#This Row],[Payment_Status]]="Pending",1,0)</f>
        <v>0</v>
      </c>
      <c r="Y380" s="72" t="s">
        <v>38</v>
      </c>
      <c r="Z380" s="72" t="s">
        <v>39</v>
      </c>
      <c r="AA380" s="72" t="s">
        <v>51</v>
      </c>
      <c r="AB380" s="72">
        <v>47.07</v>
      </c>
      <c r="AC380" s="72">
        <v>35.97</v>
      </c>
      <c r="AD380" s="72" t="s">
        <v>46</v>
      </c>
      <c r="AE380" s="73">
        <v>42661</v>
      </c>
      <c r="AF380" s="72">
        <v>69</v>
      </c>
      <c r="AG380" s="76" t="s">
        <v>33</v>
      </c>
    </row>
    <row r="381" spans="5:33" x14ac:dyDescent="0.3">
      <c r="E381" s="71" t="s">
        <v>712</v>
      </c>
      <c r="F381" s="72" t="s">
        <v>4352</v>
      </c>
      <c r="G381" s="72" t="s">
        <v>6354</v>
      </c>
      <c r="H381" s="72" t="s">
        <v>26</v>
      </c>
      <c r="I381" s="72" t="s">
        <v>8029</v>
      </c>
      <c r="J381" s="72" t="s">
        <v>8020</v>
      </c>
      <c r="K381" s="72" t="s">
        <v>713</v>
      </c>
      <c r="L381" s="73">
        <v>45605</v>
      </c>
      <c r="M381" s="74">
        <v>0.67966435185185181</v>
      </c>
      <c r="N381" s="72">
        <v>96.07</v>
      </c>
      <c r="O381" s="72">
        <v>3685.81</v>
      </c>
      <c r="P381" s="72">
        <v>3781.88</v>
      </c>
      <c r="Q381" s="72">
        <v>443.21</v>
      </c>
      <c r="R381" s="75">
        <v>45607</v>
      </c>
      <c r="S381" s="72" t="str">
        <f>TEXT(Table15[[#This Row],[Billing_Date]],"YYYY")</f>
        <v>2024</v>
      </c>
      <c r="T381" s="75">
        <v>45870</v>
      </c>
      <c r="U381" s="72" t="s">
        <v>37</v>
      </c>
      <c r="V381" s="72">
        <f>IF(Table15[[#This Row],[Payment_Status]]="Paid",1,0)</f>
        <v>0</v>
      </c>
      <c r="W381" s="72">
        <f>IF(Table15[[#This Row],[Payment_Status]]="Unpaid",1,0)</f>
        <v>0</v>
      </c>
      <c r="X381" s="72">
        <f>IF(Table15[[#This Row],[Payment_Status]]="Pending",1,0)</f>
        <v>1</v>
      </c>
      <c r="Y381" s="72" t="s">
        <v>43</v>
      </c>
      <c r="Z381" s="72" t="s">
        <v>39</v>
      </c>
      <c r="AA381" s="72" t="s">
        <v>51</v>
      </c>
      <c r="AB381" s="72">
        <v>63.41</v>
      </c>
      <c r="AC381" s="72">
        <v>32.659999999999997</v>
      </c>
      <c r="AD381" s="72" t="s">
        <v>46</v>
      </c>
      <c r="AE381" s="73">
        <v>44133</v>
      </c>
      <c r="AF381" s="72">
        <v>51</v>
      </c>
      <c r="AG381" s="76" t="s">
        <v>40</v>
      </c>
    </row>
    <row r="382" spans="5:33" x14ac:dyDescent="0.3">
      <c r="E382" s="71" t="s">
        <v>1867</v>
      </c>
      <c r="F382" s="72" t="s">
        <v>4353</v>
      </c>
      <c r="G382" s="72" t="s">
        <v>6355</v>
      </c>
      <c r="H382" s="72" t="s">
        <v>26</v>
      </c>
      <c r="I382" s="72" t="s">
        <v>8027</v>
      </c>
      <c r="J382" s="72" t="s">
        <v>8022</v>
      </c>
      <c r="K382" s="72" t="s">
        <v>1868</v>
      </c>
      <c r="L382" s="73">
        <v>45695</v>
      </c>
      <c r="M382" s="74">
        <v>0.39518518518518519</v>
      </c>
      <c r="N382" s="72">
        <v>473</v>
      </c>
      <c r="O382" s="72">
        <v>3055.06</v>
      </c>
      <c r="P382" s="72">
        <v>3528.06</v>
      </c>
      <c r="Q382" s="72">
        <v>2143.5500000000002</v>
      </c>
      <c r="R382" s="75">
        <v>45828</v>
      </c>
      <c r="S382" s="72" t="str">
        <f>TEXT(Table15[[#This Row],[Billing_Date]],"YYYY")</f>
        <v>2025</v>
      </c>
      <c r="T382" s="75">
        <v>45881</v>
      </c>
      <c r="U382" s="72" t="s">
        <v>28</v>
      </c>
      <c r="V382" s="72">
        <f>IF(Table15[[#This Row],[Payment_Status]]="Paid",1,0)</f>
        <v>1</v>
      </c>
      <c r="W382" s="72">
        <f>IF(Table15[[#This Row],[Payment_Status]]="Unpaid",1,0)</f>
        <v>0</v>
      </c>
      <c r="X382" s="72">
        <f>IF(Table15[[#This Row],[Payment_Status]]="Pending",1,0)</f>
        <v>0</v>
      </c>
      <c r="Y382" s="72" t="s">
        <v>50</v>
      </c>
      <c r="Z382" s="72" t="s">
        <v>44</v>
      </c>
      <c r="AA382" s="72" t="s">
        <v>51</v>
      </c>
      <c r="AB382" s="72">
        <v>249.84</v>
      </c>
      <c r="AC382" s="72">
        <v>223.16</v>
      </c>
      <c r="AD382" s="72" t="s">
        <v>46</v>
      </c>
      <c r="AE382" s="73">
        <v>42540</v>
      </c>
      <c r="AF382" s="72">
        <v>18</v>
      </c>
      <c r="AG382" s="76" t="s">
        <v>40</v>
      </c>
    </row>
    <row r="383" spans="5:33" x14ac:dyDescent="0.3">
      <c r="E383" s="71" t="s">
        <v>716</v>
      </c>
      <c r="F383" s="72" t="s">
        <v>4354</v>
      </c>
      <c r="G383" s="72" t="s">
        <v>6356</v>
      </c>
      <c r="H383" s="72" t="s">
        <v>26</v>
      </c>
      <c r="I383" s="72" t="s">
        <v>8031</v>
      </c>
      <c r="J383" s="72" t="s">
        <v>8024</v>
      </c>
      <c r="K383" s="72" t="s">
        <v>717</v>
      </c>
      <c r="L383" s="73">
        <v>45516</v>
      </c>
      <c r="M383" s="74">
        <v>2.3807870370370372E-2</v>
      </c>
      <c r="N383" s="72">
        <v>416.51</v>
      </c>
      <c r="O383" s="72">
        <v>2140.84</v>
      </c>
      <c r="P383" s="72">
        <v>2557.35</v>
      </c>
      <c r="Q383" s="72">
        <v>2304.52</v>
      </c>
      <c r="R383" s="75">
        <v>45848</v>
      </c>
      <c r="S383" s="72" t="str">
        <f>TEXT(Table15[[#This Row],[Billing_Date]],"YYYY")</f>
        <v>2025</v>
      </c>
      <c r="T383" s="75">
        <v>45874</v>
      </c>
      <c r="U383" s="72" t="s">
        <v>28</v>
      </c>
      <c r="V383" s="72">
        <f>IF(Table15[[#This Row],[Payment_Status]]="Paid",1,0)</f>
        <v>1</v>
      </c>
      <c r="W383" s="72">
        <f>IF(Table15[[#This Row],[Payment_Status]]="Unpaid",1,0)</f>
        <v>0</v>
      </c>
      <c r="X383" s="72">
        <f>IF(Table15[[#This Row],[Payment_Status]]="Pending",1,0)</f>
        <v>0</v>
      </c>
      <c r="Y383" s="72" t="s">
        <v>43</v>
      </c>
      <c r="Z383" s="72" t="s">
        <v>30</v>
      </c>
      <c r="AA383" s="72" t="s">
        <v>85</v>
      </c>
      <c r="AB383" s="72">
        <v>230.14</v>
      </c>
      <c r="AC383" s="72">
        <v>186.37</v>
      </c>
      <c r="AD383" s="72" t="s">
        <v>32</v>
      </c>
      <c r="AE383" s="73">
        <v>42963</v>
      </c>
      <c r="AF383" s="72">
        <v>74</v>
      </c>
      <c r="AG383" s="76" t="s">
        <v>33</v>
      </c>
    </row>
    <row r="384" spans="5:33" x14ac:dyDescent="0.3">
      <c r="E384" s="71" t="s">
        <v>718</v>
      </c>
      <c r="F384" s="72" t="s">
        <v>4355</v>
      </c>
      <c r="G384" s="72" t="s">
        <v>6357</v>
      </c>
      <c r="H384" s="72" t="s">
        <v>35</v>
      </c>
      <c r="I384" s="72" t="s">
        <v>8030</v>
      </c>
      <c r="J384" s="72" t="s">
        <v>8023</v>
      </c>
      <c r="K384" s="72" t="s">
        <v>719</v>
      </c>
      <c r="L384" s="73">
        <v>45684</v>
      </c>
      <c r="M384" s="74">
        <v>0.85892361111111115</v>
      </c>
      <c r="N384" s="72">
        <v>385.17</v>
      </c>
      <c r="O384" s="72">
        <v>3854.34</v>
      </c>
      <c r="P384" s="72">
        <v>4239.51</v>
      </c>
      <c r="Q384" s="72">
        <v>2102.67</v>
      </c>
      <c r="R384" s="75">
        <v>45690</v>
      </c>
      <c r="S384" s="72" t="str">
        <f>TEXT(Table15[[#This Row],[Billing_Date]],"YYYY")</f>
        <v>2025</v>
      </c>
      <c r="T384" s="75">
        <v>45881</v>
      </c>
      <c r="U384" s="72" t="s">
        <v>28</v>
      </c>
      <c r="V384" s="72">
        <f>IF(Table15[[#This Row],[Payment_Status]]="Paid",1,0)</f>
        <v>1</v>
      </c>
      <c r="W384" s="72">
        <f>IF(Table15[[#This Row],[Payment_Status]]="Unpaid",1,0)</f>
        <v>0</v>
      </c>
      <c r="X384" s="72">
        <f>IF(Table15[[#This Row],[Payment_Status]]="Pending",1,0)</f>
        <v>0</v>
      </c>
      <c r="Y384" s="72" t="s">
        <v>58</v>
      </c>
      <c r="Z384" s="72" t="s">
        <v>44</v>
      </c>
      <c r="AA384" s="72" t="s">
        <v>85</v>
      </c>
      <c r="AB384" s="72">
        <v>170.45</v>
      </c>
      <c r="AC384" s="72">
        <v>214.72</v>
      </c>
      <c r="AD384" s="72" t="s">
        <v>32</v>
      </c>
      <c r="AE384" s="73">
        <v>42785</v>
      </c>
      <c r="AF384" s="72">
        <v>48</v>
      </c>
      <c r="AG384" s="76" t="s">
        <v>33</v>
      </c>
    </row>
    <row r="385" spans="5:33" x14ac:dyDescent="0.3">
      <c r="E385" s="71" t="s">
        <v>720</v>
      </c>
      <c r="F385" s="72" t="s">
        <v>4356</v>
      </c>
      <c r="G385" s="72" t="s">
        <v>6358</v>
      </c>
      <c r="H385" s="72" t="s">
        <v>35</v>
      </c>
      <c r="I385" s="72" t="s">
        <v>8029</v>
      </c>
      <c r="J385" s="72" t="s">
        <v>8020</v>
      </c>
      <c r="K385" s="72" t="s">
        <v>721</v>
      </c>
      <c r="L385" s="73">
        <v>45755</v>
      </c>
      <c r="M385" s="74">
        <v>0.88645833333333335</v>
      </c>
      <c r="N385" s="72">
        <v>150.12</v>
      </c>
      <c r="O385" s="72">
        <v>1221.25</v>
      </c>
      <c r="P385" s="72">
        <v>1371.37</v>
      </c>
      <c r="Q385" s="72">
        <v>873.72</v>
      </c>
      <c r="R385" s="75">
        <v>45758</v>
      </c>
      <c r="S385" s="72" t="str">
        <f>TEXT(Table15[[#This Row],[Billing_Date]],"YYYY")</f>
        <v>2025</v>
      </c>
      <c r="T385" s="75">
        <v>45860</v>
      </c>
      <c r="U385" s="72" t="s">
        <v>49</v>
      </c>
      <c r="V385" s="72">
        <f>IF(Table15[[#This Row],[Payment_Status]]="Paid",1,0)</f>
        <v>0</v>
      </c>
      <c r="W385" s="72">
        <f>IF(Table15[[#This Row],[Payment_Status]]="Unpaid",1,0)</f>
        <v>1</v>
      </c>
      <c r="X385" s="72">
        <f>IF(Table15[[#This Row],[Payment_Status]]="Pending",1,0)</f>
        <v>0</v>
      </c>
      <c r="Y385" s="72" t="s">
        <v>50</v>
      </c>
      <c r="Z385" s="72" t="s">
        <v>30</v>
      </c>
      <c r="AA385" s="72" t="s">
        <v>63</v>
      </c>
      <c r="AB385" s="72">
        <v>84.45</v>
      </c>
      <c r="AC385" s="72">
        <v>65.67</v>
      </c>
      <c r="AD385" s="72" t="s">
        <v>32</v>
      </c>
      <c r="AE385" s="73">
        <v>45480</v>
      </c>
      <c r="AF385" s="72">
        <v>65</v>
      </c>
      <c r="AG385" s="76" t="s">
        <v>40</v>
      </c>
    </row>
    <row r="386" spans="5:33" x14ac:dyDescent="0.3">
      <c r="E386" s="71" t="s">
        <v>722</v>
      </c>
      <c r="F386" s="72" t="s">
        <v>4357</v>
      </c>
      <c r="G386" s="72" t="s">
        <v>6359</v>
      </c>
      <c r="H386" s="72" t="s">
        <v>30</v>
      </c>
      <c r="I386" s="72" t="s">
        <v>8028</v>
      </c>
      <c r="J386" s="72" t="s">
        <v>8022</v>
      </c>
      <c r="K386" s="72" t="s">
        <v>723</v>
      </c>
      <c r="L386" s="73">
        <v>45625</v>
      </c>
      <c r="M386" s="74">
        <v>0.43792824074074072</v>
      </c>
      <c r="N386" s="72">
        <v>380.85</v>
      </c>
      <c r="O386" s="72">
        <v>2144.9699999999998</v>
      </c>
      <c r="P386" s="72">
        <v>2525.8199999999902</v>
      </c>
      <c r="Q386" s="72">
        <v>2675.28</v>
      </c>
      <c r="R386" s="75">
        <v>45855</v>
      </c>
      <c r="S386" s="72" t="str">
        <f>TEXT(Table15[[#This Row],[Billing_Date]],"YYYY")</f>
        <v>2025</v>
      </c>
      <c r="T386" s="75">
        <v>45882</v>
      </c>
      <c r="U386" s="72" t="s">
        <v>37</v>
      </c>
      <c r="V386" s="72">
        <f>IF(Table15[[#This Row],[Payment_Status]]="Paid",1,0)</f>
        <v>0</v>
      </c>
      <c r="W386" s="72">
        <f>IF(Table15[[#This Row],[Payment_Status]]="Unpaid",1,0)</f>
        <v>0</v>
      </c>
      <c r="X386" s="72">
        <f>IF(Table15[[#This Row],[Payment_Status]]="Pending",1,0)</f>
        <v>1</v>
      </c>
      <c r="Y386" s="72" t="s">
        <v>43</v>
      </c>
      <c r="Z386" s="72" t="s">
        <v>30</v>
      </c>
      <c r="AA386" s="72" t="s">
        <v>63</v>
      </c>
      <c r="AB386" s="72">
        <v>210.29</v>
      </c>
      <c r="AC386" s="72">
        <v>170.56</v>
      </c>
      <c r="AD386" s="72" t="s">
        <v>46</v>
      </c>
      <c r="AE386" s="73">
        <v>42894</v>
      </c>
      <c r="AF386" s="72">
        <v>68</v>
      </c>
      <c r="AG386" s="76" t="s">
        <v>64</v>
      </c>
    </row>
    <row r="387" spans="5:33" x14ac:dyDescent="0.3">
      <c r="E387" s="71" t="s">
        <v>724</v>
      </c>
      <c r="F387" s="72" t="s">
        <v>4358</v>
      </c>
      <c r="G387" s="72" t="s">
        <v>6360</v>
      </c>
      <c r="H387" s="72" t="s">
        <v>30</v>
      </c>
      <c r="I387" s="72" t="s">
        <v>8029</v>
      </c>
      <c r="J387" s="72" t="s">
        <v>8020</v>
      </c>
      <c r="K387" s="72" t="s">
        <v>725</v>
      </c>
      <c r="L387" s="73">
        <v>45565</v>
      </c>
      <c r="M387" s="74">
        <v>0.26550925925925928</v>
      </c>
      <c r="N387" s="72">
        <v>484.44</v>
      </c>
      <c r="O387" s="72">
        <v>1942.74</v>
      </c>
      <c r="P387" s="72">
        <v>2427.1799999999998</v>
      </c>
      <c r="Q387" s="72">
        <v>2727.73</v>
      </c>
      <c r="R387" s="75">
        <v>45586</v>
      </c>
      <c r="S387" s="72" t="str">
        <f>TEXT(Table15[[#This Row],[Billing_Date]],"YYYY")</f>
        <v>2024</v>
      </c>
      <c r="T387" s="75">
        <v>45857</v>
      </c>
      <c r="U387" s="72" t="s">
        <v>37</v>
      </c>
      <c r="V387" s="72">
        <f>IF(Table15[[#This Row],[Payment_Status]]="Paid",1,0)</f>
        <v>0</v>
      </c>
      <c r="W387" s="72">
        <f>IF(Table15[[#This Row],[Payment_Status]]="Unpaid",1,0)</f>
        <v>0</v>
      </c>
      <c r="X387" s="72">
        <f>IF(Table15[[#This Row],[Payment_Status]]="Pending",1,0)</f>
        <v>1</v>
      </c>
      <c r="Y387" s="72" t="s">
        <v>50</v>
      </c>
      <c r="Z387" s="72" t="s">
        <v>44</v>
      </c>
      <c r="AA387" s="72" t="s">
        <v>45</v>
      </c>
      <c r="AB387" s="72">
        <v>256.38</v>
      </c>
      <c r="AC387" s="72">
        <v>228.06</v>
      </c>
      <c r="AD387" s="72" t="s">
        <v>32</v>
      </c>
      <c r="AE387" s="73">
        <v>44839</v>
      </c>
      <c r="AF387" s="72">
        <v>31</v>
      </c>
      <c r="AG387" s="76" t="s">
        <v>40</v>
      </c>
    </row>
    <row r="388" spans="5:33" x14ac:dyDescent="0.3">
      <c r="E388" s="71" t="s">
        <v>706</v>
      </c>
      <c r="F388" s="72" t="s">
        <v>4359</v>
      </c>
      <c r="G388" s="72" t="s">
        <v>6361</v>
      </c>
      <c r="H388" s="72" t="s">
        <v>35</v>
      </c>
      <c r="I388" s="72" t="s">
        <v>8025</v>
      </c>
      <c r="J388" s="72" t="s">
        <v>8020</v>
      </c>
      <c r="K388" s="72" t="s">
        <v>707</v>
      </c>
      <c r="L388" s="73">
        <v>45510</v>
      </c>
      <c r="M388" s="74">
        <v>0.34896990740740741</v>
      </c>
      <c r="N388" s="72">
        <v>15.48</v>
      </c>
      <c r="O388" s="72">
        <v>1388.52</v>
      </c>
      <c r="P388" s="72">
        <v>1404</v>
      </c>
      <c r="Q388" s="72">
        <v>78.28</v>
      </c>
      <c r="R388" s="75">
        <v>45679</v>
      </c>
      <c r="S388" s="72" t="str">
        <f>TEXT(Table15[[#This Row],[Billing_Date]],"YYYY")</f>
        <v>2025</v>
      </c>
      <c r="T388" s="75">
        <v>45876</v>
      </c>
      <c r="U388" s="72" t="s">
        <v>49</v>
      </c>
      <c r="V388" s="72">
        <f>IF(Table15[[#This Row],[Payment_Status]]="Paid",1,0)</f>
        <v>0</v>
      </c>
      <c r="W388" s="72">
        <f>IF(Table15[[#This Row],[Payment_Status]]="Unpaid",1,0)</f>
        <v>1</v>
      </c>
      <c r="X388" s="72">
        <f>IF(Table15[[#This Row],[Payment_Status]]="Pending",1,0)</f>
        <v>0</v>
      </c>
      <c r="Y388" s="72" t="s">
        <v>50</v>
      </c>
      <c r="Z388" s="72" t="s">
        <v>39</v>
      </c>
      <c r="AA388" s="72" t="s">
        <v>45</v>
      </c>
      <c r="AB388" s="72">
        <v>10.45</v>
      </c>
      <c r="AC388" s="72">
        <v>5.03</v>
      </c>
      <c r="AD388" s="72" t="s">
        <v>46</v>
      </c>
      <c r="AE388" s="73">
        <v>42375</v>
      </c>
      <c r="AF388" s="72">
        <v>46</v>
      </c>
      <c r="AG388" s="76" t="s">
        <v>64</v>
      </c>
    </row>
    <row r="389" spans="5:33" x14ac:dyDescent="0.3">
      <c r="E389" s="71" t="s">
        <v>728</v>
      </c>
      <c r="F389" s="72" t="s">
        <v>4360</v>
      </c>
      <c r="G389" s="72" t="s">
        <v>6362</v>
      </c>
      <c r="H389" s="72" t="s">
        <v>35</v>
      </c>
      <c r="I389" s="72" t="s">
        <v>8026</v>
      </c>
      <c r="J389" s="72" t="s">
        <v>8021</v>
      </c>
      <c r="K389" s="72" t="s">
        <v>729</v>
      </c>
      <c r="L389" s="73">
        <v>45623</v>
      </c>
      <c r="M389" s="74">
        <v>0.82041666666666668</v>
      </c>
      <c r="N389" s="72">
        <v>370.5</v>
      </c>
      <c r="O389" s="72">
        <v>4146.95</v>
      </c>
      <c r="P389" s="72">
        <v>4517.45</v>
      </c>
      <c r="Q389" s="72">
        <v>1963.13</v>
      </c>
      <c r="R389" s="75">
        <v>45742</v>
      </c>
      <c r="S389" s="72" t="str">
        <f>TEXT(Table15[[#This Row],[Billing_Date]],"YYYY")</f>
        <v>2025</v>
      </c>
      <c r="T389" s="75">
        <v>45880</v>
      </c>
      <c r="U389" s="72" t="s">
        <v>37</v>
      </c>
      <c r="V389" s="72">
        <f>IF(Table15[[#This Row],[Payment_Status]]="Paid",1,0)</f>
        <v>0</v>
      </c>
      <c r="W389" s="72">
        <f>IF(Table15[[#This Row],[Payment_Status]]="Unpaid",1,0)</f>
        <v>0</v>
      </c>
      <c r="X389" s="72">
        <f>IF(Table15[[#This Row],[Payment_Status]]="Pending",1,0)</f>
        <v>1</v>
      </c>
      <c r="Y389" s="72" t="s">
        <v>58</v>
      </c>
      <c r="Z389" s="72" t="s">
        <v>44</v>
      </c>
      <c r="AA389" s="72" t="s">
        <v>31</v>
      </c>
      <c r="AB389" s="72">
        <v>170.46</v>
      </c>
      <c r="AC389" s="72">
        <v>200.04</v>
      </c>
      <c r="AD389" s="72" t="s">
        <v>46</v>
      </c>
      <c r="AE389" s="73">
        <v>42774</v>
      </c>
      <c r="AF389" s="72">
        <v>38</v>
      </c>
      <c r="AG389" s="76" t="s">
        <v>40</v>
      </c>
    </row>
    <row r="390" spans="5:33" x14ac:dyDescent="0.3">
      <c r="E390" s="71" t="s">
        <v>730</v>
      </c>
      <c r="F390" s="72" t="s">
        <v>4361</v>
      </c>
      <c r="G390" s="72" t="s">
        <v>6363</v>
      </c>
      <c r="H390" s="72" t="s">
        <v>35</v>
      </c>
      <c r="I390" s="72" t="s">
        <v>8026</v>
      </c>
      <c r="J390" s="72" t="s">
        <v>8021</v>
      </c>
      <c r="K390" s="72" t="s">
        <v>731</v>
      </c>
      <c r="L390" s="73">
        <v>45773</v>
      </c>
      <c r="M390" s="74">
        <v>0.35717592592592595</v>
      </c>
      <c r="N390" s="72">
        <v>241.28</v>
      </c>
      <c r="O390" s="72">
        <v>2166.27</v>
      </c>
      <c r="P390" s="72">
        <v>2407.5500000000002</v>
      </c>
      <c r="Q390" s="72">
        <v>1766.13</v>
      </c>
      <c r="R390" s="75">
        <v>45777</v>
      </c>
      <c r="S390" s="72" t="str">
        <f>TEXT(Table15[[#This Row],[Billing_Date]],"YYYY")</f>
        <v>2025</v>
      </c>
      <c r="T390" s="75">
        <v>45884</v>
      </c>
      <c r="U390" s="72" t="s">
        <v>37</v>
      </c>
      <c r="V390" s="72">
        <f>IF(Table15[[#This Row],[Payment_Status]]="Paid",1,0)</f>
        <v>0</v>
      </c>
      <c r="W390" s="72">
        <f>IF(Table15[[#This Row],[Payment_Status]]="Unpaid",1,0)</f>
        <v>0</v>
      </c>
      <c r="X390" s="72">
        <f>IF(Table15[[#This Row],[Payment_Status]]="Pending",1,0)</f>
        <v>1</v>
      </c>
      <c r="Y390" s="72" t="s">
        <v>50</v>
      </c>
      <c r="Z390" s="72" t="s">
        <v>39</v>
      </c>
      <c r="AA390" s="72" t="s">
        <v>45</v>
      </c>
      <c r="AB390" s="72">
        <v>150.94999999999999</v>
      </c>
      <c r="AC390" s="72">
        <v>90.33</v>
      </c>
      <c r="AD390" s="72" t="s">
        <v>46</v>
      </c>
      <c r="AE390" s="73">
        <v>44591</v>
      </c>
      <c r="AF390" s="72">
        <v>21</v>
      </c>
      <c r="AG390" s="76" t="s">
        <v>40</v>
      </c>
    </row>
    <row r="391" spans="5:33" x14ac:dyDescent="0.3">
      <c r="E391" s="71" t="s">
        <v>732</v>
      </c>
      <c r="F391" s="72" t="s">
        <v>4362</v>
      </c>
      <c r="G391" s="72" t="s">
        <v>6364</v>
      </c>
      <c r="H391" s="72" t="s">
        <v>26</v>
      </c>
      <c r="I391" s="72" t="s">
        <v>8026</v>
      </c>
      <c r="J391" s="72" t="s">
        <v>8021</v>
      </c>
      <c r="K391" s="72" t="s">
        <v>733</v>
      </c>
      <c r="L391" s="73">
        <v>45732</v>
      </c>
      <c r="M391" s="74">
        <v>0.58501157407407411</v>
      </c>
      <c r="N391" s="72">
        <v>359.06</v>
      </c>
      <c r="O391" s="72">
        <v>2630.79</v>
      </c>
      <c r="P391" s="72">
        <v>2989.85</v>
      </c>
      <c r="Q391" s="72">
        <v>1957.43</v>
      </c>
      <c r="R391" s="75">
        <v>45735</v>
      </c>
      <c r="S391" s="72" t="str">
        <f>TEXT(Table15[[#This Row],[Billing_Date]],"YYYY")</f>
        <v>2025</v>
      </c>
      <c r="T391" s="75">
        <v>45880</v>
      </c>
      <c r="U391" s="72" t="s">
        <v>49</v>
      </c>
      <c r="V391" s="72">
        <f>IF(Table15[[#This Row],[Payment_Status]]="Paid",1,0)</f>
        <v>0</v>
      </c>
      <c r="W391" s="72">
        <f>IF(Table15[[#This Row],[Payment_Status]]="Unpaid",1,0)</f>
        <v>1</v>
      </c>
      <c r="X391" s="72">
        <f>IF(Table15[[#This Row],[Payment_Status]]="Pending",1,0)</f>
        <v>0</v>
      </c>
      <c r="Y391" s="72" t="s">
        <v>29</v>
      </c>
      <c r="Z391" s="72" t="s">
        <v>30</v>
      </c>
      <c r="AA391" s="72" t="s">
        <v>85</v>
      </c>
      <c r="AB391" s="72">
        <v>200.65</v>
      </c>
      <c r="AC391" s="72">
        <v>158.41</v>
      </c>
      <c r="AD391" s="72" t="s">
        <v>46</v>
      </c>
      <c r="AE391" s="73">
        <v>44073</v>
      </c>
      <c r="AF391" s="72">
        <v>21</v>
      </c>
      <c r="AG391" s="76" t="s">
        <v>64</v>
      </c>
    </row>
    <row r="392" spans="5:33" x14ac:dyDescent="0.3">
      <c r="E392" s="71" t="s">
        <v>3426</v>
      </c>
      <c r="F392" s="72" t="s">
        <v>4363</v>
      </c>
      <c r="G392" s="72" t="s">
        <v>6365</v>
      </c>
      <c r="H392" s="72" t="s">
        <v>30</v>
      </c>
      <c r="I392" s="72" t="s">
        <v>8027</v>
      </c>
      <c r="J392" s="72" t="s">
        <v>8022</v>
      </c>
      <c r="K392" s="72" t="s">
        <v>3427</v>
      </c>
      <c r="L392" s="73">
        <v>45752</v>
      </c>
      <c r="M392" s="74">
        <v>0.3674884259259259</v>
      </c>
      <c r="N392" s="72">
        <v>260.77999999999997</v>
      </c>
      <c r="O392" s="72">
        <v>3798.37</v>
      </c>
      <c r="P392" s="72">
        <v>4059.1499999999901</v>
      </c>
      <c r="Q392" s="72">
        <v>1266.7</v>
      </c>
      <c r="R392" s="75">
        <v>45755</v>
      </c>
      <c r="S392" s="72" t="str">
        <f>TEXT(Table15[[#This Row],[Billing_Date]],"YYYY")</f>
        <v>2025</v>
      </c>
      <c r="T392" s="75">
        <v>45866</v>
      </c>
      <c r="U392" s="72" t="s">
        <v>28</v>
      </c>
      <c r="V392" s="72">
        <f>IF(Table15[[#This Row],[Payment_Status]]="Paid",1,0)</f>
        <v>1</v>
      </c>
      <c r="W392" s="72">
        <f>IF(Table15[[#This Row],[Payment_Status]]="Unpaid",1,0)</f>
        <v>0</v>
      </c>
      <c r="X392" s="72">
        <f>IF(Table15[[#This Row],[Payment_Status]]="Pending",1,0)</f>
        <v>0</v>
      </c>
      <c r="Y392" s="72" t="s">
        <v>29</v>
      </c>
      <c r="Z392" s="72" t="s">
        <v>39</v>
      </c>
      <c r="AA392" s="72" t="s">
        <v>31</v>
      </c>
      <c r="AB392" s="72">
        <v>117.47</v>
      </c>
      <c r="AC392" s="72">
        <v>143.31</v>
      </c>
      <c r="AD392" s="72" t="s">
        <v>32</v>
      </c>
      <c r="AE392" s="73">
        <v>44675</v>
      </c>
      <c r="AF392" s="72">
        <v>75</v>
      </c>
      <c r="AG392" s="76" t="s">
        <v>33</v>
      </c>
    </row>
    <row r="393" spans="5:33" x14ac:dyDescent="0.3">
      <c r="E393" s="71" t="s">
        <v>736</v>
      </c>
      <c r="F393" s="72" t="s">
        <v>4364</v>
      </c>
      <c r="G393" s="72" t="s">
        <v>6366</v>
      </c>
      <c r="H393" s="72" t="s">
        <v>35</v>
      </c>
      <c r="I393" s="72" t="s">
        <v>8025</v>
      </c>
      <c r="J393" s="72" t="s">
        <v>8020</v>
      </c>
      <c r="K393" s="72" t="s">
        <v>737</v>
      </c>
      <c r="L393" s="73">
        <v>45748</v>
      </c>
      <c r="M393" s="74">
        <v>0.31450231481481483</v>
      </c>
      <c r="N393" s="72">
        <v>287.77</v>
      </c>
      <c r="O393" s="72">
        <v>1985.27</v>
      </c>
      <c r="P393" s="72">
        <v>2273.04</v>
      </c>
      <c r="Q393" s="72">
        <v>1332.64</v>
      </c>
      <c r="R393" s="75">
        <v>45749</v>
      </c>
      <c r="S393" s="72" t="str">
        <f>TEXT(Table15[[#This Row],[Billing_Date]],"YYYY")</f>
        <v>2025</v>
      </c>
      <c r="T393" s="75">
        <v>45873</v>
      </c>
      <c r="U393" s="72" t="s">
        <v>28</v>
      </c>
      <c r="V393" s="72">
        <f>IF(Table15[[#This Row],[Payment_Status]]="Paid",1,0)</f>
        <v>1</v>
      </c>
      <c r="W393" s="72">
        <f>IF(Table15[[#This Row],[Payment_Status]]="Unpaid",1,0)</f>
        <v>0</v>
      </c>
      <c r="X393" s="72">
        <f>IF(Table15[[#This Row],[Payment_Status]]="Pending",1,0)</f>
        <v>0</v>
      </c>
      <c r="Y393" s="72" t="s">
        <v>38</v>
      </c>
      <c r="Z393" s="72" t="s">
        <v>44</v>
      </c>
      <c r="AA393" s="72" t="s">
        <v>85</v>
      </c>
      <c r="AB393" s="72">
        <v>123.1</v>
      </c>
      <c r="AC393" s="72">
        <v>164.67</v>
      </c>
      <c r="AD393" s="72" t="s">
        <v>32</v>
      </c>
      <c r="AE393" s="73">
        <v>42660</v>
      </c>
      <c r="AF393" s="72">
        <v>49</v>
      </c>
      <c r="AG393" s="76" t="s">
        <v>33</v>
      </c>
    </row>
    <row r="394" spans="5:33" x14ac:dyDescent="0.3">
      <c r="E394" s="71" t="s">
        <v>738</v>
      </c>
      <c r="F394" s="72" t="s">
        <v>4365</v>
      </c>
      <c r="G394" s="72" t="s">
        <v>6367</v>
      </c>
      <c r="H394" s="72" t="s">
        <v>35</v>
      </c>
      <c r="I394" s="72" t="s">
        <v>8031</v>
      </c>
      <c r="J394" s="72" t="s">
        <v>8024</v>
      </c>
      <c r="K394" s="72" t="s">
        <v>739</v>
      </c>
      <c r="L394" s="73">
        <v>45536</v>
      </c>
      <c r="M394" s="74">
        <v>0.93078703703703702</v>
      </c>
      <c r="N394" s="72">
        <v>190.49</v>
      </c>
      <c r="O394" s="72">
        <v>1258.03</v>
      </c>
      <c r="P394" s="72">
        <v>1448.52</v>
      </c>
      <c r="Q394" s="72">
        <v>1023.3</v>
      </c>
      <c r="R394" s="75">
        <v>45729</v>
      </c>
      <c r="S394" s="72" t="str">
        <f>TEXT(Table15[[#This Row],[Billing_Date]],"YYYY")</f>
        <v>2025</v>
      </c>
      <c r="T394" s="75">
        <v>45884</v>
      </c>
      <c r="U394" s="72" t="s">
        <v>49</v>
      </c>
      <c r="V394" s="72">
        <f>IF(Table15[[#This Row],[Payment_Status]]="Paid",1,0)</f>
        <v>0</v>
      </c>
      <c r="W394" s="72">
        <f>IF(Table15[[#This Row],[Payment_Status]]="Unpaid",1,0)</f>
        <v>1</v>
      </c>
      <c r="X394" s="72">
        <f>IF(Table15[[#This Row],[Payment_Status]]="Pending",1,0)</f>
        <v>0</v>
      </c>
      <c r="Y394" s="72" t="s">
        <v>50</v>
      </c>
      <c r="Z394" s="72" t="s">
        <v>39</v>
      </c>
      <c r="AA394" s="72" t="s">
        <v>45</v>
      </c>
      <c r="AB394" s="72">
        <v>93.71</v>
      </c>
      <c r="AC394" s="72">
        <v>96.78</v>
      </c>
      <c r="AD394" s="72" t="s">
        <v>32</v>
      </c>
      <c r="AE394" s="73">
        <v>45047</v>
      </c>
      <c r="AF394" s="72">
        <v>71</v>
      </c>
      <c r="AG394" s="76" t="s">
        <v>33</v>
      </c>
    </row>
    <row r="395" spans="5:33" x14ac:dyDescent="0.3">
      <c r="E395" s="71" t="s">
        <v>740</v>
      </c>
      <c r="F395" s="72" t="s">
        <v>4366</v>
      </c>
      <c r="G395" s="72" t="s">
        <v>6368</v>
      </c>
      <c r="H395" s="72" t="s">
        <v>35</v>
      </c>
      <c r="I395" s="72" t="s">
        <v>8030</v>
      </c>
      <c r="J395" s="72" t="s">
        <v>8023</v>
      </c>
      <c r="K395" s="72" t="s">
        <v>741</v>
      </c>
      <c r="L395" s="73">
        <v>45793</v>
      </c>
      <c r="M395" s="74">
        <v>9.5520833333333333E-2</v>
      </c>
      <c r="N395" s="72">
        <v>313.76</v>
      </c>
      <c r="O395" s="72">
        <v>2554.34</v>
      </c>
      <c r="P395" s="72">
        <v>2868.1</v>
      </c>
      <c r="Q395" s="72">
        <v>1437.88</v>
      </c>
      <c r="R395" s="75">
        <v>45796</v>
      </c>
      <c r="S395" s="72" t="str">
        <f>TEXT(Table15[[#This Row],[Billing_Date]],"YYYY")</f>
        <v>2025</v>
      </c>
      <c r="T395" s="75">
        <v>45880</v>
      </c>
      <c r="U395" s="72" t="s">
        <v>37</v>
      </c>
      <c r="V395" s="72">
        <f>IF(Table15[[#This Row],[Payment_Status]]="Paid",1,0)</f>
        <v>0</v>
      </c>
      <c r="W395" s="72">
        <f>IF(Table15[[#This Row],[Payment_Status]]="Unpaid",1,0)</f>
        <v>0</v>
      </c>
      <c r="X395" s="72">
        <f>IF(Table15[[#This Row],[Payment_Status]]="Pending",1,0)</f>
        <v>1</v>
      </c>
      <c r="Y395" s="72" t="s">
        <v>43</v>
      </c>
      <c r="Z395" s="72" t="s">
        <v>30</v>
      </c>
      <c r="AA395" s="72" t="s">
        <v>45</v>
      </c>
      <c r="AB395" s="72">
        <v>130.62</v>
      </c>
      <c r="AC395" s="72">
        <v>183.14</v>
      </c>
      <c r="AD395" s="72" t="s">
        <v>46</v>
      </c>
      <c r="AE395" s="73">
        <v>42211</v>
      </c>
      <c r="AF395" s="72">
        <v>38</v>
      </c>
      <c r="AG395" s="76" t="s">
        <v>33</v>
      </c>
    </row>
    <row r="396" spans="5:33" x14ac:dyDescent="0.3">
      <c r="E396" s="71" t="s">
        <v>742</v>
      </c>
      <c r="F396" s="72" t="s">
        <v>4367</v>
      </c>
      <c r="G396" s="72" t="s">
        <v>6369</v>
      </c>
      <c r="H396" s="72" t="s">
        <v>26</v>
      </c>
      <c r="I396" s="72" t="s">
        <v>8026</v>
      </c>
      <c r="J396" s="72" t="s">
        <v>8021</v>
      </c>
      <c r="K396" s="72" t="s">
        <v>743</v>
      </c>
      <c r="L396" s="73">
        <v>45611</v>
      </c>
      <c r="M396" s="74">
        <v>0.21276620370370369</v>
      </c>
      <c r="N396" s="72">
        <v>381.99</v>
      </c>
      <c r="O396" s="72">
        <v>3251.42</v>
      </c>
      <c r="P396" s="72">
        <v>3633.41</v>
      </c>
      <c r="Q396" s="72">
        <v>1787.1</v>
      </c>
      <c r="R396" s="75">
        <v>45652</v>
      </c>
      <c r="S396" s="72" t="str">
        <f>TEXT(Table15[[#This Row],[Billing_Date]],"YYYY")</f>
        <v>2024</v>
      </c>
      <c r="T396" s="75">
        <v>45859</v>
      </c>
      <c r="U396" s="72" t="s">
        <v>28</v>
      </c>
      <c r="V396" s="72">
        <f>IF(Table15[[#This Row],[Payment_Status]]="Paid",1,0)</f>
        <v>1</v>
      </c>
      <c r="W396" s="72">
        <f>IF(Table15[[#This Row],[Payment_Status]]="Unpaid",1,0)</f>
        <v>0</v>
      </c>
      <c r="X396" s="72">
        <f>IF(Table15[[#This Row],[Payment_Status]]="Pending",1,0)</f>
        <v>0</v>
      </c>
      <c r="Y396" s="72" t="s">
        <v>58</v>
      </c>
      <c r="Z396" s="72" t="s">
        <v>39</v>
      </c>
      <c r="AA396" s="72" t="s">
        <v>31</v>
      </c>
      <c r="AB396" s="72">
        <v>217.9</v>
      </c>
      <c r="AC396" s="72">
        <v>164.09</v>
      </c>
      <c r="AD396" s="72" t="s">
        <v>46</v>
      </c>
      <c r="AE396" s="73">
        <v>45224</v>
      </c>
      <c r="AF396" s="72">
        <v>46</v>
      </c>
      <c r="AG396" s="76" t="s">
        <v>33</v>
      </c>
    </row>
    <row r="397" spans="5:33" x14ac:dyDescent="0.3">
      <c r="E397" s="71" t="s">
        <v>744</v>
      </c>
      <c r="F397" s="72" t="s">
        <v>4368</v>
      </c>
      <c r="G397" s="72" t="s">
        <v>6370</v>
      </c>
      <c r="H397" s="72" t="s">
        <v>35</v>
      </c>
      <c r="I397" s="72" t="s">
        <v>8026</v>
      </c>
      <c r="J397" s="72" t="s">
        <v>8021</v>
      </c>
      <c r="K397" s="72" t="s">
        <v>745</v>
      </c>
      <c r="L397" s="73">
        <v>45722</v>
      </c>
      <c r="M397" s="74">
        <v>0.69803240740740746</v>
      </c>
      <c r="N397" s="72">
        <v>363.78</v>
      </c>
      <c r="O397" s="72">
        <v>3277.47</v>
      </c>
      <c r="P397" s="72">
        <v>3641.25</v>
      </c>
      <c r="Q397" s="72">
        <v>2158.5300000000002</v>
      </c>
      <c r="R397" s="75">
        <v>45722</v>
      </c>
      <c r="S397" s="72" t="str">
        <f>TEXT(Table15[[#This Row],[Billing_Date]],"YYYY")</f>
        <v>2025</v>
      </c>
      <c r="T397" s="75">
        <v>45864</v>
      </c>
      <c r="U397" s="72" t="s">
        <v>49</v>
      </c>
      <c r="V397" s="72">
        <f>IF(Table15[[#This Row],[Payment_Status]]="Paid",1,0)</f>
        <v>0</v>
      </c>
      <c r="W397" s="72">
        <f>IF(Table15[[#This Row],[Payment_Status]]="Unpaid",1,0)</f>
        <v>1</v>
      </c>
      <c r="X397" s="72">
        <f>IF(Table15[[#This Row],[Payment_Status]]="Pending",1,0)</f>
        <v>0</v>
      </c>
      <c r="Y397" s="72" t="s">
        <v>58</v>
      </c>
      <c r="Z397" s="72" t="s">
        <v>30</v>
      </c>
      <c r="AA397" s="72" t="s">
        <v>63</v>
      </c>
      <c r="AB397" s="72">
        <v>232.34</v>
      </c>
      <c r="AC397" s="72">
        <v>131.44</v>
      </c>
      <c r="AD397" s="72" t="s">
        <v>46</v>
      </c>
      <c r="AE397" s="73">
        <v>42767</v>
      </c>
      <c r="AF397" s="72">
        <v>42</v>
      </c>
      <c r="AG397" s="76" t="s">
        <v>33</v>
      </c>
    </row>
    <row r="398" spans="5:33" x14ac:dyDescent="0.3">
      <c r="E398" s="71" t="s">
        <v>746</v>
      </c>
      <c r="F398" s="72" t="s">
        <v>4369</v>
      </c>
      <c r="G398" s="72" t="s">
        <v>6371</v>
      </c>
      <c r="H398" s="72" t="s">
        <v>35</v>
      </c>
      <c r="I398" s="72" t="s">
        <v>8029</v>
      </c>
      <c r="J398" s="72" t="s">
        <v>8020</v>
      </c>
      <c r="K398" s="72" t="s">
        <v>747</v>
      </c>
      <c r="L398" s="73">
        <v>45526</v>
      </c>
      <c r="M398" s="74">
        <v>0.33556712962962965</v>
      </c>
      <c r="N398" s="72">
        <v>103.31</v>
      </c>
      <c r="O398" s="72">
        <v>2963.8</v>
      </c>
      <c r="P398" s="72">
        <v>3067.11</v>
      </c>
      <c r="Q398" s="72">
        <v>573.79</v>
      </c>
      <c r="R398" s="75">
        <v>45530</v>
      </c>
      <c r="S398" s="72" t="str">
        <f>TEXT(Table15[[#This Row],[Billing_Date]],"YYYY")</f>
        <v>2024</v>
      </c>
      <c r="T398" s="75">
        <v>45864</v>
      </c>
      <c r="U398" s="72" t="s">
        <v>49</v>
      </c>
      <c r="V398" s="72">
        <f>IF(Table15[[#This Row],[Payment_Status]]="Paid",1,0)</f>
        <v>0</v>
      </c>
      <c r="W398" s="72">
        <f>IF(Table15[[#This Row],[Payment_Status]]="Unpaid",1,0)</f>
        <v>1</v>
      </c>
      <c r="X398" s="72">
        <f>IF(Table15[[#This Row],[Payment_Status]]="Pending",1,0)</f>
        <v>0</v>
      </c>
      <c r="Y398" s="72" t="s">
        <v>38</v>
      </c>
      <c r="Z398" s="72" t="s">
        <v>30</v>
      </c>
      <c r="AA398" s="72" t="s">
        <v>31</v>
      </c>
      <c r="AB398" s="72">
        <v>62.97</v>
      </c>
      <c r="AC398" s="72">
        <v>40.340000000000003</v>
      </c>
      <c r="AD398" s="72" t="s">
        <v>32</v>
      </c>
      <c r="AE398" s="73">
        <v>45365</v>
      </c>
      <c r="AF398" s="72">
        <v>38</v>
      </c>
      <c r="AG398" s="76" t="s">
        <v>40</v>
      </c>
    </row>
    <row r="399" spans="5:33" x14ac:dyDescent="0.3">
      <c r="E399" s="71" t="s">
        <v>748</v>
      </c>
      <c r="F399" s="72" t="s">
        <v>4370</v>
      </c>
      <c r="G399" s="72" t="s">
        <v>6372</v>
      </c>
      <c r="H399" s="72" t="s">
        <v>26</v>
      </c>
      <c r="I399" s="72" t="s">
        <v>8025</v>
      </c>
      <c r="J399" s="72" t="s">
        <v>8020</v>
      </c>
      <c r="K399" s="72" t="s">
        <v>749</v>
      </c>
      <c r="L399" s="73">
        <v>45680</v>
      </c>
      <c r="M399" s="74">
        <v>0.16001157407407407</v>
      </c>
      <c r="N399" s="72">
        <v>35.270000000000003</v>
      </c>
      <c r="O399" s="72">
        <v>3544.67</v>
      </c>
      <c r="P399" s="72">
        <v>3579.94</v>
      </c>
      <c r="Q399" s="72">
        <v>195.4</v>
      </c>
      <c r="R399" s="75">
        <v>45686</v>
      </c>
      <c r="S399" s="72" t="str">
        <f>TEXT(Table15[[#This Row],[Billing_Date]],"YYYY")</f>
        <v>2025</v>
      </c>
      <c r="T399" s="75">
        <v>45859</v>
      </c>
      <c r="U399" s="72" t="s">
        <v>37</v>
      </c>
      <c r="V399" s="72">
        <f>IF(Table15[[#This Row],[Payment_Status]]="Paid",1,0)</f>
        <v>0</v>
      </c>
      <c r="W399" s="72">
        <f>IF(Table15[[#This Row],[Payment_Status]]="Unpaid",1,0)</f>
        <v>0</v>
      </c>
      <c r="X399" s="72">
        <f>IF(Table15[[#This Row],[Payment_Status]]="Pending",1,0)</f>
        <v>1</v>
      </c>
      <c r="Y399" s="72" t="s">
        <v>29</v>
      </c>
      <c r="Z399" s="72" t="s">
        <v>30</v>
      </c>
      <c r="AA399" s="72" t="s">
        <v>31</v>
      </c>
      <c r="AB399" s="72">
        <v>16.09</v>
      </c>
      <c r="AC399" s="72">
        <v>19.18</v>
      </c>
      <c r="AD399" s="72" t="s">
        <v>46</v>
      </c>
      <c r="AE399" s="73">
        <v>43831</v>
      </c>
      <c r="AF399" s="72">
        <v>23</v>
      </c>
      <c r="AG399" s="76" t="s">
        <v>33</v>
      </c>
    </row>
    <row r="400" spans="5:33" x14ac:dyDescent="0.3">
      <c r="E400" s="71" t="s">
        <v>750</v>
      </c>
      <c r="F400" s="72" t="s">
        <v>4371</v>
      </c>
      <c r="G400" s="72" t="s">
        <v>6373</v>
      </c>
      <c r="H400" s="72" t="s">
        <v>35</v>
      </c>
      <c r="I400" s="72" t="s">
        <v>8028</v>
      </c>
      <c r="J400" s="72" t="s">
        <v>8022</v>
      </c>
      <c r="K400" s="72" t="s">
        <v>751</v>
      </c>
      <c r="L400" s="73">
        <v>45668</v>
      </c>
      <c r="M400" s="74">
        <v>0.3228240740740741</v>
      </c>
      <c r="N400" s="72">
        <v>201.73</v>
      </c>
      <c r="O400" s="72">
        <v>4593.01</v>
      </c>
      <c r="P400" s="72">
        <v>4794.74</v>
      </c>
      <c r="Q400" s="72">
        <v>1324.51</v>
      </c>
      <c r="R400" s="75">
        <v>45673</v>
      </c>
      <c r="S400" s="72" t="str">
        <f>TEXT(Table15[[#This Row],[Billing_Date]],"YYYY")</f>
        <v>2025</v>
      </c>
      <c r="T400" s="75">
        <v>45869</v>
      </c>
      <c r="U400" s="72" t="s">
        <v>49</v>
      </c>
      <c r="V400" s="72">
        <f>IF(Table15[[#This Row],[Payment_Status]]="Paid",1,0)</f>
        <v>0</v>
      </c>
      <c r="W400" s="72">
        <f>IF(Table15[[#This Row],[Payment_Status]]="Unpaid",1,0)</f>
        <v>1</v>
      </c>
      <c r="X400" s="72">
        <f>IF(Table15[[#This Row],[Payment_Status]]="Pending",1,0)</f>
        <v>0</v>
      </c>
      <c r="Y400" s="72" t="s">
        <v>50</v>
      </c>
      <c r="Z400" s="72" t="s">
        <v>39</v>
      </c>
      <c r="AA400" s="72" t="s">
        <v>85</v>
      </c>
      <c r="AB400" s="72">
        <v>91.84</v>
      </c>
      <c r="AC400" s="72">
        <v>109.89</v>
      </c>
      <c r="AD400" s="72" t="s">
        <v>46</v>
      </c>
      <c r="AE400" s="73">
        <v>43714</v>
      </c>
      <c r="AF400" s="72">
        <v>39</v>
      </c>
      <c r="AG400" s="76" t="s">
        <v>33</v>
      </c>
    </row>
    <row r="401" spans="5:33" x14ac:dyDescent="0.3">
      <c r="E401" s="71" t="s">
        <v>752</v>
      </c>
      <c r="F401" s="72" t="s">
        <v>4372</v>
      </c>
      <c r="G401" s="72" t="s">
        <v>6374</v>
      </c>
      <c r="H401" s="72" t="s">
        <v>26</v>
      </c>
      <c r="I401" s="72" t="s">
        <v>8027</v>
      </c>
      <c r="J401" s="72" t="s">
        <v>8022</v>
      </c>
      <c r="K401" s="72" t="s">
        <v>753</v>
      </c>
      <c r="L401" s="73">
        <v>45647</v>
      </c>
      <c r="M401" s="74">
        <v>0.72946759259259264</v>
      </c>
      <c r="N401" s="72">
        <v>343.43</v>
      </c>
      <c r="O401" s="72">
        <v>4100.93</v>
      </c>
      <c r="P401" s="72">
        <v>4444.3599999999997</v>
      </c>
      <c r="Q401" s="72">
        <v>2172.1799999999998</v>
      </c>
      <c r="R401" s="75">
        <v>45816</v>
      </c>
      <c r="S401" s="72" t="str">
        <f>TEXT(Table15[[#This Row],[Billing_Date]],"YYYY")</f>
        <v>2025</v>
      </c>
      <c r="T401" s="75">
        <v>45879</v>
      </c>
      <c r="U401" s="72" t="s">
        <v>37</v>
      </c>
      <c r="V401" s="72">
        <f>IF(Table15[[#This Row],[Payment_Status]]="Paid",1,0)</f>
        <v>0</v>
      </c>
      <c r="W401" s="72">
        <f>IF(Table15[[#This Row],[Payment_Status]]="Unpaid",1,0)</f>
        <v>0</v>
      </c>
      <c r="X401" s="72">
        <f>IF(Table15[[#This Row],[Payment_Status]]="Pending",1,0)</f>
        <v>1</v>
      </c>
      <c r="Y401" s="72" t="s">
        <v>58</v>
      </c>
      <c r="Z401" s="72" t="s">
        <v>39</v>
      </c>
      <c r="AA401" s="72" t="s">
        <v>85</v>
      </c>
      <c r="AB401" s="72">
        <v>230.79</v>
      </c>
      <c r="AC401" s="72">
        <v>112.64</v>
      </c>
      <c r="AD401" s="72" t="s">
        <v>46</v>
      </c>
      <c r="AE401" s="73">
        <v>44753</v>
      </c>
      <c r="AF401" s="72">
        <v>19</v>
      </c>
      <c r="AG401" s="76" t="s">
        <v>40</v>
      </c>
    </row>
    <row r="402" spans="5:33" x14ac:dyDescent="0.3">
      <c r="E402" s="71" t="s">
        <v>754</v>
      </c>
      <c r="F402" s="72" t="s">
        <v>4373</v>
      </c>
      <c r="G402" s="72" t="s">
        <v>6375</v>
      </c>
      <c r="H402" s="72" t="s">
        <v>26</v>
      </c>
      <c r="I402" s="72" t="s">
        <v>8026</v>
      </c>
      <c r="J402" s="72" t="s">
        <v>8021</v>
      </c>
      <c r="K402" s="72" t="s">
        <v>755</v>
      </c>
      <c r="L402" s="73">
        <v>45845</v>
      </c>
      <c r="M402" s="74">
        <v>0.8039236111111111</v>
      </c>
      <c r="N402" s="72">
        <v>342.53</v>
      </c>
      <c r="O402" s="72">
        <v>2592.29</v>
      </c>
      <c r="P402" s="72">
        <v>2934.8199999999902</v>
      </c>
      <c r="Q402" s="72">
        <v>1676.47</v>
      </c>
      <c r="R402" s="75">
        <v>45845</v>
      </c>
      <c r="S402" s="72" t="str">
        <f>TEXT(Table15[[#This Row],[Billing_Date]],"YYYY")</f>
        <v>2025</v>
      </c>
      <c r="T402" s="75">
        <v>45857</v>
      </c>
      <c r="U402" s="72" t="s">
        <v>37</v>
      </c>
      <c r="V402" s="72">
        <f>IF(Table15[[#This Row],[Payment_Status]]="Paid",1,0)</f>
        <v>0</v>
      </c>
      <c r="W402" s="72">
        <f>IF(Table15[[#This Row],[Payment_Status]]="Unpaid",1,0)</f>
        <v>0</v>
      </c>
      <c r="X402" s="72">
        <f>IF(Table15[[#This Row],[Payment_Status]]="Pending",1,0)</f>
        <v>1</v>
      </c>
      <c r="Y402" s="72" t="s">
        <v>43</v>
      </c>
      <c r="Z402" s="72" t="s">
        <v>30</v>
      </c>
      <c r="AA402" s="72" t="s">
        <v>63</v>
      </c>
      <c r="AB402" s="72">
        <v>147.06</v>
      </c>
      <c r="AC402" s="72">
        <v>195.47</v>
      </c>
      <c r="AD402" s="72" t="s">
        <v>46</v>
      </c>
      <c r="AE402" s="73">
        <v>45155</v>
      </c>
      <c r="AF402" s="72">
        <v>35</v>
      </c>
      <c r="AG402" s="76" t="s">
        <v>33</v>
      </c>
    </row>
    <row r="403" spans="5:33" x14ac:dyDescent="0.3">
      <c r="E403" s="71" t="s">
        <v>1829</v>
      </c>
      <c r="F403" s="72" t="s">
        <v>4375</v>
      </c>
      <c r="G403" s="72" t="s">
        <v>6377</v>
      </c>
      <c r="H403" s="72" t="s">
        <v>30</v>
      </c>
      <c r="I403" s="72" t="s">
        <v>8031</v>
      </c>
      <c r="J403" s="72" t="s">
        <v>8024</v>
      </c>
      <c r="K403" s="72" t="s">
        <v>1830</v>
      </c>
      <c r="L403" s="73">
        <v>45811</v>
      </c>
      <c r="M403" s="74">
        <v>0.5536226851851852</v>
      </c>
      <c r="N403" s="72">
        <v>486.71</v>
      </c>
      <c r="O403" s="72">
        <v>3896.11</v>
      </c>
      <c r="P403" s="72">
        <v>4382.82</v>
      </c>
      <c r="Q403" s="72">
        <v>2948.24</v>
      </c>
      <c r="R403" s="75">
        <v>45813</v>
      </c>
      <c r="S403" s="72" t="str">
        <f>TEXT(Table15[[#This Row],[Billing_Date]],"YYYY")</f>
        <v>2025</v>
      </c>
      <c r="T403" s="75">
        <v>45884</v>
      </c>
      <c r="U403" s="72" t="s">
        <v>37</v>
      </c>
      <c r="V403" s="72">
        <f>IF(Table15[[#This Row],[Payment_Status]]="Paid",1,0)</f>
        <v>0</v>
      </c>
      <c r="W403" s="72">
        <f>IF(Table15[[#This Row],[Payment_Status]]="Unpaid",1,0)</f>
        <v>0</v>
      </c>
      <c r="X403" s="72">
        <f>IF(Table15[[#This Row],[Payment_Status]]="Pending",1,0)</f>
        <v>1</v>
      </c>
      <c r="Y403" s="72" t="s">
        <v>50</v>
      </c>
      <c r="Z403" s="72" t="s">
        <v>44</v>
      </c>
      <c r="AA403" s="72" t="s">
        <v>51</v>
      </c>
      <c r="AB403" s="72">
        <v>251.05</v>
      </c>
      <c r="AC403" s="72">
        <v>235.66</v>
      </c>
      <c r="AD403" s="72" t="s">
        <v>46</v>
      </c>
      <c r="AE403" s="73">
        <v>42594</v>
      </c>
      <c r="AF403" s="72">
        <v>65</v>
      </c>
      <c r="AG403" s="76" t="s">
        <v>33</v>
      </c>
    </row>
    <row r="404" spans="5:33" x14ac:dyDescent="0.3">
      <c r="E404" s="71" t="s">
        <v>760</v>
      </c>
      <c r="F404" s="72" t="s">
        <v>4376</v>
      </c>
      <c r="G404" s="72" t="s">
        <v>6378</v>
      </c>
      <c r="H404" s="72" t="s">
        <v>26</v>
      </c>
      <c r="I404" s="72" t="s">
        <v>8030</v>
      </c>
      <c r="J404" s="72" t="s">
        <v>8023</v>
      </c>
      <c r="K404" s="72" t="s">
        <v>761</v>
      </c>
      <c r="L404" s="73">
        <v>45846</v>
      </c>
      <c r="M404" s="74">
        <v>0.17936342592592591</v>
      </c>
      <c r="N404" s="72">
        <v>228.7</v>
      </c>
      <c r="O404" s="72">
        <v>1692.8</v>
      </c>
      <c r="P404" s="72">
        <v>1921.5</v>
      </c>
      <c r="Q404" s="72">
        <v>1501.95</v>
      </c>
      <c r="R404" s="75">
        <v>45848</v>
      </c>
      <c r="S404" s="72" t="str">
        <f>TEXT(Table15[[#This Row],[Billing_Date]],"YYYY")</f>
        <v>2025</v>
      </c>
      <c r="T404" s="75">
        <v>45877</v>
      </c>
      <c r="U404" s="72" t="s">
        <v>49</v>
      </c>
      <c r="V404" s="72">
        <f>IF(Table15[[#This Row],[Payment_Status]]="Paid",1,0)</f>
        <v>0</v>
      </c>
      <c r="W404" s="72">
        <f>IF(Table15[[#This Row],[Payment_Status]]="Unpaid",1,0)</f>
        <v>1</v>
      </c>
      <c r="X404" s="72">
        <f>IF(Table15[[#This Row],[Payment_Status]]="Pending",1,0)</f>
        <v>0</v>
      </c>
      <c r="Y404" s="72" t="s">
        <v>58</v>
      </c>
      <c r="Z404" s="72" t="s">
        <v>44</v>
      </c>
      <c r="AA404" s="72" t="s">
        <v>85</v>
      </c>
      <c r="AB404" s="72">
        <v>136.94</v>
      </c>
      <c r="AC404" s="72">
        <v>91.76</v>
      </c>
      <c r="AD404" s="72" t="s">
        <v>32</v>
      </c>
      <c r="AE404" s="73">
        <v>43726</v>
      </c>
      <c r="AF404" s="72">
        <v>37</v>
      </c>
      <c r="AG404" s="76" t="s">
        <v>33</v>
      </c>
    </row>
    <row r="405" spans="5:33" x14ac:dyDescent="0.3">
      <c r="E405" s="71" t="s">
        <v>762</v>
      </c>
      <c r="F405" s="72" t="s">
        <v>4377</v>
      </c>
      <c r="G405" s="72" t="s">
        <v>6379</v>
      </c>
      <c r="H405" s="72" t="s">
        <v>35</v>
      </c>
      <c r="I405" s="72" t="s">
        <v>8029</v>
      </c>
      <c r="J405" s="72" t="s">
        <v>8020</v>
      </c>
      <c r="K405" s="72" t="s">
        <v>763</v>
      </c>
      <c r="L405" s="73">
        <v>45852</v>
      </c>
      <c r="M405" s="74">
        <v>0.43009259259259258</v>
      </c>
      <c r="N405" s="72">
        <v>285.88</v>
      </c>
      <c r="O405" s="72">
        <v>3742.93</v>
      </c>
      <c r="P405" s="72">
        <v>4028.81</v>
      </c>
      <c r="Q405" s="72">
        <v>2065.9699999999998</v>
      </c>
      <c r="R405" s="75">
        <v>45853</v>
      </c>
      <c r="S405" s="72" t="str">
        <f>TEXT(Table15[[#This Row],[Billing_Date]],"YYYY")</f>
        <v>2025</v>
      </c>
      <c r="T405" s="75">
        <v>45866</v>
      </c>
      <c r="U405" s="72" t="s">
        <v>28</v>
      </c>
      <c r="V405" s="72">
        <f>IF(Table15[[#This Row],[Payment_Status]]="Paid",1,0)</f>
        <v>1</v>
      </c>
      <c r="W405" s="72">
        <f>IF(Table15[[#This Row],[Payment_Status]]="Unpaid",1,0)</f>
        <v>0</v>
      </c>
      <c r="X405" s="72">
        <f>IF(Table15[[#This Row],[Payment_Status]]="Pending",1,0)</f>
        <v>0</v>
      </c>
      <c r="Y405" s="72" t="s">
        <v>29</v>
      </c>
      <c r="Z405" s="72" t="s">
        <v>44</v>
      </c>
      <c r="AA405" s="72" t="s">
        <v>45</v>
      </c>
      <c r="AB405" s="72">
        <v>138.94</v>
      </c>
      <c r="AC405" s="72">
        <v>146.94</v>
      </c>
      <c r="AD405" s="72" t="s">
        <v>46</v>
      </c>
      <c r="AE405" s="73">
        <v>44499</v>
      </c>
      <c r="AF405" s="72">
        <v>58</v>
      </c>
      <c r="AG405" s="76" t="s">
        <v>40</v>
      </c>
    </row>
    <row r="406" spans="5:33" x14ac:dyDescent="0.3">
      <c r="E406" s="71" t="s">
        <v>764</v>
      </c>
      <c r="F406" s="72" t="s">
        <v>4378</v>
      </c>
      <c r="G406" s="72" t="s">
        <v>6380</v>
      </c>
      <c r="H406" s="72" t="s">
        <v>35</v>
      </c>
      <c r="I406" s="72" t="s">
        <v>8025</v>
      </c>
      <c r="J406" s="72" t="s">
        <v>8020</v>
      </c>
      <c r="K406" s="72" t="s">
        <v>765</v>
      </c>
      <c r="L406" s="73">
        <v>45842</v>
      </c>
      <c r="M406" s="74">
        <v>0.91961805555555554</v>
      </c>
      <c r="N406" s="72">
        <v>446.39</v>
      </c>
      <c r="O406" s="72">
        <v>1136.42</v>
      </c>
      <c r="P406" s="72">
        <v>1582.81</v>
      </c>
      <c r="Q406" s="72">
        <v>2477.37</v>
      </c>
      <c r="R406" s="75">
        <v>45845</v>
      </c>
      <c r="S406" s="72" t="str">
        <f>TEXT(Table15[[#This Row],[Billing_Date]],"YYYY")</f>
        <v>2025</v>
      </c>
      <c r="T406" s="75">
        <v>45865</v>
      </c>
      <c r="U406" s="72" t="s">
        <v>49</v>
      </c>
      <c r="V406" s="72">
        <f>IF(Table15[[#This Row],[Payment_Status]]="Paid",1,0)</f>
        <v>0</v>
      </c>
      <c r="W406" s="72">
        <f>IF(Table15[[#This Row],[Payment_Status]]="Unpaid",1,0)</f>
        <v>1</v>
      </c>
      <c r="X406" s="72">
        <f>IF(Table15[[#This Row],[Payment_Status]]="Pending",1,0)</f>
        <v>0</v>
      </c>
      <c r="Y406" s="72" t="s">
        <v>58</v>
      </c>
      <c r="Z406" s="72" t="s">
        <v>39</v>
      </c>
      <c r="AA406" s="72" t="s">
        <v>85</v>
      </c>
      <c r="AB406" s="72">
        <v>290.08</v>
      </c>
      <c r="AC406" s="72">
        <v>156.31</v>
      </c>
      <c r="AD406" s="72" t="s">
        <v>32</v>
      </c>
      <c r="AE406" s="73">
        <v>44377</v>
      </c>
      <c r="AF406" s="72">
        <v>58</v>
      </c>
      <c r="AG406" s="76" t="s">
        <v>33</v>
      </c>
    </row>
    <row r="407" spans="5:33" x14ac:dyDescent="0.3">
      <c r="E407" s="71" t="s">
        <v>766</v>
      </c>
      <c r="F407" s="72" t="s">
        <v>4379</v>
      </c>
      <c r="G407" s="72" t="s">
        <v>6381</v>
      </c>
      <c r="H407" s="72" t="s">
        <v>30</v>
      </c>
      <c r="I407" s="72" t="s">
        <v>8028</v>
      </c>
      <c r="J407" s="72" t="s">
        <v>8022</v>
      </c>
      <c r="K407" s="72" t="s">
        <v>767</v>
      </c>
      <c r="L407" s="73">
        <v>45663</v>
      </c>
      <c r="M407" s="74">
        <v>0.34888888888888892</v>
      </c>
      <c r="N407" s="72">
        <v>206.91</v>
      </c>
      <c r="O407" s="72">
        <v>2480.04</v>
      </c>
      <c r="P407" s="72">
        <v>2686.95</v>
      </c>
      <c r="Q407" s="72">
        <v>1324.8</v>
      </c>
      <c r="R407" s="75">
        <v>45667</v>
      </c>
      <c r="S407" s="72" t="str">
        <f>TEXT(Table15[[#This Row],[Billing_Date]],"YYYY")</f>
        <v>2025</v>
      </c>
      <c r="T407" s="75">
        <v>45868</v>
      </c>
      <c r="U407" s="72" t="s">
        <v>28</v>
      </c>
      <c r="V407" s="72">
        <f>IF(Table15[[#This Row],[Payment_Status]]="Paid",1,0)</f>
        <v>1</v>
      </c>
      <c r="W407" s="72">
        <f>IF(Table15[[#This Row],[Payment_Status]]="Unpaid",1,0)</f>
        <v>0</v>
      </c>
      <c r="X407" s="72">
        <f>IF(Table15[[#This Row],[Payment_Status]]="Pending",1,0)</f>
        <v>0</v>
      </c>
      <c r="Y407" s="72" t="s">
        <v>29</v>
      </c>
      <c r="Z407" s="72" t="s">
        <v>44</v>
      </c>
      <c r="AA407" s="72" t="s">
        <v>51</v>
      </c>
      <c r="AB407" s="72">
        <v>138.80000000000001</v>
      </c>
      <c r="AC407" s="72">
        <v>68.11</v>
      </c>
      <c r="AD407" s="72" t="s">
        <v>32</v>
      </c>
      <c r="AE407" s="73">
        <v>44686</v>
      </c>
      <c r="AF407" s="72">
        <v>73</v>
      </c>
      <c r="AG407" s="76" t="s">
        <v>40</v>
      </c>
    </row>
    <row r="408" spans="5:33" x14ac:dyDescent="0.3">
      <c r="E408" s="71" t="s">
        <v>768</v>
      </c>
      <c r="F408" s="72" t="s">
        <v>4380</v>
      </c>
      <c r="G408" s="72" t="s">
        <v>6382</v>
      </c>
      <c r="H408" s="72" t="s">
        <v>30</v>
      </c>
      <c r="I408" s="72" t="s">
        <v>8030</v>
      </c>
      <c r="J408" s="72" t="s">
        <v>8023</v>
      </c>
      <c r="K408" s="72" t="s">
        <v>769</v>
      </c>
      <c r="L408" s="73">
        <v>45786</v>
      </c>
      <c r="M408" s="74">
        <v>0.61099537037037033</v>
      </c>
      <c r="N408" s="72">
        <v>80.040000000000006</v>
      </c>
      <c r="O408" s="72">
        <v>1195.57</v>
      </c>
      <c r="P408" s="72">
        <v>1275.6099999999999</v>
      </c>
      <c r="Q408" s="72">
        <v>434.79</v>
      </c>
      <c r="R408" s="75">
        <v>45788</v>
      </c>
      <c r="S408" s="72" t="str">
        <f>TEXT(Table15[[#This Row],[Billing_Date]],"YYYY")</f>
        <v>2025</v>
      </c>
      <c r="T408" s="75">
        <v>45881</v>
      </c>
      <c r="U408" s="72" t="s">
        <v>28</v>
      </c>
      <c r="V408" s="72">
        <f>IF(Table15[[#This Row],[Payment_Status]]="Paid",1,0)</f>
        <v>1</v>
      </c>
      <c r="W408" s="72">
        <f>IF(Table15[[#This Row],[Payment_Status]]="Unpaid",1,0)</f>
        <v>0</v>
      </c>
      <c r="X408" s="72">
        <f>IF(Table15[[#This Row],[Payment_Status]]="Pending",1,0)</f>
        <v>0</v>
      </c>
      <c r="Y408" s="72" t="s">
        <v>38</v>
      </c>
      <c r="Z408" s="72" t="s">
        <v>44</v>
      </c>
      <c r="AA408" s="72" t="s">
        <v>45</v>
      </c>
      <c r="AB408" s="72">
        <v>37.119999999999997</v>
      </c>
      <c r="AC408" s="72">
        <v>42.92</v>
      </c>
      <c r="AD408" s="72" t="s">
        <v>32</v>
      </c>
      <c r="AE408" s="73">
        <v>43919</v>
      </c>
      <c r="AF408" s="72">
        <v>42</v>
      </c>
      <c r="AG408" s="76" t="s">
        <v>64</v>
      </c>
    </row>
    <row r="409" spans="5:33" x14ac:dyDescent="0.3">
      <c r="E409" s="71" t="s">
        <v>4008</v>
      </c>
      <c r="F409" s="72" t="s">
        <v>4381</v>
      </c>
      <c r="G409" s="72" t="s">
        <v>6383</v>
      </c>
      <c r="H409" s="72" t="s">
        <v>26</v>
      </c>
      <c r="I409" s="72" t="s">
        <v>8026</v>
      </c>
      <c r="J409" s="72" t="s">
        <v>8021</v>
      </c>
      <c r="K409" s="72" t="s">
        <v>4009</v>
      </c>
      <c r="L409" s="73">
        <v>45558</v>
      </c>
      <c r="M409" s="74">
        <v>0.28384259259259259</v>
      </c>
      <c r="N409" s="72">
        <v>366.52</v>
      </c>
      <c r="O409" s="72">
        <v>3388.88</v>
      </c>
      <c r="P409" s="72">
        <v>3755.4</v>
      </c>
      <c r="Q409" s="72">
        <v>2735.32</v>
      </c>
      <c r="R409" s="75">
        <v>45701</v>
      </c>
      <c r="S409" s="72" t="str">
        <f>TEXT(Table15[[#This Row],[Billing_Date]],"YYYY")</f>
        <v>2025</v>
      </c>
      <c r="T409" s="75">
        <v>45871</v>
      </c>
      <c r="U409" s="72" t="s">
        <v>28</v>
      </c>
      <c r="V409" s="72">
        <f>IF(Table15[[#This Row],[Payment_Status]]="Paid",1,0)</f>
        <v>1</v>
      </c>
      <c r="W409" s="72">
        <f>IF(Table15[[#This Row],[Payment_Status]]="Unpaid",1,0)</f>
        <v>0</v>
      </c>
      <c r="X409" s="72">
        <f>IF(Table15[[#This Row],[Payment_Status]]="Pending",1,0)</f>
        <v>0</v>
      </c>
      <c r="Y409" s="72" t="s">
        <v>38</v>
      </c>
      <c r="Z409" s="72" t="s">
        <v>30</v>
      </c>
      <c r="AA409" s="72" t="s">
        <v>85</v>
      </c>
      <c r="AB409" s="72">
        <v>185.6</v>
      </c>
      <c r="AC409" s="72">
        <v>180.92</v>
      </c>
      <c r="AD409" s="72" t="s">
        <v>46</v>
      </c>
      <c r="AE409" s="73">
        <v>44174</v>
      </c>
      <c r="AF409" s="72">
        <v>65</v>
      </c>
      <c r="AG409" s="76" t="s">
        <v>64</v>
      </c>
    </row>
    <row r="410" spans="5:33" x14ac:dyDescent="0.3">
      <c r="E410" s="71" t="s">
        <v>1202</v>
      </c>
      <c r="F410" s="72" t="s">
        <v>4382</v>
      </c>
      <c r="G410" s="72" t="s">
        <v>6384</v>
      </c>
      <c r="H410" s="72" t="s">
        <v>30</v>
      </c>
      <c r="I410" s="72" t="s">
        <v>8029</v>
      </c>
      <c r="J410" s="72" t="s">
        <v>8020</v>
      </c>
      <c r="K410" s="72" t="s">
        <v>1203</v>
      </c>
      <c r="L410" s="73">
        <v>45535</v>
      </c>
      <c r="M410" s="74">
        <v>0.69122685185185184</v>
      </c>
      <c r="N410" s="72">
        <v>302.98</v>
      </c>
      <c r="O410" s="72">
        <v>4164.63</v>
      </c>
      <c r="P410" s="72">
        <v>4467.6099999999997</v>
      </c>
      <c r="Q410" s="72">
        <v>1372.91</v>
      </c>
      <c r="R410" s="75">
        <v>45771</v>
      </c>
      <c r="S410" s="72" t="str">
        <f>TEXT(Table15[[#This Row],[Billing_Date]],"YYYY")</f>
        <v>2025</v>
      </c>
      <c r="T410" s="75">
        <v>45884</v>
      </c>
      <c r="U410" s="72" t="s">
        <v>37</v>
      </c>
      <c r="V410" s="72">
        <f>IF(Table15[[#This Row],[Payment_Status]]="Paid",1,0)</f>
        <v>0</v>
      </c>
      <c r="W410" s="72">
        <f>IF(Table15[[#This Row],[Payment_Status]]="Unpaid",1,0)</f>
        <v>0</v>
      </c>
      <c r="X410" s="72">
        <f>IF(Table15[[#This Row],[Payment_Status]]="Pending",1,0)</f>
        <v>1</v>
      </c>
      <c r="Y410" s="72" t="s">
        <v>50</v>
      </c>
      <c r="Z410" s="72" t="s">
        <v>30</v>
      </c>
      <c r="AA410" s="72" t="s">
        <v>45</v>
      </c>
      <c r="AB410" s="72">
        <v>172.46</v>
      </c>
      <c r="AC410" s="72">
        <v>130.52000000000001</v>
      </c>
      <c r="AD410" s="72" t="s">
        <v>32</v>
      </c>
      <c r="AE410" s="73">
        <v>44539</v>
      </c>
      <c r="AF410" s="72">
        <v>61</v>
      </c>
      <c r="AG410" s="76" t="s">
        <v>40</v>
      </c>
    </row>
    <row r="411" spans="5:33" x14ac:dyDescent="0.3">
      <c r="E411" s="71" t="s">
        <v>774</v>
      </c>
      <c r="F411" s="72" t="s">
        <v>4383</v>
      </c>
      <c r="G411" s="72" t="s">
        <v>6385</v>
      </c>
      <c r="H411" s="72" t="s">
        <v>30</v>
      </c>
      <c r="I411" s="72" t="s">
        <v>8026</v>
      </c>
      <c r="J411" s="72" t="s">
        <v>8021</v>
      </c>
      <c r="K411" s="72" t="s">
        <v>775</v>
      </c>
      <c r="L411" s="73">
        <v>45683</v>
      </c>
      <c r="M411" s="74">
        <v>0.44324074074074077</v>
      </c>
      <c r="N411" s="72">
        <v>386.9</v>
      </c>
      <c r="O411" s="72">
        <v>2921.79</v>
      </c>
      <c r="P411" s="72">
        <v>3308.69</v>
      </c>
      <c r="Q411" s="72">
        <v>2573.12</v>
      </c>
      <c r="R411" s="75">
        <v>45729</v>
      </c>
      <c r="S411" s="72" t="str">
        <f>TEXT(Table15[[#This Row],[Billing_Date]],"YYYY")</f>
        <v>2025</v>
      </c>
      <c r="T411" s="75">
        <v>45860</v>
      </c>
      <c r="U411" s="72" t="s">
        <v>49</v>
      </c>
      <c r="V411" s="72">
        <f>IF(Table15[[#This Row],[Payment_Status]]="Paid",1,0)</f>
        <v>0</v>
      </c>
      <c r="W411" s="72">
        <f>IF(Table15[[#This Row],[Payment_Status]]="Unpaid",1,0)</f>
        <v>1</v>
      </c>
      <c r="X411" s="72">
        <f>IF(Table15[[#This Row],[Payment_Status]]="Pending",1,0)</f>
        <v>0</v>
      </c>
      <c r="Y411" s="72" t="s">
        <v>58</v>
      </c>
      <c r="Z411" s="72" t="s">
        <v>39</v>
      </c>
      <c r="AA411" s="72" t="s">
        <v>63</v>
      </c>
      <c r="AB411" s="72">
        <v>204.3</v>
      </c>
      <c r="AC411" s="72">
        <v>182.6</v>
      </c>
      <c r="AD411" s="72" t="s">
        <v>46</v>
      </c>
      <c r="AE411" s="73">
        <v>43713</v>
      </c>
      <c r="AF411" s="72">
        <v>70</v>
      </c>
      <c r="AG411" s="76" t="s">
        <v>64</v>
      </c>
    </row>
    <row r="412" spans="5:33" x14ac:dyDescent="0.3">
      <c r="E412" s="71" t="s">
        <v>776</v>
      </c>
      <c r="F412" s="72" t="s">
        <v>4384</v>
      </c>
      <c r="G412" s="72" t="s">
        <v>6386</v>
      </c>
      <c r="H412" s="72" t="s">
        <v>26</v>
      </c>
      <c r="I412" s="72" t="s">
        <v>8025</v>
      </c>
      <c r="J412" s="72" t="s">
        <v>8020</v>
      </c>
      <c r="K412" s="72" t="s">
        <v>777</v>
      </c>
      <c r="L412" s="73">
        <v>45731</v>
      </c>
      <c r="M412" s="74">
        <v>0.34920138888888891</v>
      </c>
      <c r="N412" s="72">
        <v>112.47</v>
      </c>
      <c r="O412" s="72">
        <v>4856.6899999999996</v>
      </c>
      <c r="P412" s="72">
        <v>4969.16</v>
      </c>
      <c r="Q412" s="72">
        <v>709.32</v>
      </c>
      <c r="R412" s="75">
        <v>45752</v>
      </c>
      <c r="S412" s="72" t="str">
        <f>TEXT(Table15[[#This Row],[Billing_Date]],"YYYY")</f>
        <v>2025</v>
      </c>
      <c r="T412" s="75">
        <v>45881</v>
      </c>
      <c r="U412" s="72" t="s">
        <v>28</v>
      </c>
      <c r="V412" s="72">
        <f>IF(Table15[[#This Row],[Payment_Status]]="Paid",1,0)</f>
        <v>1</v>
      </c>
      <c r="W412" s="72">
        <f>IF(Table15[[#This Row],[Payment_Status]]="Unpaid",1,0)</f>
        <v>0</v>
      </c>
      <c r="X412" s="72">
        <f>IF(Table15[[#This Row],[Payment_Status]]="Pending",1,0)</f>
        <v>0</v>
      </c>
      <c r="Y412" s="72" t="s">
        <v>58</v>
      </c>
      <c r="Z412" s="72" t="s">
        <v>39</v>
      </c>
      <c r="AA412" s="72" t="s">
        <v>63</v>
      </c>
      <c r="AB412" s="72">
        <v>70.430000000000007</v>
      </c>
      <c r="AC412" s="72">
        <v>42.04</v>
      </c>
      <c r="AD412" s="72" t="s">
        <v>32</v>
      </c>
      <c r="AE412" s="73">
        <v>42794</v>
      </c>
      <c r="AF412" s="72">
        <v>44</v>
      </c>
      <c r="AG412" s="76" t="s">
        <v>40</v>
      </c>
    </row>
    <row r="413" spans="5:33" x14ac:dyDescent="0.3">
      <c r="E413" s="71" t="s">
        <v>778</v>
      </c>
      <c r="F413" s="72" t="s">
        <v>4385</v>
      </c>
      <c r="G413" s="72" t="s">
        <v>6387</v>
      </c>
      <c r="H413" s="72" t="s">
        <v>26</v>
      </c>
      <c r="I413" s="72" t="s">
        <v>8026</v>
      </c>
      <c r="J413" s="72" t="s">
        <v>8021</v>
      </c>
      <c r="K413" s="72" t="s">
        <v>779</v>
      </c>
      <c r="L413" s="73">
        <v>45627</v>
      </c>
      <c r="M413" s="74">
        <v>0.27344907407407409</v>
      </c>
      <c r="N413" s="72">
        <v>300.10000000000002</v>
      </c>
      <c r="O413" s="72">
        <v>3733.03</v>
      </c>
      <c r="P413" s="72">
        <v>4033.13</v>
      </c>
      <c r="Q413" s="72">
        <v>1548.84</v>
      </c>
      <c r="R413" s="75">
        <v>45775</v>
      </c>
      <c r="S413" s="72" t="str">
        <f>TEXT(Table15[[#This Row],[Billing_Date]],"YYYY")</f>
        <v>2025</v>
      </c>
      <c r="T413" s="75">
        <v>45866</v>
      </c>
      <c r="U413" s="72" t="s">
        <v>49</v>
      </c>
      <c r="V413" s="72">
        <f>IF(Table15[[#This Row],[Payment_Status]]="Paid",1,0)</f>
        <v>0</v>
      </c>
      <c r="W413" s="72">
        <f>IF(Table15[[#This Row],[Payment_Status]]="Unpaid",1,0)</f>
        <v>1</v>
      </c>
      <c r="X413" s="72">
        <f>IF(Table15[[#This Row],[Payment_Status]]="Pending",1,0)</f>
        <v>0</v>
      </c>
      <c r="Y413" s="72" t="s">
        <v>29</v>
      </c>
      <c r="Z413" s="72" t="s">
        <v>39</v>
      </c>
      <c r="AA413" s="72" t="s">
        <v>63</v>
      </c>
      <c r="AB413" s="72">
        <v>174.4</v>
      </c>
      <c r="AC413" s="72">
        <v>125.7</v>
      </c>
      <c r="AD413" s="72" t="s">
        <v>32</v>
      </c>
      <c r="AE413" s="73">
        <v>45051</v>
      </c>
      <c r="AF413" s="72">
        <v>52</v>
      </c>
      <c r="AG413" s="76" t="s">
        <v>64</v>
      </c>
    </row>
    <row r="414" spans="5:33" x14ac:dyDescent="0.3">
      <c r="E414" s="71" t="s">
        <v>782</v>
      </c>
      <c r="F414" s="72" t="s">
        <v>4387</v>
      </c>
      <c r="G414" s="72" t="s">
        <v>6389</v>
      </c>
      <c r="H414" s="72" t="s">
        <v>26</v>
      </c>
      <c r="I414" s="72" t="s">
        <v>8028</v>
      </c>
      <c r="J414" s="72" t="s">
        <v>8022</v>
      </c>
      <c r="K414" s="72" t="s">
        <v>783</v>
      </c>
      <c r="L414" s="73">
        <v>45747</v>
      </c>
      <c r="M414" s="74">
        <v>0.95934027777777775</v>
      </c>
      <c r="N414" s="72">
        <v>11.86</v>
      </c>
      <c r="O414" s="72">
        <v>4554.1499999999996</v>
      </c>
      <c r="P414" s="72">
        <v>4566.0099999999902</v>
      </c>
      <c r="Q414" s="72">
        <v>77.41</v>
      </c>
      <c r="R414" s="75">
        <v>45752</v>
      </c>
      <c r="S414" s="72" t="str">
        <f>TEXT(Table15[[#This Row],[Billing_Date]],"YYYY")</f>
        <v>2025</v>
      </c>
      <c r="T414" s="75">
        <v>45863</v>
      </c>
      <c r="U414" s="72" t="s">
        <v>37</v>
      </c>
      <c r="V414" s="72">
        <f>IF(Table15[[#This Row],[Payment_Status]]="Paid",1,0)</f>
        <v>0</v>
      </c>
      <c r="W414" s="72">
        <f>IF(Table15[[#This Row],[Payment_Status]]="Unpaid",1,0)</f>
        <v>0</v>
      </c>
      <c r="X414" s="72">
        <f>IF(Table15[[#This Row],[Payment_Status]]="Pending",1,0)</f>
        <v>1</v>
      </c>
      <c r="Y414" s="72" t="s">
        <v>38</v>
      </c>
      <c r="Z414" s="72" t="s">
        <v>44</v>
      </c>
      <c r="AA414" s="72" t="s">
        <v>85</v>
      </c>
      <c r="AB414" s="72">
        <v>7.75</v>
      </c>
      <c r="AC414" s="72">
        <v>4.1100000000000003</v>
      </c>
      <c r="AD414" s="72" t="s">
        <v>46</v>
      </c>
      <c r="AE414" s="73">
        <v>44386</v>
      </c>
      <c r="AF414" s="72">
        <v>36</v>
      </c>
      <c r="AG414" s="76" t="s">
        <v>40</v>
      </c>
    </row>
    <row r="415" spans="5:33" x14ac:dyDescent="0.3">
      <c r="E415" s="71" t="s">
        <v>784</v>
      </c>
      <c r="F415" s="72" t="s">
        <v>4388</v>
      </c>
      <c r="G415" s="72" t="s">
        <v>6390</v>
      </c>
      <c r="H415" s="72" t="s">
        <v>30</v>
      </c>
      <c r="I415" s="72" t="s">
        <v>8030</v>
      </c>
      <c r="J415" s="72" t="s">
        <v>8023</v>
      </c>
      <c r="K415" s="72" t="s">
        <v>785</v>
      </c>
      <c r="L415" s="73">
        <v>45495</v>
      </c>
      <c r="M415" s="74">
        <v>0.55159722222222218</v>
      </c>
      <c r="N415" s="72">
        <v>469.44</v>
      </c>
      <c r="O415" s="72">
        <v>4156.53</v>
      </c>
      <c r="P415" s="72">
        <v>4625.9699999999903</v>
      </c>
      <c r="Q415" s="72">
        <v>3463.58</v>
      </c>
      <c r="R415" s="75">
        <v>45652</v>
      </c>
      <c r="S415" s="72" t="str">
        <f>TEXT(Table15[[#This Row],[Billing_Date]],"YYYY")</f>
        <v>2024</v>
      </c>
      <c r="T415" s="75">
        <v>45862</v>
      </c>
      <c r="U415" s="72" t="s">
        <v>37</v>
      </c>
      <c r="V415" s="72">
        <f>IF(Table15[[#This Row],[Payment_Status]]="Paid",1,0)</f>
        <v>0</v>
      </c>
      <c r="W415" s="72">
        <f>IF(Table15[[#This Row],[Payment_Status]]="Unpaid",1,0)</f>
        <v>0</v>
      </c>
      <c r="X415" s="72">
        <f>IF(Table15[[#This Row],[Payment_Status]]="Pending",1,0)</f>
        <v>1</v>
      </c>
      <c r="Y415" s="72" t="s">
        <v>43</v>
      </c>
      <c r="Z415" s="72" t="s">
        <v>39</v>
      </c>
      <c r="AA415" s="72" t="s">
        <v>63</v>
      </c>
      <c r="AB415" s="72">
        <v>236.4</v>
      </c>
      <c r="AC415" s="72">
        <v>233.04</v>
      </c>
      <c r="AD415" s="72" t="s">
        <v>46</v>
      </c>
      <c r="AE415" s="73">
        <v>44759</v>
      </c>
      <c r="AF415" s="72">
        <v>33</v>
      </c>
      <c r="AG415" s="76" t="s">
        <v>64</v>
      </c>
    </row>
    <row r="416" spans="5:33" x14ac:dyDescent="0.3">
      <c r="E416" s="71" t="s">
        <v>786</v>
      </c>
      <c r="F416" s="72" t="s">
        <v>4389</v>
      </c>
      <c r="G416" s="72" t="s">
        <v>6391</v>
      </c>
      <c r="H416" s="72" t="s">
        <v>26</v>
      </c>
      <c r="I416" s="72" t="s">
        <v>8031</v>
      </c>
      <c r="J416" s="72" t="s">
        <v>8024</v>
      </c>
      <c r="K416" s="72" t="s">
        <v>787</v>
      </c>
      <c r="L416" s="73">
        <v>45544</v>
      </c>
      <c r="M416" s="74">
        <v>0.38097222222222221</v>
      </c>
      <c r="N416" s="72">
        <v>454.48</v>
      </c>
      <c r="O416" s="72">
        <v>3335.45</v>
      </c>
      <c r="P416" s="72">
        <v>3789.93</v>
      </c>
      <c r="Q416" s="72">
        <v>3347.85</v>
      </c>
      <c r="R416" s="75">
        <v>45826</v>
      </c>
      <c r="S416" s="72" t="str">
        <f>TEXT(Table15[[#This Row],[Billing_Date]],"YYYY")</f>
        <v>2025</v>
      </c>
      <c r="T416" s="75">
        <v>45874</v>
      </c>
      <c r="U416" s="72" t="s">
        <v>49</v>
      </c>
      <c r="V416" s="72">
        <f>IF(Table15[[#This Row],[Payment_Status]]="Paid",1,0)</f>
        <v>0</v>
      </c>
      <c r="W416" s="72">
        <f>IF(Table15[[#This Row],[Payment_Status]]="Unpaid",1,0)</f>
        <v>1</v>
      </c>
      <c r="X416" s="72">
        <f>IF(Table15[[#This Row],[Payment_Status]]="Pending",1,0)</f>
        <v>0</v>
      </c>
      <c r="Y416" s="72" t="s">
        <v>29</v>
      </c>
      <c r="Z416" s="72" t="s">
        <v>39</v>
      </c>
      <c r="AA416" s="72" t="s">
        <v>45</v>
      </c>
      <c r="AB416" s="72">
        <v>243.38</v>
      </c>
      <c r="AC416" s="72">
        <v>211.1</v>
      </c>
      <c r="AD416" s="72" t="s">
        <v>46</v>
      </c>
      <c r="AE416" s="73">
        <v>44951</v>
      </c>
      <c r="AF416" s="72">
        <v>67</v>
      </c>
      <c r="AG416" s="76" t="s">
        <v>64</v>
      </c>
    </row>
    <row r="417" spans="5:33" x14ac:dyDescent="0.3">
      <c r="E417" s="71" t="s">
        <v>788</v>
      </c>
      <c r="F417" s="72" t="s">
        <v>4390</v>
      </c>
      <c r="G417" s="72" t="s">
        <v>6392</v>
      </c>
      <c r="H417" s="72" t="s">
        <v>35</v>
      </c>
      <c r="I417" s="72" t="s">
        <v>8027</v>
      </c>
      <c r="J417" s="72" t="s">
        <v>8022</v>
      </c>
      <c r="K417" s="72" t="s">
        <v>789</v>
      </c>
      <c r="L417" s="73">
        <v>45501</v>
      </c>
      <c r="M417" s="74">
        <v>0.85670138888888892</v>
      </c>
      <c r="N417" s="72">
        <v>227.85</v>
      </c>
      <c r="O417" s="72">
        <v>3561.96</v>
      </c>
      <c r="P417" s="72">
        <v>3789.81</v>
      </c>
      <c r="Q417" s="72">
        <v>1287.95</v>
      </c>
      <c r="R417" s="75">
        <v>45665</v>
      </c>
      <c r="S417" s="72" t="str">
        <f>TEXT(Table15[[#This Row],[Billing_Date]],"YYYY")</f>
        <v>2025</v>
      </c>
      <c r="T417" s="75">
        <v>45857</v>
      </c>
      <c r="U417" s="72" t="s">
        <v>49</v>
      </c>
      <c r="V417" s="72">
        <f>IF(Table15[[#This Row],[Payment_Status]]="Paid",1,0)</f>
        <v>0</v>
      </c>
      <c r="W417" s="72">
        <f>IF(Table15[[#This Row],[Payment_Status]]="Unpaid",1,0)</f>
        <v>1</v>
      </c>
      <c r="X417" s="72">
        <f>IF(Table15[[#This Row],[Payment_Status]]="Pending",1,0)</f>
        <v>0</v>
      </c>
      <c r="Y417" s="72" t="s">
        <v>43</v>
      </c>
      <c r="Z417" s="72" t="s">
        <v>39</v>
      </c>
      <c r="AA417" s="72" t="s">
        <v>45</v>
      </c>
      <c r="AB417" s="72">
        <v>134.29</v>
      </c>
      <c r="AC417" s="72">
        <v>93.56</v>
      </c>
      <c r="AD417" s="72" t="s">
        <v>46</v>
      </c>
      <c r="AE417" s="73">
        <v>42345</v>
      </c>
      <c r="AF417" s="72">
        <v>44</v>
      </c>
      <c r="AG417" s="76" t="s">
        <v>33</v>
      </c>
    </row>
    <row r="418" spans="5:33" x14ac:dyDescent="0.3">
      <c r="E418" s="71" t="s">
        <v>1771</v>
      </c>
      <c r="F418" s="72" t="s">
        <v>4391</v>
      </c>
      <c r="G418" s="72" t="s">
        <v>6393</v>
      </c>
      <c r="H418" s="72" t="s">
        <v>35</v>
      </c>
      <c r="I418" s="72" t="s">
        <v>8030</v>
      </c>
      <c r="J418" s="72" t="s">
        <v>8023</v>
      </c>
      <c r="K418" s="72" t="s">
        <v>1772</v>
      </c>
      <c r="L418" s="73">
        <v>45560</v>
      </c>
      <c r="M418" s="74">
        <v>0.37528935185185186</v>
      </c>
      <c r="N418" s="72">
        <v>229.96</v>
      </c>
      <c r="O418" s="72">
        <v>1535.45</v>
      </c>
      <c r="P418" s="72">
        <v>1765.41</v>
      </c>
      <c r="Q418" s="72">
        <v>1273.22</v>
      </c>
      <c r="R418" s="75">
        <v>45652</v>
      </c>
      <c r="S418" s="72" t="str">
        <f>TEXT(Table15[[#This Row],[Billing_Date]],"YYYY")</f>
        <v>2024</v>
      </c>
      <c r="T418" s="75">
        <v>45859</v>
      </c>
      <c r="U418" s="72" t="s">
        <v>37</v>
      </c>
      <c r="V418" s="72">
        <f>IF(Table15[[#This Row],[Payment_Status]]="Paid",1,0)</f>
        <v>0</v>
      </c>
      <c r="W418" s="72">
        <f>IF(Table15[[#This Row],[Payment_Status]]="Unpaid",1,0)</f>
        <v>0</v>
      </c>
      <c r="X418" s="72">
        <f>IF(Table15[[#This Row],[Payment_Status]]="Pending",1,0)</f>
        <v>1</v>
      </c>
      <c r="Y418" s="72" t="s">
        <v>58</v>
      </c>
      <c r="Z418" s="72" t="s">
        <v>30</v>
      </c>
      <c r="AA418" s="72" t="s">
        <v>85</v>
      </c>
      <c r="AB418" s="72">
        <v>145.76</v>
      </c>
      <c r="AC418" s="72">
        <v>84.2</v>
      </c>
      <c r="AD418" s="72" t="s">
        <v>46</v>
      </c>
      <c r="AE418" s="73">
        <v>43457</v>
      </c>
      <c r="AF418" s="72">
        <v>33</v>
      </c>
      <c r="AG418" s="76" t="s">
        <v>64</v>
      </c>
    </row>
    <row r="419" spans="5:33" x14ac:dyDescent="0.3">
      <c r="E419" s="71" t="s">
        <v>792</v>
      </c>
      <c r="F419" s="72" t="s">
        <v>4392</v>
      </c>
      <c r="G419" s="72" t="s">
        <v>6394</v>
      </c>
      <c r="H419" s="72" t="s">
        <v>30</v>
      </c>
      <c r="I419" s="72" t="s">
        <v>8031</v>
      </c>
      <c r="J419" s="72" t="s">
        <v>8024</v>
      </c>
      <c r="K419" s="72" t="s">
        <v>793</v>
      </c>
      <c r="L419" s="73">
        <v>45729</v>
      </c>
      <c r="M419" s="74">
        <v>0.17962962962962964</v>
      </c>
      <c r="N419" s="72">
        <v>281.55</v>
      </c>
      <c r="O419" s="72">
        <v>1743.26</v>
      </c>
      <c r="P419" s="72">
        <v>2024.81</v>
      </c>
      <c r="Q419" s="72">
        <v>1788.24</v>
      </c>
      <c r="R419" s="75">
        <v>45777</v>
      </c>
      <c r="S419" s="72" t="str">
        <f>TEXT(Table15[[#This Row],[Billing_Date]],"YYYY")</f>
        <v>2025</v>
      </c>
      <c r="T419" s="75">
        <v>45873</v>
      </c>
      <c r="U419" s="72" t="s">
        <v>28</v>
      </c>
      <c r="V419" s="72">
        <f>IF(Table15[[#This Row],[Payment_Status]]="Paid",1,0)</f>
        <v>1</v>
      </c>
      <c r="W419" s="72">
        <f>IF(Table15[[#This Row],[Payment_Status]]="Unpaid",1,0)</f>
        <v>0</v>
      </c>
      <c r="X419" s="72">
        <f>IF(Table15[[#This Row],[Payment_Status]]="Pending",1,0)</f>
        <v>0</v>
      </c>
      <c r="Y419" s="72" t="s">
        <v>43</v>
      </c>
      <c r="Z419" s="72" t="s">
        <v>44</v>
      </c>
      <c r="AA419" s="72" t="s">
        <v>51</v>
      </c>
      <c r="AB419" s="72">
        <v>142.58000000000001</v>
      </c>
      <c r="AC419" s="72">
        <v>138.97</v>
      </c>
      <c r="AD419" s="72" t="s">
        <v>32</v>
      </c>
      <c r="AE419" s="73">
        <v>42248</v>
      </c>
      <c r="AF419" s="72">
        <v>64</v>
      </c>
      <c r="AG419" s="76" t="s">
        <v>40</v>
      </c>
    </row>
    <row r="420" spans="5:33" x14ac:dyDescent="0.3">
      <c r="E420" s="71" t="s">
        <v>794</v>
      </c>
      <c r="F420" s="72" t="s">
        <v>4393</v>
      </c>
      <c r="G420" s="72" t="s">
        <v>6395</v>
      </c>
      <c r="H420" s="72" t="s">
        <v>30</v>
      </c>
      <c r="I420" s="72" t="s">
        <v>8029</v>
      </c>
      <c r="J420" s="72" t="s">
        <v>8020</v>
      </c>
      <c r="K420" s="72" t="s">
        <v>795</v>
      </c>
      <c r="L420" s="73">
        <v>45731</v>
      </c>
      <c r="M420" s="74">
        <v>0.82868055555555553</v>
      </c>
      <c r="N420" s="72">
        <v>35.11</v>
      </c>
      <c r="O420" s="72">
        <v>1128.79</v>
      </c>
      <c r="P420" s="72">
        <v>1163.8999999999901</v>
      </c>
      <c r="Q420" s="72">
        <v>225.05</v>
      </c>
      <c r="R420" s="75">
        <v>45735</v>
      </c>
      <c r="S420" s="72" t="str">
        <f>TEXT(Table15[[#This Row],[Billing_Date]],"YYYY")</f>
        <v>2025</v>
      </c>
      <c r="T420" s="75">
        <v>45867</v>
      </c>
      <c r="U420" s="72" t="s">
        <v>49</v>
      </c>
      <c r="V420" s="72">
        <f>IF(Table15[[#This Row],[Payment_Status]]="Paid",1,0)</f>
        <v>0</v>
      </c>
      <c r="W420" s="72">
        <f>IF(Table15[[#This Row],[Payment_Status]]="Unpaid",1,0)</f>
        <v>1</v>
      </c>
      <c r="X420" s="72">
        <f>IF(Table15[[#This Row],[Payment_Status]]="Pending",1,0)</f>
        <v>0</v>
      </c>
      <c r="Y420" s="72" t="s">
        <v>38</v>
      </c>
      <c r="Z420" s="72" t="s">
        <v>44</v>
      </c>
      <c r="AA420" s="72" t="s">
        <v>31</v>
      </c>
      <c r="AB420" s="72">
        <v>19.11</v>
      </c>
      <c r="AC420" s="72">
        <v>16</v>
      </c>
      <c r="AD420" s="72" t="s">
        <v>32</v>
      </c>
      <c r="AE420" s="73">
        <v>43300</v>
      </c>
      <c r="AF420" s="72">
        <v>47</v>
      </c>
      <c r="AG420" s="76" t="s">
        <v>33</v>
      </c>
    </row>
    <row r="421" spans="5:33" x14ac:dyDescent="0.3">
      <c r="E421" s="71" t="s">
        <v>796</v>
      </c>
      <c r="F421" s="72" t="s">
        <v>4394</v>
      </c>
      <c r="G421" s="72" t="s">
        <v>6396</v>
      </c>
      <c r="H421" s="72" t="s">
        <v>26</v>
      </c>
      <c r="I421" s="72" t="s">
        <v>8029</v>
      </c>
      <c r="J421" s="72" t="s">
        <v>8020</v>
      </c>
      <c r="K421" s="72" t="s">
        <v>797</v>
      </c>
      <c r="L421" s="73">
        <v>45589</v>
      </c>
      <c r="M421" s="74">
        <v>0.88884259259259257</v>
      </c>
      <c r="N421" s="72">
        <v>307.26</v>
      </c>
      <c r="O421" s="72">
        <v>2659.53</v>
      </c>
      <c r="P421" s="72">
        <v>2966.79</v>
      </c>
      <c r="Q421" s="72">
        <v>1822.33</v>
      </c>
      <c r="R421" s="75">
        <v>45596</v>
      </c>
      <c r="S421" s="72" t="str">
        <f>TEXT(Table15[[#This Row],[Billing_Date]],"YYYY")</f>
        <v>2024</v>
      </c>
      <c r="T421" s="75">
        <v>45885</v>
      </c>
      <c r="U421" s="72" t="s">
        <v>28</v>
      </c>
      <c r="V421" s="72">
        <f>IF(Table15[[#This Row],[Payment_Status]]="Paid",1,0)</f>
        <v>1</v>
      </c>
      <c r="W421" s="72">
        <f>IF(Table15[[#This Row],[Payment_Status]]="Unpaid",1,0)</f>
        <v>0</v>
      </c>
      <c r="X421" s="72">
        <f>IF(Table15[[#This Row],[Payment_Status]]="Pending",1,0)</f>
        <v>0</v>
      </c>
      <c r="Y421" s="72" t="s">
        <v>50</v>
      </c>
      <c r="Z421" s="72" t="s">
        <v>44</v>
      </c>
      <c r="AA421" s="72" t="s">
        <v>85</v>
      </c>
      <c r="AB421" s="72">
        <v>177.85</v>
      </c>
      <c r="AC421" s="72">
        <v>129.41</v>
      </c>
      <c r="AD421" s="72" t="s">
        <v>32</v>
      </c>
      <c r="AE421" s="73">
        <v>43401</v>
      </c>
      <c r="AF421" s="72">
        <v>27</v>
      </c>
      <c r="AG421" s="76" t="s">
        <v>64</v>
      </c>
    </row>
    <row r="422" spans="5:33" x14ac:dyDescent="0.3">
      <c r="E422" s="71" t="s">
        <v>798</v>
      </c>
      <c r="F422" s="72" t="s">
        <v>4395</v>
      </c>
      <c r="G422" s="72" t="s">
        <v>6397</v>
      </c>
      <c r="H422" s="72" t="s">
        <v>35</v>
      </c>
      <c r="I422" s="72" t="s">
        <v>8026</v>
      </c>
      <c r="J422" s="72" t="s">
        <v>8021</v>
      </c>
      <c r="K422" s="72" t="s">
        <v>799</v>
      </c>
      <c r="L422" s="73">
        <v>45586</v>
      </c>
      <c r="M422" s="74">
        <v>9.3275462962962963E-2</v>
      </c>
      <c r="N422" s="72">
        <v>286.39</v>
      </c>
      <c r="O422" s="72">
        <v>2580.9699999999998</v>
      </c>
      <c r="P422" s="72">
        <v>2867.3599999999901</v>
      </c>
      <c r="Q422" s="72">
        <v>1789.8</v>
      </c>
      <c r="R422" s="75">
        <v>45646</v>
      </c>
      <c r="S422" s="72" t="str">
        <f>TEXT(Table15[[#This Row],[Billing_Date]],"YYYY")</f>
        <v>2024</v>
      </c>
      <c r="T422" s="75">
        <v>45858</v>
      </c>
      <c r="U422" s="72" t="s">
        <v>49</v>
      </c>
      <c r="V422" s="72">
        <f>IF(Table15[[#This Row],[Payment_Status]]="Paid",1,0)</f>
        <v>0</v>
      </c>
      <c r="W422" s="72">
        <f>IF(Table15[[#This Row],[Payment_Status]]="Unpaid",1,0)</f>
        <v>1</v>
      </c>
      <c r="X422" s="72">
        <f>IF(Table15[[#This Row],[Payment_Status]]="Pending",1,0)</f>
        <v>0</v>
      </c>
      <c r="Y422" s="72" t="s">
        <v>50</v>
      </c>
      <c r="Z422" s="72" t="s">
        <v>44</v>
      </c>
      <c r="AA422" s="72" t="s">
        <v>85</v>
      </c>
      <c r="AB422" s="72">
        <v>185.89</v>
      </c>
      <c r="AC422" s="72">
        <v>100.5</v>
      </c>
      <c r="AD422" s="72" t="s">
        <v>32</v>
      </c>
      <c r="AE422" s="73">
        <v>43735</v>
      </c>
      <c r="AF422" s="72">
        <v>46</v>
      </c>
      <c r="AG422" s="76" t="s">
        <v>64</v>
      </c>
    </row>
    <row r="423" spans="5:33" x14ac:dyDescent="0.3">
      <c r="E423" s="71" t="s">
        <v>800</v>
      </c>
      <c r="F423" s="72" t="s">
        <v>4396</v>
      </c>
      <c r="G423" s="72" t="s">
        <v>6398</v>
      </c>
      <c r="H423" s="72" t="s">
        <v>35</v>
      </c>
      <c r="I423" s="72" t="s">
        <v>8027</v>
      </c>
      <c r="J423" s="72" t="s">
        <v>8022</v>
      </c>
      <c r="K423" s="72" t="s">
        <v>801</v>
      </c>
      <c r="L423" s="73">
        <v>45626</v>
      </c>
      <c r="M423" s="74">
        <v>0.65983796296296293</v>
      </c>
      <c r="N423" s="72">
        <v>153.72</v>
      </c>
      <c r="O423" s="72">
        <v>1247.42</v>
      </c>
      <c r="P423" s="72">
        <v>1401.14</v>
      </c>
      <c r="Q423" s="72">
        <v>986.71</v>
      </c>
      <c r="R423" s="75">
        <v>45711</v>
      </c>
      <c r="S423" s="72" t="str">
        <f>TEXT(Table15[[#This Row],[Billing_Date]],"YYYY")</f>
        <v>2025</v>
      </c>
      <c r="T423" s="75">
        <v>45871</v>
      </c>
      <c r="U423" s="72" t="s">
        <v>28</v>
      </c>
      <c r="V423" s="72">
        <f>IF(Table15[[#This Row],[Payment_Status]]="Paid",1,0)</f>
        <v>1</v>
      </c>
      <c r="W423" s="72">
        <f>IF(Table15[[#This Row],[Payment_Status]]="Unpaid",1,0)</f>
        <v>0</v>
      </c>
      <c r="X423" s="72">
        <f>IF(Table15[[#This Row],[Payment_Status]]="Pending",1,0)</f>
        <v>0</v>
      </c>
      <c r="Y423" s="72" t="s">
        <v>29</v>
      </c>
      <c r="Z423" s="72" t="s">
        <v>44</v>
      </c>
      <c r="AA423" s="72" t="s">
        <v>63</v>
      </c>
      <c r="AB423" s="72">
        <v>76.989999999999995</v>
      </c>
      <c r="AC423" s="72">
        <v>76.73</v>
      </c>
      <c r="AD423" s="72" t="s">
        <v>32</v>
      </c>
      <c r="AE423" s="73">
        <v>44167</v>
      </c>
      <c r="AF423" s="72">
        <v>19</v>
      </c>
      <c r="AG423" s="76" t="s">
        <v>33</v>
      </c>
    </row>
    <row r="424" spans="5:33" x14ac:dyDescent="0.3">
      <c r="E424" s="71" t="s">
        <v>802</v>
      </c>
      <c r="F424" s="72" t="s">
        <v>4397</v>
      </c>
      <c r="G424" s="72" t="s">
        <v>6399</v>
      </c>
      <c r="H424" s="72" t="s">
        <v>30</v>
      </c>
      <c r="I424" s="72" t="s">
        <v>8029</v>
      </c>
      <c r="J424" s="72" t="s">
        <v>8020</v>
      </c>
      <c r="K424" s="72" t="s">
        <v>803</v>
      </c>
      <c r="L424" s="73">
        <v>45564</v>
      </c>
      <c r="M424" s="74">
        <v>0.64881944444444439</v>
      </c>
      <c r="N424" s="72">
        <v>92.45</v>
      </c>
      <c r="O424" s="72">
        <v>3923</v>
      </c>
      <c r="P424" s="72">
        <v>4015.45</v>
      </c>
      <c r="Q424" s="72">
        <v>496.18</v>
      </c>
      <c r="R424" s="75">
        <v>45788</v>
      </c>
      <c r="S424" s="72" t="str">
        <f>TEXT(Table15[[#This Row],[Billing_Date]],"YYYY")</f>
        <v>2025</v>
      </c>
      <c r="T424" s="75">
        <v>45873</v>
      </c>
      <c r="U424" s="72" t="s">
        <v>37</v>
      </c>
      <c r="V424" s="72">
        <f>IF(Table15[[#This Row],[Payment_Status]]="Paid",1,0)</f>
        <v>0</v>
      </c>
      <c r="W424" s="72">
        <f>IF(Table15[[#This Row],[Payment_Status]]="Unpaid",1,0)</f>
        <v>0</v>
      </c>
      <c r="X424" s="72">
        <f>IF(Table15[[#This Row],[Payment_Status]]="Pending",1,0)</f>
        <v>1</v>
      </c>
      <c r="Y424" s="72" t="s">
        <v>38</v>
      </c>
      <c r="Z424" s="72" t="s">
        <v>39</v>
      </c>
      <c r="AA424" s="72" t="s">
        <v>85</v>
      </c>
      <c r="AB424" s="72">
        <v>54.53</v>
      </c>
      <c r="AC424" s="72">
        <v>37.92</v>
      </c>
      <c r="AD424" s="72" t="s">
        <v>32</v>
      </c>
      <c r="AE424" s="73">
        <v>42592</v>
      </c>
      <c r="AF424" s="72">
        <v>72</v>
      </c>
      <c r="AG424" s="76" t="s">
        <v>33</v>
      </c>
    </row>
    <row r="425" spans="5:33" x14ac:dyDescent="0.3">
      <c r="E425" s="71" t="s">
        <v>804</v>
      </c>
      <c r="F425" s="72" t="s">
        <v>4398</v>
      </c>
      <c r="G425" s="72" t="s">
        <v>6400</v>
      </c>
      <c r="H425" s="72" t="s">
        <v>30</v>
      </c>
      <c r="I425" s="72" t="s">
        <v>8027</v>
      </c>
      <c r="J425" s="72" t="s">
        <v>8022</v>
      </c>
      <c r="K425" s="72" t="s">
        <v>805</v>
      </c>
      <c r="L425" s="73">
        <v>45766</v>
      </c>
      <c r="M425" s="74">
        <v>2.6122685185185186E-2</v>
      </c>
      <c r="N425" s="72">
        <v>234.02</v>
      </c>
      <c r="O425" s="72">
        <v>2460.39</v>
      </c>
      <c r="P425" s="72">
        <v>2694.41</v>
      </c>
      <c r="Q425" s="72">
        <v>1080</v>
      </c>
      <c r="R425" s="75">
        <v>45767</v>
      </c>
      <c r="S425" s="72" t="str">
        <f>TEXT(Table15[[#This Row],[Billing_Date]],"YYYY")</f>
        <v>2025</v>
      </c>
      <c r="T425" s="75">
        <v>45868</v>
      </c>
      <c r="U425" s="72" t="s">
        <v>49</v>
      </c>
      <c r="V425" s="72">
        <f>IF(Table15[[#This Row],[Payment_Status]]="Paid",1,0)</f>
        <v>0</v>
      </c>
      <c r="W425" s="72">
        <f>IF(Table15[[#This Row],[Payment_Status]]="Unpaid",1,0)</f>
        <v>1</v>
      </c>
      <c r="X425" s="72">
        <f>IF(Table15[[#This Row],[Payment_Status]]="Pending",1,0)</f>
        <v>0</v>
      </c>
      <c r="Y425" s="72" t="s">
        <v>29</v>
      </c>
      <c r="Z425" s="72" t="s">
        <v>30</v>
      </c>
      <c r="AA425" s="72" t="s">
        <v>63</v>
      </c>
      <c r="AB425" s="72">
        <v>145.26</v>
      </c>
      <c r="AC425" s="72">
        <v>88.76</v>
      </c>
      <c r="AD425" s="72" t="s">
        <v>32</v>
      </c>
      <c r="AE425" s="73">
        <v>44502</v>
      </c>
      <c r="AF425" s="72">
        <v>56</v>
      </c>
      <c r="AG425" s="76" t="s">
        <v>40</v>
      </c>
    </row>
    <row r="426" spans="5:33" x14ac:dyDescent="0.3">
      <c r="E426" s="71" t="s">
        <v>806</v>
      </c>
      <c r="F426" s="72" t="s">
        <v>4399</v>
      </c>
      <c r="G426" s="72" t="s">
        <v>6401</v>
      </c>
      <c r="H426" s="72" t="s">
        <v>30</v>
      </c>
      <c r="I426" s="72" t="s">
        <v>8029</v>
      </c>
      <c r="J426" s="72" t="s">
        <v>8020</v>
      </c>
      <c r="K426" s="72" t="s">
        <v>807</v>
      </c>
      <c r="L426" s="73">
        <v>45524</v>
      </c>
      <c r="M426" s="74">
        <v>0.8774305555555556</v>
      </c>
      <c r="N426" s="72">
        <v>304.48</v>
      </c>
      <c r="O426" s="72">
        <v>4939.93</v>
      </c>
      <c r="P426" s="72">
        <v>5244.41</v>
      </c>
      <c r="Q426" s="72">
        <v>1670.11</v>
      </c>
      <c r="R426" s="75">
        <v>45829</v>
      </c>
      <c r="S426" s="72" t="str">
        <f>TEXT(Table15[[#This Row],[Billing_Date]],"YYYY")</f>
        <v>2025</v>
      </c>
      <c r="T426" s="75">
        <v>45880</v>
      </c>
      <c r="U426" s="72" t="s">
        <v>37</v>
      </c>
      <c r="V426" s="72">
        <f>IF(Table15[[#This Row],[Payment_Status]]="Paid",1,0)</f>
        <v>0</v>
      </c>
      <c r="W426" s="72">
        <f>IF(Table15[[#This Row],[Payment_Status]]="Unpaid",1,0)</f>
        <v>0</v>
      </c>
      <c r="X426" s="72">
        <f>IF(Table15[[#This Row],[Payment_Status]]="Pending",1,0)</f>
        <v>1</v>
      </c>
      <c r="Y426" s="72" t="s">
        <v>29</v>
      </c>
      <c r="Z426" s="72" t="s">
        <v>30</v>
      </c>
      <c r="AA426" s="72" t="s">
        <v>31</v>
      </c>
      <c r="AB426" s="72">
        <v>170.49</v>
      </c>
      <c r="AC426" s="72">
        <v>133.99</v>
      </c>
      <c r="AD426" s="72" t="s">
        <v>32</v>
      </c>
      <c r="AE426" s="73">
        <v>44137</v>
      </c>
      <c r="AF426" s="72">
        <v>44</v>
      </c>
      <c r="AG426" s="76" t="s">
        <v>33</v>
      </c>
    </row>
    <row r="427" spans="5:33" x14ac:dyDescent="0.3">
      <c r="E427" s="71" t="s">
        <v>808</v>
      </c>
      <c r="F427" s="72" t="s">
        <v>4400</v>
      </c>
      <c r="G427" s="72" t="s">
        <v>6402</v>
      </c>
      <c r="H427" s="72" t="s">
        <v>30</v>
      </c>
      <c r="I427" s="72" t="s">
        <v>8026</v>
      </c>
      <c r="J427" s="72" t="s">
        <v>8021</v>
      </c>
      <c r="K427" s="72" t="s">
        <v>809</v>
      </c>
      <c r="L427" s="73">
        <v>45740</v>
      </c>
      <c r="M427" s="74">
        <v>0.29530092592592594</v>
      </c>
      <c r="N427" s="72">
        <v>200.8</v>
      </c>
      <c r="O427" s="72">
        <v>1299.23</v>
      </c>
      <c r="P427" s="72">
        <v>1500.03</v>
      </c>
      <c r="Q427" s="72">
        <v>986.35</v>
      </c>
      <c r="R427" s="75">
        <v>45849</v>
      </c>
      <c r="S427" s="72" t="str">
        <f>TEXT(Table15[[#This Row],[Billing_Date]],"YYYY")</f>
        <v>2025</v>
      </c>
      <c r="T427" s="75">
        <v>45868</v>
      </c>
      <c r="U427" s="72" t="s">
        <v>28</v>
      </c>
      <c r="V427" s="72">
        <f>IF(Table15[[#This Row],[Payment_Status]]="Paid",1,0)</f>
        <v>1</v>
      </c>
      <c r="W427" s="72">
        <f>IF(Table15[[#This Row],[Payment_Status]]="Unpaid",1,0)</f>
        <v>0</v>
      </c>
      <c r="X427" s="72">
        <f>IF(Table15[[#This Row],[Payment_Status]]="Pending",1,0)</f>
        <v>0</v>
      </c>
      <c r="Y427" s="72" t="s">
        <v>38</v>
      </c>
      <c r="Z427" s="72" t="s">
        <v>39</v>
      </c>
      <c r="AA427" s="72" t="s">
        <v>85</v>
      </c>
      <c r="AB427" s="72">
        <v>110.28</v>
      </c>
      <c r="AC427" s="72">
        <v>90.52</v>
      </c>
      <c r="AD427" s="72" t="s">
        <v>46</v>
      </c>
      <c r="AE427" s="73">
        <v>43646</v>
      </c>
      <c r="AF427" s="72">
        <v>61</v>
      </c>
      <c r="AG427" s="76" t="s">
        <v>40</v>
      </c>
    </row>
    <row r="428" spans="5:33" x14ac:dyDescent="0.3">
      <c r="E428" s="71" t="s">
        <v>810</v>
      </c>
      <c r="F428" s="72" t="s">
        <v>4401</v>
      </c>
      <c r="G428" s="72" t="s">
        <v>6403</v>
      </c>
      <c r="H428" s="72" t="s">
        <v>30</v>
      </c>
      <c r="I428" s="72" t="s">
        <v>8030</v>
      </c>
      <c r="J428" s="72" t="s">
        <v>8023</v>
      </c>
      <c r="K428" s="72" t="s">
        <v>811</v>
      </c>
      <c r="L428" s="73">
        <v>45689</v>
      </c>
      <c r="M428" s="74">
        <v>0.8266782407407407</v>
      </c>
      <c r="N428" s="72">
        <v>435.16</v>
      </c>
      <c r="O428" s="72">
        <v>1288.42</v>
      </c>
      <c r="P428" s="72">
        <v>1723.58</v>
      </c>
      <c r="Q428" s="72">
        <v>3021.45</v>
      </c>
      <c r="R428" s="75">
        <v>45693</v>
      </c>
      <c r="S428" s="72" t="str">
        <f>TEXT(Table15[[#This Row],[Billing_Date]],"YYYY")</f>
        <v>2025</v>
      </c>
      <c r="T428" s="75">
        <v>45886</v>
      </c>
      <c r="U428" s="72" t="s">
        <v>37</v>
      </c>
      <c r="V428" s="72">
        <f>IF(Table15[[#This Row],[Payment_Status]]="Paid",1,0)</f>
        <v>0</v>
      </c>
      <c r="W428" s="72">
        <f>IF(Table15[[#This Row],[Payment_Status]]="Unpaid",1,0)</f>
        <v>0</v>
      </c>
      <c r="X428" s="72">
        <f>IF(Table15[[#This Row],[Payment_Status]]="Pending",1,0)</f>
        <v>1</v>
      </c>
      <c r="Y428" s="72" t="s">
        <v>58</v>
      </c>
      <c r="Z428" s="72" t="s">
        <v>39</v>
      </c>
      <c r="AA428" s="72" t="s">
        <v>51</v>
      </c>
      <c r="AB428" s="72">
        <v>195.1</v>
      </c>
      <c r="AC428" s="72">
        <v>240.06</v>
      </c>
      <c r="AD428" s="72" t="s">
        <v>46</v>
      </c>
      <c r="AE428" s="73">
        <v>44758</v>
      </c>
      <c r="AF428" s="72">
        <v>63</v>
      </c>
      <c r="AG428" s="76" t="s">
        <v>40</v>
      </c>
    </row>
    <row r="429" spans="5:33" x14ac:dyDescent="0.3">
      <c r="E429" s="71" t="s">
        <v>812</v>
      </c>
      <c r="F429" s="72" t="s">
        <v>4402</v>
      </c>
      <c r="G429" s="72" t="s">
        <v>6404</v>
      </c>
      <c r="H429" s="72" t="s">
        <v>26</v>
      </c>
      <c r="I429" s="72" t="s">
        <v>8026</v>
      </c>
      <c r="J429" s="72" t="s">
        <v>8021</v>
      </c>
      <c r="K429" s="72" t="s">
        <v>813</v>
      </c>
      <c r="L429" s="73">
        <v>45565</v>
      </c>
      <c r="M429" s="74">
        <v>0.28039351851851851</v>
      </c>
      <c r="N429" s="72">
        <v>93.64</v>
      </c>
      <c r="O429" s="72">
        <v>4255.26</v>
      </c>
      <c r="P429" s="72">
        <v>4348.8999999999996</v>
      </c>
      <c r="Q429" s="72">
        <v>633.80999999999995</v>
      </c>
      <c r="R429" s="75">
        <v>45726</v>
      </c>
      <c r="S429" s="72" t="str">
        <f>TEXT(Table15[[#This Row],[Billing_Date]],"YYYY")</f>
        <v>2025</v>
      </c>
      <c r="T429" s="75">
        <v>45874</v>
      </c>
      <c r="U429" s="72" t="s">
        <v>49</v>
      </c>
      <c r="V429" s="72">
        <f>IF(Table15[[#This Row],[Payment_Status]]="Paid",1,0)</f>
        <v>0</v>
      </c>
      <c r="W429" s="72">
        <f>IF(Table15[[#This Row],[Payment_Status]]="Unpaid",1,0)</f>
        <v>1</v>
      </c>
      <c r="X429" s="72">
        <f>IF(Table15[[#This Row],[Payment_Status]]="Pending",1,0)</f>
        <v>0</v>
      </c>
      <c r="Y429" s="72" t="s">
        <v>43</v>
      </c>
      <c r="Z429" s="72" t="s">
        <v>30</v>
      </c>
      <c r="AA429" s="72" t="s">
        <v>51</v>
      </c>
      <c r="AB429" s="72">
        <v>40.950000000000003</v>
      </c>
      <c r="AC429" s="72">
        <v>52.69</v>
      </c>
      <c r="AD429" s="72" t="s">
        <v>46</v>
      </c>
      <c r="AE429" s="73">
        <v>44523</v>
      </c>
      <c r="AF429" s="72">
        <v>29</v>
      </c>
      <c r="AG429" s="76" t="s">
        <v>40</v>
      </c>
    </row>
    <row r="430" spans="5:33" x14ac:dyDescent="0.3">
      <c r="E430" s="71" t="s">
        <v>3116</v>
      </c>
      <c r="F430" s="72" t="s">
        <v>4403</v>
      </c>
      <c r="G430" s="72" t="s">
        <v>6405</v>
      </c>
      <c r="H430" s="72" t="s">
        <v>26</v>
      </c>
      <c r="I430" s="72" t="s">
        <v>8031</v>
      </c>
      <c r="J430" s="72" t="s">
        <v>8024</v>
      </c>
      <c r="K430" s="72" t="s">
        <v>3117</v>
      </c>
      <c r="L430" s="73">
        <v>45564</v>
      </c>
      <c r="M430" s="74">
        <v>0.43164351851851851</v>
      </c>
      <c r="N430" s="72">
        <v>24.1</v>
      </c>
      <c r="O430" s="72">
        <v>3203.08</v>
      </c>
      <c r="P430" s="72">
        <v>3227.18</v>
      </c>
      <c r="Q430" s="72">
        <v>131.79</v>
      </c>
      <c r="R430" s="75">
        <v>45569</v>
      </c>
      <c r="S430" s="72" t="str">
        <f>TEXT(Table15[[#This Row],[Billing_Date]],"YYYY")</f>
        <v>2024</v>
      </c>
      <c r="T430" s="75">
        <v>45881</v>
      </c>
      <c r="U430" s="72" t="s">
        <v>49</v>
      </c>
      <c r="V430" s="72">
        <f>IF(Table15[[#This Row],[Payment_Status]]="Paid",1,0)</f>
        <v>0</v>
      </c>
      <c r="W430" s="72">
        <f>IF(Table15[[#This Row],[Payment_Status]]="Unpaid",1,0)</f>
        <v>1</v>
      </c>
      <c r="X430" s="72">
        <f>IF(Table15[[#This Row],[Payment_Status]]="Pending",1,0)</f>
        <v>0</v>
      </c>
      <c r="Y430" s="72" t="s">
        <v>29</v>
      </c>
      <c r="Z430" s="72" t="s">
        <v>44</v>
      </c>
      <c r="AA430" s="72" t="s">
        <v>51</v>
      </c>
      <c r="AB430" s="72">
        <v>15.67</v>
      </c>
      <c r="AC430" s="72">
        <v>8.43</v>
      </c>
      <c r="AD430" s="72" t="s">
        <v>32</v>
      </c>
      <c r="AE430" s="73">
        <v>44133</v>
      </c>
      <c r="AF430" s="72">
        <v>49</v>
      </c>
      <c r="AG430" s="76" t="s">
        <v>33</v>
      </c>
    </row>
    <row r="431" spans="5:33" x14ac:dyDescent="0.3">
      <c r="E431" s="71" t="s">
        <v>816</v>
      </c>
      <c r="F431" s="72" t="s">
        <v>4404</v>
      </c>
      <c r="G431" s="72" t="s">
        <v>6406</v>
      </c>
      <c r="H431" s="72" t="s">
        <v>35</v>
      </c>
      <c r="I431" s="72" t="s">
        <v>8029</v>
      </c>
      <c r="J431" s="72" t="s">
        <v>8020</v>
      </c>
      <c r="K431" s="72" t="s">
        <v>817</v>
      </c>
      <c r="L431" s="73">
        <v>45639</v>
      </c>
      <c r="M431" s="74">
        <v>0.13234953703703703</v>
      </c>
      <c r="N431" s="72">
        <v>245.26</v>
      </c>
      <c r="O431" s="72">
        <v>4777.3500000000004</v>
      </c>
      <c r="P431" s="72">
        <v>5022.6099999999997</v>
      </c>
      <c r="Q431" s="72">
        <v>1512.24</v>
      </c>
      <c r="R431" s="75">
        <v>45640</v>
      </c>
      <c r="S431" s="72" t="str">
        <f>TEXT(Table15[[#This Row],[Billing_Date]],"YYYY")</f>
        <v>2024</v>
      </c>
      <c r="T431" s="75">
        <v>45870</v>
      </c>
      <c r="U431" s="72" t="s">
        <v>49</v>
      </c>
      <c r="V431" s="72">
        <f>IF(Table15[[#This Row],[Payment_Status]]="Paid",1,0)</f>
        <v>0</v>
      </c>
      <c r="W431" s="72">
        <f>IF(Table15[[#This Row],[Payment_Status]]="Unpaid",1,0)</f>
        <v>1</v>
      </c>
      <c r="X431" s="72">
        <f>IF(Table15[[#This Row],[Payment_Status]]="Pending",1,0)</f>
        <v>0</v>
      </c>
      <c r="Y431" s="72" t="s">
        <v>50</v>
      </c>
      <c r="Z431" s="72" t="s">
        <v>44</v>
      </c>
      <c r="AA431" s="72" t="s">
        <v>63</v>
      </c>
      <c r="AB431" s="72">
        <v>113.02</v>
      </c>
      <c r="AC431" s="72">
        <v>132.24</v>
      </c>
      <c r="AD431" s="72" t="s">
        <v>32</v>
      </c>
      <c r="AE431" s="73">
        <v>44678</v>
      </c>
      <c r="AF431" s="72">
        <v>69</v>
      </c>
      <c r="AG431" s="76" t="s">
        <v>33</v>
      </c>
    </row>
    <row r="432" spans="5:33" x14ac:dyDescent="0.3">
      <c r="E432" s="71" t="s">
        <v>818</v>
      </c>
      <c r="F432" s="72" t="s">
        <v>4405</v>
      </c>
      <c r="G432" s="72" t="s">
        <v>6407</v>
      </c>
      <c r="H432" s="72" t="s">
        <v>35</v>
      </c>
      <c r="I432" s="72" t="s">
        <v>8031</v>
      </c>
      <c r="J432" s="72" t="s">
        <v>8024</v>
      </c>
      <c r="K432" s="72" t="s">
        <v>819</v>
      </c>
      <c r="L432" s="73">
        <v>45776</v>
      </c>
      <c r="M432" s="74">
        <v>0.62114583333333329</v>
      </c>
      <c r="N432" s="72">
        <v>85.72</v>
      </c>
      <c r="O432" s="72">
        <v>3082.55</v>
      </c>
      <c r="P432" s="72">
        <v>3168.27</v>
      </c>
      <c r="Q432" s="72">
        <v>561.25</v>
      </c>
      <c r="R432" s="75">
        <v>45779</v>
      </c>
      <c r="S432" s="72" t="str">
        <f>TEXT(Table15[[#This Row],[Billing_Date]],"YYYY")</f>
        <v>2025</v>
      </c>
      <c r="T432" s="75">
        <v>45860</v>
      </c>
      <c r="U432" s="72" t="s">
        <v>28</v>
      </c>
      <c r="V432" s="72">
        <f>IF(Table15[[#This Row],[Payment_Status]]="Paid",1,0)</f>
        <v>1</v>
      </c>
      <c r="W432" s="72">
        <f>IF(Table15[[#This Row],[Payment_Status]]="Unpaid",1,0)</f>
        <v>0</v>
      </c>
      <c r="X432" s="72">
        <f>IF(Table15[[#This Row],[Payment_Status]]="Pending",1,0)</f>
        <v>0</v>
      </c>
      <c r="Y432" s="72" t="s">
        <v>43</v>
      </c>
      <c r="Z432" s="72" t="s">
        <v>30</v>
      </c>
      <c r="AA432" s="72" t="s">
        <v>31</v>
      </c>
      <c r="AB432" s="72">
        <v>57.71</v>
      </c>
      <c r="AC432" s="72">
        <v>28.01</v>
      </c>
      <c r="AD432" s="72" t="s">
        <v>46</v>
      </c>
      <c r="AE432" s="73">
        <v>43841</v>
      </c>
      <c r="AF432" s="72">
        <v>44</v>
      </c>
      <c r="AG432" s="76" t="s">
        <v>40</v>
      </c>
    </row>
    <row r="433" spans="5:33" x14ac:dyDescent="0.3">
      <c r="E433" s="71" t="s">
        <v>820</v>
      </c>
      <c r="F433" s="72" t="s">
        <v>4406</v>
      </c>
      <c r="G433" s="72" t="s">
        <v>6408</v>
      </c>
      <c r="H433" s="72" t="s">
        <v>35</v>
      </c>
      <c r="I433" s="72" t="s">
        <v>8031</v>
      </c>
      <c r="J433" s="72" t="s">
        <v>8024</v>
      </c>
      <c r="K433" s="72" t="s">
        <v>821</v>
      </c>
      <c r="L433" s="73">
        <v>45771</v>
      </c>
      <c r="M433" s="74">
        <v>0.52621527777777777</v>
      </c>
      <c r="N433" s="72">
        <v>116.23</v>
      </c>
      <c r="O433" s="72">
        <v>3997.64</v>
      </c>
      <c r="P433" s="72">
        <v>4113.87</v>
      </c>
      <c r="Q433" s="72">
        <v>721.67</v>
      </c>
      <c r="R433" s="75">
        <v>45804</v>
      </c>
      <c r="S433" s="72" t="str">
        <f>TEXT(Table15[[#This Row],[Billing_Date]],"YYYY")</f>
        <v>2025</v>
      </c>
      <c r="T433" s="75">
        <v>45881</v>
      </c>
      <c r="U433" s="72" t="s">
        <v>37</v>
      </c>
      <c r="V433" s="72">
        <f>IF(Table15[[#This Row],[Payment_Status]]="Paid",1,0)</f>
        <v>0</v>
      </c>
      <c r="W433" s="72">
        <f>IF(Table15[[#This Row],[Payment_Status]]="Unpaid",1,0)</f>
        <v>0</v>
      </c>
      <c r="X433" s="72">
        <f>IF(Table15[[#This Row],[Payment_Status]]="Pending",1,0)</f>
        <v>1</v>
      </c>
      <c r="Y433" s="72" t="s">
        <v>50</v>
      </c>
      <c r="Z433" s="72" t="s">
        <v>44</v>
      </c>
      <c r="AA433" s="72" t="s">
        <v>31</v>
      </c>
      <c r="AB433" s="72">
        <v>51.47</v>
      </c>
      <c r="AC433" s="72">
        <v>64.760000000000005</v>
      </c>
      <c r="AD433" s="72" t="s">
        <v>32</v>
      </c>
      <c r="AE433" s="73">
        <v>43694</v>
      </c>
      <c r="AF433" s="72">
        <v>38</v>
      </c>
      <c r="AG433" s="76" t="s">
        <v>33</v>
      </c>
    </row>
    <row r="434" spans="5:33" x14ac:dyDescent="0.3">
      <c r="E434" s="71" t="s">
        <v>822</v>
      </c>
      <c r="F434" s="72" t="s">
        <v>4407</v>
      </c>
      <c r="G434" s="72" t="s">
        <v>6409</v>
      </c>
      <c r="H434" s="72" t="s">
        <v>35</v>
      </c>
      <c r="I434" s="72" t="s">
        <v>8028</v>
      </c>
      <c r="J434" s="72" t="s">
        <v>8022</v>
      </c>
      <c r="K434" s="72" t="s">
        <v>823</v>
      </c>
      <c r="L434" s="73">
        <v>45512</v>
      </c>
      <c r="M434" s="74">
        <v>0.66887731481481483</v>
      </c>
      <c r="N434" s="72">
        <v>204.34</v>
      </c>
      <c r="O434" s="72">
        <v>2876.7</v>
      </c>
      <c r="P434" s="72">
        <v>3081.04</v>
      </c>
      <c r="Q434" s="72">
        <v>1360.14</v>
      </c>
      <c r="R434" s="75">
        <v>45515</v>
      </c>
      <c r="S434" s="72" t="str">
        <f>TEXT(Table15[[#This Row],[Billing_Date]],"YYYY")</f>
        <v>2024</v>
      </c>
      <c r="T434" s="75">
        <v>45860</v>
      </c>
      <c r="U434" s="72" t="s">
        <v>28</v>
      </c>
      <c r="V434" s="72">
        <f>IF(Table15[[#This Row],[Payment_Status]]="Paid",1,0)</f>
        <v>1</v>
      </c>
      <c r="W434" s="72">
        <f>IF(Table15[[#This Row],[Payment_Status]]="Unpaid",1,0)</f>
        <v>0</v>
      </c>
      <c r="X434" s="72">
        <f>IF(Table15[[#This Row],[Payment_Status]]="Pending",1,0)</f>
        <v>0</v>
      </c>
      <c r="Y434" s="72" t="s">
        <v>29</v>
      </c>
      <c r="Z434" s="72" t="s">
        <v>39</v>
      </c>
      <c r="AA434" s="72" t="s">
        <v>45</v>
      </c>
      <c r="AB434" s="72">
        <v>105.17</v>
      </c>
      <c r="AC434" s="72">
        <v>99.17</v>
      </c>
      <c r="AD434" s="72" t="s">
        <v>32</v>
      </c>
      <c r="AE434" s="73">
        <v>44636</v>
      </c>
      <c r="AF434" s="72">
        <v>68</v>
      </c>
      <c r="AG434" s="76" t="s">
        <v>40</v>
      </c>
    </row>
    <row r="435" spans="5:33" x14ac:dyDescent="0.3">
      <c r="E435" s="71" t="s">
        <v>824</v>
      </c>
      <c r="F435" s="72" t="s">
        <v>4408</v>
      </c>
      <c r="G435" s="72" t="s">
        <v>6410</v>
      </c>
      <c r="H435" s="72" t="s">
        <v>30</v>
      </c>
      <c r="I435" s="72" t="s">
        <v>8029</v>
      </c>
      <c r="J435" s="72" t="s">
        <v>8020</v>
      </c>
      <c r="K435" s="72" t="s">
        <v>825</v>
      </c>
      <c r="L435" s="73">
        <v>45827</v>
      </c>
      <c r="M435" s="74">
        <v>0.40585648148148146</v>
      </c>
      <c r="N435" s="72">
        <v>215.34</v>
      </c>
      <c r="O435" s="72">
        <v>4422.66</v>
      </c>
      <c r="P435" s="72">
        <v>4638</v>
      </c>
      <c r="Q435" s="72">
        <v>973.91</v>
      </c>
      <c r="R435" s="75">
        <v>45830</v>
      </c>
      <c r="S435" s="72" t="str">
        <f>TEXT(Table15[[#This Row],[Billing_Date]],"YYYY")</f>
        <v>2025</v>
      </c>
      <c r="T435" s="75">
        <v>45875</v>
      </c>
      <c r="U435" s="72" t="s">
        <v>37</v>
      </c>
      <c r="V435" s="72">
        <f>IF(Table15[[#This Row],[Payment_Status]]="Paid",1,0)</f>
        <v>0</v>
      </c>
      <c r="W435" s="72">
        <f>IF(Table15[[#This Row],[Payment_Status]]="Unpaid",1,0)</f>
        <v>0</v>
      </c>
      <c r="X435" s="72">
        <f>IF(Table15[[#This Row],[Payment_Status]]="Pending",1,0)</f>
        <v>1</v>
      </c>
      <c r="Y435" s="72" t="s">
        <v>50</v>
      </c>
      <c r="Z435" s="72" t="s">
        <v>39</v>
      </c>
      <c r="AA435" s="72" t="s">
        <v>85</v>
      </c>
      <c r="AB435" s="72">
        <v>95.26</v>
      </c>
      <c r="AC435" s="72">
        <v>120.08</v>
      </c>
      <c r="AD435" s="72" t="s">
        <v>46</v>
      </c>
      <c r="AE435" s="73">
        <v>45432</v>
      </c>
      <c r="AF435" s="72">
        <v>46</v>
      </c>
      <c r="AG435" s="76" t="s">
        <v>40</v>
      </c>
    </row>
    <row r="436" spans="5:33" x14ac:dyDescent="0.3">
      <c r="E436" s="71" t="s">
        <v>826</v>
      </c>
      <c r="F436" s="72" t="s">
        <v>4409</v>
      </c>
      <c r="G436" s="72" t="s">
        <v>6411</v>
      </c>
      <c r="H436" s="72" t="s">
        <v>35</v>
      </c>
      <c r="I436" s="72" t="s">
        <v>8031</v>
      </c>
      <c r="J436" s="72" t="s">
        <v>8024</v>
      </c>
      <c r="K436" s="72" t="s">
        <v>827</v>
      </c>
      <c r="L436" s="73">
        <v>45592</v>
      </c>
      <c r="M436" s="74">
        <v>0.99195601851851856</v>
      </c>
      <c r="N436" s="72">
        <v>159.11000000000001</v>
      </c>
      <c r="O436" s="72">
        <v>2056.85</v>
      </c>
      <c r="P436" s="72">
        <v>2215.96</v>
      </c>
      <c r="Q436" s="72">
        <v>1188.1400000000001</v>
      </c>
      <c r="R436" s="75">
        <v>45593</v>
      </c>
      <c r="S436" s="72" t="str">
        <f>TEXT(Table15[[#This Row],[Billing_Date]],"YYYY")</f>
        <v>2024</v>
      </c>
      <c r="T436" s="75">
        <v>45861</v>
      </c>
      <c r="U436" s="72" t="s">
        <v>37</v>
      </c>
      <c r="V436" s="72">
        <f>IF(Table15[[#This Row],[Payment_Status]]="Paid",1,0)</f>
        <v>0</v>
      </c>
      <c r="W436" s="72">
        <f>IF(Table15[[#This Row],[Payment_Status]]="Unpaid",1,0)</f>
        <v>0</v>
      </c>
      <c r="X436" s="72">
        <f>IF(Table15[[#This Row],[Payment_Status]]="Pending",1,0)</f>
        <v>1</v>
      </c>
      <c r="Y436" s="72" t="s">
        <v>29</v>
      </c>
      <c r="Z436" s="72" t="s">
        <v>39</v>
      </c>
      <c r="AA436" s="72" t="s">
        <v>63</v>
      </c>
      <c r="AB436" s="72">
        <v>70.5</v>
      </c>
      <c r="AC436" s="72">
        <v>88.61</v>
      </c>
      <c r="AD436" s="72" t="s">
        <v>46</v>
      </c>
      <c r="AE436" s="73">
        <v>45225</v>
      </c>
      <c r="AF436" s="72">
        <v>54</v>
      </c>
      <c r="AG436" s="76" t="s">
        <v>64</v>
      </c>
    </row>
    <row r="437" spans="5:33" x14ac:dyDescent="0.3">
      <c r="E437" s="71" t="s">
        <v>828</v>
      </c>
      <c r="F437" s="72" t="s">
        <v>4410</v>
      </c>
      <c r="G437" s="72" t="s">
        <v>6412</v>
      </c>
      <c r="H437" s="72" t="s">
        <v>30</v>
      </c>
      <c r="I437" s="72" t="s">
        <v>8030</v>
      </c>
      <c r="J437" s="72" t="s">
        <v>8023</v>
      </c>
      <c r="K437" s="72" t="s">
        <v>829</v>
      </c>
      <c r="L437" s="73">
        <v>45691</v>
      </c>
      <c r="M437" s="74">
        <v>0.49223379629629632</v>
      </c>
      <c r="N437" s="72">
        <v>267.83</v>
      </c>
      <c r="O437" s="72">
        <v>1755.86</v>
      </c>
      <c r="P437" s="72">
        <v>2023.6899999999901</v>
      </c>
      <c r="Q437" s="72">
        <v>1611.14</v>
      </c>
      <c r="R437" s="75">
        <v>45723</v>
      </c>
      <c r="S437" s="72" t="str">
        <f>TEXT(Table15[[#This Row],[Billing_Date]],"YYYY")</f>
        <v>2025</v>
      </c>
      <c r="T437" s="75">
        <v>45886</v>
      </c>
      <c r="U437" s="72" t="s">
        <v>28</v>
      </c>
      <c r="V437" s="72">
        <f>IF(Table15[[#This Row],[Payment_Status]]="Paid",1,0)</f>
        <v>1</v>
      </c>
      <c r="W437" s="72">
        <f>IF(Table15[[#This Row],[Payment_Status]]="Unpaid",1,0)</f>
        <v>0</v>
      </c>
      <c r="X437" s="72">
        <f>IF(Table15[[#This Row],[Payment_Status]]="Pending",1,0)</f>
        <v>0</v>
      </c>
      <c r="Y437" s="72" t="s">
        <v>58</v>
      </c>
      <c r="Z437" s="72" t="s">
        <v>44</v>
      </c>
      <c r="AA437" s="72" t="s">
        <v>31</v>
      </c>
      <c r="AB437" s="72">
        <v>155.12</v>
      </c>
      <c r="AC437" s="72">
        <v>112.71</v>
      </c>
      <c r="AD437" s="72" t="s">
        <v>32</v>
      </c>
      <c r="AE437" s="73">
        <v>43204</v>
      </c>
      <c r="AF437" s="72">
        <v>60</v>
      </c>
      <c r="AG437" s="76" t="s">
        <v>33</v>
      </c>
    </row>
    <row r="438" spans="5:33" x14ac:dyDescent="0.3">
      <c r="E438" s="71" t="s">
        <v>830</v>
      </c>
      <c r="F438" s="72" t="s">
        <v>4411</v>
      </c>
      <c r="G438" s="72" t="s">
        <v>6413</v>
      </c>
      <c r="H438" s="72" t="s">
        <v>26</v>
      </c>
      <c r="I438" s="72" t="s">
        <v>8031</v>
      </c>
      <c r="J438" s="72" t="s">
        <v>8024</v>
      </c>
      <c r="K438" s="72" t="s">
        <v>831</v>
      </c>
      <c r="L438" s="73">
        <v>45778</v>
      </c>
      <c r="M438" s="74">
        <v>0.10083333333333333</v>
      </c>
      <c r="N438" s="72">
        <v>189.13</v>
      </c>
      <c r="O438" s="72">
        <v>2376.2399999999998</v>
      </c>
      <c r="P438" s="72">
        <v>2565.37</v>
      </c>
      <c r="Q438" s="72">
        <v>1081.6600000000001</v>
      </c>
      <c r="R438" s="75">
        <v>45781</v>
      </c>
      <c r="S438" s="72" t="str">
        <f>TEXT(Table15[[#This Row],[Billing_Date]],"YYYY")</f>
        <v>2025</v>
      </c>
      <c r="T438" s="75">
        <v>45867</v>
      </c>
      <c r="U438" s="72" t="s">
        <v>49</v>
      </c>
      <c r="V438" s="72">
        <f>IF(Table15[[#This Row],[Payment_Status]]="Paid",1,0)</f>
        <v>0</v>
      </c>
      <c r="W438" s="72">
        <f>IF(Table15[[#This Row],[Payment_Status]]="Unpaid",1,0)</f>
        <v>1</v>
      </c>
      <c r="X438" s="72">
        <f>IF(Table15[[#This Row],[Payment_Status]]="Pending",1,0)</f>
        <v>0</v>
      </c>
      <c r="Y438" s="72" t="s">
        <v>58</v>
      </c>
      <c r="Z438" s="72" t="s">
        <v>30</v>
      </c>
      <c r="AA438" s="72" t="s">
        <v>51</v>
      </c>
      <c r="AB438" s="72">
        <v>129.83000000000001</v>
      </c>
      <c r="AC438" s="72">
        <v>59.3</v>
      </c>
      <c r="AD438" s="72" t="s">
        <v>32</v>
      </c>
      <c r="AE438" s="73">
        <v>43396</v>
      </c>
      <c r="AF438" s="72">
        <v>21</v>
      </c>
      <c r="AG438" s="76" t="s">
        <v>64</v>
      </c>
    </row>
    <row r="439" spans="5:33" x14ac:dyDescent="0.3">
      <c r="E439" s="71" t="s">
        <v>832</v>
      </c>
      <c r="F439" s="72" t="s">
        <v>4412</v>
      </c>
      <c r="G439" s="72" t="s">
        <v>6414</v>
      </c>
      <c r="H439" s="72" t="s">
        <v>30</v>
      </c>
      <c r="I439" s="72" t="s">
        <v>8030</v>
      </c>
      <c r="J439" s="72" t="s">
        <v>8023</v>
      </c>
      <c r="K439" s="72" t="s">
        <v>833</v>
      </c>
      <c r="L439" s="73">
        <v>45545</v>
      </c>
      <c r="M439" s="74">
        <v>4.3333333333333335E-2</v>
      </c>
      <c r="N439" s="72">
        <v>81.34</v>
      </c>
      <c r="O439" s="72">
        <v>3559.11</v>
      </c>
      <c r="P439" s="72">
        <v>3640.45</v>
      </c>
      <c r="Q439" s="72">
        <v>557.62</v>
      </c>
      <c r="R439" s="75">
        <v>45822</v>
      </c>
      <c r="S439" s="72" t="str">
        <f>TEXT(Table15[[#This Row],[Billing_Date]],"YYYY")</f>
        <v>2025</v>
      </c>
      <c r="T439" s="75">
        <v>45861</v>
      </c>
      <c r="U439" s="72" t="s">
        <v>28</v>
      </c>
      <c r="V439" s="72">
        <f>IF(Table15[[#This Row],[Payment_Status]]="Paid",1,0)</f>
        <v>1</v>
      </c>
      <c r="W439" s="72">
        <f>IF(Table15[[#This Row],[Payment_Status]]="Unpaid",1,0)</f>
        <v>0</v>
      </c>
      <c r="X439" s="72">
        <f>IF(Table15[[#This Row],[Payment_Status]]="Pending",1,0)</f>
        <v>0</v>
      </c>
      <c r="Y439" s="72" t="s">
        <v>58</v>
      </c>
      <c r="Z439" s="72" t="s">
        <v>30</v>
      </c>
      <c r="AA439" s="72" t="s">
        <v>51</v>
      </c>
      <c r="AB439" s="72">
        <v>32.619999999999997</v>
      </c>
      <c r="AC439" s="72">
        <v>48.72</v>
      </c>
      <c r="AD439" s="72" t="s">
        <v>32</v>
      </c>
      <c r="AE439" s="73">
        <v>42419</v>
      </c>
      <c r="AF439" s="72">
        <v>38</v>
      </c>
      <c r="AG439" s="76" t="s">
        <v>64</v>
      </c>
    </row>
    <row r="440" spans="5:33" x14ac:dyDescent="0.3">
      <c r="E440" s="71" t="s">
        <v>2816</v>
      </c>
      <c r="F440" s="72" t="s">
        <v>4413</v>
      </c>
      <c r="G440" s="72" t="s">
        <v>6415</v>
      </c>
      <c r="H440" s="72" t="s">
        <v>35</v>
      </c>
      <c r="I440" s="72" t="s">
        <v>8028</v>
      </c>
      <c r="J440" s="72" t="s">
        <v>8022</v>
      </c>
      <c r="K440" s="72" t="s">
        <v>2817</v>
      </c>
      <c r="L440" s="73">
        <v>45765</v>
      </c>
      <c r="M440" s="74">
        <v>0.97856481481481483</v>
      </c>
      <c r="N440" s="72">
        <v>489.98</v>
      </c>
      <c r="O440" s="72">
        <v>3197.44</v>
      </c>
      <c r="P440" s="72">
        <v>3687.42</v>
      </c>
      <c r="Q440" s="72">
        <v>3352.49</v>
      </c>
      <c r="R440" s="75">
        <v>45768</v>
      </c>
      <c r="S440" s="72" t="str">
        <f>TEXT(Table15[[#This Row],[Billing_Date]],"YYYY")</f>
        <v>2025</v>
      </c>
      <c r="T440" s="75">
        <v>45869</v>
      </c>
      <c r="U440" s="72" t="s">
        <v>49</v>
      </c>
      <c r="V440" s="72">
        <f>IF(Table15[[#This Row],[Payment_Status]]="Paid",1,0)</f>
        <v>0</v>
      </c>
      <c r="W440" s="72">
        <f>IF(Table15[[#This Row],[Payment_Status]]="Unpaid",1,0)</f>
        <v>1</v>
      </c>
      <c r="X440" s="72">
        <f>IF(Table15[[#This Row],[Payment_Status]]="Pending",1,0)</f>
        <v>0</v>
      </c>
      <c r="Y440" s="72" t="s">
        <v>43</v>
      </c>
      <c r="Z440" s="72" t="s">
        <v>39</v>
      </c>
      <c r="AA440" s="72" t="s">
        <v>63</v>
      </c>
      <c r="AB440" s="72">
        <v>281.55</v>
      </c>
      <c r="AC440" s="72">
        <v>208.43</v>
      </c>
      <c r="AD440" s="72" t="s">
        <v>46</v>
      </c>
      <c r="AE440" s="73">
        <v>43958</v>
      </c>
      <c r="AF440" s="72">
        <v>62</v>
      </c>
      <c r="AG440" s="76" t="s">
        <v>64</v>
      </c>
    </row>
    <row r="441" spans="5:33" x14ac:dyDescent="0.3">
      <c r="E441" s="71" t="s">
        <v>836</v>
      </c>
      <c r="F441" s="72" t="s">
        <v>4414</v>
      </c>
      <c r="G441" s="72" t="s">
        <v>6416</v>
      </c>
      <c r="H441" s="72" t="s">
        <v>30</v>
      </c>
      <c r="I441" s="72" t="s">
        <v>8031</v>
      </c>
      <c r="J441" s="72" t="s">
        <v>8024</v>
      </c>
      <c r="K441" s="72" t="s">
        <v>837</v>
      </c>
      <c r="L441" s="73">
        <v>45678</v>
      </c>
      <c r="M441" s="74">
        <v>0.50381944444444449</v>
      </c>
      <c r="N441" s="72">
        <v>155.43</v>
      </c>
      <c r="O441" s="72">
        <v>1487.32</v>
      </c>
      <c r="P441" s="72">
        <v>1642.75</v>
      </c>
      <c r="Q441" s="72">
        <v>718.17</v>
      </c>
      <c r="R441" s="75">
        <v>45683</v>
      </c>
      <c r="S441" s="72" t="str">
        <f>TEXT(Table15[[#This Row],[Billing_Date]],"YYYY")</f>
        <v>2025</v>
      </c>
      <c r="T441" s="75">
        <v>45865</v>
      </c>
      <c r="U441" s="72" t="s">
        <v>37</v>
      </c>
      <c r="V441" s="72">
        <f>IF(Table15[[#This Row],[Payment_Status]]="Paid",1,0)</f>
        <v>0</v>
      </c>
      <c r="W441" s="72">
        <f>IF(Table15[[#This Row],[Payment_Status]]="Unpaid",1,0)</f>
        <v>0</v>
      </c>
      <c r="X441" s="72">
        <f>IF(Table15[[#This Row],[Payment_Status]]="Pending",1,0)</f>
        <v>1</v>
      </c>
      <c r="Y441" s="72" t="s">
        <v>38</v>
      </c>
      <c r="Z441" s="72" t="s">
        <v>30</v>
      </c>
      <c r="AA441" s="72" t="s">
        <v>31</v>
      </c>
      <c r="AB441" s="72">
        <v>99.19</v>
      </c>
      <c r="AC441" s="72">
        <v>56.24</v>
      </c>
      <c r="AD441" s="72" t="s">
        <v>46</v>
      </c>
      <c r="AE441" s="73">
        <v>42285</v>
      </c>
      <c r="AF441" s="72">
        <v>30</v>
      </c>
      <c r="AG441" s="76" t="s">
        <v>33</v>
      </c>
    </row>
    <row r="442" spans="5:33" x14ac:dyDescent="0.3">
      <c r="E442" s="71" t="s">
        <v>838</v>
      </c>
      <c r="F442" s="72" t="s">
        <v>4415</v>
      </c>
      <c r="G442" s="72" t="s">
        <v>6417</v>
      </c>
      <c r="H442" s="72" t="s">
        <v>35</v>
      </c>
      <c r="I442" s="72" t="s">
        <v>8026</v>
      </c>
      <c r="J442" s="72" t="s">
        <v>8021</v>
      </c>
      <c r="K442" s="72" t="s">
        <v>839</v>
      </c>
      <c r="L442" s="73">
        <v>45763</v>
      </c>
      <c r="M442" s="74">
        <v>0.1575</v>
      </c>
      <c r="N442" s="72">
        <v>296.08999999999997</v>
      </c>
      <c r="O442" s="72">
        <v>2124.3200000000002</v>
      </c>
      <c r="P442" s="72">
        <v>2420.41</v>
      </c>
      <c r="Q442" s="72">
        <v>1862.29</v>
      </c>
      <c r="R442" s="75">
        <v>45767</v>
      </c>
      <c r="S442" s="72" t="str">
        <f>TEXT(Table15[[#This Row],[Billing_Date]],"YYYY")</f>
        <v>2025</v>
      </c>
      <c r="T442" s="75">
        <v>45875</v>
      </c>
      <c r="U442" s="72" t="s">
        <v>37</v>
      </c>
      <c r="V442" s="72">
        <f>IF(Table15[[#This Row],[Payment_Status]]="Paid",1,0)</f>
        <v>0</v>
      </c>
      <c r="W442" s="72">
        <f>IF(Table15[[#This Row],[Payment_Status]]="Unpaid",1,0)</f>
        <v>0</v>
      </c>
      <c r="X442" s="72">
        <f>IF(Table15[[#This Row],[Payment_Status]]="Pending",1,0)</f>
        <v>1</v>
      </c>
      <c r="Y442" s="72" t="s">
        <v>29</v>
      </c>
      <c r="Z442" s="72" t="s">
        <v>44</v>
      </c>
      <c r="AA442" s="72" t="s">
        <v>45</v>
      </c>
      <c r="AB442" s="72">
        <v>200.77</v>
      </c>
      <c r="AC442" s="72">
        <v>95.32</v>
      </c>
      <c r="AD442" s="72" t="s">
        <v>32</v>
      </c>
      <c r="AE442" s="73">
        <v>44119</v>
      </c>
      <c r="AF442" s="72">
        <v>34</v>
      </c>
      <c r="AG442" s="76" t="s">
        <v>40</v>
      </c>
    </row>
    <row r="443" spans="5:33" x14ac:dyDescent="0.3">
      <c r="E443" s="71" t="s">
        <v>840</v>
      </c>
      <c r="F443" s="72" t="s">
        <v>4416</v>
      </c>
      <c r="G443" s="72" t="s">
        <v>6418</v>
      </c>
      <c r="H443" s="72" t="s">
        <v>26</v>
      </c>
      <c r="I443" s="72" t="s">
        <v>8028</v>
      </c>
      <c r="J443" s="72" t="s">
        <v>8022</v>
      </c>
      <c r="K443" s="72" t="s">
        <v>841</v>
      </c>
      <c r="L443" s="73">
        <v>45597</v>
      </c>
      <c r="M443" s="74">
        <v>0.96667824074074071</v>
      </c>
      <c r="N443" s="72">
        <v>428.11</v>
      </c>
      <c r="O443" s="72">
        <v>3090.96</v>
      </c>
      <c r="P443" s="72">
        <v>3519.07</v>
      </c>
      <c r="Q443" s="72">
        <v>2136.36</v>
      </c>
      <c r="R443" s="75">
        <v>45729</v>
      </c>
      <c r="S443" s="72" t="str">
        <f>TEXT(Table15[[#This Row],[Billing_Date]],"YYYY")</f>
        <v>2025</v>
      </c>
      <c r="T443" s="75">
        <v>45863</v>
      </c>
      <c r="U443" s="72" t="s">
        <v>28</v>
      </c>
      <c r="V443" s="72">
        <f>IF(Table15[[#This Row],[Payment_Status]]="Paid",1,0)</f>
        <v>1</v>
      </c>
      <c r="W443" s="72">
        <f>IF(Table15[[#This Row],[Payment_Status]]="Unpaid",1,0)</f>
        <v>0</v>
      </c>
      <c r="X443" s="72">
        <f>IF(Table15[[#This Row],[Payment_Status]]="Pending",1,0)</f>
        <v>0</v>
      </c>
      <c r="Y443" s="72" t="s">
        <v>38</v>
      </c>
      <c r="Z443" s="72" t="s">
        <v>30</v>
      </c>
      <c r="AA443" s="72" t="s">
        <v>85</v>
      </c>
      <c r="AB443" s="72">
        <v>294.83999999999997</v>
      </c>
      <c r="AC443" s="72">
        <v>133.27000000000001</v>
      </c>
      <c r="AD443" s="72" t="s">
        <v>46</v>
      </c>
      <c r="AE443" s="73">
        <v>44716</v>
      </c>
      <c r="AF443" s="72">
        <v>68</v>
      </c>
      <c r="AG443" s="76" t="s">
        <v>40</v>
      </c>
    </row>
    <row r="444" spans="5:33" x14ac:dyDescent="0.3">
      <c r="E444" s="71" t="s">
        <v>842</v>
      </c>
      <c r="F444" s="72" t="s">
        <v>4417</v>
      </c>
      <c r="G444" s="72" t="s">
        <v>6419</v>
      </c>
      <c r="H444" s="72" t="s">
        <v>30</v>
      </c>
      <c r="I444" s="72" t="s">
        <v>8030</v>
      </c>
      <c r="J444" s="72" t="s">
        <v>8023</v>
      </c>
      <c r="K444" s="72" t="s">
        <v>843</v>
      </c>
      <c r="L444" s="73">
        <v>45736</v>
      </c>
      <c r="M444" s="74">
        <v>0.63196759259259261</v>
      </c>
      <c r="N444" s="72">
        <v>352.3</v>
      </c>
      <c r="O444" s="72">
        <v>4629.87</v>
      </c>
      <c r="P444" s="72">
        <v>4982.17</v>
      </c>
      <c r="Q444" s="72">
        <v>2201.54</v>
      </c>
      <c r="R444" s="75">
        <v>45796</v>
      </c>
      <c r="S444" s="72" t="str">
        <f>TEXT(Table15[[#This Row],[Billing_Date]],"YYYY")</f>
        <v>2025</v>
      </c>
      <c r="T444" s="75">
        <v>45877</v>
      </c>
      <c r="U444" s="72" t="s">
        <v>49</v>
      </c>
      <c r="V444" s="72">
        <f>IF(Table15[[#This Row],[Payment_Status]]="Paid",1,0)</f>
        <v>0</v>
      </c>
      <c r="W444" s="72">
        <f>IF(Table15[[#This Row],[Payment_Status]]="Unpaid",1,0)</f>
        <v>1</v>
      </c>
      <c r="X444" s="72">
        <f>IF(Table15[[#This Row],[Payment_Status]]="Pending",1,0)</f>
        <v>0</v>
      </c>
      <c r="Y444" s="72" t="s">
        <v>43</v>
      </c>
      <c r="Z444" s="72" t="s">
        <v>44</v>
      </c>
      <c r="AA444" s="72" t="s">
        <v>45</v>
      </c>
      <c r="AB444" s="72">
        <v>141.66</v>
      </c>
      <c r="AC444" s="72">
        <v>210.64</v>
      </c>
      <c r="AD444" s="72" t="s">
        <v>46</v>
      </c>
      <c r="AE444" s="73">
        <v>44259</v>
      </c>
      <c r="AF444" s="72">
        <v>68</v>
      </c>
      <c r="AG444" s="76" t="s">
        <v>33</v>
      </c>
    </row>
    <row r="445" spans="5:33" x14ac:dyDescent="0.3">
      <c r="E445" s="71" t="s">
        <v>844</v>
      </c>
      <c r="F445" s="72" t="s">
        <v>4418</v>
      </c>
      <c r="G445" s="72" t="s">
        <v>6420</v>
      </c>
      <c r="H445" s="72" t="s">
        <v>30</v>
      </c>
      <c r="I445" s="72" t="s">
        <v>8027</v>
      </c>
      <c r="J445" s="72" t="s">
        <v>8022</v>
      </c>
      <c r="K445" s="72" t="s">
        <v>845</v>
      </c>
      <c r="L445" s="73">
        <v>45640</v>
      </c>
      <c r="M445" s="74">
        <v>0.18839120370370371</v>
      </c>
      <c r="N445" s="72">
        <v>442.31</v>
      </c>
      <c r="O445" s="72">
        <v>2699.47</v>
      </c>
      <c r="P445" s="72">
        <v>3141.7799999999902</v>
      </c>
      <c r="Q445" s="72">
        <v>2382.9499999999998</v>
      </c>
      <c r="R445" s="75">
        <v>45762</v>
      </c>
      <c r="S445" s="72" t="str">
        <f>TEXT(Table15[[#This Row],[Billing_Date]],"YYYY")</f>
        <v>2025</v>
      </c>
      <c r="T445" s="75">
        <v>45875</v>
      </c>
      <c r="U445" s="72" t="s">
        <v>28</v>
      </c>
      <c r="V445" s="72">
        <f>IF(Table15[[#This Row],[Payment_Status]]="Paid",1,0)</f>
        <v>1</v>
      </c>
      <c r="W445" s="72">
        <f>IF(Table15[[#This Row],[Payment_Status]]="Unpaid",1,0)</f>
        <v>0</v>
      </c>
      <c r="X445" s="72">
        <f>IF(Table15[[#This Row],[Payment_Status]]="Pending",1,0)</f>
        <v>0</v>
      </c>
      <c r="Y445" s="72" t="s">
        <v>50</v>
      </c>
      <c r="Z445" s="72" t="s">
        <v>39</v>
      </c>
      <c r="AA445" s="72" t="s">
        <v>31</v>
      </c>
      <c r="AB445" s="72">
        <v>237.82</v>
      </c>
      <c r="AC445" s="72">
        <v>204.49</v>
      </c>
      <c r="AD445" s="72" t="s">
        <v>32</v>
      </c>
      <c r="AE445" s="73">
        <v>45169</v>
      </c>
      <c r="AF445" s="72">
        <v>19</v>
      </c>
      <c r="AG445" s="76" t="s">
        <v>33</v>
      </c>
    </row>
    <row r="446" spans="5:33" x14ac:dyDescent="0.3">
      <c r="E446" s="71" t="s">
        <v>2925</v>
      </c>
      <c r="F446" s="72" t="s">
        <v>4419</v>
      </c>
      <c r="G446" s="72" t="s">
        <v>6421</v>
      </c>
      <c r="H446" s="72" t="s">
        <v>35</v>
      </c>
      <c r="I446" s="72" t="s">
        <v>8031</v>
      </c>
      <c r="J446" s="72" t="s">
        <v>8024</v>
      </c>
      <c r="K446" s="72" t="s">
        <v>2926</v>
      </c>
      <c r="L446" s="73">
        <v>45605</v>
      </c>
      <c r="M446" s="74">
        <v>0.71179398148148143</v>
      </c>
      <c r="N446" s="72">
        <v>153.28</v>
      </c>
      <c r="O446" s="72">
        <v>3850.82</v>
      </c>
      <c r="P446" s="72">
        <v>4004.1</v>
      </c>
      <c r="Q446" s="72">
        <v>1094.31</v>
      </c>
      <c r="R446" s="75">
        <v>45607</v>
      </c>
      <c r="S446" s="72" t="str">
        <f>TEXT(Table15[[#This Row],[Billing_Date]],"YYYY")</f>
        <v>2024</v>
      </c>
      <c r="T446" s="75">
        <v>45865</v>
      </c>
      <c r="U446" s="72" t="s">
        <v>37</v>
      </c>
      <c r="V446" s="72">
        <f>IF(Table15[[#This Row],[Payment_Status]]="Paid",1,0)</f>
        <v>0</v>
      </c>
      <c r="W446" s="72">
        <f>IF(Table15[[#This Row],[Payment_Status]]="Unpaid",1,0)</f>
        <v>0</v>
      </c>
      <c r="X446" s="72">
        <f>IF(Table15[[#This Row],[Payment_Status]]="Pending",1,0)</f>
        <v>1</v>
      </c>
      <c r="Y446" s="72" t="s">
        <v>38</v>
      </c>
      <c r="Z446" s="72" t="s">
        <v>30</v>
      </c>
      <c r="AA446" s="72" t="s">
        <v>45</v>
      </c>
      <c r="AB446" s="72">
        <v>68.12</v>
      </c>
      <c r="AC446" s="72">
        <v>85.16</v>
      </c>
      <c r="AD446" s="72" t="s">
        <v>46</v>
      </c>
      <c r="AE446" s="73">
        <v>43017</v>
      </c>
      <c r="AF446" s="72">
        <v>65</v>
      </c>
      <c r="AG446" s="76" t="s">
        <v>64</v>
      </c>
    </row>
    <row r="447" spans="5:33" x14ac:dyDescent="0.3">
      <c r="E447" s="71" t="s">
        <v>848</v>
      </c>
      <c r="F447" s="72" t="s">
        <v>4420</v>
      </c>
      <c r="G447" s="72" t="s">
        <v>6422</v>
      </c>
      <c r="H447" s="72" t="s">
        <v>26</v>
      </c>
      <c r="I447" s="72" t="s">
        <v>8029</v>
      </c>
      <c r="J447" s="72" t="s">
        <v>8020</v>
      </c>
      <c r="K447" s="72" t="s">
        <v>849</v>
      </c>
      <c r="L447" s="73">
        <v>45591</v>
      </c>
      <c r="M447" s="74">
        <v>4.5717592592592594E-2</v>
      </c>
      <c r="N447" s="72">
        <v>378.6</v>
      </c>
      <c r="O447" s="72">
        <v>1379.19</v>
      </c>
      <c r="P447" s="72">
        <v>1757.79</v>
      </c>
      <c r="Q447" s="72">
        <v>2267.7800000000002</v>
      </c>
      <c r="R447" s="75">
        <v>45781</v>
      </c>
      <c r="S447" s="72" t="str">
        <f>TEXT(Table15[[#This Row],[Billing_Date]],"YYYY")</f>
        <v>2025</v>
      </c>
      <c r="T447" s="75">
        <v>45862</v>
      </c>
      <c r="U447" s="72" t="s">
        <v>49</v>
      </c>
      <c r="V447" s="72">
        <f>IF(Table15[[#This Row],[Payment_Status]]="Paid",1,0)</f>
        <v>0</v>
      </c>
      <c r="W447" s="72">
        <f>IF(Table15[[#This Row],[Payment_Status]]="Unpaid",1,0)</f>
        <v>1</v>
      </c>
      <c r="X447" s="72">
        <f>IF(Table15[[#This Row],[Payment_Status]]="Pending",1,0)</f>
        <v>0</v>
      </c>
      <c r="Y447" s="72" t="s">
        <v>50</v>
      </c>
      <c r="Z447" s="72" t="s">
        <v>44</v>
      </c>
      <c r="AA447" s="72" t="s">
        <v>51</v>
      </c>
      <c r="AB447" s="72">
        <v>213.38</v>
      </c>
      <c r="AC447" s="72">
        <v>165.22</v>
      </c>
      <c r="AD447" s="72" t="s">
        <v>32</v>
      </c>
      <c r="AE447" s="73">
        <v>42423</v>
      </c>
      <c r="AF447" s="72">
        <v>43</v>
      </c>
      <c r="AG447" s="76" t="s">
        <v>33</v>
      </c>
    </row>
    <row r="448" spans="5:33" x14ac:dyDescent="0.3">
      <c r="E448" s="71" t="s">
        <v>2648</v>
      </c>
      <c r="F448" s="72" t="s">
        <v>4421</v>
      </c>
      <c r="G448" s="72" t="s">
        <v>6423</v>
      </c>
      <c r="H448" s="72" t="s">
        <v>26</v>
      </c>
      <c r="I448" s="72" t="s">
        <v>8029</v>
      </c>
      <c r="J448" s="72" t="s">
        <v>8020</v>
      </c>
      <c r="K448" s="72" t="s">
        <v>2649</v>
      </c>
      <c r="L448" s="73">
        <v>45820</v>
      </c>
      <c r="M448" s="74">
        <v>0.4163310185185185</v>
      </c>
      <c r="N448" s="72">
        <v>491.8</v>
      </c>
      <c r="O448" s="72">
        <v>1862.43</v>
      </c>
      <c r="P448" s="72">
        <v>2354.23</v>
      </c>
      <c r="Q448" s="72">
        <v>3586.77</v>
      </c>
      <c r="R448" s="75">
        <v>45824</v>
      </c>
      <c r="S448" s="72" t="str">
        <f>TEXT(Table15[[#This Row],[Billing_Date]],"YYYY")</f>
        <v>2025</v>
      </c>
      <c r="T448" s="75">
        <v>45875</v>
      </c>
      <c r="U448" s="72" t="s">
        <v>37</v>
      </c>
      <c r="V448" s="72">
        <f>IF(Table15[[#This Row],[Payment_Status]]="Paid",1,0)</f>
        <v>0</v>
      </c>
      <c r="W448" s="72">
        <f>IF(Table15[[#This Row],[Payment_Status]]="Unpaid",1,0)</f>
        <v>0</v>
      </c>
      <c r="X448" s="72">
        <f>IF(Table15[[#This Row],[Payment_Status]]="Pending",1,0)</f>
        <v>1</v>
      </c>
      <c r="Y448" s="72" t="s">
        <v>38</v>
      </c>
      <c r="Z448" s="72" t="s">
        <v>39</v>
      </c>
      <c r="AA448" s="72" t="s">
        <v>63</v>
      </c>
      <c r="AB448" s="72">
        <v>295.25</v>
      </c>
      <c r="AC448" s="72">
        <v>196.55</v>
      </c>
      <c r="AD448" s="72" t="s">
        <v>32</v>
      </c>
      <c r="AE448" s="73">
        <v>45075</v>
      </c>
      <c r="AF448" s="72">
        <v>53</v>
      </c>
      <c r="AG448" s="76" t="s">
        <v>33</v>
      </c>
    </row>
    <row r="449" spans="5:33" x14ac:dyDescent="0.3">
      <c r="E449" s="71" t="s">
        <v>852</v>
      </c>
      <c r="F449" s="72" t="s">
        <v>4422</v>
      </c>
      <c r="G449" s="72" t="s">
        <v>6424</v>
      </c>
      <c r="H449" s="72" t="s">
        <v>30</v>
      </c>
      <c r="I449" s="72" t="s">
        <v>8030</v>
      </c>
      <c r="J449" s="72" t="s">
        <v>8023</v>
      </c>
      <c r="K449" s="72" t="s">
        <v>853</v>
      </c>
      <c r="L449" s="73">
        <v>45787</v>
      </c>
      <c r="M449" s="74">
        <v>0.2495138888888889</v>
      </c>
      <c r="N449" s="72">
        <v>107.04</v>
      </c>
      <c r="O449" s="72">
        <v>3041.21</v>
      </c>
      <c r="P449" s="72">
        <v>3148.25</v>
      </c>
      <c r="Q449" s="72">
        <v>693.94</v>
      </c>
      <c r="R449" s="75">
        <v>45853</v>
      </c>
      <c r="S449" s="72" t="str">
        <f>TEXT(Table15[[#This Row],[Billing_Date]],"YYYY")</f>
        <v>2025</v>
      </c>
      <c r="T449" s="75">
        <v>45858</v>
      </c>
      <c r="U449" s="72" t="s">
        <v>49</v>
      </c>
      <c r="V449" s="72">
        <f>IF(Table15[[#This Row],[Payment_Status]]="Paid",1,0)</f>
        <v>0</v>
      </c>
      <c r="W449" s="72">
        <f>IF(Table15[[#This Row],[Payment_Status]]="Unpaid",1,0)</f>
        <v>1</v>
      </c>
      <c r="X449" s="72">
        <f>IF(Table15[[#This Row],[Payment_Status]]="Pending",1,0)</f>
        <v>0</v>
      </c>
      <c r="Y449" s="72" t="s">
        <v>58</v>
      </c>
      <c r="Z449" s="72" t="s">
        <v>44</v>
      </c>
      <c r="AA449" s="72" t="s">
        <v>45</v>
      </c>
      <c r="AB449" s="72">
        <v>58.34</v>
      </c>
      <c r="AC449" s="72">
        <v>48.7</v>
      </c>
      <c r="AD449" s="72" t="s">
        <v>46</v>
      </c>
      <c r="AE449" s="73">
        <v>44538</v>
      </c>
      <c r="AF449" s="72">
        <v>69</v>
      </c>
      <c r="AG449" s="76" t="s">
        <v>64</v>
      </c>
    </row>
    <row r="450" spans="5:33" x14ac:dyDescent="0.3">
      <c r="E450" s="71" t="s">
        <v>854</v>
      </c>
      <c r="F450" s="72" t="s">
        <v>4423</v>
      </c>
      <c r="G450" s="72" t="s">
        <v>6425</v>
      </c>
      <c r="H450" s="72" t="s">
        <v>35</v>
      </c>
      <c r="I450" s="72" t="s">
        <v>8030</v>
      </c>
      <c r="J450" s="72" t="s">
        <v>8023</v>
      </c>
      <c r="K450" s="72" t="s">
        <v>855</v>
      </c>
      <c r="L450" s="73">
        <v>45510</v>
      </c>
      <c r="M450" s="74">
        <v>0.22576388888888888</v>
      </c>
      <c r="N450" s="72">
        <v>378.86</v>
      </c>
      <c r="O450" s="72">
        <v>1444.39</v>
      </c>
      <c r="P450" s="72">
        <v>1823.25</v>
      </c>
      <c r="Q450" s="72">
        <v>2084.29</v>
      </c>
      <c r="R450" s="75">
        <v>45781</v>
      </c>
      <c r="S450" s="72" t="str">
        <f>TEXT(Table15[[#This Row],[Billing_Date]],"YYYY")</f>
        <v>2025</v>
      </c>
      <c r="T450" s="75">
        <v>45872</v>
      </c>
      <c r="U450" s="72" t="s">
        <v>28</v>
      </c>
      <c r="V450" s="72">
        <f>IF(Table15[[#This Row],[Payment_Status]]="Paid",1,0)</f>
        <v>1</v>
      </c>
      <c r="W450" s="72">
        <f>IF(Table15[[#This Row],[Payment_Status]]="Unpaid",1,0)</f>
        <v>0</v>
      </c>
      <c r="X450" s="72">
        <f>IF(Table15[[#This Row],[Payment_Status]]="Pending",1,0)</f>
        <v>0</v>
      </c>
      <c r="Y450" s="72" t="s">
        <v>58</v>
      </c>
      <c r="Z450" s="72" t="s">
        <v>39</v>
      </c>
      <c r="AA450" s="72" t="s">
        <v>63</v>
      </c>
      <c r="AB450" s="72">
        <v>242.66</v>
      </c>
      <c r="AC450" s="72">
        <v>136.19999999999999</v>
      </c>
      <c r="AD450" s="72" t="s">
        <v>46</v>
      </c>
      <c r="AE450" s="73">
        <v>43219</v>
      </c>
      <c r="AF450" s="72">
        <v>39</v>
      </c>
      <c r="AG450" s="76" t="s">
        <v>40</v>
      </c>
    </row>
    <row r="451" spans="5:33" x14ac:dyDescent="0.3">
      <c r="E451" s="71" t="s">
        <v>3289</v>
      </c>
      <c r="F451" s="72" t="s">
        <v>4424</v>
      </c>
      <c r="G451" s="72" t="s">
        <v>6426</v>
      </c>
      <c r="H451" s="72" t="s">
        <v>26</v>
      </c>
      <c r="I451" s="72" t="s">
        <v>8025</v>
      </c>
      <c r="J451" s="72" t="s">
        <v>8020</v>
      </c>
      <c r="K451" s="72" t="s">
        <v>3290</v>
      </c>
      <c r="L451" s="73">
        <v>45544</v>
      </c>
      <c r="M451" s="74">
        <v>0.45185185185185184</v>
      </c>
      <c r="N451" s="72">
        <v>65.760000000000005</v>
      </c>
      <c r="O451" s="72">
        <v>1378.78</v>
      </c>
      <c r="P451" s="72">
        <v>1444.54</v>
      </c>
      <c r="Q451" s="72">
        <v>415.43</v>
      </c>
      <c r="R451" s="75">
        <v>45547</v>
      </c>
      <c r="S451" s="72" t="str">
        <f>TEXT(Table15[[#This Row],[Billing_Date]],"YYYY")</f>
        <v>2024</v>
      </c>
      <c r="T451" s="75">
        <v>45869</v>
      </c>
      <c r="U451" s="72" t="s">
        <v>49</v>
      </c>
      <c r="V451" s="72">
        <f>IF(Table15[[#This Row],[Payment_Status]]="Paid",1,0)</f>
        <v>0</v>
      </c>
      <c r="W451" s="72">
        <f>IF(Table15[[#This Row],[Payment_Status]]="Unpaid",1,0)</f>
        <v>1</v>
      </c>
      <c r="X451" s="72">
        <f>IF(Table15[[#This Row],[Payment_Status]]="Pending",1,0)</f>
        <v>0</v>
      </c>
      <c r="Y451" s="72" t="s">
        <v>58</v>
      </c>
      <c r="Z451" s="72" t="s">
        <v>30</v>
      </c>
      <c r="AA451" s="72" t="s">
        <v>63</v>
      </c>
      <c r="AB451" s="72">
        <v>44.25</v>
      </c>
      <c r="AC451" s="72">
        <v>21.51</v>
      </c>
      <c r="AD451" s="72" t="s">
        <v>32</v>
      </c>
      <c r="AE451" s="73">
        <v>42673</v>
      </c>
      <c r="AF451" s="72">
        <v>21</v>
      </c>
      <c r="AG451" s="76" t="s">
        <v>64</v>
      </c>
    </row>
    <row r="452" spans="5:33" x14ac:dyDescent="0.3">
      <c r="E452" s="71" t="s">
        <v>858</v>
      </c>
      <c r="F452" s="72" t="s">
        <v>4425</v>
      </c>
      <c r="G452" s="72" t="s">
        <v>6427</v>
      </c>
      <c r="H452" s="72" t="s">
        <v>35</v>
      </c>
      <c r="I452" s="72" t="s">
        <v>8030</v>
      </c>
      <c r="J452" s="72" t="s">
        <v>8023</v>
      </c>
      <c r="K452" s="72" t="s">
        <v>859</v>
      </c>
      <c r="L452" s="73">
        <v>45639</v>
      </c>
      <c r="M452" s="74">
        <v>0.89263888888888887</v>
      </c>
      <c r="N452" s="72">
        <v>118.18</v>
      </c>
      <c r="O452" s="72">
        <v>2617.4699999999998</v>
      </c>
      <c r="P452" s="72">
        <v>2735.6499999999901</v>
      </c>
      <c r="Q452" s="72">
        <v>633.04999999999995</v>
      </c>
      <c r="R452" s="75">
        <v>45719</v>
      </c>
      <c r="S452" s="72" t="str">
        <f>TEXT(Table15[[#This Row],[Billing_Date]],"YYYY")</f>
        <v>2025</v>
      </c>
      <c r="T452" s="75">
        <v>45866</v>
      </c>
      <c r="U452" s="72" t="s">
        <v>37</v>
      </c>
      <c r="V452" s="72">
        <f>IF(Table15[[#This Row],[Payment_Status]]="Paid",1,0)</f>
        <v>0</v>
      </c>
      <c r="W452" s="72">
        <f>IF(Table15[[#This Row],[Payment_Status]]="Unpaid",1,0)</f>
        <v>0</v>
      </c>
      <c r="X452" s="72">
        <f>IF(Table15[[#This Row],[Payment_Status]]="Pending",1,0)</f>
        <v>1</v>
      </c>
      <c r="Y452" s="72" t="s">
        <v>50</v>
      </c>
      <c r="Z452" s="72" t="s">
        <v>44</v>
      </c>
      <c r="AA452" s="72" t="s">
        <v>63</v>
      </c>
      <c r="AB452" s="72">
        <v>55.09</v>
      </c>
      <c r="AC452" s="72">
        <v>63.09</v>
      </c>
      <c r="AD452" s="72" t="s">
        <v>32</v>
      </c>
      <c r="AE452" s="73">
        <v>44315</v>
      </c>
      <c r="AF452" s="72">
        <v>51</v>
      </c>
      <c r="AG452" s="76" t="s">
        <v>33</v>
      </c>
    </row>
    <row r="453" spans="5:33" x14ac:dyDescent="0.3">
      <c r="E453" s="71" t="s">
        <v>860</v>
      </c>
      <c r="F453" s="72" t="s">
        <v>4426</v>
      </c>
      <c r="G453" s="72" t="s">
        <v>6428</v>
      </c>
      <c r="H453" s="72" t="s">
        <v>26</v>
      </c>
      <c r="I453" s="72" t="s">
        <v>8027</v>
      </c>
      <c r="J453" s="72" t="s">
        <v>8022</v>
      </c>
      <c r="K453" s="72" t="s">
        <v>861</v>
      </c>
      <c r="L453" s="73">
        <v>45558</v>
      </c>
      <c r="M453" s="74">
        <v>0.34541666666666665</v>
      </c>
      <c r="N453" s="72">
        <v>482.52</v>
      </c>
      <c r="O453" s="72">
        <v>2851.92</v>
      </c>
      <c r="P453" s="72">
        <v>3334.44</v>
      </c>
      <c r="Q453" s="72">
        <v>2427.89</v>
      </c>
      <c r="R453" s="75">
        <v>45585</v>
      </c>
      <c r="S453" s="72" t="str">
        <f>TEXT(Table15[[#This Row],[Billing_Date]],"YYYY")</f>
        <v>2024</v>
      </c>
      <c r="T453" s="75">
        <v>45875</v>
      </c>
      <c r="U453" s="72" t="s">
        <v>49</v>
      </c>
      <c r="V453" s="72">
        <f>IF(Table15[[#This Row],[Payment_Status]]="Paid",1,0)</f>
        <v>0</v>
      </c>
      <c r="W453" s="72">
        <f>IF(Table15[[#This Row],[Payment_Status]]="Unpaid",1,0)</f>
        <v>1</v>
      </c>
      <c r="X453" s="72">
        <f>IF(Table15[[#This Row],[Payment_Status]]="Pending",1,0)</f>
        <v>0</v>
      </c>
      <c r="Y453" s="72" t="s">
        <v>43</v>
      </c>
      <c r="Z453" s="72" t="s">
        <v>44</v>
      </c>
      <c r="AA453" s="72" t="s">
        <v>85</v>
      </c>
      <c r="AB453" s="72">
        <v>195.19</v>
      </c>
      <c r="AC453" s="72">
        <v>287.33</v>
      </c>
      <c r="AD453" s="72" t="s">
        <v>46</v>
      </c>
      <c r="AE453" s="73">
        <v>45315</v>
      </c>
      <c r="AF453" s="72">
        <v>31</v>
      </c>
      <c r="AG453" s="76" t="s">
        <v>40</v>
      </c>
    </row>
    <row r="454" spans="5:33" x14ac:dyDescent="0.3">
      <c r="E454" s="71" t="s">
        <v>862</v>
      </c>
      <c r="F454" s="72" t="s">
        <v>4427</v>
      </c>
      <c r="G454" s="72" t="s">
        <v>6429</v>
      </c>
      <c r="H454" s="72" t="s">
        <v>26</v>
      </c>
      <c r="I454" s="72" t="s">
        <v>8026</v>
      </c>
      <c r="J454" s="72" t="s">
        <v>8021</v>
      </c>
      <c r="K454" s="72" t="s">
        <v>863</v>
      </c>
      <c r="L454" s="73">
        <v>45501</v>
      </c>
      <c r="M454" s="74">
        <v>0.81769675925925922</v>
      </c>
      <c r="N454" s="72">
        <v>438.04</v>
      </c>
      <c r="O454" s="72">
        <v>4170.41</v>
      </c>
      <c r="P454" s="72">
        <v>4608.45</v>
      </c>
      <c r="Q454" s="72">
        <v>2213.8000000000002</v>
      </c>
      <c r="R454" s="75">
        <v>45791</v>
      </c>
      <c r="S454" s="72" t="str">
        <f>TEXT(Table15[[#This Row],[Billing_Date]],"YYYY")</f>
        <v>2025</v>
      </c>
      <c r="T454" s="75">
        <v>45872</v>
      </c>
      <c r="U454" s="72" t="s">
        <v>37</v>
      </c>
      <c r="V454" s="72">
        <f>IF(Table15[[#This Row],[Payment_Status]]="Paid",1,0)</f>
        <v>0</v>
      </c>
      <c r="W454" s="72">
        <f>IF(Table15[[#This Row],[Payment_Status]]="Unpaid",1,0)</f>
        <v>0</v>
      </c>
      <c r="X454" s="72">
        <f>IF(Table15[[#This Row],[Payment_Status]]="Pending",1,0)</f>
        <v>1</v>
      </c>
      <c r="Y454" s="72" t="s">
        <v>58</v>
      </c>
      <c r="Z454" s="72" t="s">
        <v>44</v>
      </c>
      <c r="AA454" s="72" t="s">
        <v>31</v>
      </c>
      <c r="AB454" s="72">
        <v>274.25</v>
      </c>
      <c r="AC454" s="72">
        <v>163.79</v>
      </c>
      <c r="AD454" s="72" t="s">
        <v>46</v>
      </c>
      <c r="AE454" s="73">
        <v>44385</v>
      </c>
      <c r="AF454" s="72">
        <v>45</v>
      </c>
      <c r="AG454" s="76" t="s">
        <v>40</v>
      </c>
    </row>
    <row r="455" spans="5:33" x14ac:dyDescent="0.3">
      <c r="E455" s="71" t="s">
        <v>864</v>
      </c>
      <c r="F455" s="72" t="s">
        <v>4428</v>
      </c>
      <c r="G455" s="72" t="s">
        <v>6430</v>
      </c>
      <c r="H455" s="72" t="s">
        <v>26</v>
      </c>
      <c r="I455" s="72" t="s">
        <v>8026</v>
      </c>
      <c r="J455" s="72" t="s">
        <v>8021</v>
      </c>
      <c r="K455" s="72" t="s">
        <v>865</v>
      </c>
      <c r="L455" s="73">
        <v>45538</v>
      </c>
      <c r="M455" s="74">
        <v>0.50916666666666666</v>
      </c>
      <c r="N455" s="72">
        <v>10.26</v>
      </c>
      <c r="O455" s="72">
        <v>3683.75</v>
      </c>
      <c r="P455" s="72">
        <v>3694.01</v>
      </c>
      <c r="Q455" s="72">
        <v>53.32</v>
      </c>
      <c r="R455" s="75">
        <v>45828</v>
      </c>
      <c r="S455" s="72" t="str">
        <f>TEXT(Table15[[#This Row],[Billing_Date]],"YYYY")</f>
        <v>2025</v>
      </c>
      <c r="T455" s="75">
        <v>45882</v>
      </c>
      <c r="U455" s="72" t="s">
        <v>49</v>
      </c>
      <c r="V455" s="72">
        <f>IF(Table15[[#This Row],[Payment_Status]]="Paid",1,0)</f>
        <v>0</v>
      </c>
      <c r="W455" s="72">
        <f>IF(Table15[[#This Row],[Payment_Status]]="Unpaid",1,0)</f>
        <v>1</v>
      </c>
      <c r="X455" s="72">
        <f>IF(Table15[[#This Row],[Payment_Status]]="Pending",1,0)</f>
        <v>0</v>
      </c>
      <c r="Y455" s="72" t="s">
        <v>58</v>
      </c>
      <c r="Z455" s="72" t="s">
        <v>30</v>
      </c>
      <c r="AA455" s="72" t="s">
        <v>85</v>
      </c>
      <c r="AB455" s="72">
        <v>4.4000000000000004</v>
      </c>
      <c r="AC455" s="72">
        <v>5.86</v>
      </c>
      <c r="AD455" s="72" t="s">
        <v>46</v>
      </c>
      <c r="AE455" s="73">
        <v>44539</v>
      </c>
      <c r="AF455" s="72">
        <v>55</v>
      </c>
      <c r="AG455" s="76" t="s">
        <v>40</v>
      </c>
    </row>
    <row r="456" spans="5:33" x14ac:dyDescent="0.3">
      <c r="E456" s="71" t="s">
        <v>866</v>
      </c>
      <c r="F456" s="72" t="s">
        <v>4429</v>
      </c>
      <c r="G456" s="72" t="s">
        <v>6431</v>
      </c>
      <c r="H456" s="72" t="s">
        <v>35</v>
      </c>
      <c r="I456" s="72" t="s">
        <v>8027</v>
      </c>
      <c r="J456" s="72" t="s">
        <v>8022</v>
      </c>
      <c r="K456" s="72" t="s">
        <v>867</v>
      </c>
      <c r="L456" s="73">
        <v>45605</v>
      </c>
      <c r="M456" s="74">
        <v>0.20673611111111112</v>
      </c>
      <c r="N456" s="72">
        <v>295.45</v>
      </c>
      <c r="O456" s="72">
        <v>3084.7</v>
      </c>
      <c r="P456" s="72">
        <v>3380.1499999999901</v>
      </c>
      <c r="Q456" s="72">
        <v>2004.85</v>
      </c>
      <c r="R456" s="75">
        <v>45826</v>
      </c>
      <c r="S456" s="72" t="str">
        <f>TEXT(Table15[[#This Row],[Billing_Date]],"YYYY")</f>
        <v>2025</v>
      </c>
      <c r="T456" s="75">
        <v>45865</v>
      </c>
      <c r="U456" s="72" t="s">
        <v>28</v>
      </c>
      <c r="V456" s="72">
        <f>IF(Table15[[#This Row],[Payment_Status]]="Paid",1,0)</f>
        <v>1</v>
      </c>
      <c r="W456" s="72">
        <f>IF(Table15[[#This Row],[Payment_Status]]="Unpaid",1,0)</f>
        <v>0</v>
      </c>
      <c r="X456" s="72">
        <f>IF(Table15[[#This Row],[Payment_Status]]="Pending",1,0)</f>
        <v>0</v>
      </c>
      <c r="Y456" s="72" t="s">
        <v>58</v>
      </c>
      <c r="Z456" s="72" t="s">
        <v>30</v>
      </c>
      <c r="AA456" s="72" t="s">
        <v>45</v>
      </c>
      <c r="AB456" s="72">
        <v>135.57</v>
      </c>
      <c r="AC456" s="72">
        <v>159.88</v>
      </c>
      <c r="AD456" s="72" t="s">
        <v>32</v>
      </c>
      <c r="AE456" s="73">
        <v>44490</v>
      </c>
      <c r="AF456" s="72">
        <v>49</v>
      </c>
      <c r="AG456" s="76" t="s">
        <v>40</v>
      </c>
    </row>
    <row r="457" spans="5:33" x14ac:dyDescent="0.3">
      <c r="E457" s="71" t="s">
        <v>868</v>
      </c>
      <c r="F457" s="72" t="s">
        <v>4430</v>
      </c>
      <c r="G457" s="72" t="s">
        <v>6432</v>
      </c>
      <c r="H457" s="72" t="s">
        <v>35</v>
      </c>
      <c r="I457" s="72" t="s">
        <v>8026</v>
      </c>
      <c r="J457" s="72" t="s">
        <v>8021</v>
      </c>
      <c r="K457" s="72" t="s">
        <v>869</v>
      </c>
      <c r="L457" s="73">
        <v>45568</v>
      </c>
      <c r="M457" s="74">
        <v>0.41224537037037035</v>
      </c>
      <c r="N457" s="72">
        <v>72.75</v>
      </c>
      <c r="O457" s="72">
        <v>1670.57</v>
      </c>
      <c r="P457" s="72">
        <v>1743.32</v>
      </c>
      <c r="Q457" s="72">
        <v>524.04</v>
      </c>
      <c r="R457" s="75">
        <v>45768</v>
      </c>
      <c r="S457" s="72" t="str">
        <f>TEXT(Table15[[#This Row],[Billing_Date]],"YYYY")</f>
        <v>2025</v>
      </c>
      <c r="T457" s="75">
        <v>45860</v>
      </c>
      <c r="U457" s="72" t="s">
        <v>28</v>
      </c>
      <c r="V457" s="72">
        <f>IF(Table15[[#This Row],[Payment_Status]]="Paid",1,0)</f>
        <v>1</v>
      </c>
      <c r="W457" s="72">
        <f>IF(Table15[[#This Row],[Payment_Status]]="Unpaid",1,0)</f>
        <v>0</v>
      </c>
      <c r="X457" s="72">
        <f>IF(Table15[[#This Row],[Payment_Status]]="Pending",1,0)</f>
        <v>0</v>
      </c>
      <c r="Y457" s="72" t="s">
        <v>29</v>
      </c>
      <c r="Z457" s="72" t="s">
        <v>39</v>
      </c>
      <c r="AA457" s="72" t="s">
        <v>63</v>
      </c>
      <c r="AB457" s="72">
        <v>42.74</v>
      </c>
      <c r="AC457" s="72">
        <v>30.01</v>
      </c>
      <c r="AD457" s="72" t="s">
        <v>46</v>
      </c>
      <c r="AE457" s="73">
        <v>43385</v>
      </c>
      <c r="AF457" s="72">
        <v>71</v>
      </c>
      <c r="AG457" s="76" t="s">
        <v>64</v>
      </c>
    </row>
    <row r="458" spans="5:33" x14ac:dyDescent="0.3">
      <c r="E458" s="71" t="s">
        <v>870</v>
      </c>
      <c r="F458" s="72" t="s">
        <v>4431</v>
      </c>
      <c r="G458" s="72" t="s">
        <v>6433</v>
      </c>
      <c r="H458" s="72" t="s">
        <v>26</v>
      </c>
      <c r="I458" s="72" t="s">
        <v>8031</v>
      </c>
      <c r="J458" s="72" t="s">
        <v>8024</v>
      </c>
      <c r="K458" s="72" t="s">
        <v>871</v>
      </c>
      <c r="L458" s="73">
        <v>45811</v>
      </c>
      <c r="M458" s="74">
        <v>0.28581018518518519</v>
      </c>
      <c r="N458" s="72">
        <v>110.33</v>
      </c>
      <c r="O458" s="72">
        <v>2973.53</v>
      </c>
      <c r="P458" s="72">
        <v>3083.86</v>
      </c>
      <c r="Q458" s="72">
        <v>631.24</v>
      </c>
      <c r="R458" s="75">
        <v>45816</v>
      </c>
      <c r="S458" s="72" t="str">
        <f>TEXT(Table15[[#This Row],[Billing_Date]],"YYYY")</f>
        <v>2025</v>
      </c>
      <c r="T458" s="75">
        <v>45880</v>
      </c>
      <c r="U458" s="72" t="s">
        <v>49</v>
      </c>
      <c r="V458" s="72">
        <f>IF(Table15[[#This Row],[Payment_Status]]="Paid",1,0)</f>
        <v>0</v>
      </c>
      <c r="W458" s="72">
        <f>IF(Table15[[#This Row],[Payment_Status]]="Unpaid",1,0)</f>
        <v>1</v>
      </c>
      <c r="X458" s="72">
        <f>IF(Table15[[#This Row],[Payment_Status]]="Pending",1,0)</f>
        <v>0</v>
      </c>
      <c r="Y458" s="72" t="s">
        <v>43</v>
      </c>
      <c r="Z458" s="72" t="s">
        <v>39</v>
      </c>
      <c r="AA458" s="72" t="s">
        <v>31</v>
      </c>
      <c r="AB458" s="72">
        <v>76.12</v>
      </c>
      <c r="AC458" s="72">
        <v>34.21</v>
      </c>
      <c r="AD458" s="72" t="s">
        <v>32</v>
      </c>
      <c r="AE458" s="73">
        <v>44783</v>
      </c>
      <c r="AF458" s="72">
        <v>32</v>
      </c>
      <c r="AG458" s="76" t="s">
        <v>64</v>
      </c>
    </row>
    <row r="459" spans="5:33" x14ac:dyDescent="0.3">
      <c r="E459" s="71" t="s">
        <v>872</v>
      </c>
      <c r="F459" s="72" t="s">
        <v>4432</v>
      </c>
      <c r="G459" s="72" t="s">
        <v>6434</v>
      </c>
      <c r="H459" s="72" t="s">
        <v>30</v>
      </c>
      <c r="I459" s="72" t="s">
        <v>8028</v>
      </c>
      <c r="J459" s="72" t="s">
        <v>8022</v>
      </c>
      <c r="K459" s="72" t="s">
        <v>873</v>
      </c>
      <c r="L459" s="73">
        <v>45727</v>
      </c>
      <c r="M459" s="74">
        <v>0.7756481481481482</v>
      </c>
      <c r="N459" s="72">
        <v>177.9</v>
      </c>
      <c r="O459" s="72">
        <v>1192.1600000000001</v>
      </c>
      <c r="P459" s="72">
        <v>1370.06</v>
      </c>
      <c r="Q459" s="72">
        <v>1117.83</v>
      </c>
      <c r="R459" s="75">
        <v>45803</v>
      </c>
      <c r="S459" s="72" t="str">
        <f>TEXT(Table15[[#This Row],[Billing_Date]],"YYYY")</f>
        <v>2025</v>
      </c>
      <c r="T459" s="75">
        <v>45872</v>
      </c>
      <c r="U459" s="72" t="s">
        <v>28</v>
      </c>
      <c r="V459" s="72">
        <f>IF(Table15[[#This Row],[Payment_Status]]="Paid",1,0)</f>
        <v>1</v>
      </c>
      <c r="W459" s="72">
        <f>IF(Table15[[#This Row],[Payment_Status]]="Unpaid",1,0)</f>
        <v>0</v>
      </c>
      <c r="X459" s="72">
        <f>IF(Table15[[#This Row],[Payment_Status]]="Pending",1,0)</f>
        <v>0</v>
      </c>
      <c r="Y459" s="72" t="s">
        <v>29</v>
      </c>
      <c r="Z459" s="72" t="s">
        <v>39</v>
      </c>
      <c r="AA459" s="72" t="s">
        <v>85</v>
      </c>
      <c r="AB459" s="72">
        <v>92.62</v>
      </c>
      <c r="AC459" s="72">
        <v>85.28</v>
      </c>
      <c r="AD459" s="72" t="s">
        <v>46</v>
      </c>
      <c r="AE459" s="73">
        <v>43496</v>
      </c>
      <c r="AF459" s="72">
        <v>26</v>
      </c>
      <c r="AG459" s="76" t="s">
        <v>64</v>
      </c>
    </row>
    <row r="460" spans="5:33" x14ac:dyDescent="0.3">
      <c r="E460" s="71" t="s">
        <v>874</v>
      </c>
      <c r="F460" s="72" t="s">
        <v>4433</v>
      </c>
      <c r="G460" s="72" t="s">
        <v>6435</v>
      </c>
      <c r="H460" s="72" t="s">
        <v>26</v>
      </c>
      <c r="I460" s="72" t="s">
        <v>8030</v>
      </c>
      <c r="J460" s="72" t="s">
        <v>8023</v>
      </c>
      <c r="K460" s="72" t="s">
        <v>875</v>
      </c>
      <c r="L460" s="73">
        <v>45611</v>
      </c>
      <c r="M460" s="74">
        <v>0.3114351851851852</v>
      </c>
      <c r="N460" s="72">
        <v>346.77</v>
      </c>
      <c r="O460" s="72">
        <v>1294.97</v>
      </c>
      <c r="P460" s="72">
        <v>1641.74</v>
      </c>
      <c r="Q460" s="72">
        <v>2020.83</v>
      </c>
      <c r="R460" s="75">
        <v>45770</v>
      </c>
      <c r="S460" s="72" t="str">
        <f>TEXT(Table15[[#This Row],[Billing_Date]],"YYYY")</f>
        <v>2025</v>
      </c>
      <c r="T460" s="75">
        <v>45884</v>
      </c>
      <c r="U460" s="72" t="s">
        <v>49</v>
      </c>
      <c r="V460" s="72">
        <f>IF(Table15[[#This Row],[Payment_Status]]="Paid",1,0)</f>
        <v>0</v>
      </c>
      <c r="W460" s="72">
        <f>IF(Table15[[#This Row],[Payment_Status]]="Unpaid",1,0)</f>
        <v>1</v>
      </c>
      <c r="X460" s="72">
        <f>IF(Table15[[#This Row],[Payment_Status]]="Pending",1,0)</f>
        <v>0</v>
      </c>
      <c r="Y460" s="72" t="s">
        <v>50</v>
      </c>
      <c r="Z460" s="72" t="s">
        <v>30</v>
      </c>
      <c r="AA460" s="72" t="s">
        <v>45</v>
      </c>
      <c r="AB460" s="72">
        <v>166.9</v>
      </c>
      <c r="AC460" s="72">
        <v>179.87</v>
      </c>
      <c r="AD460" s="72" t="s">
        <v>46</v>
      </c>
      <c r="AE460" s="73">
        <v>44745</v>
      </c>
      <c r="AF460" s="72">
        <v>24</v>
      </c>
      <c r="AG460" s="76" t="s">
        <v>33</v>
      </c>
    </row>
    <row r="461" spans="5:33" x14ac:dyDescent="0.3">
      <c r="E461" s="71" t="s">
        <v>1427</v>
      </c>
      <c r="F461" s="72" t="s">
        <v>4434</v>
      </c>
      <c r="G461" s="72" t="s">
        <v>6436</v>
      </c>
      <c r="H461" s="72" t="s">
        <v>30</v>
      </c>
      <c r="I461" s="72" t="s">
        <v>8027</v>
      </c>
      <c r="J461" s="72" t="s">
        <v>8022</v>
      </c>
      <c r="K461" s="72" t="s">
        <v>1428</v>
      </c>
      <c r="L461" s="73">
        <v>45855</v>
      </c>
      <c r="M461" s="74">
        <v>0.36409722222222224</v>
      </c>
      <c r="N461" s="72">
        <v>403.32</v>
      </c>
      <c r="O461" s="72">
        <v>2760.13</v>
      </c>
      <c r="P461" s="72">
        <v>3163.45</v>
      </c>
      <c r="Q461" s="72">
        <v>2121.66</v>
      </c>
      <c r="R461" s="75">
        <v>45860</v>
      </c>
      <c r="S461" s="72" t="str">
        <f>TEXT(Table15[[#This Row],[Billing_Date]],"YYYY")</f>
        <v>2025</v>
      </c>
      <c r="T461" s="75">
        <v>45860</v>
      </c>
      <c r="U461" s="72" t="s">
        <v>37</v>
      </c>
      <c r="V461" s="72">
        <f>IF(Table15[[#This Row],[Payment_Status]]="Paid",1,0)</f>
        <v>0</v>
      </c>
      <c r="W461" s="72">
        <f>IF(Table15[[#This Row],[Payment_Status]]="Unpaid",1,0)</f>
        <v>0</v>
      </c>
      <c r="X461" s="72">
        <f>IF(Table15[[#This Row],[Payment_Status]]="Pending",1,0)</f>
        <v>1</v>
      </c>
      <c r="Y461" s="72" t="s">
        <v>58</v>
      </c>
      <c r="Z461" s="72" t="s">
        <v>39</v>
      </c>
      <c r="AA461" s="72" t="s">
        <v>85</v>
      </c>
      <c r="AB461" s="72">
        <v>261.89</v>
      </c>
      <c r="AC461" s="72">
        <v>141.43</v>
      </c>
      <c r="AD461" s="72" t="s">
        <v>32</v>
      </c>
      <c r="AE461" s="73">
        <v>43319</v>
      </c>
      <c r="AF461" s="72">
        <v>66</v>
      </c>
      <c r="AG461" s="76" t="s">
        <v>33</v>
      </c>
    </row>
    <row r="462" spans="5:33" x14ac:dyDescent="0.3">
      <c r="E462" s="71" t="s">
        <v>878</v>
      </c>
      <c r="F462" s="72" t="s">
        <v>4435</v>
      </c>
      <c r="G462" s="72" t="s">
        <v>6437</v>
      </c>
      <c r="H462" s="72" t="s">
        <v>30</v>
      </c>
      <c r="I462" s="72" t="s">
        <v>8025</v>
      </c>
      <c r="J462" s="72" t="s">
        <v>8020</v>
      </c>
      <c r="K462" s="72" t="s">
        <v>879</v>
      </c>
      <c r="L462" s="73">
        <v>45839</v>
      </c>
      <c r="M462" s="74">
        <v>0.33251157407407406</v>
      </c>
      <c r="N462" s="72">
        <v>88.36</v>
      </c>
      <c r="O462" s="72">
        <v>4815.13</v>
      </c>
      <c r="P462" s="72">
        <v>4903.49</v>
      </c>
      <c r="Q462" s="72">
        <v>583.48</v>
      </c>
      <c r="R462" s="75">
        <v>45840</v>
      </c>
      <c r="S462" s="72" t="str">
        <f>TEXT(Table15[[#This Row],[Billing_Date]],"YYYY")</f>
        <v>2025</v>
      </c>
      <c r="T462" s="75">
        <v>45876</v>
      </c>
      <c r="U462" s="72" t="s">
        <v>49</v>
      </c>
      <c r="V462" s="72">
        <f>IF(Table15[[#This Row],[Payment_Status]]="Paid",1,0)</f>
        <v>0</v>
      </c>
      <c r="W462" s="72">
        <f>IF(Table15[[#This Row],[Payment_Status]]="Unpaid",1,0)</f>
        <v>1</v>
      </c>
      <c r="X462" s="72">
        <f>IF(Table15[[#This Row],[Payment_Status]]="Pending",1,0)</f>
        <v>0</v>
      </c>
      <c r="Y462" s="72" t="s">
        <v>38</v>
      </c>
      <c r="Z462" s="72" t="s">
        <v>44</v>
      </c>
      <c r="AA462" s="72" t="s">
        <v>63</v>
      </c>
      <c r="AB462" s="72">
        <v>53.89</v>
      </c>
      <c r="AC462" s="72">
        <v>34.47</v>
      </c>
      <c r="AD462" s="72" t="s">
        <v>46</v>
      </c>
      <c r="AE462" s="73">
        <v>44427</v>
      </c>
      <c r="AF462" s="72">
        <v>49</v>
      </c>
      <c r="AG462" s="76" t="s">
        <v>40</v>
      </c>
    </row>
    <row r="463" spans="5:33" x14ac:dyDescent="0.3">
      <c r="E463" s="71" t="s">
        <v>880</v>
      </c>
      <c r="F463" s="72" t="s">
        <v>4436</v>
      </c>
      <c r="G463" s="72" t="s">
        <v>6438</v>
      </c>
      <c r="H463" s="72" t="s">
        <v>30</v>
      </c>
      <c r="I463" s="72" t="s">
        <v>8030</v>
      </c>
      <c r="J463" s="72" t="s">
        <v>8023</v>
      </c>
      <c r="K463" s="72" t="s">
        <v>881</v>
      </c>
      <c r="L463" s="73">
        <v>45527</v>
      </c>
      <c r="M463" s="74">
        <v>0.52229166666666671</v>
      </c>
      <c r="N463" s="72">
        <v>106.39</v>
      </c>
      <c r="O463" s="72">
        <v>4042.82</v>
      </c>
      <c r="P463" s="72">
        <v>4149.21</v>
      </c>
      <c r="Q463" s="72">
        <v>795.07</v>
      </c>
      <c r="R463" s="75">
        <v>45534</v>
      </c>
      <c r="S463" s="72" t="str">
        <f>TEXT(Table15[[#This Row],[Billing_Date]],"YYYY")</f>
        <v>2024</v>
      </c>
      <c r="T463" s="75">
        <v>45878</v>
      </c>
      <c r="U463" s="72" t="s">
        <v>49</v>
      </c>
      <c r="V463" s="72">
        <f>IF(Table15[[#This Row],[Payment_Status]]="Paid",1,0)</f>
        <v>0</v>
      </c>
      <c r="W463" s="72">
        <f>IF(Table15[[#This Row],[Payment_Status]]="Unpaid",1,0)</f>
        <v>1</v>
      </c>
      <c r="X463" s="72">
        <f>IF(Table15[[#This Row],[Payment_Status]]="Pending",1,0)</f>
        <v>0</v>
      </c>
      <c r="Y463" s="72" t="s">
        <v>50</v>
      </c>
      <c r="Z463" s="72" t="s">
        <v>44</v>
      </c>
      <c r="AA463" s="72" t="s">
        <v>85</v>
      </c>
      <c r="AB463" s="72">
        <v>71.11</v>
      </c>
      <c r="AC463" s="72">
        <v>35.28</v>
      </c>
      <c r="AD463" s="72" t="s">
        <v>32</v>
      </c>
      <c r="AE463" s="73">
        <v>42540</v>
      </c>
      <c r="AF463" s="72">
        <v>68</v>
      </c>
      <c r="AG463" s="76" t="s">
        <v>33</v>
      </c>
    </row>
    <row r="464" spans="5:33" x14ac:dyDescent="0.3">
      <c r="E464" s="71" t="s">
        <v>882</v>
      </c>
      <c r="F464" s="72" t="s">
        <v>4437</v>
      </c>
      <c r="G464" s="72" t="s">
        <v>6439</v>
      </c>
      <c r="H464" s="72" t="s">
        <v>35</v>
      </c>
      <c r="I464" s="72" t="s">
        <v>8025</v>
      </c>
      <c r="J464" s="72" t="s">
        <v>8020</v>
      </c>
      <c r="K464" s="72" t="s">
        <v>883</v>
      </c>
      <c r="L464" s="73">
        <v>45658</v>
      </c>
      <c r="M464" s="74">
        <v>0.48245370370370372</v>
      </c>
      <c r="N464" s="72">
        <v>444.88</v>
      </c>
      <c r="O464" s="72">
        <v>2342.5700000000002</v>
      </c>
      <c r="P464" s="72">
        <v>2787.45</v>
      </c>
      <c r="Q464" s="72">
        <v>3243.87</v>
      </c>
      <c r="R464" s="75">
        <v>45777</v>
      </c>
      <c r="S464" s="72" t="str">
        <f>TEXT(Table15[[#This Row],[Billing_Date]],"YYYY")</f>
        <v>2025</v>
      </c>
      <c r="T464" s="75">
        <v>45880</v>
      </c>
      <c r="U464" s="72" t="s">
        <v>37</v>
      </c>
      <c r="V464" s="72">
        <f>IF(Table15[[#This Row],[Payment_Status]]="Paid",1,0)</f>
        <v>0</v>
      </c>
      <c r="W464" s="72">
        <f>IF(Table15[[#This Row],[Payment_Status]]="Unpaid",1,0)</f>
        <v>0</v>
      </c>
      <c r="X464" s="72">
        <f>IF(Table15[[#This Row],[Payment_Status]]="Pending",1,0)</f>
        <v>1</v>
      </c>
      <c r="Y464" s="72" t="s">
        <v>58</v>
      </c>
      <c r="Z464" s="72" t="s">
        <v>30</v>
      </c>
      <c r="AA464" s="72" t="s">
        <v>31</v>
      </c>
      <c r="AB464" s="72">
        <v>200.31</v>
      </c>
      <c r="AC464" s="72">
        <v>244.57</v>
      </c>
      <c r="AD464" s="72" t="s">
        <v>32</v>
      </c>
      <c r="AE464" s="73">
        <v>44729</v>
      </c>
      <c r="AF464" s="72">
        <v>35</v>
      </c>
      <c r="AG464" s="76" t="s">
        <v>40</v>
      </c>
    </row>
    <row r="465" spans="5:33" x14ac:dyDescent="0.3">
      <c r="E465" s="71" t="s">
        <v>884</v>
      </c>
      <c r="F465" s="72" t="s">
        <v>4438</v>
      </c>
      <c r="G465" s="72" t="s">
        <v>6440</v>
      </c>
      <c r="H465" s="72" t="s">
        <v>35</v>
      </c>
      <c r="I465" s="72" t="s">
        <v>8030</v>
      </c>
      <c r="J465" s="72" t="s">
        <v>8023</v>
      </c>
      <c r="K465" s="72" t="s">
        <v>885</v>
      </c>
      <c r="L465" s="73">
        <v>45618</v>
      </c>
      <c r="M465" s="74">
        <v>0.65738425925925925</v>
      </c>
      <c r="N465" s="72">
        <v>113.44</v>
      </c>
      <c r="O465" s="72">
        <v>1546.03</v>
      </c>
      <c r="P465" s="72">
        <v>1659.47</v>
      </c>
      <c r="Q465" s="72">
        <v>600.72</v>
      </c>
      <c r="R465" s="75">
        <v>45618</v>
      </c>
      <c r="S465" s="72" t="str">
        <f>TEXT(Table15[[#This Row],[Billing_Date]],"YYYY")</f>
        <v>2024</v>
      </c>
      <c r="T465" s="75">
        <v>45882</v>
      </c>
      <c r="U465" s="72" t="s">
        <v>37</v>
      </c>
      <c r="V465" s="72">
        <f>IF(Table15[[#This Row],[Payment_Status]]="Paid",1,0)</f>
        <v>0</v>
      </c>
      <c r="W465" s="72">
        <f>IF(Table15[[#This Row],[Payment_Status]]="Unpaid",1,0)</f>
        <v>0</v>
      </c>
      <c r="X465" s="72">
        <f>IF(Table15[[#This Row],[Payment_Status]]="Pending",1,0)</f>
        <v>1</v>
      </c>
      <c r="Y465" s="72" t="s">
        <v>38</v>
      </c>
      <c r="Z465" s="72" t="s">
        <v>30</v>
      </c>
      <c r="AA465" s="72" t="s">
        <v>85</v>
      </c>
      <c r="AB465" s="72">
        <v>74.599999999999994</v>
      </c>
      <c r="AC465" s="72">
        <v>38.840000000000003</v>
      </c>
      <c r="AD465" s="72" t="s">
        <v>46</v>
      </c>
      <c r="AE465" s="73">
        <v>42818</v>
      </c>
      <c r="AF465" s="72">
        <v>31</v>
      </c>
      <c r="AG465" s="76" t="s">
        <v>33</v>
      </c>
    </row>
    <row r="466" spans="5:33" x14ac:dyDescent="0.3">
      <c r="E466" s="71" t="s">
        <v>886</v>
      </c>
      <c r="F466" s="72" t="s">
        <v>6007</v>
      </c>
      <c r="G466" s="72" t="s">
        <v>6441</v>
      </c>
      <c r="H466" s="72" t="s">
        <v>30</v>
      </c>
      <c r="I466" s="72" t="s">
        <v>8026</v>
      </c>
      <c r="J466" s="72" t="s">
        <v>8021</v>
      </c>
      <c r="K466" s="72" t="s">
        <v>887</v>
      </c>
      <c r="L466" s="73">
        <v>45611</v>
      </c>
      <c r="M466" s="74">
        <v>0.40174768518518517</v>
      </c>
      <c r="N466" s="72">
        <v>203.02</v>
      </c>
      <c r="O466" s="72">
        <v>4246.6400000000003</v>
      </c>
      <c r="P466" s="72">
        <v>4449.66</v>
      </c>
      <c r="Q466" s="72">
        <v>1375.22</v>
      </c>
      <c r="R466" s="75">
        <v>45796</v>
      </c>
      <c r="S466" s="72" t="str">
        <f>TEXT(Table15[[#This Row],[Billing_Date]],"YYYY")</f>
        <v>2025</v>
      </c>
      <c r="T466" s="75">
        <v>45875</v>
      </c>
      <c r="U466" s="72" t="s">
        <v>37</v>
      </c>
      <c r="V466" s="72">
        <f>IF(Table15[[#This Row],[Payment_Status]]="Paid",1,0)</f>
        <v>0</v>
      </c>
      <c r="W466" s="72">
        <f>IF(Table15[[#This Row],[Payment_Status]]="Unpaid",1,0)</f>
        <v>0</v>
      </c>
      <c r="X466" s="72">
        <f>IF(Table15[[#This Row],[Payment_Status]]="Pending",1,0)</f>
        <v>1</v>
      </c>
      <c r="Y466" s="72" t="s">
        <v>29</v>
      </c>
      <c r="Z466" s="72" t="s">
        <v>30</v>
      </c>
      <c r="AA466" s="72" t="s">
        <v>45</v>
      </c>
      <c r="AB466" s="72">
        <v>134.85</v>
      </c>
      <c r="AC466" s="72">
        <v>68.17</v>
      </c>
      <c r="AD466" s="72" t="s">
        <v>32</v>
      </c>
      <c r="AE466" s="73">
        <v>43096</v>
      </c>
      <c r="AF466" s="72">
        <v>74</v>
      </c>
      <c r="AG466" s="76" t="s">
        <v>33</v>
      </c>
    </row>
    <row r="467" spans="5:33" x14ac:dyDescent="0.3">
      <c r="E467" s="71" t="s">
        <v>888</v>
      </c>
      <c r="F467" s="72" t="s">
        <v>4440</v>
      </c>
      <c r="G467" s="72" t="s">
        <v>6442</v>
      </c>
      <c r="H467" s="72" t="s">
        <v>26</v>
      </c>
      <c r="I467" s="72" t="s">
        <v>8028</v>
      </c>
      <c r="J467" s="72" t="s">
        <v>8022</v>
      </c>
      <c r="K467" s="72" t="s">
        <v>889</v>
      </c>
      <c r="L467" s="73">
        <v>45695</v>
      </c>
      <c r="M467" s="74">
        <v>0.28802083333333334</v>
      </c>
      <c r="N467" s="72">
        <v>396.54</v>
      </c>
      <c r="O467" s="72">
        <v>4723.78</v>
      </c>
      <c r="P467" s="72">
        <v>5120.32</v>
      </c>
      <c r="Q467" s="72">
        <v>2316.84</v>
      </c>
      <c r="R467" s="75">
        <v>45698</v>
      </c>
      <c r="S467" s="72" t="str">
        <f>TEXT(Table15[[#This Row],[Billing_Date]],"YYYY")</f>
        <v>2025</v>
      </c>
      <c r="T467" s="75">
        <v>45875</v>
      </c>
      <c r="U467" s="72" t="s">
        <v>28</v>
      </c>
      <c r="V467" s="72">
        <f>IF(Table15[[#This Row],[Payment_Status]]="Paid",1,0)</f>
        <v>1</v>
      </c>
      <c r="W467" s="72">
        <f>IF(Table15[[#This Row],[Payment_Status]]="Unpaid",1,0)</f>
        <v>0</v>
      </c>
      <c r="X467" s="72">
        <f>IF(Table15[[#This Row],[Payment_Status]]="Pending",1,0)</f>
        <v>0</v>
      </c>
      <c r="Y467" s="72" t="s">
        <v>29</v>
      </c>
      <c r="Z467" s="72" t="s">
        <v>39</v>
      </c>
      <c r="AA467" s="72" t="s">
        <v>45</v>
      </c>
      <c r="AB467" s="72">
        <v>190.98</v>
      </c>
      <c r="AC467" s="72">
        <v>205.56</v>
      </c>
      <c r="AD467" s="72" t="s">
        <v>32</v>
      </c>
      <c r="AE467" s="73">
        <v>43765</v>
      </c>
      <c r="AF467" s="72">
        <v>62</v>
      </c>
      <c r="AG467" s="76" t="s">
        <v>64</v>
      </c>
    </row>
    <row r="468" spans="5:33" x14ac:dyDescent="0.3">
      <c r="E468" s="71" t="s">
        <v>3446</v>
      </c>
      <c r="F468" s="72" t="s">
        <v>4441</v>
      </c>
      <c r="G468" s="72" t="s">
        <v>6443</v>
      </c>
      <c r="H468" s="72" t="s">
        <v>26</v>
      </c>
      <c r="I468" s="72" t="s">
        <v>8031</v>
      </c>
      <c r="J468" s="72" t="s">
        <v>8024</v>
      </c>
      <c r="K468" s="72" t="s">
        <v>3447</v>
      </c>
      <c r="L468" s="73">
        <v>45618</v>
      </c>
      <c r="M468" s="74">
        <v>0.72682870370370367</v>
      </c>
      <c r="N468" s="72">
        <v>125.32</v>
      </c>
      <c r="O468" s="72">
        <v>1778.66</v>
      </c>
      <c r="P468" s="72">
        <v>1903.98</v>
      </c>
      <c r="Q468" s="72">
        <v>704.1</v>
      </c>
      <c r="R468" s="75">
        <v>45824</v>
      </c>
      <c r="S468" s="72" t="str">
        <f>TEXT(Table15[[#This Row],[Billing_Date]],"YYYY")</f>
        <v>2025</v>
      </c>
      <c r="T468" s="75">
        <v>45862</v>
      </c>
      <c r="U468" s="72" t="s">
        <v>37</v>
      </c>
      <c r="V468" s="72">
        <f>IF(Table15[[#This Row],[Payment_Status]]="Paid",1,0)</f>
        <v>0</v>
      </c>
      <c r="W468" s="72">
        <f>IF(Table15[[#This Row],[Payment_Status]]="Unpaid",1,0)</f>
        <v>0</v>
      </c>
      <c r="X468" s="72">
        <f>IF(Table15[[#This Row],[Payment_Status]]="Pending",1,0)</f>
        <v>1</v>
      </c>
      <c r="Y468" s="72" t="s">
        <v>50</v>
      </c>
      <c r="Z468" s="72" t="s">
        <v>39</v>
      </c>
      <c r="AA468" s="72" t="s">
        <v>51</v>
      </c>
      <c r="AB468" s="72">
        <v>63.15</v>
      </c>
      <c r="AC468" s="72">
        <v>62.17</v>
      </c>
      <c r="AD468" s="72" t="s">
        <v>46</v>
      </c>
      <c r="AE468" s="73">
        <v>43874</v>
      </c>
      <c r="AF468" s="72">
        <v>36</v>
      </c>
      <c r="AG468" s="76" t="s">
        <v>33</v>
      </c>
    </row>
    <row r="469" spans="5:33" x14ac:dyDescent="0.3">
      <c r="E469" s="71" t="s">
        <v>892</v>
      </c>
      <c r="F469" s="72" t="s">
        <v>4442</v>
      </c>
      <c r="G469" s="72" t="s">
        <v>6444</v>
      </c>
      <c r="H469" s="72" t="s">
        <v>26</v>
      </c>
      <c r="I469" s="72" t="s">
        <v>8030</v>
      </c>
      <c r="J469" s="72" t="s">
        <v>8023</v>
      </c>
      <c r="K469" s="72" t="s">
        <v>893</v>
      </c>
      <c r="L469" s="73">
        <v>45777</v>
      </c>
      <c r="M469" s="74">
        <v>0.21202546296296296</v>
      </c>
      <c r="N469" s="72">
        <v>180.24</v>
      </c>
      <c r="O469" s="72">
        <v>3845.07</v>
      </c>
      <c r="P469" s="72">
        <v>4025.31</v>
      </c>
      <c r="Q469" s="72">
        <v>1243.6300000000001</v>
      </c>
      <c r="R469" s="75">
        <v>45778</v>
      </c>
      <c r="S469" s="72" t="str">
        <f>TEXT(Table15[[#This Row],[Billing_Date]],"YYYY")</f>
        <v>2025</v>
      </c>
      <c r="T469" s="75">
        <v>45879</v>
      </c>
      <c r="U469" s="72" t="s">
        <v>49</v>
      </c>
      <c r="V469" s="72">
        <f>IF(Table15[[#This Row],[Payment_Status]]="Paid",1,0)</f>
        <v>0</v>
      </c>
      <c r="W469" s="72">
        <f>IF(Table15[[#This Row],[Payment_Status]]="Unpaid",1,0)</f>
        <v>1</v>
      </c>
      <c r="X469" s="72">
        <f>IF(Table15[[#This Row],[Payment_Status]]="Pending",1,0)</f>
        <v>0</v>
      </c>
      <c r="Y469" s="72" t="s">
        <v>58</v>
      </c>
      <c r="Z469" s="72" t="s">
        <v>39</v>
      </c>
      <c r="AA469" s="72" t="s">
        <v>31</v>
      </c>
      <c r="AB469" s="72">
        <v>124.77</v>
      </c>
      <c r="AC469" s="72">
        <v>55.47</v>
      </c>
      <c r="AD469" s="72" t="s">
        <v>46</v>
      </c>
      <c r="AE469" s="73">
        <v>42843</v>
      </c>
      <c r="AF469" s="72">
        <v>40</v>
      </c>
      <c r="AG469" s="76" t="s">
        <v>40</v>
      </c>
    </row>
    <row r="470" spans="5:33" x14ac:dyDescent="0.3">
      <c r="E470" s="71" t="s">
        <v>894</v>
      </c>
      <c r="F470" s="72" t="s">
        <v>4443</v>
      </c>
      <c r="G470" s="72" t="s">
        <v>6445</v>
      </c>
      <c r="H470" s="72" t="s">
        <v>35</v>
      </c>
      <c r="I470" s="72" t="s">
        <v>8030</v>
      </c>
      <c r="J470" s="72" t="s">
        <v>8023</v>
      </c>
      <c r="K470" s="72" t="s">
        <v>895</v>
      </c>
      <c r="L470" s="73">
        <v>45589</v>
      </c>
      <c r="M470" s="74">
        <v>0.30232638888888891</v>
      </c>
      <c r="N470" s="72">
        <v>145.78</v>
      </c>
      <c r="O470" s="72">
        <v>3138.32</v>
      </c>
      <c r="P470" s="72">
        <v>3284.1</v>
      </c>
      <c r="Q470" s="72">
        <v>840.8</v>
      </c>
      <c r="R470" s="75">
        <v>45667</v>
      </c>
      <c r="S470" s="72" t="str">
        <f>TEXT(Table15[[#This Row],[Billing_Date]],"YYYY")</f>
        <v>2025</v>
      </c>
      <c r="T470" s="75">
        <v>45861</v>
      </c>
      <c r="U470" s="72" t="s">
        <v>37</v>
      </c>
      <c r="V470" s="72">
        <f>IF(Table15[[#This Row],[Payment_Status]]="Paid",1,0)</f>
        <v>0</v>
      </c>
      <c r="W470" s="72">
        <f>IF(Table15[[#This Row],[Payment_Status]]="Unpaid",1,0)</f>
        <v>0</v>
      </c>
      <c r="X470" s="72">
        <f>IF(Table15[[#This Row],[Payment_Status]]="Pending",1,0)</f>
        <v>1</v>
      </c>
      <c r="Y470" s="72" t="s">
        <v>29</v>
      </c>
      <c r="Z470" s="72" t="s">
        <v>39</v>
      </c>
      <c r="AA470" s="72" t="s">
        <v>45</v>
      </c>
      <c r="AB470" s="72">
        <v>92.29</v>
      </c>
      <c r="AC470" s="72">
        <v>53.49</v>
      </c>
      <c r="AD470" s="72" t="s">
        <v>46</v>
      </c>
      <c r="AE470" s="73">
        <v>44085</v>
      </c>
      <c r="AF470" s="72">
        <v>57</v>
      </c>
      <c r="AG470" s="76" t="s">
        <v>64</v>
      </c>
    </row>
    <row r="471" spans="5:33" x14ac:dyDescent="0.3">
      <c r="E471" s="71" t="s">
        <v>896</v>
      </c>
      <c r="F471" s="72" t="s">
        <v>4444</v>
      </c>
      <c r="G471" s="72" t="s">
        <v>6446</v>
      </c>
      <c r="H471" s="72" t="s">
        <v>26</v>
      </c>
      <c r="I471" s="72" t="s">
        <v>8025</v>
      </c>
      <c r="J471" s="72" t="s">
        <v>8020</v>
      </c>
      <c r="K471" s="72" t="s">
        <v>897</v>
      </c>
      <c r="L471" s="73">
        <v>45579</v>
      </c>
      <c r="M471" s="74">
        <v>0.11373842592592592</v>
      </c>
      <c r="N471" s="72">
        <v>226.65</v>
      </c>
      <c r="O471" s="72">
        <v>3708.07</v>
      </c>
      <c r="P471" s="72">
        <v>3934.72</v>
      </c>
      <c r="Q471" s="72">
        <v>1356.91</v>
      </c>
      <c r="R471" s="75">
        <v>45636</v>
      </c>
      <c r="S471" s="72" t="str">
        <f>TEXT(Table15[[#This Row],[Billing_Date]],"YYYY")</f>
        <v>2024</v>
      </c>
      <c r="T471" s="75">
        <v>45874</v>
      </c>
      <c r="U471" s="72" t="s">
        <v>37</v>
      </c>
      <c r="V471" s="72">
        <f>IF(Table15[[#This Row],[Payment_Status]]="Paid",1,0)</f>
        <v>0</v>
      </c>
      <c r="W471" s="72">
        <f>IF(Table15[[#This Row],[Payment_Status]]="Unpaid",1,0)</f>
        <v>0</v>
      </c>
      <c r="X471" s="72">
        <f>IF(Table15[[#This Row],[Payment_Status]]="Pending",1,0)</f>
        <v>1</v>
      </c>
      <c r="Y471" s="72" t="s">
        <v>29</v>
      </c>
      <c r="Z471" s="72" t="s">
        <v>39</v>
      </c>
      <c r="AA471" s="72" t="s">
        <v>31</v>
      </c>
      <c r="AB471" s="72">
        <v>130.05000000000001</v>
      </c>
      <c r="AC471" s="72">
        <v>96.6</v>
      </c>
      <c r="AD471" s="72" t="s">
        <v>46</v>
      </c>
      <c r="AE471" s="73">
        <v>43097</v>
      </c>
      <c r="AF471" s="72">
        <v>54</v>
      </c>
      <c r="AG471" s="76" t="s">
        <v>33</v>
      </c>
    </row>
    <row r="472" spans="5:33" x14ac:dyDescent="0.3">
      <c r="E472" s="71" t="s">
        <v>898</v>
      </c>
      <c r="F472" s="72" t="s">
        <v>4445</v>
      </c>
      <c r="G472" s="72" t="s">
        <v>6447</v>
      </c>
      <c r="H472" s="72" t="s">
        <v>26</v>
      </c>
      <c r="I472" s="72" t="s">
        <v>8026</v>
      </c>
      <c r="J472" s="72" t="s">
        <v>8021</v>
      </c>
      <c r="K472" s="72" t="s">
        <v>899</v>
      </c>
      <c r="L472" s="73">
        <v>45585</v>
      </c>
      <c r="M472" s="74">
        <v>0.34858796296296296</v>
      </c>
      <c r="N472" s="72">
        <v>44.81</v>
      </c>
      <c r="O472" s="72">
        <v>2885.56</v>
      </c>
      <c r="P472" s="72">
        <v>2930.37</v>
      </c>
      <c r="Q472" s="72">
        <v>303.29000000000002</v>
      </c>
      <c r="R472" s="75">
        <v>45588</v>
      </c>
      <c r="S472" s="72" t="str">
        <f>TEXT(Table15[[#This Row],[Billing_Date]],"YYYY")</f>
        <v>2024</v>
      </c>
      <c r="T472" s="75">
        <v>45873</v>
      </c>
      <c r="U472" s="72" t="s">
        <v>28</v>
      </c>
      <c r="V472" s="72">
        <f>IF(Table15[[#This Row],[Payment_Status]]="Paid",1,0)</f>
        <v>1</v>
      </c>
      <c r="W472" s="72">
        <f>IF(Table15[[#This Row],[Payment_Status]]="Unpaid",1,0)</f>
        <v>0</v>
      </c>
      <c r="X472" s="72">
        <f>IF(Table15[[#This Row],[Payment_Status]]="Pending",1,0)</f>
        <v>0</v>
      </c>
      <c r="Y472" s="72" t="s">
        <v>43</v>
      </c>
      <c r="Z472" s="72" t="s">
        <v>30</v>
      </c>
      <c r="AA472" s="72" t="s">
        <v>63</v>
      </c>
      <c r="AB472" s="72">
        <v>20.51</v>
      </c>
      <c r="AC472" s="72">
        <v>24.3</v>
      </c>
      <c r="AD472" s="72" t="s">
        <v>46</v>
      </c>
      <c r="AE472" s="73">
        <v>42597</v>
      </c>
      <c r="AF472" s="72">
        <v>59</v>
      </c>
      <c r="AG472" s="76" t="s">
        <v>40</v>
      </c>
    </row>
    <row r="473" spans="5:33" x14ac:dyDescent="0.3">
      <c r="E473" s="71" t="s">
        <v>902</v>
      </c>
      <c r="F473" s="72" t="s">
        <v>4447</v>
      </c>
      <c r="G473" s="72" t="s">
        <v>6449</v>
      </c>
      <c r="H473" s="72" t="s">
        <v>30</v>
      </c>
      <c r="I473" s="72" t="s">
        <v>8025</v>
      </c>
      <c r="J473" s="72" t="s">
        <v>8020</v>
      </c>
      <c r="K473" s="72" t="s">
        <v>903</v>
      </c>
      <c r="L473" s="73">
        <v>45665</v>
      </c>
      <c r="M473" s="74">
        <v>0.27560185185185188</v>
      </c>
      <c r="N473" s="72">
        <v>90.79</v>
      </c>
      <c r="O473" s="72">
        <v>1763.92</v>
      </c>
      <c r="P473" s="72">
        <v>1854.71</v>
      </c>
      <c r="Q473" s="72">
        <v>646.03</v>
      </c>
      <c r="R473" s="75">
        <v>45671</v>
      </c>
      <c r="S473" s="72" t="str">
        <f>TEXT(Table15[[#This Row],[Billing_Date]],"YYYY")</f>
        <v>2025</v>
      </c>
      <c r="T473" s="75">
        <v>45877</v>
      </c>
      <c r="U473" s="72" t="s">
        <v>37</v>
      </c>
      <c r="V473" s="72">
        <f>IF(Table15[[#This Row],[Payment_Status]]="Paid",1,0)</f>
        <v>0</v>
      </c>
      <c r="W473" s="72">
        <f>IF(Table15[[#This Row],[Payment_Status]]="Unpaid",1,0)</f>
        <v>0</v>
      </c>
      <c r="X473" s="72">
        <f>IF(Table15[[#This Row],[Payment_Status]]="Pending",1,0)</f>
        <v>1</v>
      </c>
      <c r="Y473" s="72" t="s">
        <v>58</v>
      </c>
      <c r="Z473" s="72" t="s">
        <v>30</v>
      </c>
      <c r="AA473" s="72" t="s">
        <v>63</v>
      </c>
      <c r="AB473" s="72">
        <v>46.47</v>
      </c>
      <c r="AC473" s="72">
        <v>44.32</v>
      </c>
      <c r="AD473" s="72" t="s">
        <v>46</v>
      </c>
      <c r="AE473" s="73">
        <v>42266</v>
      </c>
      <c r="AF473" s="72">
        <v>49</v>
      </c>
      <c r="AG473" s="76" t="s">
        <v>33</v>
      </c>
    </row>
    <row r="474" spans="5:33" x14ac:dyDescent="0.3">
      <c r="E474" s="71" t="s">
        <v>1280</v>
      </c>
      <c r="F474" s="72" t="s">
        <v>4448</v>
      </c>
      <c r="G474" s="72" t="s">
        <v>6450</v>
      </c>
      <c r="H474" s="72" t="s">
        <v>35</v>
      </c>
      <c r="I474" s="72" t="s">
        <v>8026</v>
      </c>
      <c r="J474" s="72" t="s">
        <v>8021</v>
      </c>
      <c r="K474" s="72" t="s">
        <v>1281</v>
      </c>
      <c r="L474" s="73">
        <v>45740</v>
      </c>
      <c r="M474" s="74">
        <v>0.39924768518518516</v>
      </c>
      <c r="N474" s="72">
        <v>385.84</v>
      </c>
      <c r="O474" s="72">
        <v>3858.37</v>
      </c>
      <c r="P474" s="72">
        <v>4244.21</v>
      </c>
      <c r="Q474" s="72">
        <v>1821.17</v>
      </c>
      <c r="R474" s="75">
        <v>45742</v>
      </c>
      <c r="S474" s="72" t="str">
        <f>TEXT(Table15[[#This Row],[Billing_Date]],"YYYY")</f>
        <v>2025</v>
      </c>
      <c r="T474" s="75">
        <v>45863</v>
      </c>
      <c r="U474" s="72" t="s">
        <v>28</v>
      </c>
      <c r="V474" s="72">
        <f>IF(Table15[[#This Row],[Payment_Status]]="Paid",1,0)</f>
        <v>1</v>
      </c>
      <c r="W474" s="72">
        <f>IF(Table15[[#This Row],[Payment_Status]]="Unpaid",1,0)</f>
        <v>0</v>
      </c>
      <c r="X474" s="72">
        <f>IF(Table15[[#This Row],[Payment_Status]]="Pending",1,0)</f>
        <v>0</v>
      </c>
      <c r="Y474" s="72" t="s">
        <v>29</v>
      </c>
      <c r="Z474" s="72" t="s">
        <v>44</v>
      </c>
      <c r="AA474" s="72" t="s">
        <v>85</v>
      </c>
      <c r="AB474" s="72">
        <v>181.34</v>
      </c>
      <c r="AC474" s="72">
        <v>204.5</v>
      </c>
      <c r="AD474" s="72" t="s">
        <v>46</v>
      </c>
      <c r="AE474" s="73">
        <v>43099</v>
      </c>
      <c r="AF474" s="72">
        <v>71</v>
      </c>
      <c r="AG474" s="76" t="s">
        <v>40</v>
      </c>
    </row>
    <row r="475" spans="5:33" x14ac:dyDescent="0.3">
      <c r="E475" s="71" t="s">
        <v>906</v>
      </c>
      <c r="F475" s="72" t="s">
        <v>4449</v>
      </c>
      <c r="G475" s="72" t="s">
        <v>6451</v>
      </c>
      <c r="H475" s="72" t="s">
        <v>26</v>
      </c>
      <c r="I475" s="72" t="s">
        <v>8031</v>
      </c>
      <c r="J475" s="72" t="s">
        <v>8024</v>
      </c>
      <c r="K475" s="72" t="s">
        <v>907</v>
      </c>
      <c r="L475" s="73">
        <v>45708</v>
      </c>
      <c r="M475" s="74">
        <v>0.95325231481481476</v>
      </c>
      <c r="N475" s="72">
        <v>153.12</v>
      </c>
      <c r="O475" s="72">
        <v>2408.42</v>
      </c>
      <c r="P475" s="72">
        <v>2561.54</v>
      </c>
      <c r="Q475" s="72">
        <v>810.83</v>
      </c>
      <c r="R475" s="75">
        <v>45851</v>
      </c>
      <c r="S475" s="72" t="str">
        <f>TEXT(Table15[[#This Row],[Billing_Date]],"YYYY")</f>
        <v>2025</v>
      </c>
      <c r="T475" s="75">
        <v>45866</v>
      </c>
      <c r="U475" s="72" t="s">
        <v>37</v>
      </c>
      <c r="V475" s="72">
        <f>IF(Table15[[#This Row],[Payment_Status]]="Paid",1,0)</f>
        <v>0</v>
      </c>
      <c r="W475" s="72">
        <f>IF(Table15[[#This Row],[Payment_Status]]="Unpaid",1,0)</f>
        <v>0</v>
      </c>
      <c r="X475" s="72">
        <f>IF(Table15[[#This Row],[Payment_Status]]="Pending",1,0)</f>
        <v>1</v>
      </c>
      <c r="Y475" s="72" t="s">
        <v>58</v>
      </c>
      <c r="Z475" s="72" t="s">
        <v>44</v>
      </c>
      <c r="AA475" s="72" t="s">
        <v>51</v>
      </c>
      <c r="AB475" s="72">
        <v>95.11</v>
      </c>
      <c r="AC475" s="72">
        <v>58.01</v>
      </c>
      <c r="AD475" s="72" t="s">
        <v>32</v>
      </c>
      <c r="AE475" s="73">
        <v>43818</v>
      </c>
      <c r="AF475" s="72">
        <v>61</v>
      </c>
      <c r="AG475" s="76" t="s">
        <v>40</v>
      </c>
    </row>
    <row r="476" spans="5:33" x14ac:dyDescent="0.3">
      <c r="E476" s="71" t="s">
        <v>908</v>
      </c>
      <c r="F476" s="72" t="s">
        <v>6008</v>
      </c>
      <c r="G476" s="72" t="s">
        <v>6452</v>
      </c>
      <c r="H476" s="72" t="s">
        <v>26</v>
      </c>
      <c r="I476" s="72" t="s">
        <v>8025</v>
      </c>
      <c r="J476" s="72" t="s">
        <v>8020</v>
      </c>
      <c r="K476" s="72" t="s">
        <v>909</v>
      </c>
      <c r="L476" s="73">
        <v>45502</v>
      </c>
      <c r="M476" s="74">
        <v>3.4039351851851848E-2</v>
      </c>
      <c r="N476" s="72">
        <v>42.03</v>
      </c>
      <c r="O476" s="72">
        <v>2605.2800000000002</v>
      </c>
      <c r="P476" s="72">
        <v>2647.31</v>
      </c>
      <c r="Q476" s="72">
        <v>205.11</v>
      </c>
      <c r="R476" s="75">
        <v>45774</v>
      </c>
      <c r="S476" s="72" t="str">
        <f>TEXT(Table15[[#This Row],[Billing_Date]],"YYYY")</f>
        <v>2025</v>
      </c>
      <c r="T476" s="75">
        <v>45865</v>
      </c>
      <c r="U476" s="72" t="s">
        <v>37</v>
      </c>
      <c r="V476" s="72">
        <f>IF(Table15[[#This Row],[Payment_Status]]="Paid",1,0)</f>
        <v>0</v>
      </c>
      <c r="W476" s="72">
        <f>IF(Table15[[#This Row],[Payment_Status]]="Unpaid",1,0)</f>
        <v>0</v>
      </c>
      <c r="X476" s="72">
        <f>IF(Table15[[#This Row],[Payment_Status]]="Pending",1,0)</f>
        <v>1</v>
      </c>
      <c r="Y476" s="72" t="s">
        <v>38</v>
      </c>
      <c r="Z476" s="72" t="s">
        <v>30</v>
      </c>
      <c r="AA476" s="72" t="s">
        <v>63</v>
      </c>
      <c r="AB476" s="72">
        <v>26.32</v>
      </c>
      <c r="AC476" s="72">
        <v>15.71</v>
      </c>
      <c r="AD476" s="72" t="s">
        <v>32</v>
      </c>
      <c r="AE476" s="73">
        <v>44940</v>
      </c>
      <c r="AF476" s="72">
        <v>54</v>
      </c>
      <c r="AG476" s="76" t="s">
        <v>33</v>
      </c>
    </row>
    <row r="477" spans="5:33" x14ac:dyDescent="0.3">
      <c r="E477" s="71" t="s">
        <v>1437</v>
      </c>
      <c r="F477" s="72" t="s">
        <v>4451</v>
      </c>
      <c r="G477" s="72" t="s">
        <v>6453</v>
      </c>
      <c r="H477" s="72" t="s">
        <v>30</v>
      </c>
      <c r="I477" s="72" t="s">
        <v>8029</v>
      </c>
      <c r="J477" s="72" t="s">
        <v>8020</v>
      </c>
      <c r="K477" s="72" t="s">
        <v>1438</v>
      </c>
      <c r="L477" s="73">
        <v>45610</v>
      </c>
      <c r="M477" s="74">
        <v>0.6001967592592593</v>
      </c>
      <c r="N477" s="72">
        <v>272.66000000000003</v>
      </c>
      <c r="O477" s="72">
        <v>2169.3000000000002</v>
      </c>
      <c r="P477" s="72">
        <v>2441.96</v>
      </c>
      <c r="Q477" s="72">
        <v>1290.82</v>
      </c>
      <c r="R477" s="75">
        <v>45612</v>
      </c>
      <c r="S477" s="72" t="str">
        <f>TEXT(Table15[[#This Row],[Billing_Date]],"YYYY")</f>
        <v>2024</v>
      </c>
      <c r="T477" s="75">
        <v>45870</v>
      </c>
      <c r="U477" s="72" t="s">
        <v>28</v>
      </c>
      <c r="V477" s="72">
        <f>IF(Table15[[#This Row],[Payment_Status]]="Paid",1,0)</f>
        <v>1</v>
      </c>
      <c r="W477" s="72">
        <f>IF(Table15[[#This Row],[Payment_Status]]="Unpaid",1,0)</f>
        <v>0</v>
      </c>
      <c r="X477" s="72">
        <f>IF(Table15[[#This Row],[Payment_Status]]="Pending",1,0)</f>
        <v>0</v>
      </c>
      <c r="Y477" s="72" t="s">
        <v>50</v>
      </c>
      <c r="Z477" s="72" t="s">
        <v>30</v>
      </c>
      <c r="AA477" s="72" t="s">
        <v>31</v>
      </c>
      <c r="AB477" s="72">
        <v>122.81</v>
      </c>
      <c r="AC477" s="72">
        <v>149.85</v>
      </c>
      <c r="AD477" s="72" t="s">
        <v>32</v>
      </c>
      <c r="AE477" s="73">
        <v>45384</v>
      </c>
      <c r="AF477" s="72">
        <v>48</v>
      </c>
      <c r="AG477" s="76" t="s">
        <v>33</v>
      </c>
    </row>
    <row r="478" spans="5:33" x14ac:dyDescent="0.3">
      <c r="E478" s="71" t="s">
        <v>1190</v>
      </c>
      <c r="F478" s="72" t="s">
        <v>4452</v>
      </c>
      <c r="G478" s="72" t="s">
        <v>6454</v>
      </c>
      <c r="H478" s="72" t="s">
        <v>35</v>
      </c>
      <c r="I478" s="72" t="s">
        <v>8030</v>
      </c>
      <c r="J478" s="72" t="s">
        <v>8023</v>
      </c>
      <c r="K478" s="72" t="s">
        <v>1191</v>
      </c>
      <c r="L478" s="73">
        <v>45626</v>
      </c>
      <c r="M478" s="74">
        <v>0.81770833333333337</v>
      </c>
      <c r="N478" s="72">
        <v>170.15</v>
      </c>
      <c r="O478" s="72">
        <v>1497.77</v>
      </c>
      <c r="P478" s="72">
        <v>1667.92</v>
      </c>
      <c r="Q478" s="72">
        <v>1040.96</v>
      </c>
      <c r="R478" s="75">
        <v>45703</v>
      </c>
      <c r="S478" s="72" t="str">
        <f>TEXT(Table15[[#This Row],[Billing_Date]],"YYYY")</f>
        <v>2025</v>
      </c>
      <c r="T478" s="75">
        <v>45886</v>
      </c>
      <c r="U478" s="72" t="s">
        <v>37</v>
      </c>
      <c r="V478" s="72">
        <f>IF(Table15[[#This Row],[Payment_Status]]="Paid",1,0)</f>
        <v>0</v>
      </c>
      <c r="W478" s="72">
        <f>IF(Table15[[#This Row],[Payment_Status]]="Unpaid",1,0)</f>
        <v>0</v>
      </c>
      <c r="X478" s="72">
        <f>IF(Table15[[#This Row],[Payment_Status]]="Pending",1,0)</f>
        <v>1</v>
      </c>
      <c r="Y478" s="72" t="s">
        <v>29</v>
      </c>
      <c r="Z478" s="72" t="s">
        <v>39</v>
      </c>
      <c r="AA478" s="72" t="s">
        <v>31</v>
      </c>
      <c r="AB478" s="72">
        <v>86.72</v>
      </c>
      <c r="AC478" s="72">
        <v>83.43</v>
      </c>
      <c r="AD478" s="72" t="s">
        <v>32</v>
      </c>
      <c r="AE478" s="73">
        <v>44371</v>
      </c>
      <c r="AF478" s="72">
        <v>44</v>
      </c>
      <c r="AG478" s="76" t="s">
        <v>33</v>
      </c>
    </row>
    <row r="479" spans="5:33" x14ac:dyDescent="0.3">
      <c r="E479" s="71" t="s">
        <v>914</v>
      </c>
      <c r="F479" s="72" t="s">
        <v>4453</v>
      </c>
      <c r="G479" s="72" t="s">
        <v>6455</v>
      </c>
      <c r="H479" s="72" t="s">
        <v>30</v>
      </c>
      <c r="I479" s="72" t="s">
        <v>8026</v>
      </c>
      <c r="J479" s="72" t="s">
        <v>8021</v>
      </c>
      <c r="K479" s="72" t="s">
        <v>915</v>
      </c>
      <c r="L479" s="73">
        <v>45612</v>
      </c>
      <c r="M479" s="74">
        <v>0.14805555555555555</v>
      </c>
      <c r="N479" s="72">
        <v>261.52</v>
      </c>
      <c r="O479" s="72">
        <v>2634.74</v>
      </c>
      <c r="P479" s="72">
        <v>2896.2599999999902</v>
      </c>
      <c r="Q479" s="72">
        <v>1227.0899999999999</v>
      </c>
      <c r="R479" s="75">
        <v>45614</v>
      </c>
      <c r="S479" s="72" t="str">
        <f>TEXT(Table15[[#This Row],[Billing_Date]],"YYYY")</f>
        <v>2024</v>
      </c>
      <c r="T479" s="75">
        <v>45873</v>
      </c>
      <c r="U479" s="72" t="s">
        <v>37</v>
      </c>
      <c r="V479" s="72">
        <f>IF(Table15[[#This Row],[Payment_Status]]="Paid",1,0)</f>
        <v>0</v>
      </c>
      <c r="W479" s="72">
        <f>IF(Table15[[#This Row],[Payment_Status]]="Unpaid",1,0)</f>
        <v>0</v>
      </c>
      <c r="X479" s="72">
        <f>IF(Table15[[#This Row],[Payment_Status]]="Pending",1,0)</f>
        <v>1</v>
      </c>
      <c r="Y479" s="72" t="s">
        <v>38</v>
      </c>
      <c r="Z479" s="72" t="s">
        <v>44</v>
      </c>
      <c r="AA479" s="72" t="s">
        <v>85</v>
      </c>
      <c r="AB479" s="72">
        <v>132.85</v>
      </c>
      <c r="AC479" s="72">
        <v>128.66999999999999</v>
      </c>
      <c r="AD479" s="72" t="s">
        <v>32</v>
      </c>
      <c r="AE479" s="73">
        <v>43159</v>
      </c>
      <c r="AF479" s="72">
        <v>69</v>
      </c>
      <c r="AG479" s="76" t="s">
        <v>64</v>
      </c>
    </row>
    <row r="480" spans="5:33" x14ac:dyDescent="0.3">
      <c r="E480" s="71" t="s">
        <v>916</v>
      </c>
      <c r="F480" s="72" t="s">
        <v>4454</v>
      </c>
      <c r="G480" s="72" t="s">
        <v>6456</v>
      </c>
      <c r="H480" s="72" t="s">
        <v>26</v>
      </c>
      <c r="I480" s="72" t="s">
        <v>8027</v>
      </c>
      <c r="J480" s="72" t="s">
        <v>8022</v>
      </c>
      <c r="K480" s="72" t="s">
        <v>917</v>
      </c>
      <c r="L480" s="73">
        <v>45521</v>
      </c>
      <c r="M480" s="74">
        <v>0.69688657407407406</v>
      </c>
      <c r="N480" s="72">
        <v>371.15</v>
      </c>
      <c r="O480" s="72">
        <v>4154.5600000000004</v>
      </c>
      <c r="P480" s="72">
        <v>4525.71</v>
      </c>
      <c r="Q480" s="72">
        <v>2049.09</v>
      </c>
      <c r="R480" s="75">
        <v>45544</v>
      </c>
      <c r="S480" s="72" t="str">
        <f>TEXT(Table15[[#This Row],[Billing_Date]],"YYYY")</f>
        <v>2024</v>
      </c>
      <c r="T480" s="75">
        <v>45874</v>
      </c>
      <c r="U480" s="72" t="s">
        <v>28</v>
      </c>
      <c r="V480" s="72">
        <f>IF(Table15[[#This Row],[Payment_Status]]="Paid",1,0)</f>
        <v>1</v>
      </c>
      <c r="W480" s="72">
        <f>IF(Table15[[#This Row],[Payment_Status]]="Unpaid",1,0)</f>
        <v>0</v>
      </c>
      <c r="X480" s="72">
        <f>IF(Table15[[#This Row],[Payment_Status]]="Pending",1,0)</f>
        <v>0</v>
      </c>
      <c r="Y480" s="72" t="s">
        <v>43</v>
      </c>
      <c r="Z480" s="72" t="s">
        <v>44</v>
      </c>
      <c r="AA480" s="72" t="s">
        <v>85</v>
      </c>
      <c r="AB480" s="72">
        <v>214.96</v>
      </c>
      <c r="AC480" s="72">
        <v>156.19</v>
      </c>
      <c r="AD480" s="72" t="s">
        <v>32</v>
      </c>
      <c r="AE480" s="73">
        <v>44395</v>
      </c>
      <c r="AF480" s="72">
        <v>54</v>
      </c>
      <c r="AG480" s="76" t="s">
        <v>40</v>
      </c>
    </row>
    <row r="481" spans="5:33" x14ac:dyDescent="0.3">
      <c r="E481" s="71" t="s">
        <v>918</v>
      </c>
      <c r="F481" s="72" t="s">
        <v>4455</v>
      </c>
      <c r="G481" s="72" t="s">
        <v>6457</v>
      </c>
      <c r="H481" s="72" t="s">
        <v>26</v>
      </c>
      <c r="I481" s="72" t="s">
        <v>8031</v>
      </c>
      <c r="J481" s="72" t="s">
        <v>8024</v>
      </c>
      <c r="K481" s="72" t="s">
        <v>919</v>
      </c>
      <c r="L481" s="73">
        <v>45758</v>
      </c>
      <c r="M481" s="74">
        <v>0.70347222222222228</v>
      </c>
      <c r="N481" s="72">
        <v>174.02</v>
      </c>
      <c r="O481" s="72">
        <v>4703.63</v>
      </c>
      <c r="P481" s="72">
        <v>4877.6499999999996</v>
      </c>
      <c r="Q481" s="72">
        <v>903.56</v>
      </c>
      <c r="R481" s="75">
        <v>45805</v>
      </c>
      <c r="S481" s="72" t="str">
        <f>TEXT(Table15[[#This Row],[Billing_Date]],"YYYY")</f>
        <v>2025</v>
      </c>
      <c r="T481" s="75">
        <v>45857</v>
      </c>
      <c r="U481" s="72" t="s">
        <v>49</v>
      </c>
      <c r="V481" s="72">
        <f>IF(Table15[[#This Row],[Payment_Status]]="Paid",1,0)</f>
        <v>0</v>
      </c>
      <c r="W481" s="72">
        <f>IF(Table15[[#This Row],[Payment_Status]]="Unpaid",1,0)</f>
        <v>1</v>
      </c>
      <c r="X481" s="72">
        <f>IF(Table15[[#This Row],[Payment_Status]]="Pending",1,0)</f>
        <v>0</v>
      </c>
      <c r="Y481" s="72" t="s">
        <v>50</v>
      </c>
      <c r="Z481" s="72" t="s">
        <v>44</v>
      </c>
      <c r="AA481" s="72" t="s">
        <v>63</v>
      </c>
      <c r="AB481" s="72">
        <v>79.680000000000007</v>
      </c>
      <c r="AC481" s="72">
        <v>94.34</v>
      </c>
      <c r="AD481" s="72" t="s">
        <v>32</v>
      </c>
      <c r="AE481" s="73">
        <v>44252</v>
      </c>
      <c r="AF481" s="72">
        <v>29</v>
      </c>
      <c r="AG481" s="76" t="s">
        <v>33</v>
      </c>
    </row>
    <row r="482" spans="5:33" x14ac:dyDescent="0.3">
      <c r="E482" s="71" t="s">
        <v>920</v>
      </c>
      <c r="F482" s="72" t="s">
        <v>4456</v>
      </c>
      <c r="G482" s="72" t="s">
        <v>6458</v>
      </c>
      <c r="H482" s="72" t="s">
        <v>35</v>
      </c>
      <c r="I482" s="72" t="s">
        <v>8031</v>
      </c>
      <c r="J482" s="72" t="s">
        <v>8024</v>
      </c>
      <c r="K482" s="72" t="s">
        <v>921</v>
      </c>
      <c r="L482" s="73">
        <v>45704</v>
      </c>
      <c r="M482" s="74">
        <v>0.83901620370370367</v>
      </c>
      <c r="N482" s="72">
        <v>345.6</v>
      </c>
      <c r="O482" s="72">
        <v>4727.1000000000004</v>
      </c>
      <c r="P482" s="72">
        <v>5072.7</v>
      </c>
      <c r="Q482" s="72">
        <v>1815.05</v>
      </c>
      <c r="R482" s="75">
        <v>45707</v>
      </c>
      <c r="S482" s="72" t="str">
        <f>TEXT(Table15[[#This Row],[Billing_Date]],"YYYY")</f>
        <v>2025</v>
      </c>
      <c r="T482" s="75">
        <v>45859</v>
      </c>
      <c r="U482" s="72" t="s">
        <v>28</v>
      </c>
      <c r="V482" s="72">
        <f>IF(Table15[[#This Row],[Payment_Status]]="Paid",1,0)</f>
        <v>1</v>
      </c>
      <c r="W482" s="72">
        <f>IF(Table15[[#This Row],[Payment_Status]]="Unpaid",1,0)</f>
        <v>0</v>
      </c>
      <c r="X482" s="72">
        <f>IF(Table15[[#This Row],[Payment_Status]]="Pending",1,0)</f>
        <v>0</v>
      </c>
      <c r="Y482" s="72" t="s">
        <v>29</v>
      </c>
      <c r="Z482" s="72" t="s">
        <v>44</v>
      </c>
      <c r="AA482" s="72" t="s">
        <v>51</v>
      </c>
      <c r="AB482" s="72">
        <v>238.31</v>
      </c>
      <c r="AC482" s="72">
        <v>107.29</v>
      </c>
      <c r="AD482" s="72" t="s">
        <v>32</v>
      </c>
      <c r="AE482" s="73">
        <v>42878</v>
      </c>
      <c r="AF482" s="72">
        <v>19</v>
      </c>
      <c r="AG482" s="76" t="s">
        <v>40</v>
      </c>
    </row>
    <row r="483" spans="5:33" x14ac:dyDescent="0.3">
      <c r="E483" s="71" t="s">
        <v>922</v>
      </c>
      <c r="F483" s="72" t="s">
        <v>4457</v>
      </c>
      <c r="G483" s="72" t="s">
        <v>6459</v>
      </c>
      <c r="H483" s="72" t="s">
        <v>35</v>
      </c>
      <c r="I483" s="72" t="s">
        <v>8026</v>
      </c>
      <c r="J483" s="72" t="s">
        <v>8021</v>
      </c>
      <c r="K483" s="72" t="s">
        <v>923</v>
      </c>
      <c r="L483" s="73">
        <v>45797</v>
      </c>
      <c r="M483" s="74">
        <v>0.10996527777777777</v>
      </c>
      <c r="N483" s="72">
        <v>46.08</v>
      </c>
      <c r="O483" s="72">
        <v>3083.14</v>
      </c>
      <c r="P483" s="72">
        <v>3129.22</v>
      </c>
      <c r="Q483" s="72">
        <v>264.49</v>
      </c>
      <c r="R483" s="75">
        <v>45798</v>
      </c>
      <c r="S483" s="72" t="str">
        <f>TEXT(Table15[[#This Row],[Billing_Date]],"YYYY")</f>
        <v>2025</v>
      </c>
      <c r="T483" s="75">
        <v>45868</v>
      </c>
      <c r="U483" s="72" t="s">
        <v>37</v>
      </c>
      <c r="V483" s="72">
        <f>IF(Table15[[#This Row],[Payment_Status]]="Paid",1,0)</f>
        <v>0</v>
      </c>
      <c r="W483" s="72">
        <f>IF(Table15[[#This Row],[Payment_Status]]="Unpaid",1,0)</f>
        <v>0</v>
      </c>
      <c r="X483" s="72">
        <f>IF(Table15[[#This Row],[Payment_Status]]="Pending",1,0)</f>
        <v>1</v>
      </c>
      <c r="Y483" s="72" t="s">
        <v>58</v>
      </c>
      <c r="Z483" s="72" t="s">
        <v>30</v>
      </c>
      <c r="AA483" s="72" t="s">
        <v>51</v>
      </c>
      <c r="AB483" s="72">
        <v>23.05</v>
      </c>
      <c r="AC483" s="72">
        <v>23.03</v>
      </c>
      <c r="AD483" s="72" t="s">
        <v>46</v>
      </c>
      <c r="AE483" s="73">
        <v>45467</v>
      </c>
      <c r="AF483" s="72">
        <v>47</v>
      </c>
      <c r="AG483" s="76" t="s">
        <v>33</v>
      </c>
    </row>
    <row r="484" spans="5:33" x14ac:dyDescent="0.3">
      <c r="E484" s="71" t="s">
        <v>924</v>
      </c>
      <c r="F484" s="72" t="s">
        <v>4458</v>
      </c>
      <c r="G484" s="72" t="s">
        <v>6460</v>
      </c>
      <c r="H484" s="72" t="s">
        <v>30</v>
      </c>
      <c r="I484" s="72" t="s">
        <v>8030</v>
      </c>
      <c r="J484" s="72" t="s">
        <v>8023</v>
      </c>
      <c r="K484" s="72" t="s">
        <v>925</v>
      </c>
      <c r="L484" s="73">
        <v>45811</v>
      </c>
      <c r="M484" s="74">
        <v>9.7858796296296291E-2</v>
      </c>
      <c r="N484" s="72">
        <v>336.46</v>
      </c>
      <c r="O484" s="72">
        <v>1979.72</v>
      </c>
      <c r="P484" s="72">
        <v>2316.1799999999998</v>
      </c>
      <c r="Q484" s="72">
        <v>2354.27</v>
      </c>
      <c r="R484" s="75">
        <v>45813</v>
      </c>
      <c r="S484" s="72" t="str">
        <f>TEXT(Table15[[#This Row],[Billing_Date]],"YYYY")</f>
        <v>2025</v>
      </c>
      <c r="T484" s="75">
        <v>45882</v>
      </c>
      <c r="U484" s="72" t="s">
        <v>37</v>
      </c>
      <c r="V484" s="72">
        <f>IF(Table15[[#This Row],[Payment_Status]]="Paid",1,0)</f>
        <v>0</v>
      </c>
      <c r="W484" s="72">
        <f>IF(Table15[[#This Row],[Payment_Status]]="Unpaid",1,0)</f>
        <v>0</v>
      </c>
      <c r="X484" s="72">
        <f>IF(Table15[[#This Row],[Payment_Status]]="Pending",1,0)</f>
        <v>1</v>
      </c>
      <c r="Y484" s="72" t="s">
        <v>50</v>
      </c>
      <c r="Z484" s="72" t="s">
        <v>30</v>
      </c>
      <c r="AA484" s="72" t="s">
        <v>85</v>
      </c>
      <c r="AB484" s="72">
        <v>177.59</v>
      </c>
      <c r="AC484" s="72">
        <v>158.87</v>
      </c>
      <c r="AD484" s="72" t="s">
        <v>46</v>
      </c>
      <c r="AE484" s="73">
        <v>45062</v>
      </c>
      <c r="AF484" s="72">
        <v>41</v>
      </c>
      <c r="AG484" s="76" t="s">
        <v>33</v>
      </c>
    </row>
    <row r="485" spans="5:33" x14ac:dyDescent="0.3">
      <c r="E485" s="71" t="s">
        <v>926</v>
      </c>
      <c r="F485" s="72" t="s">
        <v>4459</v>
      </c>
      <c r="G485" s="72" t="s">
        <v>6461</v>
      </c>
      <c r="H485" s="72" t="s">
        <v>35</v>
      </c>
      <c r="I485" s="72" t="s">
        <v>8030</v>
      </c>
      <c r="J485" s="72" t="s">
        <v>8023</v>
      </c>
      <c r="K485" s="72" t="s">
        <v>927</v>
      </c>
      <c r="L485" s="73">
        <v>45603</v>
      </c>
      <c r="M485" s="74">
        <v>0.19642361111111112</v>
      </c>
      <c r="N485" s="72">
        <v>206.17</v>
      </c>
      <c r="O485" s="72">
        <v>2363.84</v>
      </c>
      <c r="P485" s="72">
        <v>2570.0100000000002</v>
      </c>
      <c r="Q485" s="72">
        <v>1322.23</v>
      </c>
      <c r="R485" s="75">
        <v>45604</v>
      </c>
      <c r="S485" s="72" t="str">
        <f>TEXT(Table15[[#This Row],[Billing_Date]],"YYYY")</f>
        <v>2024</v>
      </c>
      <c r="T485" s="75">
        <v>45865</v>
      </c>
      <c r="U485" s="72" t="s">
        <v>37</v>
      </c>
      <c r="V485" s="72">
        <f>IF(Table15[[#This Row],[Payment_Status]]="Paid",1,0)</f>
        <v>0</v>
      </c>
      <c r="W485" s="72">
        <f>IF(Table15[[#This Row],[Payment_Status]]="Unpaid",1,0)</f>
        <v>0</v>
      </c>
      <c r="X485" s="72">
        <f>IF(Table15[[#This Row],[Payment_Status]]="Pending",1,0)</f>
        <v>1</v>
      </c>
      <c r="Y485" s="72" t="s">
        <v>38</v>
      </c>
      <c r="Z485" s="72" t="s">
        <v>39</v>
      </c>
      <c r="AA485" s="72" t="s">
        <v>45</v>
      </c>
      <c r="AB485" s="72">
        <v>88.01</v>
      </c>
      <c r="AC485" s="72">
        <v>118.16</v>
      </c>
      <c r="AD485" s="72" t="s">
        <v>46</v>
      </c>
      <c r="AE485" s="73">
        <v>44715</v>
      </c>
      <c r="AF485" s="72">
        <v>22</v>
      </c>
      <c r="AG485" s="76" t="s">
        <v>33</v>
      </c>
    </row>
    <row r="486" spans="5:33" x14ac:dyDescent="0.3">
      <c r="E486" s="71" t="s">
        <v>928</v>
      </c>
      <c r="F486" s="72" t="s">
        <v>4460</v>
      </c>
      <c r="G486" s="72" t="s">
        <v>6462</v>
      </c>
      <c r="H486" s="72" t="s">
        <v>30</v>
      </c>
      <c r="I486" s="72" t="s">
        <v>8026</v>
      </c>
      <c r="J486" s="72" t="s">
        <v>8021</v>
      </c>
      <c r="K486" s="72" t="s">
        <v>929</v>
      </c>
      <c r="L486" s="73">
        <v>45804</v>
      </c>
      <c r="M486" s="74">
        <v>0.20800925925925925</v>
      </c>
      <c r="N486" s="72">
        <v>239.81</v>
      </c>
      <c r="O486" s="72">
        <v>3320.66</v>
      </c>
      <c r="P486" s="72">
        <v>3560.47</v>
      </c>
      <c r="Q486" s="72">
        <v>1297.6199999999999</v>
      </c>
      <c r="R486" s="75">
        <v>45807</v>
      </c>
      <c r="S486" s="72" t="str">
        <f>TEXT(Table15[[#This Row],[Billing_Date]],"YYYY")</f>
        <v>2025</v>
      </c>
      <c r="T486" s="75">
        <v>45882</v>
      </c>
      <c r="U486" s="72" t="s">
        <v>28</v>
      </c>
      <c r="V486" s="72">
        <f>IF(Table15[[#This Row],[Payment_Status]]="Paid",1,0)</f>
        <v>1</v>
      </c>
      <c r="W486" s="72">
        <f>IF(Table15[[#This Row],[Payment_Status]]="Unpaid",1,0)</f>
        <v>0</v>
      </c>
      <c r="X486" s="72">
        <f>IF(Table15[[#This Row],[Payment_Status]]="Pending",1,0)</f>
        <v>0</v>
      </c>
      <c r="Y486" s="72" t="s">
        <v>29</v>
      </c>
      <c r="Z486" s="72" t="s">
        <v>30</v>
      </c>
      <c r="AA486" s="72" t="s">
        <v>31</v>
      </c>
      <c r="AB486" s="72">
        <v>144.81</v>
      </c>
      <c r="AC486" s="72">
        <v>95</v>
      </c>
      <c r="AD486" s="72" t="s">
        <v>32</v>
      </c>
      <c r="AE486" s="73">
        <v>43608</v>
      </c>
      <c r="AF486" s="72">
        <v>61</v>
      </c>
      <c r="AG486" s="76" t="s">
        <v>40</v>
      </c>
    </row>
    <row r="487" spans="5:33" x14ac:dyDescent="0.3">
      <c r="E487" s="71" t="s">
        <v>930</v>
      </c>
      <c r="F487" s="72" t="s">
        <v>4461</v>
      </c>
      <c r="G487" s="72" t="s">
        <v>6463</v>
      </c>
      <c r="H487" s="72" t="s">
        <v>35</v>
      </c>
      <c r="I487" s="72" t="s">
        <v>8030</v>
      </c>
      <c r="J487" s="72" t="s">
        <v>8023</v>
      </c>
      <c r="K487" s="72" t="s">
        <v>931</v>
      </c>
      <c r="L487" s="73">
        <v>45778</v>
      </c>
      <c r="M487" s="74">
        <v>0.37665509259259261</v>
      </c>
      <c r="N487" s="72">
        <v>137.4</v>
      </c>
      <c r="O487" s="72">
        <v>3907.63</v>
      </c>
      <c r="P487" s="72">
        <v>4045.03</v>
      </c>
      <c r="Q487" s="72">
        <v>674.47</v>
      </c>
      <c r="R487" s="75">
        <v>45848</v>
      </c>
      <c r="S487" s="72" t="str">
        <f>TEXT(Table15[[#This Row],[Billing_Date]],"YYYY")</f>
        <v>2025</v>
      </c>
      <c r="T487" s="75">
        <v>45878</v>
      </c>
      <c r="U487" s="72" t="s">
        <v>37</v>
      </c>
      <c r="V487" s="72">
        <f>IF(Table15[[#This Row],[Payment_Status]]="Paid",1,0)</f>
        <v>0</v>
      </c>
      <c r="W487" s="72">
        <f>IF(Table15[[#This Row],[Payment_Status]]="Unpaid",1,0)</f>
        <v>0</v>
      </c>
      <c r="X487" s="72">
        <f>IF(Table15[[#This Row],[Payment_Status]]="Pending",1,0)</f>
        <v>1</v>
      </c>
      <c r="Y487" s="72" t="s">
        <v>29</v>
      </c>
      <c r="Z487" s="72" t="s">
        <v>44</v>
      </c>
      <c r="AA487" s="72" t="s">
        <v>63</v>
      </c>
      <c r="AB487" s="72">
        <v>88.3</v>
      </c>
      <c r="AC487" s="72">
        <v>49.1</v>
      </c>
      <c r="AD487" s="72" t="s">
        <v>32</v>
      </c>
      <c r="AE487" s="73">
        <v>45133</v>
      </c>
      <c r="AF487" s="72">
        <v>67</v>
      </c>
      <c r="AG487" s="76" t="s">
        <v>40</v>
      </c>
    </row>
    <row r="488" spans="5:33" x14ac:dyDescent="0.3">
      <c r="E488" s="71" t="s">
        <v>932</v>
      </c>
      <c r="F488" s="72" t="s">
        <v>4462</v>
      </c>
      <c r="G488" s="72" t="s">
        <v>6464</v>
      </c>
      <c r="H488" s="72" t="s">
        <v>35</v>
      </c>
      <c r="I488" s="72" t="s">
        <v>8031</v>
      </c>
      <c r="J488" s="72" t="s">
        <v>8024</v>
      </c>
      <c r="K488" s="72" t="s">
        <v>933</v>
      </c>
      <c r="L488" s="73">
        <v>45500</v>
      </c>
      <c r="M488" s="74">
        <v>0.74564814814814817</v>
      </c>
      <c r="N488" s="72">
        <v>371.09</v>
      </c>
      <c r="O488" s="72">
        <v>1423.16</v>
      </c>
      <c r="P488" s="72">
        <v>1794.25</v>
      </c>
      <c r="Q488" s="72">
        <v>2136.69</v>
      </c>
      <c r="R488" s="75">
        <v>45808</v>
      </c>
      <c r="S488" s="72" t="str">
        <f>TEXT(Table15[[#This Row],[Billing_Date]],"YYYY")</f>
        <v>2025</v>
      </c>
      <c r="T488" s="75">
        <v>45872</v>
      </c>
      <c r="U488" s="72" t="s">
        <v>37</v>
      </c>
      <c r="V488" s="72">
        <f>IF(Table15[[#This Row],[Payment_Status]]="Paid",1,0)</f>
        <v>0</v>
      </c>
      <c r="W488" s="72">
        <f>IF(Table15[[#This Row],[Payment_Status]]="Unpaid",1,0)</f>
        <v>0</v>
      </c>
      <c r="X488" s="72">
        <f>IF(Table15[[#This Row],[Payment_Status]]="Pending",1,0)</f>
        <v>1</v>
      </c>
      <c r="Y488" s="72" t="s">
        <v>38</v>
      </c>
      <c r="Z488" s="72" t="s">
        <v>44</v>
      </c>
      <c r="AA488" s="72" t="s">
        <v>51</v>
      </c>
      <c r="AB488" s="72">
        <v>200.06</v>
      </c>
      <c r="AC488" s="72">
        <v>171.03</v>
      </c>
      <c r="AD488" s="72" t="s">
        <v>32</v>
      </c>
      <c r="AE488" s="73">
        <v>43901</v>
      </c>
      <c r="AF488" s="72">
        <v>57</v>
      </c>
      <c r="AG488" s="76" t="s">
        <v>40</v>
      </c>
    </row>
    <row r="489" spans="5:33" x14ac:dyDescent="0.3">
      <c r="E489" s="71" t="s">
        <v>934</v>
      </c>
      <c r="F489" s="72" t="s">
        <v>4154</v>
      </c>
      <c r="G489" s="72" t="s">
        <v>6465</v>
      </c>
      <c r="H489" s="72" t="s">
        <v>26</v>
      </c>
      <c r="I489" s="72" t="s">
        <v>8031</v>
      </c>
      <c r="J489" s="72" t="s">
        <v>8024</v>
      </c>
      <c r="K489" s="72" t="s">
        <v>935</v>
      </c>
      <c r="L489" s="73">
        <v>45519</v>
      </c>
      <c r="M489" s="74">
        <v>0.34974537037037035</v>
      </c>
      <c r="N489" s="72">
        <v>113.42</v>
      </c>
      <c r="O489" s="72">
        <v>4310.08</v>
      </c>
      <c r="P489" s="72">
        <v>4423.5</v>
      </c>
      <c r="Q489" s="72">
        <v>665.04</v>
      </c>
      <c r="R489" s="75">
        <v>45576</v>
      </c>
      <c r="S489" s="72" t="str">
        <f>TEXT(Table15[[#This Row],[Billing_Date]],"YYYY")</f>
        <v>2024</v>
      </c>
      <c r="T489" s="75">
        <v>45863</v>
      </c>
      <c r="U489" s="72" t="s">
        <v>28</v>
      </c>
      <c r="V489" s="72">
        <f>IF(Table15[[#This Row],[Payment_Status]]="Paid",1,0)</f>
        <v>1</v>
      </c>
      <c r="W489" s="72">
        <f>IF(Table15[[#This Row],[Payment_Status]]="Unpaid",1,0)</f>
        <v>0</v>
      </c>
      <c r="X489" s="72">
        <f>IF(Table15[[#This Row],[Payment_Status]]="Pending",1,0)</f>
        <v>0</v>
      </c>
      <c r="Y489" s="72" t="s">
        <v>38</v>
      </c>
      <c r="Z489" s="72" t="s">
        <v>44</v>
      </c>
      <c r="AA489" s="72" t="s">
        <v>31</v>
      </c>
      <c r="AB489" s="72">
        <v>77.03</v>
      </c>
      <c r="AC489" s="72">
        <v>36.39</v>
      </c>
      <c r="AD489" s="72" t="s">
        <v>46</v>
      </c>
      <c r="AE489" s="73">
        <v>45110</v>
      </c>
      <c r="AF489" s="72">
        <v>61</v>
      </c>
      <c r="AG489" s="76" t="s">
        <v>64</v>
      </c>
    </row>
    <row r="490" spans="5:33" x14ac:dyDescent="0.3">
      <c r="E490" s="71" t="s">
        <v>936</v>
      </c>
      <c r="F490" s="72" t="s">
        <v>4463</v>
      </c>
      <c r="G490" s="72" t="s">
        <v>6466</v>
      </c>
      <c r="H490" s="72" t="s">
        <v>30</v>
      </c>
      <c r="I490" s="72" t="s">
        <v>8027</v>
      </c>
      <c r="J490" s="72" t="s">
        <v>8022</v>
      </c>
      <c r="K490" s="72" t="s">
        <v>937</v>
      </c>
      <c r="L490" s="73">
        <v>45631</v>
      </c>
      <c r="M490" s="74">
        <v>0.23966435185185186</v>
      </c>
      <c r="N490" s="72">
        <v>413.54</v>
      </c>
      <c r="O490" s="72">
        <v>3455.66</v>
      </c>
      <c r="P490" s="72">
        <v>3869.2</v>
      </c>
      <c r="Q490" s="72">
        <v>2493.9</v>
      </c>
      <c r="R490" s="75">
        <v>45636</v>
      </c>
      <c r="S490" s="72" t="str">
        <f>TEXT(Table15[[#This Row],[Billing_Date]],"YYYY")</f>
        <v>2024</v>
      </c>
      <c r="T490" s="75">
        <v>45876</v>
      </c>
      <c r="U490" s="72" t="s">
        <v>28</v>
      </c>
      <c r="V490" s="72">
        <f>IF(Table15[[#This Row],[Payment_Status]]="Paid",1,0)</f>
        <v>1</v>
      </c>
      <c r="W490" s="72">
        <f>IF(Table15[[#This Row],[Payment_Status]]="Unpaid",1,0)</f>
        <v>0</v>
      </c>
      <c r="X490" s="72">
        <f>IF(Table15[[#This Row],[Payment_Status]]="Pending",1,0)</f>
        <v>0</v>
      </c>
      <c r="Y490" s="72" t="s">
        <v>50</v>
      </c>
      <c r="Z490" s="72" t="s">
        <v>39</v>
      </c>
      <c r="AA490" s="72" t="s">
        <v>63</v>
      </c>
      <c r="AB490" s="72">
        <v>234.85</v>
      </c>
      <c r="AC490" s="72">
        <v>178.69</v>
      </c>
      <c r="AD490" s="72" t="s">
        <v>46</v>
      </c>
      <c r="AE490" s="73">
        <v>44821</v>
      </c>
      <c r="AF490" s="72">
        <v>57</v>
      </c>
      <c r="AG490" s="76" t="s">
        <v>40</v>
      </c>
    </row>
    <row r="491" spans="5:33" x14ac:dyDescent="0.3">
      <c r="E491" s="71" t="s">
        <v>938</v>
      </c>
      <c r="F491" s="72" t="s">
        <v>4464</v>
      </c>
      <c r="G491" s="72" t="s">
        <v>6467</v>
      </c>
      <c r="H491" s="72" t="s">
        <v>35</v>
      </c>
      <c r="I491" s="72" t="s">
        <v>8026</v>
      </c>
      <c r="J491" s="72" t="s">
        <v>8021</v>
      </c>
      <c r="K491" s="72" t="s">
        <v>939</v>
      </c>
      <c r="L491" s="73">
        <v>45713</v>
      </c>
      <c r="M491" s="74">
        <v>0.54597222222222219</v>
      </c>
      <c r="N491" s="72">
        <v>37.119999999999997</v>
      </c>
      <c r="O491" s="72">
        <v>4481.97</v>
      </c>
      <c r="P491" s="72">
        <v>4519.09</v>
      </c>
      <c r="Q491" s="72">
        <v>185.37</v>
      </c>
      <c r="R491" s="75">
        <v>45718</v>
      </c>
      <c r="S491" s="72" t="str">
        <f>TEXT(Table15[[#This Row],[Billing_Date]],"YYYY")</f>
        <v>2025</v>
      </c>
      <c r="T491" s="75">
        <v>45864</v>
      </c>
      <c r="U491" s="72" t="s">
        <v>28</v>
      </c>
      <c r="V491" s="72">
        <f>IF(Table15[[#This Row],[Payment_Status]]="Paid",1,0)</f>
        <v>1</v>
      </c>
      <c r="W491" s="72">
        <f>IF(Table15[[#This Row],[Payment_Status]]="Unpaid",1,0)</f>
        <v>0</v>
      </c>
      <c r="X491" s="72">
        <f>IF(Table15[[#This Row],[Payment_Status]]="Pending",1,0)</f>
        <v>0</v>
      </c>
      <c r="Y491" s="72" t="s">
        <v>58</v>
      </c>
      <c r="Z491" s="72" t="s">
        <v>39</v>
      </c>
      <c r="AA491" s="72" t="s">
        <v>51</v>
      </c>
      <c r="AB491" s="72">
        <v>23.8</v>
      </c>
      <c r="AC491" s="72">
        <v>13.32</v>
      </c>
      <c r="AD491" s="72" t="s">
        <v>32</v>
      </c>
      <c r="AE491" s="73">
        <v>44151</v>
      </c>
      <c r="AF491" s="72">
        <v>27</v>
      </c>
      <c r="AG491" s="76" t="s">
        <v>40</v>
      </c>
    </row>
    <row r="492" spans="5:33" x14ac:dyDescent="0.3">
      <c r="E492" s="71" t="s">
        <v>940</v>
      </c>
      <c r="F492" s="72" t="s">
        <v>4465</v>
      </c>
      <c r="G492" s="72" t="s">
        <v>6468</v>
      </c>
      <c r="H492" s="72" t="s">
        <v>26</v>
      </c>
      <c r="I492" s="72" t="s">
        <v>8025</v>
      </c>
      <c r="J492" s="72" t="s">
        <v>8020</v>
      </c>
      <c r="K492" s="72" t="s">
        <v>941</v>
      </c>
      <c r="L492" s="73">
        <v>45516</v>
      </c>
      <c r="M492" s="74">
        <v>0.57895833333333335</v>
      </c>
      <c r="N492" s="72">
        <v>86.42</v>
      </c>
      <c r="O492" s="72">
        <v>3212.26</v>
      </c>
      <c r="P492" s="72">
        <v>3298.68</v>
      </c>
      <c r="Q492" s="72">
        <v>630.03</v>
      </c>
      <c r="R492" s="75">
        <v>45848</v>
      </c>
      <c r="S492" s="72" t="str">
        <f>TEXT(Table15[[#This Row],[Billing_Date]],"YYYY")</f>
        <v>2025</v>
      </c>
      <c r="T492" s="75">
        <v>45884</v>
      </c>
      <c r="U492" s="72" t="s">
        <v>28</v>
      </c>
      <c r="V492" s="72">
        <f>IF(Table15[[#This Row],[Payment_Status]]="Paid",1,0)</f>
        <v>1</v>
      </c>
      <c r="W492" s="72">
        <f>IF(Table15[[#This Row],[Payment_Status]]="Unpaid",1,0)</f>
        <v>0</v>
      </c>
      <c r="X492" s="72">
        <f>IF(Table15[[#This Row],[Payment_Status]]="Pending",1,0)</f>
        <v>0</v>
      </c>
      <c r="Y492" s="72" t="s">
        <v>50</v>
      </c>
      <c r="Z492" s="72" t="s">
        <v>44</v>
      </c>
      <c r="AA492" s="72" t="s">
        <v>85</v>
      </c>
      <c r="AB492" s="72">
        <v>58.4</v>
      </c>
      <c r="AC492" s="72">
        <v>28.02</v>
      </c>
      <c r="AD492" s="72" t="s">
        <v>32</v>
      </c>
      <c r="AE492" s="73">
        <v>44917</v>
      </c>
      <c r="AF492" s="72">
        <v>20</v>
      </c>
      <c r="AG492" s="76" t="s">
        <v>40</v>
      </c>
    </row>
    <row r="493" spans="5:33" x14ac:dyDescent="0.3">
      <c r="E493" s="71" t="s">
        <v>942</v>
      </c>
      <c r="F493" s="72" t="s">
        <v>4466</v>
      </c>
      <c r="G493" s="72" t="s">
        <v>6469</v>
      </c>
      <c r="H493" s="72" t="s">
        <v>26</v>
      </c>
      <c r="I493" s="72" t="s">
        <v>8025</v>
      </c>
      <c r="J493" s="72" t="s">
        <v>8020</v>
      </c>
      <c r="K493" s="72" t="s">
        <v>943</v>
      </c>
      <c r="L493" s="73">
        <v>45671</v>
      </c>
      <c r="M493" s="74">
        <v>0.33228009259259261</v>
      </c>
      <c r="N493" s="72">
        <v>310.05</v>
      </c>
      <c r="O493" s="72">
        <v>2098.84</v>
      </c>
      <c r="P493" s="72">
        <v>2408.89</v>
      </c>
      <c r="Q493" s="72">
        <v>1539.77</v>
      </c>
      <c r="R493" s="75">
        <v>45697</v>
      </c>
      <c r="S493" s="72" t="str">
        <f>TEXT(Table15[[#This Row],[Billing_Date]],"YYYY")</f>
        <v>2025</v>
      </c>
      <c r="T493" s="75">
        <v>45869</v>
      </c>
      <c r="U493" s="72" t="s">
        <v>37</v>
      </c>
      <c r="V493" s="72">
        <f>IF(Table15[[#This Row],[Payment_Status]]="Paid",1,0)</f>
        <v>0</v>
      </c>
      <c r="W493" s="72">
        <f>IF(Table15[[#This Row],[Payment_Status]]="Unpaid",1,0)</f>
        <v>0</v>
      </c>
      <c r="X493" s="72">
        <f>IF(Table15[[#This Row],[Payment_Status]]="Pending",1,0)</f>
        <v>1</v>
      </c>
      <c r="Y493" s="72" t="s">
        <v>38</v>
      </c>
      <c r="Z493" s="72" t="s">
        <v>30</v>
      </c>
      <c r="AA493" s="72" t="s">
        <v>45</v>
      </c>
      <c r="AB493" s="72">
        <v>207.73</v>
      </c>
      <c r="AC493" s="72">
        <v>102.32</v>
      </c>
      <c r="AD493" s="72" t="s">
        <v>32</v>
      </c>
      <c r="AE493" s="73">
        <v>43530</v>
      </c>
      <c r="AF493" s="72">
        <v>49</v>
      </c>
      <c r="AG493" s="76" t="s">
        <v>64</v>
      </c>
    </row>
    <row r="494" spans="5:33" x14ac:dyDescent="0.3">
      <c r="E494" s="71" t="s">
        <v>944</v>
      </c>
      <c r="F494" s="72" t="s">
        <v>4467</v>
      </c>
      <c r="G494" s="72" t="s">
        <v>6470</v>
      </c>
      <c r="H494" s="72" t="s">
        <v>26</v>
      </c>
      <c r="I494" s="72" t="s">
        <v>8027</v>
      </c>
      <c r="J494" s="72" t="s">
        <v>8022</v>
      </c>
      <c r="K494" s="72" t="s">
        <v>945</v>
      </c>
      <c r="L494" s="73">
        <v>45848</v>
      </c>
      <c r="M494" s="74">
        <v>0.23890046296296297</v>
      </c>
      <c r="N494" s="72">
        <v>321.67</v>
      </c>
      <c r="O494" s="72">
        <v>1408.56</v>
      </c>
      <c r="P494" s="72">
        <v>1730.23</v>
      </c>
      <c r="Q494" s="72">
        <v>2147.64</v>
      </c>
      <c r="R494" s="75">
        <v>45850</v>
      </c>
      <c r="S494" s="72" t="str">
        <f>TEXT(Table15[[#This Row],[Billing_Date]],"YYYY")</f>
        <v>2025</v>
      </c>
      <c r="T494" s="75">
        <v>45864</v>
      </c>
      <c r="U494" s="72" t="s">
        <v>49</v>
      </c>
      <c r="V494" s="72">
        <f>IF(Table15[[#This Row],[Payment_Status]]="Paid",1,0)</f>
        <v>0</v>
      </c>
      <c r="W494" s="72">
        <f>IF(Table15[[#This Row],[Payment_Status]]="Unpaid",1,0)</f>
        <v>1</v>
      </c>
      <c r="X494" s="72">
        <f>IF(Table15[[#This Row],[Payment_Status]]="Pending",1,0)</f>
        <v>0</v>
      </c>
      <c r="Y494" s="72" t="s">
        <v>50</v>
      </c>
      <c r="Z494" s="72" t="s">
        <v>30</v>
      </c>
      <c r="AA494" s="72" t="s">
        <v>51</v>
      </c>
      <c r="AB494" s="72">
        <v>213.07</v>
      </c>
      <c r="AC494" s="72">
        <v>108.6</v>
      </c>
      <c r="AD494" s="72" t="s">
        <v>32</v>
      </c>
      <c r="AE494" s="73">
        <v>43386</v>
      </c>
      <c r="AF494" s="72">
        <v>25</v>
      </c>
      <c r="AG494" s="76" t="s">
        <v>40</v>
      </c>
    </row>
    <row r="495" spans="5:33" x14ac:dyDescent="0.3">
      <c r="E495" s="71" t="s">
        <v>946</v>
      </c>
      <c r="F495" s="72" t="s">
        <v>4468</v>
      </c>
      <c r="G495" s="72" t="s">
        <v>6471</v>
      </c>
      <c r="H495" s="72" t="s">
        <v>30</v>
      </c>
      <c r="I495" s="72" t="s">
        <v>8028</v>
      </c>
      <c r="J495" s="72" t="s">
        <v>8022</v>
      </c>
      <c r="K495" s="72" t="s">
        <v>947</v>
      </c>
      <c r="L495" s="73">
        <v>45707</v>
      </c>
      <c r="M495" s="74">
        <v>0.60817129629629629</v>
      </c>
      <c r="N495" s="72">
        <v>138.55000000000001</v>
      </c>
      <c r="O495" s="72">
        <v>1974.6</v>
      </c>
      <c r="P495" s="72">
        <v>2113.15</v>
      </c>
      <c r="Q495" s="72">
        <v>858.97</v>
      </c>
      <c r="R495" s="75">
        <v>45764</v>
      </c>
      <c r="S495" s="72" t="str">
        <f>TEXT(Table15[[#This Row],[Billing_Date]],"YYYY")</f>
        <v>2025</v>
      </c>
      <c r="T495" s="75">
        <v>45879</v>
      </c>
      <c r="U495" s="72" t="s">
        <v>49</v>
      </c>
      <c r="V495" s="72">
        <f>IF(Table15[[#This Row],[Payment_Status]]="Paid",1,0)</f>
        <v>0</v>
      </c>
      <c r="W495" s="72">
        <f>IF(Table15[[#This Row],[Payment_Status]]="Unpaid",1,0)</f>
        <v>1</v>
      </c>
      <c r="X495" s="72">
        <f>IF(Table15[[#This Row],[Payment_Status]]="Pending",1,0)</f>
        <v>0</v>
      </c>
      <c r="Y495" s="72" t="s">
        <v>38</v>
      </c>
      <c r="Z495" s="72" t="s">
        <v>30</v>
      </c>
      <c r="AA495" s="72" t="s">
        <v>31</v>
      </c>
      <c r="AB495" s="72">
        <v>57.83</v>
      </c>
      <c r="AC495" s="72">
        <v>80.72</v>
      </c>
      <c r="AD495" s="72" t="s">
        <v>32</v>
      </c>
      <c r="AE495" s="73">
        <v>45319</v>
      </c>
      <c r="AF495" s="72">
        <v>30</v>
      </c>
      <c r="AG495" s="76" t="s">
        <v>64</v>
      </c>
    </row>
    <row r="496" spans="5:33" x14ac:dyDescent="0.3">
      <c r="E496" s="71" t="s">
        <v>948</v>
      </c>
      <c r="F496" s="72" t="s">
        <v>4469</v>
      </c>
      <c r="G496" s="72" t="s">
        <v>6472</v>
      </c>
      <c r="H496" s="72" t="s">
        <v>26</v>
      </c>
      <c r="I496" s="72" t="s">
        <v>8030</v>
      </c>
      <c r="J496" s="72" t="s">
        <v>8023</v>
      </c>
      <c r="K496" s="72" t="s">
        <v>949</v>
      </c>
      <c r="L496" s="73">
        <v>45549</v>
      </c>
      <c r="M496" s="74">
        <v>1.3969907407407407E-2</v>
      </c>
      <c r="N496" s="72">
        <v>494.96</v>
      </c>
      <c r="O496" s="72">
        <v>2280.1</v>
      </c>
      <c r="P496" s="72">
        <v>2775.06</v>
      </c>
      <c r="Q496" s="72">
        <v>3087.06</v>
      </c>
      <c r="R496" s="75">
        <v>45765</v>
      </c>
      <c r="S496" s="72" t="str">
        <f>TEXT(Table15[[#This Row],[Billing_Date]],"YYYY")</f>
        <v>2025</v>
      </c>
      <c r="T496" s="75">
        <v>45886</v>
      </c>
      <c r="U496" s="72" t="s">
        <v>28</v>
      </c>
      <c r="V496" s="72">
        <f>IF(Table15[[#This Row],[Payment_Status]]="Paid",1,0)</f>
        <v>1</v>
      </c>
      <c r="W496" s="72">
        <f>IF(Table15[[#This Row],[Payment_Status]]="Unpaid",1,0)</f>
        <v>0</v>
      </c>
      <c r="X496" s="72">
        <f>IF(Table15[[#This Row],[Payment_Status]]="Pending",1,0)</f>
        <v>0</v>
      </c>
      <c r="Y496" s="72" t="s">
        <v>38</v>
      </c>
      <c r="Z496" s="72" t="s">
        <v>44</v>
      </c>
      <c r="AA496" s="72" t="s">
        <v>63</v>
      </c>
      <c r="AB496" s="72">
        <v>299.11</v>
      </c>
      <c r="AC496" s="72">
        <v>195.85</v>
      </c>
      <c r="AD496" s="72" t="s">
        <v>46</v>
      </c>
      <c r="AE496" s="73">
        <v>44805</v>
      </c>
      <c r="AF496" s="72">
        <v>71</v>
      </c>
      <c r="AG496" s="76" t="s">
        <v>64</v>
      </c>
    </row>
    <row r="497" spans="5:33" x14ac:dyDescent="0.3">
      <c r="E497" s="71" t="s">
        <v>950</v>
      </c>
      <c r="F497" s="72" t="s">
        <v>4470</v>
      </c>
      <c r="G497" s="72" t="s">
        <v>6473</v>
      </c>
      <c r="H497" s="72" t="s">
        <v>35</v>
      </c>
      <c r="I497" s="72" t="s">
        <v>8027</v>
      </c>
      <c r="J497" s="72" t="s">
        <v>8022</v>
      </c>
      <c r="K497" s="72" t="s">
        <v>951</v>
      </c>
      <c r="L497" s="73">
        <v>45617</v>
      </c>
      <c r="M497" s="74">
        <v>0.21832175925925926</v>
      </c>
      <c r="N497" s="72">
        <v>449.24</v>
      </c>
      <c r="O497" s="72">
        <v>1077.8900000000001</v>
      </c>
      <c r="P497" s="72">
        <v>1527.13</v>
      </c>
      <c r="Q497" s="72">
        <v>2068.23</v>
      </c>
      <c r="R497" s="75">
        <v>45619</v>
      </c>
      <c r="S497" s="72" t="str">
        <f>TEXT(Table15[[#This Row],[Billing_Date]],"YYYY")</f>
        <v>2024</v>
      </c>
      <c r="T497" s="75">
        <v>45866</v>
      </c>
      <c r="U497" s="72" t="s">
        <v>49</v>
      </c>
      <c r="V497" s="72">
        <f>IF(Table15[[#This Row],[Payment_Status]]="Paid",1,0)</f>
        <v>0</v>
      </c>
      <c r="W497" s="72">
        <f>IF(Table15[[#This Row],[Payment_Status]]="Unpaid",1,0)</f>
        <v>1</v>
      </c>
      <c r="X497" s="72">
        <f>IF(Table15[[#This Row],[Payment_Status]]="Pending",1,0)</f>
        <v>0</v>
      </c>
      <c r="Y497" s="72" t="s">
        <v>38</v>
      </c>
      <c r="Z497" s="72" t="s">
        <v>39</v>
      </c>
      <c r="AA497" s="72" t="s">
        <v>31</v>
      </c>
      <c r="AB497" s="72">
        <v>180.1</v>
      </c>
      <c r="AC497" s="72">
        <v>269.14</v>
      </c>
      <c r="AD497" s="72" t="s">
        <v>46</v>
      </c>
      <c r="AE497" s="73">
        <v>42286</v>
      </c>
      <c r="AF497" s="72">
        <v>36</v>
      </c>
      <c r="AG497" s="76" t="s">
        <v>40</v>
      </c>
    </row>
    <row r="498" spans="5:33" x14ac:dyDescent="0.3">
      <c r="E498" s="71" t="s">
        <v>2377</v>
      </c>
      <c r="F498" s="72" t="s">
        <v>4471</v>
      </c>
      <c r="G498" s="72" t="s">
        <v>6474</v>
      </c>
      <c r="H498" s="72" t="s">
        <v>26</v>
      </c>
      <c r="I498" s="72" t="s">
        <v>8028</v>
      </c>
      <c r="J498" s="72" t="s">
        <v>8022</v>
      </c>
      <c r="K498" s="72" t="s">
        <v>2378</v>
      </c>
      <c r="L498" s="73">
        <v>45503</v>
      </c>
      <c r="M498" s="74">
        <v>0.15616898148148148</v>
      </c>
      <c r="N498" s="72">
        <v>476.53</v>
      </c>
      <c r="O498" s="72">
        <v>2291.69</v>
      </c>
      <c r="P498" s="72">
        <v>2768.22</v>
      </c>
      <c r="Q498" s="72">
        <v>2594.63</v>
      </c>
      <c r="R498" s="75">
        <v>45702</v>
      </c>
      <c r="S498" s="72" t="str">
        <f>TEXT(Table15[[#This Row],[Billing_Date]],"YYYY")</f>
        <v>2025</v>
      </c>
      <c r="T498" s="75">
        <v>45860</v>
      </c>
      <c r="U498" s="72" t="s">
        <v>49</v>
      </c>
      <c r="V498" s="72">
        <f>IF(Table15[[#This Row],[Payment_Status]]="Paid",1,0)</f>
        <v>0</v>
      </c>
      <c r="W498" s="72">
        <f>IF(Table15[[#This Row],[Payment_Status]]="Unpaid",1,0)</f>
        <v>1</v>
      </c>
      <c r="X498" s="72">
        <f>IF(Table15[[#This Row],[Payment_Status]]="Pending",1,0)</f>
        <v>0</v>
      </c>
      <c r="Y498" s="72" t="s">
        <v>38</v>
      </c>
      <c r="Z498" s="72" t="s">
        <v>30</v>
      </c>
      <c r="AA498" s="72" t="s">
        <v>45</v>
      </c>
      <c r="AB498" s="72">
        <v>272.85000000000002</v>
      </c>
      <c r="AC498" s="72">
        <v>203.68</v>
      </c>
      <c r="AD498" s="72" t="s">
        <v>32</v>
      </c>
      <c r="AE498" s="73">
        <v>42661</v>
      </c>
      <c r="AF498" s="72">
        <v>69</v>
      </c>
      <c r="AG498" s="76" t="s">
        <v>40</v>
      </c>
    </row>
    <row r="499" spans="5:33" x14ac:dyDescent="0.3">
      <c r="E499" s="71" t="s">
        <v>954</v>
      </c>
      <c r="F499" s="72" t="s">
        <v>4472</v>
      </c>
      <c r="G499" s="72" t="s">
        <v>6475</v>
      </c>
      <c r="H499" s="72" t="s">
        <v>35</v>
      </c>
      <c r="I499" s="72" t="s">
        <v>8029</v>
      </c>
      <c r="J499" s="72" t="s">
        <v>8020</v>
      </c>
      <c r="K499" s="72" t="s">
        <v>955</v>
      </c>
      <c r="L499" s="73">
        <v>45516</v>
      </c>
      <c r="M499" s="74">
        <v>0.3767476851851852</v>
      </c>
      <c r="N499" s="72">
        <v>133.53</v>
      </c>
      <c r="O499" s="72">
        <v>4947.28</v>
      </c>
      <c r="P499" s="72">
        <v>5080.8099999999904</v>
      </c>
      <c r="Q499" s="72">
        <v>709.54</v>
      </c>
      <c r="R499" s="75">
        <v>45710</v>
      </c>
      <c r="S499" s="72" t="str">
        <f>TEXT(Table15[[#This Row],[Billing_Date]],"YYYY")</f>
        <v>2025</v>
      </c>
      <c r="T499" s="75">
        <v>45865</v>
      </c>
      <c r="U499" s="72" t="s">
        <v>49</v>
      </c>
      <c r="V499" s="72">
        <f>IF(Table15[[#This Row],[Payment_Status]]="Paid",1,0)</f>
        <v>0</v>
      </c>
      <c r="W499" s="72">
        <f>IF(Table15[[#This Row],[Payment_Status]]="Unpaid",1,0)</f>
        <v>1</v>
      </c>
      <c r="X499" s="72">
        <f>IF(Table15[[#This Row],[Payment_Status]]="Pending",1,0)</f>
        <v>0</v>
      </c>
      <c r="Y499" s="72" t="s">
        <v>58</v>
      </c>
      <c r="Z499" s="72" t="s">
        <v>39</v>
      </c>
      <c r="AA499" s="72" t="s">
        <v>45</v>
      </c>
      <c r="AB499" s="72">
        <v>73.459999999999994</v>
      </c>
      <c r="AC499" s="72">
        <v>60.07</v>
      </c>
      <c r="AD499" s="72" t="s">
        <v>46</v>
      </c>
      <c r="AE499" s="73">
        <v>42786</v>
      </c>
      <c r="AF499" s="72">
        <v>51</v>
      </c>
      <c r="AG499" s="76" t="s">
        <v>33</v>
      </c>
    </row>
    <row r="500" spans="5:33" x14ac:dyDescent="0.3">
      <c r="E500" s="71" t="s">
        <v>890</v>
      </c>
      <c r="F500" s="72" t="s">
        <v>4473</v>
      </c>
      <c r="G500" s="72" t="s">
        <v>6476</v>
      </c>
      <c r="H500" s="72" t="s">
        <v>35</v>
      </c>
      <c r="I500" s="72" t="s">
        <v>8030</v>
      </c>
      <c r="J500" s="72" t="s">
        <v>8023</v>
      </c>
      <c r="K500" s="72" t="s">
        <v>891</v>
      </c>
      <c r="L500" s="73">
        <v>45829</v>
      </c>
      <c r="M500" s="74">
        <v>0.51023148148148145</v>
      </c>
      <c r="N500" s="72">
        <v>147.21</v>
      </c>
      <c r="O500" s="72">
        <v>1256.77</v>
      </c>
      <c r="P500" s="72">
        <v>1403.98</v>
      </c>
      <c r="Q500" s="72">
        <v>1014.27</v>
      </c>
      <c r="R500" s="75">
        <v>45832</v>
      </c>
      <c r="S500" s="72" t="str">
        <f>TEXT(Table15[[#This Row],[Billing_Date]],"YYYY")</f>
        <v>2025</v>
      </c>
      <c r="T500" s="75">
        <v>45873</v>
      </c>
      <c r="U500" s="72" t="s">
        <v>28</v>
      </c>
      <c r="V500" s="72">
        <f>IF(Table15[[#This Row],[Payment_Status]]="Paid",1,0)</f>
        <v>1</v>
      </c>
      <c r="W500" s="72">
        <f>IF(Table15[[#This Row],[Payment_Status]]="Unpaid",1,0)</f>
        <v>0</v>
      </c>
      <c r="X500" s="72">
        <f>IF(Table15[[#This Row],[Payment_Status]]="Pending",1,0)</f>
        <v>0</v>
      </c>
      <c r="Y500" s="72" t="s">
        <v>58</v>
      </c>
      <c r="Z500" s="72" t="s">
        <v>39</v>
      </c>
      <c r="AA500" s="72" t="s">
        <v>51</v>
      </c>
      <c r="AB500" s="72">
        <v>83.55</v>
      </c>
      <c r="AC500" s="72">
        <v>63.66</v>
      </c>
      <c r="AD500" s="72" t="s">
        <v>46</v>
      </c>
      <c r="AE500" s="73">
        <v>44875</v>
      </c>
      <c r="AF500" s="72">
        <v>32</v>
      </c>
      <c r="AG500" s="76" t="s">
        <v>64</v>
      </c>
    </row>
    <row r="501" spans="5:33" x14ac:dyDescent="0.3">
      <c r="E501" s="71" t="s">
        <v>958</v>
      </c>
      <c r="F501" s="72" t="s">
        <v>4474</v>
      </c>
      <c r="G501" s="72" t="s">
        <v>6477</v>
      </c>
      <c r="H501" s="72" t="s">
        <v>35</v>
      </c>
      <c r="I501" s="72" t="s">
        <v>8027</v>
      </c>
      <c r="J501" s="72" t="s">
        <v>8022</v>
      </c>
      <c r="K501" s="72" t="s">
        <v>959</v>
      </c>
      <c r="L501" s="73">
        <v>45853</v>
      </c>
      <c r="M501" s="74">
        <v>0.15690972222222221</v>
      </c>
      <c r="N501" s="72">
        <v>41.05</v>
      </c>
      <c r="O501" s="72">
        <v>3287.88</v>
      </c>
      <c r="P501" s="72">
        <v>3328.93</v>
      </c>
      <c r="Q501" s="72">
        <v>247.52</v>
      </c>
      <c r="R501" s="75">
        <v>45854</v>
      </c>
      <c r="S501" s="72" t="str">
        <f>TEXT(Table15[[#This Row],[Billing_Date]],"YYYY")</f>
        <v>2025</v>
      </c>
      <c r="T501" s="75">
        <v>45877</v>
      </c>
      <c r="U501" s="72" t="s">
        <v>37</v>
      </c>
      <c r="V501" s="72">
        <f>IF(Table15[[#This Row],[Payment_Status]]="Paid",1,0)</f>
        <v>0</v>
      </c>
      <c r="W501" s="72">
        <f>IF(Table15[[#This Row],[Payment_Status]]="Unpaid",1,0)</f>
        <v>0</v>
      </c>
      <c r="X501" s="72">
        <f>IF(Table15[[#This Row],[Payment_Status]]="Pending",1,0)</f>
        <v>1</v>
      </c>
      <c r="Y501" s="72" t="s">
        <v>43</v>
      </c>
      <c r="Z501" s="72" t="s">
        <v>44</v>
      </c>
      <c r="AA501" s="72" t="s">
        <v>85</v>
      </c>
      <c r="AB501" s="72">
        <v>25.34</v>
      </c>
      <c r="AC501" s="72">
        <v>15.71</v>
      </c>
      <c r="AD501" s="72" t="s">
        <v>32</v>
      </c>
      <c r="AE501" s="73">
        <v>43463</v>
      </c>
      <c r="AF501" s="72">
        <v>45</v>
      </c>
      <c r="AG501" s="76" t="s">
        <v>33</v>
      </c>
    </row>
    <row r="502" spans="5:33" x14ac:dyDescent="0.3">
      <c r="E502" s="71" t="s">
        <v>960</v>
      </c>
      <c r="F502" s="72" t="s">
        <v>4475</v>
      </c>
      <c r="G502" s="72" t="s">
        <v>6478</v>
      </c>
      <c r="H502" s="72" t="s">
        <v>26</v>
      </c>
      <c r="I502" s="72" t="s">
        <v>8028</v>
      </c>
      <c r="J502" s="72" t="s">
        <v>8022</v>
      </c>
      <c r="K502" s="72" t="s">
        <v>961</v>
      </c>
      <c r="L502" s="73">
        <v>45564</v>
      </c>
      <c r="M502" s="74">
        <v>0.28314814814814815</v>
      </c>
      <c r="N502" s="72">
        <v>418.14</v>
      </c>
      <c r="O502" s="72">
        <v>3343.16</v>
      </c>
      <c r="P502" s="72">
        <v>3761.2999999999902</v>
      </c>
      <c r="Q502" s="72">
        <v>2965.95</v>
      </c>
      <c r="R502" s="75">
        <v>45735</v>
      </c>
      <c r="S502" s="72" t="str">
        <f>TEXT(Table15[[#This Row],[Billing_Date]],"YYYY")</f>
        <v>2025</v>
      </c>
      <c r="T502" s="75">
        <v>45867</v>
      </c>
      <c r="U502" s="72" t="s">
        <v>28</v>
      </c>
      <c r="V502" s="72">
        <f>IF(Table15[[#This Row],[Payment_Status]]="Paid",1,0)</f>
        <v>1</v>
      </c>
      <c r="W502" s="72">
        <f>IF(Table15[[#This Row],[Payment_Status]]="Unpaid",1,0)</f>
        <v>0</v>
      </c>
      <c r="X502" s="72">
        <f>IF(Table15[[#This Row],[Payment_Status]]="Pending",1,0)</f>
        <v>0</v>
      </c>
      <c r="Y502" s="72" t="s">
        <v>58</v>
      </c>
      <c r="Z502" s="72" t="s">
        <v>30</v>
      </c>
      <c r="AA502" s="72" t="s">
        <v>85</v>
      </c>
      <c r="AB502" s="72">
        <v>184.15</v>
      </c>
      <c r="AC502" s="72">
        <v>233.99</v>
      </c>
      <c r="AD502" s="72" t="s">
        <v>46</v>
      </c>
      <c r="AE502" s="73">
        <v>43552</v>
      </c>
      <c r="AF502" s="72">
        <v>65</v>
      </c>
      <c r="AG502" s="76" t="s">
        <v>40</v>
      </c>
    </row>
    <row r="503" spans="5:33" x14ac:dyDescent="0.3">
      <c r="E503" s="71" t="s">
        <v>962</v>
      </c>
      <c r="F503" s="72" t="s">
        <v>4476</v>
      </c>
      <c r="G503" s="72" t="s">
        <v>6479</v>
      </c>
      <c r="H503" s="72" t="s">
        <v>30</v>
      </c>
      <c r="I503" s="72" t="s">
        <v>8030</v>
      </c>
      <c r="J503" s="72" t="s">
        <v>8023</v>
      </c>
      <c r="K503" s="72" t="s">
        <v>963</v>
      </c>
      <c r="L503" s="73">
        <v>45702</v>
      </c>
      <c r="M503" s="74">
        <v>0.18399305555555556</v>
      </c>
      <c r="N503" s="72">
        <v>67.09</v>
      </c>
      <c r="O503" s="72">
        <v>4990.45</v>
      </c>
      <c r="P503" s="72">
        <v>5057.54</v>
      </c>
      <c r="Q503" s="72">
        <v>379.89</v>
      </c>
      <c r="R503" s="75">
        <v>45704</v>
      </c>
      <c r="S503" s="72" t="str">
        <f>TEXT(Table15[[#This Row],[Billing_Date]],"YYYY")</f>
        <v>2025</v>
      </c>
      <c r="T503" s="75">
        <v>45876</v>
      </c>
      <c r="U503" s="72" t="s">
        <v>28</v>
      </c>
      <c r="V503" s="72">
        <f>IF(Table15[[#This Row],[Payment_Status]]="Paid",1,0)</f>
        <v>1</v>
      </c>
      <c r="W503" s="72">
        <f>IF(Table15[[#This Row],[Payment_Status]]="Unpaid",1,0)</f>
        <v>0</v>
      </c>
      <c r="X503" s="72">
        <f>IF(Table15[[#This Row],[Payment_Status]]="Pending",1,0)</f>
        <v>0</v>
      </c>
      <c r="Y503" s="72" t="s">
        <v>38</v>
      </c>
      <c r="Z503" s="72" t="s">
        <v>39</v>
      </c>
      <c r="AA503" s="72" t="s">
        <v>31</v>
      </c>
      <c r="AB503" s="72">
        <v>41.4</v>
      </c>
      <c r="AC503" s="72">
        <v>25.69</v>
      </c>
      <c r="AD503" s="72" t="s">
        <v>32</v>
      </c>
      <c r="AE503" s="73">
        <v>43228</v>
      </c>
      <c r="AF503" s="72">
        <v>62</v>
      </c>
      <c r="AG503" s="76" t="s">
        <v>64</v>
      </c>
    </row>
    <row r="504" spans="5:33" x14ac:dyDescent="0.3">
      <c r="E504" s="71" t="s">
        <v>964</v>
      </c>
      <c r="F504" s="72" t="s">
        <v>4477</v>
      </c>
      <c r="G504" s="72" t="s">
        <v>6480</v>
      </c>
      <c r="H504" s="72" t="s">
        <v>26</v>
      </c>
      <c r="I504" s="72" t="s">
        <v>8026</v>
      </c>
      <c r="J504" s="72" t="s">
        <v>8021</v>
      </c>
      <c r="K504" s="72" t="s">
        <v>965</v>
      </c>
      <c r="L504" s="73">
        <v>45614</v>
      </c>
      <c r="M504" s="74">
        <v>7.9282407407407409E-3</v>
      </c>
      <c r="N504" s="72">
        <v>450.4</v>
      </c>
      <c r="O504" s="72">
        <v>4706.08</v>
      </c>
      <c r="P504" s="72">
        <v>5156.4799999999996</v>
      </c>
      <c r="Q504" s="72">
        <v>2059.46</v>
      </c>
      <c r="R504" s="75">
        <v>45781</v>
      </c>
      <c r="S504" s="72" t="str">
        <f>TEXT(Table15[[#This Row],[Billing_Date]],"YYYY")</f>
        <v>2025</v>
      </c>
      <c r="T504" s="75">
        <v>45883</v>
      </c>
      <c r="U504" s="72" t="s">
        <v>28</v>
      </c>
      <c r="V504" s="72">
        <f>IF(Table15[[#This Row],[Payment_Status]]="Paid",1,0)</f>
        <v>1</v>
      </c>
      <c r="W504" s="72">
        <f>IF(Table15[[#This Row],[Payment_Status]]="Unpaid",1,0)</f>
        <v>0</v>
      </c>
      <c r="X504" s="72">
        <f>IF(Table15[[#This Row],[Payment_Status]]="Pending",1,0)</f>
        <v>0</v>
      </c>
      <c r="Y504" s="72" t="s">
        <v>58</v>
      </c>
      <c r="Z504" s="72" t="s">
        <v>39</v>
      </c>
      <c r="AA504" s="72" t="s">
        <v>63</v>
      </c>
      <c r="AB504" s="72">
        <v>254.89</v>
      </c>
      <c r="AC504" s="72">
        <v>195.51</v>
      </c>
      <c r="AD504" s="72" t="s">
        <v>32</v>
      </c>
      <c r="AE504" s="73">
        <v>42362</v>
      </c>
      <c r="AF504" s="72">
        <v>51</v>
      </c>
      <c r="AG504" s="76" t="s">
        <v>33</v>
      </c>
    </row>
    <row r="505" spans="5:33" x14ac:dyDescent="0.3">
      <c r="E505" s="71" t="s">
        <v>966</v>
      </c>
      <c r="F505" s="72" t="s">
        <v>4478</v>
      </c>
      <c r="G505" s="72" t="s">
        <v>6481</v>
      </c>
      <c r="H505" s="72" t="s">
        <v>26</v>
      </c>
      <c r="I505" s="72" t="s">
        <v>8030</v>
      </c>
      <c r="J505" s="72" t="s">
        <v>8023</v>
      </c>
      <c r="K505" s="72" t="s">
        <v>967</v>
      </c>
      <c r="L505" s="73">
        <v>45737</v>
      </c>
      <c r="M505" s="74">
        <v>0.65187499999999998</v>
      </c>
      <c r="N505" s="72">
        <v>335.12</v>
      </c>
      <c r="O505" s="72">
        <v>3104.42</v>
      </c>
      <c r="P505" s="72">
        <v>3439.54</v>
      </c>
      <c r="Q505" s="72">
        <v>1875.48</v>
      </c>
      <c r="R505" s="75">
        <v>45739</v>
      </c>
      <c r="S505" s="72" t="str">
        <f>TEXT(Table15[[#This Row],[Billing_Date]],"YYYY")</f>
        <v>2025</v>
      </c>
      <c r="T505" s="75">
        <v>45867</v>
      </c>
      <c r="U505" s="72" t="s">
        <v>28</v>
      </c>
      <c r="V505" s="72">
        <f>IF(Table15[[#This Row],[Payment_Status]]="Paid",1,0)</f>
        <v>1</v>
      </c>
      <c r="W505" s="72">
        <f>IF(Table15[[#This Row],[Payment_Status]]="Unpaid",1,0)</f>
        <v>0</v>
      </c>
      <c r="X505" s="72">
        <f>IF(Table15[[#This Row],[Payment_Status]]="Pending",1,0)</f>
        <v>0</v>
      </c>
      <c r="Y505" s="72" t="s">
        <v>50</v>
      </c>
      <c r="Z505" s="72" t="s">
        <v>44</v>
      </c>
      <c r="AA505" s="72" t="s">
        <v>51</v>
      </c>
      <c r="AB505" s="72">
        <v>183.68</v>
      </c>
      <c r="AC505" s="72">
        <v>151.44</v>
      </c>
      <c r="AD505" s="72" t="s">
        <v>46</v>
      </c>
      <c r="AE505" s="73">
        <v>44485</v>
      </c>
      <c r="AF505" s="72">
        <v>22</v>
      </c>
      <c r="AG505" s="76" t="s">
        <v>64</v>
      </c>
    </row>
    <row r="506" spans="5:33" x14ac:dyDescent="0.3">
      <c r="E506" s="71" t="s">
        <v>968</v>
      </c>
      <c r="F506" s="72" t="s">
        <v>4479</v>
      </c>
      <c r="G506" s="72" t="s">
        <v>6482</v>
      </c>
      <c r="H506" s="72" t="s">
        <v>35</v>
      </c>
      <c r="I506" s="72" t="s">
        <v>8025</v>
      </c>
      <c r="J506" s="72" t="s">
        <v>8020</v>
      </c>
      <c r="K506" s="72" t="s">
        <v>969</v>
      </c>
      <c r="L506" s="73">
        <v>45721</v>
      </c>
      <c r="M506" s="74">
        <v>5.4641203703703706E-2</v>
      </c>
      <c r="N506" s="72">
        <v>362.87</v>
      </c>
      <c r="O506" s="72">
        <v>2534.23</v>
      </c>
      <c r="P506" s="72">
        <v>2897.1</v>
      </c>
      <c r="Q506" s="72">
        <v>1662.13</v>
      </c>
      <c r="R506" s="75">
        <v>45814</v>
      </c>
      <c r="S506" s="72" t="str">
        <f>TEXT(Table15[[#This Row],[Billing_Date]],"YYYY")</f>
        <v>2025</v>
      </c>
      <c r="T506" s="75">
        <v>45870</v>
      </c>
      <c r="U506" s="72" t="s">
        <v>37</v>
      </c>
      <c r="V506" s="72">
        <f>IF(Table15[[#This Row],[Payment_Status]]="Paid",1,0)</f>
        <v>0</v>
      </c>
      <c r="W506" s="72">
        <f>IF(Table15[[#This Row],[Payment_Status]]="Unpaid",1,0)</f>
        <v>0</v>
      </c>
      <c r="X506" s="72">
        <f>IF(Table15[[#This Row],[Payment_Status]]="Pending",1,0)</f>
        <v>1</v>
      </c>
      <c r="Y506" s="72" t="s">
        <v>50</v>
      </c>
      <c r="Z506" s="72" t="s">
        <v>44</v>
      </c>
      <c r="AA506" s="72" t="s">
        <v>31</v>
      </c>
      <c r="AB506" s="72">
        <v>164.41</v>
      </c>
      <c r="AC506" s="72">
        <v>198.46</v>
      </c>
      <c r="AD506" s="72" t="s">
        <v>46</v>
      </c>
      <c r="AE506" s="73">
        <v>45121</v>
      </c>
      <c r="AF506" s="72">
        <v>20</v>
      </c>
      <c r="AG506" s="76" t="s">
        <v>40</v>
      </c>
    </row>
    <row r="507" spans="5:33" x14ac:dyDescent="0.3">
      <c r="E507" s="71" t="s">
        <v>970</v>
      </c>
      <c r="F507" s="72" t="s">
        <v>4480</v>
      </c>
      <c r="G507" s="72" t="s">
        <v>6483</v>
      </c>
      <c r="H507" s="72" t="s">
        <v>35</v>
      </c>
      <c r="I507" s="72" t="s">
        <v>8026</v>
      </c>
      <c r="J507" s="72" t="s">
        <v>8021</v>
      </c>
      <c r="K507" s="72" t="s">
        <v>971</v>
      </c>
      <c r="L507" s="73">
        <v>45657</v>
      </c>
      <c r="M507" s="74">
        <v>0.905787037037037</v>
      </c>
      <c r="N507" s="72">
        <v>296.27999999999997</v>
      </c>
      <c r="O507" s="72">
        <v>3044.87</v>
      </c>
      <c r="P507" s="72">
        <v>3341.1499999999901</v>
      </c>
      <c r="Q507" s="72">
        <v>1975.17</v>
      </c>
      <c r="R507" s="75">
        <v>45659</v>
      </c>
      <c r="S507" s="72" t="str">
        <f>TEXT(Table15[[#This Row],[Billing_Date]],"YYYY")</f>
        <v>2025</v>
      </c>
      <c r="T507" s="75">
        <v>45881</v>
      </c>
      <c r="U507" s="72" t="s">
        <v>37</v>
      </c>
      <c r="V507" s="72">
        <f>IF(Table15[[#This Row],[Payment_Status]]="Paid",1,0)</f>
        <v>0</v>
      </c>
      <c r="W507" s="72">
        <f>IF(Table15[[#This Row],[Payment_Status]]="Unpaid",1,0)</f>
        <v>0</v>
      </c>
      <c r="X507" s="72">
        <f>IF(Table15[[#This Row],[Payment_Status]]="Pending",1,0)</f>
        <v>1</v>
      </c>
      <c r="Y507" s="72" t="s">
        <v>29</v>
      </c>
      <c r="Z507" s="72" t="s">
        <v>39</v>
      </c>
      <c r="AA507" s="72" t="s">
        <v>51</v>
      </c>
      <c r="AB507" s="72">
        <v>155.72</v>
      </c>
      <c r="AC507" s="72">
        <v>140.56</v>
      </c>
      <c r="AD507" s="72" t="s">
        <v>32</v>
      </c>
      <c r="AE507" s="73">
        <v>45409</v>
      </c>
      <c r="AF507" s="72">
        <v>55</v>
      </c>
      <c r="AG507" s="76" t="s">
        <v>33</v>
      </c>
    </row>
    <row r="508" spans="5:33" x14ac:dyDescent="0.3">
      <c r="E508" s="71" t="s">
        <v>972</v>
      </c>
      <c r="F508" s="72" t="s">
        <v>4481</v>
      </c>
      <c r="G508" s="72" t="s">
        <v>6484</v>
      </c>
      <c r="H508" s="72" t="s">
        <v>26</v>
      </c>
      <c r="I508" s="72" t="s">
        <v>8031</v>
      </c>
      <c r="J508" s="72" t="s">
        <v>8024</v>
      </c>
      <c r="K508" s="72" t="s">
        <v>973</v>
      </c>
      <c r="L508" s="73">
        <v>45520</v>
      </c>
      <c r="M508" s="74">
        <v>0.26451388888888888</v>
      </c>
      <c r="N508" s="72">
        <v>255.17</v>
      </c>
      <c r="O508" s="72">
        <v>2632.6</v>
      </c>
      <c r="P508" s="72">
        <v>2887.77</v>
      </c>
      <c r="Q508" s="72">
        <v>1252.46</v>
      </c>
      <c r="R508" s="75">
        <v>45521</v>
      </c>
      <c r="S508" s="72" t="str">
        <f>TEXT(Table15[[#This Row],[Billing_Date]],"YYYY")</f>
        <v>2024</v>
      </c>
      <c r="T508" s="75">
        <v>45885</v>
      </c>
      <c r="U508" s="72" t="s">
        <v>28</v>
      </c>
      <c r="V508" s="72">
        <f>IF(Table15[[#This Row],[Payment_Status]]="Paid",1,0)</f>
        <v>1</v>
      </c>
      <c r="W508" s="72">
        <f>IF(Table15[[#This Row],[Payment_Status]]="Unpaid",1,0)</f>
        <v>0</v>
      </c>
      <c r="X508" s="72">
        <f>IF(Table15[[#This Row],[Payment_Status]]="Pending",1,0)</f>
        <v>0</v>
      </c>
      <c r="Y508" s="72" t="s">
        <v>58</v>
      </c>
      <c r="Z508" s="72" t="s">
        <v>30</v>
      </c>
      <c r="AA508" s="72" t="s">
        <v>45</v>
      </c>
      <c r="AB508" s="72">
        <v>126.87</v>
      </c>
      <c r="AC508" s="72">
        <v>128.30000000000001</v>
      </c>
      <c r="AD508" s="72" t="s">
        <v>32</v>
      </c>
      <c r="AE508" s="73">
        <v>43943</v>
      </c>
      <c r="AF508" s="72">
        <v>53</v>
      </c>
      <c r="AG508" s="76" t="s">
        <v>33</v>
      </c>
    </row>
    <row r="509" spans="5:33" x14ac:dyDescent="0.3">
      <c r="E509" s="71" t="s">
        <v>974</v>
      </c>
      <c r="F509" s="72" t="s">
        <v>4482</v>
      </c>
      <c r="G509" s="72" t="s">
        <v>6485</v>
      </c>
      <c r="H509" s="72" t="s">
        <v>26</v>
      </c>
      <c r="I509" s="72" t="s">
        <v>8030</v>
      </c>
      <c r="J509" s="72" t="s">
        <v>8023</v>
      </c>
      <c r="K509" s="72" t="s">
        <v>975</v>
      </c>
      <c r="L509" s="73">
        <v>45731</v>
      </c>
      <c r="M509" s="74">
        <v>8.5752314814814809E-2</v>
      </c>
      <c r="N509" s="72">
        <v>39.270000000000003</v>
      </c>
      <c r="O509" s="72">
        <v>2150.16</v>
      </c>
      <c r="P509" s="72">
        <v>2189.4299999999998</v>
      </c>
      <c r="Q509" s="72">
        <v>267.83999999999997</v>
      </c>
      <c r="R509" s="75">
        <v>45735</v>
      </c>
      <c r="S509" s="72" t="str">
        <f>TEXT(Table15[[#This Row],[Billing_Date]],"YYYY")</f>
        <v>2025</v>
      </c>
      <c r="T509" s="75">
        <v>45861</v>
      </c>
      <c r="U509" s="72" t="s">
        <v>49</v>
      </c>
      <c r="V509" s="72">
        <f>IF(Table15[[#This Row],[Payment_Status]]="Paid",1,0)</f>
        <v>0</v>
      </c>
      <c r="W509" s="72">
        <f>IF(Table15[[#This Row],[Payment_Status]]="Unpaid",1,0)</f>
        <v>1</v>
      </c>
      <c r="X509" s="72">
        <f>IF(Table15[[#This Row],[Payment_Status]]="Pending",1,0)</f>
        <v>0</v>
      </c>
      <c r="Y509" s="72" t="s">
        <v>38</v>
      </c>
      <c r="Z509" s="72" t="s">
        <v>39</v>
      </c>
      <c r="AA509" s="72" t="s">
        <v>45</v>
      </c>
      <c r="AB509" s="72">
        <v>24.22</v>
      </c>
      <c r="AC509" s="72">
        <v>15.05</v>
      </c>
      <c r="AD509" s="72" t="s">
        <v>32</v>
      </c>
      <c r="AE509" s="73">
        <v>44438</v>
      </c>
      <c r="AF509" s="72">
        <v>21</v>
      </c>
      <c r="AG509" s="76" t="s">
        <v>64</v>
      </c>
    </row>
    <row r="510" spans="5:33" x14ac:dyDescent="0.3">
      <c r="E510" s="71" t="s">
        <v>910</v>
      </c>
      <c r="F510" s="72" t="s">
        <v>4483</v>
      </c>
      <c r="G510" s="72" t="s">
        <v>6486</v>
      </c>
      <c r="H510" s="72" t="s">
        <v>30</v>
      </c>
      <c r="I510" s="72" t="s">
        <v>8029</v>
      </c>
      <c r="J510" s="72" t="s">
        <v>8020</v>
      </c>
      <c r="K510" s="72" t="s">
        <v>911</v>
      </c>
      <c r="L510" s="73">
        <v>45516</v>
      </c>
      <c r="M510" s="74">
        <v>6.8726851851851858E-2</v>
      </c>
      <c r="N510" s="72">
        <v>162</v>
      </c>
      <c r="O510" s="72">
        <v>1102.77</v>
      </c>
      <c r="P510" s="72">
        <v>1264.77</v>
      </c>
      <c r="Q510" s="72">
        <v>758.38</v>
      </c>
      <c r="R510" s="75">
        <v>45669</v>
      </c>
      <c r="S510" s="72" t="str">
        <f>TEXT(Table15[[#This Row],[Billing_Date]],"YYYY")</f>
        <v>2025</v>
      </c>
      <c r="T510" s="75">
        <v>45860</v>
      </c>
      <c r="U510" s="72" t="s">
        <v>49</v>
      </c>
      <c r="V510" s="72">
        <f>IF(Table15[[#This Row],[Payment_Status]]="Paid",1,0)</f>
        <v>0</v>
      </c>
      <c r="W510" s="72">
        <f>IF(Table15[[#This Row],[Payment_Status]]="Unpaid",1,0)</f>
        <v>1</v>
      </c>
      <c r="X510" s="72">
        <f>IF(Table15[[#This Row],[Payment_Status]]="Pending",1,0)</f>
        <v>0</v>
      </c>
      <c r="Y510" s="72" t="s">
        <v>29</v>
      </c>
      <c r="Z510" s="72" t="s">
        <v>30</v>
      </c>
      <c r="AA510" s="72" t="s">
        <v>45</v>
      </c>
      <c r="AB510" s="72">
        <v>83.95</v>
      </c>
      <c r="AC510" s="72">
        <v>78.05</v>
      </c>
      <c r="AD510" s="72" t="s">
        <v>32</v>
      </c>
      <c r="AE510" s="73">
        <v>42422</v>
      </c>
      <c r="AF510" s="72">
        <v>20</v>
      </c>
      <c r="AG510" s="76" t="s">
        <v>64</v>
      </c>
    </row>
    <row r="511" spans="5:33" x14ac:dyDescent="0.3">
      <c r="E511" s="71" t="s">
        <v>978</v>
      </c>
      <c r="F511" s="72" t="s">
        <v>4484</v>
      </c>
      <c r="G511" s="72" t="s">
        <v>6487</v>
      </c>
      <c r="H511" s="72" t="s">
        <v>35</v>
      </c>
      <c r="I511" s="72" t="s">
        <v>8026</v>
      </c>
      <c r="J511" s="72" t="s">
        <v>8021</v>
      </c>
      <c r="K511" s="72" t="s">
        <v>979</v>
      </c>
      <c r="L511" s="73">
        <v>45615</v>
      </c>
      <c r="M511" s="74">
        <v>0.69068287037037035</v>
      </c>
      <c r="N511" s="72">
        <v>420.3</v>
      </c>
      <c r="O511" s="72">
        <v>4714.72</v>
      </c>
      <c r="P511" s="72">
        <v>5135.0200000000004</v>
      </c>
      <c r="Q511" s="72">
        <v>3067.37</v>
      </c>
      <c r="R511" s="75">
        <v>45644</v>
      </c>
      <c r="S511" s="72" t="str">
        <f>TEXT(Table15[[#This Row],[Billing_Date]],"YYYY")</f>
        <v>2024</v>
      </c>
      <c r="T511" s="75">
        <v>45879</v>
      </c>
      <c r="U511" s="72" t="s">
        <v>28</v>
      </c>
      <c r="V511" s="72">
        <f>IF(Table15[[#This Row],[Payment_Status]]="Paid",1,0)</f>
        <v>1</v>
      </c>
      <c r="W511" s="72">
        <f>IF(Table15[[#This Row],[Payment_Status]]="Unpaid",1,0)</f>
        <v>0</v>
      </c>
      <c r="X511" s="72">
        <f>IF(Table15[[#This Row],[Payment_Status]]="Pending",1,0)</f>
        <v>0</v>
      </c>
      <c r="Y511" s="72" t="s">
        <v>29</v>
      </c>
      <c r="Z511" s="72" t="s">
        <v>39</v>
      </c>
      <c r="AA511" s="72" t="s">
        <v>51</v>
      </c>
      <c r="AB511" s="72">
        <v>267.02999999999997</v>
      </c>
      <c r="AC511" s="72">
        <v>153.27000000000001</v>
      </c>
      <c r="AD511" s="72" t="s">
        <v>32</v>
      </c>
      <c r="AE511" s="73">
        <v>44667</v>
      </c>
      <c r="AF511" s="72">
        <v>38</v>
      </c>
      <c r="AG511" s="76" t="s">
        <v>33</v>
      </c>
    </row>
    <row r="512" spans="5:33" x14ac:dyDescent="0.3">
      <c r="E512" s="71" t="s">
        <v>980</v>
      </c>
      <c r="F512" s="72" t="s">
        <v>4485</v>
      </c>
      <c r="G512" s="72" t="s">
        <v>6488</v>
      </c>
      <c r="H512" s="72" t="s">
        <v>26</v>
      </c>
      <c r="I512" s="72" t="s">
        <v>8030</v>
      </c>
      <c r="J512" s="72" t="s">
        <v>8023</v>
      </c>
      <c r="K512" s="72" t="s">
        <v>981</v>
      </c>
      <c r="L512" s="73">
        <v>45758</v>
      </c>
      <c r="M512" s="74">
        <v>0.17002314814814815</v>
      </c>
      <c r="N512" s="72">
        <v>440.05</v>
      </c>
      <c r="O512" s="72">
        <v>4316.38</v>
      </c>
      <c r="P512" s="72">
        <v>4756.43</v>
      </c>
      <c r="Q512" s="72">
        <v>3106.59</v>
      </c>
      <c r="R512" s="75">
        <v>45761</v>
      </c>
      <c r="S512" s="72" t="str">
        <f>TEXT(Table15[[#This Row],[Billing_Date]],"YYYY")</f>
        <v>2025</v>
      </c>
      <c r="T512" s="75">
        <v>45860</v>
      </c>
      <c r="U512" s="72" t="s">
        <v>28</v>
      </c>
      <c r="V512" s="72">
        <f>IF(Table15[[#This Row],[Payment_Status]]="Paid",1,0)</f>
        <v>1</v>
      </c>
      <c r="W512" s="72">
        <f>IF(Table15[[#This Row],[Payment_Status]]="Unpaid",1,0)</f>
        <v>0</v>
      </c>
      <c r="X512" s="72">
        <f>IF(Table15[[#This Row],[Payment_Status]]="Pending",1,0)</f>
        <v>0</v>
      </c>
      <c r="Y512" s="72" t="s">
        <v>43</v>
      </c>
      <c r="Z512" s="72" t="s">
        <v>39</v>
      </c>
      <c r="AA512" s="72" t="s">
        <v>51</v>
      </c>
      <c r="AB512" s="72">
        <v>268.18</v>
      </c>
      <c r="AC512" s="72">
        <v>171.87</v>
      </c>
      <c r="AD512" s="72" t="s">
        <v>46</v>
      </c>
      <c r="AE512" s="73">
        <v>44865</v>
      </c>
      <c r="AF512" s="72">
        <v>67</v>
      </c>
      <c r="AG512" s="76" t="s">
        <v>40</v>
      </c>
    </row>
    <row r="513" spans="5:33" x14ac:dyDescent="0.3">
      <c r="E513" s="71" t="s">
        <v>982</v>
      </c>
      <c r="F513" s="72" t="s">
        <v>6009</v>
      </c>
      <c r="G513" s="72" t="s">
        <v>6489</v>
      </c>
      <c r="H513" s="72" t="s">
        <v>30</v>
      </c>
      <c r="I513" s="72" t="s">
        <v>8027</v>
      </c>
      <c r="J513" s="72" t="s">
        <v>8022</v>
      </c>
      <c r="K513" s="72" t="s">
        <v>983</v>
      </c>
      <c r="L513" s="73">
        <v>45611</v>
      </c>
      <c r="M513" s="74">
        <v>0.31489583333333332</v>
      </c>
      <c r="N513" s="72">
        <v>239.46</v>
      </c>
      <c r="O513" s="72">
        <v>4764.38</v>
      </c>
      <c r="P513" s="72">
        <v>5003.84</v>
      </c>
      <c r="Q513" s="72">
        <v>1163.43</v>
      </c>
      <c r="R513" s="75">
        <v>45757</v>
      </c>
      <c r="S513" s="72" t="str">
        <f>TEXT(Table15[[#This Row],[Billing_Date]],"YYYY")</f>
        <v>2025</v>
      </c>
      <c r="T513" s="75">
        <v>45883</v>
      </c>
      <c r="U513" s="72" t="s">
        <v>37</v>
      </c>
      <c r="V513" s="72">
        <f>IF(Table15[[#This Row],[Payment_Status]]="Paid",1,0)</f>
        <v>0</v>
      </c>
      <c r="W513" s="72">
        <f>IF(Table15[[#This Row],[Payment_Status]]="Unpaid",1,0)</f>
        <v>0</v>
      </c>
      <c r="X513" s="72">
        <f>IF(Table15[[#This Row],[Payment_Status]]="Pending",1,0)</f>
        <v>1</v>
      </c>
      <c r="Y513" s="72" t="s">
        <v>29</v>
      </c>
      <c r="Z513" s="72" t="s">
        <v>30</v>
      </c>
      <c r="AA513" s="72" t="s">
        <v>63</v>
      </c>
      <c r="AB513" s="72">
        <v>108.68</v>
      </c>
      <c r="AC513" s="72">
        <v>130.78</v>
      </c>
      <c r="AD513" s="72" t="s">
        <v>32</v>
      </c>
      <c r="AE513" s="73">
        <v>44125</v>
      </c>
      <c r="AF513" s="72">
        <v>72</v>
      </c>
      <c r="AG513" s="76" t="s">
        <v>40</v>
      </c>
    </row>
    <row r="514" spans="5:33" x14ac:dyDescent="0.3">
      <c r="E514" s="71" t="s">
        <v>984</v>
      </c>
      <c r="F514" s="72" t="s">
        <v>4487</v>
      </c>
      <c r="G514" s="72" t="s">
        <v>6490</v>
      </c>
      <c r="H514" s="72" t="s">
        <v>30</v>
      </c>
      <c r="I514" s="72" t="s">
        <v>8030</v>
      </c>
      <c r="J514" s="72" t="s">
        <v>8023</v>
      </c>
      <c r="K514" s="72" t="s">
        <v>985</v>
      </c>
      <c r="L514" s="73">
        <v>45538</v>
      </c>
      <c r="M514" s="74">
        <v>0.92163194444444441</v>
      </c>
      <c r="N514" s="72">
        <v>188.06</v>
      </c>
      <c r="O514" s="72">
        <v>3234.95</v>
      </c>
      <c r="P514" s="72">
        <v>3423.0099999999902</v>
      </c>
      <c r="Q514" s="72">
        <v>1032.03</v>
      </c>
      <c r="R514" s="75">
        <v>45838</v>
      </c>
      <c r="S514" s="72" t="str">
        <f>TEXT(Table15[[#This Row],[Billing_Date]],"YYYY")</f>
        <v>2025</v>
      </c>
      <c r="T514" s="75">
        <v>45863</v>
      </c>
      <c r="U514" s="72" t="s">
        <v>28</v>
      </c>
      <c r="V514" s="72">
        <f>IF(Table15[[#This Row],[Payment_Status]]="Paid",1,0)</f>
        <v>1</v>
      </c>
      <c r="W514" s="72">
        <f>IF(Table15[[#This Row],[Payment_Status]]="Unpaid",1,0)</f>
        <v>0</v>
      </c>
      <c r="X514" s="72">
        <f>IF(Table15[[#This Row],[Payment_Status]]="Pending",1,0)</f>
        <v>0</v>
      </c>
      <c r="Y514" s="72" t="s">
        <v>29</v>
      </c>
      <c r="Z514" s="72" t="s">
        <v>44</v>
      </c>
      <c r="AA514" s="72" t="s">
        <v>51</v>
      </c>
      <c r="AB514" s="72">
        <v>118.26</v>
      </c>
      <c r="AC514" s="72">
        <v>69.8</v>
      </c>
      <c r="AD514" s="72" t="s">
        <v>46</v>
      </c>
      <c r="AE514" s="73">
        <v>43394</v>
      </c>
      <c r="AF514" s="72">
        <v>48</v>
      </c>
      <c r="AG514" s="76" t="s">
        <v>64</v>
      </c>
    </row>
    <row r="515" spans="5:33" x14ac:dyDescent="0.3">
      <c r="E515" s="71" t="s">
        <v>986</v>
      </c>
      <c r="F515" s="72" t="s">
        <v>4488</v>
      </c>
      <c r="G515" s="72" t="s">
        <v>6491</v>
      </c>
      <c r="H515" s="72" t="s">
        <v>26</v>
      </c>
      <c r="I515" s="72" t="s">
        <v>8031</v>
      </c>
      <c r="J515" s="72" t="s">
        <v>8024</v>
      </c>
      <c r="K515" s="72" t="s">
        <v>987</v>
      </c>
      <c r="L515" s="73">
        <v>45766</v>
      </c>
      <c r="M515" s="74">
        <v>0.85706018518518523</v>
      </c>
      <c r="N515" s="72">
        <v>108.53</v>
      </c>
      <c r="O515" s="72">
        <v>3663.6</v>
      </c>
      <c r="P515" s="72">
        <v>3772.13</v>
      </c>
      <c r="Q515" s="72">
        <v>761.9</v>
      </c>
      <c r="R515" s="75">
        <v>45816</v>
      </c>
      <c r="S515" s="72" t="str">
        <f>TEXT(Table15[[#This Row],[Billing_Date]],"YYYY")</f>
        <v>2025</v>
      </c>
      <c r="T515" s="75">
        <v>45879</v>
      </c>
      <c r="U515" s="72" t="s">
        <v>28</v>
      </c>
      <c r="V515" s="72">
        <f>IF(Table15[[#This Row],[Payment_Status]]="Paid",1,0)</f>
        <v>1</v>
      </c>
      <c r="W515" s="72">
        <f>IF(Table15[[#This Row],[Payment_Status]]="Unpaid",1,0)</f>
        <v>0</v>
      </c>
      <c r="X515" s="72">
        <f>IF(Table15[[#This Row],[Payment_Status]]="Pending",1,0)</f>
        <v>0</v>
      </c>
      <c r="Y515" s="72" t="s">
        <v>38</v>
      </c>
      <c r="Z515" s="72" t="s">
        <v>44</v>
      </c>
      <c r="AA515" s="72" t="s">
        <v>45</v>
      </c>
      <c r="AB515" s="72">
        <v>47.81</v>
      </c>
      <c r="AC515" s="72">
        <v>60.72</v>
      </c>
      <c r="AD515" s="72" t="s">
        <v>32</v>
      </c>
      <c r="AE515" s="73">
        <v>42941</v>
      </c>
      <c r="AF515" s="72">
        <v>67</v>
      </c>
      <c r="AG515" s="76" t="s">
        <v>64</v>
      </c>
    </row>
    <row r="516" spans="5:33" x14ac:dyDescent="0.3">
      <c r="E516" s="71" t="s">
        <v>988</v>
      </c>
      <c r="F516" s="72" t="s">
        <v>4489</v>
      </c>
      <c r="G516" s="72" t="s">
        <v>6492</v>
      </c>
      <c r="H516" s="72" t="s">
        <v>35</v>
      </c>
      <c r="I516" s="72" t="s">
        <v>8030</v>
      </c>
      <c r="J516" s="72" t="s">
        <v>8023</v>
      </c>
      <c r="K516" s="72" t="s">
        <v>989</v>
      </c>
      <c r="L516" s="73">
        <v>45674</v>
      </c>
      <c r="M516" s="74">
        <v>0.11045138888888889</v>
      </c>
      <c r="N516" s="72">
        <v>338.59</v>
      </c>
      <c r="O516" s="72">
        <v>1102.3800000000001</v>
      </c>
      <c r="P516" s="72">
        <v>1440.97</v>
      </c>
      <c r="Q516" s="72">
        <v>2110.6799999999998</v>
      </c>
      <c r="R516" s="75">
        <v>45703</v>
      </c>
      <c r="S516" s="72" t="str">
        <f>TEXT(Table15[[#This Row],[Billing_Date]],"YYYY")</f>
        <v>2025</v>
      </c>
      <c r="T516" s="75">
        <v>45860</v>
      </c>
      <c r="U516" s="72" t="s">
        <v>28</v>
      </c>
      <c r="V516" s="72">
        <f>IF(Table15[[#This Row],[Payment_Status]]="Paid",1,0)</f>
        <v>1</v>
      </c>
      <c r="W516" s="72">
        <f>IF(Table15[[#This Row],[Payment_Status]]="Unpaid",1,0)</f>
        <v>0</v>
      </c>
      <c r="X516" s="72">
        <f>IF(Table15[[#This Row],[Payment_Status]]="Pending",1,0)</f>
        <v>0</v>
      </c>
      <c r="Y516" s="72" t="s">
        <v>58</v>
      </c>
      <c r="Z516" s="72" t="s">
        <v>44</v>
      </c>
      <c r="AA516" s="72" t="s">
        <v>85</v>
      </c>
      <c r="AB516" s="72">
        <v>158.52000000000001</v>
      </c>
      <c r="AC516" s="72">
        <v>180.07</v>
      </c>
      <c r="AD516" s="72" t="s">
        <v>32</v>
      </c>
      <c r="AE516" s="73">
        <v>44677</v>
      </c>
      <c r="AF516" s="72">
        <v>74</v>
      </c>
      <c r="AG516" s="76" t="s">
        <v>40</v>
      </c>
    </row>
    <row r="517" spans="5:33" x14ac:dyDescent="0.3">
      <c r="E517" s="71" t="s">
        <v>990</v>
      </c>
      <c r="F517" s="72" t="s">
        <v>4490</v>
      </c>
      <c r="G517" s="72" t="s">
        <v>6493</v>
      </c>
      <c r="H517" s="72" t="s">
        <v>30</v>
      </c>
      <c r="I517" s="72" t="s">
        <v>8026</v>
      </c>
      <c r="J517" s="72" t="s">
        <v>8021</v>
      </c>
      <c r="K517" s="72" t="s">
        <v>991</v>
      </c>
      <c r="L517" s="73">
        <v>45500</v>
      </c>
      <c r="M517" s="74">
        <v>0.72313657407407406</v>
      </c>
      <c r="N517" s="72">
        <v>436</v>
      </c>
      <c r="O517" s="72">
        <v>3672.83</v>
      </c>
      <c r="P517" s="72">
        <v>4108.83</v>
      </c>
      <c r="Q517" s="72">
        <v>3077.43</v>
      </c>
      <c r="R517" s="75">
        <v>45725</v>
      </c>
      <c r="S517" s="72" t="str">
        <f>TEXT(Table15[[#This Row],[Billing_Date]],"YYYY")</f>
        <v>2025</v>
      </c>
      <c r="T517" s="75">
        <v>45861</v>
      </c>
      <c r="U517" s="72" t="s">
        <v>28</v>
      </c>
      <c r="V517" s="72">
        <f>IF(Table15[[#This Row],[Payment_Status]]="Paid",1,0)</f>
        <v>1</v>
      </c>
      <c r="W517" s="72">
        <f>IF(Table15[[#This Row],[Payment_Status]]="Unpaid",1,0)</f>
        <v>0</v>
      </c>
      <c r="X517" s="72">
        <f>IF(Table15[[#This Row],[Payment_Status]]="Pending",1,0)</f>
        <v>0</v>
      </c>
      <c r="Y517" s="72" t="s">
        <v>29</v>
      </c>
      <c r="Z517" s="72" t="s">
        <v>44</v>
      </c>
      <c r="AA517" s="72" t="s">
        <v>85</v>
      </c>
      <c r="AB517" s="72">
        <v>301.99</v>
      </c>
      <c r="AC517" s="72">
        <v>134.01</v>
      </c>
      <c r="AD517" s="72" t="s">
        <v>32</v>
      </c>
      <c r="AE517" s="73">
        <v>44476</v>
      </c>
      <c r="AF517" s="72">
        <v>52</v>
      </c>
      <c r="AG517" s="76" t="s">
        <v>64</v>
      </c>
    </row>
    <row r="518" spans="5:33" x14ac:dyDescent="0.3">
      <c r="E518" s="71" t="s">
        <v>992</v>
      </c>
      <c r="F518" s="72" t="s">
        <v>4491</v>
      </c>
      <c r="G518" s="72" t="s">
        <v>6494</v>
      </c>
      <c r="H518" s="72" t="s">
        <v>35</v>
      </c>
      <c r="I518" s="72" t="s">
        <v>8026</v>
      </c>
      <c r="J518" s="72" t="s">
        <v>8021</v>
      </c>
      <c r="K518" s="72" t="s">
        <v>993</v>
      </c>
      <c r="L518" s="73">
        <v>45782</v>
      </c>
      <c r="M518" s="74">
        <v>0.4697453703703704</v>
      </c>
      <c r="N518" s="72">
        <v>84.31</v>
      </c>
      <c r="O518" s="72">
        <v>2837.61</v>
      </c>
      <c r="P518" s="72">
        <v>2921.92</v>
      </c>
      <c r="Q518" s="72">
        <v>627.77</v>
      </c>
      <c r="R518" s="75">
        <v>45784</v>
      </c>
      <c r="S518" s="72" t="str">
        <f>TEXT(Table15[[#This Row],[Billing_Date]],"YYYY")</f>
        <v>2025</v>
      </c>
      <c r="T518" s="75">
        <v>45885</v>
      </c>
      <c r="U518" s="72" t="s">
        <v>49</v>
      </c>
      <c r="V518" s="72">
        <f>IF(Table15[[#This Row],[Payment_Status]]="Paid",1,0)</f>
        <v>0</v>
      </c>
      <c r="W518" s="72">
        <f>IF(Table15[[#This Row],[Payment_Status]]="Unpaid",1,0)</f>
        <v>1</v>
      </c>
      <c r="X518" s="72">
        <f>IF(Table15[[#This Row],[Payment_Status]]="Pending",1,0)</f>
        <v>0</v>
      </c>
      <c r="Y518" s="72" t="s">
        <v>50</v>
      </c>
      <c r="Z518" s="72" t="s">
        <v>44</v>
      </c>
      <c r="AA518" s="72" t="s">
        <v>51</v>
      </c>
      <c r="AB518" s="72">
        <v>36.950000000000003</v>
      </c>
      <c r="AC518" s="72">
        <v>47.36</v>
      </c>
      <c r="AD518" s="72" t="s">
        <v>46</v>
      </c>
      <c r="AE518" s="73">
        <v>45401</v>
      </c>
      <c r="AF518" s="72">
        <v>32</v>
      </c>
      <c r="AG518" s="76" t="s">
        <v>40</v>
      </c>
    </row>
    <row r="519" spans="5:33" x14ac:dyDescent="0.3">
      <c r="E519" s="71" t="s">
        <v>994</v>
      </c>
      <c r="F519" s="72" t="s">
        <v>4492</v>
      </c>
      <c r="G519" s="72" t="s">
        <v>6495</v>
      </c>
      <c r="H519" s="72" t="s">
        <v>30</v>
      </c>
      <c r="I519" s="72" t="s">
        <v>8030</v>
      </c>
      <c r="J519" s="72" t="s">
        <v>8023</v>
      </c>
      <c r="K519" s="72" t="s">
        <v>995</v>
      </c>
      <c r="L519" s="73">
        <v>45548</v>
      </c>
      <c r="M519" s="74">
        <v>0.16988425925925926</v>
      </c>
      <c r="N519" s="72">
        <v>87.79</v>
      </c>
      <c r="O519" s="72">
        <v>4727.21</v>
      </c>
      <c r="P519" s="72">
        <v>4815</v>
      </c>
      <c r="Q519" s="72">
        <v>561.91999999999996</v>
      </c>
      <c r="R519" s="75">
        <v>45736</v>
      </c>
      <c r="S519" s="72" t="str">
        <f>TEXT(Table15[[#This Row],[Billing_Date]],"YYYY")</f>
        <v>2025</v>
      </c>
      <c r="T519" s="75">
        <v>45857</v>
      </c>
      <c r="U519" s="72" t="s">
        <v>37</v>
      </c>
      <c r="V519" s="72">
        <f>IF(Table15[[#This Row],[Payment_Status]]="Paid",1,0)</f>
        <v>0</v>
      </c>
      <c r="W519" s="72">
        <f>IF(Table15[[#This Row],[Payment_Status]]="Unpaid",1,0)</f>
        <v>0</v>
      </c>
      <c r="X519" s="72">
        <f>IF(Table15[[#This Row],[Payment_Status]]="Pending",1,0)</f>
        <v>1</v>
      </c>
      <c r="Y519" s="72" t="s">
        <v>58</v>
      </c>
      <c r="Z519" s="72" t="s">
        <v>30</v>
      </c>
      <c r="AA519" s="72" t="s">
        <v>51</v>
      </c>
      <c r="AB519" s="72">
        <v>55.12</v>
      </c>
      <c r="AC519" s="72">
        <v>32.67</v>
      </c>
      <c r="AD519" s="72" t="s">
        <v>46</v>
      </c>
      <c r="AE519" s="73">
        <v>44089</v>
      </c>
      <c r="AF519" s="72">
        <v>27</v>
      </c>
      <c r="AG519" s="76" t="s">
        <v>33</v>
      </c>
    </row>
    <row r="520" spans="5:33" x14ac:dyDescent="0.3">
      <c r="E520" s="71" t="s">
        <v>996</v>
      </c>
      <c r="F520" s="72" t="s">
        <v>4493</v>
      </c>
      <c r="G520" s="72" t="s">
        <v>6496</v>
      </c>
      <c r="H520" s="72" t="s">
        <v>35</v>
      </c>
      <c r="I520" s="72" t="s">
        <v>8026</v>
      </c>
      <c r="J520" s="72" t="s">
        <v>8021</v>
      </c>
      <c r="K520" s="72" t="s">
        <v>997</v>
      </c>
      <c r="L520" s="73">
        <v>45618</v>
      </c>
      <c r="M520" s="74">
        <v>0.99809027777777781</v>
      </c>
      <c r="N520" s="72">
        <v>32.42</v>
      </c>
      <c r="O520" s="72">
        <v>1592.9</v>
      </c>
      <c r="P520" s="72">
        <v>1625.32</v>
      </c>
      <c r="Q520" s="72">
        <v>161.38999999999999</v>
      </c>
      <c r="R520" s="75">
        <v>45757</v>
      </c>
      <c r="S520" s="72" t="str">
        <f>TEXT(Table15[[#This Row],[Billing_Date]],"YYYY")</f>
        <v>2025</v>
      </c>
      <c r="T520" s="75">
        <v>45867</v>
      </c>
      <c r="U520" s="72" t="s">
        <v>37</v>
      </c>
      <c r="V520" s="72">
        <f>IF(Table15[[#This Row],[Payment_Status]]="Paid",1,0)</f>
        <v>0</v>
      </c>
      <c r="W520" s="72">
        <f>IF(Table15[[#This Row],[Payment_Status]]="Unpaid",1,0)</f>
        <v>0</v>
      </c>
      <c r="X520" s="72">
        <f>IF(Table15[[#This Row],[Payment_Status]]="Pending",1,0)</f>
        <v>1</v>
      </c>
      <c r="Y520" s="72" t="s">
        <v>58</v>
      </c>
      <c r="Z520" s="72" t="s">
        <v>44</v>
      </c>
      <c r="AA520" s="72" t="s">
        <v>45</v>
      </c>
      <c r="AB520" s="72">
        <v>19.670000000000002</v>
      </c>
      <c r="AC520" s="72">
        <v>12.75</v>
      </c>
      <c r="AD520" s="72" t="s">
        <v>46</v>
      </c>
      <c r="AE520" s="73">
        <v>43089</v>
      </c>
      <c r="AF520" s="72">
        <v>20</v>
      </c>
      <c r="AG520" s="76" t="s">
        <v>33</v>
      </c>
    </row>
    <row r="521" spans="5:33" x14ac:dyDescent="0.3">
      <c r="E521" s="71" t="s">
        <v>496</v>
      </c>
      <c r="F521" s="72" t="s">
        <v>4494</v>
      </c>
      <c r="G521" s="72" t="s">
        <v>6497</v>
      </c>
      <c r="H521" s="72" t="s">
        <v>35</v>
      </c>
      <c r="I521" s="72" t="s">
        <v>8027</v>
      </c>
      <c r="J521" s="72" t="s">
        <v>8022</v>
      </c>
      <c r="K521" s="72" t="s">
        <v>497</v>
      </c>
      <c r="L521" s="73">
        <v>45500</v>
      </c>
      <c r="M521" s="74">
        <v>2.3356481481481482E-2</v>
      </c>
      <c r="N521" s="72">
        <v>217.18</v>
      </c>
      <c r="O521" s="72">
        <v>2894.1</v>
      </c>
      <c r="P521" s="72">
        <v>3111.2799999999902</v>
      </c>
      <c r="Q521" s="72">
        <v>1085.1600000000001</v>
      </c>
      <c r="R521" s="75">
        <v>45611</v>
      </c>
      <c r="S521" s="72" t="str">
        <f>TEXT(Table15[[#This Row],[Billing_Date]],"YYYY")</f>
        <v>2024</v>
      </c>
      <c r="T521" s="75">
        <v>45867</v>
      </c>
      <c r="U521" s="72" t="s">
        <v>37</v>
      </c>
      <c r="V521" s="72">
        <f>IF(Table15[[#This Row],[Payment_Status]]="Paid",1,0)</f>
        <v>0</v>
      </c>
      <c r="W521" s="72">
        <f>IF(Table15[[#This Row],[Payment_Status]]="Unpaid",1,0)</f>
        <v>0</v>
      </c>
      <c r="X521" s="72">
        <f>IF(Table15[[#This Row],[Payment_Status]]="Pending",1,0)</f>
        <v>1</v>
      </c>
      <c r="Y521" s="72" t="s">
        <v>38</v>
      </c>
      <c r="Z521" s="72" t="s">
        <v>30</v>
      </c>
      <c r="AA521" s="72" t="s">
        <v>45</v>
      </c>
      <c r="AB521" s="72">
        <v>117.67</v>
      </c>
      <c r="AC521" s="72">
        <v>99.51</v>
      </c>
      <c r="AD521" s="72" t="s">
        <v>32</v>
      </c>
      <c r="AE521" s="73">
        <v>42678</v>
      </c>
      <c r="AF521" s="72">
        <v>63</v>
      </c>
      <c r="AG521" s="76" t="s">
        <v>33</v>
      </c>
    </row>
    <row r="522" spans="5:33" x14ac:dyDescent="0.3">
      <c r="E522" s="71" t="s">
        <v>1000</v>
      </c>
      <c r="F522" s="72" t="s">
        <v>4495</v>
      </c>
      <c r="G522" s="72" t="s">
        <v>6498</v>
      </c>
      <c r="H522" s="72" t="s">
        <v>35</v>
      </c>
      <c r="I522" s="72" t="s">
        <v>8030</v>
      </c>
      <c r="J522" s="72" t="s">
        <v>8023</v>
      </c>
      <c r="K522" s="72" t="s">
        <v>1001</v>
      </c>
      <c r="L522" s="73">
        <v>45772</v>
      </c>
      <c r="M522" s="74">
        <v>0.78167824074074077</v>
      </c>
      <c r="N522" s="72">
        <v>451.8</v>
      </c>
      <c r="O522" s="72">
        <v>1772</v>
      </c>
      <c r="P522" s="72">
        <v>2223.8000000000002</v>
      </c>
      <c r="Q522" s="72">
        <v>2795.21</v>
      </c>
      <c r="R522" s="75">
        <v>45795</v>
      </c>
      <c r="S522" s="72" t="str">
        <f>TEXT(Table15[[#This Row],[Billing_Date]],"YYYY")</f>
        <v>2025</v>
      </c>
      <c r="T522" s="75">
        <v>45860</v>
      </c>
      <c r="U522" s="72" t="s">
        <v>28</v>
      </c>
      <c r="V522" s="72">
        <f>IF(Table15[[#This Row],[Payment_Status]]="Paid",1,0)</f>
        <v>1</v>
      </c>
      <c r="W522" s="72">
        <f>IF(Table15[[#This Row],[Payment_Status]]="Unpaid",1,0)</f>
        <v>0</v>
      </c>
      <c r="X522" s="72">
        <f>IF(Table15[[#This Row],[Payment_Status]]="Pending",1,0)</f>
        <v>0</v>
      </c>
      <c r="Y522" s="72" t="s">
        <v>43</v>
      </c>
      <c r="Z522" s="72" t="s">
        <v>44</v>
      </c>
      <c r="AA522" s="72" t="s">
        <v>51</v>
      </c>
      <c r="AB522" s="72">
        <v>244.62</v>
      </c>
      <c r="AC522" s="72">
        <v>207.18</v>
      </c>
      <c r="AD522" s="72" t="s">
        <v>32</v>
      </c>
      <c r="AE522" s="73">
        <v>44629</v>
      </c>
      <c r="AF522" s="72">
        <v>21</v>
      </c>
      <c r="AG522" s="76" t="s">
        <v>40</v>
      </c>
    </row>
    <row r="523" spans="5:33" x14ac:dyDescent="0.3">
      <c r="E523" s="71" t="s">
        <v>1002</v>
      </c>
      <c r="F523" s="72" t="s">
        <v>4496</v>
      </c>
      <c r="G523" s="72" t="s">
        <v>6499</v>
      </c>
      <c r="H523" s="72" t="s">
        <v>35</v>
      </c>
      <c r="I523" s="72" t="s">
        <v>8027</v>
      </c>
      <c r="J523" s="72" t="s">
        <v>8022</v>
      </c>
      <c r="K523" s="72" t="s">
        <v>1003</v>
      </c>
      <c r="L523" s="73">
        <v>45592</v>
      </c>
      <c r="M523" s="74">
        <v>0.97076388888888887</v>
      </c>
      <c r="N523" s="72">
        <v>235.68</v>
      </c>
      <c r="O523" s="72">
        <v>3176.57</v>
      </c>
      <c r="P523" s="72">
        <v>3412.25</v>
      </c>
      <c r="Q523" s="72">
        <v>1551.9</v>
      </c>
      <c r="R523" s="75">
        <v>45634</v>
      </c>
      <c r="S523" s="72" t="str">
        <f>TEXT(Table15[[#This Row],[Billing_Date]],"YYYY")</f>
        <v>2024</v>
      </c>
      <c r="T523" s="75">
        <v>45862</v>
      </c>
      <c r="U523" s="72" t="s">
        <v>37</v>
      </c>
      <c r="V523" s="72">
        <f>IF(Table15[[#This Row],[Payment_Status]]="Paid",1,0)</f>
        <v>0</v>
      </c>
      <c r="W523" s="72">
        <f>IF(Table15[[#This Row],[Payment_Status]]="Unpaid",1,0)</f>
        <v>0</v>
      </c>
      <c r="X523" s="72">
        <f>IF(Table15[[#This Row],[Payment_Status]]="Pending",1,0)</f>
        <v>1</v>
      </c>
      <c r="Y523" s="72" t="s">
        <v>58</v>
      </c>
      <c r="Z523" s="72" t="s">
        <v>44</v>
      </c>
      <c r="AA523" s="72" t="s">
        <v>51</v>
      </c>
      <c r="AB523" s="72">
        <v>104.46</v>
      </c>
      <c r="AC523" s="72">
        <v>131.22</v>
      </c>
      <c r="AD523" s="72" t="s">
        <v>46</v>
      </c>
      <c r="AE523" s="73">
        <v>43023</v>
      </c>
      <c r="AF523" s="72">
        <v>51</v>
      </c>
      <c r="AG523" s="76" t="s">
        <v>40</v>
      </c>
    </row>
    <row r="524" spans="5:33" x14ac:dyDescent="0.3">
      <c r="E524" s="71" t="s">
        <v>1004</v>
      </c>
      <c r="F524" s="72" t="s">
        <v>4497</v>
      </c>
      <c r="G524" s="72" t="s">
        <v>6500</v>
      </c>
      <c r="H524" s="72" t="s">
        <v>30</v>
      </c>
      <c r="I524" s="72" t="s">
        <v>8027</v>
      </c>
      <c r="J524" s="72" t="s">
        <v>8022</v>
      </c>
      <c r="K524" s="72" t="s">
        <v>1005</v>
      </c>
      <c r="L524" s="73">
        <v>45728</v>
      </c>
      <c r="M524" s="74">
        <v>0.84736111111111112</v>
      </c>
      <c r="N524" s="72">
        <v>353.77</v>
      </c>
      <c r="O524" s="72">
        <v>1539.72</v>
      </c>
      <c r="P524" s="72">
        <v>1893.49</v>
      </c>
      <c r="Q524" s="72">
        <v>2561.77</v>
      </c>
      <c r="R524" s="75">
        <v>45729</v>
      </c>
      <c r="S524" s="72" t="str">
        <f>TEXT(Table15[[#This Row],[Billing_Date]],"YYYY")</f>
        <v>2025</v>
      </c>
      <c r="T524" s="75">
        <v>45874</v>
      </c>
      <c r="U524" s="72" t="s">
        <v>49</v>
      </c>
      <c r="V524" s="72">
        <f>IF(Table15[[#This Row],[Payment_Status]]="Paid",1,0)</f>
        <v>0</v>
      </c>
      <c r="W524" s="72">
        <f>IF(Table15[[#This Row],[Payment_Status]]="Unpaid",1,0)</f>
        <v>1</v>
      </c>
      <c r="X524" s="72">
        <f>IF(Table15[[#This Row],[Payment_Status]]="Pending",1,0)</f>
        <v>0</v>
      </c>
      <c r="Y524" s="72" t="s">
        <v>29</v>
      </c>
      <c r="Z524" s="72" t="s">
        <v>39</v>
      </c>
      <c r="AA524" s="72" t="s">
        <v>51</v>
      </c>
      <c r="AB524" s="72">
        <v>149.97999999999999</v>
      </c>
      <c r="AC524" s="72">
        <v>203.79</v>
      </c>
      <c r="AD524" s="72" t="s">
        <v>46</v>
      </c>
      <c r="AE524" s="73">
        <v>42257</v>
      </c>
      <c r="AF524" s="72">
        <v>22</v>
      </c>
      <c r="AG524" s="76" t="s">
        <v>40</v>
      </c>
    </row>
    <row r="525" spans="5:33" x14ac:dyDescent="0.3">
      <c r="E525" s="71" t="s">
        <v>1006</v>
      </c>
      <c r="F525" s="72" t="s">
        <v>4498</v>
      </c>
      <c r="G525" s="72" t="s">
        <v>6501</v>
      </c>
      <c r="H525" s="72" t="s">
        <v>30</v>
      </c>
      <c r="I525" s="72" t="s">
        <v>8025</v>
      </c>
      <c r="J525" s="72" t="s">
        <v>8020</v>
      </c>
      <c r="K525" s="72" t="s">
        <v>1007</v>
      </c>
      <c r="L525" s="73">
        <v>45763</v>
      </c>
      <c r="M525" s="74">
        <v>6.8576388888888895E-2</v>
      </c>
      <c r="N525" s="72">
        <v>226.31</v>
      </c>
      <c r="O525" s="72">
        <v>3317.16</v>
      </c>
      <c r="P525" s="72">
        <v>3543.47</v>
      </c>
      <c r="Q525" s="72">
        <v>1083.57</v>
      </c>
      <c r="R525" s="75">
        <v>45814</v>
      </c>
      <c r="S525" s="72" t="str">
        <f>TEXT(Table15[[#This Row],[Billing_Date]],"YYYY")</f>
        <v>2025</v>
      </c>
      <c r="T525" s="75">
        <v>45861</v>
      </c>
      <c r="U525" s="72" t="s">
        <v>49</v>
      </c>
      <c r="V525" s="72">
        <f>IF(Table15[[#This Row],[Payment_Status]]="Paid",1,0)</f>
        <v>0</v>
      </c>
      <c r="W525" s="72">
        <f>IF(Table15[[#This Row],[Payment_Status]]="Unpaid",1,0)</f>
        <v>1</v>
      </c>
      <c r="X525" s="72">
        <f>IF(Table15[[#This Row],[Payment_Status]]="Pending",1,0)</f>
        <v>0</v>
      </c>
      <c r="Y525" s="72" t="s">
        <v>38</v>
      </c>
      <c r="Z525" s="72" t="s">
        <v>39</v>
      </c>
      <c r="AA525" s="72" t="s">
        <v>45</v>
      </c>
      <c r="AB525" s="72">
        <v>144.19</v>
      </c>
      <c r="AC525" s="72">
        <v>82.12</v>
      </c>
      <c r="AD525" s="72" t="s">
        <v>46</v>
      </c>
      <c r="AE525" s="73">
        <v>42500</v>
      </c>
      <c r="AF525" s="72">
        <v>59</v>
      </c>
      <c r="AG525" s="76" t="s">
        <v>64</v>
      </c>
    </row>
    <row r="526" spans="5:33" x14ac:dyDescent="0.3">
      <c r="E526" s="71" t="s">
        <v>1008</v>
      </c>
      <c r="F526" s="72" t="s">
        <v>4499</v>
      </c>
      <c r="G526" s="72" t="s">
        <v>6502</v>
      </c>
      <c r="H526" s="72" t="s">
        <v>26</v>
      </c>
      <c r="I526" s="72" t="s">
        <v>8030</v>
      </c>
      <c r="J526" s="72" t="s">
        <v>8023</v>
      </c>
      <c r="K526" s="72" t="s">
        <v>1009</v>
      </c>
      <c r="L526" s="73">
        <v>45553</v>
      </c>
      <c r="M526" s="74">
        <v>0.78240740740740744</v>
      </c>
      <c r="N526" s="72">
        <v>365.56</v>
      </c>
      <c r="O526" s="72">
        <v>2740.18</v>
      </c>
      <c r="P526" s="72">
        <v>3105.74</v>
      </c>
      <c r="Q526" s="72">
        <v>1937.44</v>
      </c>
      <c r="R526" s="75">
        <v>45595</v>
      </c>
      <c r="S526" s="72" t="str">
        <f>TEXT(Table15[[#This Row],[Billing_Date]],"YYYY")</f>
        <v>2024</v>
      </c>
      <c r="T526" s="75">
        <v>45861</v>
      </c>
      <c r="U526" s="72" t="s">
        <v>28</v>
      </c>
      <c r="V526" s="72">
        <f>IF(Table15[[#This Row],[Payment_Status]]="Paid",1,0)</f>
        <v>1</v>
      </c>
      <c r="W526" s="72">
        <f>IF(Table15[[#This Row],[Payment_Status]]="Unpaid",1,0)</f>
        <v>0</v>
      </c>
      <c r="X526" s="72">
        <f>IF(Table15[[#This Row],[Payment_Status]]="Pending",1,0)</f>
        <v>0</v>
      </c>
      <c r="Y526" s="72" t="s">
        <v>29</v>
      </c>
      <c r="Z526" s="72" t="s">
        <v>30</v>
      </c>
      <c r="AA526" s="72" t="s">
        <v>51</v>
      </c>
      <c r="AB526" s="72">
        <v>181.22</v>
      </c>
      <c r="AC526" s="72">
        <v>184.34</v>
      </c>
      <c r="AD526" s="72" t="s">
        <v>46</v>
      </c>
      <c r="AE526" s="73">
        <v>44434</v>
      </c>
      <c r="AF526" s="72">
        <v>75</v>
      </c>
      <c r="AG526" s="76" t="s">
        <v>33</v>
      </c>
    </row>
    <row r="527" spans="5:33" x14ac:dyDescent="0.3">
      <c r="E527" s="71" t="s">
        <v>1010</v>
      </c>
      <c r="F527" s="72" t="s">
        <v>4500</v>
      </c>
      <c r="G527" s="72" t="s">
        <v>6503</v>
      </c>
      <c r="H527" s="72" t="s">
        <v>35</v>
      </c>
      <c r="I527" s="72" t="s">
        <v>8026</v>
      </c>
      <c r="J527" s="72" t="s">
        <v>8021</v>
      </c>
      <c r="K527" s="72" t="s">
        <v>1011</v>
      </c>
      <c r="L527" s="73">
        <v>45583</v>
      </c>
      <c r="M527" s="74">
        <v>0.21425925925925926</v>
      </c>
      <c r="N527" s="72">
        <v>121.62</v>
      </c>
      <c r="O527" s="72">
        <v>4068.52</v>
      </c>
      <c r="P527" s="72">
        <v>4190.1400000000003</v>
      </c>
      <c r="Q527" s="72">
        <v>691.8</v>
      </c>
      <c r="R527" s="75">
        <v>45587</v>
      </c>
      <c r="S527" s="72" t="str">
        <f>TEXT(Table15[[#This Row],[Billing_Date]],"YYYY")</f>
        <v>2024</v>
      </c>
      <c r="T527" s="75">
        <v>45880</v>
      </c>
      <c r="U527" s="72" t="s">
        <v>37</v>
      </c>
      <c r="V527" s="72">
        <f>IF(Table15[[#This Row],[Payment_Status]]="Paid",1,0)</f>
        <v>0</v>
      </c>
      <c r="W527" s="72">
        <f>IF(Table15[[#This Row],[Payment_Status]]="Unpaid",1,0)</f>
        <v>0</v>
      </c>
      <c r="X527" s="72">
        <f>IF(Table15[[#This Row],[Payment_Status]]="Pending",1,0)</f>
        <v>1</v>
      </c>
      <c r="Y527" s="72" t="s">
        <v>43</v>
      </c>
      <c r="Z527" s="72" t="s">
        <v>44</v>
      </c>
      <c r="AA527" s="72" t="s">
        <v>85</v>
      </c>
      <c r="AB527" s="72">
        <v>80.05</v>
      </c>
      <c r="AC527" s="72">
        <v>41.57</v>
      </c>
      <c r="AD527" s="72" t="s">
        <v>46</v>
      </c>
      <c r="AE527" s="73">
        <v>45349</v>
      </c>
      <c r="AF527" s="72">
        <v>20</v>
      </c>
      <c r="AG527" s="76" t="s">
        <v>64</v>
      </c>
    </row>
    <row r="528" spans="5:33" x14ac:dyDescent="0.3">
      <c r="E528" s="71" t="s">
        <v>904</v>
      </c>
      <c r="F528" s="72" t="s">
        <v>4501</v>
      </c>
      <c r="G528" s="72" t="s">
        <v>6504</v>
      </c>
      <c r="H528" s="72" t="s">
        <v>26</v>
      </c>
      <c r="I528" s="72" t="s">
        <v>8027</v>
      </c>
      <c r="J528" s="72" t="s">
        <v>8022</v>
      </c>
      <c r="K528" s="72" t="s">
        <v>905</v>
      </c>
      <c r="L528" s="73">
        <v>45547</v>
      </c>
      <c r="M528" s="74">
        <v>0.31939814814814815</v>
      </c>
      <c r="N528" s="72">
        <v>176.87</v>
      </c>
      <c r="O528" s="72">
        <v>4167.3</v>
      </c>
      <c r="P528" s="72">
        <v>4344.17</v>
      </c>
      <c r="Q528" s="72">
        <v>882.13</v>
      </c>
      <c r="R528" s="75">
        <v>45648</v>
      </c>
      <c r="S528" s="72" t="str">
        <f>TEXT(Table15[[#This Row],[Billing_Date]],"YYYY")</f>
        <v>2024</v>
      </c>
      <c r="T528" s="75">
        <v>45867</v>
      </c>
      <c r="U528" s="72" t="s">
        <v>28</v>
      </c>
      <c r="V528" s="72">
        <f>IF(Table15[[#This Row],[Payment_Status]]="Paid",1,0)</f>
        <v>1</v>
      </c>
      <c r="W528" s="72">
        <f>IF(Table15[[#This Row],[Payment_Status]]="Unpaid",1,0)</f>
        <v>0</v>
      </c>
      <c r="X528" s="72">
        <f>IF(Table15[[#This Row],[Payment_Status]]="Pending",1,0)</f>
        <v>0</v>
      </c>
      <c r="Y528" s="72" t="s">
        <v>43</v>
      </c>
      <c r="Z528" s="72" t="s">
        <v>44</v>
      </c>
      <c r="AA528" s="72" t="s">
        <v>51</v>
      </c>
      <c r="AB528" s="72">
        <v>112.57</v>
      </c>
      <c r="AC528" s="72">
        <v>64.3</v>
      </c>
      <c r="AD528" s="72" t="s">
        <v>32</v>
      </c>
      <c r="AE528" s="73">
        <v>43136</v>
      </c>
      <c r="AF528" s="72">
        <v>32</v>
      </c>
      <c r="AG528" s="76" t="s">
        <v>33</v>
      </c>
    </row>
    <row r="529" spans="5:33" x14ac:dyDescent="0.3">
      <c r="E529" s="71" t="s">
        <v>1014</v>
      </c>
      <c r="F529" s="72" t="s">
        <v>6010</v>
      </c>
      <c r="G529" s="72" t="s">
        <v>6505</v>
      </c>
      <c r="H529" s="72" t="s">
        <v>35</v>
      </c>
      <c r="I529" s="72" t="s">
        <v>8025</v>
      </c>
      <c r="J529" s="72" t="s">
        <v>8020</v>
      </c>
      <c r="K529" s="72" t="s">
        <v>1015</v>
      </c>
      <c r="L529" s="73">
        <v>45528</v>
      </c>
      <c r="M529" s="74">
        <v>0.73129629629629633</v>
      </c>
      <c r="N529" s="72">
        <v>289.85000000000002</v>
      </c>
      <c r="O529" s="72">
        <v>3525.9</v>
      </c>
      <c r="P529" s="72">
        <v>3815.75</v>
      </c>
      <c r="Q529" s="72">
        <v>2067.42</v>
      </c>
      <c r="R529" s="75">
        <v>45572</v>
      </c>
      <c r="S529" s="72" t="str">
        <f>TEXT(Table15[[#This Row],[Billing_Date]],"YYYY")</f>
        <v>2024</v>
      </c>
      <c r="T529" s="75">
        <v>45870</v>
      </c>
      <c r="U529" s="72" t="s">
        <v>49</v>
      </c>
      <c r="V529" s="72">
        <f>IF(Table15[[#This Row],[Payment_Status]]="Paid",1,0)</f>
        <v>0</v>
      </c>
      <c r="W529" s="72">
        <f>IF(Table15[[#This Row],[Payment_Status]]="Unpaid",1,0)</f>
        <v>1</v>
      </c>
      <c r="X529" s="72">
        <f>IF(Table15[[#This Row],[Payment_Status]]="Pending",1,0)</f>
        <v>0</v>
      </c>
      <c r="Y529" s="72" t="s">
        <v>43</v>
      </c>
      <c r="Z529" s="72" t="s">
        <v>30</v>
      </c>
      <c r="AA529" s="72" t="s">
        <v>31</v>
      </c>
      <c r="AB529" s="72">
        <v>141.37</v>
      </c>
      <c r="AC529" s="72">
        <v>148.47999999999999</v>
      </c>
      <c r="AD529" s="72" t="s">
        <v>32</v>
      </c>
      <c r="AE529" s="73">
        <v>44740</v>
      </c>
      <c r="AF529" s="72">
        <v>40</v>
      </c>
      <c r="AG529" s="76" t="s">
        <v>40</v>
      </c>
    </row>
    <row r="530" spans="5:33" x14ac:dyDescent="0.3">
      <c r="E530" s="71" t="s">
        <v>1016</v>
      </c>
      <c r="F530" s="72" t="s">
        <v>4503</v>
      </c>
      <c r="G530" s="72" t="s">
        <v>6506</v>
      </c>
      <c r="H530" s="72" t="s">
        <v>26</v>
      </c>
      <c r="I530" s="72" t="s">
        <v>8030</v>
      </c>
      <c r="J530" s="72" t="s">
        <v>8023</v>
      </c>
      <c r="K530" s="72" t="s">
        <v>1017</v>
      </c>
      <c r="L530" s="73">
        <v>45769</v>
      </c>
      <c r="M530" s="74">
        <v>0.93645833333333328</v>
      </c>
      <c r="N530" s="72">
        <v>321.08</v>
      </c>
      <c r="O530" s="72">
        <v>2122.06</v>
      </c>
      <c r="P530" s="72">
        <v>2443.14</v>
      </c>
      <c r="Q530" s="72">
        <v>1450.05</v>
      </c>
      <c r="R530" s="75">
        <v>45770</v>
      </c>
      <c r="S530" s="72" t="str">
        <f>TEXT(Table15[[#This Row],[Billing_Date]],"YYYY")</f>
        <v>2025</v>
      </c>
      <c r="T530" s="75">
        <v>45873</v>
      </c>
      <c r="U530" s="72" t="s">
        <v>37</v>
      </c>
      <c r="V530" s="72">
        <f>IF(Table15[[#This Row],[Payment_Status]]="Paid",1,0)</f>
        <v>0</v>
      </c>
      <c r="W530" s="72">
        <f>IF(Table15[[#This Row],[Payment_Status]]="Unpaid",1,0)</f>
        <v>0</v>
      </c>
      <c r="X530" s="72">
        <f>IF(Table15[[#This Row],[Payment_Status]]="Pending",1,0)</f>
        <v>1</v>
      </c>
      <c r="Y530" s="72" t="s">
        <v>29</v>
      </c>
      <c r="Z530" s="72" t="s">
        <v>30</v>
      </c>
      <c r="AA530" s="72" t="s">
        <v>51</v>
      </c>
      <c r="AB530" s="72">
        <v>176.51</v>
      </c>
      <c r="AC530" s="72">
        <v>144.57</v>
      </c>
      <c r="AD530" s="72" t="s">
        <v>46</v>
      </c>
      <c r="AE530" s="73">
        <v>43803</v>
      </c>
      <c r="AF530" s="72">
        <v>48</v>
      </c>
      <c r="AG530" s="76" t="s">
        <v>40</v>
      </c>
    </row>
    <row r="531" spans="5:33" x14ac:dyDescent="0.3">
      <c r="E531" s="71" t="s">
        <v>1018</v>
      </c>
      <c r="F531" s="72" t="s">
        <v>4504</v>
      </c>
      <c r="G531" s="72" t="s">
        <v>6507</v>
      </c>
      <c r="H531" s="72" t="s">
        <v>35</v>
      </c>
      <c r="I531" s="72" t="s">
        <v>8030</v>
      </c>
      <c r="J531" s="72" t="s">
        <v>8023</v>
      </c>
      <c r="K531" s="72" t="s">
        <v>1019</v>
      </c>
      <c r="L531" s="73">
        <v>45825</v>
      </c>
      <c r="M531" s="74">
        <v>8.0567129629629627E-2</v>
      </c>
      <c r="N531" s="72">
        <v>94.44</v>
      </c>
      <c r="O531" s="72">
        <v>3314.82</v>
      </c>
      <c r="P531" s="72">
        <v>3409.26</v>
      </c>
      <c r="Q531" s="72">
        <v>666.25</v>
      </c>
      <c r="R531" s="75">
        <v>45845</v>
      </c>
      <c r="S531" s="72" t="str">
        <f>TEXT(Table15[[#This Row],[Billing_Date]],"YYYY")</f>
        <v>2025</v>
      </c>
      <c r="T531" s="75">
        <v>45877</v>
      </c>
      <c r="U531" s="72" t="s">
        <v>37</v>
      </c>
      <c r="V531" s="72">
        <f>IF(Table15[[#This Row],[Payment_Status]]="Paid",1,0)</f>
        <v>0</v>
      </c>
      <c r="W531" s="72">
        <f>IF(Table15[[#This Row],[Payment_Status]]="Unpaid",1,0)</f>
        <v>0</v>
      </c>
      <c r="X531" s="72">
        <f>IF(Table15[[#This Row],[Payment_Status]]="Pending",1,0)</f>
        <v>1</v>
      </c>
      <c r="Y531" s="72" t="s">
        <v>50</v>
      </c>
      <c r="Z531" s="72" t="s">
        <v>39</v>
      </c>
      <c r="AA531" s="72" t="s">
        <v>31</v>
      </c>
      <c r="AB531" s="72">
        <v>53.86</v>
      </c>
      <c r="AC531" s="72">
        <v>40.58</v>
      </c>
      <c r="AD531" s="72" t="s">
        <v>32</v>
      </c>
      <c r="AE531" s="73">
        <v>45086</v>
      </c>
      <c r="AF531" s="72">
        <v>73</v>
      </c>
      <c r="AG531" s="76" t="s">
        <v>33</v>
      </c>
    </row>
    <row r="532" spans="5:33" x14ac:dyDescent="0.3">
      <c r="E532" s="71" t="s">
        <v>1020</v>
      </c>
      <c r="F532" s="72" t="s">
        <v>4505</v>
      </c>
      <c r="G532" s="72" t="s">
        <v>6508</v>
      </c>
      <c r="H532" s="72" t="s">
        <v>35</v>
      </c>
      <c r="I532" s="72" t="s">
        <v>8031</v>
      </c>
      <c r="J532" s="72" t="s">
        <v>8024</v>
      </c>
      <c r="K532" s="72" t="s">
        <v>1021</v>
      </c>
      <c r="L532" s="73">
        <v>45744</v>
      </c>
      <c r="M532" s="74">
        <v>0.17986111111111111</v>
      </c>
      <c r="N532" s="72">
        <v>399.36</v>
      </c>
      <c r="O532" s="72">
        <v>2593.7199999999998</v>
      </c>
      <c r="P532" s="72">
        <v>2993.08</v>
      </c>
      <c r="Q532" s="72">
        <v>2065.2600000000002</v>
      </c>
      <c r="R532" s="75">
        <v>45745</v>
      </c>
      <c r="S532" s="72" t="str">
        <f>TEXT(Table15[[#This Row],[Billing_Date]],"YYYY")</f>
        <v>2025</v>
      </c>
      <c r="T532" s="75">
        <v>45886</v>
      </c>
      <c r="U532" s="72" t="s">
        <v>28</v>
      </c>
      <c r="V532" s="72">
        <f>IF(Table15[[#This Row],[Payment_Status]]="Paid",1,0)</f>
        <v>1</v>
      </c>
      <c r="W532" s="72">
        <f>IF(Table15[[#This Row],[Payment_Status]]="Unpaid",1,0)</f>
        <v>0</v>
      </c>
      <c r="X532" s="72">
        <f>IF(Table15[[#This Row],[Payment_Status]]="Pending",1,0)</f>
        <v>0</v>
      </c>
      <c r="Y532" s="72" t="s">
        <v>43</v>
      </c>
      <c r="Z532" s="72" t="s">
        <v>44</v>
      </c>
      <c r="AA532" s="72" t="s">
        <v>63</v>
      </c>
      <c r="AB532" s="72">
        <v>263.44</v>
      </c>
      <c r="AC532" s="72">
        <v>135.91999999999999</v>
      </c>
      <c r="AD532" s="72" t="s">
        <v>46</v>
      </c>
      <c r="AE532" s="73">
        <v>43160</v>
      </c>
      <c r="AF532" s="72">
        <v>73</v>
      </c>
      <c r="AG532" s="76" t="s">
        <v>40</v>
      </c>
    </row>
    <row r="533" spans="5:33" x14ac:dyDescent="0.3">
      <c r="E533" s="71" t="s">
        <v>1022</v>
      </c>
      <c r="F533" s="72" t="s">
        <v>4506</v>
      </c>
      <c r="G533" s="72" t="s">
        <v>6509</v>
      </c>
      <c r="H533" s="72" t="s">
        <v>26</v>
      </c>
      <c r="I533" s="72" t="s">
        <v>8031</v>
      </c>
      <c r="J533" s="72" t="s">
        <v>8024</v>
      </c>
      <c r="K533" s="72" t="s">
        <v>1023</v>
      </c>
      <c r="L533" s="73">
        <v>45501</v>
      </c>
      <c r="M533" s="74">
        <v>0.50763888888888886</v>
      </c>
      <c r="N533" s="72">
        <v>487.83</v>
      </c>
      <c r="O533" s="72">
        <v>3606.35</v>
      </c>
      <c r="P533" s="72">
        <v>4094.18</v>
      </c>
      <c r="Q533" s="72">
        <v>3019.49</v>
      </c>
      <c r="R533" s="75">
        <v>45749</v>
      </c>
      <c r="S533" s="72" t="str">
        <f>TEXT(Table15[[#This Row],[Billing_Date]],"YYYY")</f>
        <v>2025</v>
      </c>
      <c r="T533" s="75">
        <v>45868</v>
      </c>
      <c r="U533" s="72" t="s">
        <v>49</v>
      </c>
      <c r="V533" s="72">
        <f>IF(Table15[[#This Row],[Payment_Status]]="Paid",1,0)</f>
        <v>0</v>
      </c>
      <c r="W533" s="72">
        <f>IF(Table15[[#This Row],[Payment_Status]]="Unpaid",1,0)</f>
        <v>1</v>
      </c>
      <c r="X533" s="72">
        <f>IF(Table15[[#This Row],[Payment_Status]]="Pending",1,0)</f>
        <v>0</v>
      </c>
      <c r="Y533" s="72" t="s">
        <v>29</v>
      </c>
      <c r="Z533" s="72" t="s">
        <v>39</v>
      </c>
      <c r="AA533" s="72" t="s">
        <v>51</v>
      </c>
      <c r="AB533" s="72">
        <v>298.49</v>
      </c>
      <c r="AC533" s="72">
        <v>189.34</v>
      </c>
      <c r="AD533" s="72" t="s">
        <v>46</v>
      </c>
      <c r="AE533" s="73">
        <v>44466</v>
      </c>
      <c r="AF533" s="72">
        <v>48</v>
      </c>
      <c r="AG533" s="76" t="s">
        <v>33</v>
      </c>
    </row>
    <row r="534" spans="5:33" x14ac:dyDescent="0.3">
      <c r="E534" s="71" t="s">
        <v>306</v>
      </c>
      <c r="F534" s="72" t="s">
        <v>4507</v>
      </c>
      <c r="G534" s="72" t="s">
        <v>6510</v>
      </c>
      <c r="H534" s="72" t="s">
        <v>26</v>
      </c>
      <c r="I534" s="72" t="s">
        <v>8028</v>
      </c>
      <c r="J534" s="72" t="s">
        <v>8022</v>
      </c>
      <c r="K534" s="72" t="s">
        <v>307</v>
      </c>
      <c r="L534" s="73">
        <v>45501</v>
      </c>
      <c r="M534" s="74">
        <v>0.92312499999999997</v>
      </c>
      <c r="N534" s="72">
        <v>342.2</v>
      </c>
      <c r="O534" s="72">
        <v>3415.51</v>
      </c>
      <c r="P534" s="72">
        <v>3757.71</v>
      </c>
      <c r="Q534" s="72">
        <v>2136.94</v>
      </c>
      <c r="R534" s="75">
        <v>45575</v>
      </c>
      <c r="S534" s="72" t="str">
        <f>TEXT(Table15[[#This Row],[Billing_Date]],"YYYY")</f>
        <v>2024</v>
      </c>
      <c r="T534" s="75">
        <v>45886</v>
      </c>
      <c r="U534" s="72" t="s">
        <v>28</v>
      </c>
      <c r="V534" s="72">
        <f>IF(Table15[[#This Row],[Payment_Status]]="Paid",1,0)</f>
        <v>1</v>
      </c>
      <c r="W534" s="72">
        <f>IF(Table15[[#This Row],[Payment_Status]]="Unpaid",1,0)</f>
        <v>0</v>
      </c>
      <c r="X534" s="72">
        <f>IF(Table15[[#This Row],[Payment_Status]]="Pending",1,0)</f>
        <v>0</v>
      </c>
      <c r="Y534" s="72" t="s">
        <v>29</v>
      </c>
      <c r="Z534" s="72" t="s">
        <v>39</v>
      </c>
      <c r="AA534" s="72" t="s">
        <v>31</v>
      </c>
      <c r="AB534" s="72">
        <v>206.93</v>
      </c>
      <c r="AC534" s="72">
        <v>135.27000000000001</v>
      </c>
      <c r="AD534" s="72" t="s">
        <v>32</v>
      </c>
      <c r="AE534" s="73">
        <v>43968</v>
      </c>
      <c r="AF534" s="72">
        <v>58</v>
      </c>
      <c r="AG534" s="76" t="s">
        <v>64</v>
      </c>
    </row>
    <row r="535" spans="5:33" x14ac:dyDescent="0.3">
      <c r="E535" s="71" t="s">
        <v>1026</v>
      </c>
      <c r="F535" s="72" t="s">
        <v>4508</v>
      </c>
      <c r="G535" s="72" t="s">
        <v>6511</v>
      </c>
      <c r="H535" s="72" t="s">
        <v>30</v>
      </c>
      <c r="I535" s="72" t="s">
        <v>8031</v>
      </c>
      <c r="J535" s="72" t="s">
        <v>8024</v>
      </c>
      <c r="K535" s="72" t="s">
        <v>1027</v>
      </c>
      <c r="L535" s="73">
        <v>45525</v>
      </c>
      <c r="M535" s="74">
        <v>0.82347222222222227</v>
      </c>
      <c r="N535" s="72">
        <v>429.57</v>
      </c>
      <c r="O535" s="72">
        <v>1577.77</v>
      </c>
      <c r="P535" s="72">
        <v>2007.34</v>
      </c>
      <c r="Q535" s="72">
        <v>2017.68</v>
      </c>
      <c r="R535" s="75">
        <v>45690</v>
      </c>
      <c r="S535" s="72" t="str">
        <f>TEXT(Table15[[#This Row],[Billing_Date]],"YYYY")</f>
        <v>2025</v>
      </c>
      <c r="T535" s="75">
        <v>45860</v>
      </c>
      <c r="U535" s="72" t="s">
        <v>28</v>
      </c>
      <c r="V535" s="72">
        <f>IF(Table15[[#This Row],[Payment_Status]]="Paid",1,0)</f>
        <v>1</v>
      </c>
      <c r="W535" s="72">
        <f>IF(Table15[[#This Row],[Payment_Status]]="Unpaid",1,0)</f>
        <v>0</v>
      </c>
      <c r="X535" s="72">
        <f>IF(Table15[[#This Row],[Payment_Status]]="Pending",1,0)</f>
        <v>0</v>
      </c>
      <c r="Y535" s="72" t="s">
        <v>43</v>
      </c>
      <c r="Z535" s="72" t="s">
        <v>30</v>
      </c>
      <c r="AA535" s="72" t="s">
        <v>45</v>
      </c>
      <c r="AB535" s="72">
        <v>222.64</v>
      </c>
      <c r="AC535" s="72">
        <v>206.93</v>
      </c>
      <c r="AD535" s="72" t="s">
        <v>46</v>
      </c>
      <c r="AE535" s="73">
        <v>44066</v>
      </c>
      <c r="AF535" s="72">
        <v>55</v>
      </c>
      <c r="AG535" s="76" t="s">
        <v>33</v>
      </c>
    </row>
    <row r="536" spans="5:33" x14ac:dyDescent="0.3">
      <c r="E536" s="71" t="s">
        <v>1028</v>
      </c>
      <c r="F536" s="72" t="s">
        <v>4509</v>
      </c>
      <c r="G536" s="72" t="s">
        <v>6512</v>
      </c>
      <c r="H536" s="72" t="s">
        <v>35</v>
      </c>
      <c r="I536" s="72" t="s">
        <v>8027</v>
      </c>
      <c r="J536" s="72" t="s">
        <v>8022</v>
      </c>
      <c r="K536" s="72" t="s">
        <v>1029</v>
      </c>
      <c r="L536" s="73">
        <v>45618</v>
      </c>
      <c r="M536" s="74">
        <v>0.53150462962962963</v>
      </c>
      <c r="N536" s="72">
        <v>219.56</v>
      </c>
      <c r="O536" s="72">
        <v>3944.56</v>
      </c>
      <c r="P536" s="72">
        <v>4164.12</v>
      </c>
      <c r="Q536" s="72">
        <v>1324.2</v>
      </c>
      <c r="R536" s="75">
        <v>45799</v>
      </c>
      <c r="S536" s="72" t="str">
        <f>TEXT(Table15[[#This Row],[Billing_Date]],"YYYY")</f>
        <v>2025</v>
      </c>
      <c r="T536" s="75">
        <v>45857</v>
      </c>
      <c r="U536" s="72" t="s">
        <v>28</v>
      </c>
      <c r="V536" s="72">
        <f>IF(Table15[[#This Row],[Payment_Status]]="Paid",1,0)</f>
        <v>1</v>
      </c>
      <c r="W536" s="72">
        <f>IF(Table15[[#This Row],[Payment_Status]]="Unpaid",1,0)</f>
        <v>0</v>
      </c>
      <c r="X536" s="72">
        <f>IF(Table15[[#This Row],[Payment_Status]]="Pending",1,0)</f>
        <v>0</v>
      </c>
      <c r="Y536" s="72" t="s">
        <v>50</v>
      </c>
      <c r="Z536" s="72" t="s">
        <v>44</v>
      </c>
      <c r="AA536" s="72" t="s">
        <v>45</v>
      </c>
      <c r="AB536" s="72">
        <v>114.68</v>
      </c>
      <c r="AC536" s="72">
        <v>104.88</v>
      </c>
      <c r="AD536" s="72" t="s">
        <v>46</v>
      </c>
      <c r="AE536" s="73">
        <v>44458</v>
      </c>
      <c r="AF536" s="72">
        <v>52</v>
      </c>
      <c r="AG536" s="76" t="s">
        <v>64</v>
      </c>
    </row>
    <row r="537" spans="5:33" x14ac:dyDescent="0.3">
      <c r="E537" s="71" t="s">
        <v>1030</v>
      </c>
      <c r="F537" s="72" t="s">
        <v>4510</v>
      </c>
      <c r="G537" s="72" t="s">
        <v>6513</v>
      </c>
      <c r="H537" s="72" t="s">
        <v>26</v>
      </c>
      <c r="I537" s="72" t="s">
        <v>8026</v>
      </c>
      <c r="J537" s="72" t="s">
        <v>8021</v>
      </c>
      <c r="K537" s="72" t="s">
        <v>1031</v>
      </c>
      <c r="L537" s="73">
        <v>45563</v>
      </c>
      <c r="M537" s="74">
        <v>0.60827546296296298</v>
      </c>
      <c r="N537" s="72">
        <v>342.66</v>
      </c>
      <c r="O537" s="72">
        <v>3447</v>
      </c>
      <c r="P537" s="72">
        <v>3789.66</v>
      </c>
      <c r="Q537" s="72">
        <v>1590.62</v>
      </c>
      <c r="R537" s="75">
        <v>45786</v>
      </c>
      <c r="S537" s="72" t="str">
        <f>TEXT(Table15[[#This Row],[Billing_Date]],"YYYY")</f>
        <v>2025</v>
      </c>
      <c r="T537" s="75">
        <v>45880</v>
      </c>
      <c r="U537" s="72" t="s">
        <v>28</v>
      </c>
      <c r="V537" s="72">
        <f>IF(Table15[[#This Row],[Payment_Status]]="Paid",1,0)</f>
        <v>1</v>
      </c>
      <c r="W537" s="72">
        <f>IF(Table15[[#This Row],[Payment_Status]]="Unpaid",1,0)</f>
        <v>0</v>
      </c>
      <c r="X537" s="72">
        <f>IF(Table15[[#This Row],[Payment_Status]]="Pending",1,0)</f>
        <v>0</v>
      </c>
      <c r="Y537" s="72" t="s">
        <v>38</v>
      </c>
      <c r="Z537" s="72" t="s">
        <v>39</v>
      </c>
      <c r="AA537" s="72" t="s">
        <v>45</v>
      </c>
      <c r="AB537" s="72">
        <v>205.13</v>
      </c>
      <c r="AC537" s="72">
        <v>137.53</v>
      </c>
      <c r="AD537" s="72" t="s">
        <v>32</v>
      </c>
      <c r="AE537" s="73">
        <v>44669</v>
      </c>
      <c r="AF537" s="72">
        <v>25</v>
      </c>
      <c r="AG537" s="76" t="s">
        <v>40</v>
      </c>
    </row>
    <row r="538" spans="5:33" x14ac:dyDescent="0.3">
      <c r="E538" s="71" t="s">
        <v>1032</v>
      </c>
      <c r="F538" s="72" t="s">
        <v>4511</v>
      </c>
      <c r="G538" s="72" t="s">
        <v>6514</v>
      </c>
      <c r="H538" s="72" t="s">
        <v>35</v>
      </c>
      <c r="I538" s="72" t="s">
        <v>8027</v>
      </c>
      <c r="J538" s="72" t="s">
        <v>8022</v>
      </c>
      <c r="K538" s="72" t="s">
        <v>1033</v>
      </c>
      <c r="L538" s="73">
        <v>45813</v>
      </c>
      <c r="M538" s="74">
        <v>0.72112268518518519</v>
      </c>
      <c r="N538" s="72">
        <v>232.78</v>
      </c>
      <c r="O538" s="72">
        <v>3399.81</v>
      </c>
      <c r="P538" s="72">
        <v>3632.59</v>
      </c>
      <c r="Q538" s="72">
        <v>1246.24</v>
      </c>
      <c r="R538" s="75">
        <v>45814</v>
      </c>
      <c r="S538" s="72" t="str">
        <f>TEXT(Table15[[#This Row],[Billing_Date]],"YYYY")</f>
        <v>2025</v>
      </c>
      <c r="T538" s="75">
        <v>45871</v>
      </c>
      <c r="U538" s="72" t="s">
        <v>49</v>
      </c>
      <c r="V538" s="72">
        <f>IF(Table15[[#This Row],[Payment_Status]]="Paid",1,0)</f>
        <v>0</v>
      </c>
      <c r="W538" s="72">
        <f>IF(Table15[[#This Row],[Payment_Status]]="Unpaid",1,0)</f>
        <v>1</v>
      </c>
      <c r="X538" s="72">
        <f>IF(Table15[[#This Row],[Payment_Status]]="Pending",1,0)</f>
        <v>0</v>
      </c>
      <c r="Y538" s="72" t="s">
        <v>50</v>
      </c>
      <c r="Z538" s="72" t="s">
        <v>39</v>
      </c>
      <c r="AA538" s="72" t="s">
        <v>51</v>
      </c>
      <c r="AB538" s="72">
        <v>145.82</v>
      </c>
      <c r="AC538" s="72">
        <v>86.96</v>
      </c>
      <c r="AD538" s="72" t="s">
        <v>46</v>
      </c>
      <c r="AE538" s="73">
        <v>43690</v>
      </c>
      <c r="AF538" s="72">
        <v>25</v>
      </c>
      <c r="AG538" s="76" t="s">
        <v>64</v>
      </c>
    </row>
    <row r="539" spans="5:33" x14ac:dyDescent="0.3">
      <c r="E539" s="71" t="s">
        <v>1034</v>
      </c>
      <c r="F539" s="72" t="s">
        <v>4512</v>
      </c>
      <c r="G539" s="72" t="s">
        <v>6515</v>
      </c>
      <c r="H539" s="72" t="s">
        <v>26</v>
      </c>
      <c r="I539" s="72" t="s">
        <v>8031</v>
      </c>
      <c r="J539" s="72" t="s">
        <v>8024</v>
      </c>
      <c r="K539" s="72" t="s">
        <v>1035</v>
      </c>
      <c r="L539" s="73">
        <v>45703</v>
      </c>
      <c r="M539" s="74">
        <v>0.76732638888888893</v>
      </c>
      <c r="N539" s="72">
        <v>90.96</v>
      </c>
      <c r="O539" s="72">
        <v>2707.39</v>
      </c>
      <c r="P539" s="72">
        <v>2798.35</v>
      </c>
      <c r="Q539" s="72">
        <v>609.65</v>
      </c>
      <c r="R539" s="75">
        <v>45768</v>
      </c>
      <c r="S539" s="72" t="str">
        <f>TEXT(Table15[[#This Row],[Billing_Date]],"YYYY")</f>
        <v>2025</v>
      </c>
      <c r="T539" s="75">
        <v>45885</v>
      </c>
      <c r="U539" s="72" t="s">
        <v>28</v>
      </c>
      <c r="V539" s="72">
        <f>IF(Table15[[#This Row],[Payment_Status]]="Paid",1,0)</f>
        <v>1</v>
      </c>
      <c r="W539" s="72">
        <f>IF(Table15[[#This Row],[Payment_Status]]="Unpaid",1,0)</f>
        <v>0</v>
      </c>
      <c r="X539" s="72">
        <f>IF(Table15[[#This Row],[Payment_Status]]="Pending",1,0)</f>
        <v>0</v>
      </c>
      <c r="Y539" s="72" t="s">
        <v>29</v>
      </c>
      <c r="Z539" s="72" t="s">
        <v>39</v>
      </c>
      <c r="AA539" s="72" t="s">
        <v>85</v>
      </c>
      <c r="AB539" s="72">
        <v>47.08</v>
      </c>
      <c r="AC539" s="72">
        <v>43.88</v>
      </c>
      <c r="AD539" s="72" t="s">
        <v>46</v>
      </c>
      <c r="AE539" s="73">
        <v>43241</v>
      </c>
      <c r="AF539" s="72">
        <v>25</v>
      </c>
      <c r="AG539" s="76" t="s">
        <v>33</v>
      </c>
    </row>
    <row r="540" spans="5:33" x14ac:dyDescent="0.3">
      <c r="E540" s="71" t="s">
        <v>1036</v>
      </c>
      <c r="F540" s="72" t="s">
        <v>4513</v>
      </c>
      <c r="G540" s="72" t="s">
        <v>6516</v>
      </c>
      <c r="H540" s="72" t="s">
        <v>30</v>
      </c>
      <c r="I540" s="72" t="s">
        <v>8026</v>
      </c>
      <c r="J540" s="72" t="s">
        <v>8021</v>
      </c>
      <c r="K540" s="72" t="s">
        <v>1037</v>
      </c>
      <c r="L540" s="73">
        <v>45635</v>
      </c>
      <c r="M540" s="74">
        <v>0.44141203703703702</v>
      </c>
      <c r="N540" s="72">
        <v>50.99</v>
      </c>
      <c r="O540" s="72">
        <v>1026.3599999999999</v>
      </c>
      <c r="P540" s="72">
        <v>1077.3499999999999</v>
      </c>
      <c r="Q540" s="72">
        <v>255.27</v>
      </c>
      <c r="R540" s="75">
        <v>45636</v>
      </c>
      <c r="S540" s="72" t="str">
        <f>TEXT(Table15[[#This Row],[Billing_Date]],"YYYY")</f>
        <v>2024</v>
      </c>
      <c r="T540" s="75">
        <v>45857</v>
      </c>
      <c r="U540" s="72" t="s">
        <v>37</v>
      </c>
      <c r="V540" s="72">
        <f>IF(Table15[[#This Row],[Payment_Status]]="Paid",1,0)</f>
        <v>0</v>
      </c>
      <c r="W540" s="72">
        <f>IF(Table15[[#This Row],[Payment_Status]]="Unpaid",1,0)</f>
        <v>0</v>
      </c>
      <c r="X540" s="72">
        <f>IF(Table15[[#This Row],[Payment_Status]]="Pending",1,0)</f>
        <v>1</v>
      </c>
      <c r="Y540" s="72" t="s">
        <v>58</v>
      </c>
      <c r="Z540" s="72" t="s">
        <v>44</v>
      </c>
      <c r="AA540" s="72" t="s">
        <v>45</v>
      </c>
      <c r="AB540" s="72">
        <v>23.01</v>
      </c>
      <c r="AC540" s="72">
        <v>27.98</v>
      </c>
      <c r="AD540" s="72" t="s">
        <v>32</v>
      </c>
      <c r="AE540" s="73">
        <v>45482</v>
      </c>
      <c r="AF540" s="72">
        <v>67</v>
      </c>
      <c r="AG540" s="76" t="s">
        <v>64</v>
      </c>
    </row>
    <row r="541" spans="5:33" x14ac:dyDescent="0.3">
      <c r="E541" s="71" t="s">
        <v>1038</v>
      </c>
      <c r="F541" s="72" t="s">
        <v>4514</v>
      </c>
      <c r="G541" s="72" t="s">
        <v>6517</v>
      </c>
      <c r="H541" s="72" t="s">
        <v>35</v>
      </c>
      <c r="I541" s="72" t="s">
        <v>8031</v>
      </c>
      <c r="J541" s="72" t="s">
        <v>8024</v>
      </c>
      <c r="K541" s="72" t="s">
        <v>1039</v>
      </c>
      <c r="L541" s="73">
        <v>45793</v>
      </c>
      <c r="M541" s="74">
        <v>0.12181712962962964</v>
      </c>
      <c r="N541" s="72">
        <v>263.23</v>
      </c>
      <c r="O541" s="72">
        <v>1671.45</v>
      </c>
      <c r="P541" s="72">
        <v>1934.68</v>
      </c>
      <c r="Q541" s="72">
        <v>1213.3599999999999</v>
      </c>
      <c r="R541" s="75">
        <v>45850</v>
      </c>
      <c r="S541" s="72" t="str">
        <f>TEXT(Table15[[#This Row],[Billing_Date]],"YYYY")</f>
        <v>2025</v>
      </c>
      <c r="T541" s="75">
        <v>45860</v>
      </c>
      <c r="U541" s="72" t="s">
        <v>37</v>
      </c>
      <c r="V541" s="72">
        <f>IF(Table15[[#This Row],[Payment_Status]]="Paid",1,0)</f>
        <v>0</v>
      </c>
      <c r="W541" s="72">
        <f>IF(Table15[[#This Row],[Payment_Status]]="Unpaid",1,0)</f>
        <v>0</v>
      </c>
      <c r="X541" s="72">
        <f>IF(Table15[[#This Row],[Payment_Status]]="Pending",1,0)</f>
        <v>1</v>
      </c>
      <c r="Y541" s="72" t="s">
        <v>29</v>
      </c>
      <c r="Z541" s="72" t="s">
        <v>30</v>
      </c>
      <c r="AA541" s="72" t="s">
        <v>63</v>
      </c>
      <c r="AB541" s="72">
        <v>125.27</v>
      </c>
      <c r="AC541" s="72">
        <v>137.96</v>
      </c>
      <c r="AD541" s="72" t="s">
        <v>32</v>
      </c>
      <c r="AE541" s="73">
        <v>42665</v>
      </c>
      <c r="AF541" s="72">
        <v>50</v>
      </c>
      <c r="AG541" s="76" t="s">
        <v>64</v>
      </c>
    </row>
    <row r="542" spans="5:33" x14ac:dyDescent="0.3">
      <c r="E542" s="71" t="s">
        <v>1040</v>
      </c>
      <c r="F542" s="72" t="s">
        <v>4515</v>
      </c>
      <c r="G542" s="72" t="s">
        <v>6518</v>
      </c>
      <c r="H542" s="72" t="s">
        <v>26</v>
      </c>
      <c r="I542" s="72" t="s">
        <v>8028</v>
      </c>
      <c r="J542" s="72" t="s">
        <v>8022</v>
      </c>
      <c r="K542" s="72" t="s">
        <v>1041</v>
      </c>
      <c r="L542" s="73">
        <v>45656</v>
      </c>
      <c r="M542" s="74">
        <v>0.8963888888888889</v>
      </c>
      <c r="N542" s="72">
        <v>113.78</v>
      </c>
      <c r="O542" s="72">
        <v>3780.21</v>
      </c>
      <c r="P542" s="72">
        <v>3893.99</v>
      </c>
      <c r="Q542" s="72">
        <v>729.54</v>
      </c>
      <c r="R542" s="75">
        <v>45725</v>
      </c>
      <c r="S542" s="72" t="str">
        <f>TEXT(Table15[[#This Row],[Billing_Date]],"YYYY")</f>
        <v>2025</v>
      </c>
      <c r="T542" s="75">
        <v>45878</v>
      </c>
      <c r="U542" s="72" t="s">
        <v>28</v>
      </c>
      <c r="V542" s="72">
        <f>IF(Table15[[#This Row],[Payment_Status]]="Paid",1,0)</f>
        <v>1</v>
      </c>
      <c r="W542" s="72">
        <f>IF(Table15[[#This Row],[Payment_Status]]="Unpaid",1,0)</f>
        <v>0</v>
      </c>
      <c r="X542" s="72">
        <f>IF(Table15[[#This Row],[Payment_Status]]="Pending",1,0)</f>
        <v>0</v>
      </c>
      <c r="Y542" s="72" t="s">
        <v>58</v>
      </c>
      <c r="Z542" s="72" t="s">
        <v>30</v>
      </c>
      <c r="AA542" s="72" t="s">
        <v>31</v>
      </c>
      <c r="AB542" s="72">
        <v>56.2</v>
      </c>
      <c r="AC542" s="72">
        <v>57.58</v>
      </c>
      <c r="AD542" s="72" t="s">
        <v>46</v>
      </c>
      <c r="AE542" s="73">
        <v>42402</v>
      </c>
      <c r="AF542" s="72">
        <v>63</v>
      </c>
      <c r="AG542" s="76" t="s">
        <v>64</v>
      </c>
    </row>
    <row r="543" spans="5:33" x14ac:dyDescent="0.3">
      <c r="E543" s="71" t="s">
        <v>1042</v>
      </c>
      <c r="F543" s="72" t="s">
        <v>4516</v>
      </c>
      <c r="G543" s="72" t="s">
        <v>6519</v>
      </c>
      <c r="H543" s="72" t="s">
        <v>26</v>
      </c>
      <c r="I543" s="72" t="s">
        <v>8029</v>
      </c>
      <c r="J543" s="72" t="s">
        <v>8020</v>
      </c>
      <c r="K543" s="72" t="s">
        <v>1043</v>
      </c>
      <c r="L543" s="73">
        <v>45547</v>
      </c>
      <c r="M543" s="74">
        <v>0.13747685185185185</v>
      </c>
      <c r="N543" s="72">
        <v>87.95</v>
      </c>
      <c r="O543" s="72">
        <v>4377.9399999999996</v>
      </c>
      <c r="P543" s="72">
        <v>4465.8899999999903</v>
      </c>
      <c r="Q543" s="72">
        <v>503.77</v>
      </c>
      <c r="R543" s="75">
        <v>45552</v>
      </c>
      <c r="S543" s="72" t="str">
        <f>TEXT(Table15[[#This Row],[Billing_Date]],"YYYY")</f>
        <v>2024</v>
      </c>
      <c r="T543" s="75">
        <v>45857</v>
      </c>
      <c r="U543" s="72" t="s">
        <v>37</v>
      </c>
      <c r="V543" s="72">
        <f>IF(Table15[[#This Row],[Payment_Status]]="Paid",1,0)</f>
        <v>0</v>
      </c>
      <c r="W543" s="72">
        <f>IF(Table15[[#This Row],[Payment_Status]]="Unpaid",1,0)</f>
        <v>0</v>
      </c>
      <c r="X543" s="72">
        <f>IF(Table15[[#This Row],[Payment_Status]]="Pending",1,0)</f>
        <v>1</v>
      </c>
      <c r="Y543" s="72" t="s">
        <v>29</v>
      </c>
      <c r="Z543" s="72" t="s">
        <v>30</v>
      </c>
      <c r="AA543" s="72" t="s">
        <v>31</v>
      </c>
      <c r="AB543" s="72">
        <v>44.1</v>
      </c>
      <c r="AC543" s="72">
        <v>43.85</v>
      </c>
      <c r="AD543" s="72" t="s">
        <v>32</v>
      </c>
      <c r="AE543" s="73">
        <v>42487</v>
      </c>
      <c r="AF543" s="72">
        <v>33</v>
      </c>
      <c r="AG543" s="76" t="s">
        <v>64</v>
      </c>
    </row>
    <row r="544" spans="5:33" x14ac:dyDescent="0.3">
      <c r="E544" s="71" t="s">
        <v>1044</v>
      </c>
      <c r="F544" s="72" t="s">
        <v>4517</v>
      </c>
      <c r="G544" s="72" t="s">
        <v>6520</v>
      </c>
      <c r="H544" s="72" t="s">
        <v>26</v>
      </c>
      <c r="I544" s="72" t="s">
        <v>8030</v>
      </c>
      <c r="J544" s="72" t="s">
        <v>8023</v>
      </c>
      <c r="K544" s="72" t="s">
        <v>1045</v>
      </c>
      <c r="L544" s="73">
        <v>45850</v>
      </c>
      <c r="M544" s="74">
        <v>0.42853009259259262</v>
      </c>
      <c r="N544" s="72">
        <v>61.35</v>
      </c>
      <c r="O544" s="72">
        <v>1663.74</v>
      </c>
      <c r="P544" s="72">
        <v>1725.09</v>
      </c>
      <c r="Q544" s="72">
        <v>285.43</v>
      </c>
      <c r="R544" s="75">
        <v>45852</v>
      </c>
      <c r="S544" s="72" t="str">
        <f>TEXT(Table15[[#This Row],[Billing_Date]],"YYYY")</f>
        <v>2025</v>
      </c>
      <c r="T544" s="75">
        <v>45881</v>
      </c>
      <c r="U544" s="72" t="s">
        <v>49</v>
      </c>
      <c r="V544" s="72">
        <f>IF(Table15[[#This Row],[Payment_Status]]="Paid",1,0)</f>
        <v>0</v>
      </c>
      <c r="W544" s="72">
        <f>IF(Table15[[#This Row],[Payment_Status]]="Unpaid",1,0)</f>
        <v>1</v>
      </c>
      <c r="X544" s="72">
        <f>IF(Table15[[#This Row],[Payment_Status]]="Pending",1,0)</f>
        <v>0</v>
      </c>
      <c r="Y544" s="72" t="s">
        <v>50</v>
      </c>
      <c r="Z544" s="72" t="s">
        <v>44</v>
      </c>
      <c r="AA544" s="72" t="s">
        <v>51</v>
      </c>
      <c r="AB544" s="72">
        <v>30.79</v>
      </c>
      <c r="AC544" s="72">
        <v>30.56</v>
      </c>
      <c r="AD544" s="72" t="s">
        <v>32</v>
      </c>
      <c r="AE544" s="73">
        <v>44630</v>
      </c>
      <c r="AF544" s="72">
        <v>74</v>
      </c>
      <c r="AG544" s="76" t="s">
        <v>33</v>
      </c>
    </row>
    <row r="545" spans="5:33" x14ac:dyDescent="0.3">
      <c r="E545" s="71" t="s">
        <v>1046</v>
      </c>
      <c r="F545" s="72" t="s">
        <v>4518</v>
      </c>
      <c r="G545" s="72" t="s">
        <v>6521</v>
      </c>
      <c r="H545" s="72" t="s">
        <v>35</v>
      </c>
      <c r="I545" s="72" t="s">
        <v>8031</v>
      </c>
      <c r="J545" s="72" t="s">
        <v>8024</v>
      </c>
      <c r="K545" s="72" t="s">
        <v>1047</v>
      </c>
      <c r="L545" s="73">
        <v>45582</v>
      </c>
      <c r="M545" s="74">
        <v>0.9443287037037037</v>
      </c>
      <c r="N545" s="72">
        <v>299.14</v>
      </c>
      <c r="O545" s="72">
        <v>2362.3000000000002</v>
      </c>
      <c r="P545" s="72">
        <v>2661.44</v>
      </c>
      <c r="Q545" s="72">
        <v>1642.92</v>
      </c>
      <c r="R545" s="75">
        <v>45648</v>
      </c>
      <c r="S545" s="72" t="str">
        <f>TEXT(Table15[[#This Row],[Billing_Date]],"YYYY")</f>
        <v>2024</v>
      </c>
      <c r="T545" s="75">
        <v>45877</v>
      </c>
      <c r="U545" s="72" t="s">
        <v>49</v>
      </c>
      <c r="V545" s="72">
        <f>IF(Table15[[#This Row],[Payment_Status]]="Paid",1,0)</f>
        <v>0</v>
      </c>
      <c r="W545" s="72">
        <f>IF(Table15[[#This Row],[Payment_Status]]="Unpaid",1,0)</f>
        <v>1</v>
      </c>
      <c r="X545" s="72">
        <f>IF(Table15[[#This Row],[Payment_Status]]="Pending",1,0)</f>
        <v>0</v>
      </c>
      <c r="Y545" s="72" t="s">
        <v>50</v>
      </c>
      <c r="Z545" s="72" t="s">
        <v>44</v>
      </c>
      <c r="AA545" s="72" t="s">
        <v>31</v>
      </c>
      <c r="AB545" s="72">
        <v>188.48</v>
      </c>
      <c r="AC545" s="72">
        <v>110.66</v>
      </c>
      <c r="AD545" s="72" t="s">
        <v>32</v>
      </c>
      <c r="AE545" s="73">
        <v>43420</v>
      </c>
      <c r="AF545" s="72">
        <v>30</v>
      </c>
      <c r="AG545" s="76" t="s">
        <v>64</v>
      </c>
    </row>
    <row r="546" spans="5:33" x14ac:dyDescent="0.3">
      <c r="E546" s="71" t="s">
        <v>1048</v>
      </c>
      <c r="F546" s="72" t="s">
        <v>4519</v>
      </c>
      <c r="G546" s="72" t="s">
        <v>6522</v>
      </c>
      <c r="H546" s="72" t="s">
        <v>35</v>
      </c>
      <c r="I546" s="72" t="s">
        <v>8027</v>
      </c>
      <c r="J546" s="72" t="s">
        <v>8022</v>
      </c>
      <c r="K546" s="72" t="s">
        <v>1049</v>
      </c>
      <c r="L546" s="73">
        <v>45690</v>
      </c>
      <c r="M546" s="74">
        <v>0.21127314814814815</v>
      </c>
      <c r="N546" s="72">
        <v>196.28</v>
      </c>
      <c r="O546" s="72">
        <v>1020.22</v>
      </c>
      <c r="P546" s="72">
        <v>1216.5</v>
      </c>
      <c r="Q546" s="72">
        <v>1309.1600000000001</v>
      </c>
      <c r="R546" s="75">
        <v>45818</v>
      </c>
      <c r="S546" s="72" t="str">
        <f>TEXT(Table15[[#This Row],[Billing_Date]],"YYYY")</f>
        <v>2025</v>
      </c>
      <c r="T546" s="75">
        <v>45885</v>
      </c>
      <c r="U546" s="72" t="s">
        <v>28</v>
      </c>
      <c r="V546" s="72">
        <f>IF(Table15[[#This Row],[Payment_Status]]="Paid",1,0)</f>
        <v>1</v>
      </c>
      <c r="W546" s="72">
        <f>IF(Table15[[#This Row],[Payment_Status]]="Unpaid",1,0)</f>
        <v>0</v>
      </c>
      <c r="X546" s="72">
        <f>IF(Table15[[#This Row],[Payment_Status]]="Pending",1,0)</f>
        <v>0</v>
      </c>
      <c r="Y546" s="72" t="s">
        <v>43</v>
      </c>
      <c r="Z546" s="72" t="s">
        <v>30</v>
      </c>
      <c r="AA546" s="72" t="s">
        <v>85</v>
      </c>
      <c r="AB546" s="72">
        <v>134.76</v>
      </c>
      <c r="AC546" s="72">
        <v>61.52</v>
      </c>
      <c r="AD546" s="72" t="s">
        <v>32</v>
      </c>
      <c r="AE546" s="73">
        <v>44218</v>
      </c>
      <c r="AF546" s="72">
        <v>57</v>
      </c>
      <c r="AG546" s="76" t="s">
        <v>40</v>
      </c>
    </row>
    <row r="547" spans="5:33" x14ac:dyDescent="0.3">
      <c r="E547" s="71" t="s">
        <v>1050</v>
      </c>
      <c r="F547" s="72" t="s">
        <v>4520</v>
      </c>
      <c r="G547" s="72" t="s">
        <v>6523</v>
      </c>
      <c r="H547" s="72" t="s">
        <v>35</v>
      </c>
      <c r="I547" s="72" t="s">
        <v>8026</v>
      </c>
      <c r="J547" s="72" t="s">
        <v>8021</v>
      </c>
      <c r="K547" s="72" t="s">
        <v>1051</v>
      </c>
      <c r="L547" s="73">
        <v>45707</v>
      </c>
      <c r="M547" s="74">
        <v>0.99785879629629626</v>
      </c>
      <c r="N547" s="72">
        <v>251.83</v>
      </c>
      <c r="O547" s="72">
        <v>4242.5</v>
      </c>
      <c r="P547" s="72">
        <v>4494.33</v>
      </c>
      <c r="Q547" s="72">
        <v>1263.82</v>
      </c>
      <c r="R547" s="75">
        <v>45748</v>
      </c>
      <c r="S547" s="72" t="str">
        <f>TEXT(Table15[[#This Row],[Billing_Date]],"YYYY")</f>
        <v>2025</v>
      </c>
      <c r="T547" s="75">
        <v>45874</v>
      </c>
      <c r="U547" s="72" t="s">
        <v>37</v>
      </c>
      <c r="V547" s="72">
        <f>IF(Table15[[#This Row],[Payment_Status]]="Paid",1,0)</f>
        <v>0</v>
      </c>
      <c r="W547" s="72">
        <f>IF(Table15[[#This Row],[Payment_Status]]="Unpaid",1,0)</f>
        <v>0</v>
      </c>
      <c r="X547" s="72">
        <f>IF(Table15[[#This Row],[Payment_Status]]="Pending",1,0)</f>
        <v>1</v>
      </c>
      <c r="Y547" s="72" t="s">
        <v>38</v>
      </c>
      <c r="Z547" s="72" t="s">
        <v>39</v>
      </c>
      <c r="AA547" s="72" t="s">
        <v>63</v>
      </c>
      <c r="AB547" s="72">
        <v>160.72</v>
      </c>
      <c r="AC547" s="72">
        <v>91.11</v>
      </c>
      <c r="AD547" s="72" t="s">
        <v>32</v>
      </c>
      <c r="AE547" s="73">
        <v>44077</v>
      </c>
      <c r="AF547" s="72">
        <v>60</v>
      </c>
      <c r="AG547" s="76" t="s">
        <v>40</v>
      </c>
    </row>
    <row r="548" spans="5:33" x14ac:dyDescent="0.3">
      <c r="E548" s="71" t="s">
        <v>1052</v>
      </c>
      <c r="F548" s="72" t="s">
        <v>4521</v>
      </c>
      <c r="G548" s="72" t="s">
        <v>6524</v>
      </c>
      <c r="H548" s="72" t="s">
        <v>35</v>
      </c>
      <c r="I548" s="72" t="s">
        <v>8031</v>
      </c>
      <c r="J548" s="72" t="s">
        <v>8024</v>
      </c>
      <c r="K548" s="72" t="s">
        <v>1053</v>
      </c>
      <c r="L548" s="73">
        <v>45809</v>
      </c>
      <c r="M548" s="74">
        <v>0.91495370370370366</v>
      </c>
      <c r="N548" s="72">
        <v>147.32</v>
      </c>
      <c r="O548" s="72">
        <v>2698.89</v>
      </c>
      <c r="P548" s="72">
        <v>2846.21</v>
      </c>
      <c r="Q548" s="72">
        <v>775.19</v>
      </c>
      <c r="R548" s="75">
        <v>45811</v>
      </c>
      <c r="S548" s="72" t="str">
        <f>TEXT(Table15[[#This Row],[Billing_Date]],"YYYY")</f>
        <v>2025</v>
      </c>
      <c r="T548" s="75">
        <v>45883</v>
      </c>
      <c r="U548" s="72" t="s">
        <v>49</v>
      </c>
      <c r="V548" s="72">
        <f>IF(Table15[[#This Row],[Payment_Status]]="Paid",1,0)</f>
        <v>0</v>
      </c>
      <c r="W548" s="72">
        <f>IF(Table15[[#This Row],[Payment_Status]]="Unpaid",1,0)</f>
        <v>1</v>
      </c>
      <c r="X548" s="72">
        <f>IF(Table15[[#This Row],[Payment_Status]]="Pending",1,0)</f>
        <v>0</v>
      </c>
      <c r="Y548" s="72" t="s">
        <v>50</v>
      </c>
      <c r="Z548" s="72" t="s">
        <v>44</v>
      </c>
      <c r="AA548" s="72" t="s">
        <v>63</v>
      </c>
      <c r="AB548" s="72">
        <v>80.290000000000006</v>
      </c>
      <c r="AC548" s="72">
        <v>67.03</v>
      </c>
      <c r="AD548" s="72" t="s">
        <v>46</v>
      </c>
      <c r="AE548" s="73">
        <v>43928</v>
      </c>
      <c r="AF548" s="72">
        <v>20</v>
      </c>
      <c r="AG548" s="76" t="s">
        <v>33</v>
      </c>
    </row>
    <row r="549" spans="5:33" x14ac:dyDescent="0.3">
      <c r="E549" s="71" t="s">
        <v>1054</v>
      </c>
      <c r="F549" s="72" t="s">
        <v>4522</v>
      </c>
      <c r="G549" s="72" t="s">
        <v>6525</v>
      </c>
      <c r="H549" s="72" t="s">
        <v>30</v>
      </c>
      <c r="I549" s="72" t="s">
        <v>8031</v>
      </c>
      <c r="J549" s="72" t="s">
        <v>8024</v>
      </c>
      <c r="K549" s="72" t="s">
        <v>1055</v>
      </c>
      <c r="L549" s="73">
        <v>45619</v>
      </c>
      <c r="M549" s="74">
        <v>0.4659490740740741</v>
      </c>
      <c r="N549" s="72">
        <v>188.16</v>
      </c>
      <c r="O549" s="72">
        <v>3014.96</v>
      </c>
      <c r="P549" s="72">
        <v>3203.12</v>
      </c>
      <c r="Q549" s="72">
        <v>900.03</v>
      </c>
      <c r="R549" s="75">
        <v>45830</v>
      </c>
      <c r="S549" s="72" t="str">
        <f>TEXT(Table15[[#This Row],[Billing_Date]],"YYYY")</f>
        <v>2025</v>
      </c>
      <c r="T549" s="75">
        <v>45860</v>
      </c>
      <c r="U549" s="72" t="s">
        <v>49</v>
      </c>
      <c r="V549" s="72">
        <f>IF(Table15[[#This Row],[Payment_Status]]="Paid",1,0)</f>
        <v>0</v>
      </c>
      <c r="W549" s="72">
        <f>IF(Table15[[#This Row],[Payment_Status]]="Unpaid",1,0)</f>
        <v>1</v>
      </c>
      <c r="X549" s="72">
        <f>IF(Table15[[#This Row],[Payment_Status]]="Pending",1,0)</f>
        <v>0</v>
      </c>
      <c r="Y549" s="72" t="s">
        <v>29</v>
      </c>
      <c r="Z549" s="72" t="s">
        <v>44</v>
      </c>
      <c r="AA549" s="72" t="s">
        <v>85</v>
      </c>
      <c r="AB549" s="72">
        <v>117.05</v>
      </c>
      <c r="AC549" s="72">
        <v>71.11</v>
      </c>
      <c r="AD549" s="72" t="s">
        <v>46</v>
      </c>
      <c r="AE549" s="73">
        <v>42943</v>
      </c>
      <c r="AF549" s="72">
        <v>51</v>
      </c>
      <c r="AG549" s="76" t="s">
        <v>40</v>
      </c>
    </row>
    <row r="550" spans="5:33" x14ac:dyDescent="0.3">
      <c r="E550" s="71" t="s">
        <v>3971</v>
      </c>
      <c r="F550" s="72" t="s">
        <v>4523</v>
      </c>
      <c r="G550" s="72" t="s">
        <v>6526</v>
      </c>
      <c r="H550" s="72" t="s">
        <v>26</v>
      </c>
      <c r="I550" s="72" t="s">
        <v>8030</v>
      </c>
      <c r="J550" s="72" t="s">
        <v>8023</v>
      </c>
      <c r="K550" s="72" t="s">
        <v>3972</v>
      </c>
      <c r="L550" s="73">
        <v>45569</v>
      </c>
      <c r="M550" s="74">
        <v>0.69685185185185183</v>
      </c>
      <c r="N550" s="72">
        <v>34.58</v>
      </c>
      <c r="O550" s="72">
        <v>1596.88</v>
      </c>
      <c r="P550" s="72">
        <v>1631.46</v>
      </c>
      <c r="Q550" s="72">
        <v>226.97</v>
      </c>
      <c r="R550" s="75">
        <v>45824</v>
      </c>
      <c r="S550" s="72" t="str">
        <f>TEXT(Table15[[#This Row],[Billing_Date]],"YYYY")</f>
        <v>2025</v>
      </c>
      <c r="T550" s="75">
        <v>45860</v>
      </c>
      <c r="U550" s="72" t="s">
        <v>28</v>
      </c>
      <c r="V550" s="72">
        <f>IF(Table15[[#This Row],[Payment_Status]]="Paid",1,0)</f>
        <v>1</v>
      </c>
      <c r="W550" s="72">
        <f>IF(Table15[[#This Row],[Payment_Status]]="Unpaid",1,0)</f>
        <v>0</v>
      </c>
      <c r="X550" s="72">
        <f>IF(Table15[[#This Row],[Payment_Status]]="Pending",1,0)</f>
        <v>0</v>
      </c>
      <c r="Y550" s="72" t="s">
        <v>50</v>
      </c>
      <c r="Z550" s="72" t="s">
        <v>44</v>
      </c>
      <c r="AA550" s="72" t="s">
        <v>45</v>
      </c>
      <c r="AB550" s="72">
        <v>21.81</v>
      </c>
      <c r="AC550" s="72">
        <v>12.77</v>
      </c>
      <c r="AD550" s="72" t="s">
        <v>32</v>
      </c>
      <c r="AE550" s="73">
        <v>45294</v>
      </c>
      <c r="AF550" s="72">
        <v>38</v>
      </c>
      <c r="AG550" s="76" t="s">
        <v>33</v>
      </c>
    </row>
    <row r="551" spans="5:33" x14ac:dyDescent="0.3">
      <c r="E551" s="71" t="s">
        <v>1058</v>
      </c>
      <c r="F551" s="72" t="s">
        <v>4524</v>
      </c>
      <c r="G551" s="72" t="s">
        <v>6527</v>
      </c>
      <c r="H551" s="72" t="s">
        <v>35</v>
      </c>
      <c r="I551" s="72" t="s">
        <v>8027</v>
      </c>
      <c r="J551" s="72" t="s">
        <v>8022</v>
      </c>
      <c r="K551" s="72" t="s">
        <v>1059</v>
      </c>
      <c r="L551" s="73">
        <v>45562</v>
      </c>
      <c r="M551" s="74">
        <v>0.87192129629629633</v>
      </c>
      <c r="N551" s="72">
        <v>371.41</v>
      </c>
      <c r="O551" s="72">
        <v>1778.63</v>
      </c>
      <c r="P551" s="72">
        <v>2150.04</v>
      </c>
      <c r="Q551" s="72">
        <v>2331.04</v>
      </c>
      <c r="R551" s="75">
        <v>45661</v>
      </c>
      <c r="S551" s="72" t="str">
        <f>TEXT(Table15[[#This Row],[Billing_Date]],"YYYY")</f>
        <v>2025</v>
      </c>
      <c r="T551" s="75">
        <v>45883</v>
      </c>
      <c r="U551" s="72" t="s">
        <v>37</v>
      </c>
      <c r="V551" s="72">
        <f>IF(Table15[[#This Row],[Payment_Status]]="Paid",1,0)</f>
        <v>0</v>
      </c>
      <c r="W551" s="72">
        <f>IF(Table15[[#This Row],[Payment_Status]]="Unpaid",1,0)</f>
        <v>0</v>
      </c>
      <c r="X551" s="72">
        <f>IF(Table15[[#This Row],[Payment_Status]]="Pending",1,0)</f>
        <v>1</v>
      </c>
      <c r="Y551" s="72" t="s">
        <v>38</v>
      </c>
      <c r="Z551" s="72" t="s">
        <v>44</v>
      </c>
      <c r="AA551" s="72" t="s">
        <v>63</v>
      </c>
      <c r="AB551" s="72">
        <v>164.04</v>
      </c>
      <c r="AC551" s="72">
        <v>207.37</v>
      </c>
      <c r="AD551" s="72" t="s">
        <v>46</v>
      </c>
      <c r="AE551" s="73">
        <v>44745</v>
      </c>
      <c r="AF551" s="72">
        <v>65</v>
      </c>
      <c r="AG551" s="76" t="s">
        <v>33</v>
      </c>
    </row>
    <row r="552" spans="5:33" x14ac:dyDescent="0.3">
      <c r="E552" s="71" t="s">
        <v>1264</v>
      </c>
      <c r="F552" s="72" t="s">
        <v>4525</v>
      </c>
      <c r="G552" s="72" t="s">
        <v>6528</v>
      </c>
      <c r="H552" s="72" t="s">
        <v>35</v>
      </c>
      <c r="I552" s="72" t="s">
        <v>8025</v>
      </c>
      <c r="J552" s="72" t="s">
        <v>8020</v>
      </c>
      <c r="K552" s="72" t="s">
        <v>1265</v>
      </c>
      <c r="L552" s="73">
        <v>45518</v>
      </c>
      <c r="M552" s="74">
        <v>0.51288194444444446</v>
      </c>
      <c r="N552" s="72">
        <v>314.55</v>
      </c>
      <c r="O552" s="72">
        <v>2681.27</v>
      </c>
      <c r="P552" s="72">
        <v>2995.82</v>
      </c>
      <c r="Q552" s="72">
        <v>1768.11</v>
      </c>
      <c r="R552" s="75">
        <v>45533</v>
      </c>
      <c r="S552" s="72" t="str">
        <f>TEXT(Table15[[#This Row],[Billing_Date]],"YYYY")</f>
        <v>2024</v>
      </c>
      <c r="T552" s="75">
        <v>45876</v>
      </c>
      <c r="U552" s="72" t="s">
        <v>37</v>
      </c>
      <c r="V552" s="72">
        <f>IF(Table15[[#This Row],[Payment_Status]]="Paid",1,0)</f>
        <v>0</v>
      </c>
      <c r="W552" s="72">
        <f>IF(Table15[[#This Row],[Payment_Status]]="Unpaid",1,0)</f>
        <v>0</v>
      </c>
      <c r="X552" s="72">
        <f>IF(Table15[[#This Row],[Payment_Status]]="Pending",1,0)</f>
        <v>1</v>
      </c>
      <c r="Y552" s="72" t="s">
        <v>50</v>
      </c>
      <c r="Z552" s="72" t="s">
        <v>44</v>
      </c>
      <c r="AA552" s="72" t="s">
        <v>85</v>
      </c>
      <c r="AB552" s="72">
        <v>206.88</v>
      </c>
      <c r="AC552" s="72">
        <v>107.67</v>
      </c>
      <c r="AD552" s="72" t="s">
        <v>46</v>
      </c>
      <c r="AE552" s="73">
        <v>45451</v>
      </c>
      <c r="AF552" s="72">
        <v>21</v>
      </c>
      <c r="AG552" s="76" t="s">
        <v>33</v>
      </c>
    </row>
    <row r="553" spans="5:33" x14ac:dyDescent="0.3">
      <c r="E553" s="71" t="s">
        <v>1677</v>
      </c>
      <c r="F553" s="72" t="s">
        <v>4526</v>
      </c>
      <c r="G553" s="72" t="s">
        <v>6529</v>
      </c>
      <c r="H553" s="72" t="s">
        <v>30</v>
      </c>
      <c r="I553" s="72" t="s">
        <v>8026</v>
      </c>
      <c r="J553" s="72" t="s">
        <v>8021</v>
      </c>
      <c r="K553" s="72" t="s">
        <v>1678</v>
      </c>
      <c r="L553" s="73">
        <v>45493</v>
      </c>
      <c r="M553" s="74">
        <v>0.8913078703703704</v>
      </c>
      <c r="N553" s="72">
        <v>488.36</v>
      </c>
      <c r="O553" s="72">
        <v>4159.0600000000004</v>
      </c>
      <c r="P553" s="72">
        <v>4647.42</v>
      </c>
      <c r="Q553" s="72">
        <v>2636.41</v>
      </c>
      <c r="R553" s="75">
        <v>45771</v>
      </c>
      <c r="S553" s="72" t="str">
        <f>TEXT(Table15[[#This Row],[Billing_Date]],"YYYY")</f>
        <v>2025</v>
      </c>
      <c r="T553" s="75">
        <v>45866</v>
      </c>
      <c r="U553" s="72" t="s">
        <v>28</v>
      </c>
      <c r="V553" s="72">
        <f>IF(Table15[[#This Row],[Payment_Status]]="Paid",1,0)</f>
        <v>1</v>
      </c>
      <c r="W553" s="72">
        <f>IF(Table15[[#This Row],[Payment_Status]]="Unpaid",1,0)</f>
        <v>0</v>
      </c>
      <c r="X553" s="72">
        <f>IF(Table15[[#This Row],[Payment_Status]]="Pending",1,0)</f>
        <v>0</v>
      </c>
      <c r="Y553" s="72" t="s">
        <v>43</v>
      </c>
      <c r="Z553" s="72" t="s">
        <v>39</v>
      </c>
      <c r="AA553" s="72" t="s">
        <v>85</v>
      </c>
      <c r="AB553" s="72">
        <v>325.3</v>
      </c>
      <c r="AC553" s="72">
        <v>163.06</v>
      </c>
      <c r="AD553" s="72" t="s">
        <v>32</v>
      </c>
      <c r="AE553" s="73">
        <v>45284</v>
      </c>
      <c r="AF553" s="72">
        <v>42</v>
      </c>
      <c r="AG553" s="76" t="s">
        <v>40</v>
      </c>
    </row>
    <row r="554" spans="5:33" x14ac:dyDescent="0.3">
      <c r="E554" s="71" t="s">
        <v>1064</v>
      </c>
      <c r="F554" s="72" t="s">
        <v>4527</v>
      </c>
      <c r="G554" s="72" t="s">
        <v>6530</v>
      </c>
      <c r="H554" s="72" t="s">
        <v>30</v>
      </c>
      <c r="I554" s="72" t="s">
        <v>8027</v>
      </c>
      <c r="J554" s="72" t="s">
        <v>8022</v>
      </c>
      <c r="K554" s="72" t="s">
        <v>1065</v>
      </c>
      <c r="L554" s="73">
        <v>45667</v>
      </c>
      <c r="M554" s="74">
        <v>0.40612268518518518</v>
      </c>
      <c r="N554" s="72">
        <v>287.86</v>
      </c>
      <c r="O554" s="72">
        <v>4882.84</v>
      </c>
      <c r="P554" s="72">
        <v>5170.7</v>
      </c>
      <c r="Q554" s="72">
        <v>1702.95</v>
      </c>
      <c r="R554" s="75">
        <v>45767</v>
      </c>
      <c r="S554" s="72" t="str">
        <f>TEXT(Table15[[#This Row],[Billing_Date]],"YYYY")</f>
        <v>2025</v>
      </c>
      <c r="T554" s="75">
        <v>45885</v>
      </c>
      <c r="U554" s="72" t="s">
        <v>37</v>
      </c>
      <c r="V554" s="72">
        <f>IF(Table15[[#This Row],[Payment_Status]]="Paid",1,0)</f>
        <v>0</v>
      </c>
      <c r="W554" s="72">
        <f>IF(Table15[[#This Row],[Payment_Status]]="Unpaid",1,0)</f>
        <v>0</v>
      </c>
      <c r="X554" s="72">
        <f>IF(Table15[[#This Row],[Payment_Status]]="Pending",1,0)</f>
        <v>1</v>
      </c>
      <c r="Y554" s="72" t="s">
        <v>43</v>
      </c>
      <c r="Z554" s="72" t="s">
        <v>44</v>
      </c>
      <c r="AA554" s="72" t="s">
        <v>31</v>
      </c>
      <c r="AB554" s="72">
        <v>197</v>
      </c>
      <c r="AC554" s="72">
        <v>90.86</v>
      </c>
      <c r="AD554" s="72" t="s">
        <v>46</v>
      </c>
      <c r="AE554" s="73">
        <v>43026</v>
      </c>
      <c r="AF554" s="72">
        <v>37</v>
      </c>
      <c r="AG554" s="76" t="s">
        <v>33</v>
      </c>
    </row>
    <row r="555" spans="5:33" x14ac:dyDescent="0.3">
      <c r="E555" s="71" t="s">
        <v>1066</v>
      </c>
      <c r="F555" s="72" t="s">
        <v>4528</v>
      </c>
      <c r="G555" s="72" t="s">
        <v>6531</v>
      </c>
      <c r="H555" s="72" t="s">
        <v>30</v>
      </c>
      <c r="I555" s="72" t="s">
        <v>8026</v>
      </c>
      <c r="J555" s="72" t="s">
        <v>8021</v>
      </c>
      <c r="K555" s="72" t="s">
        <v>1067</v>
      </c>
      <c r="L555" s="73">
        <v>45552</v>
      </c>
      <c r="M555" s="74">
        <v>0.35877314814814815</v>
      </c>
      <c r="N555" s="72">
        <v>349.42</v>
      </c>
      <c r="O555" s="72">
        <v>4163.1499999999996</v>
      </c>
      <c r="P555" s="72">
        <v>4512.57</v>
      </c>
      <c r="Q555" s="72">
        <v>1838.6</v>
      </c>
      <c r="R555" s="75">
        <v>45856</v>
      </c>
      <c r="S555" s="72" t="str">
        <f>TEXT(Table15[[#This Row],[Billing_Date]],"YYYY")</f>
        <v>2025</v>
      </c>
      <c r="T555" s="75">
        <v>45875</v>
      </c>
      <c r="U555" s="72" t="s">
        <v>37</v>
      </c>
      <c r="V555" s="72">
        <f>IF(Table15[[#This Row],[Payment_Status]]="Paid",1,0)</f>
        <v>0</v>
      </c>
      <c r="W555" s="72">
        <f>IF(Table15[[#This Row],[Payment_Status]]="Unpaid",1,0)</f>
        <v>0</v>
      </c>
      <c r="X555" s="72">
        <f>IF(Table15[[#This Row],[Payment_Status]]="Pending",1,0)</f>
        <v>1</v>
      </c>
      <c r="Y555" s="72" t="s">
        <v>29</v>
      </c>
      <c r="Z555" s="72" t="s">
        <v>44</v>
      </c>
      <c r="AA555" s="72" t="s">
        <v>63</v>
      </c>
      <c r="AB555" s="72">
        <v>140.12</v>
      </c>
      <c r="AC555" s="72">
        <v>209.3</v>
      </c>
      <c r="AD555" s="72" t="s">
        <v>46</v>
      </c>
      <c r="AE555" s="73">
        <v>42327</v>
      </c>
      <c r="AF555" s="72">
        <v>45</v>
      </c>
      <c r="AG555" s="76" t="s">
        <v>40</v>
      </c>
    </row>
    <row r="556" spans="5:33" x14ac:dyDescent="0.3">
      <c r="E556" s="71" t="s">
        <v>1068</v>
      </c>
      <c r="F556" s="72" t="s">
        <v>4529</v>
      </c>
      <c r="G556" s="72" t="s">
        <v>6532</v>
      </c>
      <c r="H556" s="72" t="s">
        <v>30</v>
      </c>
      <c r="I556" s="72" t="s">
        <v>8031</v>
      </c>
      <c r="J556" s="72" t="s">
        <v>8024</v>
      </c>
      <c r="K556" s="72" t="s">
        <v>1069</v>
      </c>
      <c r="L556" s="73">
        <v>45719</v>
      </c>
      <c r="M556" s="74">
        <v>0.2401851851851852</v>
      </c>
      <c r="N556" s="72">
        <v>341.54</v>
      </c>
      <c r="O556" s="72">
        <v>3189.4</v>
      </c>
      <c r="P556" s="72">
        <v>3530.94</v>
      </c>
      <c r="Q556" s="72">
        <v>1541.94</v>
      </c>
      <c r="R556" s="75">
        <v>45724</v>
      </c>
      <c r="S556" s="72" t="str">
        <f>TEXT(Table15[[#This Row],[Billing_Date]],"YYYY")</f>
        <v>2025</v>
      </c>
      <c r="T556" s="75">
        <v>45878</v>
      </c>
      <c r="U556" s="72" t="s">
        <v>28</v>
      </c>
      <c r="V556" s="72">
        <f>IF(Table15[[#This Row],[Payment_Status]]="Paid",1,0)</f>
        <v>1</v>
      </c>
      <c r="W556" s="72">
        <f>IF(Table15[[#This Row],[Payment_Status]]="Unpaid",1,0)</f>
        <v>0</v>
      </c>
      <c r="X556" s="72">
        <f>IF(Table15[[#This Row],[Payment_Status]]="Pending",1,0)</f>
        <v>0</v>
      </c>
      <c r="Y556" s="72" t="s">
        <v>50</v>
      </c>
      <c r="Z556" s="72" t="s">
        <v>39</v>
      </c>
      <c r="AA556" s="72" t="s">
        <v>63</v>
      </c>
      <c r="AB556" s="72">
        <v>231.17</v>
      </c>
      <c r="AC556" s="72">
        <v>110.37</v>
      </c>
      <c r="AD556" s="72" t="s">
        <v>46</v>
      </c>
      <c r="AE556" s="73">
        <v>45455</v>
      </c>
      <c r="AF556" s="72">
        <v>56</v>
      </c>
      <c r="AG556" s="76" t="s">
        <v>64</v>
      </c>
    </row>
    <row r="557" spans="5:33" x14ac:dyDescent="0.3">
      <c r="E557" s="71" t="s">
        <v>1070</v>
      </c>
      <c r="F557" s="72" t="s">
        <v>4530</v>
      </c>
      <c r="G557" s="72" t="s">
        <v>6533</v>
      </c>
      <c r="H557" s="72" t="s">
        <v>35</v>
      </c>
      <c r="I557" s="72" t="s">
        <v>8030</v>
      </c>
      <c r="J557" s="72" t="s">
        <v>8023</v>
      </c>
      <c r="K557" s="72" t="s">
        <v>1071</v>
      </c>
      <c r="L557" s="73">
        <v>45721</v>
      </c>
      <c r="M557" s="74">
        <v>0.70225694444444442</v>
      </c>
      <c r="N557" s="72">
        <v>151.94999999999999</v>
      </c>
      <c r="O557" s="72">
        <v>3614.15</v>
      </c>
      <c r="P557" s="72">
        <v>3766.1</v>
      </c>
      <c r="Q557" s="72">
        <v>819.89</v>
      </c>
      <c r="R557" s="75">
        <v>45770</v>
      </c>
      <c r="S557" s="72" t="str">
        <f>TEXT(Table15[[#This Row],[Billing_Date]],"YYYY")</f>
        <v>2025</v>
      </c>
      <c r="T557" s="75">
        <v>45884</v>
      </c>
      <c r="U557" s="72" t="s">
        <v>28</v>
      </c>
      <c r="V557" s="72">
        <f>IF(Table15[[#This Row],[Payment_Status]]="Paid",1,0)</f>
        <v>1</v>
      </c>
      <c r="W557" s="72">
        <f>IF(Table15[[#This Row],[Payment_Status]]="Unpaid",1,0)</f>
        <v>0</v>
      </c>
      <c r="X557" s="72">
        <f>IF(Table15[[#This Row],[Payment_Status]]="Pending",1,0)</f>
        <v>0</v>
      </c>
      <c r="Y557" s="72" t="s">
        <v>29</v>
      </c>
      <c r="Z557" s="72" t="s">
        <v>30</v>
      </c>
      <c r="AA557" s="72" t="s">
        <v>51</v>
      </c>
      <c r="AB557" s="72">
        <v>84.19</v>
      </c>
      <c r="AC557" s="72">
        <v>67.760000000000005</v>
      </c>
      <c r="AD557" s="72" t="s">
        <v>32</v>
      </c>
      <c r="AE557" s="73">
        <v>42284</v>
      </c>
      <c r="AF557" s="72">
        <v>43</v>
      </c>
      <c r="AG557" s="76" t="s">
        <v>40</v>
      </c>
    </row>
    <row r="558" spans="5:33" x14ac:dyDescent="0.3">
      <c r="E558" s="71" t="s">
        <v>1499</v>
      </c>
      <c r="F558" s="72" t="s">
        <v>4531</v>
      </c>
      <c r="G558" s="72" t="s">
        <v>6534</v>
      </c>
      <c r="H558" s="72" t="s">
        <v>30</v>
      </c>
      <c r="I558" s="72" t="s">
        <v>8030</v>
      </c>
      <c r="J558" s="72" t="s">
        <v>8023</v>
      </c>
      <c r="K558" s="72" t="s">
        <v>1500</v>
      </c>
      <c r="L558" s="73">
        <v>45613</v>
      </c>
      <c r="M558" s="74">
        <v>1.8877314814814816E-2</v>
      </c>
      <c r="N558" s="72">
        <v>55.5</v>
      </c>
      <c r="O558" s="72">
        <v>4758.55</v>
      </c>
      <c r="P558" s="72">
        <v>4814.05</v>
      </c>
      <c r="Q558" s="72">
        <v>288.39999999999998</v>
      </c>
      <c r="R558" s="75">
        <v>45787</v>
      </c>
      <c r="S558" s="72" t="str">
        <f>TEXT(Table15[[#This Row],[Billing_Date]],"YYYY")</f>
        <v>2025</v>
      </c>
      <c r="T558" s="75">
        <v>45875</v>
      </c>
      <c r="U558" s="72" t="s">
        <v>37</v>
      </c>
      <c r="V558" s="72">
        <f>IF(Table15[[#This Row],[Payment_Status]]="Paid",1,0)</f>
        <v>0</v>
      </c>
      <c r="W558" s="72">
        <f>IF(Table15[[#This Row],[Payment_Status]]="Unpaid",1,0)</f>
        <v>0</v>
      </c>
      <c r="X558" s="72">
        <f>IF(Table15[[#This Row],[Payment_Status]]="Pending",1,0)</f>
        <v>1</v>
      </c>
      <c r="Y558" s="72" t="s">
        <v>50</v>
      </c>
      <c r="Z558" s="72" t="s">
        <v>30</v>
      </c>
      <c r="AA558" s="72" t="s">
        <v>31</v>
      </c>
      <c r="AB558" s="72">
        <v>37.25</v>
      </c>
      <c r="AC558" s="72">
        <v>18.25</v>
      </c>
      <c r="AD558" s="72" t="s">
        <v>46</v>
      </c>
      <c r="AE558" s="73">
        <v>43272</v>
      </c>
      <c r="AF558" s="72">
        <v>48</v>
      </c>
      <c r="AG558" s="76" t="s">
        <v>33</v>
      </c>
    </row>
    <row r="559" spans="5:33" x14ac:dyDescent="0.3">
      <c r="E559" s="71" t="s">
        <v>1074</v>
      </c>
      <c r="F559" s="72" t="s">
        <v>4532</v>
      </c>
      <c r="G559" s="72" t="s">
        <v>6535</v>
      </c>
      <c r="H559" s="72" t="s">
        <v>30</v>
      </c>
      <c r="I559" s="72" t="s">
        <v>8029</v>
      </c>
      <c r="J559" s="72" t="s">
        <v>8020</v>
      </c>
      <c r="K559" s="72" t="s">
        <v>1075</v>
      </c>
      <c r="L559" s="73">
        <v>45765</v>
      </c>
      <c r="M559" s="74">
        <v>0.90222222222222226</v>
      </c>
      <c r="N559" s="72">
        <v>462.1</v>
      </c>
      <c r="O559" s="72">
        <v>4762.3500000000004</v>
      </c>
      <c r="P559" s="72">
        <v>5224.45</v>
      </c>
      <c r="Q559" s="72">
        <v>3313.42</v>
      </c>
      <c r="R559" s="75">
        <v>45768</v>
      </c>
      <c r="S559" s="72" t="str">
        <f>TEXT(Table15[[#This Row],[Billing_Date]],"YYYY")</f>
        <v>2025</v>
      </c>
      <c r="T559" s="75">
        <v>45861</v>
      </c>
      <c r="U559" s="72" t="s">
        <v>49</v>
      </c>
      <c r="V559" s="72">
        <f>IF(Table15[[#This Row],[Payment_Status]]="Paid",1,0)</f>
        <v>0</v>
      </c>
      <c r="W559" s="72">
        <f>IF(Table15[[#This Row],[Payment_Status]]="Unpaid",1,0)</f>
        <v>1</v>
      </c>
      <c r="X559" s="72">
        <f>IF(Table15[[#This Row],[Payment_Status]]="Pending",1,0)</f>
        <v>0</v>
      </c>
      <c r="Y559" s="72" t="s">
        <v>58</v>
      </c>
      <c r="Z559" s="72" t="s">
        <v>44</v>
      </c>
      <c r="AA559" s="72" t="s">
        <v>85</v>
      </c>
      <c r="AB559" s="72">
        <v>273.22000000000003</v>
      </c>
      <c r="AC559" s="72">
        <v>188.88</v>
      </c>
      <c r="AD559" s="72" t="s">
        <v>46</v>
      </c>
      <c r="AE559" s="73">
        <v>44817</v>
      </c>
      <c r="AF559" s="72">
        <v>73</v>
      </c>
      <c r="AG559" s="76" t="s">
        <v>40</v>
      </c>
    </row>
    <row r="560" spans="5:33" x14ac:dyDescent="0.3">
      <c r="E560" s="71" t="s">
        <v>1076</v>
      </c>
      <c r="F560" s="72" t="s">
        <v>4533</v>
      </c>
      <c r="G560" s="72" t="s">
        <v>6536</v>
      </c>
      <c r="H560" s="72" t="s">
        <v>26</v>
      </c>
      <c r="I560" s="72" t="s">
        <v>8030</v>
      </c>
      <c r="J560" s="72" t="s">
        <v>8023</v>
      </c>
      <c r="K560" s="72" t="s">
        <v>1077</v>
      </c>
      <c r="L560" s="73">
        <v>45776</v>
      </c>
      <c r="M560" s="74">
        <v>3.3703703703703701E-2</v>
      </c>
      <c r="N560" s="72">
        <v>387.26</v>
      </c>
      <c r="O560" s="72">
        <v>3682.42</v>
      </c>
      <c r="P560" s="72">
        <v>4069.68</v>
      </c>
      <c r="Q560" s="72">
        <v>2125.4</v>
      </c>
      <c r="R560" s="75">
        <v>45777</v>
      </c>
      <c r="S560" s="72" t="str">
        <f>TEXT(Table15[[#This Row],[Billing_Date]],"YYYY")</f>
        <v>2025</v>
      </c>
      <c r="T560" s="75">
        <v>45868</v>
      </c>
      <c r="U560" s="72" t="s">
        <v>28</v>
      </c>
      <c r="V560" s="72">
        <f>IF(Table15[[#This Row],[Payment_Status]]="Paid",1,0)</f>
        <v>1</v>
      </c>
      <c r="W560" s="72">
        <f>IF(Table15[[#This Row],[Payment_Status]]="Unpaid",1,0)</f>
        <v>0</v>
      </c>
      <c r="X560" s="72">
        <f>IF(Table15[[#This Row],[Payment_Status]]="Pending",1,0)</f>
        <v>0</v>
      </c>
      <c r="Y560" s="72" t="s">
        <v>38</v>
      </c>
      <c r="Z560" s="72" t="s">
        <v>30</v>
      </c>
      <c r="AA560" s="72" t="s">
        <v>31</v>
      </c>
      <c r="AB560" s="72">
        <v>161.4</v>
      </c>
      <c r="AC560" s="72">
        <v>225.86</v>
      </c>
      <c r="AD560" s="72" t="s">
        <v>32</v>
      </c>
      <c r="AE560" s="73">
        <v>42619</v>
      </c>
      <c r="AF560" s="72">
        <v>37</v>
      </c>
      <c r="AG560" s="76" t="s">
        <v>33</v>
      </c>
    </row>
    <row r="561" spans="5:33" x14ac:dyDescent="0.3">
      <c r="E561" s="71" t="s">
        <v>1078</v>
      </c>
      <c r="F561" s="72" t="s">
        <v>4534</v>
      </c>
      <c r="G561" s="72" t="s">
        <v>6537</v>
      </c>
      <c r="H561" s="72" t="s">
        <v>26</v>
      </c>
      <c r="I561" s="72" t="s">
        <v>8031</v>
      </c>
      <c r="J561" s="72" t="s">
        <v>8024</v>
      </c>
      <c r="K561" s="72" t="s">
        <v>1079</v>
      </c>
      <c r="L561" s="73">
        <v>45657</v>
      </c>
      <c r="M561" s="74">
        <v>0.50790509259259264</v>
      </c>
      <c r="N561" s="72">
        <v>205.43</v>
      </c>
      <c r="O561" s="72">
        <v>1814.43</v>
      </c>
      <c r="P561" s="72">
        <v>2019.86</v>
      </c>
      <c r="Q561" s="72">
        <v>1079.79</v>
      </c>
      <c r="R561" s="75">
        <v>45840</v>
      </c>
      <c r="S561" s="72" t="str">
        <f>TEXT(Table15[[#This Row],[Billing_Date]],"YYYY")</f>
        <v>2025</v>
      </c>
      <c r="T561" s="75">
        <v>45868</v>
      </c>
      <c r="U561" s="72" t="s">
        <v>28</v>
      </c>
      <c r="V561" s="72">
        <f>IF(Table15[[#This Row],[Payment_Status]]="Paid",1,0)</f>
        <v>1</v>
      </c>
      <c r="W561" s="72">
        <f>IF(Table15[[#This Row],[Payment_Status]]="Unpaid",1,0)</f>
        <v>0</v>
      </c>
      <c r="X561" s="72">
        <f>IF(Table15[[#This Row],[Payment_Status]]="Pending",1,0)</f>
        <v>0</v>
      </c>
      <c r="Y561" s="72" t="s">
        <v>29</v>
      </c>
      <c r="Z561" s="72" t="s">
        <v>30</v>
      </c>
      <c r="AA561" s="72" t="s">
        <v>31</v>
      </c>
      <c r="AB561" s="72">
        <v>133.85</v>
      </c>
      <c r="AC561" s="72">
        <v>71.58</v>
      </c>
      <c r="AD561" s="72" t="s">
        <v>46</v>
      </c>
      <c r="AE561" s="73">
        <v>42965</v>
      </c>
      <c r="AF561" s="72">
        <v>30</v>
      </c>
      <c r="AG561" s="76" t="s">
        <v>40</v>
      </c>
    </row>
    <row r="562" spans="5:33" x14ac:dyDescent="0.3">
      <c r="E562" s="71" t="s">
        <v>3824</v>
      </c>
      <c r="F562" s="72" t="s">
        <v>4535</v>
      </c>
      <c r="G562" s="72" t="s">
        <v>6538</v>
      </c>
      <c r="H562" s="72" t="s">
        <v>26</v>
      </c>
      <c r="I562" s="72" t="s">
        <v>8025</v>
      </c>
      <c r="J562" s="72" t="s">
        <v>8020</v>
      </c>
      <c r="K562" s="72" t="s">
        <v>3825</v>
      </c>
      <c r="L562" s="73">
        <v>45792</v>
      </c>
      <c r="M562" s="74">
        <v>0.27991898148148148</v>
      </c>
      <c r="N562" s="72">
        <v>55.18</v>
      </c>
      <c r="O562" s="72">
        <v>2109.2600000000002</v>
      </c>
      <c r="P562" s="72">
        <v>2164.44</v>
      </c>
      <c r="Q562" s="72">
        <v>260.57</v>
      </c>
      <c r="R562" s="75">
        <v>45794</v>
      </c>
      <c r="S562" s="72" t="str">
        <f>TEXT(Table15[[#This Row],[Billing_Date]],"YYYY")</f>
        <v>2025</v>
      </c>
      <c r="T562" s="75">
        <v>45857</v>
      </c>
      <c r="U562" s="72" t="s">
        <v>37</v>
      </c>
      <c r="V562" s="72">
        <f>IF(Table15[[#This Row],[Payment_Status]]="Paid",1,0)</f>
        <v>0</v>
      </c>
      <c r="W562" s="72">
        <f>IF(Table15[[#This Row],[Payment_Status]]="Unpaid",1,0)</f>
        <v>0</v>
      </c>
      <c r="X562" s="72">
        <f>IF(Table15[[#This Row],[Payment_Status]]="Pending",1,0)</f>
        <v>1</v>
      </c>
      <c r="Y562" s="72" t="s">
        <v>58</v>
      </c>
      <c r="Z562" s="72" t="s">
        <v>39</v>
      </c>
      <c r="AA562" s="72" t="s">
        <v>63</v>
      </c>
      <c r="AB562" s="72">
        <v>25.67</v>
      </c>
      <c r="AC562" s="72">
        <v>29.51</v>
      </c>
      <c r="AD562" s="72" t="s">
        <v>32</v>
      </c>
      <c r="AE562" s="73">
        <v>42731</v>
      </c>
      <c r="AF562" s="72">
        <v>19</v>
      </c>
      <c r="AG562" s="76" t="s">
        <v>33</v>
      </c>
    </row>
    <row r="563" spans="5:33" x14ac:dyDescent="0.3">
      <c r="E563" s="71" t="s">
        <v>394</v>
      </c>
      <c r="F563" s="72" t="s">
        <v>4536</v>
      </c>
      <c r="G563" s="72" t="s">
        <v>6539</v>
      </c>
      <c r="H563" s="72" t="s">
        <v>30</v>
      </c>
      <c r="I563" s="72" t="s">
        <v>8027</v>
      </c>
      <c r="J563" s="72" t="s">
        <v>8022</v>
      </c>
      <c r="K563" s="72" t="s">
        <v>395</v>
      </c>
      <c r="L563" s="73">
        <v>45600</v>
      </c>
      <c r="M563" s="74">
        <v>0.62173611111111116</v>
      </c>
      <c r="N563" s="72">
        <v>490.96</v>
      </c>
      <c r="O563" s="72">
        <v>4709.24</v>
      </c>
      <c r="P563" s="72">
        <v>5200.2</v>
      </c>
      <c r="Q563" s="72">
        <v>2210.12</v>
      </c>
      <c r="R563" s="75">
        <v>45784</v>
      </c>
      <c r="S563" s="72" t="str">
        <f>TEXT(Table15[[#This Row],[Billing_Date]],"YYYY")</f>
        <v>2025</v>
      </c>
      <c r="T563" s="75">
        <v>45864</v>
      </c>
      <c r="U563" s="72" t="s">
        <v>28</v>
      </c>
      <c r="V563" s="72">
        <f>IF(Table15[[#This Row],[Payment_Status]]="Paid",1,0)</f>
        <v>1</v>
      </c>
      <c r="W563" s="72">
        <f>IF(Table15[[#This Row],[Payment_Status]]="Unpaid",1,0)</f>
        <v>0</v>
      </c>
      <c r="X563" s="72">
        <f>IF(Table15[[#This Row],[Payment_Status]]="Pending",1,0)</f>
        <v>0</v>
      </c>
      <c r="Y563" s="72" t="s">
        <v>58</v>
      </c>
      <c r="Z563" s="72" t="s">
        <v>44</v>
      </c>
      <c r="AA563" s="72" t="s">
        <v>31</v>
      </c>
      <c r="AB563" s="72">
        <v>297.82</v>
      </c>
      <c r="AC563" s="72">
        <v>193.14</v>
      </c>
      <c r="AD563" s="72" t="s">
        <v>46</v>
      </c>
      <c r="AE563" s="73">
        <v>43949</v>
      </c>
      <c r="AF563" s="72">
        <v>54</v>
      </c>
      <c r="AG563" s="76" t="s">
        <v>64</v>
      </c>
    </row>
    <row r="564" spans="5:33" x14ac:dyDescent="0.3">
      <c r="E564" s="71" t="s">
        <v>1084</v>
      </c>
      <c r="F564" s="72" t="s">
        <v>4537</v>
      </c>
      <c r="G564" s="72" t="s">
        <v>6540</v>
      </c>
      <c r="H564" s="72" t="s">
        <v>35</v>
      </c>
      <c r="I564" s="72" t="s">
        <v>8030</v>
      </c>
      <c r="J564" s="72" t="s">
        <v>8023</v>
      </c>
      <c r="K564" s="72" t="s">
        <v>1085</v>
      </c>
      <c r="L564" s="73">
        <v>45835</v>
      </c>
      <c r="M564" s="74">
        <v>0.53598379629629633</v>
      </c>
      <c r="N564" s="72">
        <v>433.53</v>
      </c>
      <c r="O564" s="72">
        <v>2958.75</v>
      </c>
      <c r="P564" s="72">
        <v>3392.2799999999902</v>
      </c>
      <c r="Q564" s="72">
        <v>2093.65</v>
      </c>
      <c r="R564" s="75">
        <v>45840</v>
      </c>
      <c r="S564" s="72" t="str">
        <f>TEXT(Table15[[#This Row],[Billing_Date]],"YYYY")</f>
        <v>2025</v>
      </c>
      <c r="T564" s="75">
        <v>45869</v>
      </c>
      <c r="U564" s="72" t="s">
        <v>28</v>
      </c>
      <c r="V564" s="72">
        <f>IF(Table15[[#This Row],[Payment_Status]]="Paid",1,0)</f>
        <v>1</v>
      </c>
      <c r="W564" s="72">
        <f>IF(Table15[[#This Row],[Payment_Status]]="Unpaid",1,0)</f>
        <v>0</v>
      </c>
      <c r="X564" s="72">
        <f>IF(Table15[[#This Row],[Payment_Status]]="Pending",1,0)</f>
        <v>0</v>
      </c>
      <c r="Y564" s="72" t="s">
        <v>43</v>
      </c>
      <c r="Z564" s="72" t="s">
        <v>39</v>
      </c>
      <c r="AA564" s="72" t="s">
        <v>45</v>
      </c>
      <c r="AB564" s="72">
        <v>184.71</v>
      </c>
      <c r="AC564" s="72">
        <v>248.82</v>
      </c>
      <c r="AD564" s="72" t="s">
        <v>32</v>
      </c>
      <c r="AE564" s="73">
        <v>42940</v>
      </c>
      <c r="AF564" s="72">
        <v>47</v>
      </c>
      <c r="AG564" s="76" t="s">
        <v>64</v>
      </c>
    </row>
    <row r="565" spans="5:33" x14ac:dyDescent="0.3">
      <c r="E565" s="71" t="s">
        <v>1086</v>
      </c>
      <c r="F565" s="72" t="s">
        <v>4538</v>
      </c>
      <c r="G565" s="72" t="s">
        <v>6541</v>
      </c>
      <c r="H565" s="72" t="s">
        <v>30</v>
      </c>
      <c r="I565" s="72" t="s">
        <v>8025</v>
      </c>
      <c r="J565" s="72" t="s">
        <v>8020</v>
      </c>
      <c r="K565" s="72" t="s">
        <v>1087</v>
      </c>
      <c r="L565" s="73">
        <v>45783</v>
      </c>
      <c r="M565" s="74">
        <v>0.70207175925925924</v>
      </c>
      <c r="N565" s="72">
        <v>383.52</v>
      </c>
      <c r="O565" s="72">
        <v>1773.24</v>
      </c>
      <c r="P565" s="72">
        <v>2156.7600000000002</v>
      </c>
      <c r="Q565" s="72">
        <v>2414.09</v>
      </c>
      <c r="R565" s="75">
        <v>45785</v>
      </c>
      <c r="S565" s="72" t="str">
        <f>TEXT(Table15[[#This Row],[Billing_Date]],"YYYY")</f>
        <v>2025</v>
      </c>
      <c r="T565" s="75">
        <v>45870</v>
      </c>
      <c r="U565" s="72" t="s">
        <v>49</v>
      </c>
      <c r="V565" s="72">
        <f>IF(Table15[[#This Row],[Payment_Status]]="Paid",1,0)</f>
        <v>0</v>
      </c>
      <c r="W565" s="72">
        <f>IF(Table15[[#This Row],[Payment_Status]]="Unpaid",1,0)</f>
        <v>1</v>
      </c>
      <c r="X565" s="72">
        <f>IF(Table15[[#This Row],[Payment_Status]]="Pending",1,0)</f>
        <v>0</v>
      </c>
      <c r="Y565" s="72" t="s">
        <v>38</v>
      </c>
      <c r="Z565" s="72" t="s">
        <v>44</v>
      </c>
      <c r="AA565" s="72" t="s">
        <v>63</v>
      </c>
      <c r="AB565" s="72">
        <v>232.48</v>
      </c>
      <c r="AC565" s="72">
        <v>151.04</v>
      </c>
      <c r="AD565" s="72" t="s">
        <v>46</v>
      </c>
      <c r="AE565" s="73">
        <v>42894</v>
      </c>
      <c r="AF565" s="72">
        <v>60</v>
      </c>
      <c r="AG565" s="76" t="s">
        <v>33</v>
      </c>
    </row>
    <row r="566" spans="5:33" x14ac:dyDescent="0.3">
      <c r="E566" s="71" t="s">
        <v>1088</v>
      </c>
      <c r="F566" s="72" t="s">
        <v>4539</v>
      </c>
      <c r="G566" s="72" t="s">
        <v>6542</v>
      </c>
      <c r="H566" s="72" t="s">
        <v>35</v>
      </c>
      <c r="I566" s="72" t="s">
        <v>8031</v>
      </c>
      <c r="J566" s="72" t="s">
        <v>8024</v>
      </c>
      <c r="K566" s="72" t="s">
        <v>1089</v>
      </c>
      <c r="L566" s="73">
        <v>45642</v>
      </c>
      <c r="M566" s="74">
        <v>0.38128472222222221</v>
      </c>
      <c r="N566" s="72">
        <v>349.76</v>
      </c>
      <c r="O566" s="72">
        <v>1154.74</v>
      </c>
      <c r="P566" s="72">
        <v>1504.5</v>
      </c>
      <c r="Q566" s="72">
        <v>2504.5700000000002</v>
      </c>
      <c r="R566" s="75">
        <v>45821</v>
      </c>
      <c r="S566" s="72" t="str">
        <f>TEXT(Table15[[#This Row],[Billing_Date]],"YYYY")</f>
        <v>2025</v>
      </c>
      <c r="T566" s="75">
        <v>45886</v>
      </c>
      <c r="U566" s="72" t="s">
        <v>28</v>
      </c>
      <c r="V566" s="72">
        <f>IF(Table15[[#This Row],[Payment_Status]]="Paid",1,0)</f>
        <v>1</v>
      </c>
      <c r="W566" s="72">
        <f>IF(Table15[[#This Row],[Payment_Status]]="Unpaid",1,0)</f>
        <v>0</v>
      </c>
      <c r="X566" s="72">
        <f>IF(Table15[[#This Row],[Payment_Status]]="Pending",1,0)</f>
        <v>0</v>
      </c>
      <c r="Y566" s="72" t="s">
        <v>29</v>
      </c>
      <c r="Z566" s="72" t="s">
        <v>44</v>
      </c>
      <c r="AA566" s="72" t="s">
        <v>85</v>
      </c>
      <c r="AB566" s="72">
        <v>191.22</v>
      </c>
      <c r="AC566" s="72">
        <v>158.54</v>
      </c>
      <c r="AD566" s="72" t="s">
        <v>32</v>
      </c>
      <c r="AE566" s="73">
        <v>44625</v>
      </c>
      <c r="AF566" s="72">
        <v>61</v>
      </c>
      <c r="AG566" s="76" t="s">
        <v>40</v>
      </c>
    </row>
    <row r="567" spans="5:33" x14ac:dyDescent="0.3">
      <c r="E567" s="71" t="s">
        <v>1090</v>
      </c>
      <c r="F567" s="72" t="s">
        <v>4540</v>
      </c>
      <c r="G567" s="72" t="s">
        <v>6543</v>
      </c>
      <c r="H567" s="72" t="s">
        <v>30</v>
      </c>
      <c r="I567" s="72" t="s">
        <v>8026</v>
      </c>
      <c r="J567" s="72" t="s">
        <v>8021</v>
      </c>
      <c r="K567" s="72" t="s">
        <v>1091</v>
      </c>
      <c r="L567" s="73">
        <v>45550</v>
      </c>
      <c r="M567" s="74">
        <v>0.93001157407407409</v>
      </c>
      <c r="N567" s="72">
        <v>128.94</v>
      </c>
      <c r="O567" s="72">
        <v>1458.09</v>
      </c>
      <c r="P567" s="72">
        <v>1587.03</v>
      </c>
      <c r="Q567" s="72">
        <v>813.58</v>
      </c>
      <c r="R567" s="75">
        <v>45555</v>
      </c>
      <c r="S567" s="72" t="str">
        <f>TEXT(Table15[[#This Row],[Billing_Date]],"YYYY")</f>
        <v>2024</v>
      </c>
      <c r="T567" s="75">
        <v>45866</v>
      </c>
      <c r="U567" s="72" t="s">
        <v>49</v>
      </c>
      <c r="V567" s="72">
        <f>IF(Table15[[#This Row],[Payment_Status]]="Paid",1,0)</f>
        <v>0</v>
      </c>
      <c r="W567" s="72">
        <f>IF(Table15[[#This Row],[Payment_Status]]="Unpaid",1,0)</f>
        <v>1</v>
      </c>
      <c r="X567" s="72">
        <f>IF(Table15[[#This Row],[Payment_Status]]="Pending",1,0)</f>
        <v>0</v>
      </c>
      <c r="Y567" s="72" t="s">
        <v>29</v>
      </c>
      <c r="Z567" s="72" t="s">
        <v>39</v>
      </c>
      <c r="AA567" s="72" t="s">
        <v>45</v>
      </c>
      <c r="AB567" s="72">
        <v>75.14</v>
      </c>
      <c r="AC567" s="72">
        <v>53.8</v>
      </c>
      <c r="AD567" s="72" t="s">
        <v>46</v>
      </c>
      <c r="AE567" s="73">
        <v>42929</v>
      </c>
      <c r="AF567" s="72">
        <v>62</v>
      </c>
      <c r="AG567" s="76" t="s">
        <v>64</v>
      </c>
    </row>
    <row r="568" spans="5:33" x14ac:dyDescent="0.3">
      <c r="E568" s="71" t="s">
        <v>1092</v>
      </c>
      <c r="F568" s="72" t="s">
        <v>4541</v>
      </c>
      <c r="G568" s="72" t="s">
        <v>6544</v>
      </c>
      <c r="H568" s="72" t="s">
        <v>26</v>
      </c>
      <c r="I568" s="72" t="s">
        <v>8026</v>
      </c>
      <c r="J568" s="72" t="s">
        <v>8021</v>
      </c>
      <c r="K568" s="72" t="s">
        <v>1093</v>
      </c>
      <c r="L568" s="73">
        <v>45631</v>
      </c>
      <c r="M568" s="74">
        <v>1.2407407407407407E-2</v>
      </c>
      <c r="N568" s="72">
        <v>18.809999999999999</v>
      </c>
      <c r="O568" s="72">
        <v>1609.9</v>
      </c>
      <c r="P568" s="72">
        <v>1628.71</v>
      </c>
      <c r="Q568" s="72">
        <v>85.71</v>
      </c>
      <c r="R568" s="75">
        <v>45635</v>
      </c>
      <c r="S568" s="72" t="str">
        <f>TEXT(Table15[[#This Row],[Billing_Date]],"YYYY")</f>
        <v>2024</v>
      </c>
      <c r="T568" s="75">
        <v>45884</v>
      </c>
      <c r="U568" s="72" t="s">
        <v>28</v>
      </c>
      <c r="V568" s="72">
        <f>IF(Table15[[#This Row],[Payment_Status]]="Paid",1,0)</f>
        <v>1</v>
      </c>
      <c r="W568" s="72">
        <f>IF(Table15[[#This Row],[Payment_Status]]="Unpaid",1,0)</f>
        <v>0</v>
      </c>
      <c r="X568" s="72">
        <f>IF(Table15[[#This Row],[Payment_Status]]="Pending",1,0)</f>
        <v>0</v>
      </c>
      <c r="Y568" s="72" t="s">
        <v>29</v>
      </c>
      <c r="Z568" s="72" t="s">
        <v>44</v>
      </c>
      <c r="AA568" s="72" t="s">
        <v>63</v>
      </c>
      <c r="AB568" s="72">
        <v>10.69</v>
      </c>
      <c r="AC568" s="72">
        <v>8.1199999999999992</v>
      </c>
      <c r="AD568" s="72" t="s">
        <v>46</v>
      </c>
      <c r="AE568" s="73">
        <v>44043</v>
      </c>
      <c r="AF568" s="72">
        <v>70</v>
      </c>
      <c r="AG568" s="76" t="s">
        <v>64</v>
      </c>
    </row>
    <row r="569" spans="5:33" x14ac:dyDescent="0.3">
      <c r="E569" s="71" t="s">
        <v>1094</v>
      </c>
      <c r="F569" s="72" t="s">
        <v>4542</v>
      </c>
      <c r="G569" s="72" t="s">
        <v>6545</v>
      </c>
      <c r="H569" s="72" t="s">
        <v>35</v>
      </c>
      <c r="I569" s="72" t="s">
        <v>8031</v>
      </c>
      <c r="J569" s="72" t="s">
        <v>8024</v>
      </c>
      <c r="K569" s="72" t="s">
        <v>1095</v>
      </c>
      <c r="L569" s="73">
        <v>45583</v>
      </c>
      <c r="M569" s="74">
        <v>0.71578703703703705</v>
      </c>
      <c r="N569" s="72">
        <v>228.19</v>
      </c>
      <c r="O569" s="72">
        <v>4141.3900000000003</v>
      </c>
      <c r="P569" s="72">
        <v>4369.58</v>
      </c>
      <c r="Q569" s="72">
        <v>1171.3599999999999</v>
      </c>
      <c r="R569" s="75">
        <v>45638</v>
      </c>
      <c r="S569" s="72" t="str">
        <f>TEXT(Table15[[#This Row],[Billing_Date]],"YYYY")</f>
        <v>2024</v>
      </c>
      <c r="T569" s="75">
        <v>45885</v>
      </c>
      <c r="U569" s="72" t="s">
        <v>28</v>
      </c>
      <c r="V569" s="72">
        <f>IF(Table15[[#This Row],[Payment_Status]]="Paid",1,0)</f>
        <v>1</v>
      </c>
      <c r="W569" s="72">
        <f>IF(Table15[[#This Row],[Payment_Status]]="Unpaid",1,0)</f>
        <v>0</v>
      </c>
      <c r="X569" s="72">
        <f>IF(Table15[[#This Row],[Payment_Status]]="Pending",1,0)</f>
        <v>0</v>
      </c>
      <c r="Y569" s="72" t="s">
        <v>58</v>
      </c>
      <c r="Z569" s="72" t="s">
        <v>39</v>
      </c>
      <c r="AA569" s="72" t="s">
        <v>63</v>
      </c>
      <c r="AB569" s="72">
        <v>155.44</v>
      </c>
      <c r="AC569" s="72">
        <v>72.75</v>
      </c>
      <c r="AD569" s="72" t="s">
        <v>32</v>
      </c>
      <c r="AE569" s="73">
        <v>43574</v>
      </c>
      <c r="AF569" s="72">
        <v>73</v>
      </c>
      <c r="AG569" s="76" t="s">
        <v>33</v>
      </c>
    </row>
    <row r="570" spans="5:33" x14ac:dyDescent="0.3">
      <c r="E570" s="71" t="s">
        <v>1096</v>
      </c>
      <c r="F570" s="72" t="s">
        <v>4543</v>
      </c>
      <c r="G570" s="72" t="s">
        <v>6546</v>
      </c>
      <c r="H570" s="72" t="s">
        <v>35</v>
      </c>
      <c r="I570" s="72" t="s">
        <v>8031</v>
      </c>
      <c r="J570" s="72" t="s">
        <v>8024</v>
      </c>
      <c r="K570" s="72" t="s">
        <v>1097</v>
      </c>
      <c r="L570" s="73">
        <v>45539</v>
      </c>
      <c r="M570" s="74">
        <v>0.77467592592592593</v>
      </c>
      <c r="N570" s="72">
        <v>68.900000000000006</v>
      </c>
      <c r="O570" s="72">
        <v>2537.85</v>
      </c>
      <c r="P570" s="72">
        <v>2606.75</v>
      </c>
      <c r="Q570" s="72">
        <v>384.55</v>
      </c>
      <c r="R570" s="75">
        <v>45612</v>
      </c>
      <c r="S570" s="72" t="str">
        <f>TEXT(Table15[[#This Row],[Billing_Date]],"YYYY")</f>
        <v>2024</v>
      </c>
      <c r="T570" s="75">
        <v>45870</v>
      </c>
      <c r="U570" s="72" t="s">
        <v>28</v>
      </c>
      <c r="V570" s="72">
        <f>IF(Table15[[#This Row],[Payment_Status]]="Paid",1,0)</f>
        <v>1</v>
      </c>
      <c r="W570" s="72">
        <f>IF(Table15[[#This Row],[Payment_Status]]="Unpaid",1,0)</f>
        <v>0</v>
      </c>
      <c r="X570" s="72">
        <f>IF(Table15[[#This Row],[Payment_Status]]="Pending",1,0)</f>
        <v>0</v>
      </c>
      <c r="Y570" s="72" t="s">
        <v>29</v>
      </c>
      <c r="Z570" s="72" t="s">
        <v>39</v>
      </c>
      <c r="AA570" s="72" t="s">
        <v>45</v>
      </c>
      <c r="AB570" s="72">
        <v>40.21</v>
      </c>
      <c r="AC570" s="72">
        <v>28.69</v>
      </c>
      <c r="AD570" s="72" t="s">
        <v>46</v>
      </c>
      <c r="AE570" s="73">
        <v>43690</v>
      </c>
      <c r="AF570" s="72">
        <v>53</v>
      </c>
      <c r="AG570" s="76" t="s">
        <v>33</v>
      </c>
    </row>
    <row r="571" spans="5:33" x14ac:dyDescent="0.3">
      <c r="E571" s="71" t="s">
        <v>1098</v>
      </c>
      <c r="F571" s="72" t="s">
        <v>4544</v>
      </c>
      <c r="G571" s="72" t="s">
        <v>6547</v>
      </c>
      <c r="H571" s="72" t="s">
        <v>35</v>
      </c>
      <c r="I571" s="72" t="s">
        <v>8026</v>
      </c>
      <c r="J571" s="72" t="s">
        <v>8021</v>
      </c>
      <c r="K571" s="72" t="s">
        <v>1099</v>
      </c>
      <c r="L571" s="73">
        <v>45759</v>
      </c>
      <c r="M571" s="74">
        <v>0.46167824074074076</v>
      </c>
      <c r="N571" s="72">
        <v>362.3</v>
      </c>
      <c r="O571" s="72">
        <v>3105.73</v>
      </c>
      <c r="P571" s="72">
        <v>3468.03</v>
      </c>
      <c r="Q571" s="72">
        <v>1774.75</v>
      </c>
      <c r="R571" s="75">
        <v>45770</v>
      </c>
      <c r="S571" s="72" t="str">
        <f>TEXT(Table15[[#This Row],[Billing_Date]],"YYYY")</f>
        <v>2025</v>
      </c>
      <c r="T571" s="75">
        <v>45874</v>
      </c>
      <c r="U571" s="72" t="s">
        <v>28</v>
      </c>
      <c r="V571" s="72">
        <f>IF(Table15[[#This Row],[Payment_Status]]="Paid",1,0)</f>
        <v>1</v>
      </c>
      <c r="W571" s="72">
        <f>IF(Table15[[#This Row],[Payment_Status]]="Unpaid",1,0)</f>
        <v>0</v>
      </c>
      <c r="X571" s="72">
        <f>IF(Table15[[#This Row],[Payment_Status]]="Pending",1,0)</f>
        <v>0</v>
      </c>
      <c r="Y571" s="72" t="s">
        <v>29</v>
      </c>
      <c r="Z571" s="72" t="s">
        <v>30</v>
      </c>
      <c r="AA571" s="72" t="s">
        <v>85</v>
      </c>
      <c r="AB571" s="72">
        <v>242.85</v>
      </c>
      <c r="AC571" s="72">
        <v>119.45</v>
      </c>
      <c r="AD571" s="72" t="s">
        <v>46</v>
      </c>
      <c r="AE571" s="73">
        <v>44621</v>
      </c>
      <c r="AF571" s="72">
        <v>38</v>
      </c>
      <c r="AG571" s="76" t="s">
        <v>40</v>
      </c>
    </row>
    <row r="572" spans="5:33" x14ac:dyDescent="0.3">
      <c r="E572" s="71" t="s">
        <v>1100</v>
      </c>
      <c r="F572" s="72" t="s">
        <v>4545</v>
      </c>
      <c r="G572" s="72" t="s">
        <v>6548</v>
      </c>
      <c r="H572" s="72" t="s">
        <v>26</v>
      </c>
      <c r="I572" s="72" t="s">
        <v>8029</v>
      </c>
      <c r="J572" s="72" t="s">
        <v>8020</v>
      </c>
      <c r="K572" s="72" t="s">
        <v>1101</v>
      </c>
      <c r="L572" s="73">
        <v>45774</v>
      </c>
      <c r="M572" s="74">
        <v>0.66002314814814811</v>
      </c>
      <c r="N572" s="72">
        <v>65.069999999999993</v>
      </c>
      <c r="O572" s="72">
        <v>3937.53</v>
      </c>
      <c r="P572" s="72">
        <v>4002.6</v>
      </c>
      <c r="Q572" s="72">
        <v>340.37</v>
      </c>
      <c r="R572" s="75">
        <v>45775</v>
      </c>
      <c r="S572" s="72" t="str">
        <f>TEXT(Table15[[#This Row],[Billing_Date]],"YYYY")</f>
        <v>2025</v>
      </c>
      <c r="T572" s="75">
        <v>45874</v>
      </c>
      <c r="U572" s="72" t="s">
        <v>37</v>
      </c>
      <c r="V572" s="72">
        <f>IF(Table15[[#This Row],[Payment_Status]]="Paid",1,0)</f>
        <v>0</v>
      </c>
      <c r="W572" s="72">
        <f>IF(Table15[[#This Row],[Payment_Status]]="Unpaid",1,0)</f>
        <v>0</v>
      </c>
      <c r="X572" s="72">
        <f>IF(Table15[[#This Row],[Payment_Status]]="Pending",1,0)</f>
        <v>1</v>
      </c>
      <c r="Y572" s="72" t="s">
        <v>29</v>
      </c>
      <c r="Z572" s="72" t="s">
        <v>44</v>
      </c>
      <c r="AA572" s="72" t="s">
        <v>63</v>
      </c>
      <c r="AB572" s="72">
        <v>36.299999999999997</v>
      </c>
      <c r="AC572" s="72">
        <v>28.77</v>
      </c>
      <c r="AD572" s="72" t="s">
        <v>32</v>
      </c>
      <c r="AE572" s="73">
        <v>44965</v>
      </c>
      <c r="AF572" s="72">
        <v>27</v>
      </c>
      <c r="AG572" s="76" t="s">
        <v>64</v>
      </c>
    </row>
    <row r="573" spans="5:33" x14ac:dyDescent="0.3">
      <c r="E573" s="71" t="s">
        <v>1102</v>
      </c>
      <c r="F573" s="72" t="s">
        <v>4546</v>
      </c>
      <c r="G573" s="72" t="s">
        <v>6549</v>
      </c>
      <c r="H573" s="72" t="s">
        <v>30</v>
      </c>
      <c r="I573" s="72" t="s">
        <v>8026</v>
      </c>
      <c r="J573" s="72" t="s">
        <v>8021</v>
      </c>
      <c r="K573" s="72" t="s">
        <v>1103</v>
      </c>
      <c r="L573" s="73">
        <v>45724</v>
      </c>
      <c r="M573" s="74">
        <v>5.679398148148148E-2</v>
      </c>
      <c r="N573" s="72">
        <v>355.95</v>
      </c>
      <c r="O573" s="72">
        <v>2898.44</v>
      </c>
      <c r="P573" s="72">
        <v>3254.39</v>
      </c>
      <c r="Q573" s="72">
        <v>2439.6</v>
      </c>
      <c r="R573" s="75">
        <v>45788</v>
      </c>
      <c r="S573" s="72" t="str">
        <f>TEXT(Table15[[#This Row],[Billing_Date]],"YYYY")</f>
        <v>2025</v>
      </c>
      <c r="T573" s="75">
        <v>45872</v>
      </c>
      <c r="U573" s="72" t="s">
        <v>49</v>
      </c>
      <c r="V573" s="72">
        <f>IF(Table15[[#This Row],[Payment_Status]]="Paid",1,0)</f>
        <v>0</v>
      </c>
      <c r="W573" s="72">
        <f>IF(Table15[[#This Row],[Payment_Status]]="Unpaid",1,0)</f>
        <v>1</v>
      </c>
      <c r="X573" s="72">
        <f>IF(Table15[[#This Row],[Payment_Status]]="Pending",1,0)</f>
        <v>0</v>
      </c>
      <c r="Y573" s="72" t="s">
        <v>38</v>
      </c>
      <c r="Z573" s="72" t="s">
        <v>44</v>
      </c>
      <c r="AA573" s="72" t="s">
        <v>63</v>
      </c>
      <c r="AB573" s="72">
        <v>179.67</v>
      </c>
      <c r="AC573" s="72">
        <v>176.28</v>
      </c>
      <c r="AD573" s="72" t="s">
        <v>46</v>
      </c>
      <c r="AE573" s="73">
        <v>42969</v>
      </c>
      <c r="AF573" s="72">
        <v>51</v>
      </c>
      <c r="AG573" s="76" t="s">
        <v>33</v>
      </c>
    </row>
    <row r="574" spans="5:33" x14ac:dyDescent="0.3">
      <c r="E574" s="71" t="s">
        <v>1775</v>
      </c>
      <c r="F574" s="72" t="s">
        <v>4547</v>
      </c>
      <c r="G574" s="72" t="s">
        <v>6550</v>
      </c>
      <c r="H574" s="72" t="s">
        <v>35</v>
      </c>
      <c r="I574" s="72" t="s">
        <v>8031</v>
      </c>
      <c r="J574" s="72" t="s">
        <v>8024</v>
      </c>
      <c r="K574" s="72" t="s">
        <v>1776</v>
      </c>
      <c r="L574" s="73">
        <v>45726</v>
      </c>
      <c r="M574" s="74">
        <v>0.17583333333333334</v>
      </c>
      <c r="N574" s="72">
        <v>420.85</v>
      </c>
      <c r="O574" s="72">
        <v>2599.86</v>
      </c>
      <c r="P574" s="72">
        <v>3020.71</v>
      </c>
      <c r="Q574" s="72">
        <v>2318</v>
      </c>
      <c r="R574" s="75">
        <v>45835</v>
      </c>
      <c r="S574" s="72" t="str">
        <f>TEXT(Table15[[#This Row],[Billing_Date]],"YYYY")</f>
        <v>2025</v>
      </c>
      <c r="T574" s="75">
        <v>45875</v>
      </c>
      <c r="U574" s="72" t="s">
        <v>28</v>
      </c>
      <c r="V574" s="72">
        <f>IF(Table15[[#This Row],[Payment_Status]]="Paid",1,0)</f>
        <v>1</v>
      </c>
      <c r="W574" s="72">
        <f>IF(Table15[[#This Row],[Payment_Status]]="Unpaid",1,0)</f>
        <v>0</v>
      </c>
      <c r="X574" s="72">
        <f>IF(Table15[[#This Row],[Payment_Status]]="Pending",1,0)</f>
        <v>0</v>
      </c>
      <c r="Y574" s="72" t="s">
        <v>50</v>
      </c>
      <c r="Z574" s="72" t="s">
        <v>44</v>
      </c>
      <c r="AA574" s="72" t="s">
        <v>45</v>
      </c>
      <c r="AB574" s="72">
        <v>221.33</v>
      </c>
      <c r="AC574" s="72">
        <v>199.52</v>
      </c>
      <c r="AD574" s="72" t="s">
        <v>32</v>
      </c>
      <c r="AE574" s="73">
        <v>43421</v>
      </c>
      <c r="AF574" s="72">
        <v>49</v>
      </c>
      <c r="AG574" s="76" t="s">
        <v>33</v>
      </c>
    </row>
    <row r="575" spans="5:33" x14ac:dyDescent="0.3">
      <c r="E575" s="71" t="s">
        <v>1106</v>
      </c>
      <c r="F575" s="72" t="s">
        <v>4548</v>
      </c>
      <c r="G575" s="72" t="s">
        <v>6551</v>
      </c>
      <c r="H575" s="72" t="s">
        <v>35</v>
      </c>
      <c r="I575" s="72" t="s">
        <v>8030</v>
      </c>
      <c r="J575" s="72" t="s">
        <v>8023</v>
      </c>
      <c r="K575" s="72" t="s">
        <v>1107</v>
      </c>
      <c r="L575" s="73">
        <v>45842</v>
      </c>
      <c r="M575" s="74">
        <v>0.99061342592592594</v>
      </c>
      <c r="N575" s="72">
        <v>272.68</v>
      </c>
      <c r="O575" s="72">
        <v>1890.84</v>
      </c>
      <c r="P575" s="72">
        <v>2163.52</v>
      </c>
      <c r="Q575" s="72">
        <v>1618.64</v>
      </c>
      <c r="R575" s="75">
        <v>45846</v>
      </c>
      <c r="S575" s="72" t="str">
        <f>TEXT(Table15[[#This Row],[Billing_Date]],"YYYY")</f>
        <v>2025</v>
      </c>
      <c r="T575" s="75">
        <v>45881</v>
      </c>
      <c r="U575" s="72" t="s">
        <v>49</v>
      </c>
      <c r="V575" s="72">
        <f>IF(Table15[[#This Row],[Payment_Status]]="Paid",1,0)</f>
        <v>0</v>
      </c>
      <c r="W575" s="72">
        <f>IF(Table15[[#This Row],[Payment_Status]]="Unpaid",1,0)</f>
        <v>1</v>
      </c>
      <c r="X575" s="72">
        <f>IF(Table15[[#This Row],[Payment_Status]]="Pending",1,0)</f>
        <v>0</v>
      </c>
      <c r="Y575" s="72" t="s">
        <v>29</v>
      </c>
      <c r="Z575" s="72" t="s">
        <v>44</v>
      </c>
      <c r="AA575" s="72" t="s">
        <v>51</v>
      </c>
      <c r="AB575" s="72">
        <v>125.09</v>
      </c>
      <c r="AC575" s="72">
        <v>147.59</v>
      </c>
      <c r="AD575" s="72" t="s">
        <v>46</v>
      </c>
      <c r="AE575" s="73">
        <v>44315</v>
      </c>
      <c r="AF575" s="72">
        <v>68</v>
      </c>
      <c r="AG575" s="76" t="s">
        <v>40</v>
      </c>
    </row>
    <row r="576" spans="5:33" x14ac:dyDescent="0.3">
      <c r="E576" s="71" t="s">
        <v>1108</v>
      </c>
      <c r="F576" s="72" t="s">
        <v>4549</v>
      </c>
      <c r="G576" s="72" t="s">
        <v>6552</v>
      </c>
      <c r="H576" s="72" t="s">
        <v>30</v>
      </c>
      <c r="I576" s="72" t="s">
        <v>8027</v>
      </c>
      <c r="J576" s="72" t="s">
        <v>8022</v>
      </c>
      <c r="K576" s="72" t="s">
        <v>1109</v>
      </c>
      <c r="L576" s="73">
        <v>45775</v>
      </c>
      <c r="M576" s="74">
        <v>0.55305555555555552</v>
      </c>
      <c r="N576" s="72">
        <v>239.49</v>
      </c>
      <c r="O576" s="72">
        <v>1538.25</v>
      </c>
      <c r="P576" s="72">
        <v>1777.74</v>
      </c>
      <c r="Q576" s="72">
        <v>1376</v>
      </c>
      <c r="R576" s="75">
        <v>45779</v>
      </c>
      <c r="S576" s="72" t="str">
        <f>TEXT(Table15[[#This Row],[Billing_Date]],"YYYY")</f>
        <v>2025</v>
      </c>
      <c r="T576" s="75">
        <v>45868</v>
      </c>
      <c r="U576" s="72" t="s">
        <v>28</v>
      </c>
      <c r="V576" s="72">
        <f>IF(Table15[[#This Row],[Payment_Status]]="Paid",1,0)</f>
        <v>1</v>
      </c>
      <c r="W576" s="72">
        <f>IF(Table15[[#This Row],[Payment_Status]]="Unpaid",1,0)</f>
        <v>0</v>
      </c>
      <c r="X576" s="72">
        <f>IF(Table15[[#This Row],[Payment_Status]]="Pending",1,0)</f>
        <v>0</v>
      </c>
      <c r="Y576" s="72" t="s">
        <v>38</v>
      </c>
      <c r="Z576" s="72" t="s">
        <v>39</v>
      </c>
      <c r="AA576" s="72" t="s">
        <v>51</v>
      </c>
      <c r="AB576" s="72">
        <v>115.28</v>
      </c>
      <c r="AC576" s="72">
        <v>124.21</v>
      </c>
      <c r="AD576" s="72" t="s">
        <v>32</v>
      </c>
      <c r="AE576" s="73">
        <v>43324</v>
      </c>
      <c r="AF576" s="72">
        <v>53</v>
      </c>
      <c r="AG576" s="76" t="s">
        <v>64</v>
      </c>
    </row>
    <row r="577" spans="5:33" x14ac:dyDescent="0.3">
      <c r="E577" s="71" t="s">
        <v>2009</v>
      </c>
      <c r="F577" s="72" t="s">
        <v>4550</v>
      </c>
      <c r="G577" s="72" t="s">
        <v>6553</v>
      </c>
      <c r="H577" s="72" t="s">
        <v>35</v>
      </c>
      <c r="I577" s="72" t="s">
        <v>8030</v>
      </c>
      <c r="J577" s="72" t="s">
        <v>8023</v>
      </c>
      <c r="K577" s="72" t="s">
        <v>2010</v>
      </c>
      <c r="L577" s="73">
        <v>45783</v>
      </c>
      <c r="M577" s="74">
        <v>2.4305555555555555E-4</v>
      </c>
      <c r="N577" s="72">
        <v>166.51</v>
      </c>
      <c r="O577" s="72">
        <v>1683.88</v>
      </c>
      <c r="P577" s="72">
        <v>1850.39</v>
      </c>
      <c r="Q577" s="72">
        <v>866.25</v>
      </c>
      <c r="R577" s="75">
        <v>45788</v>
      </c>
      <c r="S577" s="72" t="str">
        <f>TEXT(Table15[[#This Row],[Billing_Date]],"YYYY")</f>
        <v>2025</v>
      </c>
      <c r="T577" s="75">
        <v>45882</v>
      </c>
      <c r="U577" s="72" t="s">
        <v>37</v>
      </c>
      <c r="V577" s="72">
        <f>IF(Table15[[#This Row],[Payment_Status]]="Paid",1,0)</f>
        <v>0</v>
      </c>
      <c r="W577" s="72">
        <f>IF(Table15[[#This Row],[Payment_Status]]="Unpaid",1,0)</f>
        <v>0</v>
      </c>
      <c r="X577" s="72">
        <f>IF(Table15[[#This Row],[Payment_Status]]="Pending",1,0)</f>
        <v>1</v>
      </c>
      <c r="Y577" s="72" t="s">
        <v>29</v>
      </c>
      <c r="Z577" s="72" t="s">
        <v>30</v>
      </c>
      <c r="AA577" s="72" t="s">
        <v>31</v>
      </c>
      <c r="AB577" s="72">
        <v>68.87</v>
      </c>
      <c r="AC577" s="72">
        <v>97.64</v>
      </c>
      <c r="AD577" s="72" t="s">
        <v>32</v>
      </c>
      <c r="AE577" s="73">
        <v>42465</v>
      </c>
      <c r="AF577" s="72">
        <v>54</v>
      </c>
      <c r="AG577" s="76" t="s">
        <v>33</v>
      </c>
    </row>
    <row r="578" spans="5:33" x14ac:dyDescent="0.3">
      <c r="E578" s="71" t="s">
        <v>1112</v>
      </c>
      <c r="F578" s="72" t="s">
        <v>4551</v>
      </c>
      <c r="G578" s="72" t="s">
        <v>6554</v>
      </c>
      <c r="H578" s="72" t="s">
        <v>35</v>
      </c>
      <c r="I578" s="72" t="s">
        <v>8030</v>
      </c>
      <c r="J578" s="72" t="s">
        <v>8023</v>
      </c>
      <c r="K578" s="72" t="s">
        <v>1113</v>
      </c>
      <c r="L578" s="73">
        <v>45724</v>
      </c>
      <c r="M578" s="74">
        <v>0.60230324074074071</v>
      </c>
      <c r="N578" s="72">
        <v>373.72</v>
      </c>
      <c r="O578" s="72">
        <v>4230.97</v>
      </c>
      <c r="P578" s="72">
        <v>4604.6899999999996</v>
      </c>
      <c r="Q578" s="72">
        <v>2037.48</v>
      </c>
      <c r="R578" s="75">
        <v>45796</v>
      </c>
      <c r="S578" s="72" t="str">
        <f>TEXT(Table15[[#This Row],[Billing_Date]],"YYYY")</f>
        <v>2025</v>
      </c>
      <c r="T578" s="75">
        <v>45859</v>
      </c>
      <c r="U578" s="72" t="s">
        <v>28</v>
      </c>
      <c r="V578" s="72">
        <f>IF(Table15[[#This Row],[Payment_Status]]="Paid",1,0)</f>
        <v>1</v>
      </c>
      <c r="W578" s="72">
        <f>IF(Table15[[#This Row],[Payment_Status]]="Unpaid",1,0)</f>
        <v>0</v>
      </c>
      <c r="X578" s="72">
        <f>IF(Table15[[#This Row],[Payment_Status]]="Pending",1,0)</f>
        <v>0</v>
      </c>
      <c r="Y578" s="72" t="s">
        <v>50</v>
      </c>
      <c r="Z578" s="72" t="s">
        <v>44</v>
      </c>
      <c r="AA578" s="72" t="s">
        <v>85</v>
      </c>
      <c r="AB578" s="72">
        <v>259.11</v>
      </c>
      <c r="AC578" s="72">
        <v>114.61</v>
      </c>
      <c r="AD578" s="72" t="s">
        <v>46</v>
      </c>
      <c r="AE578" s="73">
        <v>45330</v>
      </c>
      <c r="AF578" s="72">
        <v>56</v>
      </c>
      <c r="AG578" s="76" t="s">
        <v>33</v>
      </c>
    </row>
    <row r="579" spans="5:33" x14ac:dyDescent="0.3">
      <c r="E579" s="71" t="s">
        <v>2179</v>
      </c>
      <c r="F579" s="72" t="s">
        <v>4552</v>
      </c>
      <c r="G579" s="72" t="s">
        <v>6555</v>
      </c>
      <c r="H579" s="72" t="s">
        <v>26</v>
      </c>
      <c r="I579" s="72" t="s">
        <v>8031</v>
      </c>
      <c r="J579" s="72" t="s">
        <v>8024</v>
      </c>
      <c r="K579" s="72" t="s">
        <v>2180</v>
      </c>
      <c r="L579" s="73">
        <v>45723</v>
      </c>
      <c r="M579" s="74">
        <v>4.4999999999999998E-2</v>
      </c>
      <c r="N579" s="72">
        <v>50.55</v>
      </c>
      <c r="O579" s="72">
        <v>3018.8</v>
      </c>
      <c r="P579" s="72">
        <v>3069.35</v>
      </c>
      <c r="Q579" s="72">
        <v>353.66</v>
      </c>
      <c r="R579" s="75">
        <v>45835</v>
      </c>
      <c r="S579" s="72" t="str">
        <f>TEXT(Table15[[#This Row],[Billing_Date]],"YYYY")</f>
        <v>2025</v>
      </c>
      <c r="T579" s="75">
        <v>45864</v>
      </c>
      <c r="U579" s="72" t="s">
        <v>49</v>
      </c>
      <c r="V579" s="72">
        <f>IF(Table15[[#This Row],[Payment_Status]]="Paid",1,0)</f>
        <v>0</v>
      </c>
      <c r="W579" s="72">
        <f>IF(Table15[[#This Row],[Payment_Status]]="Unpaid",1,0)</f>
        <v>1</v>
      </c>
      <c r="X579" s="72">
        <f>IF(Table15[[#This Row],[Payment_Status]]="Pending",1,0)</f>
        <v>0</v>
      </c>
      <c r="Y579" s="72" t="s">
        <v>50</v>
      </c>
      <c r="Z579" s="72" t="s">
        <v>39</v>
      </c>
      <c r="AA579" s="72" t="s">
        <v>63</v>
      </c>
      <c r="AB579" s="72">
        <v>28.18</v>
      </c>
      <c r="AC579" s="72">
        <v>22.37</v>
      </c>
      <c r="AD579" s="72" t="s">
        <v>32</v>
      </c>
      <c r="AE579" s="73">
        <v>43026</v>
      </c>
      <c r="AF579" s="72">
        <v>56</v>
      </c>
      <c r="AG579" s="76" t="s">
        <v>40</v>
      </c>
    </row>
    <row r="580" spans="5:33" x14ac:dyDescent="0.3">
      <c r="E580" s="71" t="s">
        <v>1116</v>
      </c>
      <c r="F580" s="72" t="s">
        <v>4553</v>
      </c>
      <c r="G580" s="72" t="s">
        <v>6556</v>
      </c>
      <c r="H580" s="72" t="s">
        <v>30</v>
      </c>
      <c r="I580" s="72" t="s">
        <v>8026</v>
      </c>
      <c r="J580" s="72" t="s">
        <v>8021</v>
      </c>
      <c r="K580" s="72" t="s">
        <v>1117</v>
      </c>
      <c r="L580" s="73">
        <v>45804</v>
      </c>
      <c r="M580" s="74">
        <v>0.45275462962962965</v>
      </c>
      <c r="N580" s="72">
        <v>378.07</v>
      </c>
      <c r="O580" s="72">
        <v>3664.99</v>
      </c>
      <c r="P580" s="72">
        <v>4043.06</v>
      </c>
      <c r="Q580" s="72">
        <v>1822.4</v>
      </c>
      <c r="R580" s="75">
        <v>45808</v>
      </c>
      <c r="S580" s="72" t="str">
        <f>TEXT(Table15[[#This Row],[Billing_Date]],"YYYY")</f>
        <v>2025</v>
      </c>
      <c r="T580" s="75">
        <v>45857</v>
      </c>
      <c r="U580" s="72" t="s">
        <v>37</v>
      </c>
      <c r="V580" s="72">
        <f>IF(Table15[[#This Row],[Payment_Status]]="Paid",1,0)</f>
        <v>0</v>
      </c>
      <c r="W580" s="72">
        <f>IF(Table15[[#This Row],[Payment_Status]]="Unpaid",1,0)</f>
        <v>0</v>
      </c>
      <c r="X580" s="72">
        <f>IF(Table15[[#This Row],[Payment_Status]]="Pending",1,0)</f>
        <v>1</v>
      </c>
      <c r="Y580" s="72" t="s">
        <v>38</v>
      </c>
      <c r="Z580" s="72" t="s">
        <v>44</v>
      </c>
      <c r="AA580" s="72" t="s">
        <v>45</v>
      </c>
      <c r="AB580" s="72">
        <v>157.37</v>
      </c>
      <c r="AC580" s="72">
        <v>220.7</v>
      </c>
      <c r="AD580" s="72" t="s">
        <v>46</v>
      </c>
      <c r="AE580" s="73">
        <v>42465</v>
      </c>
      <c r="AF580" s="72">
        <v>74</v>
      </c>
      <c r="AG580" s="76" t="s">
        <v>40</v>
      </c>
    </row>
    <row r="581" spans="5:33" x14ac:dyDescent="0.3">
      <c r="E581" s="71" t="s">
        <v>1118</v>
      </c>
      <c r="F581" s="72" t="s">
        <v>4554</v>
      </c>
      <c r="G581" s="72" t="s">
        <v>6557</v>
      </c>
      <c r="H581" s="72" t="s">
        <v>35</v>
      </c>
      <c r="I581" s="72" t="s">
        <v>8025</v>
      </c>
      <c r="J581" s="72" t="s">
        <v>8020</v>
      </c>
      <c r="K581" s="72" t="s">
        <v>1119</v>
      </c>
      <c r="L581" s="73">
        <v>45654</v>
      </c>
      <c r="M581" s="74">
        <v>0.85447916666666668</v>
      </c>
      <c r="N581" s="72">
        <v>443.33</v>
      </c>
      <c r="O581" s="72">
        <v>4194.88</v>
      </c>
      <c r="P581" s="72">
        <v>4638.21</v>
      </c>
      <c r="Q581" s="72">
        <v>2525.21</v>
      </c>
      <c r="R581" s="75">
        <v>45656</v>
      </c>
      <c r="S581" s="72" t="str">
        <f>TEXT(Table15[[#This Row],[Billing_Date]],"YYYY")</f>
        <v>2024</v>
      </c>
      <c r="T581" s="75">
        <v>45857</v>
      </c>
      <c r="U581" s="72" t="s">
        <v>37</v>
      </c>
      <c r="V581" s="72">
        <f>IF(Table15[[#This Row],[Payment_Status]]="Paid",1,0)</f>
        <v>0</v>
      </c>
      <c r="W581" s="72">
        <f>IF(Table15[[#This Row],[Payment_Status]]="Unpaid",1,0)</f>
        <v>0</v>
      </c>
      <c r="X581" s="72">
        <f>IF(Table15[[#This Row],[Payment_Status]]="Pending",1,0)</f>
        <v>1</v>
      </c>
      <c r="Y581" s="72" t="s">
        <v>38</v>
      </c>
      <c r="Z581" s="72" t="s">
        <v>44</v>
      </c>
      <c r="AA581" s="72" t="s">
        <v>85</v>
      </c>
      <c r="AB581" s="72">
        <v>259.10000000000002</v>
      </c>
      <c r="AC581" s="72">
        <v>184.23</v>
      </c>
      <c r="AD581" s="72" t="s">
        <v>46</v>
      </c>
      <c r="AE581" s="73">
        <v>44257</v>
      </c>
      <c r="AF581" s="72">
        <v>73</v>
      </c>
      <c r="AG581" s="76" t="s">
        <v>33</v>
      </c>
    </row>
    <row r="582" spans="5:33" x14ac:dyDescent="0.3">
      <c r="E582" s="71" t="s">
        <v>1120</v>
      </c>
      <c r="F582" s="72" t="s">
        <v>4555</v>
      </c>
      <c r="G582" s="72" t="s">
        <v>6558</v>
      </c>
      <c r="H582" s="72" t="s">
        <v>30</v>
      </c>
      <c r="I582" s="72" t="s">
        <v>8030</v>
      </c>
      <c r="J582" s="72" t="s">
        <v>8023</v>
      </c>
      <c r="K582" s="72" t="s">
        <v>1121</v>
      </c>
      <c r="L582" s="73">
        <v>45648</v>
      </c>
      <c r="M582" s="74">
        <v>0.81076388888888884</v>
      </c>
      <c r="N582" s="72">
        <v>227.32</v>
      </c>
      <c r="O582" s="72">
        <v>1180.8</v>
      </c>
      <c r="P582" s="72">
        <v>1408.12</v>
      </c>
      <c r="Q582" s="72">
        <v>1412.88</v>
      </c>
      <c r="R582" s="75">
        <v>45697</v>
      </c>
      <c r="S582" s="72" t="str">
        <f>TEXT(Table15[[#This Row],[Billing_Date]],"YYYY")</f>
        <v>2025</v>
      </c>
      <c r="T582" s="75">
        <v>45862</v>
      </c>
      <c r="U582" s="72" t="s">
        <v>37</v>
      </c>
      <c r="V582" s="72">
        <f>IF(Table15[[#This Row],[Payment_Status]]="Paid",1,0)</f>
        <v>0</v>
      </c>
      <c r="W582" s="72">
        <f>IF(Table15[[#This Row],[Payment_Status]]="Unpaid",1,0)</f>
        <v>0</v>
      </c>
      <c r="X582" s="72">
        <f>IF(Table15[[#This Row],[Payment_Status]]="Pending",1,0)</f>
        <v>1</v>
      </c>
      <c r="Y582" s="72" t="s">
        <v>38</v>
      </c>
      <c r="Z582" s="72" t="s">
        <v>39</v>
      </c>
      <c r="AA582" s="72" t="s">
        <v>51</v>
      </c>
      <c r="AB582" s="72">
        <v>93.54</v>
      </c>
      <c r="AC582" s="72">
        <v>133.78</v>
      </c>
      <c r="AD582" s="72" t="s">
        <v>32</v>
      </c>
      <c r="AE582" s="73">
        <v>44348</v>
      </c>
      <c r="AF582" s="72">
        <v>72</v>
      </c>
      <c r="AG582" s="76" t="s">
        <v>64</v>
      </c>
    </row>
    <row r="583" spans="5:33" x14ac:dyDescent="0.3">
      <c r="E583" s="71" t="s">
        <v>1122</v>
      </c>
      <c r="F583" s="72" t="s">
        <v>4556</v>
      </c>
      <c r="G583" s="72" t="s">
        <v>6559</v>
      </c>
      <c r="H583" s="72" t="s">
        <v>30</v>
      </c>
      <c r="I583" s="72" t="s">
        <v>8026</v>
      </c>
      <c r="J583" s="72" t="s">
        <v>8021</v>
      </c>
      <c r="K583" s="72" t="s">
        <v>1123</v>
      </c>
      <c r="L583" s="73">
        <v>45584</v>
      </c>
      <c r="M583" s="74">
        <v>9.7152777777777782E-2</v>
      </c>
      <c r="N583" s="72">
        <v>223</v>
      </c>
      <c r="O583" s="72">
        <v>3177.53</v>
      </c>
      <c r="P583" s="72">
        <v>3400.53</v>
      </c>
      <c r="Q583" s="72">
        <v>1218.93</v>
      </c>
      <c r="R583" s="75">
        <v>45672</v>
      </c>
      <c r="S583" s="72" t="str">
        <f>TEXT(Table15[[#This Row],[Billing_Date]],"YYYY")</f>
        <v>2025</v>
      </c>
      <c r="T583" s="75">
        <v>45858</v>
      </c>
      <c r="U583" s="72" t="s">
        <v>49</v>
      </c>
      <c r="V583" s="72">
        <f>IF(Table15[[#This Row],[Payment_Status]]="Paid",1,0)</f>
        <v>0</v>
      </c>
      <c r="W583" s="72">
        <f>IF(Table15[[#This Row],[Payment_Status]]="Unpaid",1,0)</f>
        <v>1</v>
      </c>
      <c r="X583" s="72">
        <f>IF(Table15[[#This Row],[Payment_Status]]="Pending",1,0)</f>
        <v>0</v>
      </c>
      <c r="Y583" s="72" t="s">
        <v>29</v>
      </c>
      <c r="Z583" s="72" t="s">
        <v>39</v>
      </c>
      <c r="AA583" s="72" t="s">
        <v>85</v>
      </c>
      <c r="AB583" s="72">
        <v>119.99</v>
      </c>
      <c r="AC583" s="72">
        <v>103.01</v>
      </c>
      <c r="AD583" s="72" t="s">
        <v>32</v>
      </c>
      <c r="AE583" s="73">
        <v>45317</v>
      </c>
      <c r="AF583" s="72">
        <v>34</v>
      </c>
      <c r="AG583" s="76" t="s">
        <v>64</v>
      </c>
    </row>
    <row r="584" spans="5:33" x14ac:dyDescent="0.3">
      <c r="E584" s="71" t="s">
        <v>1124</v>
      </c>
      <c r="F584" s="72" t="s">
        <v>4557</v>
      </c>
      <c r="G584" s="72" t="s">
        <v>6560</v>
      </c>
      <c r="H584" s="72" t="s">
        <v>35</v>
      </c>
      <c r="I584" s="72" t="s">
        <v>8025</v>
      </c>
      <c r="J584" s="72" t="s">
        <v>8020</v>
      </c>
      <c r="K584" s="72" t="s">
        <v>1125</v>
      </c>
      <c r="L584" s="73">
        <v>45847</v>
      </c>
      <c r="M584" s="74">
        <v>6.6481481481481475E-2</v>
      </c>
      <c r="N584" s="72">
        <v>187.54</v>
      </c>
      <c r="O584" s="72">
        <v>3077.3</v>
      </c>
      <c r="P584" s="72">
        <v>3264.84</v>
      </c>
      <c r="Q584" s="72">
        <v>1328.75</v>
      </c>
      <c r="R584" s="75">
        <v>45847</v>
      </c>
      <c r="S584" s="72" t="str">
        <f>TEXT(Table15[[#This Row],[Billing_Date]],"YYYY")</f>
        <v>2025</v>
      </c>
      <c r="T584" s="75">
        <v>45870</v>
      </c>
      <c r="U584" s="72" t="s">
        <v>49</v>
      </c>
      <c r="V584" s="72">
        <f>IF(Table15[[#This Row],[Payment_Status]]="Paid",1,0)</f>
        <v>0</v>
      </c>
      <c r="W584" s="72">
        <f>IF(Table15[[#This Row],[Payment_Status]]="Unpaid",1,0)</f>
        <v>1</v>
      </c>
      <c r="X584" s="72">
        <f>IF(Table15[[#This Row],[Payment_Status]]="Pending",1,0)</f>
        <v>0</v>
      </c>
      <c r="Y584" s="72" t="s">
        <v>58</v>
      </c>
      <c r="Z584" s="72" t="s">
        <v>39</v>
      </c>
      <c r="AA584" s="72" t="s">
        <v>51</v>
      </c>
      <c r="AB584" s="72">
        <v>127.67</v>
      </c>
      <c r="AC584" s="72">
        <v>59.87</v>
      </c>
      <c r="AD584" s="72" t="s">
        <v>46</v>
      </c>
      <c r="AE584" s="73">
        <v>44294</v>
      </c>
      <c r="AF584" s="72">
        <v>18</v>
      </c>
      <c r="AG584" s="76" t="s">
        <v>33</v>
      </c>
    </row>
    <row r="585" spans="5:33" x14ac:dyDescent="0.3">
      <c r="E585" s="71" t="s">
        <v>1126</v>
      </c>
      <c r="F585" s="72" t="s">
        <v>4558</v>
      </c>
      <c r="G585" s="72" t="s">
        <v>6561</v>
      </c>
      <c r="H585" s="72" t="s">
        <v>35</v>
      </c>
      <c r="I585" s="72" t="s">
        <v>8030</v>
      </c>
      <c r="J585" s="72" t="s">
        <v>8023</v>
      </c>
      <c r="K585" s="72" t="s">
        <v>1127</v>
      </c>
      <c r="L585" s="73">
        <v>45499</v>
      </c>
      <c r="M585" s="74">
        <v>0.2905787037037037</v>
      </c>
      <c r="N585" s="72">
        <v>323.87</v>
      </c>
      <c r="O585" s="72">
        <v>3106.99</v>
      </c>
      <c r="P585" s="72">
        <v>3430.8599999999901</v>
      </c>
      <c r="Q585" s="72">
        <v>2188.4499999999998</v>
      </c>
      <c r="R585" s="75">
        <v>45848</v>
      </c>
      <c r="S585" s="72" t="str">
        <f>TEXT(Table15[[#This Row],[Billing_Date]],"YYYY")</f>
        <v>2025</v>
      </c>
      <c r="T585" s="75">
        <v>45876</v>
      </c>
      <c r="U585" s="72" t="s">
        <v>49</v>
      </c>
      <c r="V585" s="72">
        <f>IF(Table15[[#This Row],[Payment_Status]]="Paid",1,0)</f>
        <v>0</v>
      </c>
      <c r="W585" s="72">
        <f>IF(Table15[[#This Row],[Payment_Status]]="Unpaid",1,0)</f>
        <v>1</v>
      </c>
      <c r="X585" s="72">
        <f>IF(Table15[[#This Row],[Payment_Status]]="Pending",1,0)</f>
        <v>0</v>
      </c>
      <c r="Y585" s="72" t="s">
        <v>58</v>
      </c>
      <c r="Z585" s="72" t="s">
        <v>39</v>
      </c>
      <c r="AA585" s="72" t="s">
        <v>63</v>
      </c>
      <c r="AB585" s="72">
        <v>145.19999999999999</v>
      </c>
      <c r="AC585" s="72">
        <v>178.67</v>
      </c>
      <c r="AD585" s="72" t="s">
        <v>32</v>
      </c>
      <c r="AE585" s="73">
        <v>44392</v>
      </c>
      <c r="AF585" s="72">
        <v>63</v>
      </c>
      <c r="AG585" s="76" t="s">
        <v>40</v>
      </c>
    </row>
    <row r="586" spans="5:33" x14ac:dyDescent="0.3">
      <c r="E586" s="71" t="s">
        <v>1128</v>
      </c>
      <c r="F586" s="72" t="s">
        <v>4559</v>
      </c>
      <c r="G586" s="72" t="s">
        <v>6562</v>
      </c>
      <c r="H586" s="72" t="s">
        <v>35</v>
      </c>
      <c r="I586" s="72" t="s">
        <v>8029</v>
      </c>
      <c r="J586" s="72" t="s">
        <v>8020</v>
      </c>
      <c r="K586" s="72" t="s">
        <v>1129</v>
      </c>
      <c r="L586" s="73">
        <v>45530</v>
      </c>
      <c r="M586" s="74">
        <v>0.98570601851851847</v>
      </c>
      <c r="N586" s="72">
        <v>299.14999999999998</v>
      </c>
      <c r="O586" s="72">
        <v>1818.15</v>
      </c>
      <c r="P586" s="72">
        <v>2117.3000000000002</v>
      </c>
      <c r="Q586" s="72">
        <v>1831.65</v>
      </c>
      <c r="R586" s="75">
        <v>45553</v>
      </c>
      <c r="S586" s="72" t="str">
        <f>TEXT(Table15[[#This Row],[Billing_Date]],"YYYY")</f>
        <v>2024</v>
      </c>
      <c r="T586" s="75">
        <v>45874</v>
      </c>
      <c r="U586" s="72" t="s">
        <v>49</v>
      </c>
      <c r="V586" s="72">
        <f>IF(Table15[[#This Row],[Payment_Status]]="Paid",1,0)</f>
        <v>0</v>
      </c>
      <c r="W586" s="72">
        <f>IF(Table15[[#This Row],[Payment_Status]]="Unpaid",1,0)</f>
        <v>1</v>
      </c>
      <c r="X586" s="72">
        <f>IF(Table15[[#This Row],[Payment_Status]]="Pending",1,0)</f>
        <v>0</v>
      </c>
      <c r="Y586" s="72" t="s">
        <v>38</v>
      </c>
      <c r="Z586" s="72" t="s">
        <v>44</v>
      </c>
      <c r="AA586" s="72" t="s">
        <v>63</v>
      </c>
      <c r="AB586" s="72">
        <v>135.16999999999999</v>
      </c>
      <c r="AC586" s="72">
        <v>163.98</v>
      </c>
      <c r="AD586" s="72" t="s">
        <v>32</v>
      </c>
      <c r="AE586" s="73">
        <v>43453</v>
      </c>
      <c r="AF586" s="72">
        <v>39</v>
      </c>
      <c r="AG586" s="76" t="s">
        <v>33</v>
      </c>
    </row>
    <row r="587" spans="5:33" x14ac:dyDescent="0.3">
      <c r="E587" s="71" t="s">
        <v>1130</v>
      </c>
      <c r="F587" s="72" t="s">
        <v>4560</v>
      </c>
      <c r="G587" s="72" t="s">
        <v>6563</v>
      </c>
      <c r="H587" s="72" t="s">
        <v>26</v>
      </c>
      <c r="I587" s="72" t="s">
        <v>8026</v>
      </c>
      <c r="J587" s="72" t="s">
        <v>8021</v>
      </c>
      <c r="K587" s="72" t="s">
        <v>1131</v>
      </c>
      <c r="L587" s="73">
        <v>45658</v>
      </c>
      <c r="M587" s="74">
        <v>0.78785879629629629</v>
      </c>
      <c r="N587" s="72">
        <v>23.27</v>
      </c>
      <c r="O587" s="72">
        <v>4731.21</v>
      </c>
      <c r="P587" s="72">
        <v>4754.4799999999996</v>
      </c>
      <c r="Q587" s="72">
        <v>160.27000000000001</v>
      </c>
      <c r="R587" s="75">
        <v>45746</v>
      </c>
      <c r="S587" s="72" t="str">
        <f>TEXT(Table15[[#This Row],[Billing_Date]],"YYYY")</f>
        <v>2025</v>
      </c>
      <c r="T587" s="75">
        <v>45866</v>
      </c>
      <c r="U587" s="72" t="s">
        <v>28</v>
      </c>
      <c r="V587" s="72">
        <f>IF(Table15[[#This Row],[Payment_Status]]="Paid",1,0)</f>
        <v>1</v>
      </c>
      <c r="W587" s="72">
        <f>IF(Table15[[#This Row],[Payment_Status]]="Unpaid",1,0)</f>
        <v>0</v>
      </c>
      <c r="X587" s="72">
        <f>IF(Table15[[#This Row],[Payment_Status]]="Pending",1,0)</f>
        <v>0</v>
      </c>
      <c r="Y587" s="72" t="s">
        <v>43</v>
      </c>
      <c r="Z587" s="72" t="s">
        <v>44</v>
      </c>
      <c r="AA587" s="72" t="s">
        <v>51</v>
      </c>
      <c r="AB587" s="72">
        <v>13.64</v>
      </c>
      <c r="AC587" s="72">
        <v>9.6300000000000008</v>
      </c>
      <c r="AD587" s="72" t="s">
        <v>32</v>
      </c>
      <c r="AE587" s="73">
        <v>42733</v>
      </c>
      <c r="AF587" s="72">
        <v>39</v>
      </c>
      <c r="AG587" s="76" t="s">
        <v>64</v>
      </c>
    </row>
    <row r="588" spans="5:33" x14ac:dyDescent="0.3">
      <c r="E588" s="71" t="s">
        <v>2276</v>
      </c>
      <c r="F588" s="72" t="s">
        <v>4561</v>
      </c>
      <c r="G588" s="72" t="s">
        <v>6564</v>
      </c>
      <c r="H588" s="72" t="s">
        <v>30</v>
      </c>
      <c r="I588" s="72" t="s">
        <v>8027</v>
      </c>
      <c r="J588" s="72" t="s">
        <v>8022</v>
      </c>
      <c r="K588" s="72" t="s">
        <v>2277</v>
      </c>
      <c r="L588" s="73">
        <v>45492</v>
      </c>
      <c r="M588" s="74">
        <v>0.58278935185185188</v>
      </c>
      <c r="N588" s="72">
        <v>409.71</v>
      </c>
      <c r="O588" s="72">
        <v>3651.05</v>
      </c>
      <c r="P588" s="72">
        <v>4060.76</v>
      </c>
      <c r="Q588" s="72">
        <v>1958.19</v>
      </c>
      <c r="R588" s="75">
        <v>45661</v>
      </c>
      <c r="S588" s="72" t="str">
        <f>TEXT(Table15[[#This Row],[Billing_Date]],"YYYY")</f>
        <v>2025</v>
      </c>
      <c r="T588" s="75">
        <v>45880</v>
      </c>
      <c r="U588" s="72" t="s">
        <v>49</v>
      </c>
      <c r="V588" s="72">
        <f>IF(Table15[[#This Row],[Payment_Status]]="Paid",1,0)</f>
        <v>0</v>
      </c>
      <c r="W588" s="72">
        <f>IF(Table15[[#This Row],[Payment_Status]]="Unpaid",1,0)</f>
        <v>1</v>
      </c>
      <c r="X588" s="72">
        <f>IF(Table15[[#This Row],[Payment_Status]]="Pending",1,0)</f>
        <v>0</v>
      </c>
      <c r="Y588" s="72" t="s">
        <v>50</v>
      </c>
      <c r="Z588" s="72" t="s">
        <v>30</v>
      </c>
      <c r="AA588" s="72" t="s">
        <v>51</v>
      </c>
      <c r="AB588" s="72">
        <v>278.11</v>
      </c>
      <c r="AC588" s="72">
        <v>131.6</v>
      </c>
      <c r="AD588" s="72" t="s">
        <v>32</v>
      </c>
      <c r="AE588" s="73">
        <v>44289</v>
      </c>
      <c r="AF588" s="72">
        <v>63</v>
      </c>
      <c r="AG588" s="76" t="s">
        <v>33</v>
      </c>
    </row>
    <row r="589" spans="5:33" x14ac:dyDescent="0.3">
      <c r="E589" s="71" t="s">
        <v>1134</v>
      </c>
      <c r="F589" s="72" t="s">
        <v>4562</v>
      </c>
      <c r="G589" s="72" t="s">
        <v>6565</v>
      </c>
      <c r="H589" s="72" t="s">
        <v>26</v>
      </c>
      <c r="I589" s="72" t="s">
        <v>8026</v>
      </c>
      <c r="J589" s="72" t="s">
        <v>8021</v>
      </c>
      <c r="K589" s="72" t="s">
        <v>1135</v>
      </c>
      <c r="L589" s="73">
        <v>45528</v>
      </c>
      <c r="M589" s="74">
        <v>0.2315625</v>
      </c>
      <c r="N589" s="72">
        <v>88.62</v>
      </c>
      <c r="O589" s="72">
        <v>2401.5300000000002</v>
      </c>
      <c r="P589" s="72">
        <v>2490.15</v>
      </c>
      <c r="Q589" s="72">
        <v>434.37</v>
      </c>
      <c r="R589" s="75">
        <v>45804</v>
      </c>
      <c r="S589" s="72" t="str">
        <f>TEXT(Table15[[#This Row],[Billing_Date]],"YYYY")</f>
        <v>2025</v>
      </c>
      <c r="T589" s="75">
        <v>45866</v>
      </c>
      <c r="U589" s="72" t="s">
        <v>37</v>
      </c>
      <c r="V589" s="72">
        <f>IF(Table15[[#This Row],[Payment_Status]]="Paid",1,0)</f>
        <v>0</v>
      </c>
      <c r="W589" s="72">
        <f>IF(Table15[[#This Row],[Payment_Status]]="Unpaid",1,0)</f>
        <v>0</v>
      </c>
      <c r="X589" s="72">
        <f>IF(Table15[[#This Row],[Payment_Status]]="Pending",1,0)</f>
        <v>1</v>
      </c>
      <c r="Y589" s="72" t="s">
        <v>29</v>
      </c>
      <c r="Z589" s="72" t="s">
        <v>44</v>
      </c>
      <c r="AA589" s="72" t="s">
        <v>63</v>
      </c>
      <c r="AB589" s="72">
        <v>58.63</v>
      </c>
      <c r="AC589" s="72">
        <v>29.99</v>
      </c>
      <c r="AD589" s="72" t="s">
        <v>32</v>
      </c>
      <c r="AE589" s="73">
        <v>45231</v>
      </c>
      <c r="AF589" s="72">
        <v>40</v>
      </c>
      <c r="AG589" s="76" t="s">
        <v>64</v>
      </c>
    </row>
    <row r="590" spans="5:33" x14ac:dyDescent="0.3">
      <c r="E590" s="71" t="s">
        <v>1136</v>
      </c>
      <c r="F590" s="72" t="s">
        <v>4563</v>
      </c>
      <c r="G590" s="72" t="s">
        <v>6566</v>
      </c>
      <c r="H590" s="72" t="s">
        <v>26</v>
      </c>
      <c r="I590" s="72" t="s">
        <v>8031</v>
      </c>
      <c r="J590" s="72" t="s">
        <v>8024</v>
      </c>
      <c r="K590" s="72" t="s">
        <v>1137</v>
      </c>
      <c r="L590" s="73">
        <v>45545</v>
      </c>
      <c r="M590" s="74">
        <v>0.40061342592592591</v>
      </c>
      <c r="N590" s="72">
        <v>270.89999999999998</v>
      </c>
      <c r="O590" s="72">
        <v>3534.13</v>
      </c>
      <c r="P590" s="72">
        <v>3805.03</v>
      </c>
      <c r="Q590" s="72">
        <v>1855.17</v>
      </c>
      <c r="R590" s="75">
        <v>45738</v>
      </c>
      <c r="S590" s="72" t="str">
        <f>TEXT(Table15[[#This Row],[Billing_Date]],"YYYY")</f>
        <v>2025</v>
      </c>
      <c r="T590" s="75">
        <v>45873</v>
      </c>
      <c r="U590" s="72" t="s">
        <v>49</v>
      </c>
      <c r="V590" s="72">
        <f>IF(Table15[[#This Row],[Payment_Status]]="Paid",1,0)</f>
        <v>0</v>
      </c>
      <c r="W590" s="72">
        <f>IF(Table15[[#This Row],[Payment_Status]]="Unpaid",1,0)</f>
        <v>1</v>
      </c>
      <c r="X590" s="72">
        <f>IF(Table15[[#This Row],[Payment_Status]]="Pending",1,0)</f>
        <v>0</v>
      </c>
      <c r="Y590" s="72" t="s">
        <v>50</v>
      </c>
      <c r="Z590" s="72" t="s">
        <v>39</v>
      </c>
      <c r="AA590" s="72" t="s">
        <v>45</v>
      </c>
      <c r="AB590" s="72">
        <v>137.11000000000001</v>
      </c>
      <c r="AC590" s="72">
        <v>133.79</v>
      </c>
      <c r="AD590" s="72" t="s">
        <v>32</v>
      </c>
      <c r="AE590" s="73">
        <v>44835</v>
      </c>
      <c r="AF590" s="72">
        <v>74</v>
      </c>
      <c r="AG590" s="76" t="s">
        <v>33</v>
      </c>
    </row>
    <row r="591" spans="5:33" x14ac:dyDescent="0.3">
      <c r="E591" s="71" t="s">
        <v>1138</v>
      </c>
      <c r="F591" s="72" t="s">
        <v>4564</v>
      </c>
      <c r="G591" s="72" t="s">
        <v>6567</v>
      </c>
      <c r="H591" s="72" t="s">
        <v>26</v>
      </c>
      <c r="I591" s="72" t="s">
        <v>8025</v>
      </c>
      <c r="J591" s="72" t="s">
        <v>8020</v>
      </c>
      <c r="K591" s="72" t="s">
        <v>1139</v>
      </c>
      <c r="L591" s="73">
        <v>45593</v>
      </c>
      <c r="M591" s="74">
        <v>0.54712962962962963</v>
      </c>
      <c r="N591" s="72">
        <v>463.31</v>
      </c>
      <c r="O591" s="72">
        <v>3551.05</v>
      </c>
      <c r="P591" s="72">
        <v>4014.36</v>
      </c>
      <c r="Q591" s="72">
        <v>2263.94</v>
      </c>
      <c r="R591" s="75">
        <v>45596</v>
      </c>
      <c r="S591" s="72" t="str">
        <f>TEXT(Table15[[#This Row],[Billing_Date]],"YYYY")</f>
        <v>2024</v>
      </c>
      <c r="T591" s="75">
        <v>45858</v>
      </c>
      <c r="U591" s="72" t="s">
        <v>37</v>
      </c>
      <c r="V591" s="72">
        <f>IF(Table15[[#This Row],[Payment_Status]]="Paid",1,0)</f>
        <v>0</v>
      </c>
      <c r="W591" s="72">
        <f>IF(Table15[[#This Row],[Payment_Status]]="Unpaid",1,0)</f>
        <v>0</v>
      </c>
      <c r="X591" s="72">
        <f>IF(Table15[[#This Row],[Payment_Status]]="Pending",1,0)</f>
        <v>1</v>
      </c>
      <c r="Y591" s="72" t="s">
        <v>50</v>
      </c>
      <c r="Z591" s="72" t="s">
        <v>30</v>
      </c>
      <c r="AA591" s="72" t="s">
        <v>45</v>
      </c>
      <c r="AB591" s="72">
        <v>196.29</v>
      </c>
      <c r="AC591" s="72">
        <v>267.02</v>
      </c>
      <c r="AD591" s="72" t="s">
        <v>46</v>
      </c>
      <c r="AE591" s="73">
        <v>45364</v>
      </c>
      <c r="AF591" s="72">
        <v>67</v>
      </c>
      <c r="AG591" s="76" t="s">
        <v>33</v>
      </c>
    </row>
    <row r="592" spans="5:33" x14ac:dyDescent="0.3">
      <c r="E592" s="71" t="s">
        <v>3735</v>
      </c>
      <c r="F592" s="72" t="s">
        <v>4565</v>
      </c>
      <c r="G592" s="72" t="s">
        <v>6568</v>
      </c>
      <c r="H592" s="72" t="s">
        <v>26</v>
      </c>
      <c r="I592" s="72" t="s">
        <v>8027</v>
      </c>
      <c r="J592" s="72" t="s">
        <v>8022</v>
      </c>
      <c r="K592" s="72" t="s">
        <v>3736</v>
      </c>
      <c r="L592" s="73">
        <v>45763</v>
      </c>
      <c r="M592" s="74">
        <v>0.15552083333333333</v>
      </c>
      <c r="N592" s="72">
        <v>479.89</v>
      </c>
      <c r="O592" s="72">
        <v>4374.7299999999996</v>
      </c>
      <c r="P592" s="72">
        <v>4854.62</v>
      </c>
      <c r="Q592" s="72">
        <v>2187.69</v>
      </c>
      <c r="R592" s="75">
        <v>45767</v>
      </c>
      <c r="S592" s="72" t="str">
        <f>TEXT(Table15[[#This Row],[Billing_Date]],"YYYY")</f>
        <v>2025</v>
      </c>
      <c r="T592" s="75">
        <v>45857</v>
      </c>
      <c r="U592" s="72" t="s">
        <v>49</v>
      </c>
      <c r="V592" s="72">
        <f>IF(Table15[[#This Row],[Payment_Status]]="Paid",1,0)</f>
        <v>0</v>
      </c>
      <c r="W592" s="72">
        <f>IF(Table15[[#This Row],[Payment_Status]]="Unpaid",1,0)</f>
        <v>1</v>
      </c>
      <c r="X592" s="72">
        <f>IF(Table15[[#This Row],[Payment_Status]]="Pending",1,0)</f>
        <v>0</v>
      </c>
      <c r="Y592" s="72" t="s">
        <v>38</v>
      </c>
      <c r="Z592" s="72" t="s">
        <v>39</v>
      </c>
      <c r="AA592" s="72" t="s">
        <v>45</v>
      </c>
      <c r="AB592" s="72">
        <v>330.43</v>
      </c>
      <c r="AC592" s="72">
        <v>149.46</v>
      </c>
      <c r="AD592" s="72" t="s">
        <v>46</v>
      </c>
      <c r="AE592" s="73">
        <v>45025</v>
      </c>
      <c r="AF592" s="72">
        <v>40</v>
      </c>
      <c r="AG592" s="76" t="s">
        <v>64</v>
      </c>
    </row>
    <row r="593" spans="5:33" x14ac:dyDescent="0.3">
      <c r="E593" s="71" t="s">
        <v>1142</v>
      </c>
      <c r="F593" s="72" t="s">
        <v>6011</v>
      </c>
      <c r="G593" s="72" t="s">
        <v>6569</v>
      </c>
      <c r="H593" s="72" t="s">
        <v>30</v>
      </c>
      <c r="I593" s="72" t="s">
        <v>8029</v>
      </c>
      <c r="J593" s="72" t="s">
        <v>8020</v>
      </c>
      <c r="K593" s="72" t="s">
        <v>1143</v>
      </c>
      <c r="L593" s="73">
        <v>45664</v>
      </c>
      <c r="M593" s="74">
        <v>0.31824074074074077</v>
      </c>
      <c r="N593" s="72">
        <v>273.52</v>
      </c>
      <c r="O593" s="72">
        <v>2732.61</v>
      </c>
      <c r="P593" s="72">
        <v>3006.13</v>
      </c>
      <c r="Q593" s="72">
        <v>1766.77</v>
      </c>
      <c r="R593" s="75">
        <v>45816</v>
      </c>
      <c r="S593" s="72" t="str">
        <f>TEXT(Table15[[#This Row],[Billing_Date]],"YYYY")</f>
        <v>2025</v>
      </c>
      <c r="T593" s="75">
        <v>45867</v>
      </c>
      <c r="U593" s="72" t="s">
        <v>28</v>
      </c>
      <c r="V593" s="72">
        <f>IF(Table15[[#This Row],[Payment_Status]]="Paid",1,0)</f>
        <v>1</v>
      </c>
      <c r="W593" s="72">
        <f>IF(Table15[[#This Row],[Payment_Status]]="Unpaid",1,0)</f>
        <v>0</v>
      </c>
      <c r="X593" s="72">
        <f>IF(Table15[[#This Row],[Payment_Status]]="Pending",1,0)</f>
        <v>0</v>
      </c>
      <c r="Y593" s="72" t="s">
        <v>43</v>
      </c>
      <c r="Z593" s="72" t="s">
        <v>39</v>
      </c>
      <c r="AA593" s="72" t="s">
        <v>31</v>
      </c>
      <c r="AB593" s="72">
        <v>127.9</v>
      </c>
      <c r="AC593" s="72">
        <v>145.62</v>
      </c>
      <c r="AD593" s="72" t="s">
        <v>32</v>
      </c>
      <c r="AE593" s="73">
        <v>42745</v>
      </c>
      <c r="AF593" s="72">
        <v>65</v>
      </c>
      <c r="AG593" s="76" t="s">
        <v>64</v>
      </c>
    </row>
    <row r="594" spans="5:33" x14ac:dyDescent="0.3">
      <c r="E594" s="71" t="s">
        <v>1144</v>
      </c>
      <c r="F594" s="72" t="s">
        <v>4567</v>
      </c>
      <c r="G594" s="72" t="s">
        <v>6570</v>
      </c>
      <c r="H594" s="72" t="s">
        <v>26</v>
      </c>
      <c r="I594" s="72" t="s">
        <v>8029</v>
      </c>
      <c r="J594" s="72" t="s">
        <v>8020</v>
      </c>
      <c r="K594" s="72" t="s">
        <v>1145</v>
      </c>
      <c r="L594" s="73">
        <v>45636</v>
      </c>
      <c r="M594" s="74">
        <v>0.18031249999999999</v>
      </c>
      <c r="N594" s="72">
        <v>68.28</v>
      </c>
      <c r="O594" s="72">
        <v>4097.87</v>
      </c>
      <c r="P594" s="72">
        <v>4166.1499999999996</v>
      </c>
      <c r="Q594" s="72">
        <v>376.9</v>
      </c>
      <c r="R594" s="75">
        <v>45637</v>
      </c>
      <c r="S594" s="72" t="str">
        <f>TEXT(Table15[[#This Row],[Billing_Date]],"YYYY")</f>
        <v>2024</v>
      </c>
      <c r="T594" s="75">
        <v>45865</v>
      </c>
      <c r="U594" s="72" t="s">
        <v>28</v>
      </c>
      <c r="V594" s="72">
        <f>IF(Table15[[#This Row],[Payment_Status]]="Paid",1,0)</f>
        <v>1</v>
      </c>
      <c r="W594" s="72">
        <f>IF(Table15[[#This Row],[Payment_Status]]="Unpaid",1,0)</f>
        <v>0</v>
      </c>
      <c r="X594" s="72">
        <f>IF(Table15[[#This Row],[Payment_Status]]="Pending",1,0)</f>
        <v>0</v>
      </c>
      <c r="Y594" s="72" t="s">
        <v>38</v>
      </c>
      <c r="Z594" s="72" t="s">
        <v>39</v>
      </c>
      <c r="AA594" s="72" t="s">
        <v>45</v>
      </c>
      <c r="AB594" s="72">
        <v>30.31</v>
      </c>
      <c r="AC594" s="72">
        <v>37.97</v>
      </c>
      <c r="AD594" s="72" t="s">
        <v>32</v>
      </c>
      <c r="AE594" s="73">
        <v>44375</v>
      </c>
      <c r="AF594" s="72">
        <v>33</v>
      </c>
      <c r="AG594" s="76" t="s">
        <v>33</v>
      </c>
    </row>
    <row r="595" spans="5:33" x14ac:dyDescent="0.3">
      <c r="E595" s="71" t="s">
        <v>1146</v>
      </c>
      <c r="F595" s="72" t="s">
        <v>4568</v>
      </c>
      <c r="G595" s="72" t="s">
        <v>6571</v>
      </c>
      <c r="H595" s="72" t="s">
        <v>35</v>
      </c>
      <c r="I595" s="72" t="s">
        <v>8030</v>
      </c>
      <c r="J595" s="72" t="s">
        <v>8023</v>
      </c>
      <c r="K595" s="72" t="s">
        <v>1147</v>
      </c>
      <c r="L595" s="73">
        <v>45662</v>
      </c>
      <c r="M595" s="74">
        <v>0.16251157407407407</v>
      </c>
      <c r="N595" s="72">
        <v>249.1</v>
      </c>
      <c r="O595" s="72">
        <v>3439.09</v>
      </c>
      <c r="P595" s="72">
        <v>3688.19</v>
      </c>
      <c r="Q595" s="72">
        <v>1538.72</v>
      </c>
      <c r="R595" s="75">
        <v>45792</v>
      </c>
      <c r="S595" s="72" t="str">
        <f>TEXT(Table15[[#This Row],[Billing_Date]],"YYYY")</f>
        <v>2025</v>
      </c>
      <c r="T595" s="75">
        <v>45861</v>
      </c>
      <c r="U595" s="72" t="s">
        <v>28</v>
      </c>
      <c r="V595" s="72">
        <f>IF(Table15[[#This Row],[Payment_Status]]="Paid",1,0)</f>
        <v>1</v>
      </c>
      <c r="W595" s="72">
        <f>IF(Table15[[#This Row],[Payment_Status]]="Unpaid",1,0)</f>
        <v>0</v>
      </c>
      <c r="X595" s="72">
        <f>IF(Table15[[#This Row],[Payment_Status]]="Pending",1,0)</f>
        <v>0</v>
      </c>
      <c r="Y595" s="72" t="s">
        <v>38</v>
      </c>
      <c r="Z595" s="72" t="s">
        <v>30</v>
      </c>
      <c r="AA595" s="72" t="s">
        <v>45</v>
      </c>
      <c r="AB595" s="72">
        <v>138.62</v>
      </c>
      <c r="AC595" s="72">
        <v>110.48</v>
      </c>
      <c r="AD595" s="72" t="s">
        <v>32</v>
      </c>
      <c r="AE595" s="73">
        <v>45240</v>
      </c>
      <c r="AF595" s="72">
        <v>46</v>
      </c>
      <c r="AG595" s="76" t="s">
        <v>40</v>
      </c>
    </row>
    <row r="596" spans="5:33" x14ac:dyDescent="0.3">
      <c r="E596" s="71" t="s">
        <v>1148</v>
      </c>
      <c r="F596" s="72" t="s">
        <v>4569</v>
      </c>
      <c r="G596" s="72" t="s">
        <v>6572</v>
      </c>
      <c r="H596" s="72" t="s">
        <v>26</v>
      </c>
      <c r="I596" s="72" t="s">
        <v>8031</v>
      </c>
      <c r="J596" s="72" t="s">
        <v>8024</v>
      </c>
      <c r="K596" s="72" t="s">
        <v>1149</v>
      </c>
      <c r="L596" s="73">
        <v>45523</v>
      </c>
      <c r="M596" s="74">
        <v>0.31346064814814817</v>
      </c>
      <c r="N596" s="72">
        <v>61.86</v>
      </c>
      <c r="O596" s="72">
        <v>3237.65</v>
      </c>
      <c r="P596" s="72">
        <v>3299.51</v>
      </c>
      <c r="Q596" s="72">
        <v>431.52</v>
      </c>
      <c r="R596" s="75">
        <v>45738</v>
      </c>
      <c r="S596" s="72" t="str">
        <f>TEXT(Table15[[#This Row],[Billing_Date]],"YYYY")</f>
        <v>2025</v>
      </c>
      <c r="T596" s="75">
        <v>45873</v>
      </c>
      <c r="U596" s="72" t="s">
        <v>28</v>
      </c>
      <c r="V596" s="72">
        <f>IF(Table15[[#This Row],[Payment_Status]]="Paid",1,0)</f>
        <v>1</v>
      </c>
      <c r="W596" s="72">
        <f>IF(Table15[[#This Row],[Payment_Status]]="Unpaid",1,0)</f>
        <v>0</v>
      </c>
      <c r="X596" s="72">
        <f>IF(Table15[[#This Row],[Payment_Status]]="Pending",1,0)</f>
        <v>0</v>
      </c>
      <c r="Y596" s="72" t="s">
        <v>50</v>
      </c>
      <c r="Z596" s="72" t="s">
        <v>44</v>
      </c>
      <c r="AA596" s="72" t="s">
        <v>45</v>
      </c>
      <c r="AB596" s="72">
        <v>31.96</v>
      </c>
      <c r="AC596" s="72">
        <v>29.9</v>
      </c>
      <c r="AD596" s="72" t="s">
        <v>32</v>
      </c>
      <c r="AE596" s="73">
        <v>42964</v>
      </c>
      <c r="AF596" s="72">
        <v>25</v>
      </c>
      <c r="AG596" s="76" t="s">
        <v>33</v>
      </c>
    </row>
    <row r="597" spans="5:33" x14ac:dyDescent="0.3">
      <c r="E597" s="71" t="s">
        <v>1150</v>
      </c>
      <c r="F597" s="72" t="s">
        <v>4570</v>
      </c>
      <c r="G597" s="72" t="s">
        <v>6573</v>
      </c>
      <c r="H597" s="72" t="s">
        <v>30</v>
      </c>
      <c r="I597" s="72" t="s">
        <v>8025</v>
      </c>
      <c r="J597" s="72" t="s">
        <v>8020</v>
      </c>
      <c r="K597" s="72" t="s">
        <v>1151</v>
      </c>
      <c r="L597" s="73">
        <v>45699</v>
      </c>
      <c r="M597" s="74">
        <v>0.86802083333333335</v>
      </c>
      <c r="N597" s="72">
        <v>102.51</v>
      </c>
      <c r="O597" s="72">
        <v>3706.04</v>
      </c>
      <c r="P597" s="72">
        <v>3808.55</v>
      </c>
      <c r="Q597" s="72">
        <v>723.4</v>
      </c>
      <c r="R597" s="75">
        <v>45701</v>
      </c>
      <c r="S597" s="72" t="str">
        <f>TEXT(Table15[[#This Row],[Billing_Date]],"YYYY")</f>
        <v>2025</v>
      </c>
      <c r="T597" s="75">
        <v>45884</v>
      </c>
      <c r="U597" s="72" t="s">
        <v>49</v>
      </c>
      <c r="V597" s="72">
        <f>IF(Table15[[#This Row],[Payment_Status]]="Paid",1,0)</f>
        <v>0</v>
      </c>
      <c r="W597" s="72">
        <f>IF(Table15[[#This Row],[Payment_Status]]="Unpaid",1,0)</f>
        <v>1</v>
      </c>
      <c r="X597" s="72">
        <f>IF(Table15[[#This Row],[Payment_Status]]="Pending",1,0)</f>
        <v>0</v>
      </c>
      <c r="Y597" s="72" t="s">
        <v>58</v>
      </c>
      <c r="Z597" s="72" t="s">
        <v>44</v>
      </c>
      <c r="AA597" s="72" t="s">
        <v>85</v>
      </c>
      <c r="AB597" s="72">
        <v>48.43</v>
      </c>
      <c r="AC597" s="72">
        <v>54.08</v>
      </c>
      <c r="AD597" s="72" t="s">
        <v>32</v>
      </c>
      <c r="AE597" s="73">
        <v>45418</v>
      </c>
      <c r="AF597" s="72">
        <v>39</v>
      </c>
      <c r="AG597" s="76" t="s">
        <v>40</v>
      </c>
    </row>
    <row r="598" spans="5:33" x14ac:dyDescent="0.3">
      <c r="E598" s="71" t="s">
        <v>1152</v>
      </c>
      <c r="F598" s="72" t="s">
        <v>4571</v>
      </c>
      <c r="G598" s="72" t="s">
        <v>6574</v>
      </c>
      <c r="H598" s="72" t="s">
        <v>30</v>
      </c>
      <c r="I598" s="72" t="s">
        <v>8026</v>
      </c>
      <c r="J598" s="72" t="s">
        <v>8021</v>
      </c>
      <c r="K598" s="72" t="s">
        <v>1153</v>
      </c>
      <c r="L598" s="73">
        <v>45784</v>
      </c>
      <c r="M598" s="74">
        <v>0.90280092592592598</v>
      </c>
      <c r="N598" s="72">
        <v>96.69</v>
      </c>
      <c r="O598" s="72">
        <v>3695.34</v>
      </c>
      <c r="P598" s="72">
        <v>3792.03</v>
      </c>
      <c r="Q598" s="72">
        <v>635.26</v>
      </c>
      <c r="R598" s="75">
        <v>45787</v>
      </c>
      <c r="S598" s="72" t="str">
        <f>TEXT(Table15[[#This Row],[Billing_Date]],"YYYY")</f>
        <v>2025</v>
      </c>
      <c r="T598" s="75">
        <v>45862</v>
      </c>
      <c r="U598" s="72" t="s">
        <v>28</v>
      </c>
      <c r="V598" s="72">
        <f>IF(Table15[[#This Row],[Payment_Status]]="Paid",1,0)</f>
        <v>1</v>
      </c>
      <c r="W598" s="72">
        <f>IF(Table15[[#This Row],[Payment_Status]]="Unpaid",1,0)</f>
        <v>0</v>
      </c>
      <c r="X598" s="72">
        <f>IF(Table15[[#This Row],[Payment_Status]]="Pending",1,0)</f>
        <v>0</v>
      </c>
      <c r="Y598" s="72" t="s">
        <v>38</v>
      </c>
      <c r="Z598" s="72" t="s">
        <v>30</v>
      </c>
      <c r="AA598" s="72" t="s">
        <v>51</v>
      </c>
      <c r="AB598" s="72">
        <v>58.45</v>
      </c>
      <c r="AC598" s="72">
        <v>38.24</v>
      </c>
      <c r="AD598" s="72" t="s">
        <v>32</v>
      </c>
      <c r="AE598" s="73">
        <v>43439</v>
      </c>
      <c r="AF598" s="72">
        <v>59</v>
      </c>
      <c r="AG598" s="76" t="s">
        <v>40</v>
      </c>
    </row>
    <row r="599" spans="5:33" x14ac:dyDescent="0.3">
      <c r="E599" s="71" t="s">
        <v>1154</v>
      </c>
      <c r="F599" s="72" t="s">
        <v>4572</v>
      </c>
      <c r="G599" s="72" t="s">
        <v>6575</v>
      </c>
      <c r="H599" s="72" t="s">
        <v>30</v>
      </c>
      <c r="I599" s="72" t="s">
        <v>8026</v>
      </c>
      <c r="J599" s="72" t="s">
        <v>8021</v>
      </c>
      <c r="K599" s="72" t="s">
        <v>1155</v>
      </c>
      <c r="L599" s="73">
        <v>45771</v>
      </c>
      <c r="M599" s="74">
        <v>0.34938657407407409</v>
      </c>
      <c r="N599" s="72">
        <v>75.61</v>
      </c>
      <c r="O599" s="72">
        <v>4096.6000000000004</v>
      </c>
      <c r="P599" s="72">
        <v>4172.21</v>
      </c>
      <c r="Q599" s="72">
        <v>503.74</v>
      </c>
      <c r="R599" s="75">
        <v>45775</v>
      </c>
      <c r="S599" s="72" t="str">
        <f>TEXT(Table15[[#This Row],[Billing_Date]],"YYYY")</f>
        <v>2025</v>
      </c>
      <c r="T599" s="75">
        <v>45866</v>
      </c>
      <c r="U599" s="72" t="s">
        <v>37</v>
      </c>
      <c r="V599" s="72">
        <f>IF(Table15[[#This Row],[Payment_Status]]="Paid",1,0)</f>
        <v>0</v>
      </c>
      <c r="W599" s="72">
        <f>IF(Table15[[#This Row],[Payment_Status]]="Unpaid",1,0)</f>
        <v>0</v>
      </c>
      <c r="X599" s="72">
        <f>IF(Table15[[#This Row],[Payment_Status]]="Pending",1,0)</f>
        <v>1</v>
      </c>
      <c r="Y599" s="72" t="s">
        <v>43</v>
      </c>
      <c r="Z599" s="72" t="s">
        <v>44</v>
      </c>
      <c r="AA599" s="72" t="s">
        <v>51</v>
      </c>
      <c r="AB599" s="72">
        <v>44.88</v>
      </c>
      <c r="AC599" s="72">
        <v>30.73</v>
      </c>
      <c r="AD599" s="72" t="s">
        <v>46</v>
      </c>
      <c r="AE599" s="73">
        <v>43548</v>
      </c>
      <c r="AF599" s="72">
        <v>51</v>
      </c>
      <c r="AG599" s="76" t="s">
        <v>33</v>
      </c>
    </row>
    <row r="600" spans="5:33" x14ac:dyDescent="0.3">
      <c r="E600" s="71" t="s">
        <v>1156</v>
      </c>
      <c r="F600" s="72" t="s">
        <v>4573</v>
      </c>
      <c r="G600" s="72" t="s">
        <v>6576</v>
      </c>
      <c r="H600" s="72" t="s">
        <v>30</v>
      </c>
      <c r="I600" s="72" t="s">
        <v>8030</v>
      </c>
      <c r="J600" s="72" t="s">
        <v>8023</v>
      </c>
      <c r="K600" s="72" t="s">
        <v>1157</v>
      </c>
      <c r="L600" s="73">
        <v>45596</v>
      </c>
      <c r="M600" s="74">
        <v>0.48123842592592592</v>
      </c>
      <c r="N600" s="72">
        <v>176.61</v>
      </c>
      <c r="O600" s="72">
        <v>1080.3599999999999</v>
      </c>
      <c r="P600" s="72">
        <v>1256.96999999999</v>
      </c>
      <c r="Q600" s="72">
        <v>1006.21</v>
      </c>
      <c r="R600" s="75">
        <v>45745</v>
      </c>
      <c r="S600" s="72" t="str">
        <f>TEXT(Table15[[#This Row],[Billing_Date]],"YYYY")</f>
        <v>2025</v>
      </c>
      <c r="T600" s="75">
        <v>45870</v>
      </c>
      <c r="U600" s="72" t="s">
        <v>49</v>
      </c>
      <c r="V600" s="72">
        <f>IF(Table15[[#This Row],[Payment_Status]]="Paid",1,0)</f>
        <v>0</v>
      </c>
      <c r="W600" s="72">
        <f>IF(Table15[[#This Row],[Payment_Status]]="Unpaid",1,0)</f>
        <v>1</v>
      </c>
      <c r="X600" s="72">
        <f>IF(Table15[[#This Row],[Payment_Status]]="Pending",1,0)</f>
        <v>0</v>
      </c>
      <c r="Y600" s="72" t="s">
        <v>38</v>
      </c>
      <c r="Z600" s="72" t="s">
        <v>30</v>
      </c>
      <c r="AA600" s="72" t="s">
        <v>63</v>
      </c>
      <c r="AB600" s="72">
        <v>72.489999999999995</v>
      </c>
      <c r="AC600" s="72">
        <v>104.12</v>
      </c>
      <c r="AD600" s="72" t="s">
        <v>32</v>
      </c>
      <c r="AE600" s="73">
        <v>44205</v>
      </c>
      <c r="AF600" s="72">
        <v>43</v>
      </c>
      <c r="AG600" s="76" t="s">
        <v>64</v>
      </c>
    </row>
    <row r="601" spans="5:33" x14ac:dyDescent="0.3">
      <c r="E601" s="71" t="s">
        <v>1158</v>
      </c>
      <c r="F601" s="72" t="s">
        <v>4574</v>
      </c>
      <c r="G601" s="72" t="s">
        <v>6577</v>
      </c>
      <c r="H601" s="72" t="s">
        <v>30</v>
      </c>
      <c r="I601" s="72" t="s">
        <v>8031</v>
      </c>
      <c r="J601" s="72" t="s">
        <v>8024</v>
      </c>
      <c r="K601" s="72" t="s">
        <v>1159</v>
      </c>
      <c r="L601" s="73">
        <v>45837</v>
      </c>
      <c r="M601" s="74">
        <v>0.53400462962962958</v>
      </c>
      <c r="N601" s="72">
        <v>153.75</v>
      </c>
      <c r="O601" s="72">
        <v>4087.19</v>
      </c>
      <c r="P601" s="72">
        <v>4240.9399999999996</v>
      </c>
      <c r="Q601" s="72">
        <v>717.54</v>
      </c>
      <c r="R601" s="75">
        <v>45842</v>
      </c>
      <c r="S601" s="72" t="str">
        <f>TEXT(Table15[[#This Row],[Billing_Date]],"YYYY")</f>
        <v>2025</v>
      </c>
      <c r="T601" s="75">
        <v>45880</v>
      </c>
      <c r="U601" s="72" t="s">
        <v>28</v>
      </c>
      <c r="V601" s="72">
        <f>IF(Table15[[#This Row],[Payment_Status]]="Paid",1,0)</f>
        <v>1</v>
      </c>
      <c r="W601" s="72">
        <f>IF(Table15[[#This Row],[Payment_Status]]="Unpaid",1,0)</f>
        <v>0</v>
      </c>
      <c r="X601" s="72">
        <f>IF(Table15[[#This Row],[Payment_Status]]="Pending",1,0)</f>
        <v>0</v>
      </c>
      <c r="Y601" s="72" t="s">
        <v>43</v>
      </c>
      <c r="Z601" s="72" t="s">
        <v>44</v>
      </c>
      <c r="AA601" s="72" t="s">
        <v>31</v>
      </c>
      <c r="AB601" s="72">
        <v>83.9</v>
      </c>
      <c r="AC601" s="72">
        <v>69.849999999999994</v>
      </c>
      <c r="AD601" s="72" t="s">
        <v>46</v>
      </c>
      <c r="AE601" s="73">
        <v>44112</v>
      </c>
      <c r="AF601" s="72">
        <v>28</v>
      </c>
      <c r="AG601" s="76" t="s">
        <v>33</v>
      </c>
    </row>
    <row r="602" spans="5:33" x14ac:dyDescent="0.3">
      <c r="E602" s="71" t="s">
        <v>1160</v>
      </c>
      <c r="F602" s="72" t="s">
        <v>4575</v>
      </c>
      <c r="G602" s="72" t="s">
        <v>6578</v>
      </c>
      <c r="H602" s="72" t="s">
        <v>30</v>
      </c>
      <c r="I602" s="72" t="s">
        <v>8031</v>
      </c>
      <c r="J602" s="72" t="s">
        <v>8024</v>
      </c>
      <c r="K602" s="72" t="s">
        <v>1161</v>
      </c>
      <c r="L602" s="73">
        <v>45585</v>
      </c>
      <c r="M602" s="74">
        <v>0.37804398148148149</v>
      </c>
      <c r="N602" s="72">
        <v>245.1</v>
      </c>
      <c r="O602" s="72">
        <v>2301.94</v>
      </c>
      <c r="P602" s="72">
        <v>2547.04</v>
      </c>
      <c r="Q602" s="72">
        <v>1423.02</v>
      </c>
      <c r="R602" s="75">
        <v>45586</v>
      </c>
      <c r="S602" s="72" t="str">
        <f>TEXT(Table15[[#This Row],[Billing_Date]],"YYYY")</f>
        <v>2024</v>
      </c>
      <c r="T602" s="75">
        <v>45883</v>
      </c>
      <c r="U602" s="72" t="s">
        <v>28</v>
      </c>
      <c r="V602" s="72">
        <f>IF(Table15[[#This Row],[Payment_Status]]="Paid",1,0)</f>
        <v>1</v>
      </c>
      <c r="W602" s="72">
        <f>IF(Table15[[#This Row],[Payment_Status]]="Unpaid",1,0)</f>
        <v>0</v>
      </c>
      <c r="X602" s="72">
        <f>IF(Table15[[#This Row],[Payment_Status]]="Pending",1,0)</f>
        <v>0</v>
      </c>
      <c r="Y602" s="72" t="s">
        <v>50</v>
      </c>
      <c r="Z602" s="72" t="s">
        <v>30</v>
      </c>
      <c r="AA602" s="72" t="s">
        <v>31</v>
      </c>
      <c r="AB602" s="72">
        <v>141.25</v>
      </c>
      <c r="AC602" s="72">
        <v>103.85</v>
      </c>
      <c r="AD602" s="72" t="s">
        <v>32</v>
      </c>
      <c r="AE602" s="73">
        <v>44136</v>
      </c>
      <c r="AF602" s="72">
        <v>47</v>
      </c>
      <c r="AG602" s="76" t="s">
        <v>64</v>
      </c>
    </row>
    <row r="603" spans="5:33" x14ac:dyDescent="0.3">
      <c r="E603" s="71" t="s">
        <v>1162</v>
      </c>
      <c r="F603" s="72" t="s">
        <v>4576</v>
      </c>
      <c r="G603" s="72" t="s">
        <v>6579</v>
      </c>
      <c r="H603" s="72" t="s">
        <v>26</v>
      </c>
      <c r="I603" s="72" t="s">
        <v>8026</v>
      </c>
      <c r="J603" s="72" t="s">
        <v>8021</v>
      </c>
      <c r="K603" s="72" t="s">
        <v>1163</v>
      </c>
      <c r="L603" s="73">
        <v>45495</v>
      </c>
      <c r="M603" s="74">
        <v>0.33055555555555555</v>
      </c>
      <c r="N603" s="72">
        <v>81.17</v>
      </c>
      <c r="O603" s="72">
        <v>4651.91</v>
      </c>
      <c r="P603" s="72">
        <v>4733.08</v>
      </c>
      <c r="Q603" s="72">
        <v>522.41</v>
      </c>
      <c r="R603" s="75">
        <v>45622</v>
      </c>
      <c r="S603" s="72" t="str">
        <f>TEXT(Table15[[#This Row],[Billing_Date]],"YYYY")</f>
        <v>2024</v>
      </c>
      <c r="T603" s="75">
        <v>45883</v>
      </c>
      <c r="U603" s="72" t="s">
        <v>28</v>
      </c>
      <c r="V603" s="72">
        <f>IF(Table15[[#This Row],[Payment_Status]]="Paid",1,0)</f>
        <v>1</v>
      </c>
      <c r="W603" s="72">
        <f>IF(Table15[[#This Row],[Payment_Status]]="Unpaid",1,0)</f>
        <v>0</v>
      </c>
      <c r="X603" s="72">
        <f>IF(Table15[[#This Row],[Payment_Status]]="Pending",1,0)</f>
        <v>0</v>
      </c>
      <c r="Y603" s="72" t="s">
        <v>38</v>
      </c>
      <c r="Z603" s="72" t="s">
        <v>30</v>
      </c>
      <c r="AA603" s="72" t="s">
        <v>45</v>
      </c>
      <c r="AB603" s="72">
        <v>33.22</v>
      </c>
      <c r="AC603" s="72">
        <v>47.95</v>
      </c>
      <c r="AD603" s="72" t="s">
        <v>46</v>
      </c>
      <c r="AE603" s="73">
        <v>42690</v>
      </c>
      <c r="AF603" s="72">
        <v>72</v>
      </c>
      <c r="AG603" s="76" t="s">
        <v>64</v>
      </c>
    </row>
    <row r="604" spans="5:33" x14ac:dyDescent="0.3">
      <c r="E604" s="71" t="s">
        <v>1166</v>
      </c>
      <c r="F604" s="72" t="s">
        <v>4578</v>
      </c>
      <c r="G604" s="72" t="s">
        <v>6581</v>
      </c>
      <c r="H604" s="72" t="s">
        <v>30</v>
      </c>
      <c r="I604" s="72" t="s">
        <v>8030</v>
      </c>
      <c r="J604" s="72" t="s">
        <v>8023</v>
      </c>
      <c r="K604" s="72" t="s">
        <v>1167</v>
      </c>
      <c r="L604" s="73">
        <v>45744</v>
      </c>
      <c r="M604" s="74">
        <v>0.43010416666666668</v>
      </c>
      <c r="N604" s="72">
        <v>411.33</v>
      </c>
      <c r="O604" s="72">
        <v>1688.77</v>
      </c>
      <c r="P604" s="72">
        <v>2100.1</v>
      </c>
      <c r="Q604" s="72">
        <v>2644.34</v>
      </c>
      <c r="R604" s="75">
        <v>45745</v>
      </c>
      <c r="S604" s="72" t="str">
        <f>TEXT(Table15[[#This Row],[Billing_Date]],"YYYY")</f>
        <v>2025</v>
      </c>
      <c r="T604" s="75">
        <v>45858</v>
      </c>
      <c r="U604" s="72" t="s">
        <v>28</v>
      </c>
      <c r="V604" s="72">
        <f>IF(Table15[[#This Row],[Payment_Status]]="Paid",1,0)</f>
        <v>1</v>
      </c>
      <c r="W604" s="72">
        <f>IF(Table15[[#This Row],[Payment_Status]]="Unpaid",1,0)</f>
        <v>0</v>
      </c>
      <c r="X604" s="72">
        <f>IF(Table15[[#This Row],[Payment_Status]]="Pending",1,0)</f>
        <v>0</v>
      </c>
      <c r="Y604" s="72" t="s">
        <v>50</v>
      </c>
      <c r="Z604" s="72" t="s">
        <v>39</v>
      </c>
      <c r="AA604" s="72" t="s">
        <v>31</v>
      </c>
      <c r="AB604" s="72">
        <v>217.46</v>
      </c>
      <c r="AC604" s="72">
        <v>193.87</v>
      </c>
      <c r="AD604" s="72" t="s">
        <v>32</v>
      </c>
      <c r="AE604" s="73">
        <v>42565</v>
      </c>
      <c r="AF604" s="72">
        <v>27</v>
      </c>
      <c r="AG604" s="76" t="s">
        <v>33</v>
      </c>
    </row>
    <row r="605" spans="5:33" x14ac:dyDescent="0.3">
      <c r="E605" s="71" t="s">
        <v>1168</v>
      </c>
      <c r="F605" s="72" t="s">
        <v>4579</v>
      </c>
      <c r="G605" s="72" t="s">
        <v>6582</v>
      </c>
      <c r="H605" s="72" t="s">
        <v>30</v>
      </c>
      <c r="I605" s="72" t="s">
        <v>8030</v>
      </c>
      <c r="J605" s="72" t="s">
        <v>8023</v>
      </c>
      <c r="K605" s="72" t="s">
        <v>1169</v>
      </c>
      <c r="L605" s="73">
        <v>45521</v>
      </c>
      <c r="M605" s="74">
        <v>0.67476851851851849</v>
      </c>
      <c r="N605" s="72">
        <v>491.63</v>
      </c>
      <c r="O605" s="72">
        <v>1731.15</v>
      </c>
      <c r="P605" s="72">
        <v>2222.7800000000002</v>
      </c>
      <c r="Q605" s="72">
        <v>3180.5</v>
      </c>
      <c r="R605" s="75">
        <v>45795</v>
      </c>
      <c r="S605" s="72" t="str">
        <f>TEXT(Table15[[#This Row],[Billing_Date]],"YYYY")</f>
        <v>2025</v>
      </c>
      <c r="T605" s="75">
        <v>45858</v>
      </c>
      <c r="U605" s="72" t="s">
        <v>49</v>
      </c>
      <c r="V605" s="72">
        <f>IF(Table15[[#This Row],[Payment_Status]]="Paid",1,0)</f>
        <v>0</v>
      </c>
      <c r="W605" s="72">
        <f>IF(Table15[[#This Row],[Payment_Status]]="Unpaid",1,0)</f>
        <v>1</v>
      </c>
      <c r="X605" s="72">
        <f>IF(Table15[[#This Row],[Payment_Status]]="Pending",1,0)</f>
        <v>0</v>
      </c>
      <c r="Y605" s="72" t="s">
        <v>43</v>
      </c>
      <c r="Z605" s="72" t="s">
        <v>39</v>
      </c>
      <c r="AA605" s="72" t="s">
        <v>63</v>
      </c>
      <c r="AB605" s="72">
        <v>332.63</v>
      </c>
      <c r="AC605" s="72">
        <v>159</v>
      </c>
      <c r="AD605" s="72" t="s">
        <v>46</v>
      </c>
      <c r="AE605" s="73">
        <v>43418</v>
      </c>
      <c r="AF605" s="72">
        <v>65</v>
      </c>
      <c r="AG605" s="76" t="s">
        <v>40</v>
      </c>
    </row>
    <row r="606" spans="5:33" x14ac:dyDescent="0.3">
      <c r="E606" s="71" t="s">
        <v>1941</v>
      </c>
      <c r="F606" s="72" t="s">
        <v>4580</v>
      </c>
      <c r="G606" s="72" t="s">
        <v>6583</v>
      </c>
      <c r="H606" s="72" t="s">
        <v>26</v>
      </c>
      <c r="I606" s="72" t="s">
        <v>8026</v>
      </c>
      <c r="J606" s="72" t="s">
        <v>8021</v>
      </c>
      <c r="K606" s="72" t="s">
        <v>1942</v>
      </c>
      <c r="L606" s="73">
        <v>45668</v>
      </c>
      <c r="M606" s="74">
        <v>0.41373842592592591</v>
      </c>
      <c r="N606" s="72">
        <v>226.63</v>
      </c>
      <c r="O606" s="72">
        <v>2199.5700000000002</v>
      </c>
      <c r="P606" s="72">
        <v>2426.1999999999998</v>
      </c>
      <c r="Q606" s="72">
        <v>1420.38</v>
      </c>
      <c r="R606" s="75">
        <v>45805</v>
      </c>
      <c r="S606" s="72" t="str">
        <f>TEXT(Table15[[#This Row],[Billing_Date]],"YYYY")</f>
        <v>2025</v>
      </c>
      <c r="T606" s="75">
        <v>45865</v>
      </c>
      <c r="U606" s="72" t="s">
        <v>28</v>
      </c>
      <c r="V606" s="72">
        <f>IF(Table15[[#This Row],[Payment_Status]]="Paid",1,0)</f>
        <v>1</v>
      </c>
      <c r="W606" s="72">
        <f>IF(Table15[[#This Row],[Payment_Status]]="Unpaid",1,0)</f>
        <v>0</v>
      </c>
      <c r="X606" s="72">
        <f>IF(Table15[[#This Row],[Payment_Status]]="Pending",1,0)</f>
        <v>0</v>
      </c>
      <c r="Y606" s="72" t="s">
        <v>50</v>
      </c>
      <c r="Z606" s="72" t="s">
        <v>30</v>
      </c>
      <c r="AA606" s="72" t="s">
        <v>45</v>
      </c>
      <c r="AB606" s="72">
        <v>100.53</v>
      </c>
      <c r="AC606" s="72">
        <v>126.1</v>
      </c>
      <c r="AD606" s="72" t="s">
        <v>32</v>
      </c>
      <c r="AE606" s="73">
        <v>44823</v>
      </c>
      <c r="AF606" s="72">
        <v>33</v>
      </c>
      <c r="AG606" s="76" t="s">
        <v>33</v>
      </c>
    </row>
    <row r="607" spans="5:33" x14ac:dyDescent="0.3">
      <c r="E607" s="71" t="s">
        <v>2340</v>
      </c>
      <c r="F607" s="72" t="s">
        <v>4581</v>
      </c>
      <c r="G607" s="72" t="s">
        <v>6584</v>
      </c>
      <c r="H607" s="72" t="s">
        <v>35</v>
      </c>
      <c r="I607" s="72" t="s">
        <v>8026</v>
      </c>
      <c r="J607" s="72" t="s">
        <v>8021</v>
      </c>
      <c r="K607" s="72" t="s">
        <v>2341</v>
      </c>
      <c r="L607" s="73">
        <v>45526</v>
      </c>
      <c r="M607" s="74">
        <v>7.5914351851851858E-2</v>
      </c>
      <c r="N607" s="72">
        <v>332.15</v>
      </c>
      <c r="O607" s="72">
        <v>4587.24</v>
      </c>
      <c r="P607" s="72">
        <v>4919.3899999999903</v>
      </c>
      <c r="Q607" s="72">
        <v>2027.57</v>
      </c>
      <c r="R607" s="75">
        <v>45543</v>
      </c>
      <c r="S607" s="72" t="str">
        <f>TEXT(Table15[[#This Row],[Billing_Date]],"YYYY")</f>
        <v>2024</v>
      </c>
      <c r="T607" s="75">
        <v>45857</v>
      </c>
      <c r="U607" s="72" t="s">
        <v>28</v>
      </c>
      <c r="V607" s="72">
        <f>IF(Table15[[#This Row],[Payment_Status]]="Paid",1,0)</f>
        <v>1</v>
      </c>
      <c r="W607" s="72">
        <f>IF(Table15[[#This Row],[Payment_Status]]="Unpaid",1,0)</f>
        <v>0</v>
      </c>
      <c r="X607" s="72">
        <f>IF(Table15[[#This Row],[Payment_Status]]="Pending",1,0)</f>
        <v>0</v>
      </c>
      <c r="Y607" s="72" t="s">
        <v>29</v>
      </c>
      <c r="Z607" s="72" t="s">
        <v>44</v>
      </c>
      <c r="AA607" s="72" t="s">
        <v>45</v>
      </c>
      <c r="AB607" s="72">
        <v>136.91999999999999</v>
      </c>
      <c r="AC607" s="72">
        <v>195.23</v>
      </c>
      <c r="AD607" s="72" t="s">
        <v>32</v>
      </c>
      <c r="AE607" s="73">
        <v>43616</v>
      </c>
      <c r="AF607" s="72">
        <v>39</v>
      </c>
      <c r="AG607" s="76" t="s">
        <v>33</v>
      </c>
    </row>
    <row r="608" spans="5:33" x14ac:dyDescent="0.3">
      <c r="E608" s="71" t="s">
        <v>1174</v>
      </c>
      <c r="F608" s="72" t="s">
        <v>4582</v>
      </c>
      <c r="G608" s="72" t="s">
        <v>6585</v>
      </c>
      <c r="H608" s="72" t="s">
        <v>35</v>
      </c>
      <c r="I608" s="72" t="s">
        <v>8028</v>
      </c>
      <c r="J608" s="72" t="s">
        <v>8022</v>
      </c>
      <c r="K608" s="72" t="s">
        <v>1175</v>
      </c>
      <c r="L608" s="73">
        <v>45597</v>
      </c>
      <c r="M608" s="74">
        <v>0.11400462962962964</v>
      </c>
      <c r="N608" s="72">
        <v>252.24</v>
      </c>
      <c r="O608" s="72">
        <v>1545.09</v>
      </c>
      <c r="P608" s="72">
        <v>1797.33</v>
      </c>
      <c r="Q608" s="72">
        <v>1698.13</v>
      </c>
      <c r="R608" s="75">
        <v>45608</v>
      </c>
      <c r="S608" s="72" t="str">
        <f>TEXT(Table15[[#This Row],[Billing_Date]],"YYYY")</f>
        <v>2024</v>
      </c>
      <c r="T608" s="75">
        <v>45866</v>
      </c>
      <c r="U608" s="72" t="s">
        <v>49</v>
      </c>
      <c r="V608" s="72">
        <f>IF(Table15[[#This Row],[Payment_Status]]="Paid",1,0)</f>
        <v>0</v>
      </c>
      <c r="W608" s="72">
        <f>IF(Table15[[#This Row],[Payment_Status]]="Unpaid",1,0)</f>
        <v>1</v>
      </c>
      <c r="X608" s="72">
        <f>IF(Table15[[#This Row],[Payment_Status]]="Pending",1,0)</f>
        <v>0</v>
      </c>
      <c r="Y608" s="72" t="s">
        <v>29</v>
      </c>
      <c r="Z608" s="72" t="s">
        <v>44</v>
      </c>
      <c r="AA608" s="72" t="s">
        <v>63</v>
      </c>
      <c r="AB608" s="72">
        <v>130.16999999999999</v>
      </c>
      <c r="AC608" s="72">
        <v>122.07</v>
      </c>
      <c r="AD608" s="72" t="s">
        <v>46</v>
      </c>
      <c r="AE608" s="73">
        <v>45023</v>
      </c>
      <c r="AF608" s="72">
        <v>43</v>
      </c>
      <c r="AG608" s="76" t="s">
        <v>64</v>
      </c>
    </row>
    <row r="609" spans="5:33" x14ac:dyDescent="0.3">
      <c r="E609" s="71" t="s">
        <v>1176</v>
      </c>
      <c r="F609" s="72" t="s">
        <v>4583</v>
      </c>
      <c r="G609" s="72" t="s">
        <v>6586</v>
      </c>
      <c r="H609" s="72" t="s">
        <v>30</v>
      </c>
      <c r="I609" s="72" t="s">
        <v>8027</v>
      </c>
      <c r="J609" s="72" t="s">
        <v>8022</v>
      </c>
      <c r="K609" s="72" t="s">
        <v>1177</v>
      </c>
      <c r="L609" s="73">
        <v>45697</v>
      </c>
      <c r="M609" s="74">
        <v>0.44671296296296298</v>
      </c>
      <c r="N609" s="72">
        <v>42.99</v>
      </c>
      <c r="O609" s="72">
        <v>1604.49</v>
      </c>
      <c r="P609" s="72">
        <v>1647.48</v>
      </c>
      <c r="Q609" s="72">
        <v>220.5</v>
      </c>
      <c r="R609" s="75">
        <v>45785</v>
      </c>
      <c r="S609" s="72" t="str">
        <f>TEXT(Table15[[#This Row],[Billing_Date]],"YYYY")</f>
        <v>2025</v>
      </c>
      <c r="T609" s="75">
        <v>45876</v>
      </c>
      <c r="U609" s="72" t="s">
        <v>28</v>
      </c>
      <c r="V609" s="72">
        <f>IF(Table15[[#This Row],[Payment_Status]]="Paid",1,0)</f>
        <v>1</v>
      </c>
      <c r="W609" s="72">
        <f>IF(Table15[[#This Row],[Payment_Status]]="Unpaid",1,0)</f>
        <v>0</v>
      </c>
      <c r="X609" s="72">
        <f>IF(Table15[[#This Row],[Payment_Status]]="Pending",1,0)</f>
        <v>0</v>
      </c>
      <c r="Y609" s="72" t="s">
        <v>58</v>
      </c>
      <c r="Z609" s="72" t="s">
        <v>44</v>
      </c>
      <c r="AA609" s="72" t="s">
        <v>45</v>
      </c>
      <c r="AB609" s="72">
        <v>24.65</v>
      </c>
      <c r="AC609" s="72">
        <v>18.34</v>
      </c>
      <c r="AD609" s="72" t="s">
        <v>32</v>
      </c>
      <c r="AE609" s="73">
        <v>43465</v>
      </c>
      <c r="AF609" s="72">
        <v>58</v>
      </c>
      <c r="AG609" s="76" t="s">
        <v>64</v>
      </c>
    </row>
    <row r="610" spans="5:33" x14ac:dyDescent="0.3">
      <c r="E610" s="71" t="s">
        <v>1178</v>
      </c>
      <c r="F610" s="72" t="s">
        <v>4584</v>
      </c>
      <c r="G610" s="72" t="s">
        <v>6587</v>
      </c>
      <c r="H610" s="72" t="s">
        <v>35</v>
      </c>
      <c r="I610" s="72" t="s">
        <v>8031</v>
      </c>
      <c r="J610" s="72" t="s">
        <v>8024</v>
      </c>
      <c r="K610" s="72" t="s">
        <v>1179</v>
      </c>
      <c r="L610" s="73">
        <v>45813</v>
      </c>
      <c r="M610" s="74">
        <v>0.25694444444444442</v>
      </c>
      <c r="N610" s="72">
        <v>37.020000000000003</v>
      </c>
      <c r="O610" s="72">
        <v>2244.25</v>
      </c>
      <c r="P610" s="72">
        <v>2281.27</v>
      </c>
      <c r="Q610" s="72">
        <v>169.85</v>
      </c>
      <c r="R610" s="75">
        <v>45817</v>
      </c>
      <c r="S610" s="72" t="str">
        <f>TEXT(Table15[[#This Row],[Billing_Date]],"YYYY")</f>
        <v>2025</v>
      </c>
      <c r="T610" s="75">
        <v>45863</v>
      </c>
      <c r="U610" s="72" t="s">
        <v>37</v>
      </c>
      <c r="V610" s="72">
        <f>IF(Table15[[#This Row],[Payment_Status]]="Paid",1,0)</f>
        <v>0</v>
      </c>
      <c r="W610" s="72">
        <f>IF(Table15[[#This Row],[Payment_Status]]="Unpaid",1,0)</f>
        <v>0</v>
      </c>
      <c r="X610" s="72">
        <f>IF(Table15[[#This Row],[Payment_Status]]="Pending",1,0)</f>
        <v>1</v>
      </c>
      <c r="Y610" s="72" t="s">
        <v>58</v>
      </c>
      <c r="Z610" s="72" t="s">
        <v>30</v>
      </c>
      <c r="AA610" s="72" t="s">
        <v>45</v>
      </c>
      <c r="AB610" s="72">
        <v>19.41</v>
      </c>
      <c r="AC610" s="72">
        <v>17.61</v>
      </c>
      <c r="AD610" s="72" t="s">
        <v>32</v>
      </c>
      <c r="AE610" s="73">
        <v>44144</v>
      </c>
      <c r="AF610" s="72">
        <v>60</v>
      </c>
      <c r="AG610" s="76" t="s">
        <v>40</v>
      </c>
    </row>
    <row r="611" spans="5:33" x14ac:dyDescent="0.3">
      <c r="E611" s="71" t="s">
        <v>1615</v>
      </c>
      <c r="F611" s="72" t="s">
        <v>4585</v>
      </c>
      <c r="G611" s="72" t="s">
        <v>6588</v>
      </c>
      <c r="H611" s="72" t="s">
        <v>30</v>
      </c>
      <c r="I611" s="72" t="s">
        <v>8030</v>
      </c>
      <c r="J611" s="72" t="s">
        <v>8023</v>
      </c>
      <c r="K611" s="72" t="s">
        <v>1616</v>
      </c>
      <c r="L611" s="73">
        <v>45677</v>
      </c>
      <c r="M611" s="74">
        <v>0.59423611111111108</v>
      </c>
      <c r="N611" s="72">
        <v>304.61</v>
      </c>
      <c r="O611" s="72">
        <v>4256.9799999999996</v>
      </c>
      <c r="P611" s="72">
        <v>4561.5899999999901</v>
      </c>
      <c r="Q611" s="72">
        <v>1464.33</v>
      </c>
      <c r="R611" s="75">
        <v>45680</v>
      </c>
      <c r="S611" s="72" t="str">
        <f>TEXT(Table15[[#This Row],[Billing_Date]],"YYYY")</f>
        <v>2025</v>
      </c>
      <c r="T611" s="75">
        <v>45861</v>
      </c>
      <c r="U611" s="72" t="s">
        <v>37</v>
      </c>
      <c r="V611" s="72">
        <f>IF(Table15[[#This Row],[Payment_Status]]="Paid",1,0)</f>
        <v>0</v>
      </c>
      <c r="W611" s="72">
        <f>IF(Table15[[#This Row],[Payment_Status]]="Unpaid",1,0)</f>
        <v>0</v>
      </c>
      <c r="X611" s="72">
        <f>IF(Table15[[#This Row],[Payment_Status]]="Pending",1,0)</f>
        <v>1</v>
      </c>
      <c r="Y611" s="72" t="s">
        <v>29</v>
      </c>
      <c r="Z611" s="72" t="s">
        <v>30</v>
      </c>
      <c r="AA611" s="72" t="s">
        <v>45</v>
      </c>
      <c r="AB611" s="72">
        <v>167.24</v>
      </c>
      <c r="AC611" s="72">
        <v>137.37</v>
      </c>
      <c r="AD611" s="72" t="s">
        <v>32</v>
      </c>
      <c r="AE611" s="73">
        <v>44720</v>
      </c>
      <c r="AF611" s="72">
        <v>75</v>
      </c>
      <c r="AG611" s="76" t="s">
        <v>33</v>
      </c>
    </row>
    <row r="612" spans="5:33" x14ac:dyDescent="0.3">
      <c r="E612" s="71" t="s">
        <v>1182</v>
      </c>
      <c r="F612" s="72" t="s">
        <v>4586</v>
      </c>
      <c r="G612" s="72" t="s">
        <v>6589</v>
      </c>
      <c r="H612" s="72" t="s">
        <v>35</v>
      </c>
      <c r="I612" s="72" t="s">
        <v>8030</v>
      </c>
      <c r="J612" s="72" t="s">
        <v>8023</v>
      </c>
      <c r="K612" s="72" t="s">
        <v>1183</v>
      </c>
      <c r="L612" s="73">
        <v>45624</v>
      </c>
      <c r="M612" s="74">
        <v>0.22836805555555556</v>
      </c>
      <c r="N612" s="72">
        <v>262.70999999999998</v>
      </c>
      <c r="O612" s="72">
        <v>1161.71</v>
      </c>
      <c r="P612" s="72">
        <v>1424.42</v>
      </c>
      <c r="Q612" s="72">
        <v>1774.46</v>
      </c>
      <c r="R612" s="75">
        <v>45628</v>
      </c>
      <c r="S612" s="72" t="str">
        <f>TEXT(Table15[[#This Row],[Billing_Date]],"YYYY")</f>
        <v>2024</v>
      </c>
      <c r="T612" s="75">
        <v>45869</v>
      </c>
      <c r="U612" s="72" t="s">
        <v>37</v>
      </c>
      <c r="V612" s="72">
        <f>IF(Table15[[#This Row],[Payment_Status]]="Paid",1,0)</f>
        <v>0</v>
      </c>
      <c r="W612" s="72">
        <f>IF(Table15[[#This Row],[Payment_Status]]="Unpaid",1,0)</f>
        <v>0</v>
      </c>
      <c r="X612" s="72">
        <f>IF(Table15[[#This Row],[Payment_Status]]="Pending",1,0)</f>
        <v>1</v>
      </c>
      <c r="Y612" s="72" t="s">
        <v>43</v>
      </c>
      <c r="Z612" s="72" t="s">
        <v>44</v>
      </c>
      <c r="AA612" s="72" t="s">
        <v>45</v>
      </c>
      <c r="AB612" s="72">
        <v>112.74</v>
      </c>
      <c r="AC612" s="72">
        <v>149.97</v>
      </c>
      <c r="AD612" s="72" t="s">
        <v>46</v>
      </c>
      <c r="AE612" s="73">
        <v>45035</v>
      </c>
      <c r="AF612" s="72">
        <v>36</v>
      </c>
      <c r="AG612" s="76" t="s">
        <v>40</v>
      </c>
    </row>
    <row r="613" spans="5:33" x14ac:dyDescent="0.3">
      <c r="E613" s="71" t="s">
        <v>1184</v>
      </c>
      <c r="F613" s="72" t="s">
        <v>4182</v>
      </c>
      <c r="G613" s="72" t="s">
        <v>6590</v>
      </c>
      <c r="H613" s="72" t="s">
        <v>30</v>
      </c>
      <c r="I613" s="72" t="s">
        <v>8026</v>
      </c>
      <c r="J613" s="72" t="s">
        <v>8021</v>
      </c>
      <c r="K613" s="72" t="s">
        <v>1185</v>
      </c>
      <c r="L613" s="73">
        <v>45698</v>
      </c>
      <c r="M613" s="74">
        <v>0.96027777777777779</v>
      </c>
      <c r="N613" s="72">
        <v>269.07</v>
      </c>
      <c r="O613" s="72">
        <v>2781.74</v>
      </c>
      <c r="P613" s="72">
        <v>3050.81</v>
      </c>
      <c r="Q613" s="72">
        <v>1524.23</v>
      </c>
      <c r="R613" s="75">
        <v>45705</v>
      </c>
      <c r="S613" s="72" t="str">
        <f>TEXT(Table15[[#This Row],[Billing_Date]],"YYYY")</f>
        <v>2025</v>
      </c>
      <c r="T613" s="75">
        <v>45878</v>
      </c>
      <c r="U613" s="72" t="s">
        <v>49</v>
      </c>
      <c r="V613" s="72">
        <f>IF(Table15[[#This Row],[Payment_Status]]="Paid",1,0)</f>
        <v>0</v>
      </c>
      <c r="W613" s="72">
        <f>IF(Table15[[#This Row],[Payment_Status]]="Unpaid",1,0)</f>
        <v>1</v>
      </c>
      <c r="X613" s="72">
        <f>IF(Table15[[#This Row],[Payment_Status]]="Pending",1,0)</f>
        <v>0</v>
      </c>
      <c r="Y613" s="72" t="s">
        <v>38</v>
      </c>
      <c r="Z613" s="72" t="s">
        <v>39</v>
      </c>
      <c r="AA613" s="72" t="s">
        <v>51</v>
      </c>
      <c r="AB613" s="72">
        <v>139.49</v>
      </c>
      <c r="AC613" s="72">
        <v>129.58000000000001</v>
      </c>
      <c r="AD613" s="72" t="s">
        <v>32</v>
      </c>
      <c r="AE613" s="73">
        <v>45262</v>
      </c>
      <c r="AF613" s="72">
        <v>23</v>
      </c>
      <c r="AG613" s="76" t="s">
        <v>40</v>
      </c>
    </row>
    <row r="614" spans="5:33" x14ac:dyDescent="0.3">
      <c r="E614" s="71" t="s">
        <v>1186</v>
      </c>
      <c r="F614" s="72" t="s">
        <v>4587</v>
      </c>
      <c r="G614" s="72" t="s">
        <v>6591</v>
      </c>
      <c r="H614" s="72" t="s">
        <v>26</v>
      </c>
      <c r="I614" s="72" t="s">
        <v>8031</v>
      </c>
      <c r="J614" s="72" t="s">
        <v>8024</v>
      </c>
      <c r="K614" s="72" t="s">
        <v>1187</v>
      </c>
      <c r="L614" s="73">
        <v>45827</v>
      </c>
      <c r="M614" s="74">
        <v>0.43895833333333334</v>
      </c>
      <c r="N614" s="72">
        <v>274.94</v>
      </c>
      <c r="O614" s="72">
        <v>3712.54</v>
      </c>
      <c r="P614" s="72">
        <v>3987.48</v>
      </c>
      <c r="Q614" s="72">
        <v>2014.05</v>
      </c>
      <c r="R614" s="75">
        <v>45833</v>
      </c>
      <c r="S614" s="72" t="str">
        <f>TEXT(Table15[[#This Row],[Billing_Date]],"YYYY")</f>
        <v>2025</v>
      </c>
      <c r="T614" s="75">
        <v>45885</v>
      </c>
      <c r="U614" s="72" t="s">
        <v>37</v>
      </c>
      <c r="V614" s="72">
        <f>IF(Table15[[#This Row],[Payment_Status]]="Paid",1,0)</f>
        <v>0</v>
      </c>
      <c r="W614" s="72">
        <f>IF(Table15[[#This Row],[Payment_Status]]="Unpaid",1,0)</f>
        <v>0</v>
      </c>
      <c r="X614" s="72">
        <f>IF(Table15[[#This Row],[Payment_Status]]="Pending",1,0)</f>
        <v>1</v>
      </c>
      <c r="Y614" s="72" t="s">
        <v>29</v>
      </c>
      <c r="Z614" s="72" t="s">
        <v>44</v>
      </c>
      <c r="AA614" s="72" t="s">
        <v>31</v>
      </c>
      <c r="AB614" s="72">
        <v>172.63</v>
      </c>
      <c r="AC614" s="72">
        <v>102.31</v>
      </c>
      <c r="AD614" s="72" t="s">
        <v>32</v>
      </c>
      <c r="AE614" s="73">
        <v>43481</v>
      </c>
      <c r="AF614" s="72">
        <v>20</v>
      </c>
      <c r="AG614" s="76" t="s">
        <v>33</v>
      </c>
    </row>
    <row r="615" spans="5:33" x14ac:dyDescent="0.3">
      <c r="E615" s="71" t="s">
        <v>1188</v>
      </c>
      <c r="F615" s="72" t="s">
        <v>4588</v>
      </c>
      <c r="G615" s="72" t="s">
        <v>6592</v>
      </c>
      <c r="H615" s="72" t="s">
        <v>30</v>
      </c>
      <c r="I615" s="72" t="s">
        <v>8030</v>
      </c>
      <c r="J615" s="72" t="s">
        <v>8023</v>
      </c>
      <c r="K615" s="72" t="s">
        <v>1189</v>
      </c>
      <c r="L615" s="73">
        <v>45495</v>
      </c>
      <c r="M615" s="74">
        <v>0.85707175925925927</v>
      </c>
      <c r="N615" s="72">
        <v>96.74</v>
      </c>
      <c r="O615" s="72">
        <v>4727.6499999999996</v>
      </c>
      <c r="P615" s="72">
        <v>4824.3899999999903</v>
      </c>
      <c r="Q615" s="72">
        <v>621.51</v>
      </c>
      <c r="R615" s="75">
        <v>45847</v>
      </c>
      <c r="S615" s="72" t="str">
        <f>TEXT(Table15[[#This Row],[Billing_Date]],"YYYY")</f>
        <v>2025</v>
      </c>
      <c r="T615" s="75">
        <v>45876</v>
      </c>
      <c r="U615" s="72" t="s">
        <v>49</v>
      </c>
      <c r="V615" s="72">
        <f>IF(Table15[[#This Row],[Payment_Status]]="Paid",1,0)</f>
        <v>0</v>
      </c>
      <c r="W615" s="72">
        <f>IF(Table15[[#This Row],[Payment_Status]]="Unpaid",1,0)</f>
        <v>1</v>
      </c>
      <c r="X615" s="72">
        <f>IF(Table15[[#This Row],[Payment_Status]]="Pending",1,0)</f>
        <v>0</v>
      </c>
      <c r="Y615" s="72" t="s">
        <v>43</v>
      </c>
      <c r="Z615" s="72" t="s">
        <v>44</v>
      </c>
      <c r="AA615" s="72" t="s">
        <v>31</v>
      </c>
      <c r="AB615" s="72">
        <v>63.65</v>
      </c>
      <c r="AC615" s="72">
        <v>33.090000000000003</v>
      </c>
      <c r="AD615" s="72" t="s">
        <v>46</v>
      </c>
      <c r="AE615" s="73">
        <v>44790</v>
      </c>
      <c r="AF615" s="72">
        <v>46</v>
      </c>
      <c r="AG615" s="76" t="s">
        <v>40</v>
      </c>
    </row>
    <row r="616" spans="5:33" x14ac:dyDescent="0.3">
      <c r="E616" s="71" t="s">
        <v>2756</v>
      </c>
      <c r="F616" s="72" t="s">
        <v>4589</v>
      </c>
      <c r="G616" s="72" t="s">
        <v>6593</v>
      </c>
      <c r="H616" s="72" t="s">
        <v>30</v>
      </c>
      <c r="I616" s="72" t="s">
        <v>8031</v>
      </c>
      <c r="J616" s="72" t="s">
        <v>8024</v>
      </c>
      <c r="K616" s="72" t="s">
        <v>2757</v>
      </c>
      <c r="L616" s="73">
        <v>45811</v>
      </c>
      <c r="M616" s="74">
        <v>0.65402777777777776</v>
      </c>
      <c r="N616" s="72">
        <v>82.76</v>
      </c>
      <c r="O616" s="72">
        <v>4069.43</v>
      </c>
      <c r="P616" s="72">
        <v>4152.1899999999996</v>
      </c>
      <c r="Q616" s="72">
        <v>381.85</v>
      </c>
      <c r="R616" s="75">
        <v>45816</v>
      </c>
      <c r="S616" s="72" t="str">
        <f>TEXT(Table15[[#This Row],[Billing_Date]],"YYYY")</f>
        <v>2025</v>
      </c>
      <c r="T616" s="75">
        <v>45883</v>
      </c>
      <c r="U616" s="72" t="s">
        <v>49</v>
      </c>
      <c r="V616" s="72">
        <f>IF(Table15[[#This Row],[Payment_Status]]="Paid",1,0)</f>
        <v>0</v>
      </c>
      <c r="W616" s="72">
        <f>IF(Table15[[#This Row],[Payment_Status]]="Unpaid",1,0)</f>
        <v>1</v>
      </c>
      <c r="X616" s="72">
        <f>IF(Table15[[#This Row],[Payment_Status]]="Pending",1,0)</f>
        <v>0</v>
      </c>
      <c r="Y616" s="72" t="s">
        <v>29</v>
      </c>
      <c r="Z616" s="72" t="s">
        <v>30</v>
      </c>
      <c r="AA616" s="72" t="s">
        <v>63</v>
      </c>
      <c r="AB616" s="72">
        <v>48.19</v>
      </c>
      <c r="AC616" s="72">
        <v>34.57</v>
      </c>
      <c r="AD616" s="72" t="s">
        <v>32</v>
      </c>
      <c r="AE616" s="73">
        <v>45033</v>
      </c>
      <c r="AF616" s="72">
        <v>62</v>
      </c>
      <c r="AG616" s="76" t="s">
        <v>64</v>
      </c>
    </row>
    <row r="617" spans="5:33" x14ac:dyDescent="0.3">
      <c r="E617" s="71" t="s">
        <v>1192</v>
      </c>
      <c r="F617" s="72" t="s">
        <v>4590</v>
      </c>
      <c r="G617" s="72" t="s">
        <v>6594</v>
      </c>
      <c r="H617" s="72" t="s">
        <v>35</v>
      </c>
      <c r="I617" s="72" t="s">
        <v>8031</v>
      </c>
      <c r="J617" s="72" t="s">
        <v>8024</v>
      </c>
      <c r="K617" s="72" t="s">
        <v>1193</v>
      </c>
      <c r="L617" s="73">
        <v>45671</v>
      </c>
      <c r="M617" s="74">
        <v>0.97243055555555558</v>
      </c>
      <c r="N617" s="72">
        <v>310.14999999999998</v>
      </c>
      <c r="O617" s="72">
        <v>1108</v>
      </c>
      <c r="P617" s="72">
        <v>1418.15</v>
      </c>
      <c r="Q617" s="72">
        <v>2015.56</v>
      </c>
      <c r="R617" s="75">
        <v>45675</v>
      </c>
      <c r="S617" s="72" t="str">
        <f>TEXT(Table15[[#This Row],[Billing_Date]],"YYYY")</f>
        <v>2025</v>
      </c>
      <c r="T617" s="75">
        <v>45858</v>
      </c>
      <c r="U617" s="72" t="s">
        <v>49</v>
      </c>
      <c r="V617" s="72">
        <f>IF(Table15[[#This Row],[Payment_Status]]="Paid",1,0)</f>
        <v>0</v>
      </c>
      <c r="W617" s="72">
        <f>IF(Table15[[#This Row],[Payment_Status]]="Unpaid",1,0)</f>
        <v>1</v>
      </c>
      <c r="X617" s="72">
        <f>IF(Table15[[#This Row],[Payment_Status]]="Pending",1,0)</f>
        <v>0</v>
      </c>
      <c r="Y617" s="72" t="s">
        <v>38</v>
      </c>
      <c r="Z617" s="72" t="s">
        <v>44</v>
      </c>
      <c r="AA617" s="72" t="s">
        <v>31</v>
      </c>
      <c r="AB617" s="72">
        <v>191.76</v>
      </c>
      <c r="AC617" s="72">
        <v>118.39</v>
      </c>
      <c r="AD617" s="72" t="s">
        <v>32</v>
      </c>
      <c r="AE617" s="73">
        <v>43299</v>
      </c>
      <c r="AF617" s="72">
        <v>70</v>
      </c>
      <c r="AG617" s="76" t="s">
        <v>40</v>
      </c>
    </row>
    <row r="618" spans="5:33" x14ac:dyDescent="0.3">
      <c r="E618" s="71" t="s">
        <v>2085</v>
      </c>
      <c r="F618" s="72" t="s">
        <v>4591</v>
      </c>
      <c r="G618" s="72" t="s">
        <v>6595</v>
      </c>
      <c r="H618" s="72" t="s">
        <v>30</v>
      </c>
      <c r="I618" s="72" t="s">
        <v>8026</v>
      </c>
      <c r="J618" s="72" t="s">
        <v>8021</v>
      </c>
      <c r="K618" s="72" t="s">
        <v>2086</v>
      </c>
      <c r="L618" s="73">
        <v>45698</v>
      </c>
      <c r="M618" s="74">
        <v>0.58569444444444441</v>
      </c>
      <c r="N618" s="72">
        <v>332.05</v>
      </c>
      <c r="O618" s="72">
        <v>2086.27</v>
      </c>
      <c r="P618" s="72">
        <v>2418.3200000000002</v>
      </c>
      <c r="Q618" s="72">
        <v>2452.37</v>
      </c>
      <c r="R618" s="75">
        <v>45700</v>
      </c>
      <c r="S618" s="72" t="str">
        <f>TEXT(Table15[[#This Row],[Billing_Date]],"YYYY")</f>
        <v>2025</v>
      </c>
      <c r="T618" s="75">
        <v>45881</v>
      </c>
      <c r="U618" s="72" t="s">
        <v>28</v>
      </c>
      <c r="V618" s="72">
        <f>IF(Table15[[#This Row],[Payment_Status]]="Paid",1,0)</f>
        <v>1</v>
      </c>
      <c r="W618" s="72">
        <f>IF(Table15[[#This Row],[Payment_Status]]="Unpaid",1,0)</f>
        <v>0</v>
      </c>
      <c r="X618" s="72">
        <f>IF(Table15[[#This Row],[Payment_Status]]="Pending",1,0)</f>
        <v>0</v>
      </c>
      <c r="Y618" s="72" t="s">
        <v>43</v>
      </c>
      <c r="Z618" s="72" t="s">
        <v>30</v>
      </c>
      <c r="AA618" s="72" t="s">
        <v>63</v>
      </c>
      <c r="AB618" s="72">
        <v>193.64</v>
      </c>
      <c r="AC618" s="72">
        <v>138.41</v>
      </c>
      <c r="AD618" s="72" t="s">
        <v>32</v>
      </c>
      <c r="AE618" s="73">
        <v>44368</v>
      </c>
      <c r="AF618" s="72">
        <v>57</v>
      </c>
      <c r="AG618" s="76" t="s">
        <v>40</v>
      </c>
    </row>
    <row r="619" spans="5:33" x14ac:dyDescent="0.3">
      <c r="E619" s="71" t="s">
        <v>1196</v>
      </c>
      <c r="F619" s="72" t="s">
        <v>4592</v>
      </c>
      <c r="G619" s="72" t="s">
        <v>6596</v>
      </c>
      <c r="H619" s="72" t="s">
        <v>35</v>
      </c>
      <c r="I619" s="72" t="s">
        <v>8031</v>
      </c>
      <c r="J619" s="72" t="s">
        <v>8024</v>
      </c>
      <c r="K619" s="72" t="s">
        <v>1197</v>
      </c>
      <c r="L619" s="73">
        <v>45552</v>
      </c>
      <c r="M619" s="74">
        <v>0.9725462962962963</v>
      </c>
      <c r="N619" s="72">
        <v>451.63</v>
      </c>
      <c r="O619" s="72">
        <v>3225.93</v>
      </c>
      <c r="P619" s="72">
        <v>3677.56</v>
      </c>
      <c r="Q619" s="72">
        <v>2764.99</v>
      </c>
      <c r="R619" s="75">
        <v>45569</v>
      </c>
      <c r="S619" s="72" t="str">
        <f>TEXT(Table15[[#This Row],[Billing_Date]],"YYYY")</f>
        <v>2024</v>
      </c>
      <c r="T619" s="75">
        <v>45886</v>
      </c>
      <c r="U619" s="72" t="s">
        <v>37</v>
      </c>
      <c r="V619" s="72">
        <f>IF(Table15[[#This Row],[Payment_Status]]="Paid",1,0)</f>
        <v>0</v>
      </c>
      <c r="W619" s="72">
        <f>IF(Table15[[#This Row],[Payment_Status]]="Unpaid",1,0)</f>
        <v>0</v>
      </c>
      <c r="X619" s="72">
        <f>IF(Table15[[#This Row],[Payment_Status]]="Pending",1,0)</f>
        <v>1</v>
      </c>
      <c r="Y619" s="72" t="s">
        <v>38</v>
      </c>
      <c r="Z619" s="72" t="s">
        <v>44</v>
      </c>
      <c r="AA619" s="72" t="s">
        <v>63</v>
      </c>
      <c r="AB619" s="72">
        <v>248.58</v>
      </c>
      <c r="AC619" s="72">
        <v>203.05</v>
      </c>
      <c r="AD619" s="72" t="s">
        <v>32</v>
      </c>
      <c r="AE619" s="73">
        <v>43051</v>
      </c>
      <c r="AF619" s="72">
        <v>31</v>
      </c>
      <c r="AG619" s="76" t="s">
        <v>33</v>
      </c>
    </row>
    <row r="620" spans="5:33" x14ac:dyDescent="0.3">
      <c r="E620" s="71" t="s">
        <v>1198</v>
      </c>
      <c r="F620" s="72" t="s">
        <v>4593</v>
      </c>
      <c r="G620" s="72" t="s">
        <v>6597</v>
      </c>
      <c r="H620" s="72" t="s">
        <v>26</v>
      </c>
      <c r="I620" s="72" t="s">
        <v>8027</v>
      </c>
      <c r="J620" s="72" t="s">
        <v>8022</v>
      </c>
      <c r="K620" s="72" t="s">
        <v>1199</v>
      </c>
      <c r="L620" s="73">
        <v>45731</v>
      </c>
      <c r="M620" s="74">
        <v>0.74767361111111108</v>
      </c>
      <c r="N620" s="72">
        <v>132.29</v>
      </c>
      <c r="O620" s="72">
        <v>3052.38</v>
      </c>
      <c r="P620" s="72">
        <v>3184.67</v>
      </c>
      <c r="Q620" s="72">
        <v>832.13</v>
      </c>
      <c r="R620" s="75">
        <v>45787</v>
      </c>
      <c r="S620" s="72" t="str">
        <f>TEXT(Table15[[#This Row],[Billing_Date]],"YYYY")</f>
        <v>2025</v>
      </c>
      <c r="T620" s="75">
        <v>45858</v>
      </c>
      <c r="U620" s="72" t="s">
        <v>49</v>
      </c>
      <c r="V620" s="72">
        <f>IF(Table15[[#This Row],[Payment_Status]]="Paid",1,0)</f>
        <v>0</v>
      </c>
      <c r="W620" s="72">
        <f>IF(Table15[[#This Row],[Payment_Status]]="Unpaid",1,0)</f>
        <v>1</v>
      </c>
      <c r="X620" s="72">
        <f>IF(Table15[[#This Row],[Payment_Status]]="Pending",1,0)</f>
        <v>0</v>
      </c>
      <c r="Y620" s="72" t="s">
        <v>38</v>
      </c>
      <c r="Z620" s="72" t="s">
        <v>44</v>
      </c>
      <c r="AA620" s="72" t="s">
        <v>31</v>
      </c>
      <c r="AB620" s="72">
        <v>83.3</v>
      </c>
      <c r="AC620" s="72">
        <v>48.99</v>
      </c>
      <c r="AD620" s="72" t="s">
        <v>46</v>
      </c>
      <c r="AE620" s="73">
        <v>44272</v>
      </c>
      <c r="AF620" s="72">
        <v>56</v>
      </c>
      <c r="AG620" s="76" t="s">
        <v>40</v>
      </c>
    </row>
    <row r="621" spans="5:33" x14ac:dyDescent="0.3">
      <c r="E621" s="71" t="s">
        <v>1200</v>
      </c>
      <c r="F621" s="72" t="s">
        <v>4594</v>
      </c>
      <c r="G621" s="72" t="s">
        <v>6598</v>
      </c>
      <c r="H621" s="72" t="s">
        <v>35</v>
      </c>
      <c r="I621" s="72" t="s">
        <v>8028</v>
      </c>
      <c r="J621" s="72" t="s">
        <v>8022</v>
      </c>
      <c r="K621" s="72" t="s">
        <v>1201</v>
      </c>
      <c r="L621" s="73">
        <v>45641</v>
      </c>
      <c r="M621" s="74">
        <v>6.8125000000000005E-2</v>
      </c>
      <c r="N621" s="72">
        <v>298.58</v>
      </c>
      <c r="O621" s="72">
        <v>1048.6199999999999</v>
      </c>
      <c r="P621" s="72">
        <v>1347.19999999999</v>
      </c>
      <c r="Q621" s="72">
        <v>2160.33</v>
      </c>
      <c r="R621" s="75">
        <v>45779</v>
      </c>
      <c r="S621" s="72" t="str">
        <f>TEXT(Table15[[#This Row],[Billing_Date]],"YYYY")</f>
        <v>2025</v>
      </c>
      <c r="T621" s="75">
        <v>45876</v>
      </c>
      <c r="U621" s="72" t="s">
        <v>49</v>
      </c>
      <c r="V621" s="72">
        <f>IF(Table15[[#This Row],[Payment_Status]]="Paid",1,0)</f>
        <v>0</v>
      </c>
      <c r="W621" s="72">
        <f>IF(Table15[[#This Row],[Payment_Status]]="Unpaid",1,0)</f>
        <v>1</v>
      </c>
      <c r="X621" s="72">
        <f>IF(Table15[[#This Row],[Payment_Status]]="Pending",1,0)</f>
        <v>0</v>
      </c>
      <c r="Y621" s="72" t="s">
        <v>43</v>
      </c>
      <c r="Z621" s="72" t="s">
        <v>39</v>
      </c>
      <c r="AA621" s="72" t="s">
        <v>85</v>
      </c>
      <c r="AB621" s="72">
        <v>140.43</v>
      </c>
      <c r="AC621" s="72">
        <v>158.15</v>
      </c>
      <c r="AD621" s="72" t="s">
        <v>46</v>
      </c>
      <c r="AE621" s="73">
        <v>43253</v>
      </c>
      <c r="AF621" s="72">
        <v>57</v>
      </c>
      <c r="AG621" s="76" t="s">
        <v>40</v>
      </c>
    </row>
    <row r="622" spans="5:33" x14ac:dyDescent="0.3">
      <c r="E622" s="71" t="s">
        <v>3565</v>
      </c>
      <c r="F622" s="72" t="s">
        <v>4595</v>
      </c>
      <c r="G622" s="72" t="s">
        <v>6599</v>
      </c>
      <c r="H622" s="72" t="s">
        <v>35</v>
      </c>
      <c r="I622" s="72" t="s">
        <v>8025</v>
      </c>
      <c r="J622" s="72" t="s">
        <v>8020</v>
      </c>
      <c r="K622" s="72" t="s">
        <v>3566</v>
      </c>
      <c r="L622" s="73">
        <v>45619</v>
      </c>
      <c r="M622" s="74">
        <v>0.92122685185185182</v>
      </c>
      <c r="N622" s="72">
        <v>228.56</v>
      </c>
      <c r="O622" s="72">
        <v>3927.49</v>
      </c>
      <c r="P622" s="72">
        <v>4156.05</v>
      </c>
      <c r="Q622" s="72">
        <v>1246.95</v>
      </c>
      <c r="R622" s="75">
        <v>45622</v>
      </c>
      <c r="S622" s="72" t="str">
        <f>TEXT(Table15[[#This Row],[Billing_Date]],"YYYY")</f>
        <v>2024</v>
      </c>
      <c r="T622" s="75">
        <v>45878</v>
      </c>
      <c r="U622" s="72" t="s">
        <v>28</v>
      </c>
      <c r="V622" s="72">
        <f>IF(Table15[[#This Row],[Payment_Status]]="Paid",1,0)</f>
        <v>1</v>
      </c>
      <c r="W622" s="72">
        <f>IF(Table15[[#This Row],[Payment_Status]]="Unpaid",1,0)</f>
        <v>0</v>
      </c>
      <c r="X622" s="72">
        <f>IF(Table15[[#This Row],[Payment_Status]]="Pending",1,0)</f>
        <v>0</v>
      </c>
      <c r="Y622" s="72" t="s">
        <v>38</v>
      </c>
      <c r="Z622" s="72" t="s">
        <v>39</v>
      </c>
      <c r="AA622" s="72" t="s">
        <v>51</v>
      </c>
      <c r="AB622" s="72">
        <v>101.2</v>
      </c>
      <c r="AC622" s="72">
        <v>127.36</v>
      </c>
      <c r="AD622" s="72" t="s">
        <v>32</v>
      </c>
      <c r="AE622" s="73">
        <v>44542</v>
      </c>
      <c r="AF622" s="72">
        <v>43</v>
      </c>
      <c r="AG622" s="76" t="s">
        <v>33</v>
      </c>
    </row>
    <row r="623" spans="5:33" x14ac:dyDescent="0.3">
      <c r="E623" s="71" t="s">
        <v>834</v>
      </c>
      <c r="F623" s="72" t="s">
        <v>4596</v>
      </c>
      <c r="G623" s="72" t="s">
        <v>6600</v>
      </c>
      <c r="H623" s="72" t="s">
        <v>35</v>
      </c>
      <c r="I623" s="72" t="s">
        <v>8026</v>
      </c>
      <c r="J623" s="72" t="s">
        <v>8021</v>
      </c>
      <c r="K623" s="72" t="s">
        <v>835</v>
      </c>
      <c r="L623" s="73">
        <v>45798</v>
      </c>
      <c r="M623" s="74">
        <v>0.90615740740740736</v>
      </c>
      <c r="N623" s="72">
        <v>466.79</v>
      </c>
      <c r="O623" s="72">
        <v>2188.56</v>
      </c>
      <c r="P623" s="72">
        <v>2655.35</v>
      </c>
      <c r="Q623" s="72">
        <v>2855.63</v>
      </c>
      <c r="R623" s="75">
        <v>45799</v>
      </c>
      <c r="S623" s="72" t="str">
        <f>TEXT(Table15[[#This Row],[Billing_Date]],"YYYY")</f>
        <v>2025</v>
      </c>
      <c r="T623" s="75">
        <v>45883</v>
      </c>
      <c r="U623" s="72" t="s">
        <v>49</v>
      </c>
      <c r="V623" s="72">
        <f>IF(Table15[[#This Row],[Payment_Status]]="Paid",1,0)</f>
        <v>0</v>
      </c>
      <c r="W623" s="72">
        <f>IF(Table15[[#This Row],[Payment_Status]]="Unpaid",1,0)</f>
        <v>1</v>
      </c>
      <c r="X623" s="72">
        <f>IF(Table15[[#This Row],[Payment_Status]]="Pending",1,0)</f>
        <v>0</v>
      </c>
      <c r="Y623" s="72" t="s">
        <v>58</v>
      </c>
      <c r="Z623" s="72" t="s">
        <v>44</v>
      </c>
      <c r="AA623" s="72" t="s">
        <v>85</v>
      </c>
      <c r="AB623" s="72">
        <v>305.83</v>
      </c>
      <c r="AC623" s="72">
        <v>160.96</v>
      </c>
      <c r="AD623" s="72" t="s">
        <v>32</v>
      </c>
      <c r="AE623" s="73">
        <v>44166</v>
      </c>
      <c r="AF623" s="72">
        <v>47</v>
      </c>
      <c r="AG623" s="76" t="s">
        <v>40</v>
      </c>
    </row>
    <row r="624" spans="5:33" x14ac:dyDescent="0.3">
      <c r="E624" s="71" t="s">
        <v>1206</v>
      </c>
      <c r="F624" s="72" t="s">
        <v>4597</v>
      </c>
      <c r="G624" s="72" t="s">
        <v>6601</v>
      </c>
      <c r="H624" s="72" t="s">
        <v>30</v>
      </c>
      <c r="I624" s="72" t="s">
        <v>8029</v>
      </c>
      <c r="J624" s="72" t="s">
        <v>8020</v>
      </c>
      <c r="K624" s="72" t="s">
        <v>1207</v>
      </c>
      <c r="L624" s="73">
        <v>45750</v>
      </c>
      <c r="M624" s="74">
        <v>0.53730324074074076</v>
      </c>
      <c r="N624" s="72">
        <v>309.13</v>
      </c>
      <c r="O624" s="72">
        <v>3254.18</v>
      </c>
      <c r="P624" s="72">
        <v>3563.31</v>
      </c>
      <c r="Q624" s="72">
        <v>1487.32</v>
      </c>
      <c r="R624" s="75">
        <v>45754</v>
      </c>
      <c r="S624" s="72" t="str">
        <f>TEXT(Table15[[#This Row],[Billing_Date]],"YYYY")</f>
        <v>2025</v>
      </c>
      <c r="T624" s="75">
        <v>45862</v>
      </c>
      <c r="U624" s="72" t="s">
        <v>28</v>
      </c>
      <c r="V624" s="72">
        <f>IF(Table15[[#This Row],[Payment_Status]]="Paid",1,0)</f>
        <v>1</v>
      </c>
      <c r="W624" s="72">
        <f>IF(Table15[[#This Row],[Payment_Status]]="Unpaid",1,0)</f>
        <v>0</v>
      </c>
      <c r="X624" s="72">
        <f>IF(Table15[[#This Row],[Payment_Status]]="Pending",1,0)</f>
        <v>0</v>
      </c>
      <c r="Y624" s="72" t="s">
        <v>43</v>
      </c>
      <c r="Z624" s="72" t="s">
        <v>39</v>
      </c>
      <c r="AA624" s="72" t="s">
        <v>51</v>
      </c>
      <c r="AB624" s="72">
        <v>139.47</v>
      </c>
      <c r="AC624" s="72">
        <v>169.66</v>
      </c>
      <c r="AD624" s="72" t="s">
        <v>46</v>
      </c>
      <c r="AE624" s="73">
        <v>42909</v>
      </c>
      <c r="AF624" s="72">
        <v>49</v>
      </c>
      <c r="AG624" s="76" t="s">
        <v>64</v>
      </c>
    </row>
    <row r="625" spans="5:33" x14ac:dyDescent="0.3">
      <c r="E625" s="71" t="s">
        <v>1208</v>
      </c>
      <c r="F625" s="72" t="s">
        <v>4598</v>
      </c>
      <c r="G625" s="72" t="s">
        <v>6602</v>
      </c>
      <c r="H625" s="72" t="s">
        <v>30</v>
      </c>
      <c r="I625" s="72" t="s">
        <v>8028</v>
      </c>
      <c r="J625" s="72" t="s">
        <v>8022</v>
      </c>
      <c r="K625" s="72" t="s">
        <v>1209</v>
      </c>
      <c r="L625" s="73">
        <v>45732</v>
      </c>
      <c r="M625" s="74">
        <v>0.82429398148148147</v>
      </c>
      <c r="N625" s="72">
        <v>418.81</v>
      </c>
      <c r="O625" s="72">
        <v>4727.91</v>
      </c>
      <c r="P625" s="72">
        <v>5146.72</v>
      </c>
      <c r="Q625" s="72">
        <v>3020.42</v>
      </c>
      <c r="R625" s="75">
        <v>45776</v>
      </c>
      <c r="S625" s="72" t="str">
        <f>TEXT(Table15[[#This Row],[Billing_Date]],"YYYY")</f>
        <v>2025</v>
      </c>
      <c r="T625" s="75">
        <v>45885</v>
      </c>
      <c r="U625" s="72" t="s">
        <v>28</v>
      </c>
      <c r="V625" s="72">
        <f>IF(Table15[[#This Row],[Payment_Status]]="Paid",1,0)</f>
        <v>1</v>
      </c>
      <c r="W625" s="72">
        <f>IF(Table15[[#This Row],[Payment_Status]]="Unpaid",1,0)</f>
        <v>0</v>
      </c>
      <c r="X625" s="72">
        <f>IF(Table15[[#This Row],[Payment_Status]]="Pending",1,0)</f>
        <v>0</v>
      </c>
      <c r="Y625" s="72" t="s">
        <v>43</v>
      </c>
      <c r="Z625" s="72" t="s">
        <v>44</v>
      </c>
      <c r="AA625" s="72" t="s">
        <v>45</v>
      </c>
      <c r="AB625" s="72">
        <v>184.5</v>
      </c>
      <c r="AC625" s="72">
        <v>234.31</v>
      </c>
      <c r="AD625" s="72" t="s">
        <v>46</v>
      </c>
      <c r="AE625" s="73">
        <v>42648</v>
      </c>
      <c r="AF625" s="72">
        <v>69</v>
      </c>
      <c r="AG625" s="76" t="s">
        <v>40</v>
      </c>
    </row>
    <row r="626" spans="5:33" x14ac:dyDescent="0.3">
      <c r="E626" s="71" t="s">
        <v>1210</v>
      </c>
      <c r="F626" s="72" t="s">
        <v>4599</v>
      </c>
      <c r="G626" s="72" t="s">
        <v>6603</v>
      </c>
      <c r="H626" s="72" t="s">
        <v>30</v>
      </c>
      <c r="I626" s="72" t="s">
        <v>8025</v>
      </c>
      <c r="J626" s="72" t="s">
        <v>8020</v>
      </c>
      <c r="K626" s="72" t="s">
        <v>1211</v>
      </c>
      <c r="L626" s="73">
        <v>45674</v>
      </c>
      <c r="M626" s="74">
        <v>0.43984953703703705</v>
      </c>
      <c r="N626" s="72">
        <v>112.3</v>
      </c>
      <c r="O626" s="72">
        <v>2770.48</v>
      </c>
      <c r="P626" s="72">
        <v>2882.78</v>
      </c>
      <c r="Q626" s="72">
        <v>524.52</v>
      </c>
      <c r="R626" s="75">
        <v>45784</v>
      </c>
      <c r="S626" s="72" t="str">
        <f>TEXT(Table15[[#This Row],[Billing_Date]],"YYYY")</f>
        <v>2025</v>
      </c>
      <c r="T626" s="75">
        <v>45884</v>
      </c>
      <c r="U626" s="72" t="s">
        <v>37</v>
      </c>
      <c r="V626" s="72">
        <f>IF(Table15[[#This Row],[Payment_Status]]="Paid",1,0)</f>
        <v>0</v>
      </c>
      <c r="W626" s="72">
        <f>IF(Table15[[#This Row],[Payment_Status]]="Unpaid",1,0)</f>
        <v>0</v>
      </c>
      <c r="X626" s="72">
        <f>IF(Table15[[#This Row],[Payment_Status]]="Pending",1,0)</f>
        <v>1</v>
      </c>
      <c r="Y626" s="72" t="s">
        <v>38</v>
      </c>
      <c r="Z626" s="72" t="s">
        <v>44</v>
      </c>
      <c r="AA626" s="72" t="s">
        <v>63</v>
      </c>
      <c r="AB626" s="72">
        <v>55.44</v>
      </c>
      <c r="AC626" s="72">
        <v>56.86</v>
      </c>
      <c r="AD626" s="72" t="s">
        <v>46</v>
      </c>
      <c r="AE626" s="73">
        <v>44821</v>
      </c>
      <c r="AF626" s="72">
        <v>65</v>
      </c>
      <c r="AG626" s="76" t="s">
        <v>64</v>
      </c>
    </row>
    <row r="627" spans="5:33" x14ac:dyDescent="0.3">
      <c r="E627" s="71" t="s">
        <v>1212</v>
      </c>
      <c r="F627" s="72" t="s">
        <v>4600</v>
      </c>
      <c r="G627" s="72" t="s">
        <v>6604</v>
      </c>
      <c r="H627" s="72" t="s">
        <v>30</v>
      </c>
      <c r="I627" s="72" t="s">
        <v>8026</v>
      </c>
      <c r="J627" s="72" t="s">
        <v>8021</v>
      </c>
      <c r="K627" s="72" t="s">
        <v>1213</v>
      </c>
      <c r="L627" s="73">
        <v>45547</v>
      </c>
      <c r="M627" s="74">
        <v>1.8657407407407407E-2</v>
      </c>
      <c r="N627" s="72">
        <v>28.65</v>
      </c>
      <c r="O627" s="72">
        <v>4833.9399999999996</v>
      </c>
      <c r="P627" s="72">
        <v>4862.5899999999901</v>
      </c>
      <c r="Q627" s="72">
        <v>188.86</v>
      </c>
      <c r="R627" s="75">
        <v>45797</v>
      </c>
      <c r="S627" s="72" t="str">
        <f>TEXT(Table15[[#This Row],[Billing_Date]],"YYYY")</f>
        <v>2025</v>
      </c>
      <c r="T627" s="75">
        <v>45882</v>
      </c>
      <c r="U627" s="72" t="s">
        <v>37</v>
      </c>
      <c r="V627" s="72">
        <f>IF(Table15[[#This Row],[Payment_Status]]="Paid",1,0)</f>
        <v>0</v>
      </c>
      <c r="W627" s="72">
        <f>IF(Table15[[#This Row],[Payment_Status]]="Unpaid",1,0)</f>
        <v>0</v>
      </c>
      <c r="X627" s="72">
        <f>IF(Table15[[#This Row],[Payment_Status]]="Pending",1,0)</f>
        <v>1</v>
      </c>
      <c r="Y627" s="72" t="s">
        <v>43</v>
      </c>
      <c r="Z627" s="72" t="s">
        <v>30</v>
      </c>
      <c r="AA627" s="72" t="s">
        <v>31</v>
      </c>
      <c r="AB627" s="72">
        <v>16.55</v>
      </c>
      <c r="AC627" s="72">
        <v>12.1</v>
      </c>
      <c r="AD627" s="72" t="s">
        <v>32</v>
      </c>
      <c r="AE627" s="73">
        <v>44928</v>
      </c>
      <c r="AF627" s="72">
        <v>40</v>
      </c>
      <c r="AG627" s="76" t="s">
        <v>64</v>
      </c>
    </row>
    <row r="628" spans="5:33" x14ac:dyDescent="0.3">
      <c r="E628" s="71" t="s">
        <v>1214</v>
      </c>
      <c r="F628" s="72" t="s">
        <v>4601</v>
      </c>
      <c r="G628" s="72" t="s">
        <v>6605</v>
      </c>
      <c r="H628" s="72" t="s">
        <v>30</v>
      </c>
      <c r="I628" s="72" t="s">
        <v>8026</v>
      </c>
      <c r="J628" s="72" t="s">
        <v>8021</v>
      </c>
      <c r="K628" s="72" t="s">
        <v>1215</v>
      </c>
      <c r="L628" s="73">
        <v>45718</v>
      </c>
      <c r="M628" s="74">
        <v>0.50322916666666662</v>
      </c>
      <c r="N628" s="72">
        <v>439.03</v>
      </c>
      <c r="O628" s="72">
        <v>2992.66</v>
      </c>
      <c r="P628" s="72">
        <v>3431.6899999999901</v>
      </c>
      <c r="Q628" s="72">
        <v>2313.77</v>
      </c>
      <c r="R628" s="75">
        <v>45722</v>
      </c>
      <c r="S628" s="72" t="str">
        <f>TEXT(Table15[[#This Row],[Billing_Date]],"YYYY")</f>
        <v>2025</v>
      </c>
      <c r="T628" s="75">
        <v>45879</v>
      </c>
      <c r="U628" s="72" t="s">
        <v>49</v>
      </c>
      <c r="V628" s="72">
        <f>IF(Table15[[#This Row],[Payment_Status]]="Paid",1,0)</f>
        <v>0</v>
      </c>
      <c r="W628" s="72">
        <f>IF(Table15[[#This Row],[Payment_Status]]="Unpaid",1,0)</f>
        <v>1</v>
      </c>
      <c r="X628" s="72">
        <f>IF(Table15[[#This Row],[Payment_Status]]="Pending",1,0)</f>
        <v>0</v>
      </c>
      <c r="Y628" s="72" t="s">
        <v>43</v>
      </c>
      <c r="Z628" s="72" t="s">
        <v>44</v>
      </c>
      <c r="AA628" s="72" t="s">
        <v>45</v>
      </c>
      <c r="AB628" s="72">
        <v>260.83</v>
      </c>
      <c r="AC628" s="72">
        <v>178.2</v>
      </c>
      <c r="AD628" s="72" t="s">
        <v>32</v>
      </c>
      <c r="AE628" s="73">
        <v>44261</v>
      </c>
      <c r="AF628" s="72">
        <v>29</v>
      </c>
      <c r="AG628" s="76" t="s">
        <v>33</v>
      </c>
    </row>
    <row r="629" spans="5:33" x14ac:dyDescent="0.3">
      <c r="E629" s="71" t="s">
        <v>1216</v>
      </c>
      <c r="F629" s="72" t="s">
        <v>4602</v>
      </c>
      <c r="G629" s="72" t="s">
        <v>6606</v>
      </c>
      <c r="H629" s="72" t="s">
        <v>26</v>
      </c>
      <c r="I629" s="72" t="s">
        <v>8031</v>
      </c>
      <c r="J629" s="72" t="s">
        <v>8024</v>
      </c>
      <c r="K629" s="72" t="s">
        <v>1217</v>
      </c>
      <c r="L629" s="73">
        <v>45589</v>
      </c>
      <c r="M629" s="74">
        <v>0.71496527777777774</v>
      </c>
      <c r="N629" s="72">
        <v>343.58</v>
      </c>
      <c r="O629" s="72">
        <v>1177.3</v>
      </c>
      <c r="P629" s="72">
        <v>1520.8799999999901</v>
      </c>
      <c r="Q629" s="72">
        <v>1681.6</v>
      </c>
      <c r="R629" s="75">
        <v>45656</v>
      </c>
      <c r="S629" s="72" t="str">
        <f>TEXT(Table15[[#This Row],[Billing_Date]],"YYYY")</f>
        <v>2024</v>
      </c>
      <c r="T629" s="75">
        <v>45867</v>
      </c>
      <c r="U629" s="72" t="s">
        <v>49</v>
      </c>
      <c r="V629" s="72">
        <f>IF(Table15[[#This Row],[Payment_Status]]="Paid",1,0)</f>
        <v>0</v>
      </c>
      <c r="W629" s="72">
        <f>IF(Table15[[#This Row],[Payment_Status]]="Unpaid",1,0)</f>
        <v>1</v>
      </c>
      <c r="X629" s="72">
        <f>IF(Table15[[#This Row],[Payment_Status]]="Pending",1,0)</f>
        <v>0</v>
      </c>
      <c r="Y629" s="72" t="s">
        <v>43</v>
      </c>
      <c r="Z629" s="72" t="s">
        <v>44</v>
      </c>
      <c r="AA629" s="72" t="s">
        <v>45</v>
      </c>
      <c r="AB629" s="72">
        <v>200.57</v>
      </c>
      <c r="AC629" s="72">
        <v>143.01</v>
      </c>
      <c r="AD629" s="72" t="s">
        <v>32</v>
      </c>
      <c r="AE629" s="73">
        <v>43472</v>
      </c>
      <c r="AF629" s="72">
        <v>26</v>
      </c>
      <c r="AG629" s="76" t="s">
        <v>64</v>
      </c>
    </row>
    <row r="630" spans="5:33" x14ac:dyDescent="0.3">
      <c r="E630" s="71" t="s">
        <v>1218</v>
      </c>
      <c r="F630" s="72" t="s">
        <v>4603</v>
      </c>
      <c r="G630" s="72" t="s">
        <v>6607</v>
      </c>
      <c r="H630" s="72" t="s">
        <v>35</v>
      </c>
      <c r="I630" s="72" t="s">
        <v>8030</v>
      </c>
      <c r="J630" s="72" t="s">
        <v>8023</v>
      </c>
      <c r="K630" s="72" t="s">
        <v>1219</v>
      </c>
      <c r="L630" s="73">
        <v>45799</v>
      </c>
      <c r="M630" s="74">
        <v>0.56487268518518519</v>
      </c>
      <c r="N630" s="72">
        <v>63.26</v>
      </c>
      <c r="O630" s="72">
        <v>1117.73</v>
      </c>
      <c r="P630" s="72">
        <v>1180.99</v>
      </c>
      <c r="Q630" s="72">
        <v>347.06</v>
      </c>
      <c r="R630" s="75">
        <v>45803</v>
      </c>
      <c r="S630" s="72" t="str">
        <f>TEXT(Table15[[#This Row],[Billing_Date]],"YYYY")</f>
        <v>2025</v>
      </c>
      <c r="T630" s="75">
        <v>45864</v>
      </c>
      <c r="U630" s="72" t="s">
        <v>49</v>
      </c>
      <c r="V630" s="72">
        <f>IF(Table15[[#This Row],[Payment_Status]]="Paid",1,0)</f>
        <v>0</v>
      </c>
      <c r="W630" s="72">
        <f>IF(Table15[[#This Row],[Payment_Status]]="Unpaid",1,0)</f>
        <v>1</v>
      </c>
      <c r="X630" s="72">
        <f>IF(Table15[[#This Row],[Payment_Status]]="Pending",1,0)</f>
        <v>0</v>
      </c>
      <c r="Y630" s="72" t="s">
        <v>58</v>
      </c>
      <c r="Z630" s="72" t="s">
        <v>39</v>
      </c>
      <c r="AA630" s="72" t="s">
        <v>85</v>
      </c>
      <c r="AB630" s="72">
        <v>36.79</v>
      </c>
      <c r="AC630" s="72">
        <v>26.47</v>
      </c>
      <c r="AD630" s="72" t="s">
        <v>46</v>
      </c>
      <c r="AE630" s="73">
        <v>43324</v>
      </c>
      <c r="AF630" s="72">
        <v>42</v>
      </c>
      <c r="AG630" s="76" t="s">
        <v>64</v>
      </c>
    </row>
    <row r="631" spans="5:33" x14ac:dyDescent="0.3">
      <c r="E631" s="71" t="s">
        <v>1220</v>
      </c>
      <c r="F631" s="72" t="s">
        <v>4604</v>
      </c>
      <c r="G631" s="72" t="s">
        <v>6608</v>
      </c>
      <c r="H631" s="72" t="s">
        <v>30</v>
      </c>
      <c r="I631" s="72" t="s">
        <v>8031</v>
      </c>
      <c r="J631" s="72" t="s">
        <v>8024</v>
      </c>
      <c r="K631" s="72" t="s">
        <v>1221</v>
      </c>
      <c r="L631" s="73">
        <v>45845</v>
      </c>
      <c r="M631" s="74">
        <v>0.98185185185185186</v>
      </c>
      <c r="N631" s="72">
        <v>159.37</v>
      </c>
      <c r="O631" s="72">
        <v>1610.42</v>
      </c>
      <c r="P631" s="72">
        <v>1769.79</v>
      </c>
      <c r="Q631" s="72">
        <v>834.77</v>
      </c>
      <c r="R631" s="75">
        <v>45847</v>
      </c>
      <c r="S631" s="72" t="str">
        <f>TEXT(Table15[[#This Row],[Billing_Date]],"YYYY")</f>
        <v>2025</v>
      </c>
      <c r="T631" s="75">
        <v>45881</v>
      </c>
      <c r="U631" s="72" t="s">
        <v>37</v>
      </c>
      <c r="V631" s="72">
        <f>IF(Table15[[#This Row],[Payment_Status]]="Paid",1,0)</f>
        <v>0</v>
      </c>
      <c r="W631" s="72">
        <f>IF(Table15[[#This Row],[Payment_Status]]="Unpaid",1,0)</f>
        <v>0</v>
      </c>
      <c r="X631" s="72">
        <f>IF(Table15[[#This Row],[Payment_Status]]="Pending",1,0)</f>
        <v>1</v>
      </c>
      <c r="Y631" s="72" t="s">
        <v>43</v>
      </c>
      <c r="Z631" s="72" t="s">
        <v>30</v>
      </c>
      <c r="AA631" s="72" t="s">
        <v>85</v>
      </c>
      <c r="AB631" s="72">
        <v>98.03</v>
      </c>
      <c r="AC631" s="72">
        <v>61.34</v>
      </c>
      <c r="AD631" s="72" t="s">
        <v>46</v>
      </c>
      <c r="AE631" s="73">
        <v>43060</v>
      </c>
      <c r="AF631" s="72">
        <v>48</v>
      </c>
      <c r="AG631" s="76" t="s">
        <v>33</v>
      </c>
    </row>
    <row r="632" spans="5:33" x14ac:dyDescent="0.3">
      <c r="E632" s="71" t="s">
        <v>1222</v>
      </c>
      <c r="F632" s="72" t="s">
        <v>4605</v>
      </c>
      <c r="G632" s="72" t="s">
        <v>6609</v>
      </c>
      <c r="H632" s="72" t="s">
        <v>26</v>
      </c>
      <c r="I632" s="72" t="s">
        <v>8026</v>
      </c>
      <c r="J632" s="72" t="s">
        <v>8021</v>
      </c>
      <c r="K632" s="72" t="s">
        <v>1223</v>
      </c>
      <c r="L632" s="73">
        <v>45581</v>
      </c>
      <c r="M632" s="74">
        <v>0.4773263888888889</v>
      </c>
      <c r="N632" s="72">
        <v>456.82</v>
      </c>
      <c r="O632" s="72">
        <v>4987.24</v>
      </c>
      <c r="P632" s="72">
        <v>5444.0599999999904</v>
      </c>
      <c r="Q632" s="72">
        <v>2480.62</v>
      </c>
      <c r="R632" s="75">
        <v>45701</v>
      </c>
      <c r="S632" s="72" t="str">
        <f>TEXT(Table15[[#This Row],[Billing_Date]],"YYYY")</f>
        <v>2025</v>
      </c>
      <c r="T632" s="75">
        <v>45879</v>
      </c>
      <c r="U632" s="72" t="s">
        <v>49</v>
      </c>
      <c r="V632" s="72">
        <f>IF(Table15[[#This Row],[Payment_Status]]="Paid",1,0)</f>
        <v>0</v>
      </c>
      <c r="W632" s="72">
        <f>IF(Table15[[#This Row],[Payment_Status]]="Unpaid",1,0)</f>
        <v>1</v>
      </c>
      <c r="X632" s="72">
        <f>IF(Table15[[#This Row],[Payment_Status]]="Pending",1,0)</f>
        <v>0</v>
      </c>
      <c r="Y632" s="72" t="s">
        <v>38</v>
      </c>
      <c r="Z632" s="72" t="s">
        <v>30</v>
      </c>
      <c r="AA632" s="72" t="s">
        <v>45</v>
      </c>
      <c r="AB632" s="72">
        <v>232.38</v>
      </c>
      <c r="AC632" s="72">
        <v>224.44</v>
      </c>
      <c r="AD632" s="72" t="s">
        <v>46</v>
      </c>
      <c r="AE632" s="73">
        <v>42927</v>
      </c>
      <c r="AF632" s="72">
        <v>24</v>
      </c>
      <c r="AG632" s="76" t="s">
        <v>64</v>
      </c>
    </row>
    <row r="633" spans="5:33" x14ac:dyDescent="0.3">
      <c r="E633" s="71" t="s">
        <v>1224</v>
      </c>
      <c r="F633" s="72" t="s">
        <v>4606</v>
      </c>
      <c r="G633" s="72" t="s">
        <v>6610</v>
      </c>
      <c r="H633" s="72" t="s">
        <v>35</v>
      </c>
      <c r="I633" s="72" t="s">
        <v>8028</v>
      </c>
      <c r="J633" s="72" t="s">
        <v>8022</v>
      </c>
      <c r="K633" s="72" t="s">
        <v>1225</v>
      </c>
      <c r="L633" s="73">
        <v>45599</v>
      </c>
      <c r="M633" s="74">
        <v>0.95092592592592595</v>
      </c>
      <c r="N633" s="72">
        <v>259.73</v>
      </c>
      <c r="O633" s="72">
        <v>2623.65</v>
      </c>
      <c r="P633" s="72">
        <v>2883.38</v>
      </c>
      <c r="Q633" s="72">
        <v>1225.73</v>
      </c>
      <c r="R633" s="75">
        <v>45713</v>
      </c>
      <c r="S633" s="72" t="str">
        <f>TEXT(Table15[[#This Row],[Billing_Date]],"YYYY")</f>
        <v>2025</v>
      </c>
      <c r="T633" s="75">
        <v>45873</v>
      </c>
      <c r="U633" s="72" t="s">
        <v>28</v>
      </c>
      <c r="V633" s="72">
        <f>IF(Table15[[#This Row],[Payment_Status]]="Paid",1,0)</f>
        <v>1</v>
      </c>
      <c r="W633" s="72">
        <f>IF(Table15[[#This Row],[Payment_Status]]="Unpaid",1,0)</f>
        <v>0</v>
      </c>
      <c r="X633" s="72">
        <f>IF(Table15[[#This Row],[Payment_Status]]="Pending",1,0)</f>
        <v>0</v>
      </c>
      <c r="Y633" s="72" t="s">
        <v>38</v>
      </c>
      <c r="Z633" s="72" t="s">
        <v>39</v>
      </c>
      <c r="AA633" s="72" t="s">
        <v>63</v>
      </c>
      <c r="AB633" s="72">
        <v>112.43</v>
      </c>
      <c r="AC633" s="72">
        <v>147.30000000000001</v>
      </c>
      <c r="AD633" s="72" t="s">
        <v>46</v>
      </c>
      <c r="AE633" s="73">
        <v>43201</v>
      </c>
      <c r="AF633" s="72">
        <v>24</v>
      </c>
      <c r="AG633" s="76" t="s">
        <v>40</v>
      </c>
    </row>
    <row r="634" spans="5:33" x14ac:dyDescent="0.3">
      <c r="E634" s="71" t="s">
        <v>1226</v>
      </c>
      <c r="F634" s="72" t="s">
        <v>4607</v>
      </c>
      <c r="G634" s="72" t="s">
        <v>6611</v>
      </c>
      <c r="H634" s="72" t="s">
        <v>26</v>
      </c>
      <c r="I634" s="72" t="s">
        <v>8028</v>
      </c>
      <c r="J634" s="72" t="s">
        <v>8022</v>
      </c>
      <c r="K634" s="72" t="s">
        <v>1227</v>
      </c>
      <c r="L634" s="73">
        <v>45534</v>
      </c>
      <c r="M634" s="74">
        <v>0.54502314814814812</v>
      </c>
      <c r="N634" s="72">
        <v>32.71</v>
      </c>
      <c r="O634" s="72">
        <v>1299.82</v>
      </c>
      <c r="P634" s="72">
        <v>1332.53</v>
      </c>
      <c r="Q634" s="72">
        <v>164.6</v>
      </c>
      <c r="R634" s="75">
        <v>45684</v>
      </c>
      <c r="S634" s="72" t="str">
        <f>TEXT(Table15[[#This Row],[Billing_Date]],"YYYY")</f>
        <v>2025</v>
      </c>
      <c r="T634" s="75">
        <v>45861</v>
      </c>
      <c r="U634" s="72" t="s">
        <v>49</v>
      </c>
      <c r="V634" s="72">
        <f>IF(Table15[[#This Row],[Payment_Status]]="Paid",1,0)</f>
        <v>0</v>
      </c>
      <c r="W634" s="72">
        <f>IF(Table15[[#This Row],[Payment_Status]]="Unpaid",1,0)</f>
        <v>1</v>
      </c>
      <c r="X634" s="72">
        <f>IF(Table15[[#This Row],[Payment_Status]]="Pending",1,0)</f>
        <v>0</v>
      </c>
      <c r="Y634" s="72" t="s">
        <v>43</v>
      </c>
      <c r="Z634" s="72" t="s">
        <v>30</v>
      </c>
      <c r="AA634" s="72" t="s">
        <v>85</v>
      </c>
      <c r="AB634" s="72">
        <v>14.56</v>
      </c>
      <c r="AC634" s="72">
        <v>18.149999999999999</v>
      </c>
      <c r="AD634" s="72" t="s">
        <v>46</v>
      </c>
      <c r="AE634" s="73">
        <v>43001</v>
      </c>
      <c r="AF634" s="72">
        <v>25</v>
      </c>
      <c r="AG634" s="76" t="s">
        <v>33</v>
      </c>
    </row>
    <row r="635" spans="5:33" x14ac:dyDescent="0.3">
      <c r="E635" s="71" t="s">
        <v>2732</v>
      </c>
      <c r="F635" s="72" t="s">
        <v>4608</v>
      </c>
      <c r="G635" s="72" t="s">
        <v>6612</v>
      </c>
      <c r="H635" s="72" t="s">
        <v>35</v>
      </c>
      <c r="I635" s="72" t="s">
        <v>8031</v>
      </c>
      <c r="J635" s="72" t="s">
        <v>8024</v>
      </c>
      <c r="K635" s="72" t="s">
        <v>2733</v>
      </c>
      <c r="L635" s="73">
        <v>45512</v>
      </c>
      <c r="M635" s="74">
        <v>0.85965277777777782</v>
      </c>
      <c r="N635" s="72">
        <v>151.72999999999999</v>
      </c>
      <c r="O635" s="72">
        <v>4165.68</v>
      </c>
      <c r="P635" s="72">
        <v>4317.41</v>
      </c>
      <c r="Q635" s="72">
        <v>1006.44</v>
      </c>
      <c r="R635" s="75">
        <v>45757</v>
      </c>
      <c r="S635" s="72" t="str">
        <f>TEXT(Table15[[#This Row],[Billing_Date]],"YYYY")</f>
        <v>2025</v>
      </c>
      <c r="T635" s="75">
        <v>45878</v>
      </c>
      <c r="U635" s="72" t="s">
        <v>37</v>
      </c>
      <c r="V635" s="72">
        <f>IF(Table15[[#This Row],[Payment_Status]]="Paid",1,0)</f>
        <v>0</v>
      </c>
      <c r="W635" s="72">
        <f>IF(Table15[[#This Row],[Payment_Status]]="Unpaid",1,0)</f>
        <v>0</v>
      </c>
      <c r="X635" s="72">
        <f>IF(Table15[[#This Row],[Payment_Status]]="Pending",1,0)</f>
        <v>1</v>
      </c>
      <c r="Y635" s="72" t="s">
        <v>43</v>
      </c>
      <c r="Z635" s="72" t="s">
        <v>39</v>
      </c>
      <c r="AA635" s="72" t="s">
        <v>63</v>
      </c>
      <c r="AB635" s="72">
        <v>104.2</v>
      </c>
      <c r="AC635" s="72">
        <v>47.53</v>
      </c>
      <c r="AD635" s="72" t="s">
        <v>46</v>
      </c>
      <c r="AE635" s="73">
        <v>44142</v>
      </c>
      <c r="AF635" s="72">
        <v>24</v>
      </c>
      <c r="AG635" s="76" t="s">
        <v>64</v>
      </c>
    </row>
    <row r="636" spans="5:33" x14ac:dyDescent="0.3">
      <c r="E636" s="71" t="s">
        <v>1232</v>
      </c>
      <c r="F636" s="72" t="s">
        <v>4610</v>
      </c>
      <c r="G636" s="72" t="s">
        <v>6614</v>
      </c>
      <c r="H636" s="72" t="s">
        <v>35</v>
      </c>
      <c r="I636" s="72" t="s">
        <v>8028</v>
      </c>
      <c r="J636" s="72" t="s">
        <v>8022</v>
      </c>
      <c r="K636" s="72" t="s">
        <v>1233</v>
      </c>
      <c r="L636" s="73">
        <v>45802</v>
      </c>
      <c r="M636" s="74">
        <v>0.3369212962962963</v>
      </c>
      <c r="N636" s="72">
        <v>55.03</v>
      </c>
      <c r="O636" s="72">
        <v>4970.8999999999996</v>
      </c>
      <c r="P636" s="72">
        <v>5025.9299999999903</v>
      </c>
      <c r="Q636" s="72">
        <v>368.33</v>
      </c>
      <c r="R636" s="75">
        <v>45804</v>
      </c>
      <c r="S636" s="72" t="str">
        <f>TEXT(Table15[[#This Row],[Billing_Date]],"YYYY")</f>
        <v>2025</v>
      </c>
      <c r="T636" s="75">
        <v>45857</v>
      </c>
      <c r="U636" s="72" t="s">
        <v>28</v>
      </c>
      <c r="V636" s="72">
        <f>IF(Table15[[#This Row],[Payment_Status]]="Paid",1,0)</f>
        <v>1</v>
      </c>
      <c r="W636" s="72">
        <f>IF(Table15[[#This Row],[Payment_Status]]="Unpaid",1,0)</f>
        <v>0</v>
      </c>
      <c r="X636" s="72">
        <f>IF(Table15[[#This Row],[Payment_Status]]="Pending",1,0)</f>
        <v>0</v>
      </c>
      <c r="Y636" s="72" t="s">
        <v>29</v>
      </c>
      <c r="Z636" s="72" t="s">
        <v>30</v>
      </c>
      <c r="AA636" s="72" t="s">
        <v>85</v>
      </c>
      <c r="AB636" s="72">
        <v>32.11</v>
      </c>
      <c r="AC636" s="72">
        <v>22.92</v>
      </c>
      <c r="AD636" s="72" t="s">
        <v>32</v>
      </c>
      <c r="AE636" s="73">
        <v>44210</v>
      </c>
      <c r="AF636" s="72">
        <v>24</v>
      </c>
      <c r="AG636" s="76" t="s">
        <v>40</v>
      </c>
    </row>
    <row r="637" spans="5:33" x14ac:dyDescent="0.3">
      <c r="E637" s="71" t="s">
        <v>1234</v>
      </c>
      <c r="F637" s="72" t="s">
        <v>4611</v>
      </c>
      <c r="G637" s="72" t="s">
        <v>6615</v>
      </c>
      <c r="H637" s="72" t="s">
        <v>35</v>
      </c>
      <c r="I637" s="72" t="s">
        <v>8026</v>
      </c>
      <c r="J637" s="72" t="s">
        <v>8021</v>
      </c>
      <c r="K637" s="72" t="s">
        <v>1235</v>
      </c>
      <c r="L637" s="73">
        <v>45755</v>
      </c>
      <c r="M637" s="74">
        <v>0.25718750000000001</v>
      </c>
      <c r="N637" s="72">
        <v>447.88</v>
      </c>
      <c r="O637" s="72">
        <v>4734.18</v>
      </c>
      <c r="P637" s="72">
        <v>5182.0600000000004</v>
      </c>
      <c r="Q637" s="72">
        <v>3168.61</v>
      </c>
      <c r="R637" s="75">
        <v>45757</v>
      </c>
      <c r="S637" s="72" t="str">
        <f>TEXT(Table15[[#This Row],[Billing_Date]],"YYYY")</f>
        <v>2025</v>
      </c>
      <c r="T637" s="75">
        <v>45876</v>
      </c>
      <c r="U637" s="72" t="s">
        <v>28</v>
      </c>
      <c r="V637" s="72">
        <f>IF(Table15[[#This Row],[Payment_Status]]="Paid",1,0)</f>
        <v>1</v>
      </c>
      <c r="W637" s="72">
        <f>IF(Table15[[#This Row],[Payment_Status]]="Unpaid",1,0)</f>
        <v>0</v>
      </c>
      <c r="X637" s="72">
        <f>IF(Table15[[#This Row],[Payment_Status]]="Pending",1,0)</f>
        <v>0</v>
      </c>
      <c r="Y637" s="72" t="s">
        <v>50</v>
      </c>
      <c r="Z637" s="72" t="s">
        <v>39</v>
      </c>
      <c r="AA637" s="72" t="s">
        <v>85</v>
      </c>
      <c r="AB637" s="72">
        <v>190.61</v>
      </c>
      <c r="AC637" s="72">
        <v>257.27</v>
      </c>
      <c r="AD637" s="72" t="s">
        <v>46</v>
      </c>
      <c r="AE637" s="73">
        <v>43771</v>
      </c>
      <c r="AF637" s="72">
        <v>43</v>
      </c>
      <c r="AG637" s="76" t="s">
        <v>33</v>
      </c>
    </row>
    <row r="638" spans="5:33" x14ac:dyDescent="0.3">
      <c r="E638" s="71" t="s">
        <v>1236</v>
      </c>
      <c r="F638" s="72" t="s">
        <v>4612</v>
      </c>
      <c r="G638" s="72" t="s">
        <v>6616</v>
      </c>
      <c r="H638" s="72" t="s">
        <v>35</v>
      </c>
      <c r="I638" s="72" t="s">
        <v>8027</v>
      </c>
      <c r="J638" s="72" t="s">
        <v>8022</v>
      </c>
      <c r="K638" s="72" t="s">
        <v>1237</v>
      </c>
      <c r="L638" s="73">
        <v>45656</v>
      </c>
      <c r="M638" s="74">
        <v>2.2256944444444444E-2</v>
      </c>
      <c r="N638" s="72">
        <v>497.89</v>
      </c>
      <c r="O638" s="72">
        <v>4601.22</v>
      </c>
      <c r="P638" s="72">
        <v>5099.1099999999997</v>
      </c>
      <c r="Q638" s="72">
        <v>2360.85</v>
      </c>
      <c r="R638" s="75">
        <v>45852</v>
      </c>
      <c r="S638" s="72" t="str">
        <f>TEXT(Table15[[#This Row],[Billing_Date]],"YYYY")</f>
        <v>2025</v>
      </c>
      <c r="T638" s="75">
        <v>45872</v>
      </c>
      <c r="U638" s="72" t="s">
        <v>37</v>
      </c>
      <c r="V638" s="72">
        <f>IF(Table15[[#This Row],[Payment_Status]]="Paid",1,0)</f>
        <v>0</v>
      </c>
      <c r="W638" s="72">
        <f>IF(Table15[[#This Row],[Payment_Status]]="Unpaid",1,0)</f>
        <v>0</v>
      </c>
      <c r="X638" s="72">
        <f>IF(Table15[[#This Row],[Payment_Status]]="Pending",1,0)</f>
        <v>1</v>
      </c>
      <c r="Y638" s="72" t="s">
        <v>43</v>
      </c>
      <c r="Z638" s="72" t="s">
        <v>44</v>
      </c>
      <c r="AA638" s="72" t="s">
        <v>31</v>
      </c>
      <c r="AB638" s="72">
        <v>328.29</v>
      </c>
      <c r="AC638" s="72">
        <v>169.6</v>
      </c>
      <c r="AD638" s="72" t="s">
        <v>32</v>
      </c>
      <c r="AE638" s="73">
        <v>44957</v>
      </c>
      <c r="AF638" s="72">
        <v>34</v>
      </c>
      <c r="AG638" s="76" t="s">
        <v>40</v>
      </c>
    </row>
    <row r="639" spans="5:33" x14ac:dyDescent="0.3">
      <c r="E639" s="71" t="s">
        <v>1238</v>
      </c>
      <c r="F639" s="72" t="s">
        <v>4613</v>
      </c>
      <c r="G639" s="72" t="s">
        <v>6617</v>
      </c>
      <c r="H639" s="72" t="s">
        <v>26</v>
      </c>
      <c r="I639" s="72" t="s">
        <v>8026</v>
      </c>
      <c r="J639" s="72" t="s">
        <v>8021</v>
      </c>
      <c r="K639" s="72" t="s">
        <v>1239</v>
      </c>
      <c r="L639" s="73">
        <v>45748</v>
      </c>
      <c r="M639" s="74">
        <v>0.55424768518518519</v>
      </c>
      <c r="N639" s="72">
        <v>283.91000000000003</v>
      </c>
      <c r="O639" s="72">
        <v>1448.75</v>
      </c>
      <c r="P639" s="72">
        <v>1732.66</v>
      </c>
      <c r="Q639" s="72">
        <v>1443.48</v>
      </c>
      <c r="R639" s="75">
        <v>45748</v>
      </c>
      <c r="S639" s="72" t="str">
        <f>TEXT(Table15[[#This Row],[Billing_Date]],"YYYY")</f>
        <v>2025</v>
      </c>
      <c r="T639" s="75">
        <v>45868</v>
      </c>
      <c r="U639" s="72" t="s">
        <v>49</v>
      </c>
      <c r="V639" s="72">
        <f>IF(Table15[[#This Row],[Payment_Status]]="Paid",1,0)</f>
        <v>0</v>
      </c>
      <c r="W639" s="72">
        <f>IF(Table15[[#This Row],[Payment_Status]]="Unpaid",1,0)</f>
        <v>1</v>
      </c>
      <c r="X639" s="72">
        <f>IF(Table15[[#This Row],[Payment_Status]]="Pending",1,0)</f>
        <v>0</v>
      </c>
      <c r="Y639" s="72" t="s">
        <v>43</v>
      </c>
      <c r="Z639" s="72" t="s">
        <v>44</v>
      </c>
      <c r="AA639" s="72" t="s">
        <v>51</v>
      </c>
      <c r="AB639" s="72">
        <v>155.02000000000001</v>
      </c>
      <c r="AC639" s="72">
        <v>128.88999999999999</v>
      </c>
      <c r="AD639" s="72" t="s">
        <v>46</v>
      </c>
      <c r="AE639" s="73">
        <v>44119</v>
      </c>
      <c r="AF639" s="72">
        <v>43</v>
      </c>
      <c r="AG639" s="76" t="s">
        <v>40</v>
      </c>
    </row>
    <row r="640" spans="5:33" x14ac:dyDescent="0.3">
      <c r="E640" s="71" t="s">
        <v>1240</v>
      </c>
      <c r="F640" s="72" t="s">
        <v>4614</v>
      </c>
      <c r="G640" s="72" t="s">
        <v>6618</v>
      </c>
      <c r="H640" s="72" t="s">
        <v>35</v>
      </c>
      <c r="I640" s="72" t="s">
        <v>8029</v>
      </c>
      <c r="J640" s="72" t="s">
        <v>8020</v>
      </c>
      <c r="K640" s="72" t="s">
        <v>1241</v>
      </c>
      <c r="L640" s="73">
        <v>45737</v>
      </c>
      <c r="M640" s="74">
        <v>0.20771990740740739</v>
      </c>
      <c r="N640" s="72">
        <v>464.54</v>
      </c>
      <c r="O640" s="72">
        <v>3530.43</v>
      </c>
      <c r="P640" s="72">
        <v>3994.97</v>
      </c>
      <c r="Q640" s="72">
        <v>3230.79</v>
      </c>
      <c r="R640" s="75">
        <v>45742</v>
      </c>
      <c r="S640" s="72" t="str">
        <f>TEXT(Table15[[#This Row],[Billing_Date]],"YYYY")</f>
        <v>2025</v>
      </c>
      <c r="T640" s="75">
        <v>45884</v>
      </c>
      <c r="U640" s="72" t="s">
        <v>28</v>
      </c>
      <c r="V640" s="72">
        <f>IF(Table15[[#This Row],[Payment_Status]]="Paid",1,0)</f>
        <v>1</v>
      </c>
      <c r="W640" s="72">
        <f>IF(Table15[[#This Row],[Payment_Status]]="Unpaid",1,0)</f>
        <v>0</v>
      </c>
      <c r="X640" s="72">
        <f>IF(Table15[[#This Row],[Payment_Status]]="Pending",1,0)</f>
        <v>0</v>
      </c>
      <c r="Y640" s="72" t="s">
        <v>43</v>
      </c>
      <c r="Z640" s="72" t="s">
        <v>44</v>
      </c>
      <c r="AA640" s="72" t="s">
        <v>45</v>
      </c>
      <c r="AB640" s="72">
        <v>297.07</v>
      </c>
      <c r="AC640" s="72">
        <v>167.47</v>
      </c>
      <c r="AD640" s="72" t="s">
        <v>32</v>
      </c>
      <c r="AE640" s="73">
        <v>43050</v>
      </c>
      <c r="AF640" s="72">
        <v>51</v>
      </c>
      <c r="AG640" s="76" t="s">
        <v>40</v>
      </c>
    </row>
    <row r="641" spans="5:33" x14ac:dyDescent="0.3">
      <c r="E641" s="71" t="s">
        <v>1242</v>
      </c>
      <c r="F641" s="72" t="s">
        <v>4615</v>
      </c>
      <c r="G641" s="72" t="s">
        <v>6619</v>
      </c>
      <c r="H641" s="72" t="s">
        <v>35</v>
      </c>
      <c r="I641" s="72" t="s">
        <v>8026</v>
      </c>
      <c r="J641" s="72" t="s">
        <v>8021</v>
      </c>
      <c r="K641" s="72" t="s">
        <v>1243</v>
      </c>
      <c r="L641" s="73">
        <v>45595</v>
      </c>
      <c r="M641" s="74">
        <v>0.5773611111111111</v>
      </c>
      <c r="N641" s="72">
        <v>315.72000000000003</v>
      </c>
      <c r="O641" s="72">
        <v>4956.7299999999996</v>
      </c>
      <c r="P641" s="72">
        <v>5272.45</v>
      </c>
      <c r="Q641" s="72">
        <v>2243.81</v>
      </c>
      <c r="R641" s="75">
        <v>45626</v>
      </c>
      <c r="S641" s="72" t="str">
        <f>TEXT(Table15[[#This Row],[Billing_Date]],"YYYY")</f>
        <v>2024</v>
      </c>
      <c r="T641" s="75">
        <v>45857</v>
      </c>
      <c r="U641" s="72" t="s">
        <v>37</v>
      </c>
      <c r="V641" s="72">
        <f>IF(Table15[[#This Row],[Payment_Status]]="Paid",1,0)</f>
        <v>0</v>
      </c>
      <c r="W641" s="72">
        <f>IF(Table15[[#This Row],[Payment_Status]]="Unpaid",1,0)</f>
        <v>0</v>
      </c>
      <c r="X641" s="72">
        <f>IF(Table15[[#This Row],[Payment_Status]]="Pending",1,0)</f>
        <v>1</v>
      </c>
      <c r="Y641" s="72" t="s">
        <v>50</v>
      </c>
      <c r="Z641" s="72" t="s">
        <v>44</v>
      </c>
      <c r="AA641" s="72" t="s">
        <v>51</v>
      </c>
      <c r="AB641" s="72">
        <v>219.69</v>
      </c>
      <c r="AC641" s="72">
        <v>96.03</v>
      </c>
      <c r="AD641" s="72" t="s">
        <v>46</v>
      </c>
      <c r="AE641" s="73">
        <v>44286</v>
      </c>
      <c r="AF641" s="72">
        <v>66</v>
      </c>
      <c r="AG641" s="76" t="s">
        <v>40</v>
      </c>
    </row>
    <row r="642" spans="5:33" x14ac:dyDescent="0.3">
      <c r="E642" s="71" t="s">
        <v>1244</v>
      </c>
      <c r="F642" s="72" t="s">
        <v>4616</v>
      </c>
      <c r="G642" s="72" t="s">
        <v>6620</v>
      </c>
      <c r="H642" s="72" t="s">
        <v>26</v>
      </c>
      <c r="I642" s="72" t="s">
        <v>8026</v>
      </c>
      <c r="J642" s="72" t="s">
        <v>8021</v>
      </c>
      <c r="K642" s="72" t="s">
        <v>1245</v>
      </c>
      <c r="L642" s="73">
        <v>45766</v>
      </c>
      <c r="M642" s="74">
        <v>7.2071759259259266E-2</v>
      </c>
      <c r="N642" s="72">
        <v>341.16</v>
      </c>
      <c r="O642" s="72">
        <v>1753.49</v>
      </c>
      <c r="P642" s="72">
        <v>2094.65</v>
      </c>
      <c r="Q642" s="72">
        <v>2112.91</v>
      </c>
      <c r="R642" s="75">
        <v>45769</v>
      </c>
      <c r="S642" s="72" t="str">
        <f>TEXT(Table15[[#This Row],[Billing_Date]],"YYYY")</f>
        <v>2025</v>
      </c>
      <c r="T642" s="75">
        <v>45866</v>
      </c>
      <c r="U642" s="72" t="s">
        <v>49</v>
      </c>
      <c r="V642" s="72">
        <f>IF(Table15[[#This Row],[Payment_Status]]="Paid",1,0)</f>
        <v>0</v>
      </c>
      <c r="W642" s="72">
        <f>IF(Table15[[#This Row],[Payment_Status]]="Unpaid",1,0)</f>
        <v>1</v>
      </c>
      <c r="X642" s="72">
        <f>IF(Table15[[#This Row],[Payment_Status]]="Pending",1,0)</f>
        <v>0</v>
      </c>
      <c r="Y642" s="72" t="s">
        <v>58</v>
      </c>
      <c r="Z642" s="72" t="s">
        <v>44</v>
      </c>
      <c r="AA642" s="72" t="s">
        <v>85</v>
      </c>
      <c r="AB642" s="72">
        <v>156.03</v>
      </c>
      <c r="AC642" s="72">
        <v>185.13</v>
      </c>
      <c r="AD642" s="72" t="s">
        <v>46</v>
      </c>
      <c r="AE642" s="73">
        <v>45055</v>
      </c>
      <c r="AF642" s="72">
        <v>45</v>
      </c>
      <c r="AG642" s="76" t="s">
        <v>40</v>
      </c>
    </row>
    <row r="643" spans="5:33" x14ac:dyDescent="0.3">
      <c r="E643" s="71" t="s">
        <v>2730</v>
      </c>
      <c r="F643" s="72" t="s">
        <v>4617</v>
      </c>
      <c r="G643" s="72" t="s">
        <v>6621</v>
      </c>
      <c r="H643" s="72" t="s">
        <v>35</v>
      </c>
      <c r="I643" s="72" t="s">
        <v>8031</v>
      </c>
      <c r="J643" s="72" t="s">
        <v>8024</v>
      </c>
      <c r="K643" s="72" t="s">
        <v>2731</v>
      </c>
      <c r="L643" s="73">
        <v>45506</v>
      </c>
      <c r="M643" s="74">
        <v>0.48349537037037038</v>
      </c>
      <c r="N643" s="72">
        <v>397.57</v>
      </c>
      <c r="O643" s="72">
        <v>4562.87</v>
      </c>
      <c r="P643" s="72">
        <v>4960.4399999999996</v>
      </c>
      <c r="Q643" s="72">
        <v>2395.92</v>
      </c>
      <c r="R643" s="75">
        <v>45642</v>
      </c>
      <c r="S643" s="72" t="str">
        <f>TEXT(Table15[[#This Row],[Billing_Date]],"YYYY")</f>
        <v>2024</v>
      </c>
      <c r="T643" s="75">
        <v>45884</v>
      </c>
      <c r="U643" s="72" t="s">
        <v>37</v>
      </c>
      <c r="V643" s="72">
        <f>IF(Table15[[#This Row],[Payment_Status]]="Paid",1,0)</f>
        <v>0</v>
      </c>
      <c r="W643" s="72">
        <f>IF(Table15[[#This Row],[Payment_Status]]="Unpaid",1,0)</f>
        <v>0</v>
      </c>
      <c r="X643" s="72">
        <f>IF(Table15[[#This Row],[Payment_Status]]="Pending",1,0)</f>
        <v>1</v>
      </c>
      <c r="Y643" s="72" t="s">
        <v>58</v>
      </c>
      <c r="Z643" s="72" t="s">
        <v>44</v>
      </c>
      <c r="AA643" s="72" t="s">
        <v>51</v>
      </c>
      <c r="AB643" s="72">
        <v>263.33</v>
      </c>
      <c r="AC643" s="72">
        <v>134.24</v>
      </c>
      <c r="AD643" s="72" t="s">
        <v>32</v>
      </c>
      <c r="AE643" s="73">
        <v>45370</v>
      </c>
      <c r="AF643" s="72">
        <v>22</v>
      </c>
      <c r="AG643" s="76" t="s">
        <v>33</v>
      </c>
    </row>
    <row r="644" spans="5:33" x14ac:dyDescent="0.3">
      <c r="E644" s="71" t="s">
        <v>1248</v>
      </c>
      <c r="F644" s="72" t="s">
        <v>4618</v>
      </c>
      <c r="G644" s="72" t="s">
        <v>6622</v>
      </c>
      <c r="H644" s="72" t="s">
        <v>26</v>
      </c>
      <c r="I644" s="72" t="s">
        <v>8025</v>
      </c>
      <c r="J644" s="72" t="s">
        <v>8020</v>
      </c>
      <c r="K644" s="72" t="s">
        <v>1249</v>
      </c>
      <c r="L644" s="73">
        <v>45668</v>
      </c>
      <c r="M644" s="74">
        <v>4.8611111111111112E-2</v>
      </c>
      <c r="N644" s="72">
        <v>102.26</v>
      </c>
      <c r="O644" s="72">
        <v>2750.37</v>
      </c>
      <c r="P644" s="72">
        <v>2852.63</v>
      </c>
      <c r="Q644" s="72">
        <v>650.89</v>
      </c>
      <c r="R644" s="75">
        <v>45804</v>
      </c>
      <c r="S644" s="72" t="str">
        <f>TEXT(Table15[[#This Row],[Billing_Date]],"YYYY")</f>
        <v>2025</v>
      </c>
      <c r="T644" s="75">
        <v>45872</v>
      </c>
      <c r="U644" s="72" t="s">
        <v>28</v>
      </c>
      <c r="V644" s="72">
        <f>IF(Table15[[#This Row],[Payment_Status]]="Paid",1,0)</f>
        <v>1</v>
      </c>
      <c r="W644" s="72">
        <f>IF(Table15[[#This Row],[Payment_Status]]="Unpaid",1,0)</f>
        <v>0</v>
      </c>
      <c r="X644" s="72">
        <f>IF(Table15[[#This Row],[Payment_Status]]="Pending",1,0)</f>
        <v>0</v>
      </c>
      <c r="Y644" s="72" t="s">
        <v>38</v>
      </c>
      <c r="Z644" s="72" t="s">
        <v>30</v>
      </c>
      <c r="AA644" s="72" t="s">
        <v>85</v>
      </c>
      <c r="AB644" s="72">
        <v>59.42</v>
      </c>
      <c r="AC644" s="72">
        <v>42.84</v>
      </c>
      <c r="AD644" s="72" t="s">
        <v>32</v>
      </c>
      <c r="AE644" s="73">
        <v>42225</v>
      </c>
      <c r="AF644" s="72">
        <v>54</v>
      </c>
      <c r="AG644" s="76" t="s">
        <v>64</v>
      </c>
    </row>
    <row r="645" spans="5:33" x14ac:dyDescent="0.3">
      <c r="E645" s="71" t="s">
        <v>2067</v>
      </c>
      <c r="F645" s="72" t="s">
        <v>4619</v>
      </c>
      <c r="G645" s="72" t="s">
        <v>6623</v>
      </c>
      <c r="H645" s="72" t="s">
        <v>35</v>
      </c>
      <c r="I645" s="72" t="s">
        <v>8030</v>
      </c>
      <c r="J645" s="72" t="s">
        <v>8023</v>
      </c>
      <c r="K645" s="72" t="s">
        <v>2068</v>
      </c>
      <c r="L645" s="73">
        <v>45643</v>
      </c>
      <c r="M645" s="74">
        <v>0.14788194444444444</v>
      </c>
      <c r="N645" s="72">
        <v>314.29000000000002</v>
      </c>
      <c r="O645" s="72">
        <v>1380.8</v>
      </c>
      <c r="P645" s="72">
        <v>1695.09</v>
      </c>
      <c r="Q645" s="72">
        <v>1992.26</v>
      </c>
      <c r="R645" s="75">
        <v>45781</v>
      </c>
      <c r="S645" s="72" t="str">
        <f>TEXT(Table15[[#This Row],[Billing_Date]],"YYYY")</f>
        <v>2025</v>
      </c>
      <c r="T645" s="75">
        <v>45877</v>
      </c>
      <c r="U645" s="72" t="s">
        <v>37</v>
      </c>
      <c r="V645" s="72">
        <f>IF(Table15[[#This Row],[Payment_Status]]="Paid",1,0)</f>
        <v>0</v>
      </c>
      <c r="W645" s="72">
        <f>IF(Table15[[#This Row],[Payment_Status]]="Unpaid",1,0)</f>
        <v>0</v>
      </c>
      <c r="X645" s="72">
        <f>IF(Table15[[#This Row],[Payment_Status]]="Pending",1,0)</f>
        <v>1</v>
      </c>
      <c r="Y645" s="72" t="s">
        <v>50</v>
      </c>
      <c r="Z645" s="72" t="s">
        <v>39</v>
      </c>
      <c r="AA645" s="72" t="s">
        <v>85</v>
      </c>
      <c r="AB645" s="72">
        <v>185.36</v>
      </c>
      <c r="AC645" s="72">
        <v>128.93</v>
      </c>
      <c r="AD645" s="72" t="s">
        <v>32</v>
      </c>
      <c r="AE645" s="73">
        <v>44893</v>
      </c>
      <c r="AF645" s="72">
        <v>35</v>
      </c>
      <c r="AG645" s="76" t="s">
        <v>64</v>
      </c>
    </row>
    <row r="646" spans="5:33" x14ac:dyDescent="0.3">
      <c r="E646" s="71" t="s">
        <v>3022</v>
      </c>
      <c r="F646" s="72" t="s">
        <v>4620</v>
      </c>
      <c r="G646" s="72" t="s">
        <v>6624</v>
      </c>
      <c r="H646" s="72" t="s">
        <v>26</v>
      </c>
      <c r="I646" s="72" t="s">
        <v>8031</v>
      </c>
      <c r="J646" s="72" t="s">
        <v>8024</v>
      </c>
      <c r="K646" s="72" t="s">
        <v>3023</v>
      </c>
      <c r="L646" s="73">
        <v>45852</v>
      </c>
      <c r="M646" s="74">
        <v>0.23848379629629629</v>
      </c>
      <c r="N646" s="72">
        <v>274.48</v>
      </c>
      <c r="O646" s="72">
        <v>2143.85</v>
      </c>
      <c r="P646" s="72">
        <v>2418.33</v>
      </c>
      <c r="Q646" s="72">
        <v>1385.48</v>
      </c>
      <c r="R646" s="75">
        <v>45854</v>
      </c>
      <c r="S646" s="72" t="str">
        <f>TEXT(Table15[[#This Row],[Billing_Date]],"YYYY")</f>
        <v>2025</v>
      </c>
      <c r="T646" s="75">
        <v>45880</v>
      </c>
      <c r="U646" s="72" t="s">
        <v>49</v>
      </c>
      <c r="V646" s="72">
        <f>IF(Table15[[#This Row],[Payment_Status]]="Paid",1,0)</f>
        <v>0</v>
      </c>
      <c r="W646" s="72">
        <f>IF(Table15[[#This Row],[Payment_Status]]="Unpaid",1,0)</f>
        <v>1</v>
      </c>
      <c r="X646" s="72">
        <f>IF(Table15[[#This Row],[Payment_Status]]="Pending",1,0)</f>
        <v>0</v>
      </c>
      <c r="Y646" s="72" t="s">
        <v>29</v>
      </c>
      <c r="Z646" s="72" t="s">
        <v>30</v>
      </c>
      <c r="AA646" s="72" t="s">
        <v>63</v>
      </c>
      <c r="AB646" s="72">
        <v>188.71</v>
      </c>
      <c r="AC646" s="72">
        <v>85.77</v>
      </c>
      <c r="AD646" s="72" t="s">
        <v>46</v>
      </c>
      <c r="AE646" s="73">
        <v>44243</v>
      </c>
      <c r="AF646" s="72">
        <v>61</v>
      </c>
      <c r="AG646" s="76" t="s">
        <v>64</v>
      </c>
    </row>
    <row r="647" spans="5:33" x14ac:dyDescent="0.3">
      <c r="E647" s="71" t="s">
        <v>1254</v>
      </c>
      <c r="F647" s="72" t="s">
        <v>4621</v>
      </c>
      <c r="G647" s="72" t="s">
        <v>6625</v>
      </c>
      <c r="H647" s="72" t="s">
        <v>26</v>
      </c>
      <c r="I647" s="72" t="s">
        <v>8030</v>
      </c>
      <c r="J647" s="72" t="s">
        <v>8023</v>
      </c>
      <c r="K647" s="72" t="s">
        <v>1255</v>
      </c>
      <c r="L647" s="73">
        <v>45719</v>
      </c>
      <c r="M647" s="74">
        <v>0.70165509259259262</v>
      </c>
      <c r="N647" s="72">
        <v>116.34</v>
      </c>
      <c r="O647" s="72">
        <v>2175.04</v>
      </c>
      <c r="P647" s="72">
        <v>2291.38</v>
      </c>
      <c r="Q647" s="72">
        <v>716.65</v>
      </c>
      <c r="R647" s="75">
        <v>45722</v>
      </c>
      <c r="S647" s="72" t="str">
        <f>TEXT(Table15[[#This Row],[Billing_Date]],"YYYY")</f>
        <v>2025</v>
      </c>
      <c r="T647" s="75">
        <v>45857</v>
      </c>
      <c r="U647" s="72" t="s">
        <v>49</v>
      </c>
      <c r="V647" s="72">
        <f>IF(Table15[[#This Row],[Payment_Status]]="Paid",1,0)</f>
        <v>0</v>
      </c>
      <c r="W647" s="72">
        <f>IF(Table15[[#This Row],[Payment_Status]]="Unpaid",1,0)</f>
        <v>1</v>
      </c>
      <c r="X647" s="72">
        <f>IF(Table15[[#This Row],[Payment_Status]]="Pending",1,0)</f>
        <v>0</v>
      </c>
      <c r="Y647" s="72" t="s">
        <v>43</v>
      </c>
      <c r="Z647" s="72" t="s">
        <v>30</v>
      </c>
      <c r="AA647" s="72" t="s">
        <v>85</v>
      </c>
      <c r="AB647" s="72">
        <v>49.7</v>
      </c>
      <c r="AC647" s="72">
        <v>66.64</v>
      </c>
      <c r="AD647" s="72" t="s">
        <v>32</v>
      </c>
      <c r="AE647" s="73">
        <v>45131</v>
      </c>
      <c r="AF647" s="72">
        <v>48</v>
      </c>
      <c r="AG647" s="76" t="s">
        <v>64</v>
      </c>
    </row>
    <row r="648" spans="5:33" x14ac:dyDescent="0.3">
      <c r="E648" s="71" t="s">
        <v>1256</v>
      </c>
      <c r="F648" s="72" t="s">
        <v>4622</v>
      </c>
      <c r="G648" s="72" t="s">
        <v>6626</v>
      </c>
      <c r="H648" s="72" t="s">
        <v>35</v>
      </c>
      <c r="I648" s="72" t="s">
        <v>8027</v>
      </c>
      <c r="J648" s="72" t="s">
        <v>8022</v>
      </c>
      <c r="K648" s="72" t="s">
        <v>1257</v>
      </c>
      <c r="L648" s="73">
        <v>45752</v>
      </c>
      <c r="M648" s="74">
        <v>0.8960069444444444</v>
      </c>
      <c r="N648" s="72">
        <v>314.58</v>
      </c>
      <c r="O648" s="72">
        <v>1738.93</v>
      </c>
      <c r="P648" s="72">
        <v>2053.5100000000002</v>
      </c>
      <c r="Q648" s="72">
        <v>1698.65</v>
      </c>
      <c r="R648" s="75">
        <v>45829</v>
      </c>
      <c r="S648" s="72" t="str">
        <f>TEXT(Table15[[#This Row],[Billing_Date]],"YYYY")</f>
        <v>2025</v>
      </c>
      <c r="T648" s="75">
        <v>45859</v>
      </c>
      <c r="U648" s="72" t="s">
        <v>37</v>
      </c>
      <c r="V648" s="72">
        <f>IF(Table15[[#This Row],[Payment_Status]]="Paid",1,0)</f>
        <v>0</v>
      </c>
      <c r="W648" s="72">
        <f>IF(Table15[[#This Row],[Payment_Status]]="Unpaid",1,0)</f>
        <v>0</v>
      </c>
      <c r="X648" s="72">
        <f>IF(Table15[[#This Row],[Payment_Status]]="Pending",1,0)</f>
        <v>1</v>
      </c>
      <c r="Y648" s="72" t="s">
        <v>43</v>
      </c>
      <c r="Z648" s="72" t="s">
        <v>39</v>
      </c>
      <c r="AA648" s="72" t="s">
        <v>85</v>
      </c>
      <c r="AB648" s="72">
        <v>142.83000000000001</v>
      </c>
      <c r="AC648" s="72">
        <v>171.75</v>
      </c>
      <c r="AD648" s="72" t="s">
        <v>46</v>
      </c>
      <c r="AE648" s="73">
        <v>44281</v>
      </c>
      <c r="AF648" s="72">
        <v>51</v>
      </c>
      <c r="AG648" s="76" t="s">
        <v>64</v>
      </c>
    </row>
    <row r="649" spans="5:33" x14ac:dyDescent="0.3">
      <c r="E649" s="71" t="s">
        <v>492</v>
      </c>
      <c r="F649" s="72" t="s">
        <v>4623</v>
      </c>
      <c r="G649" s="72" t="s">
        <v>6627</v>
      </c>
      <c r="H649" s="72" t="s">
        <v>26</v>
      </c>
      <c r="I649" s="72" t="s">
        <v>8030</v>
      </c>
      <c r="J649" s="72" t="s">
        <v>8023</v>
      </c>
      <c r="K649" s="72" t="s">
        <v>493</v>
      </c>
      <c r="L649" s="73">
        <v>45715</v>
      </c>
      <c r="M649" s="74">
        <v>0.51817129629629632</v>
      </c>
      <c r="N649" s="72">
        <v>227.18</v>
      </c>
      <c r="O649" s="72">
        <v>1651.35</v>
      </c>
      <c r="P649" s="72">
        <v>1878.53</v>
      </c>
      <c r="Q649" s="72">
        <v>1120.2</v>
      </c>
      <c r="R649" s="75">
        <v>45719</v>
      </c>
      <c r="S649" s="72" t="str">
        <f>TEXT(Table15[[#This Row],[Billing_Date]],"YYYY")</f>
        <v>2025</v>
      </c>
      <c r="T649" s="75">
        <v>45871</v>
      </c>
      <c r="U649" s="72" t="s">
        <v>49</v>
      </c>
      <c r="V649" s="72">
        <f>IF(Table15[[#This Row],[Payment_Status]]="Paid",1,0)</f>
        <v>0</v>
      </c>
      <c r="W649" s="72">
        <f>IF(Table15[[#This Row],[Payment_Status]]="Unpaid",1,0)</f>
        <v>1</v>
      </c>
      <c r="X649" s="72">
        <f>IF(Table15[[#This Row],[Payment_Status]]="Pending",1,0)</f>
        <v>0</v>
      </c>
      <c r="Y649" s="72" t="s">
        <v>43</v>
      </c>
      <c r="Z649" s="72" t="s">
        <v>44</v>
      </c>
      <c r="AA649" s="72" t="s">
        <v>51</v>
      </c>
      <c r="AB649" s="72">
        <v>141.56</v>
      </c>
      <c r="AC649" s="72">
        <v>85.62</v>
      </c>
      <c r="AD649" s="72" t="s">
        <v>46</v>
      </c>
      <c r="AE649" s="73">
        <v>44776</v>
      </c>
      <c r="AF649" s="72">
        <v>35</v>
      </c>
      <c r="AG649" s="76" t="s">
        <v>64</v>
      </c>
    </row>
    <row r="650" spans="5:33" x14ac:dyDescent="0.3">
      <c r="E650" s="71" t="s">
        <v>1260</v>
      </c>
      <c r="F650" s="72" t="s">
        <v>4624</v>
      </c>
      <c r="G650" s="72" t="s">
        <v>6628</v>
      </c>
      <c r="H650" s="72" t="s">
        <v>35</v>
      </c>
      <c r="I650" s="72" t="s">
        <v>8026</v>
      </c>
      <c r="J650" s="72" t="s">
        <v>8021</v>
      </c>
      <c r="K650" s="72" t="s">
        <v>1261</v>
      </c>
      <c r="L650" s="73">
        <v>45776</v>
      </c>
      <c r="M650" s="74">
        <v>0.90574074074074074</v>
      </c>
      <c r="N650" s="72">
        <v>491.77</v>
      </c>
      <c r="O650" s="72">
        <v>2136.85</v>
      </c>
      <c r="P650" s="72">
        <v>2628.62</v>
      </c>
      <c r="Q650" s="72">
        <v>2826.06</v>
      </c>
      <c r="R650" s="75">
        <v>45778</v>
      </c>
      <c r="S650" s="72" t="str">
        <f>TEXT(Table15[[#This Row],[Billing_Date]],"YYYY")</f>
        <v>2025</v>
      </c>
      <c r="T650" s="75">
        <v>45864</v>
      </c>
      <c r="U650" s="72" t="s">
        <v>49</v>
      </c>
      <c r="V650" s="72">
        <f>IF(Table15[[#This Row],[Payment_Status]]="Paid",1,0)</f>
        <v>0</v>
      </c>
      <c r="W650" s="72">
        <f>IF(Table15[[#This Row],[Payment_Status]]="Unpaid",1,0)</f>
        <v>1</v>
      </c>
      <c r="X650" s="72">
        <f>IF(Table15[[#This Row],[Payment_Status]]="Pending",1,0)</f>
        <v>0</v>
      </c>
      <c r="Y650" s="72" t="s">
        <v>50</v>
      </c>
      <c r="Z650" s="72" t="s">
        <v>44</v>
      </c>
      <c r="AA650" s="72" t="s">
        <v>51</v>
      </c>
      <c r="AB650" s="72">
        <v>279.52</v>
      </c>
      <c r="AC650" s="72">
        <v>212.25</v>
      </c>
      <c r="AD650" s="72" t="s">
        <v>32</v>
      </c>
      <c r="AE650" s="73">
        <v>43314</v>
      </c>
      <c r="AF650" s="72">
        <v>65</v>
      </c>
      <c r="AG650" s="76" t="s">
        <v>33</v>
      </c>
    </row>
    <row r="651" spans="5:33" x14ac:dyDescent="0.3">
      <c r="E651" s="71" t="s">
        <v>1262</v>
      </c>
      <c r="F651" s="72" t="s">
        <v>4625</v>
      </c>
      <c r="G651" s="72" t="s">
        <v>6629</v>
      </c>
      <c r="H651" s="72" t="s">
        <v>30</v>
      </c>
      <c r="I651" s="72" t="s">
        <v>8030</v>
      </c>
      <c r="J651" s="72" t="s">
        <v>8023</v>
      </c>
      <c r="K651" s="72" t="s">
        <v>1263</v>
      </c>
      <c r="L651" s="73">
        <v>45638</v>
      </c>
      <c r="M651" s="74">
        <v>0.72409722222222217</v>
      </c>
      <c r="N651" s="72">
        <v>127.7</v>
      </c>
      <c r="O651" s="72">
        <v>4973.75</v>
      </c>
      <c r="P651" s="72">
        <v>5101.45</v>
      </c>
      <c r="Q651" s="72">
        <v>758.56</v>
      </c>
      <c r="R651" s="75">
        <v>45723</v>
      </c>
      <c r="S651" s="72" t="str">
        <f>TEXT(Table15[[#This Row],[Billing_Date]],"YYYY")</f>
        <v>2025</v>
      </c>
      <c r="T651" s="75">
        <v>45874</v>
      </c>
      <c r="U651" s="72" t="s">
        <v>49</v>
      </c>
      <c r="V651" s="72">
        <f>IF(Table15[[#This Row],[Payment_Status]]="Paid",1,0)</f>
        <v>0</v>
      </c>
      <c r="W651" s="72">
        <f>IF(Table15[[#This Row],[Payment_Status]]="Unpaid",1,0)</f>
        <v>1</v>
      </c>
      <c r="X651" s="72">
        <f>IF(Table15[[#This Row],[Payment_Status]]="Pending",1,0)</f>
        <v>0</v>
      </c>
      <c r="Y651" s="72" t="s">
        <v>38</v>
      </c>
      <c r="Z651" s="72" t="s">
        <v>39</v>
      </c>
      <c r="AA651" s="72" t="s">
        <v>63</v>
      </c>
      <c r="AB651" s="72">
        <v>83.92</v>
      </c>
      <c r="AC651" s="72">
        <v>43.78</v>
      </c>
      <c r="AD651" s="72" t="s">
        <v>32</v>
      </c>
      <c r="AE651" s="73">
        <v>45083</v>
      </c>
      <c r="AF651" s="72">
        <v>26</v>
      </c>
      <c r="AG651" s="76" t="s">
        <v>40</v>
      </c>
    </row>
    <row r="652" spans="5:33" x14ac:dyDescent="0.3">
      <c r="E652" s="71" t="s">
        <v>3677</v>
      </c>
      <c r="F652" s="72" t="s">
        <v>4626</v>
      </c>
      <c r="G652" s="72" t="s">
        <v>6630</v>
      </c>
      <c r="H652" s="72" t="s">
        <v>35</v>
      </c>
      <c r="I652" s="72" t="s">
        <v>8031</v>
      </c>
      <c r="J652" s="72" t="s">
        <v>8024</v>
      </c>
      <c r="K652" s="72" t="s">
        <v>3678</v>
      </c>
      <c r="L652" s="73">
        <v>45727</v>
      </c>
      <c r="M652" s="74">
        <v>0.1849537037037037</v>
      </c>
      <c r="N652" s="72">
        <v>413.17</v>
      </c>
      <c r="O652" s="72">
        <v>3573.66</v>
      </c>
      <c r="P652" s="72">
        <v>3986.83</v>
      </c>
      <c r="Q652" s="72">
        <v>2744.18</v>
      </c>
      <c r="R652" s="75">
        <v>45732</v>
      </c>
      <c r="S652" s="72" t="str">
        <f>TEXT(Table15[[#This Row],[Billing_Date]],"YYYY")</f>
        <v>2025</v>
      </c>
      <c r="T652" s="75">
        <v>45884</v>
      </c>
      <c r="U652" s="72" t="s">
        <v>37</v>
      </c>
      <c r="V652" s="72">
        <f>IF(Table15[[#This Row],[Payment_Status]]="Paid",1,0)</f>
        <v>0</v>
      </c>
      <c r="W652" s="72">
        <f>IF(Table15[[#This Row],[Payment_Status]]="Unpaid",1,0)</f>
        <v>0</v>
      </c>
      <c r="X652" s="72">
        <f>IF(Table15[[#This Row],[Payment_Status]]="Pending",1,0)</f>
        <v>1</v>
      </c>
      <c r="Y652" s="72" t="s">
        <v>43</v>
      </c>
      <c r="Z652" s="72" t="s">
        <v>30</v>
      </c>
      <c r="AA652" s="72" t="s">
        <v>45</v>
      </c>
      <c r="AB652" s="72">
        <v>183.7</v>
      </c>
      <c r="AC652" s="72">
        <v>229.47</v>
      </c>
      <c r="AD652" s="72" t="s">
        <v>32</v>
      </c>
      <c r="AE652" s="73">
        <v>45122</v>
      </c>
      <c r="AF652" s="72">
        <v>51</v>
      </c>
      <c r="AG652" s="76" t="s">
        <v>64</v>
      </c>
    </row>
    <row r="653" spans="5:33" x14ac:dyDescent="0.3">
      <c r="E653" s="71" t="s">
        <v>1266</v>
      </c>
      <c r="F653" s="72" t="s">
        <v>4627</v>
      </c>
      <c r="G653" s="72" t="s">
        <v>6631</v>
      </c>
      <c r="H653" s="72" t="s">
        <v>26</v>
      </c>
      <c r="I653" s="72" t="s">
        <v>8031</v>
      </c>
      <c r="J653" s="72" t="s">
        <v>8024</v>
      </c>
      <c r="K653" s="72" t="s">
        <v>1267</v>
      </c>
      <c r="L653" s="73">
        <v>45700</v>
      </c>
      <c r="M653" s="74">
        <v>0.17278935185185185</v>
      </c>
      <c r="N653" s="72">
        <v>393.39</v>
      </c>
      <c r="O653" s="72">
        <v>4535.22</v>
      </c>
      <c r="P653" s="72">
        <v>4928.6099999999997</v>
      </c>
      <c r="Q653" s="72">
        <v>2284.31</v>
      </c>
      <c r="R653" s="75">
        <v>45706</v>
      </c>
      <c r="S653" s="72" t="str">
        <f>TEXT(Table15[[#This Row],[Billing_Date]],"YYYY")</f>
        <v>2025</v>
      </c>
      <c r="T653" s="75">
        <v>45882</v>
      </c>
      <c r="U653" s="72" t="s">
        <v>37</v>
      </c>
      <c r="V653" s="72">
        <f>IF(Table15[[#This Row],[Payment_Status]]="Paid",1,0)</f>
        <v>0</v>
      </c>
      <c r="W653" s="72">
        <f>IF(Table15[[#This Row],[Payment_Status]]="Unpaid",1,0)</f>
        <v>0</v>
      </c>
      <c r="X653" s="72">
        <f>IF(Table15[[#This Row],[Payment_Status]]="Pending",1,0)</f>
        <v>1</v>
      </c>
      <c r="Y653" s="72" t="s">
        <v>43</v>
      </c>
      <c r="Z653" s="72" t="s">
        <v>39</v>
      </c>
      <c r="AA653" s="72" t="s">
        <v>51</v>
      </c>
      <c r="AB653" s="72">
        <v>211.23</v>
      </c>
      <c r="AC653" s="72">
        <v>182.16</v>
      </c>
      <c r="AD653" s="72" t="s">
        <v>32</v>
      </c>
      <c r="AE653" s="73">
        <v>42988</v>
      </c>
      <c r="AF653" s="72">
        <v>47</v>
      </c>
      <c r="AG653" s="76" t="s">
        <v>40</v>
      </c>
    </row>
    <row r="654" spans="5:33" x14ac:dyDescent="0.3">
      <c r="E654" s="71" t="s">
        <v>1270</v>
      </c>
      <c r="F654" s="72" t="s">
        <v>4629</v>
      </c>
      <c r="G654" s="72" t="s">
        <v>6633</v>
      </c>
      <c r="H654" s="72" t="s">
        <v>26</v>
      </c>
      <c r="I654" s="72" t="s">
        <v>8031</v>
      </c>
      <c r="J654" s="72" t="s">
        <v>8024</v>
      </c>
      <c r="K654" s="72" t="s">
        <v>1271</v>
      </c>
      <c r="L654" s="73">
        <v>45540</v>
      </c>
      <c r="M654" s="74">
        <v>0.21</v>
      </c>
      <c r="N654" s="72">
        <v>195.14</v>
      </c>
      <c r="O654" s="72">
        <v>1936.02</v>
      </c>
      <c r="P654" s="72">
        <v>2131.16</v>
      </c>
      <c r="Q654" s="72">
        <v>1339.39</v>
      </c>
      <c r="R654" s="75">
        <v>45559</v>
      </c>
      <c r="S654" s="72" t="str">
        <f>TEXT(Table15[[#This Row],[Billing_Date]],"YYYY")</f>
        <v>2024</v>
      </c>
      <c r="T654" s="75">
        <v>45859</v>
      </c>
      <c r="U654" s="72" t="s">
        <v>37</v>
      </c>
      <c r="V654" s="72">
        <f>IF(Table15[[#This Row],[Payment_Status]]="Paid",1,0)</f>
        <v>0</v>
      </c>
      <c r="W654" s="72">
        <f>IF(Table15[[#This Row],[Payment_Status]]="Unpaid",1,0)</f>
        <v>0</v>
      </c>
      <c r="X654" s="72">
        <f>IF(Table15[[#This Row],[Payment_Status]]="Pending",1,0)</f>
        <v>1</v>
      </c>
      <c r="Y654" s="72" t="s">
        <v>50</v>
      </c>
      <c r="Z654" s="72" t="s">
        <v>44</v>
      </c>
      <c r="AA654" s="72" t="s">
        <v>51</v>
      </c>
      <c r="AB654" s="72">
        <v>96.12</v>
      </c>
      <c r="AC654" s="72">
        <v>99.02</v>
      </c>
      <c r="AD654" s="72" t="s">
        <v>46</v>
      </c>
      <c r="AE654" s="73">
        <v>45415</v>
      </c>
      <c r="AF654" s="72">
        <v>45</v>
      </c>
      <c r="AG654" s="76" t="s">
        <v>64</v>
      </c>
    </row>
    <row r="655" spans="5:33" x14ac:dyDescent="0.3">
      <c r="E655" s="71" t="s">
        <v>1272</v>
      </c>
      <c r="F655" s="72" t="s">
        <v>4630</v>
      </c>
      <c r="G655" s="72" t="s">
        <v>6634</v>
      </c>
      <c r="H655" s="72" t="s">
        <v>30</v>
      </c>
      <c r="I655" s="72" t="s">
        <v>8031</v>
      </c>
      <c r="J655" s="72" t="s">
        <v>8024</v>
      </c>
      <c r="K655" s="72" t="s">
        <v>1273</v>
      </c>
      <c r="L655" s="73">
        <v>45819</v>
      </c>
      <c r="M655" s="74">
        <v>0.93118055555555557</v>
      </c>
      <c r="N655" s="72">
        <v>443.36</v>
      </c>
      <c r="O655" s="72">
        <v>3549.63</v>
      </c>
      <c r="P655" s="72">
        <v>3992.99</v>
      </c>
      <c r="Q655" s="72">
        <v>2671.21</v>
      </c>
      <c r="R655" s="75">
        <v>45821</v>
      </c>
      <c r="S655" s="72" t="str">
        <f>TEXT(Table15[[#This Row],[Billing_Date]],"YYYY")</f>
        <v>2025</v>
      </c>
      <c r="T655" s="75">
        <v>45862</v>
      </c>
      <c r="U655" s="72" t="s">
        <v>28</v>
      </c>
      <c r="V655" s="72">
        <f>IF(Table15[[#This Row],[Payment_Status]]="Paid",1,0)</f>
        <v>1</v>
      </c>
      <c r="W655" s="72">
        <f>IF(Table15[[#This Row],[Payment_Status]]="Unpaid",1,0)</f>
        <v>0</v>
      </c>
      <c r="X655" s="72">
        <f>IF(Table15[[#This Row],[Payment_Status]]="Pending",1,0)</f>
        <v>0</v>
      </c>
      <c r="Y655" s="72" t="s">
        <v>43</v>
      </c>
      <c r="Z655" s="72" t="s">
        <v>39</v>
      </c>
      <c r="AA655" s="72" t="s">
        <v>45</v>
      </c>
      <c r="AB655" s="72">
        <v>297.72000000000003</v>
      </c>
      <c r="AC655" s="72">
        <v>145.63999999999999</v>
      </c>
      <c r="AD655" s="72" t="s">
        <v>46</v>
      </c>
      <c r="AE655" s="73">
        <v>45060</v>
      </c>
      <c r="AF655" s="72">
        <v>50</v>
      </c>
      <c r="AG655" s="76" t="s">
        <v>33</v>
      </c>
    </row>
    <row r="656" spans="5:33" x14ac:dyDescent="0.3">
      <c r="E656" s="71" t="s">
        <v>3518</v>
      </c>
      <c r="F656" s="72" t="s">
        <v>4631</v>
      </c>
      <c r="G656" s="72" t="s">
        <v>6635</v>
      </c>
      <c r="H656" s="72" t="s">
        <v>30</v>
      </c>
      <c r="I656" s="72" t="s">
        <v>8030</v>
      </c>
      <c r="J656" s="72" t="s">
        <v>8023</v>
      </c>
      <c r="K656" s="72" t="s">
        <v>3519</v>
      </c>
      <c r="L656" s="73">
        <v>45562</v>
      </c>
      <c r="M656" s="74">
        <v>0.21137731481481481</v>
      </c>
      <c r="N656" s="72">
        <v>194.26</v>
      </c>
      <c r="O656" s="72">
        <v>4902.72</v>
      </c>
      <c r="P656" s="72">
        <v>5096.9799999999996</v>
      </c>
      <c r="Q656" s="72">
        <v>960.32</v>
      </c>
      <c r="R656" s="75">
        <v>45855</v>
      </c>
      <c r="S656" s="72" t="str">
        <f>TEXT(Table15[[#This Row],[Billing_Date]],"YYYY")</f>
        <v>2025</v>
      </c>
      <c r="T656" s="75">
        <v>45878</v>
      </c>
      <c r="U656" s="72" t="s">
        <v>49</v>
      </c>
      <c r="V656" s="72">
        <f>IF(Table15[[#This Row],[Payment_Status]]="Paid",1,0)</f>
        <v>0</v>
      </c>
      <c r="W656" s="72">
        <f>IF(Table15[[#This Row],[Payment_Status]]="Unpaid",1,0)</f>
        <v>1</v>
      </c>
      <c r="X656" s="72">
        <f>IF(Table15[[#This Row],[Payment_Status]]="Pending",1,0)</f>
        <v>0</v>
      </c>
      <c r="Y656" s="72" t="s">
        <v>29</v>
      </c>
      <c r="Z656" s="72" t="s">
        <v>44</v>
      </c>
      <c r="AA656" s="72" t="s">
        <v>45</v>
      </c>
      <c r="AB656" s="72">
        <v>109.41</v>
      </c>
      <c r="AC656" s="72">
        <v>84.85</v>
      </c>
      <c r="AD656" s="72" t="s">
        <v>32</v>
      </c>
      <c r="AE656" s="73">
        <v>43673</v>
      </c>
      <c r="AF656" s="72">
        <v>22</v>
      </c>
      <c r="AG656" s="76" t="s">
        <v>64</v>
      </c>
    </row>
    <row r="657" spans="5:33" x14ac:dyDescent="0.3">
      <c r="E657" s="71" t="s">
        <v>3589</v>
      </c>
      <c r="F657" s="72" t="s">
        <v>4632</v>
      </c>
      <c r="G657" s="72" t="s">
        <v>6636</v>
      </c>
      <c r="H657" s="72" t="s">
        <v>30</v>
      </c>
      <c r="I657" s="72" t="s">
        <v>8029</v>
      </c>
      <c r="J657" s="72" t="s">
        <v>8020</v>
      </c>
      <c r="K657" s="72" t="s">
        <v>3590</v>
      </c>
      <c r="L657" s="73">
        <v>45676</v>
      </c>
      <c r="M657" s="74">
        <v>0.25246527777777777</v>
      </c>
      <c r="N657" s="72">
        <v>310.18</v>
      </c>
      <c r="O657" s="72">
        <v>3612.14</v>
      </c>
      <c r="P657" s="72">
        <v>3922.3199999999902</v>
      </c>
      <c r="Q657" s="72">
        <v>2089.5700000000002</v>
      </c>
      <c r="R657" s="75">
        <v>45677</v>
      </c>
      <c r="S657" s="72" t="str">
        <f>TEXT(Table15[[#This Row],[Billing_Date]],"YYYY")</f>
        <v>2025</v>
      </c>
      <c r="T657" s="75">
        <v>45858</v>
      </c>
      <c r="U657" s="72" t="s">
        <v>28</v>
      </c>
      <c r="V657" s="72">
        <f>IF(Table15[[#This Row],[Payment_Status]]="Paid",1,0)</f>
        <v>1</v>
      </c>
      <c r="W657" s="72">
        <f>IF(Table15[[#This Row],[Payment_Status]]="Unpaid",1,0)</f>
        <v>0</v>
      </c>
      <c r="X657" s="72">
        <f>IF(Table15[[#This Row],[Payment_Status]]="Pending",1,0)</f>
        <v>0</v>
      </c>
      <c r="Y657" s="72" t="s">
        <v>38</v>
      </c>
      <c r="Z657" s="72" t="s">
        <v>39</v>
      </c>
      <c r="AA657" s="72" t="s">
        <v>63</v>
      </c>
      <c r="AB657" s="72">
        <v>162.03</v>
      </c>
      <c r="AC657" s="72">
        <v>148.15</v>
      </c>
      <c r="AD657" s="72" t="s">
        <v>46</v>
      </c>
      <c r="AE657" s="73">
        <v>45277</v>
      </c>
      <c r="AF657" s="72">
        <v>22</v>
      </c>
      <c r="AG657" s="76" t="s">
        <v>33</v>
      </c>
    </row>
    <row r="658" spans="5:33" x14ac:dyDescent="0.3">
      <c r="E658" s="71" t="s">
        <v>1278</v>
      </c>
      <c r="F658" s="72" t="s">
        <v>4633</v>
      </c>
      <c r="G658" s="72" t="s">
        <v>6637</v>
      </c>
      <c r="H658" s="72" t="s">
        <v>35</v>
      </c>
      <c r="I658" s="72" t="s">
        <v>8029</v>
      </c>
      <c r="J658" s="72" t="s">
        <v>8020</v>
      </c>
      <c r="K658" s="72" t="s">
        <v>1279</v>
      </c>
      <c r="L658" s="73">
        <v>45745</v>
      </c>
      <c r="M658" s="74">
        <v>0.51168981481481479</v>
      </c>
      <c r="N658" s="72">
        <v>41.79</v>
      </c>
      <c r="O658" s="72">
        <v>1531.39</v>
      </c>
      <c r="P658" s="72">
        <v>1573.18</v>
      </c>
      <c r="Q658" s="72">
        <v>289.14999999999998</v>
      </c>
      <c r="R658" s="75">
        <v>45749</v>
      </c>
      <c r="S658" s="72" t="str">
        <f>TEXT(Table15[[#This Row],[Billing_Date]],"YYYY")</f>
        <v>2025</v>
      </c>
      <c r="T658" s="75">
        <v>45857</v>
      </c>
      <c r="U658" s="72" t="s">
        <v>37</v>
      </c>
      <c r="V658" s="72">
        <f>IF(Table15[[#This Row],[Payment_Status]]="Paid",1,0)</f>
        <v>0</v>
      </c>
      <c r="W658" s="72">
        <f>IF(Table15[[#This Row],[Payment_Status]]="Unpaid",1,0)</f>
        <v>0</v>
      </c>
      <c r="X658" s="72">
        <f>IF(Table15[[#This Row],[Payment_Status]]="Pending",1,0)</f>
        <v>1</v>
      </c>
      <c r="Y658" s="72" t="s">
        <v>29</v>
      </c>
      <c r="Z658" s="72" t="s">
        <v>44</v>
      </c>
      <c r="AA658" s="72" t="s">
        <v>45</v>
      </c>
      <c r="AB658" s="72">
        <v>17.73</v>
      </c>
      <c r="AC658" s="72">
        <v>24.06</v>
      </c>
      <c r="AD658" s="72" t="s">
        <v>32</v>
      </c>
      <c r="AE658" s="73">
        <v>44832</v>
      </c>
      <c r="AF658" s="72">
        <v>50</v>
      </c>
      <c r="AG658" s="76" t="s">
        <v>33</v>
      </c>
    </row>
    <row r="659" spans="5:33" x14ac:dyDescent="0.3">
      <c r="E659" s="71" t="s">
        <v>2298</v>
      </c>
      <c r="F659" s="72" t="s">
        <v>4634</v>
      </c>
      <c r="G659" s="72" t="s">
        <v>6638</v>
      </c>
      <c r="H659" s="72" t="s">
        <v>26</v>
      </c>
      <c r="I659" s="72" t="s">
        <v>8027</v>
      </c>
      <c r="J659" s="72" t="s">
        <v>8022</v>
      </c>
      <c r="K659" s="72" t="s">
        <v>2299</v>
      </c>
      <c r="L659" s="73">
        <v>45730</v>
      </c>
      <c r="M659" s="74">
        <v>0.12193287037037037</v>
      </c>
      <c r="N659" s="72">
        <v>269.75</v>
      </c>
      <c r="O659" s="72">
        <v>1643.24</v>
      </c>
      <c r="P659" s="72">
        <v>1912.99</v>
      </c>
      <c r="Q659" s="72">
        <v>1429.33</v>
      </c>
      <c r="R659" s="75">
        <v>45737</v>
      </c>
      <c r="S659" s="72" t="str">
        <f>TEXT(Table15[[#This Row],[Billing_Date]],"YYYY")</f>
        <v>2025</v>
      </c>
      <c r="T659" s="75">
        <v>45863</v>
      </c>
      <c r="U659" s="72" t="s">
        <v>37</v>
      </c>
      <c r="V659" s="72">
        <f>IF(Table15[[#This Row],[Payment_Status]]="Paid",1,0)</f>
        <v>0</v>
      </c>
      <c r="W659" s="72">
        <f>IF(Table15[[#This Row],[Payment_Status]]="Unpaid",1,0)</f>
        <v>0</v>
      </c>
      <c r="X659" s="72">
        <f>IF(Table15[[#This Row],[Payment_Status]]="Pending",1,0)</f>
        <v>1</v>
      </c>
      <c r="Y659" s="72" t="s">
        <v>58</v>
      </c>
      <c r="Z659" s="72" t="s">
        <v>39</v>
      </c>
      <c r="AA659" s="72" t="s">
        <v>51</v>
      </c>
      <c r="AB659" s="72">
        <v>117.26</v>
      </c>
      <c r="AC659" s="72">
        <v>152.49</v>
      </c>
      <c r="AD659" s="72" t="s">
        <v>46</v>
      </c>
      <c r="AE659" s="73">
        <v>42376</v>
      </c>
      <c r="AF659" s="72">
        <v>73</v>
      </c>
      <c r="AG659" s="76" t="s">
        <v>40</v>
      </c>
    </row>
    <row r="660" spans="5:33" x14ac:dyDescent="0.3">
      <c r="E660" s="71" t="s">
        <v>1282</v>
      </c>
      <c r="F660" s="72" t="s">
        <v>4635</v>
      </c>
      <c r="G660" s="72" t="s">
        <v>6639</v>
      </c>
      <c r="H660" s="72" t="s">
        <v>26</v>
      </c>
      <c r="I660" s="72" t="s">
        <v>8031</v>
      </c>
      <c r="J660" s="72" t="s">
        <v>8024</v>
      </c>
      <c r="K660" s="72" t="s">
        <v>1283</v>
      </c>
      <c r="L660" s="73">
        <v>45668</v>
      </c>
      <c r="M660" s="74">
        <v>0.81562500000000004</v>
      </c>
      <c r="N660" s="72">
        <v>345.81</v>
      </c>
      <c r="O660" s="72">
        <v>2652.94</v>
      </c>
      <c r="P660" s="72">
        <v>2998.75</v>
      </c>
      <c r="Q660" s="72">
        <v>2360.39</v>
      </c>
      <c r="R660" s="75">
        <v>45669</v>
      </c>
      <c r="S660" s="72" t="str">
        <f>TEXT(Table15[[#This Row],[Billing_Date]],"YYYY")</f>
        <v>2025</v>
      </c>
      <c r="T660" s="75">
        <v>45860</v>
      </c>
      <c r="U660" s="72" t="s">
        <v>37</v>
      </c>
      <c r="V660" s="72">
        <f>IF(Table15[[#This Row],[Payment_Status]]="Paid",1,0)</f>
        <v>0</v>
      </c>
      <c r="W660" s="72">
        <f>IF(Table15[[#This Row],[Payment_Status]]="Unpaid",1,0)</f>
        <v>0</v>
      </c>
      <c r="X660" s="72">
        <f>IF(Table15[[#This Row],[Payment_Status]]="Pending",1,0)</f>
        <v>1</v>
      </c>
      <c r="Y660" s="72" t="s">
        <v>29</v>
      </c>
      <c r="Z660" s="72" t="s">
        <v>39</v>
      </c>
      <c r="AA660" s="72" t="s">
        <v>85</v>
      </c>
      <c r="AB660" s="72">
        <v>207.54</v>
      </c>
      <c r="AC660" s="72">
        <v>138.27000000000001</v>
      </c>
      <c r="AD660" s="72" t="s">
        <v>32</v>
      </c>
      <c r="AE660" s="73">
        <v>43033</v>
      </c>
      <c r="AF660" s="72">
        <v>37</v>
      </c>
      <c r="AG660" s="76" t="s">
        <v>33</v>
      </c>
    </row>
    <row r="661" spans="5:33" x14ac:dyDescent="0.3">
      <c r="E661" s="71" t="s">
        <v>1284</v>
      </c>
      <c r="F661" s="72" t="s">
        <v>4636</v>
      </c>
      <c r="G661" s="72" t="s">
        <v>6640</v>
      </c>
      <c r="H661" s="72" t="s">
        <v>26</v>
      </c>
      <c r="I661" s="72" t="s">
        <v>8030</v>
      </c>
      <c r="J661" s="72" t="s">
        <v>8023</v>
      </c>
      <c r="K661" s="72" t="s">
        <v>1285</v>
      </c>
      <c r="L661" s="73">
        <v>45554</v>
      </c>
      <c r="M661" s="74">
        <v>0.48275462962962962</v>
      </c>
      <c r="N661" s="72">
        <v>269.89999999999998</v>
      </c>
      <c r="O661" s="72">
        <v>2958.94</v>
      </c>
      <c r="P661" s="72">
        <v>3228.84</v>
      </c>
      <c r="Q661" s="72">
        <v>1717.99</v>
      </c>
      <c r="R661" s="75">
        <v>45558</v>
      </c>
      <c r="S661" s="72" t="str">
        <f>TEXT(Table15[[#This Row],[Billing_Date]],"YYYY")</f>
        <v>2024</v>
      </c>
      <c r="T661" s="75">
        <v>45861</v>
      </c>
      <c r="U661" s="72" t="s">
        <v>37</v>
      </c>
      <c r="V661" s="72">
        <f>IF(Table15[[#This Row],[Payment_Status]]="Paid",1,0)</f>
        <v>0</v>
      </c>
      <c r="W661" s="72">
        <f>IF(Table15[[#This Row],[Payment_Status]]="Unpaid",1,0)</f>
        <v>0</v>
      </c>
      <c r="X661" s="72">
        <f>IF(Table15[[#This Row],[Payment_Status]]="Pending",1,0)</f>
        <v>1</v>
      </c>
      <c r="Y661" s="72" t="s">
        <v>38</v>
      </c>
      <c r="Z661" s="72" t="s">
        <v>30</v>
      </c>
      <c r="AA661" s="72" t="s">
        <v>63</v>
      </c>
      <c r="AB661" s="72">
        <v>179.92</v>
      </c>
      <c r="AC661" s="72">
        <v>89.98</v>
      </c>
      <c r="AD661" s="72" t="s">
        <v>32</v>
      </c>
      <c r="AE661" s="73">
        <v>45485</v>
      </c>
      <c r="AF661" s="72">
        <v>47</v>
      </c>
      <c r="AG661" s="76" t="s">
        <v>64</v>
      </c>
    </row>
    <row r="662" spans="5:33" x14ac:dyDescent="0.3">
      <c r="E662" s="71" t="s">
        <v>1286</v>
      </c>
      <c r="F662" s="72" t="s">
        <v>4637</v>
      </c>
      <c r="G662" s="72" t="s">
        <v>6641</v>
      </c>
      <c r="H662" s="72" t="s">
        <v>35</v>
      </c>
      <c r="I662" s="72" t="s">
        <v>8031</v>
      </c>
      <c r="J662" s="72" t="s">
        <v>8024</v>
      </c>
      <c r="K662" s="72" t="s">
        <v>1287</v>
      </c>
      <c r="L662" s="73">
        <v>45713</v>
      </c>
      <c r="M662" s="74">
        <v>0.13528935185185184</v>
      </c>
      <c r="N662" s="72">
        <v>179.83</v>
      </c>
      <c r="O662" s="72">
        <v>3505.28</v>
      </c>
      <c r="P662" s="72">
        <v>3685.11</v>
      </c>
      <c r="Q662" s="72">
        <v>1202.42</v>
      </c>
      <c r="R662" s="75">
        <v>45782</v>
      </c>
      <c r="S662" s="72" t="str">
        <f>TEXT(Table15[[#This Row],[Billing_Date]],"YYYY")</f>
        <v>2025</v>
      </c>
      <c r="T662" s="75">
        <v>45879</v>
      </c>
      <c r="U662" s="72" t="s">
        <v>49</v>
      </c>
      <c r="V662" s="72">
        <f>IF(Table15[[#This Row],[Payment_Status]]="Paid",1,0)</f>
        <v>0</v>
      </c>
      <c r="W662" s="72">
        <f>IF(Table15[[#This Row],[Payment_Status]]="Unpaid",1,0)</f>
        <v>1</v>
      </c>
      <c r="X662" s="72">
        <f>IF(Table15[[#This Row],[Payment_Status]]="Pending",1,0)</f>
        <v>0</v>
      </c>
      <c r="Y662" s="72" t="s">
        <v>29</v>
      </c>
      <c r="Z662" s="72" t="s">
        <v>39</v>
      </c>
      <c r="AA662" s="72" t="s">
        <v>45</v>
      </c>
      <c r="AB662" s="72">
        <v>120.16</v>
      </c>
      <c r="AC662" s="72">
        <v>59.67</v>
      </c>
      <c r="AD662" s="72" t="s">
        <v>46</v>
      </c>
      <c r="AE662" s="73">
        <v>42600</v>
      </c>
      <c r="AF662" s="72">
        <v>65</v>
      </c>
      <c r="AG662" s="76" t="s">
        <v>64</v>
      </c>
    </row>
    <row r="663" spans="5:33" x14ac:dyDescent="0.3">
      <c r="E663" s="71" t="s">
        <v>3977</v>
      </c>
      <c r="F663" s="72" t="s">
        <v>4638</v>
      </c>
      <c r="G663" s="72" t="s">
        <v>6642</v>
      </c>
      <c r="H663" s="72" t="s">
        <v>26</v>
      </c>
      <c r="I663" s="72" t="s">
        <v>8026</v>
      </c>
      <c r="J663" s="72" t="s">
        <v>8021</v>
      </c>
      <c r="K663" s="72" t="s">
        <v>3978</v>
      </c>
      <c r="L663" s="73">
        <v>45808</v>
      </c>
      <c r="M663" s="74">
        <v>0.62643518518518515</v>
      </c>
      <c r="N663" s="72">
        <v>45.21</v>
      </c>
      <c r="O663" s="72">
        <v>3507.57</v>
      </c>
      <c r="P663" s="72">
        <v>3552.78</v>
      </c>
      <c r="Q663" s="72">
        <v>319.61</v>
      </c>
      <c r="R663" s="75">
        <v>45809</v>
      </c>
      <c r="S663" s="72" t="str">
        <f>TEXT(Table15[[#This Row],[Billing_Date]],"YYYY")</f>
        <v>2025</v>
      </c>
      <c r="T663" s="75">
        <v>45857</v>
      </c>
      <c r="U663" s="72" t="s">
        <v>37</v>
      </c>
      <c r="V663" s="72">
        <f>IF(Table15[[#This Row],[Payment_Status]]="Paid",1,0)</f>
        <v>0</v>
      </c>
      <c r="W663" s="72">
        <f>IF(Table15[[#This Row],[Payment_Status]]="Unpaid",1,0)</f>
        <v>0</v>
      </c>
      <c r="X663" s="72">
        <f>IF(Table15[[#This Row],[Payment_Status]]="Pending",1,0)</f>
        <v>1</v>
      </c>
      <c r="Y663" s="72" t="s">
        <v>58</v>
      </c>
      <c r="Z663" s="72" t="s">
        <v>39</v>
      </c>
      <c r="AA663" s="72" t="s">
        <v>85</v>
      </c>
      <c r="AB663" s="72">
        <v>22.73</v>
      </c>
      <c r="AC663" s="72">
        <v>22.48</v>
      </c>
      <c r="AD663" s="72" t="s">
        <v>46</v>
      </c>
      <c r="AE663" s="73">
        <v>43451</v>
      </c>
      <c r="AF663" s="72">
        <v>21</v>
      </c>
      <c r="AG663" s="76" t="s">
        <v>33</v>
      </c>
    </row>
    <row r="664" spans="5:33" x14ac:dyDescent="0.3">
      <c r="E664" s="71" t="s">
        <v>2302</v>
      </c>
      <c r="F664" s="72" t="s">
        <v>4639</v>
      </c>
      <c r="G664" s="72" t="s">
        <v>6643</v>
      </c>
      <c r="H664" s="72" t="s">
        <v>26</v>
      </c>
      <c r="I664" s="72" t="s">
        <v>8031</v>
      </c>
      <c r="J664" s="72" t="s">
        <v>8024</v>
      </c>
      <c r="K664" s="72" t="s">
        <v>2303</v>
      </c>
      <c r="L664" s="73">
        <v>45718</v>
      </c>
      <c r="M664" s="74">
        <v>0.47283564814814816</v>
      </c>
      <c r="N664" s="72">
        <v>493.15</v>
      </c>
      <c r="O664" s="72">
        <v>3962.53</v>
      </c>
      <c r="P664" s="72">
        <v>4455.68</v>
      </c>
      <c r="Q664" s="72">
        <v>3532.12</v>
      </c>
      <c r="R664" s="75">
        <v>45723</v>
      </c>
      <c r="S664" s="72" t="str">
        <f>TEXT(Table15[[#This Row],[Billing_Date]],"YYYY")</f>
        <v>2025</v>
      </c>
      <c r="T664" s="75">
        <v>45873</v>
      </c>
      <c r="U664" s="72" t="s">
        <v>37</v>
      </c>
      <c r="V664" s="72">
        <f>IF(Table15[[#This Row],[Payment_Status]]="Paid",1,0)</f>
        <v>0</v>
      </c>
      <c r="W664" s="72">
        <f>IF(Table15[[#This Row],[Payment_Status]]="Unpaid",1,0)</f>
        <v>0</v>
      </c>
      <c r="X664" s="72">
        <f>IF(Table15[[#This Row],[Payment_Status]]="Pending",1,0)</f>
        <v>1</v>
      </c>
      <c r="Y664" s="72" t="s">
        <v>58</v>
      </c>
      <c r="Z664" s="72" t="s">
        <v>39</v>
      </c>
      <c r="AA664" s="72" t="s">
        <v>63</v>
      </c>
      <c r="AB664" s="72">
        <v>288.51</v>
      </c>
      <c r="AC664" s="72">
        <v>204.64</v>
      </c>
      <c r="AD664" s="72" t="s">
        <v>46</v>
      </c>
      <c r="AE664" s="73">
        <v>44525</v>
      </c>
      <c r="AF664" s="72">
        <v>19</v>
      </c>
      <c r="AG664" s="76" t="s">
        <v>64</v>
      </c>
    </row>
    <row r="665" spans="5:33" x14ac:dyDescent="0.3">
      <c r="E665" s="71" t="s">
        <v>1292</v>
      </c>
      <c r="F665" s="72" t="s">
        <v>4640</v>
      </c>
      <c r="G665" s="72" t="s">
        <v>6644</v>
      </c>
      <c r="H665" s="72" t="s">
        <v>30</v>
      </c>
      <c r="I665" s="72" t="s">
        <v>8031</v>
      </c>
      <c r="J665" s="72" t="s">
        <v>8024</v>
      </c>
      <c r="K665" s="72" t="s">
        <v>1293</v>
      </c>
      <c r="L665" s="73">
        <v>45744</v>
      </c>
      <c r="M665" s="74">
        <v>0.17275462962962962</v>
      </c>
      <c r="N665" s="72">
        <v>350.11</v>
      </c>
      <c r="O665" s="72">
        <v>3995.45</v>
      </c>
      <c r="P665" s="72">
        <v>4345.5599999999904</v>
      </c>
      <c r="Q665" s="72">
        <v>2023.75</v>
      </c>
      <c r="R665" s="75">
        <v>45809</v>
      </c>
      <c r="S665" s="72" t="str">
        <f>TEXT(Table15[[#This Row],[Billing_Date]],"YYYY")</f>
        <v>2025</v>
      </c>
      <c r="T665" s="75">
        <v>45863</v>
      </c>
      <c r="U665" s="72" t="s">
        <v>49</v>
      </c>
      <c r="V665" s="72">
        <f>IF(Table15[[#This Row],[Payment_Status]]="Paid",1,0)</f>
        <v>0</v>
      </c>
      <c r="W665" s="72">
        <f>IF(Table15[[#This Row],[Payment_Status]]="Unpaid",1,0)</f>
        <v>1</v>
      </c>
      <c r="X665" s="72">
        <f>IF(Table15[[#This Row],[Payment_Status]]="Pending",1,0)</f>
        <v>0</v>
      </c>
      <c r="Y665" s="72" t="s">
        <v>58</v>
      </c>
      <c r="Z665" s="72" t="s">
        <v>39</v>
      </c>
      <c r="AA665" s="72" t="s">
        <v>63</v>
      </c>
      <c r="AB665" s="72">
        <v>209.76</v>
      </c>
      <c r="AC665" s="72">
        <v>140.35</v>
      </c>
      <c r="AD665" s="72" t="s">
        <v>46</v>
      </c>
      <c r="AE665" s="73">
        <v>44103</v>
      </c>
      <c r="AF665" s="72">
        <v>38</v>
      </c>
      <c r="AG665" s="76" t="s">
        <v>33</v>
      </c>
    </row>
    <row r="666" spans="5:33" x14ac:dyDescent="0.3">
      <c r="E666" s="71" t="s">
        <v>1294</v>
      </c>
      <c r="F666" s="72" t="s">
        <v>4641</v>
      </c>
      <c r="G666" s="72" t="s">
        <v>6645</v>
      </c>
      <c r="H666" s="72" t="s">
        <v>35</v>
      </c>
      <c r="I666" s="72" t="s">
        <v>8029</v>
      </c>
      <c r="J666" s="72" t="s">
        <v>8020</v>
      </c>
      <c r="K666" s="72" t="s">
        <v>1295</v>
      </c>
      <c r="L666" s="73">
        <v>45787</v>
      </c>
      <c r="M666" s="74">
        <v>2.4247685185185185E-2</v>
      </c>
      <c r="N666" s="72">
        <v>302.2</v>
      </c>
      <c r="O666" s="72">
        <v>4469.0600000000004</v>
      </c>
      <c r="P666" s="72">
        <v>4771.26</v>
      </c>
      <c r="Q666" s="72">
        <v>2073.46</v>
      </c>
      <c r="R666" s="75">
        <v>45793</v>
      </c>
      <c r="S666" s="72" t="str">
        <f>TEXT(Table15[[#This Row],[Billing_Date]],"YYYY")</f>
        <v>2025</v>
      </c>
      <c r="T666" s="75">
        <v>45871</v>
      </c>
      <c r="U666" s="72" t="s">
        <v>28</v>
      </c>
      <c r="V666" s="72">
        <f>IF(Table15[[#This Row],[Payment_Status]]="Paid",1,0)</f>
        <v>1</v>
      </c>
      <c r="W666" s="72">
        <f>IF(Table15[[#This Row],[Payment_Status]]="Unpaid",1,0)</f>
        <v>0</v>
      </c>
      <c r="X666" s="72">
        <f>IF(Table15[[#This Row],[Payment_Status]]="Pending",1,0)</f>
        <v>0</v>
      </c>
      <c r="Y666" s="72" t="s">
        <v>58</v>
      </c>
      <c r="Z666" s="72" t="s">
        <v>39</v>
      </c>
      <c r="AA666" s="72" t="s">
        <v>31</v>
      </c>
      <c r="AB666" s="72">
        <v>190.25</v>
      </c>
      <c r="AC666" s="72">
        <v>111.95</v>
      </c>
      <c r="AD666" s="72" t="s">
        <v>46</v>
      </c>
      <c r="AE666" s="73">
        <v>44262</v>
      </c>
      <c r="AF666" s="72">
        <v>64</v>
      </c>
      <c r="AG666" s="76" t="s">
        <v>33</v>
      </c>
    </row>
    <row r="667" spans="5:33" x14ac:dyDescent="0.3">
      <c r="E667" s="71" t="s">
        <v>1296</v>
      </c>
      <c r="F667" s="72" t="s">
        <v>4642</v>
      </c>
      <c r="G667" s="72" t="s">
        <v>6646</v>
      </c>
      <c r="H667" s="72" t="s">
        <v>26</v>
      </c>
      <c r="I667" s="72" t="s">
        <v>8030</v>
      </c>
      <c r="J667" s="72" t="s">
        <v>8023</v>
      </c>
      <c r="K667" s="72" t="s">
        <v>1297</v>
      </c>
      <c r="L667" s="73">
        <v>45603</v>
      </c>
      <c r="M667" s="74">
        <v>0.8152314814814815</v>
      </c>
      <c r="N667" s="72">
        <v>193.79</v>
      </c>
      <c r="O667" s="72">
        <v>1326.79</v>
      </c>
      <c r="P667" s="72">
        <v>1520.58</v>
      </c>
      <c r="Q667" s="72">
        <v>973.4</v>
      </c>
      <c r="R667" s="75">
        <v>45756</v>
      </c>
      <c r="S667" s="72" t="str">
        <f>TEXT(Table15[[#This Row],[Billing_Date]],"YYYY")</f>
        <v>2025</v>
      </c>
      <c r="T667" s="75">
        <v>45858</v>
      </c>
      <c r="U667" s="72" t="s">
        <v>28</v>
      </c>
      <c r="V667" s="72">
        <f>IF(Table15[[#This Row],[Payment_Status]]="Paid",1,0)</f>
        <v>1</v>
      </c>
      <c r="W667" s="72">
        <f>IF(Table15[[#This Row],[Payment_Status]]="Unpaid",1,0)</f>
        <v>0</v>
      </c>
      <c r="X667" s="72">
        <f>IF(Table15[[#This Row],[Payment_Status]]="Pending",1,0)</f>
        <v>0</v>
      </c>
      <c r="Y667" s="72" t="s">
        <v>58</v>
      </c>
      <c r="Z667" s="72" t="s">
        <v>30</v>
      </c>
      <c r="AA667" s="72" t="s">
        <v>63</v>
      </c>
      <c r="AB667" s="72">
        <v>116.17</v>
      </c>
      <c r="AC667" s="72">
        <v>77.62</v>
      </c>
      <c r="AD667" s="72" t="s">
        <v>46</v>
      </c>
      <c r="AE667" s="73">
        <v>45462</v>
      </c>
      <c r="AF667" s="72">
        <v>75</v>
      </c>
      <c r="AG667" s="76" t="s">
        <v>40</v>
      </c>
    </row>
    <row r="668" spans="5:33" x14ac:dyDescent="0.3">
      <c r="E668" s="71" t="s">
        <v>1298</v>
      </c>
      <c r="F668" s="72" t="s">
        <v>4643</v>
      </c>
      <c r="G668" s="72" t="s">
        <v>6647</v>
      </c>
      <c r="H668" s="72" t="s">
        <v>26</v>
      </c>
      <c r="I668" s="72" t="s">
        <v>8031</v>
      </c>
      <c r="J668" s="72" t="s">
        <v>8024</v>
      </c>
      <c r="K668" s="72" t="s">
        <v>1299</v>
      </c>
      <c r="L668" s="73">
        <v>45570</v>
      </c>
      <c r="M668" s="74">
        <v>0.55636574074074074</v>
      </c>
      <c r="N668" s="72">
        <v>134.97999999999999</v>
      </c>
      <c r="O668" s="72">
        <v>3265.4</v>
      </c>
      <c r="P668" s="72">
        <v>3400.38</v>
      </c>
      <c r="Q668" s="72">
        <v>671.94</v>
      </c>
      <c r="R668" s="75">
        <v>45571</v>
      </c>
      <c r="S668" s="72" t="str">
        <f>TEXT(Table15[[#This Row],[Billing_Date]],"YYYY")</f>
        <v>2024</v>
      </c>
      <c r="T668" s="75">
        <v>45883</v>
      </c>
      <c r="U668" s="72" t="s">
        <v>37</v>
      </c>
      <c r="V668" s="72">
        <f>IF(Table15[[#This Row],[Payment_Status]]="Paid",1,0)</f>
        <v>0</v>
      </c>
      <c r="W668" s="72">
        <f>IF(Table15[[#This Row],[Payment_Status]]="Unpaid",1,0)</f>
        <v>0</v>
      </c>
      <c r="X668" s="72">
        <f>IF(Table15[[#This Row],[Payment_Status]]="Pending",1,0)</f>
        <v>1</v>
      </c>
      <c r="Y668" s="72" t="s">
        <v>38</v>
      </c>
      <c r="Z668" s="72" t="s">
        <v>44</v>
      </c>
      <c r="AA668" s="72" t="s">
        <v>85</v>
      </c>
      <c r="AB668" s="72">
        <v>58.35</v>
      </c>
      <c r="AC668" s="72">
        <v>76.63</v>
      </c>
      <c r="AD668" s="72" t="s">
        <v>32</v>
      </c>
      <c r="AE668" s="73">
        <v>44289</v>
      </c>
      <c r="AF668" s="72">
        <v>73</v>
      </c>
      <c r="AG668" s="76" t="s">
        <v>64</v>
      </c>
    </row>
    <row r="669" spans="5:33" x14ac:dyDescent="0.3">
      <c r="E669" s="71" t="s">
        <v>1300</v>
      </c>
      <c r="F669" s="72" t="s">
        <v>4644</v>
      </c>
      <c r="G669" s="72" t="s">
        <v>6648</v>
      </c>
      <c r="H669" s="72" t="s">
        <v>30</v>
      </c>
      <c r="I669" s="72" t="s">
        <v>8029</v>
      </c>
      <c r="J669" s="72" t="s">
        <v>8020</v>
      </c>
      <c r="K669" s="72" t="s">
        <v>1301</v>
      </c>
      <c r="L669" s="73">
        <v>45548</v>
      </c>
      <c r="M669" s="74">
        <v>0.79386574074074079</v>
      </c>
      <c r="N669" s="72">
        <v>338.15</v>
      </c>
      <c r="O669" s="72">
        <v>2726.34</v>
      </c>
      <c r="P669" s="72">
        <v>3064.49</v>
      </c>
      <c r="Q669" s="72">
        <v>1607.1</v>
      </c>
      <c r="R669" s="75">
        <v>45633</v>
      </c>
      <c r="S669" s="72" t="str">
        <f>TEXT(Table15[[#This Row],[Billing_Date]],"YYYY")</f>
        <v>2024</v>
      </c>
      <c r="T669" s="75">
        <v>45859</v>
      </c>
      <c r="U669" s="72" t="s">
        <v>37</v>
      </c>
      <c r="V669" s="72">
        <f>IF(Table15[[#This Row],[Payment_Status]]="Paid",1,0)</f>
        <v>0</v>
      </c>
      <c r="W669" s="72">
        <f>IF(Table15[[#This Row],[Payment_Status]]="Unpaid",1,0)</f>
        <v>0</v>
      </c>
      <c r="X669" s="72">
        <f>IF(Table15[[#This Row],[Payment_Status]]="Pending",1,0)</f>
        <v>1</v>
      </c>
      <c r="Y669" s="72" t="s">
        <v>29</v>
      </c>
      <c r="Z669" s="72" t="s">
        <v>39</v>
      </c>
      <c r="AA669" s="72" t="s">
        <v>85</v>
      </c>
      <c r="AB669" s="72">
        <v>222.2</v>
      </c>
      <c r="AC669" s="72">
        <v>115.95</v>
      </c>
      <c r="AD669" s="72" t="s">
        <v>46</v>
      </c>
      <c r="AE669" s="73">
        <v>44868</v>
      </c>
      <c r="AF669" s="72">
        <v>41</v>
      </c>
      <c r="AG669" s="76" t="s">
        <v>40</v>
      </c>
    </row>
    <row r="670" spans="5:33" x14ac:dyDescent="0.3">
      <c r="E670" s="71" t="s">
        <v>1302</v>
      </c>
      <c r="F670" s="72" t="s">
        <v>4645</v>
      </c>
      <c r="G670" s="72" t="s">
        <v>6649</v>
      </c>
      <c r="H670" s="72" t="s">
        <v>35</v>
      </c>
      <c r="I670" s="72" t="s">
        <v>8028</v>
      </c>
      <c r="J670" s="72" t="s">
        <v>8022</v>
      </c>
      <c r="K670" s="72" t="s">
        <v>1303</v>
      </c>
      <c r="L670" s="73">
        <v>45747</v>
      </c>
      <c r="M670" s="74">
        <v>0.76807870370370368</v>
      </c>
      <c r="N670" s="72">
        <v>163.85</v>
      </c>
      <c r="O670" s="72">
        <v>2220.4</v>
      </c>
      <c r="P670" s="72">
        <v>2384.25</v>
      </c>
      <c r="Q670" s="72">
        <v>940.56</v>
      </c>
      <c r="R670" s="75">
        <v>45814</v>
      </c>
      <c r="S670" s="72" t="str">
        <f>TEXT(Table15[[#This Row],[Billing_Date]],"YYYY")</f>
        <v>2025</v>
      </c>
      <c r="T670" s="75">
        <v>45868</v>
      </c>
      <c r="U670" s="72" t="s">
        <v>49</v>
      </c>
      <c r="V670" s="72">
        <f>IF(Table15[[#This Row],[Payment_Status]]="Paid",1,0)</f>
        <v>0</v>
      </c>
      <c r="W670" s="72">
        <f>IF(Table15[[#This Row],[Payment_Status]]="Unpaid",1,0)</f>
        <v>1</v>
      </c>
      <c r="X670" s="72">
        <f>IF(Table15[[#This Row],[Payment_Status]]="Pending",1,0)</f>
        <v>0</v>
      </c>
      <c r="Y670" s="72" t="s">
        <v>43</v>
      </c>
      <c r="Z670" s="72" t="s">
        <v>39</v>
      </c>
      <c r="AA670" s="72" t="s">
        <v>51</v>
      </c>
      <c r="AB670" s="72">
        <v>77.599999999999994</v>
      </c>
      <c r="AC670" s="72">
        <v>86.25</v>
      </c>
      <c r="AD670" s="72" t="s">
        <v>46</v>
      </c>
      <c r="AE670" s="73">
        <v>44079</v>
      </c>
      <c r="AF670" s="72">
        <v>45</v>
      </c>
      <c r="AG670" s="76" t="s">
        <v>33</v>
      </c>
    </row>
    <row r="671" spans="5:33" x14ac:dyDescent="0.3">
      <c r="E671" s="71" t="s">
        <v>1304</v>
      </c>
      <c r="F671" s="72" t="s">
        <v>4646</v>
      </c>
      <c r="G671" s="72" t="s">
        <v>6650</v>
      </c>
      <c r="H671" s="72" t="s">
        <v>30</v>
      </c>
      <c r="I671" s="72" t="s">
        <v>8025</v>
      </c>
      <c r="J671" s="72" t="s">
        <v>8020</v>
      </c>
      <c r="K671" s="72" t="s">
        <v>1305</v>
      </c>
      <c r="L671" s="73">
        <v>45750</v>
      </c>
      <c r="M671" s="74">
        <v>0.28265046296296298</v>
      </c>
      <c r="N671" s="72">
        <v>269.60000000000002</v>
      </c>
      <c r="O671" s="72">
        <v>1947.18</v>
      </c>
      <c r="P671" s="72">
        <v>2216.7800000000002</v>
      </c>
      <c r="Q671" s="72">
        <v>1481.98</v>
      </c>
      <c r="R671" s="75">
        <v>45751</v>
      </c>
      <c r="S671" s="72" t="str">
        <f>TEXT(Table15[[#This Row],[Billing_Date]],"YYYY")</f>
        <v>2025</v>
      </c>
      <c r="T671" s="75">
        <v>45876</v>
      </c>
      <c r="U671" s="72" t="s">
        <v>49</v>
      </c>
      <c r="V671" s="72">
        <f>IF(Table15[[#This Row],[Payment_Status]]="Paid",1,0)</f>
        <v>0</v>
      </c>
      <c r="W671" s="72">
        <f>IF(Table15[[#This Row],[Payment_Status]]="Unpaid",1,0)</f>
        <v>1</v>
      </c>
      <c r="X671" s="72">
        <f>IF(Table15[[#This Row],[Payment_Status]]="Pending",1,0)</f>
        <v>0</v>
      </c>
      <c r="Y671" s="72" t="s">
        <v>50</v>
      </c>
      <c r="Z671" s="72" t="s">
        <v>39</v>
      </c>
      <c r="AA671" s="72" t="s">
        <v>45</v>
      </c>
      <c r="AB671" s="72">
        <v>179.11</v>
      </c>
      <c r="AC671" s="72">
        <v>90.49</v>
      </c>
      <c r="AD671" s="72" t="s">
        <v>32</v>
      </c>
      <c r="AE671" s="73">
        <v>42758</v>
      </c>
      <c r="AF671" s="72">
        <v>70</v>
      </c>
      <c r="AG671" s="76" t="s">
        <v>40</v>
      </c>
    </row>
    <row r="672" spans="5:33" x14ac:dyDescent="0.3">
      <c r="E672" s="71" t="s">
        <v>1306</v>
      </c>
      <c r="F672" s="72" t="s">
        <v>4647</v>
      </c>
      <c r="G672" s="72" t="s">
        <v>6651</v>
      </c>
      <c r="H672" s="72" t="s">
        <v>30</v>
      </c>
      <c r="I672" s="72" t="s">
        <v>8025</v>
      </c>
      <c r="J672" s="72" t="s">
        <v>8020</v>
      </c>
      <c r="K672" s="72" t="s">
        <v>1307</v>
      </c>
      <c r="L672" s="73">
        <v>45531</v>
      </c>
      <c r="M672" s="74">
        <v>0.76192129629629635</v>
      </c>
      <c r="N672" s="72">
        <v>477.61</v>
      </c>
      <c r="O672" s="72">
        <v>1201.1199999999999</v>
      </c>
      <c r="P672" s="72">
        <v>1678.73</v>
      </c>
      <c r="Q672" s="72">
        <v>2288.35</v>
      </c>
      <c r="R672" s="75">
        <v>45637</v>
      </c>
      <c r="S672" s="72" t="str">
        <f>TEXT(Table15[[#This Row],[Billing_Date]],"YYYY")</f>
        <v>2024</v>
      </c>
      <c r="T672" s="75">
        <v>45870</v>
      </c>
      <c r="U672" s="72" t="s">
        <v>37</v>
      </c>
      <c r="V672" s="72">
        <f>IF(Table15[[#This Row],[Payment_Status]]="Paid",1,0)</f>
        <v>0</v>
      </c>
      <c r="W672" s="72">
        <f>IF(Table15[[#This Row],[Payment_Status]]="Unpaid",1,0)</f>
        <v>0</v>
      </c>
      <c r="X672" s="72">
        <f>IF(Table15[[#This Row],[Payment_Status]]="Pending",1,0)</f>
        <v>1</v>
      </c>
      <c r="Y672" s="72" t="s">
        <v>43</v>
      </c>
      <c r="Z672" s="72" t="s">
        <v>39</v>
      </c>
      <c r="AA672" s="72" t="s">
        <v>51</v>
      </c>
      <c r="AB672" s="72">
        <v>216.36</v>
      </c>
      <c r="AC672" s="72">
        <v>261.25</v>
      </c>
      <c r="AD672" s="72" t="s">
        <v>46</v>
      </c>
      <c r="AE672" s="73">
        <v>44929</v>
      </c>
      <c r="AF672" s="72">
        <v>37</v>
      </c>
      <c r="AG672" s="76" t="s">
        <v>64</v>
      </c>
    </row>
    <row r="673" spans="5:33" x14ac:dyDescent="0.3">
      <c r="E673" s="71" t="s">
        <v>3187</v>
      </c>
      <c r="F673" s="72" t="s">
        <v>4648</v>
      </c>
      <c r="G673" s="72" t="s">
        <v>6652</v>
      </c>
      <c r="H673" s="72" t="s">
        <v>26</v>
      </c>
      <c r="I673" s="72" t="s">
        <v>8029</v>
      </c>
      <c r="J673" s="72" t="s">
        <v>8020</v>
      </c>
      <c r="K673" s="72" t="s">
        <v>3188</v>
      </c>
      <c r="L673" s="73">
        <v>45748</v>
      </c>
      <c r="M673" s="74">
        <v>0.90175925925925926</v>
      </c>
      <c r="N673" s="72">
        <v>457.65</v>
      </c>
      <c r="O673" s="72">
        <v>3410.64</v>
      </c>
      <c r="P673" s="72">
        <v>3868.29</v>
      </c>
      <c r="Q673" s="72">
        <v>2548.9499999999998</v>
      </c>
      <c r="R673" s="75">
        <v>45829</v>
      </c>
      <c r="S673" s="72" t="str">
        <f>TEXT(Table15[[#This Row],[Billing_Date]],"YYYY")</f>
        <v>2025</v>
      </c>
      <c r="T673" s="75">
        <v>45863</v>
      </c>
      <c r="U673" s="72" t="s">
        <v>37</v>
      </c>
      <c r="V673" s="72">
        <f>IF(Table15[[#This Row],[Payment_Status]]="Paid",1,0)</f>
        <v>0</v>
      </c>
      <c r="W673" s="72">
        <f>IF(Table15[[#This Row],[Payment_Status]]="Unpaid",1,0)</f>
        <v>0</v>
      </c>
      <c r="X673" s="72">
        <f>IF(Table15[[#This Row],[Payment_Status]]="Pending",1,0)</f>
        <v>1</v>
      </c>
      <c r="Y673" s="72" t="s">
        <v>50</v>
      </c>
      <c r="Z673" s="72" t="s">
        <v>44</v>
      </c>
      <c r="AA673" s="72" t="s">
        <v>51</v>
      </c>
      <c r="AB673" s="72">
        <v>270.66000000000003</v>
      </c>
      <c r="AC673" s="72">
        <v>186.99</v>
      </c>
      <c r="AD673" s="72" t="s">
        <v>32</v>
      </c>
      <c r="AE673" s="73">
        <v>42224</v>
      </c>
      <c r="AF673" s="72">
        <v>49</v>
      </c>
      <c r="AG673" s="76" t="s">
        <v>40</v>
      </c>
    </row>
    <row r="674" spans="5:33" x14ac:dyDescent="0.3">
      <c r="E674" s="71" t="s">
        <v>1311</v>
      </c>
      <c r="F674" s="72" t="s">
        <v>4650</v>
      </c>
      <c r="G674" s="72" t="s">
        <v>6654</v>
      </c>
      <c r="H674" s="72" t="s">
        <v>35</v>
      </c>
      <c r="I674" s="72" t="s">
        <v>8031</v>
      </c>
      <c r="J674" s="72" t="s">
        <v>8024</v>
      </c>
      <c r="K674" s="72" t="s">
        <v>1312</v>
      </c>
      <c r="L674" s="73">
        <v>45789</v>
      </c>
      <c r="M674" s="74">
        <v>0.44709490740740743</v>
      </c>
      <c r="N674" s="72">
        <v>51.49</v>
      </c>
      <c r="O674" s="72">
        <v>1585.52</v>
      </c>
      <c r="P674" s="72">
        <v>1637.01</v>
      </c>
      <c r="Q674" s="72">
        <v>278.97000000000003</v>
      </c>
      <c r="R674" s="75">
        <v>45796</v>
      </c>
      <c r="S674" s="72" t="str">
        <f>TEXT(Table15[[#This Row],[Billing_Date]],"YYYY")</f>
        <v>2025</v>
      </c>
      <c r="T674" s="75">
        <v>45874</v>
      </c>
      <c r="U674" s="72" t="s">
        <v>28</v>
      </c>
      <c r="V674" s="72">
        <f>IF(Table15[[#This Row],[Payment_Status]]="Paid",1,0)</f>
        <v>1</v>
      </c>
      <c r="W674" s="72">
        <f>IF(Table15[[#This Row],[Payment_Status]]="Unpaid",1,0)</f>
        <v>0</v>
      </c>
      <c r="X674" s="72">
        <f>IF(Table15[[#This Row],[Payment_Status]]="Pending",1,0)</f>
        <v>0</v>
      </c>
      <c r="Y674" s="72" t="s">
        <v>29</v>
      </c>
      <c r="Z674" s="72" t="s">
        <v>44</v>
      </c>
      <c r="AA674" s="72" t="s">
        <v>51</v>
      </c>
      <c r="AB674" s="72">
        <v>29.33</v>
      </c>
      <c r="AC674" s="72">
        <v>22.16</v>
      </c>
      <c r="AD674" s="72" t="s">
        <v>46</v>
      </c>
      <c r="AE674" s="73">
        <v>45003</v>
      </c>
      <c r="AF674" s="72">
        <v>66</v>
      </c>
      <c r="AG674" s="76" t="s">
        <v>64</v>
      </c>
    </row>
    <row r="675" spans="5:33" x14ac:dyDescent="0.3">
      <c r="E675" s="71" t="s">
        <v>1313</v>
      </c>
      <c r="F675" s="72" t="s">
        <v>4651</v>
      </c>
      <c r="G675" s="72" t="s">
        <v>6655</v>
      </c>
      <c r="H675" s="72" t="s">
        <v>26</v>
      </c>
      <c r="I675" s="72" t="s">
        <v>8027</v>
      </c>
      <c r="J675" s="72" t="s">
        <v>8022</v>
      </c>
      <c r="K675" s="72" t="s">
        <v>1314</v>
      </c>
      <c r="L675" s="73">
        <v>45595</v>
      </c>
      <c r="M675" s="74">
        <v>0.9254282407407407</v>
      </c>
      <c r="N675" s="72">
        <v>403.06</v>
      </c>
      <c r="O675" s="72">
        <v>1995.43</v>
      </c>
      <c r="P675" s="72">
        <v>2398.4899999999998</v>
      </c>
      <c r="Q675" s="72">
        <v>2608.12</v>
      </c>
      <c r="R675" s="75">
        <v>45684</v>
      </c>
      <c r="S675" s="72" t="str">
        <f>TEXT(Table15[[#This Row],[Billing_Date]],"YYYY")</f>
        <v>2025</v>
      </c>
      <c r="T675" s="75">
        <v>45881</v>
      </c>
      <c r="U675" s="72" t="s">
        <v>37</v>
      </c>
      <c r="V675" s="72">
        <f>IF(Table15[[#This Row],[Payment_Status]]="Paid",1,0)</f>
        <v>0</v>
      </c>
      <c r="W675" s="72">
        <f>IF(Table15[[#This Row],[Payment_Status]]="Unpaid",1,0)</f>
        <v>0</v>
      </c>
      <c r="X675" s="72">
        <f>IF(Table15[[#This Row],[Payment_Status]]="Pending",1,0)</f>
        <v>1</v>
      </c>
      <c r="Y675" s="72" t="s">
        <v>29</v>
      </c>
      <c r="Z675" s="72" t="s">
        <v>44</v>
      </c>
      <c r="AA675" s="72" t="s">
        <v>31</v>
      </c>
      <c r="AB675" s="72">
        <v>218.67</v>
      </c>
      <c r="AC675" s="72">
        <v>184.39</v>
      </c>
      <c r="AD675" s="72" t="s">
        <v>46</v>
      </c>
      <c r="AE675" s="73">
        <v>44906</v>
      </c>
      <c r="AF675" s="72">
        <v>47</v>
      </c>
      <c r="AG675" s="76" t="s">
        <v>40</v>
      </c>
    </row>
    <row r="676" spans="5:33" x14ac:dyDescent="0.3">
      <c r="E676" s="71" t="s">
        <v>350</v>
      </c>
      <c r="F676" s="72" t="s">
        <v>4652</v>
      </c>
      <c r="G676" s="72" t="s">
        <v>6656</v>
      </c>
      <c r="H676" s="72" t="s">
        <v>35</v>
      </c>
      <c r="I676" s="72" t="s">
        <v>8026</v>
      </c>
      <c r="J676" s="72" t="s">
        <v>8021</v>
      </c>
      <c r="K676" s="72" t="s">
        <v>351</v>
      </c>
      <c r="L676" s="73">
        <v>45836</v>
      </c>
      <c r="M676" s="74">
        <v>0.94997685185185188</v>
      </c>
      <c r="N676" s="72">
        <v>198.36</v>
      </c>
      <c r="O676" s="72">
        <v>1869.7</v>
      </c>
      <c r="P676" s="72">
        <v>2068.06</v>
      </c>
      <c r="Q676" s="72">
        <v>1250.44</v>
      </c>
      <c r="R676" s="75">
        <v>45837</v>
      </c>
      <c r="S676" s="72" t="str">
        <f>TEXT(Table15[[#This Row],[Billing_Date]],"YYYY")</f>
        <v>2025</v>
      </c>
      <c r="T676" s="75">
        <v>45872</v>
      </c>
      <c r="U676" s="72" t="s">
        <v>28</v>
      </c>
      <c r="V676" s="72">
        <f>IF(Table15[[#This Row],[Payment_Status]]="Paid",1,0)</f>
        <v>1</v>
      </c>
      <c r="W676" s="72">
        <f>IF(Table15[[#This Row],[Payment_Status]]="Unpaid",1,0)</f>
        <v>0</v>
      </c>
      <c r="X676" s="72">
        <f>IF(Table15[[#This Row],[Payment_Status]]="Pending",1,0)</f>
        <v>0</v>
      </c>
      <c r="Y676" s="72" t="s">
        <v>38</v>
      </c>
      <c r="Z676" s="72" t="s">
        <v>39</v>
      </c>
      <c r="AA676" s="72" t="s">
        <v>63</v>
      </c>
      <c r="AB676" s="72">
        <v>129.19999999999999</v>
      </c>
      <c r="AC676" s="72">
        <v>69.16</v>
      </c>
      <c r="AD676" s="72" t="s">
        <v>46</v>
      </c>
      <c r="AE676" s="73">
        <v>43785</v>
      </c>
      <c r="AF676" s="72">
        <v>46</v>
      </c>
      <c r="AG676" s="76" t="s">
        <v>33</v>
      </c>
    </row>
    <row r="677" spans="5:33" x14ac:dyDescent="0.3">
      <c r="E677" s="71" t="s">
        <v>1317</v>
      </c>
      <c r="F677" s="72" t="s">
        <v>4653</v>
      </c>
      <c r="G677" s="72" t="s">
        <v>6657</v>
      </c>
      <c r="H677" s="72" t="s">
        <v>35</v>
      </c>
      <c r="I677" s="72" t="s">
        <v>8026</v>
      </c>
      <c r="J677" s="72" t="s">
        <v>8021</v>
      </c>
      <c r="K677" s="72" t="s">
        <v>1318</v>
      </c>
      <c r="L677" s="73">
        <v>45760</v>
      </c>
      <c r="M677" s="74">
        <v>8.5451388888888882E-2</v>
      </c>
      <c r="N677" s="72">
        <v>139.99</v>
      </c>
      <c r="O677" s="72">
        <v>3476.46</v>
      </c>
      <c r="P677" s="72">
        <v>3616.45</v>
      </c>
      <c r="Q677" s="72">
        <v>653.71</v>
      </c>
      <c r="R677" s="75">
        <v>45761</v>
      </c>
      <c r="S677" s="72" t="str">
        <f>TEXT(Table15[[#This Row],[Billing_Date]],"YYYY")</f>
        <v>2025</v>
      </c>
      <c r="T677" s="75">
        <v>45872</v>
      </c>
      <c r="U677" s="72" t="s">
        <v>28</v>
      </c>
      <c r="V677" s="72">
        <f>IF(Table15[[#This Row],[Payment_Status]]="Paid",1,0)</f>
        <v>1</v>
      </c>
      <c r="W677" s="72">
        <f>IF(Table15[[#This Row],[Payment_Status]]="Unpaid",1,0)</f>
        <v>0</v>
      </c>
      <c r="X677" s="72">
        <f>IF(Table15[[#This Row],[Payment_Status]]="Pending",1,0)</f>
        <v>0</v>
      </c>
      <c r="Y677" s="72" t="s">
        <v>50</v>
      </c>
      <c r="Z677" s="72" t="s">
        <v>30</v>
      </c>
      <c r="AA677" s="72" t="s">
        <v>31</v>
      </c>
      <c r="AB677" s="72">
        <v>74.760000000000005</v>
      </c>
      <c r="AC677" s="72">
        <v>65.23</v>
      </c>
      <c r="AD677" s="72" t="s">
        <v>46</v>
      </c>
      <c r="AE677" s="73">
        <v>42898</v>
      </c>
      <c r="AF677" s="72">
        <v>69</v>
      </c>
      <c r="AG677" s="76" t="s">
        <v>64</v>
      </c>
    </row>
    <row r="678" spans="5:33" x14ac:dyDescent="0.3">
      <c r="E678" s="71" t="s">
        <v>1319</v>
      </c>
      <c r="F678" s="72" t="s">
        <v>4654</v>
      </c>
      <c r="G678" s="72" t="s">
        <v>6658</v>
      </c>
      <c r="H678" s="72" t="s">
        <v>30</v>
      </c>
      <c r="I678" s="72" t="s">
        <v>8026</v>
      </c>
      <c r="J678" s="72" t="s">
        <v>8021</v>
      </c>
      <c r="K678" s="72" t="s">
        <v>1320</v>
      </c>
      <c r="L678" s="73">
        <v>45810</v>
      </c>
      <c r="M678" s="74">
        <v>0.90155092592592589</v>
      </c>
      <c r="N678" s="72">
        <v>68.239999999999995</v>
      </c>
      <c r="O678" s="72">
        <v>2831.06</v>
      </c>
      <c r="P678" s="72">
        <v>2899.2999999999902</v>
      </c>
      <c r="Q678" s="72">
        <v>348.66</v>
      </c>
      <c r="R678" s="75">
        <v>45813</v>
      </c>
      <c r="S678" s="72" t="str">
        <f>TEXT(Table15[[#This Row],[Billing_Date]],"YYYY")</f>
        <v>2025</v>
      </c>
      <c r="T678" s="75">
        <v>45857</v>
      </c>
      <c r="U678" s="72" t="s">
        <v>49</v>
      </c>
      <c r="V678" s="72">
        <f>IF(Table15[[#This Row],[Payment_Status]]="Paid",1,0)</f>
        <v>0</v>
      </c>
      <c r="W678" s="72">
        <f>IF(Table15[[#This Row],[Payment_Status]]="Unpaid",1,0)</f>
        <v>1</v>
      </c>
      <c r="X678" s="72">
        <f>IF(Table15[[#This Row],[Payment_Status]]="Pending",1,0)</f>
        <v>0</v>
      </c>
      <c r="Y678" s="72" t="s">
        <v>43</v>
      </c>
      <c r="Z678" s="72" t="s">
        <v>30</v>
      </c>
      <c r="AA678" s="72" t="s">
        <v>31</v>
      </c>
      <c r="AB678" s="72">
        <v>27.92</v>
      </c>
      <c r="AC678" s="72">
        <v>40.32</v>
      </c>
      <c r="AD678" s="72" t="s">
        <v>46</v>
      </c>
      <c r="AE678" s="73">
        <v>44122</v>
      </c>
      <c r="AF678" s="72">
        <v>30</v>
      </c>
      <c r="AG678" s="76" t="s">
        <v>33</v>
      </c>
    </row>
    <row r="679" spans="5:33" x14ac:dyDescent="0.3">
      <c r="E679" s="71" t="s">
        <v>1321</v>
      </c>
      <c r="F679" s="72" t="s">
        <v>4655</v>
      </c>
      <c r="G679" s="72" t="s">
        <v>6659</v>
      </c>
      <c r="H679" s="72" t="s">
        <v>30</v>
      </c>
      <c r="I679" s="72" t="s">
        <v>8027</v>
      </c>
      <c r="J679" s="72" t="s">
        <v>8022</v>
      </c>
      <c r="K679" s="72" t="s">
        <v>1322</v>
      </c>
      <c r="L679" s="73">
        <v>45832</v>
      </c>
      <c r="M679" s="74">
        <v>0.85968750000000005</v>
      </c>
      <c r="N679" s="72">
        <v>405.97</v>
      </c>
      <c r="O679" s="72">
        <v>3347.35</v>
      </c>
      <c r="P679" s="72">
        <v>3753.3199999999902</v>
      </c>
      <c r="Q679" s="72">
        <v>2194.94</v>
      </c>
      <c r="R679" s="75">
        <v>45834</v>
      </c>
      <c r="S679" s="72" t="str">
        <f>TEXT(Table15[[#This Row],[Billing_Date]],"YYYY")</f>
        <v>2025</v>
      </c>
      <c r="T679" s="75">
        <v>45857</v>
      </c>
      <c r="U679" s="72" t="s">
        <v>49</v>
      </c>
      <c r="V679" s="72">
        <f>IF(Table15[[#This Row],[Payment_Status]]="Paid",1,0)</f>
        <v>0</v>
      </c>
      <c r="W679" s="72">
        <f>IF(Table15[[#This Row],[Payment_Status]]="Unpaid",1,0)</f>
        <v>1</v>
      </c>
      <c r="X679" s="72">
        <f>IF(Table15[[#This Row],[Payment_Status]]="Pending",1,0)</f>
        <v>0</v>
      </c>
      <c r="Y679" s="72" t="s">
        <v>43</v>
      </c>
      <c r="Z679" s="72" t="s">
        <v>30</v>
      </c>
      <c r="AA679" s="72" t="s">
        <v>85</v>
      </c>
      <c r="AB679" s="72">
        <v>274.02</v>
      </c>
      <c r="AC679" s="72">
        <v>131.94999999999999</v>
      </c>
      <c r="AD679" s="72" t="s">
        <v>32</v>
      </c>
      <c r="AE679" s="73">
        <v>44589</v>
      </c>
      <c r="AF679" s="72">
        <v>38</v>
      </c>
      <c r="AG679" s="76" t="s">
        <v>33</v>
      </c>
    </row>
    <row r="680" spans="5:33" x14ac:dyDescent="0.3">
      <c r="E680" s="71" t="s">
        <v>1323</v>
      </c>
      <c r="F680" s="72" t="s">
        <v>4656</v>
      </c>
      <c r="G680" s="72" t="s">
        <v>6660</v>
      </c>
      <c r="H680" s="72" t="s">
        <v>26</v>
      </c>
      <c r="I680" s="72" t="s">
        <v>8026</v>
      </c>
      <c r="J680" s="72" t="s">
        <v>8021</v>
      </c>
      <c r="K680" s="72" t="s">
        <v>1324</v>
      </c>
      <c r="L680" s="73">
        <v>45494</v>
      </c>
      <c r="M680" s="74">
        <v>0.14932870370370371</v>
      </c>
      <c r="N680" s="72">
        <v>433.26</v>
      </c>
      <c r="O680" s="72">
        <v>3048.03</v>
      </c>
      <c r="P680" s="72">
        <v>3481.29</v>
      </c>
      <c r="Q680" s="72">
        <v>2495.48</v>
      </c>
      <c r="R680" s="75">
        <v>45767</v>
      </c>
      <c r="S680" s="72" t="str">
        <f>TEXT(Table15[[#This Row],[Billing_Date]],"YYYY")</f>
        <v>2025</v>
      </c>
      <c r="T680" s="75">
        <v>45874</v>
      </c>
      <c r="U680" s="72" t="s">
        <v>37</v>
      </c>
      <c r="V680" s="72">
        <f>IF(Table15[[#This Row],[Payment_Status]]="Paid",1,0)</f>
        <v>0</v>
      </c>
      <c r="W680" s="72">
        <f>IF(Table15[[#This Row],[Payment_Status]]="Unpaid",1,0)</f>
        <v>0</v>
      </c>
      <c r="X680" s="72">
        <f>IF(Table15[[#This Row],[Payment_Status]]="Pending",1,0)</f>
        <v>1</v>
      </c>
      <c r="Y680" s="72" t="s">
        <v>29</v>
      </c>
      <c r="Z680" s="72" t="s">
        <v>30</v>
      </c>
      <c r="AA680" s="72" t="s">
        <v>51</v>
      </c>
      <c r="AB680" s="72">
        <v>272.87</v>
      </c>
      <c r="AC680" s="72">
        <v>160.38999999999999</v>
      </c>
      <c r="AD680" s="72" t="s">
        <v>32</v>
      </c>
      <c r="AE680" s="73">
        <v>44347</v>
      </c>
      <c r="AF680" s="72">
        <v>58</v>
      </c>
      <c r="AG680" s="76" t="s">
        <v>33</v>
      </c>
    </row>
    <row r="681" spans="5:33" x14ac:dyDescent="0.3">
      <c r="E681" s="71" t="s">
        <v>1325</v>
      </c>
      <c r="F681" s="72" t="s">
        <v>4657</v>
      </c>
      <c r="G681" s="72" t="s">
        <v>6661</v>
      </c>
      <c r="H681" s="72" t="s">
        <v>30</v>
      </c>
      <c r="I681" s="72" t="s">
        <v>8026</v>
      </c>
      <c r="J681" s="72" t="s">
        <v>8021</v>
      </c>
      <c r="K681" s="72" t="s">
        <v>1326</v>
      </c>
      <c r="L681" s="73">
        <v>45818</v>
      </c>
      <c r="M681" s="74">
        <v>7.8009259259259256E-3</v>
      </c>
      <c r="N681" s="72">
        <v>424.61</v>
      </c>
      <c r="O681" s="72">
        <v>3594.42</v>
      </c>
      <c r="P681" s="72">
        <v>4019.03</v>
      </c>
      <c r="Q681" s="72">
        <v>2634.98</v>
      </c>
      <c r="R681" s="75">
        <v>45822</v>
      </c>
      <c r="S681" s="72" t="str">
        <f>TEXT(Table15[[#This Row],[Billing_Date]],"YYYY")</f>
        <v>2025</v>
      </c>
      <c r="T681" s="75">
        <v>45871</v>
      </c>
      <c r="U681" s="72" t="s">
        <v>28</v>
      </c>
      <c r="V681" s="72">
        <f>IF(Table15[[#This Row],[Payment_Status]]="Paid",1,0)</f>
        <v>1</v>
      </c>
      <c r="W681" s="72">
        <f>IF(Table15[[#This Row],[Payment_Status]]="Unpaid",1,0)</f>
        <v>0</v>
      </c>
      <c r="X681" s="72">
        <f>IF(Table15[[#This Row],[Payment_Status]]="Pending",1,0)</f>
        <v>0</v>
      </c>
      <c r="Y681" s="72" t="s">
        <v>58</v>
      </c>
      <c r="Z681" s="72" t="s">
        <v>44</v>
      </c>
      <c r="AA681" s="72" t="s">
        <v>85</v>
      </c>
      <c r="AB681" s="72">
        <v>202.3</v>
      </c>
      <c r="AC681" s="72">
        <v>222.31</v>
      </c>
      <c r="AD681" s="72" t="s">
        <v>32</v>
      </c>
      <c r="AE681" s="73">
        <v>44468</v>
      </c>
      <c r="AF681" s="72">
        <v>69</v>
      </c>
      <c r="AG681" s="76" t="s">
        <v>64</v>
      </c>
    </row>
    <row r="682" spans="5:33" x14ac:dyDescent="0.3">
      <c r="E682" s="71" t="s">
        <v>1327</v>
      </c>
      <c r="F682" s="72" t="s">
        <v>4658</v>
      </c>
      <c r="G682" s="72" t="s">
        <v>6662</v>
      </c>
      <c r="H682" s="72" t="s">
        <v>26</v>
      </c>
      <c r="I682" s="72" t="s">
        <v>8029</v>
      </c>
      <c r="J682" s="72" t="s">
        <v>8020</v>
      </c>
      <c r="K682" s="72" t="s">
        <v>1328</v>
      </c>
      <c r="L682" s="73">
        <v>45532</v>
      </c>
      <c r="M682" s="74">
        <v>0.71447916666666667</v>
      </c>
      <c r="N682" s="72">
        <v>412.18</v>
      </c>
      <c r="O682" s="72">
        <v>1770.94</v>
      </c>
      <c r="P682" s="72">
        <v>2183.12</v>
      </c>
      <c r="Q682" s="72">
        <v>2255.5500000000002</v>
      </c>
      <c r="R682" s="75">
        <v>45803</v>
      </c>
      <c r="S682" s="72" t="str">
        <f>TEXT(Table15[[#This Row],[Billing_Date]],"YYYY")</f>
        <v>2025</v>
      </c>
      <c r="T682" s="75">
        <v>45864</v>
      </c>
      <c r="U682" s="72" t="s">
        <v>49</v>
      </c>
      <c r="V682" s="72">
        <f>IF(Table15[[#This Row],[Payment_Status]]="Paid",1,0)</f>
        <v>0</v>
      </c>
      <c r="W682" s="72">
        <f>IF(Table15[[#This Row],[Payment_Status]]="Unpaid",1,0)</f>
        <v>1</v>
      </c>
      <c r="X682" s="72">
        <f>IF(Table15[[#This Row],[Payment_Status]]="Pending",1,0)</f>
        <v>0</v>
      </c>
      <c r="Y682" s="72" t="s">
        <v>58</v>
      </c>
      <c r="Z682" s="72" t="s">
        <v>44</v>
      </c>
      <c r="AA682" s="72" t="s">
        <v>63</v>
      </c>
      <c r="AB682" s="72">
        <v>236.8</v>
      </c>
      <c r="AC682" s="72">
        <v>175.38</v>
      </c>
      <c r="AD682" s="72" t="s">
        <v>32</v>
      </c>
      <c r="AE682" s="73">
        <v>44755</v>
      </c>
      <c r="AF682" s="72">
        <v>20</v>
      </c>
      <c r="AG682" s="76" t="s">
        <v>33</v>
      </c>
    </row>
    <row r="683" spans="5:33" x14ac:dyDescent="0.3">
      <c r="E683" s="71" t="s">
        <v>1329</v>
      </c>
      <c r="F683" s="72" t="s">
        <v>4659</v>
      </c>
      <c r="G683" s="72" t="s">
        <v>6663</v>
      </c>
      <c r="H683" s="72" t="s">
        <v>35</v>
      </c>
      <c r="I683" s="72" t="s">
        <v>8031</v>
      </c>
      <c r="J683" s="72" t="s">
        <v>8024</v>
      </c>
      <c r="K683" s="72" t="s">
        <v>1330</v>
      </c>
      <c r="L683" s="73">
        <v>45654</v>
      </c>
      <c r="M683" s="74">
        <v>3.7037037037037035E-2</v>
      </c>
      <c r="N683" s="72">
        <v>179.68</v>
      </c>
      <c r="O683" s="72">
        <v>4187.68</v>
      </c>
      <c r="P683" s="72">
        <v>4367.3599999999997</v>
      </c>
      <c r="Q683" s="72">
        <v>1050.69</v>
      </c>
      <c r="R683" s="75">
        <v>45716</v>
      </c>
      <c r="S683" s="72" t="str">
        <f>TEXT(Table15[[#This Row],[Billing_Date]],"YYYY")</f>
        <v>2025</v>
      </c>
      <c r="T683" s="75">
        <v>45872</v>
      </c>
      <c r="U683" s="72" t="s">
        <v>49</v>
      </c>
      <c r="V683" s="72">
        <f>IF(Table15[[#This Row],[Payment_Status]]="Paid",1,0)</f>
        <v>0</v>
      </c>
      <c r="W683" s="72">
        <f>IF(Table15[[#This Row],[Payment_Status]]="Unpaid",1,0)</f>
        <v>1</v>
      </c>
      <c r="X683" s="72">
        <f>IF(Table15[[#This Row],[Payment_Status]]="Pending",1,0)</f>
        <v>0</v>
      </c>
      <c r="Y683" s="72" t="s">
        <v>38</v>
      </c>
      <c r="Z683" s="72" t="s">
        <v>30</v>
      </c>
      <c r="AA683" s="72" t="s">
        <v>85</v>
      </c>
      <c r="AB683" s="72">
        <v>99.26</v>
      </c>
      <c r="AC683" s="72">
        <v>80.42</v>
      </c>
      <c r="AD683" s="72" t="s">
        <v>46</v>
      </c>
      <c r="AE683" s="73">
        <v>42947</v>
      </c>
      <c r="AF683" s="72">
        <v>25</v>
      </c>
      <c r="AG683" s="76" t="s">
        <v>33</v>
      </c>
    </row>
    <row r="684" spans="5:33" x14ac:dyDescent="0.3">
      <c r="E684" s="71" t="s">
        <v>1379</v>
      </c>
      <c r="F684" s="72" t="s">
        <v>4660</v>
      </c>
      <c r="G684" s="72" t="s">
        <v>6664</v>
      </c>
      <c r="H684" s="72" t="s">
        <v>26</v>
      </c>
      <c r="I684" s="72" t="s">
        <v>8031</v>
      </c>
      <c r="J684" s="72" t="s">
        <v>8024</v>
      </c>
      <c r="K684" s="72" t="s">
        <v>1380</v>
      </c>
      <c r="L684" s="73">
        <v>45628</v>
      </c>
      <c r="M684" s="74">
        <v>0.38046296296296295</v>
      </c>
      <c r="N684" s="72">
        <v>254.64</v>
      </c>
      <c r="O684" s="72">
        <v>1602.64</v>
      </c>
      <c r="P684" s="72">
        <v>1857.28</v>
      </c>
      <c r="Q684" s="72">
        <v>1824.33</v>
      </c>
      <c r="R684" s="75">
        <v>45785</v>
      </c>
      <c r="S684" s="72" t="str">
        <f>TEXT(Table15[[#This Row],[Billing_Date]],"YYYY")</f>
        <v>2025</v>
      </c>
      <c r="T684" s="75">
        <v>45868</v>
      </c>
      <c r="U684" s="72" t="s">
        <v>37</v>
      </c>
      <c r="V684" s="72">
        <f>IF(Table15[[#This Row],[Payment_Status]]="Paid",1,0)</f>
        <v>0</v>
      </c>
      <c r="W684" s="72">
        <f>IF(Table15[[#This Row],[Payment_Status]]="Unpaid",1,0)</f>
        <v>0</v>
      </c>
      <c r="X684" s="72">
        <f>IF(Table15[[#This Row],[Payment_Status]]="Pending",1,0)</f>
        <v>1</v>
      </c>
      <c r="Y684" s="72" t="s">
        <v>43</v>
      </c>
      <c r="Z684" s="72" t="s">
        <v>30</v>
      </c>
      <c r="AA684" s="72" t="s">
        <v>51</v>
      </c>
      <c r="AB684" s="72">
        <v>147.85</v>
      </c>
      <c r="AC684" s="72">
        <v>106.79</v>
      </c>
      <c r="AD684" s="72" t="s">
        <v>32</v>
      </c>
      <c r="AE684" s="73">
        <v>42689</v>
      </c>
      <c r="AF684" s="72">
        <v>34</v>
      </c>
      <c r="AG684" s="76" t="s">
        <v>33</v>
      </c>
    </row>
    <row r="685" spans="5:33" x14ac:dyDescent="0.3">
      <c r="E685" s="71" t="s">
        <v>1333</v>
      </c>
      <c r="F685" s="72" t="s">
        <v>4661</v>
      </c>
      <c r="G685" s="72" t="s">
        <v>6665</v>
      </c>
      <c r="H685" s="72" t="s">
        <v>30</v>
      </c>
      <c r="I685" s="72" t="s">
        <v>8029</v>
      </c>
      <c r="J685" s="72" t="s">
        <v>8020</v>
      </c>
      <c r="K685" s="72" t="s">
        <v>1334</v>
      </c>
      <c r="L685" s="73">
        <v>45577</v>
      </c>
      <c r="M685" s="74">
        <v>0.26884259259259258</v>
      </c>
      <c r="N685" s="72">
        <v>349.93</v>
      </c>
      <c r="O685" s="72">
        <v>4687.26</v>
      </c>
      <c r="P685" s="72">
        <v>5037.1899999999996</v>
      </c>
      <c r="Q685" s="72">
        <v>1694.86</v>
      </c>
      <c r="R685" s="75">
        <v>45578</v>
      </c>
      <c r="S685" s="72" t="str">
        <f>TEXT(Table15[[#This Row],[Billing_Date]],"YYYY")</f>
        <v>2024</v>
      </c>
      <c r="T685" s="75">
        <v>45871</v>
      </c>
      <c r="U685" s="72" t="s">
        <v>37</v>
      </c>
      <c r="V685" s="72">
        <f>IF(Table15[[#This Row],[Payment_Status]]="Paid",1,0)</f>
        <v>0</v>
      </c>
      <c r="W685" s="72">
        <f>IF(Table15[[#This Row],[Payment_Status]]="Unpaid",1,0)</f>
        <v>0</v>
      </c>
      <c r="X685" s="72">
        <f>IF(Table15[[#This Row],[Payment_Status]]="Pending",1,0)</f>
        <v>1</v>
      </c>
      <c r="Y685" s="72" t="s">
        <v>43</v>
      </c>
      <c r="Z685" s="72" t="s">
        <v>39</v>
      </c>
      <c r="AA685" s="72" t="s">
        <v>45</v>
      </c>
      <c r="AB685" s="72">
        <v>240.36</v>
      </c>
      <c r="AC685" s="72">
        <v>109.57</v>
      </c>
      <c r="AD685" s="72" t="s">
        <v>32</v>
      </c>
      <c r="AE685" s="73">
        <v>44768</v>
      </c>
      <c r="AF685" s="72">
        <v>39</v>
      </c>
      <c r="AG685" s="76" t="s">
        <v>33</v>
      </c>
    </row>
    <row r="686" spans="5:33" x14ac:dyDescent="0.3">
      <c r="E686" s="71" t="s">
        <v>1335</v>
      </c>
      <c r="F686" s="72" t="s">
        <v>4662</v>
      </c>
      <c r="G686" s="72" t="s">
        <v>6666</v>
      </c>
      <c r="H686" s="72" t="s">
        <v>35</v>
      </c>
      <c r="I686" s="72" t="s">
        <v>8029</v>
      </c>
      <c r="J686" s="72" t="s">
        <v>8020</v>
      </c>
      <c r="K686" s="72" t="s">
        <v>1336</v>
      </c>
      <c r="L686" s="73">
        <v>45537</v>
      </c>
      <c r="M686" s="74">
        <v>0.7303587962962963</v>
      </c>
      <c r="N686" s="72">
        <v>278.67</v>
      </c>
      <c r="O686" s="72">
        <v>4718.3</v>
      </c>
      <c r="P686" s="72">
        <v>4996.97</v>
      </c>
      <c r="Q686" s="72">
        <v>1545.09</v>
      </c>
      <c r="R686" s="75">
        <v>45723</v>
      </c>
      <c r="S686" s="72" t="str">
        <f>TEXT(Table15[[#This Row],[Billing_Date]],"YYYY")</f>
        <v>2025</v>
      </c>
      <c r="T686" s="75">
        <v>45865</v>
      </c>
      <c r="U686" s="72" t="s">
        <v>37</v>
      </c>
      <c r="V686" s="72">
        <f>IF(Table15[[#This Row],[Payment_Status]]="Paid",1,0)</f>
        <v>0</v>
      </c>
      <c r="W686" s="72">
        <f>IF(Table15[[#This Row],[Payment_Status]]="Unpaid",1,0)</f>
        <v>0</v>
      </c>
      <c r="X686" s="72">
        <f>IF(Table15[[#This Row],[Payment_Status]]="Pending",1,0)</f>
        <v>1</v>
      </c>
      <c r="Y686" s="72" t="s">
        <v>38</v>
      </c>
      <c r="Z686" s="72" t="s">
        <v>44</v>
      </c>
      <c r="AA686" s="72" t="s">
        <v>85</v>
      </c>
      <c r="AB686" s="72">
        <v>119.23</v>
      </c>
      <c r="AC686" s="72">
        <v>159.44</v>
      </c>
      <c r="AD686" s="72" t="s">
        <v>32</v>
      </c>
      <c r="AE686" s="73">
        <v>43759</v>
      </c>
      <c r="AF686" s="72">
        <v>27</v>
      </c>
      <c r="AG686" s="76" t="s">
        <v>40</v>
      </c>
    </row>
    <row r="687" spans="5:33" x14ac:dyDescent="0.3">
      <c r="E687" s="71" t="s">
        <v>1337</v>
      </c>
      <c r="F687" s="72" t="s">
        <v>6013</v>
      </c>
      <c r="G687" s="72" t="s">
        <v>6667</v>
      </c>
      <c r="H687" s="72" t="s">
        <v>30</v>
      </c>
      <c r="I687" s="72" t="s">
        <v>8029</v>
      </c>
      <c r="J687" s="72" t="s">
        <v>8020</v>
      </c>
      <c r="K687" s="72" t="s">
        <v>1338</v>
      </c>
      <c r="L687" s="73">
        <v>45799</v>
      </c>
      <c r="M687" s="74">
        <v>0.59568287037037038</v>
      </c>
      <c r="N687" s="72">
        <v>228.43</v>
      </c>
      <c r="O687" s="72">
        <v>2083.41</v>
      </c>
      <c r="P687" s="72">
        <v>2311.8399999999901</v>
      </c>
      <c r="Q687" s="72">
        <v>1090.3399999999999</v>
      </c>
      <c r="R687" s="75">
        <v>45805</v>
      </c>
      <c r="S687" s="72" t="str">
        <f>TEXT(Table15[[#This Row],[Billing_Date]],"YYYY")</f>
        <v>2025</v>
      </c>
      <c r="T687" s="75">
        <v>45863</v>
      </c>
      <c r="U687" s="72" t="s">
        <v>49</v>
      </c>
      <c r="V687" s="72">
        <f>IF(Table15[[#This Row],[Payment_Status]]="Paid",1,0)</f>
        <v>0</v>
      </c>
      <c r="W687" s="72">
        <f>IF(Table15[[#This Row],[Payment_Status]]="Unpaid",1,0)</f>
        <v>1</v>
      </c>
      <c r="X687" s="72">
        <f>IF(Table15[[#This Row],[Payment_Status]]="Pending",1,0)</f>
        <v>0</v>
      </c>
      <c r="Y687" s="72" t="s">
        <v>29</v>
      </c>
      <c r="Z687" s="72" t="s">
        <v>44</v>
      </c>
      <c r="AA687" s="72" t="s">
        <v>31</v>
      </c>
      <c r="AB687" s="72">
        <v>140.94</v>
      </c>
      <c r="AC687" s="72">
        <v>87.49</v>
      </c>
      <c r="AD687" s="72" t="s">
        <v>32</v>
      </c>
      <c r="AE687" s="73">
        <v>44430</v>
      </c>
      <c r="AF687" s="72">
        <v>53</v>
      </c>
      <c r="AG687" s="76" t="s">
        <v>64</v>
      </c>
    </row>
    <row r="688" spans="5:33" x14ac:dyDescent="0.3">
      <c r="E688" s="71" t="s">
        <v>1339</v>
      </c>
      <c r="F688" s="72" t="s">
        <v>4664</v>
      </c>
      <c r="G688" s="72" t="s">
        <v>6668</v>
      </c>
      <c r="H688" s="72" t="s">
        <v>30</v>
      </c>
      <c r="I688" s="72" t="s">
        <v>8031</v>
      </c>
      <c r="J688" s="72" t="s">
        <v>8024</v>
      </c>
      <c r="K688" s="72" t="s">
        <v>1340</v>
      </c>
      <c r="L688" s="73">
        <v>45783</v>
      </c>
      <c r="M688" s="74">
        <v>0.55216435185185186</v>
      </c>
      <c r="N688" s="72">
        <v>314.95</v>
      </c>
      <c r="O688" s="72">
        <v>3901.03</v>
      </c>
      <c r="P688" s="72">
        <v>4215.9799999999996</v>
      </c>
      <c r="Q688" s="72">
        <v>1429.89</v>
      </c>
      <c r="R688" s="75">
        <v>45784</v>
      </c>
      <c r="S688" s="72" t="str">
        <f>TEXT(Table15[[#This Row],[Billing_Date]],"YYYY")</f>
        <v>2025</v>
      </c>
      <c r="T688" s="75">
        <v>45867</v>
      </c>
      <c r="U688" s="72" t="s">
        <v>28</v>
      </c>
      <c r="V688" s="72">
        <f>IF(Table15[[#This Row],[Payment_Status]]="Paid",1,0)</f>
        <v>1</v>
      </c>
      <c r="W688" s="72">
        <f>IF(Table15[[#This Row],[Payment_Status]]="Unpaid",1,0)</f>
        <v>0</v>
      </c>
      <c r="X688" s="72">
        <f>IF(Table15[[#This Row],[Payment_Status]]="Pending",1,0)</f>
        <v>0</v>
      </c>
      <c r="Y688" s="72" t="s">
        <v>43</v>
      </c>
      <c r="Z688" s="72" t="s">
        <v>44</v>
      </c>
      <c r="AA688" s="72" t="s">
        <v>85</v>
      </c>
      <c r="AB688" s="72">
        <v>181.92</v>
      </c>
      <c r="AC688" s="72">
        <v>133.03</v>
      </c>
      <c r="AD688" s="72" t="s">
        <v>46</v>
      </c>
      <c r="AE688" s="73">
        <v>42567</v>
      </c>
      <c r="AF688" s="72">
        <v>39</v>
      </c>
      <c r="AG688" s="76" t="s">
        <v>33</v>
      </c>
    </row>
    <row r="689" spans="5:33" x14ac:dyDescent="0.3">
      <c r="E689" s="71" t="s">
        <v>1341</v>
      </c>
      <c r="F689" s="72" t="s">
        <v>4665</v>
      </c>
      <c r="G689" s="72" t="s">
        <v>6669</v>
      </c>
      <c r="H689" s="72" t="s">
        <v>35</v>
      </c>
      <c r="I689" s="72" t="s">
        <v>8026</v>
      </c>
      <c r="J689" s="72" t="s">
        <v>8021</v>
      </c>
      <c r="K689" s="72" t="s">
        <v>1342</v>
      </c>
      <c r="L689" s="73">
        <v>45704</v>
      </c>
      <c r="M689" s="74">
        <v>0.26951388888888889</v>
      </c>
      <c r="N689" s="72">
        <v>106.96</v>
      </c>
      <c r="O689" s="72">
        <v>4872.37</v>
      </c>
      <c r="P689" s="72">
        <v>4979.33</v>
      </c>
      <c r="Q689" s="72">
        <v>591.74</v>
      </c>
      <c r="R689" s="75">
        <v>45708</v>
      </c>
      <c r="S689" s="72" t="str">
        <f>TEXT(Table15[[#This Row],[Billing_Date]],"YYYY")</f>
        <v>2025</v>
      </c>
      <c r="T689" s="75">
        <v>45857</v>
      </c>
      <c r="U689" s="72" t="s">
        <v>49</v>
      </c>
      <c r="V689" s="72">
        <f>IF(Table15[[#This Row],[Payment_Status]]="Paid",1,0)</f>
        <v>0</v>
      </c>
      <c r="W689" s="72">
        <f>IF(Table15[[#This Row],[Payment_Status]]="Unpaid",1,0)</f>
        <v>1</v>
      </c>
      <c r="X689" s="72">
        <f>IF(Table15[[#This Row],[Payment_Status]]="Pending",1,0)</f>
        <v>0</v>
      </c>
      <c r="Y689" s="72" t="s">
        <v>50</v>
      </c>
      <c r="Z689" s="72" t="s">
        <v>30</v>
      </c>
      <c r="AA689" s="72" t="s">
        <v>85</v>
      </c>
      <c r="AB689" s="72">
        <v>65.13</v>
      </c>
      <c r="AC689" s="72">
        <v>41.83</v>
      </c>
      <c r="AD689" s="72" t="s">
        <v>32</v>
      </c>
      <c r="AE689" s="73">
        <v>42617</v>
      </c>
      <c r="AF689" s="72">
        <v>46</v>
      </c>
      <c r="AG689" s="76" t="s">
        <v>33</v>
      </c>
    </row>
    <row r="690" spans="5:33" x14ac:dyDescent="0.3">
      <c r="E690" s="71" t="s">
        <v>1343</v>
      </c>
      <c r="F690" s="72" t="s">
        <v>4666</v>
      </c>
      <c r="G690" s="72" t="s">
        <v>6670</v>
      </c>
      <c r="H690" s="72" t="s">
        <v>26</v>
      </c>
      <c r="I690" s="72" t="s">
        <v>8029</v>
      </c>
      <c r="J690" s="72" t="s">
        <v>8020</v>
      </c>
      <c r="K690" s="72" t="s">
        <v>1344</v>
      </c>
      <c r="L690" s="73">
        <v>45805</v>
      </c>
      <c r="M690" s="74">
        <v>0.37971064814814814</v>
      </c>
      <c r="N690" s="72">
        <v>371.77</v>
      </c>
      <c r="O690" s="72">
        <v>1892.53</v>
      </c>
      <c r="P690" s="72">
        <v>2264.3000000000002</v>
      </c>
      <c r="Q690" s="72">
        <v>1717.57</v>
      </c>
      <c r="R690" s="75">
        <v>45815</v>
      </c>
      <c r="S690" s="72" t="str">
        <f>TEXT(Table15[[#This Row],[Billing_Date]],"YYYY")</f>
        <v>2025</v>
      </c>
      <c r="T690" s="75">
        <v>45880</v>
      </c>
      <c r="U690" s="72" t="s">
        <v>28</v>
      </c>
      <c r="V690" s="72">
        <f>IF(Table15[[#This Row],[Payment_Status]]="Paid",1,0)</f>
        <v>1</v>
      </c>
      <c r="W690" s="72">
        <f>IF(Table15[[#This Row],[Payment_Status]]="Unpaid",1,0)</f>
        <v>0</v>
      </c>
      <c r="X690" s="72">
        <f>IF(Table15[[#This Row],[Payment_Status]]="Pending",1,0)</f>
        <v>0</v>
      </c>
      <c r="Y690" s="72" t="s">
        <v>38</v>
      </c>
      <c r="Z690" s="72" t="s">
        <v>30</v>
      </c>
      <c r="AA690" s="72" t="s">
        <v>63</v>
      </c>
      <c r="AB690" s="72">
        <v>164.53</v>
      </c>
      <c r="AC690" s="72">
        <v>207.24</v>
      </c>
      <c r="AD690" s="72" t="s">
        <v>32</v>
      </c>
      <c r="AE690" s="73">
        <v>42418</v>
      </c>
      <c r="AF690" s="72">
        <v>56</v>
      </c>
      <c r="AG690" s="76" t="s">
        <v>33</v>
      </c>
    </row>
    <row r="691" spans="5:33" x14ac:dyDescent="0.3">
      <c r="E691" s="71" t="s">
        <v>1345</v>
      </c>
      <c r="F691" s="72" t="s">
        <v>4667</v>
      </c>
      <c r="G691" s="72" t="s">
        <v>6671</v>
      </c>
      <c r="H691" s="72" t="s">
        <v>35</v>
      </c>
      <c r="I691" s="72" t="s">
        <v>8028</v>
      </c>
      <c r="J691" s="72" t="s">
        <v>8022</v>
      </c>
      <c r="K691" s="72" t="s">
        <v>1346</v>
      </c>
      <c r="L691" s="73">
        <v>45620</v>
      </c>
      <c r="M691" s="74">
        <v>0.54873842592592592</v>
      </c>
      <c r="N691" s="72">
        <v>170.1</v>
      </c>
      <c r="O691" s="72">
        <v>4786.07</v>
      </c>
      <c r="P691" s="72">
        <v>4956.17</v>
      </c>
      <c r="Q691" s="72">
        <v>981.71</v>
      </c>
      <c r="R691" s="75">
        <v>45702</v>
      </c>
      <c r="S691" s="72" t="str">
        <f>TEXT(Table15[[#This Row],[Billing_Date]],"YYYY")</f>
        <v>2025</v>
      </c>
      <c r="T691" s="75">
        <v>45860</v>
      </c>
      <c r="U691" s="72" t="s">
        <v>37</v>
      </c>
      <c r="V691" s="72">
        <f>IF(Table15[[#This Row],[Payment_Status]]="Paid",1,0)</f>
        <v>0</v>
      </c>
      <c r="W691" s="72">
        <f>IF(Table15[[#This Row],[Payment_Status]]="Unpaid",1,0)</f>
        <v>0</v>
      </c>
      <c r="X691" s="72">
        <f>IF(Table15[[#This Row],[Payment_Status]]="Pending",1,0)</f>
        <v>1</v>
      </c>
      <c r="Y691" s="72" t="s">
        <v>29</v>
      </c>
      <c r="Z691" s="72" t="s">
        <v>39</v>
      </c>
      <c r="AA691" s="72" t="s">
        <v>31</v>
      </c>
      <c r="AB691" s="72">
        <v>80.709999999999994</v>
      </c>
      <c r="AC691" s="72">
        <v>89.39</v>
      </c>
      <c r="AD691" s="72" t="s">
        <v>46</v>
      </c>
      <c r="AE691" s="73">
        <v>44892</v>
      </c>
      <c r="AF691" s="72">
        <v>29</v>
      </c>
      <c r="AG691" s="76" t="s">
        <v>33</v>
      </c>
    </row>
    <row r="692" spans="5:33" x14ac:dyDescent="0.3">
      <c r="E692" s="71" t="s">
        <v>1347</v>
      </c>
      <c r="F692" s="72" t="s">
        <v>4668</v>
      </c>
      <c r="G692" s="72" t="s">
        <v>6672</v>
      </c>
      <c r="H692" s="72" t="s">
        <v>35</v>
      </c>
      <c r="I692" s="72" t="s">
        <v>8029</v>
      </c>
      <c r="J692" s="72" t="s">
        <v>8020</v>
      </c>
      <c r="K692" s="72" t="s">
        <v>1348</v>
      </c>
      <c r="L692" s="73">
        <v>45612</v>
      </c>
      <c r="M692" s="74">
        <v>0.42265046296296294</v>
      </c>
      <c r="N692" s="72">
        <v>43.72</v>
      </c>
      <c r="O692" s="72">
        <v>1398.33</v>
      </c>
      <c r="P692" s="72">
        <v>1442.05</v>
      </c>
      <c r="Q692" s="72">
        <v>255.14</v>
      </c>
      <c r="R692" s="75">
        <v>45612</v>
      </c>
      <c r="S692" s="72" t="str">
        <f>TEXT(Table15[[#This Row],[Billing_Date]],"YYYY")</f>
        <v>2024</v>
      </c>
      <c r="T692" s="75">
        <v>45886</v>
      </c>
      <c r="U692" s="72" t="s">
        <v>28</v>
      </c>
      <c r="V692" s="72">
        <f>IF(Table15[[#This Row],[Payment_Status]]="Paid",1,0)</f>
        <v>1</v>
      </c>
      <c r="W692" s="72">
        <f>IF(Table15[[#This Row],[Payment_Status]]="Unpaid",1,0)</f>
        <v>0</v>
      </c>
      <c r="X692" s="72">
        <f>IF(Table15[[#This Row],[Payment_Status]]="Pending",1,0)</f>
        <v>0</v>
      </c>
      <c r="Y692" s="72" t="s">
        <v>38</v>
      </c>
      <c r="Z692" s="72" t="s">
        <v>39</v>
      </c>
      <c r="AA692" s="72" t="s">
        <v>51</v>
      </c>
      <c r="AB692" s="72">
        <v>17.98</v>
      </c>
      <c r="AC692" s="72">
        <v>25.74</v>
      </c>
      <c r="AD692" s="72" t="s">
        <v>32</v>
      </c>
      <c r="AE692" s="73">
        <v>43734</v>
      </c>
      <c r="AF692" s="72">
        <v>38</v>
      </c>
      <c r="AG692" s="76" t="s">
        <v>33</v>
      </c>
    </row>
    <row r="693" spans="5:33" x14ac:dyDescent="0.3">
      <c r="E693" s="71" t="s">
        <v>1349</v>
      </c>
      <c r="F693" s="72" t="s">
        <v>4669</v>
      </c>
      <c r="G693" s="72" t="s">
        <v>6673</v>
      </c>
      <c r="H693" s="72" t="s">
        <v>26</v>
      </c>
      <c r="I693" s="72" t="s">
        <v>8030</v>
      </c>
      <c r="J693" s="72" t="s">
        <v>8023</v>
      </c>
      <c r="K693" s="72" t="s">
        <v>1350</v>
      </c>
      <c r="L693" s="73">
        <v>45730</v>
      </c>
      <c r="M693" s="74">
        <v>0.44842592592592595</v>
      </c>
      <c r="N693" s="72">
        <v>90.41</v>
      </c>
      <c r="O693" s="72">
        <v>2822.83</v>
      </c>
      <c r="P693" s="72">
        <v>2913.24</v>
      </c>
      <c r="Q693" s="72">
        <v>421.34</v>
      </c>
      <c r="R693" s="75">
        <v>45733</v>
      </c>
      <c r="S693" s="72" t="str">
        <f>TEXT(Table15[[#This Row],[Billing_Date]],"YYYY")</f>
        <v>2025</v>
      </c>
      <c r="T693" s="75">
        <v>45861</v>
      </c>
      <c r="U693" s="72" t="s">
        <v>49</v>
      </c>
      <c r="V693" s="72">
        <f>IF(Table15[[#This Row],[Payment_Status]]="Paid",1,0)</f>
        <v>0</v>
      </c>
      <c r="W693" s="72">
        <f>IF(Table15[[#This Row],[Payment_Status]]="Unpaid",1,0)</f>
        <v>1</v>
      </c>
      <c r="X693" s="72">
        <f>IF(Table15[[#This Row],[Payment_Status]]="Pending",1,0)</f>
        <v>0</v>
      </c>
      <c r="Y693" s="72" t="s">
        <v>58</v>
      </c>
      <c r="Z693" s="72" t="s">
        <v>44</v>
      </c>
      <c r="AA693" s="72" t="s">
        <v>31</v>
      </c>
      <c r="AB693" s="72">
        <v>53.84</v>
      </c>
      <c r="AC693" s="72">
        <v>36.57</v>
      </c>
      <c r="AD693" s="72" t="s">
        <v>32</v>
      </c>
      <c r="AE693" s="73">
        <v>44884</v>
      </c>
      <c r="AF693" s="72">
        <v>71</v>
      </c>
      <c r="AG693" s="76" t="s">
        <v>33</v>
      </c>
    </row>
    <row r="694" spans="5:33" x14ac:dyDescent="0.3">
      <c r="E694" s="71" t="s">
        <v>1351</v>
      </c>
      <c r="F694" s="72" t="s">
        <v>4670</v>
      </c>
      <c r="G694" s="72" t="s">
        <v>6674</v>
      </c>
      <c r="H694" s="72" t="s">
        <v>30</v>
      </c>
      <c r="I694" s="72" t="s">
        <v>8029</v>
      </c>
      <c r="J694" s="72" t="s">
        <v>8020</v>
      </c>
      <c r="K694" s="72" t="s">
        <v>1352</v>
      </c>
      <c r="L694" s="73">
        <v>45572</v>
      </c>
      <c r="M694" s="74">
        <v>0.21991898148148148</v>
      </c>
      <c r="N694" s="72">
        <v>105.23</v>
      </c>
      <c r="O694" s="72">
        <v>1034.31</v>
      </c>
      <c r="P694" s="72">
        <v>1139.54</v>
      </c>
      <c r="Q694" s="72">
        <v>494.91</v>
      </c>
      <c r="R694" s="75">
        <v>45649</v>
      </c>
      <c r="S694" s="72" t="str">
        <f>TEXT(Table15[[#This Row],[Billing_Date]],"YYYY")</f>
        <v>2024</v>
      </c>
      <c r="T694" s="75">
        <v>45875</v>
      </c>
      <c r="U694" s="72" t="s">
        <v>28</v>
      </c>
      <c r="V694" s="72">
        <f>IF(Table15[[#This Row],[Payment_Status]]="Paid",1,0)</f>
        <v>1</v>
      </c>
      <c r="W694" s="72">
        <f>IF(Table15[[#This Row],[Payment_Status]]="Unpaid",1,0)</f>
        <v>0</v>
      </c>
      <c r="X694" s="72">
        <f>IF(Table15[[#This Row],[Payment_Status]]="Pending",1,0)</f>
        <v>0</v>
      </c>
      <c r="Y694" s="72" t="s">
        <v>50</v>
      </c>
      <c r="Z694" s="72" t="s">
        <v>30</v>
      </c>
      <c r="AA694" s="72" t="s">
        <v>31</v>
      </c>
      <c r="AB694" s="72">
        <v>69.819999999999993</v>
      </c>
      <c r="AC694" s="72">
        <v>35.409999999999997</v>
      </c>
      <c r="AD694" s="72" t="s">
        <v>46</v>
      </c>
      <c r="AE694" s="73">
        <v>45194</v>
      </c>
      <c r="AF694" s="72">
        <v>20</v>
      </c>
      <c r="AG694" s="76" t="s">
        <v>40</v>
      </c>
    </row>
    <row r="695" spans="5:33" x14ac:dyDescent="0.3">
      <c r="E695" s="71" t="s">
        <v>856</v>
      </c>
      <c r="F695" s="72" t="s">
        <v>4671</v>
      </c>
      <c r="G695" s="72" t="s">
        <v>6675</v>
      </c>
      <c r="H695" s="72" t="s">
        <v>26</v>
      </c>
      <c r="I695" s="72" t="s">
        <v>8031</v>
      </c>
      <c r="J695" s="72" t="s">
        <v>8024</v>
      </c>
      <c r="K695" s="72" t="s">
        <v>857</v>
      </c>
      <c r="L695" s="73">
        <v>45815</v>
      </c>
      <c r="M695" s="74">
        <v>0.24065972222222223</v>
      </c>
      <c r="N695" s="72">
        <v>413.51</v>
      </c>
      <c r="O695" s="72">
        <v>3698.71</v>
      </c>
      <c r="P695" s="72">
        <v>4112.22</v>
      </c>
      <c r="Q695" s="72">
        <v>2254.9299999999998</v>
      </c>
      <c r="R695" s="75">
        <v>45832</v>
      </c>
      <c r="S695" s="72" t="str">
        <f>TEXT(Table15[[#This Row],[Billing_Date]],"YYYY")</f>
        <v>2025</v>
      </c>
      <c r="T695" s="75">
        <v>45882</v>
      </c>
      <c r="U695" s="72" t="s">
        <v>28</v>
      </c>
      <c r="V695" s="72">
        <f>IF(Table15[[#This Row],[Payment_Status]]="Paid",1,0)</f>
        <v>1</v>
      </c>
      <c r="W695" s="72">
        <f>IF(Table15[[#This Row],[Payment_Status]]="Unpaid",1,0)</f>
        <v>0</v>
      </c>
      <c r="X695" s="72">
        <f>IF(Table15[[#This Row],[Payment_Status]]="Pending",1,0)</f>
        <v>0</v>
      </c>
      <c r="Y695" s="72" t="s">
        <v>43</v>
      </c>
      <c r="Z695" s="72" t="s">
        <v>39</v>
      </c>
      <c r="AA695" s="72" t="s">
        <v>85</v>
      </c>
      <c r="AB695" s="72">
        <v>284.14</v>
      </c>
      <c r="AC695" s="72">
        <v>129.37</v>
      </c>
      <c r="AD695" s="72" t="s">
        <v>46</v>
      </c>
      <c r="AE695" s="73">
        <v>44256</v>
      </c>
      <c r="AF695" s="72">
        <v>54</v>
      </c>
      <c r="AG695" s="76" t="s">
        <v>40</v>
      </c>
    </row>
    <row r="696" spans="5:33" x14ac:dyDescent="0.3">
      <c r="E696" s="71" t="s">
        <v>2005</v>
      </c>
      <c r="F696" s="72" t="s">
        <v>4672</v>
      </c>
      <c r="G696" s="72" t="s">
        <v>6676</v>
      </c>
      <c r="H696" s="72" t="s">
        <v>35</v>
      </c>
      <c r="I696" s="72" t="s">
        <v>8029</v>
      </c>
      <c r="J696" s="72" t="s">
        <v>8020</v>
      </c>
      <c r="K696" s="72" t="s">
        <v>2006</v>
      </c>
      <c r="L696" s="73">
        <v>45550</v>
      </c>
      <c r="M696" s="74">
        <v>0.1197337962962963</v>
      </c>
      <c r="N696" s="72">
        <v>242.45</v>
      </c>
      <c r="O696" s="72">
        <v>4633.6099999999997</v>
      </c>
      <c r="P696" s="72">
        <v>4876.0599999999904</v>
      </c>
      <c r="Q696" s="72">
        <v>1390.82</v>
      </c>
      <c r="R696" s="75">
        <v>45848</v>
      </c>
      <c r="S696" s="72" t="str">
        <f>TEXT(Table15[[#This Row],[Billing_Date]],"YYYY")</f>
        <v>2025</v>
      </c>
      <c r="T696" s="75">
        <v>45870</v>
      </c>
      <c r="U696" s="72" t="s">
        <v>28</v>
      </c>
      <c r="V696" s="72">
        <f>IF(Table15[[#This Row],[Payment_Status]]="Paid",1,0)</f>
        <v>1</v>
      </c>
      <c r="W696" s="72">
        <f>IF(Table15[[#This Row],[Payment_Status]]="Unpaid",1,0)</f>
        <v>0</v>
      </c>
      <c r="X696" s="72">
        <f>IF(Table15[[#This Row],[Payment_Status]]="Pending",1,0)</f>
        <v>0</v>
      </c>
      <c r="Y696" s="72" t="s">
        <v>43</v>
      </c>
      <c r="Z696" s="72" t="s">
        <v>30</v>
      </c>
      <c r="AA696" s="72" t="s">
        <v>85</v>
      </c>
      <c r="AB696" s="72">
        <v>166.27</v>
      </c>
      <c r="AC696" s="72">
        <v>76.180000000000007</v>
      </c>
      <c r="AD696" s="72" t="s">
        <v>32</v>
      </c>
      <c r="AE696" s="73">
        <v>44838</v>
      </c>
      <c r="AF696" s="72">
        <v>49</v>
      </c>
      <c r="AG696" s="76" t="s">
        <v>40</v>
      </c>
    </row>
    <row r="697" spans="5:33" x14ac:dyDescent="0.3">
      <c r="E697" s="71" t="s">
        <v>1357</v>
      </c>
      <c r="F697" s="72" t="s">
        <v>6012</v>
      </c>
      <c r="G697" s="72" t="s">
        <v>6677</v>
      </c>
      <c r="H697" s="72" t="s">
        <v>26</v>
      </c>
      <c r="I697" s="72" t="s">
        <v>8030</v>
      </c>
      <c r="J697" s="72" t="s">
        <v>8023</v>
      </c>
      <c r="K697" s="72" t="s">
        <v>1358</v>
      </c>
      <c r="L697" s="73">
        <v>45796</v>
      </c>
      <c r="M697" s="74">
        <v>0.18152777777777779</v>
      </c>
      <c r="N697" s="72">
        <v>168.32</v>
      </c>
      <c r="O697" s="72">
        <v>2533.0500000000002</v>
      </c>
      <c r="P697" s="72">
        <v>2701.37</v>
      </c>
      <c r="Q697" s="72">
        <v>1154.42</v>
      </c>
      <c r="R697" s="75">
        <v>45796</v>
      </c>
      <c r="S697" s="72" t="str">
        <f>TEXT(Table15[[#This Row],[Billing_Date]],"YYYY")</f>
        <v>2025</v>
      </c>
      <c r="T697" s="75">
        <v>45859</v>
      </c>
      <c r="U697" s="72" t="s">
        <v>28</v>
      </c>
      <c r="V697" s="72">
        <f>IF(Table15[[#This Row],[Payment_Status]]="Paid",1,0)</f>
        <v>1</v>
      </c>
      <c r="W697" s="72">
        <f>IF(Table15[[#This Row],[Payment_Status]]="Unpaid",1,0)</f>
        <v>0</v>
      </c>
      <c r="X697" s="72">
        <f>IF(Table15[[#This Row],[Payment_Status]]="Pending",1,0)</f>
        <v>0</v>
      </c>
      <c r="Y697" s="72" t="s">
        <v>43</v>
      </c>
      <c r="Z697" s="72" t="s">
        <v>39</v>
      </c>
      <c r="AA697" s="72" t="s">
        <v>63</v>
      </c>
      <c r="AB697" s="72">
        <v>108.38</v>
      </c>
      <c r="AC697" s="72">
        <v>59.94</v>
      </c>
      <c r="AD697" s="72" t="s">
        <v>32</v>
      </c>
      <c r="AE697" s="73">
        <v>45216</v>
      </c>
      <c r="AF697" s="72">
        <v>74</v>
      </c>
      <c r="AG697" s="76" t="s">
        <v>40</v>
      </c>
    </row>
    <row r="698" spans="5:33" x14ac:dyDescent="0.3">
      <c r="E698" s="71" t="s">
        <v>1359</v>
      </c>
      <c r="F698" s="72" t="s">
        <v>4674</v>
      </c>
      <c r="G698" s="72" t="s">
        <v>6678</v>
      </c>
      <c r="H698" s="72" t="s">
        <v>35</v>
      </c>
      <c r="I698" s="72" t="s">
        <v>8027</v>
      </c>
      <c r="J698" s="72" t="s">
        <v>8022</v>
      </c>
      <c r="K698" s="72" t="s">
        <v>1360</v>
      </c>
      <c r="L698" s="73">
        <v>45568</v>
      </c>
      <c r="M698" s="74">
        <v>0.38119212962962962</v>
      </c>
      <c r="N698" s="72">
        <v>313.45999999999998</v>
      </c>
      <c r="O698" s="72">
        <v>2659.03</v>
      </c>
      <c r="P698" s="72">
        <v>2972.49</v>
      </c>
      <c r="Q698" s="72">
        <v>2176.13</v>
      </c>
      <c r="R698" s="75">
        <v>45619</v>
      </c>
      <c r="S698" s="72" t="str">
        <f>TEXT(Table15[[#This Row],[Billing_Date]],"YYYY")</f>
        <v>2024</v>
      </c>
      <c r="T698" s="75">
        <v>45886</v>
      </c>
      <c r="U698" s="72" t="s">
        <v>37</v>
      </c>
      <c r="V698" s="72">
        <f>IF(Table15[[#This Row],[Payment_Status]]="Paid",1,0)</f>
        <v>0</v>
      </c>
      <c r="W698" s="72">
        <f>IF(Table15[[#This Row],[Payment_Status]]="Unpaid",1,0)</f>
        <v>0</v>
      </c>
      <c r="X698" s="72">
        <f>IF(Table15[[#This Row],[Payment_Status]]="Pending",1,0)</f>
        <v>1</v>
      </c>
      <c r="Y698" s="72" t="s">
        <v>50</v>
      </c>
      <c r="Z698" s="72" t="s">
        <v>44</v>
      </c>
      <c r="AA698" s="72" t="s">
        <v>85</v>
      </c>
      <c r="AB698" s="72">
        <v>141.12</v>
      </c>
      <c r="AC698" s="72">
        <v>172.34</v>
      </c>
      <c r="AD698" s="72" t="s">
        <v>46</v>
      </c>
      <c r="AE698" s="73">
        <v>45272</v>
      </c>
      <c r="AF698" s="72">
        <v>62</v>
      </c>
      <c r="AG698" s="76" t="s">
        <v>64</v>
      </c>
    </row>
    <row r="699" spans="5:33" x14ac:dyDescent="0.3">
      <c r="E699" s="71" t="s">
        <v>1361</v>
      </c>
      <c r="F699" s="72" t="s">
        <v>4675</v>
      </c>
      <c r="G699" s="72" t="s">
        <v>6679</v>
      </c>
      <c r="H699" s="72" t="s">
        <v>35</v>
      </c>
      <c r="I699" s="72" t="s">
        <v>8026</v>
      </c>
      <c r="J699" s="72" t="s">
        <v>8021</v>
      </c>
      <c r="K699" s="72" t="s">
        <v>1362</v>
      </c>
      <c r="L699" s="73">
        <v>45855</v>
      </c>
      <c r="M699" s="74">
        <v>0.38600694444444444</v>
      </c>
      <c r="N699" s="72">
        <v>198.47</v>
      </c>
      <c r="O699" s="72">
        <v>1878.32</v>
      </c>
      <c r="P699" s="72">
        <v>2076.79</v>
      </c>
      <c r="Q699" s="72">
        <v>902.13</v>
      </c>
      <c r="R699" s="75">
        <v>45857</v>
      </c>
      <c r="S699" s="72" t="str">
        <f>TEXT(Table15[[#This Row],[Billing_Date]],"YYYY")</f>
        <v>2025</v>
      </c>
      <c r="T699" s="75">
        <v>45864</v>
      </c>
      <c r="U699" s="72" t="s">
        <v>37</v>
      </c>
      <c r="V699" s="72">
        <f>IF(Table15[[#This Row],[Payment_Status]]="Paid",1,0)</f>
        <v>0</v>
      </c>
      <c r="W699" s="72">
        <f>IF(Table15[[#This Row],[Payment_Status]]="Unpaid",1,0)</f>
        <v>0</v>
      </c>
      <c r="X699" s="72">
        <f>IF(Table15[[#This Row],[Payment_Status]]="Pending",1,0)</f>
        <v>1</v>
      </c>
      <c r="Y699" s="72" t="s">
        <v>43</v>
      </c>
      <c r="Z699" s="72" t="s">
        <v>44</v>
      </c>
      <c r="AA699" s="72" t="s">
        <v>51</v>
      </c>
      <c r="AB699" s="72">
        <v>113.57</v>
      </c>
      <c r="AC699" s="72">
        <v>84.9</v>
      </c>
      <c r="AD699" s="72" t="s">
        <v>46</v>
      </c>
      <c r="AE699" s="73">
        <v>42955</v>
      </c>
      <c r="AF699" s="72">
        <v>29</v>
      </c>
      <c r="AG699" s="76" t="s">
        <v>64</v>
      </c>
    </row>
    <row r="700" spans="5:33" x14ac:dyDescent="0.3">
      <c r="E700" s="71" t="s">
        <v>1363</v>
      </c>
      <c r="F700" s="72" t="s">
        <v>4676</v>
      </c>
      <c r="G700" s="72" t="s">
        <v>6680</v>
      </c>
      <c r="H700" s="72" t="s">
        <v>35</v>
      </c>
      <c r="I700" s="72" t="s">
        <v>8029</v>
      </c>
      <c r="J700" s="72" t="s">
        <v>8020</v>
      </c>
      <c r="K700" s="72" t="s">
        <v>1364</v>
      </c>
      <c r="L700" s="73">
        <v>45788</v>
      </c>
      <c r="M700" s="74">
        <v>0.86753472222222228</v>
      </c>
      <c r="N700" s="72">
        <v>478.64</v>
      </c>
      <c r="O700" s="72">
        <v>1708.63</v>
      </c>
      <c r="P700" s="72">
        <v>2187.27</v>
      </c>
      <c r="Q700" s="72">
        <v>2520.79</v>
      </c>
      <c r="R700" s="75">
        <v>45790</v>
      </c>
      <c r="S700" s="72" t="str">
        <f>TEXT(Table15[[#This Row],[Billing_Date]],"YYYY")</f>
        <v>2025</v>
      </c>
      <c r="T700" s="75">
        <v>45873</v>
      </c>
      <c r="U700" s="72" t="s">
        <v>37</v>
      </c>
      <c r="V700" s="72">
        <f>IF(Table15[[#This Row],[Payment_Status]]="Paid",1,0)</f>
        <v>0</v>
      </c>
      <c r="W700" s="72">
        <f>IF(Table15[[#This Row],[Payment_Status]]="Unpaid",1,0)</f>
        <v>0</v>
      </c>
      <c r="X700" s="72">
        <f>IF(Table15[[#This Row],[Payment_Status]]="Pending",1,0)</f>
        <v>1</v>
      </c>
      <c r="Y700" s="72" t="s">
        <v>50</v>
      </c>
      <c r="Z700" s="72" t="s">
        <v>30</v>
      </c>
      <c r="AA700" s="72" t="s">
        <v>45</v>
      </c>
      <c r="AB700" s="72">
        <v>268.14999999999998</v>
      </c>
      <c r="AC700" s="72">
        <v>210.49</v>
      </c>
      <c r="AD700" s="72" t="s">
        <v>32</v>
      </c>
      <c r="AE700" s="73">
        <v>45259</v>
      </c>
      <c r="AF700" s="72">
        <v>28</v>
      </c>
      <c r="AG700" s="76" t="s">
        <v>40</v>
      </c>
    </row>
    <row r="701" spans="5:33" x14ac:dyDescent="0.3">
      <c r="E701" s="71" t="s">
        <v>1365</v>
      </c>
      <c r="F701" s="72" t="s">
        <v>4677</v>
      </c>
      <c r="G701" s="72" t="s">
        <v>6681</v>
      </c>
      <c r="H701" s="72" t="s">
        <v>26</v>
      </c>
      <c r="I701" s="72" t="s">
        <v>8030</v>
      </c>
      <c r="J701" s="72" t="s">
        <v>8023</v>
      </c>
      <c r="K701" s="72" t="s">
        <v>1366</v>
      </c>
      <c r="L701" s="73">
        <v>45726</v>
      </c>
      <c r="M701" s="74">
        <v>0.20722222222222222</v>
      </c>
      <c r="N701" s="72">
        <v>306.86</v>
      </c>
      <c r="O701" s="72">
        <v>1915.05</v>
      </c>
      <c r="P701" s="72">
        <v>2221.91</v>
      </c>
      <c r="Q701" s="72">
        <v>1692.1</v>
      </c>
      <c r="R701" s="75">
        <v>45730</v>
      </c>
      <c r="S701" s="72" t="str">
        <f>TEXT(Table15[[#This Row],[Billing_Date]],"YYYY")</f>
        <v>2025</v>
      </c>
      <c r="T701" s="75">
        <v>45885</v>
      </c>
      <c r="U701" s="72" t="s">
        <v>37</v>
      </c>
      <c r="V701" s="72">
        <f>IF(Table15[[#This Row],[Payment_Status]]="Paid",1,0)</f>
        <v>0</v>
      </c>
      <c r="W701" s="72">
        <f>IF(Table15[[#This Row],[Payment_Status]]="Unpaid",1,0)</f>
        <v>0</v>
      </c>
      <c r="X701" s="72">
        <f>IF(Table15[[#This Row],[Payment_Status]]="Pending",1,0)</f>
        <v>1</v>
      </c>
      <c r="Y701" s="72" t="s">
        <v>58</v>
      </c>
      <c r="Z701" s="72" t="s">
        <v>30</v>
      </c>
      <c r="AA701" s="72" t="s">
        <v>85</v>
      </c>
      <c r="AB701" s="72">
        <v>170.74</v>
      </c>
      <c r="AC701" s="72">
        <v>136.12</v>
      </c>
      <c r="AD701" s="72" t="s">
        <v>32</v>
      </c>
      <c r="AE701" s="73">
        <v>42361</v>
      </c>
      <c r="AF701" s="72">
        <v>26</v>
      </c>
      <c r="AG701" s="76" t="s">
        <v>33</v>
      </c>
    </row>
    <row r="702" spans="5:33" x14ac:dyDescent="0.3">
      <c r="E702" s="71" t="s">
        <v>2906</v>
      </c>
      <c r="F702" s="72" t="s">
        <v>4678</v>
      </c>
      <c r="G702" s="72" t="s">
        <v>6682</v>
      </c>
      <c r="H702" s="72" t="s">
        <v>26</v>
      </c>
      <c r="I702" s="72" t="s">
        <v>8030</v>
      </c>
      <c r="J702" s="72" t="s">
        <v>8023</v>
      </c>
      <c r="K702" s="72" t="s">
        <v>2907</v>
      </c>
      <c r="L702" s="73">
        <v>45714</v>
      </c>
      <c r="M702" s="74">
        <v>0.27957175925925926</v>
      </c>
      <c r="N702" s="72">
        <v>147.77000000000001</v>
      </c>
      <c r="O702" s="72">
        <v>1856.81</v>
      </c>
      <c r="P702" s="72">
        <v>2004.58</v>
      </c>
      <c r="Q702" s="72">
        <v>839.08</v>
      </c>
      <c r="R702" s="75">
        <v>45716</v>
      </c>
      <c r="S702" s="72" t="str">
        <f>TEXT(Table15[[#This Row],[Billing_Date]],"YYYY")</f>
        <v>2025</v>
      </c>
      <c r="T702" s="75">
        <v>45879</v>
      </c>
      <c r="U702" s="72" t="s">
        <v>28</v>
      </c>
      <c r="V702" s="72">
        <f>IF(Table15[[#This Row],[Payment_Status]]="Paid",1,0)</f>
        <v>1</v>
      </c>
      <c r="W702" s="72">
        <f>IF(Table15[[#This Row],[Payment_Status]]="Unpaid",1,0)</f>
        <v>0</v>
      </c>
      <c r="X702" s="72">
        <f>IF(Table15[[#This Row],[Payment_Status]]="Pending",1,0)</f>
        <v>0</v>
      </c>
      <c r="Y702" s="72" t="s">
        <v>58</v>
      </c>
      <c r="Z702" s="72" t="s">
        <v>44</v>
      </c>
      <c r="AA702" s="72" t="s">
        <v>31</v>
      </c>
      <c r="AB702" s="72">
        <v>73.06</v>
      </c>
      <c r="AC702" s="72">
        <v>74.709999999999994</v>
      </c>
      <c r="AD702" s="72" t="s">
        <v>46</v>
      </c>
      <c r="AE702" s="73">
        <v>44188</v>
      </c>
      <c r="AF702" s="72">
        <v>65</v>
      </c>
      <c r="AG702" s="76" t="s">
        <v>33</v>
      </c>
    </row>
    <row r="703" spans="5:33" x14ac:dyDescent="0.3">
      <c r="E703" s="71" t="s">
        <v>1369</v>
      </c>
      <c r="F703" s="72" t="s">
        <v>4679</v>
      </c>
      <c r="G703" s="72" t="s">
        <v>6683</v>
      </c>
      <c r="H703" s="72" t="s">
        <v>30</v>
      </c>
      <c r="I703" s="72" t="s">
        <v>8028</v>
      </c>
      <c r="J703" s="72" t="s">
        <v>8022</v>
      </c>
      <c r="K703" s="72" t="s">
        <v>1370</v>
      </c>
      <c r="L703" s="73">
        <v>45641</v>
      </c>
      <c r="M703" s="74">
        <v>0.35295138888888888</v>
      </c>
      <c r="N703" s="72">
        <v>205.12</v>
      </c>
      <c r="O703" s="72">
        <v>2394.5500000000002</v>
      </c>
      <c r="P703" s="72">
        <v>2599.67</v>
      </c>
      <c r="Q703" s="72">
        <v>939.11</v>
      </c>
      <c r="R703" s="75">
        <v>45846</v>
      </c>
      <c r="S703" s="72" t="str">
        <f>TEXT(Table15[[#This Row],[Billing_Date]],"YYYY")</f>
        <v>2025</v>
      </c>
      <c r="T703" s="75">
        <v>45871</v>
      </c>
      <c r="U703" s="72" t="s">
        <v>49</v>
      </c>
      <c r="V703" s="72">
        <f>IF(Table15[[#This Row],[Payment_Status]]="Paid",1,0)</f>
        <v>0</v>
      </c>
      <c r="W703" s="72">
        <f>IF(Table15[[#This Row],[Payment_Status]]="Unpaid",1,0)</f>
        <v>1</v>
      </c>
      <c r="X703" s="72">
        <f>IF(Table15[[#This Row],[Payment_Status]]="Pending",1,0)</f>
        <v>0</v>
      </c>
      <c r="Y703" s="72" t="s">
        <v>58</v>
      </c>
      <c r="Z703" s="72" t="s">
        <v>44</v>
      </c>
      <c r="AA703" s="72" t="s">
        <v>85</v>
      </c>
      <c r="AB703" s="72">
        <v>130.43</v>
      </c>
      <c r="AC703" s="72">
        <v>74.69</v>
      </c>
      <c r="AD703" s="72" t="s">
        <v>46</v>
      </c>
      <c r="AE703" s="73">
        <v>43814</v>
      </c>
      <c r="AF703" s="72">
        <v>27</v>
      </c>
      <c r="AG703" s="76" t="s">
        <v>64</v>
      </c>
    </row>
    <row r="704" spans="5:33" x14ac:dyDescent="0.3">
      <c r="E704" s="71" t="s">
        <v>1371</v>
      </c>
      <c r="F704" s="72" t="s">
        <v>4680</v>
      </c>
      <c r="G704" s="72" t="s">
        <v>6684</v>
      </c>
      <c r="H704" s="72" t="s">
        <v>30</v>
      </c>
      <c r="I704" s="72" t="s">
        <v>8031</v>
      </c>
      <c r="J704" s="72" t="s">
        <v>8024</v>
      </c>
      <c r="K704" s="72" t="s">
        <v>1372</v>
      </c>
      <c r="L704" s="73">
        <v>45835</v>
      </c>
      <c r="M704" s="74">
        <v>0.59967592592592589</v>
      </c>
      <c r="N704" s="72">
        <v>285</v>
      </c>
      <c r="O704" s="72">
        <v>1685.94</v>
      </c>
      <c r="P704" s="72">
        <v>1970.94</v>
      </c>
      <c r="Q704" s="72">
        <v>1306.03</v>
      </c>
      <c r="R704" s="75">
        <v>45835</v>
      </c>
      <c r="S704" s="72" t="str">
        <f>TEXT(Table15[[#This Row],[Billing_Date]],"YYYY")</f>
        <v>2025</v>
      </c>
      <c r="T704" s="75">
        <v>45883</v>
      </c>
      <c r="U704" s="72" t="s">
        <v>28</v>
      </c>
      <c r="V704" s="72">
        <f>IF(Table15[[#This Row],[Payment_Status]]="Paid",1,0)</f>
        <v>1</v>
      </c>
      <c r="W704" s="72">
        <f>IF(Table15[[#This Row],[Payment_Status]]="Unpaid",1,0)</f>
        <v>0</v>
      </c>
      <c r="X704" s="72">
        <f>IF(Table15[[#This Row],[Payment_Status]]="Pending",1,0)</f>
        <v>0</v>
      </c>
      <c r="Y704" s="72" t="s">
        <v>43</v>
      </c>
      <c r="Z704" s="72" t="s">
        <v>44</v>
      </c>
      <c r="AA704" s="72" t="s">
        <v>51</v>
      </c>
      <c r="AB704" s="72">
        <v>162.11000000000001</v>
      </c>
      <c r="AC704" s="72">
        <v>122.89</v>
      </c>
      <c r="AD704" s="72" t="s">
        <v>46</v>
      </c>
      <c r="AE704" s="73">
        <v>43218</v>
      </c>
      <c r="AF704" s="72">
        <v>21</v>
      </c>
      <c r="AG704" s="76" t="s">
        <v>33</v>
      </c>
    </row>
    <row r="705" spans="5:33" x14ac:dyDescent="0.3">
      <c r="E705" s="71" t="s">
        <v>1373</v>
      </c>
      <c r="F705" s="72" t="s">
        <v>4681</v>
      </c>
      <c r="G705" s="72" t="s">
        <v>6685</v>
      </c>
      <c r="H705" s="72" t="s">
        <v>30</v>
      </c>
      <c r="I705" s="72" t="s">
        <v>8025</v>
      </c>
      <c r="J705" s="72" t="s">
        <v>8020</v>
      </c>
      <c r="K705" s="72" t="s">
        <v>1374</v>
      </c>
      <c r="L705" s="73">
        <v>45594</v>
      </c>
      <c r="M705" s="74">
        <v>0.93337962962962961</v>
      </c>
      <c r="N705" s="72">
        <v>213.3</v>
      </c>
      <c r="O705" s="72">
        <v>1488.21</v>
      </c>
      <c r="P705" s="72">
        <v>1701.51</v>
      </c>
      <c r="Q705" s="72">
        <v>1050.01</v>
      </c>
      <c r="R705" s="75">
        <v>45639</v>
      </c>
      <c r="S705" s="72" t="str">
        <f>TEXT(Table15[[#This Row],[Billing_Date]],"YYYY")</f>
        <v>2024</v>
      </c>
      <c r="T705" s="75">
        <v>45873</v>
      </c>
      <c r="U705" s="72" t="s">
        <v>37</v>
      </c>
      <c r="V705" s="72">
        <f>IF(Table15[[#This Row],[Payment_Status]]="Paid",1,0)</f>
        <v>0</v>
      </c>
      <c r="W705" s="72">
        <f>IF(Table15[[#This Row],[Payment_Status]]="Unpaid",1,0)</f>
        <v>0</v>
      </c>
      <c r="X705" s="72">
        <f>IF(Table15[[#This Row],[Payment_Status]]="Pending",1,0)</f>
        <v>1</v>
      </c>
      <c r="Y705" s="72" t="s">
        <v>58</v>
      </c>
      <c r="Z705" s="72" t="s">
        <v>30</v>
      </c>
      <c r="AA705" s="72" t="s">
        <v>63</v>
      </c>
      <c r="AB705" s="72">
        <v>143.16</v>
      </c>
      <c r="AC705" s="72">
        <v>70.14</v>
      </c>
      <c r="AD705" s="72" t="s">
        <v>32</v>
      </c>
      <c r="AE705" s="73">
        <v>44404</v>
      </c>
      <c r="AF705" s="72">
        <v>42</v>
      </c>
      <c r="AG705" s="76" t="s">
        <v>64</v>
      </c>
    </row>
    <row r="706" spans="5:33" x14ac:dyDescent="0.3">
      <c r="E706" s="71" t="s">
        <v>1375</v>
      </c>
      <c r="F706" s="72" t="s">
        <v>4682</v>
      </c>
      <c r="G706" s="72" t="s">
        <v>6686</v>
      </c>
      <c r="H706" s="72" t="s">
        <v>30</v>
      </c>
      <c r="I706" s="72" t="s">
        <v>8030</v>
      </c>
      <c r="J706" s="72" t="s">
        <v>8023</v>
      </c>
      <c r="K706" s="72" t="s">
        <v>1376</v>
      </c>
      <c r="L706" s="73">
        <v>45587</v>
      </c>
      <c r="M706" s="74">
        <v>0.19642361111111112</v>
      </c>
      <c r="N706" s="72">
        <v>33.82</v>
      </c>
      <c r="O706" s="72">
        <v>2434.41</v>
      </c>
      <c r="P706" s="72">
        <v>2468.23</v>
      </c>
      <c r="Q706" s="72">
        <v>200.28</v>
      </c>
      <c r="R706" s="75">
        <v>45644</v>
      </c>
      <c r="S706" s="72" t="str">
        <f>TEXT(Table15[[#This Row],[Billing_Date]],"YYYY")</f>
        <v>2024</v>
      </c>
      <c r="T706" s="75">
        <v>45880</v>
      </c>
      <c r="U706" s="72" t="s">
        <v>28</v>
      </c>
      <c r="V706" s="72">
        <f>IF(Table15[[#This Row],[Payment_Status]]="Paid",1,0)</f>
        <v>1</v>
      </c>
      <c r="W706" s="72">
        <f>IF(Table15[[#This Row],[Payment_Status]]="Unpaid",1,0)</f>
        <v>0</v>
      </c>
      <c r="X706" s="72">
        <f>IF(Table15[[#This Row],[Payment_Status]]="Pending",1,0)</f>
        <v>0</v>
      </c>
      <c r="Y706" s="72" t="s">
        <v>29</v>
      </c>
      <c r="Z706" s="72" t="s">
        <v>30</v>
      </c>
      <c r="AA706" s="72" t="s">
        <v>45</v>
      </c>
      <c r="AB706" s="72">
        <v>18.989999999999998</v>
      </c>
      <c r="AC706" s="72">
        <v>14.83</v>
      </c>
      <c r="AD706" s="72" t="s">
        <v>32</v>
      </c>
      <c r="AE706" s="73">
        <v>44091</v>
      </c>
      <c r="AF706" s="72">
        <v>28</v>
      </c>
      <c r="AG706" s="76" t="s">
        <v>40</v>
      </c>
    </row>
    <row r="707" spans="5:33" x14ac:dyDescent="0.3">
      <c r="E707" s="71" t="s">
        <v>1377</v>
      </c>
      <c r="F707" s="72" t="s">
        <v>4683</v>
      </c>
      <c r="G707" s="72" t="s">
        <v>6687</v>
      </c>
      <c r="H707" s="72" t="s">
        <v>35</v>
      </c>
      <c r="I707" s="72" t="s">
        <v>8027</v>
      </c>
      <c r="J707" s="72" t="s">
        <v>8022</v>
      </c>
      <c r="K707" s="72" t="s">
        <v>1378</v>
      </c>
      <c r="L707" s="73">
        <v>45762</v>
      </c>
      <c r="M707" s="74">
        <v>8.9027777777777775E-2</v>
      </c>
      <c r="N707" s="72">
        <v>406.66</v>
      </c>
      <c r="O707" s="72">
        <v>3814.29</v>
      </c>
      <c r="P707" s="72">
        <v>4220.95</v>
      </c>
      <c r="Q707" s="72">
        <v>1861.22</v>
      </c>
      <c r="R707" s="75">
        <v>45769</v>
      </c>
      <c r="S707" s="72" t="str">
        <f>TEXT(Table15[[#This Row],[Billing_Date]],"YYYY")</f>
        <v>2025</v>
      </c>
      <c r="T707" s="75">
        <v>45860</v>
      </c>
      <c r="U707" s="72" t="s">
        <v>37</v>
      </c>
      <c r="V707" s="72">
        <f>IF(Table15[[#This Row],[Payment_Status]]="Paid",1,0)</f>
        <v>0</v>
      </c>
      <c r="W707" s="72">
        <f>IF(Table15[[#This Row],[Payment_Status]]="Unpaid",1,0)</f>
        <v>0</v>
      </c>
      <c r="X707" s="72">
        <f>IF(Table15[[#This Row],[Payment_Status]]="Pending",1,0)</f>
        <v>1</v>
      </c>
      <c r="Y707" s="72" t="s">
        <v>29</v>
      </c>
      <c r="Z707" s="72" t="s">
        <v>39</v>
      </c>
      <c r="AA707" s="72" t="s">
        <v>85</v>
      </c>
      <c r="AB707" s="72">
        <v>183.88</v>
      </c>
      <c r="AC707" s="72">
        <v>222.78</v>
      </c>
      <c r="AD707" s="72" t="s">
        <v>46</v>
      </c>
      <c r="AE707" s="73">
        <v>44744</v>
      </c>
      <c r="AF707" s="72">
        <v>25</v>
      </c>
      <c r="AG707" s="76" t="s">
        <v>40</v>
      </c>
    </row>
    <row r="708" spans="5:33" x14ac:dyDescent="0.3">
      <c r="E708" s="71" t="s">
        <v>590</v>
      </c>
      <c r="F708" s="72" t="s">
        <v>4684</v>
      </c>
      <c r="G708" s="72" t="s">
        <v>6688</v>
      </c>
      <c r="H708" s="72" t="s">
        <v>35</v>
      </c>
      <c r="I708" s="72" t="s">
        <v>8026</v>
      </c>
      <c r="J708" s="72" t="s">
        <v>8021</v>
      </c>
      <c r="K708" s="72" t="s">
        <v>591</v>
      </c>
      <c r="L708" s="73">
        <v>45682</v>
      </c>
      <c r="M708" s="74">
        <v>0.90728009259259257</v>
      </c>
      <c r="N708" s="72">
        <v>216.86</v>
      </c>
      <c r="O708" s="72">
        <v>2522.29</v>
      </c>
      <c r="P708" s="72">
        <v>2739.15</v>
      </c>
      <c r="Q708" s="72">
        <v>1137.43</v>
      </c>
      <c r="R708" s="75">
        <v>45700</v>
      </c>
      <c r="S708" s="72" t="str">
        <f>TEXT(Table15[[#This Row],[Billing_Date]],"YYYY")</f>
        <v>2025</v>
      </c>
      <c r="T708" s="75">
        <v>45866</v>
      </c>
      <c r="U708" s="72" t="s">
        <v>49</v>
      </c>
      <c r="V708" s="72">
        <f>IF(Table15[[#This Row],[Payment_Status]]="Paid",1,0)</f>
        <v>0</v>
      </c>
      <c r="W708" s="72">
        <f>IF(Table15[[#This Row],[Payment_Status]]="Unpaid",1,0)</f>
        <v>1</v>
      </c>
      <c r="X708" s="72">
        <f>IF(Table15[[#This Row],[Payment_Status]]="Pending",1,0)</f>
        <v>0</v>
      </c>
      <c r="Y708" s="72" t="s">
        <v>29</v>
      </c>
      <c r="Z708" s="72" t="s">
        <v>44</v>
      </c>
      <c r="AA708" s="72" t="s">
        <v>63</v>
      </c>
      <c r="AB708" s="72">
        <v>126.18</v>
      </c>
      <c r="AC708" s="72">
        <v>90.68</v>
      </c>
      <c r="AD708" s="72" t="s">
        <v>32</v>
      </c>
      <c r="AE708" s="73">
        <v>44462</v>
      </c>
      <c r="AF708" s="72">
        <v>60</v>
      </c>
      <c r="AG708" s="76" t="s">
        <v>33</v>
      </c>
    </row>
    <row r="709" spans="5:33" x14ac:dyDescent="0.3">
      <c r="E709" s="71" t="s">
        <v>1353</v>
      </c>
      <c r="F709" s="72" t="s">
        <v>4685</v>
      </c>
      <c r="G709" s="72" t="s">
        <v>6689</v>
      </c>
      <c r="H709" s="72" t="s">
        <v>30</v>
      </c>
      <c r="I709" s="72" t="s">
        <v>8030</v>
      </c>
      <c r="J709" s="72" t="s">
        <v>8023</v>
      </c>
      <c r="K709" s="72" t="s">
        <v>1354</v>
      </c>
      <c r="L709" s="73">
        <v>45827</v>
      </c>
      <c r="M709" s="74">
        <v>0.91184027777777776</v>
      </c>
      <c r="N709" s="72">
        <v>451.91</v>
      </c>
      <c r="O709" s="72">
        <v>2008.13</v>
      </c>
      <c r="P709" s="72">
        <v>2460.04</v>
      </c>
      <c r="Q709" s="72">
        <v>2268.85</v>
      </c>
      <c r="R709" s="75">
        <v>45832</v>
      </c>
      <c r="S709" s="72" t="str">
        <f>TEXT(Table15[[#This Row],[Billing_Date]],"YYYY")</f>
        <v>2025</v>
      </c>
      <c r="T709" s="75">
        <v>45862</v>
      </c>
      <c r="U709" s="72" t="s">
        <v>28</v>
      </c>
      <c r="V709" s="72">
        <f>IF(Table15[[#This Row],[Payment_Status]]="Paid",1,0)</f>
        <v>1</v>
      </c>
      <c r="W709" s="72">
        <f>IF(Table15[[#This Row],[Payment_Status]]="Unpaid",1,0)</f>
        <v>0</v>
      </c>
      <c r="X709" s="72">
        <f>IF(Table15[[#This Row],[Payment_Status]]="Pending",1,0)</f>
        <v>0</v>
      </c>
      <c r="Y709" s="72" t="s">
        <v>38</v>
      </c>
      <c r="Z709" s="72" t="s">
        <v>30</v>
      </c>
      <c r="AA709" s="72" t="s">
        <v>45</v>
      </c>
      <c r="AB709" s="72">
        <v>207.67</v>
      </c>
      <c r="AC709" s="72">
        <v>244.24</v>
      </c>
      <c r="AD709" s="72" t="s">
        <v>32</v>
      </c>
      <c r="AE709" s="73">
        <v>43618</v>
      </c>
      <c r="AF709" s="72">
        <v>70</v>
      </c>
      <c r="AG709" s="76" t="s">
        <v>40</v>
      </c>
    </row>
    <row r="710" spans="5:33" x14ac:dyDescent="0.3">
      <c r="E710" s="71" t="s">
        <v>1383</v>
      </c>
      <c r="F710" s="72" t="s">
        <v>4686</v>
      </c>
      <c r="G710" s="72" t="s">
        <v>6690</v>
      </c>
      <c r="H710" s="72" t="s">
        <v>30</v>
      </c>
      <c r="I710" s="72" t="s">
        <v>8027</v>
      </c>
      <c r="J710" s="72" t="s">
        <v>8022</v>
      </c>
      <c r="K710" s="72" t="s">
        <v>1384</v>
      </c>
      <c r="L710" s="73">
        <v>45614</v>
      </c>
      <c r="M710" s="74">
        <v>0.84391203703703699</v>
      </c>
      <c r="N710" s="72">
        <v>362.17</v>
      </c>
      <c r="O710" s="72">
        <v>4235.68</v>
      </c>
      <c r="P710" s="72">
        <v>4597.8500000000004</v>
      </c>
      <c r="Q710" s="72">
        <v>1647.01</v>
      </c>
      <c r="R710" s="75">
        <v>45725</v>
      </c>
      <c r="S710" s="72" t="str">
        <f>TEXT(Table15[[#This Row],[Billing_Date]],"YYYY")</f>
        <v>2025</v>
      </c>
      <c r="T710" s="75">
        <v>45864</v>
      </c>
      <c r="U710" s="72" t="s">
        <v>49</v>
      </c>
      <c r="V710" s="72">
        <f>IF(Table15[[#This Row],[Payment_Status]]="Paid",1,0)</f>
        <v>0</v>
      </c>
      <c r="W710" s="72">
        <f>IF(Table15[[#This Row],[Payment_Status]]="Unpaid",1,0)</f>
        <v>1</v>
      </c>
      <c r="X710" s="72">
        <f>IF(Table15[[#This Row],[Payment_Status]]="Pending",1,0)</f>
        <v>0</v>
      </c>
      <c r="Y710" s="72" t="s">
        <v>38</v>
      </c>
      <c r="Z710" s="72" t="s">
        <v>44</v>
      </c>
      <c r="AA710" s="72" t="s">
        <v>45</v>
      </c>
      <c r="AB710" s="72">
        <v>236.86</v>
      </c>
      <c r="AC710" s="72">
        <v>125.31</v>
      </c>
      <c r="AD710" s="72" t="s">
        <v>46</v>
      </c>
      <c r="AE710" s="73">
        <v>43688</v>
      </c>
      <c r="AF710" s="72">
        <v>62</v>
      </c>
      <c r="AG710" s="76" t="s">
        <v>64</v>
      </c>
    </row>
    <row r="711" spans="5:33" x14ac:dyDescent="0.3">
      <c r="E711" s="71" t="s">
        <v>1385</v>
      </c>
      <c r="F711" s="72" t="s">
        <v>4687</v>
      </c>
      <c r="G711" s="72" t="s">
        <v>6691</v>
      </c>
      <c r="H711" s="72" t="s">
        <v>30</v>
      </c>
      <c r="I711" s="72" t="s">
        <v>8031</v>
      </c>
      <c r="J711" s="72" t="s">
        <v>8024</v>
      </c>
      <c r="K711" s="72" t="s">
        <v>1386</v>
      </c>
      <c r="L711" s="73">
        <v>45501</v>
      </c>
      <c r="M711" s="74">
        <v>0.54574074074074075</v>
      </c>
      <c r="N711" s="72">
        <v>155.02000000000001</v>
      </c>
      <c r="O711" s="72">
        <v>2458.77</v>
      </c>
      <c r="P711" s="72">
        <v>2613.79</v>
      </c>
      <c r="Q711" s="72">
        <v>804.62</v>
      </c>
      <c r="R711" s="75">
        <v>45752</v>
      </c>
      <c r="S711" s="72" t="str">
        <f>TEXT(Table15[[#This Row],[Billing_Date]],"YYYY")</f>
        <v>2025</v>
      </c>
      <c r="T711" s="75">
        <v>45869</v>
      </c>
      <c r="U711" s="72" t="s">
        <v>28</v>
      </c>
      <c r="V711" s="72">
        <f>IF(Table15[[#This Row],[Payment_Status]]="Paid",1,0)</f>
        <v>1</v>
      </c>
      <c r="W711" s="72">
        <f>IF(Table15[[#This Row],[Payment_Status]]="Unpaid",1,0)</f>
        <v>0</v>
      </c>
      <c r="X711" s="72">
        <f>IF(Table15[[#This Row],[Payment_Status]]="Pending",1,0)</f>
        <v>0</v>
      </c>
      <c r="Y711" s="72" t="s">
        <v>38</v>
      </c>
      <c r="Z711" s="72" t="s">
        <v>44</v>
      </c>
      <c r="AA711" s="72" t="s">
        <v>63</v>
      </c>
      <c r="AB711" s="72">
        <v>104.32</v>
      </c>
      <c r="AC711" s="72">
        <v>50.7</v>
      </c>
      <c r="AD711" s="72" t="s">
        <v>46</v>
      </c>
      <c r="AE711" s="73">
        <v>43044</v>
      </c>
      <c r="AF711" s="72">
        <v>54</v>
      </c>
      <c r="AG711" s="76" t="s">
        <v>64</v>
      </c>
    </row>
    <row r="712" spans="5:33" x14ac:dyDescent="0.3">
      <c r="E712" s="71" t="s">
        <v>1389</v>
      </c>
      <c r="F712" s="72" t="s">
        <v>4689</v>
      </c>
      <c r="G712" s="72" t="s">
        <v>6693</v>
      </c>
      <c r="H712" s="72" t="s">
        <v>35</v>
      </c>
      <c r="I712" s="72" t="s">
        <v>8030</v>
      </c>
      <c r="J712" s="72" t="s">
        <v>8023</v>
      </c>
      <c r="K712" s="72" t="s">
        <v>1390</v>
      </c>
      <c r="L712" s="73">
        <v>45583</v>
      </c>
      <c r="M712" s="74">
        <v>0.34988425925925926</v>
      </c>
      <c r="N712" s="72">
        <v>226.5</v>
      </c>
      <c r="O712" s="72">
        <v>1175.06</v>
      </c>
      <c r="P712" s="72">
        <v>1401.56</v>
      </c>
      <c r="Q712" s="72">
        <v>1425.74</v>
      </c>
      <c r="R712" s="75">
        <v>45659</v>
      </c>
      <c r="S712" s="72" t="str">
        <f>TEXT(Table15[[#This Row],[Billing_Date]],"YYYY")</f>
        <v>2025</v>
      </c>
      <c r="T712" s="75">
        <v>45869</v>
      </c>
      <c r="U712" s="72" t="s">
        <v>37</v>
      </c>
      <c r="V712" s="72">
        <f>IF(Table15[[#This Row],[Payment_Status]]="Paid",1,0)</f>
        <v>0</v>
      </c>
      <c r="W712" s="72">
        <f>IF(Table15[[#This Row],[Payment_Status]]="Unpaid",1,0)</f>
        <v>0</v>
      </c>
      <c r="X712" s="72">
        <f>IF(Table15[[#This Row],[Payment_Status]]="Pending",1,0)</f>
        <v>1</v>
      </c>
      <c r="Y712" s="72" t="s">
        <v>50</v>
      </c>
      <c r="Z712" s="72" t="s">
        <v>39</v>
      </c>
      <c r="AA712" s="72" t="s">
        <v>31</v>
      </c>
      <c r="AB712" s="72">
        <v>134.88</v>
      </c>
      <c r="AC712" s="72">
        <v>91.62</v>
      </c>
      <c r="AD712" s="72" t="s">
        <v>46</v>
      </c>
      <c r="AE712" s="73">
        <v>42231</v>
      </c>
      <c r="AF712" s="72">
        <v>27</v>
      </c>
      <c r="AG712" s="76" t="s">
        <v>33</v>
      </c>
    </row>
    <row r="713" spans="5:33" x14ac:dyDescent="0.3">
      <c r="E713" s="71" t="s">
        <v>1391</v>
      </c>
      <c r="F713" s="72" t="s">
        <v>4690</v>
      </c>
      <c r="G713" s="72" t="s">
        <v>6694</v>
      </c>
      <c r="H713" s="72" t="s">
        <v>26</v>
      </c>
      <c r="I713" s="72" t="s">
        <v>8030</v>
      </c>
      <c r="J713" s="72" t="s">
        <v>8023</v>
      </c>
      <c r="K713" s="72" t="s">
        <v>1392</v>
      </c>
      <c r="L713" s="73">
        <v>45803</v>
      </c>
      <c r="M713" s="74">
        <v>0.71680555555555558</v>
      </c>
      <c r="N713" s="72">
        <v>21.86</v>
      </c>
      <c r="O713" s="72">
        <v>1277.76</v>
      </c>
      <c r="P713" s="72">
        <v>1299.6199999999999</v>
      </c>
      <c r="Q713" s="72">
        <v>158.66999999999999</v>
      </c>
      <c r="R713" s="75">
        <v>45809</v>
      </c>
      <c r="S713" s="72" t="str">
        <f>TEXT(Table15[[#This Row],[Billing_Date]],"YYYY")</f>
        <v>2025</v>
      </c>
      <c r="T713" s="75">
        <v>45885</v>
      </c>
      <c r="U713" s="72" t="s">
        <v>49</v>
      </c>
      <c r="V713" s="72">
        <f>IF(Table15[[#This Row],[Payment_Status]]="Paid",1,0)</f>
        <v>0</v>
      </c>
      <c r="W713" s="72">
        <f>IF(Table15[[#This Row],[Payment_Status]]="Unpaid",1,0)</f>
        <v>1</v>
      </c>
      <c r="X713" s="72">
        <f>IF(Table15[[#This Row],[Payment_Status]]="Pending",1,0)</f>
        <v>0</v>
      </c>
      <c r="Y713" s="72" t="s">
        <v>38</v>
      </c>
      <c r="Z713" s="72" t="s">
        <v>30</v>
      </c>
      <c r="AA713" s="72" t="s">
        <v>31</v>
      </c>
      <c r="AB713" s="72">
        <v>14.83</v>
      </c>
      <c r="AC713" s="72">
        <v>7.03</v>
      </c>
      <c r="AD713" s="72" t="s">
        <v>46</v>
      </c>
      <c r="AE713" s="73">
        <v>42585</v>
      </c>
      <c r="AF713" s="72">
        <v>32</v>
      </c>
      <c r="AG713" s="76" t="s">
        <v>40</v>
      </c>
    </row>
    <row r="714" spans="5:33" x14ac:dyDescent="0.3">
      <c r="E714" s="71" t="s">
        <v>1393</v>
      </c>
      <c r="F714" s="72" t="s">
        <v>4691</v>
      </c>
      <c r="G714" s="72" t="s">
        <v>6695</v>
      </c>
      <c r="H714" s="72" t="s">
        <v>35</v>
      </c>
      <c r="I714" s="72" t="s">
        <v>8029</v>
      </c>
      <c r="J714" s="72" t="s">
        <v>8020</v>
      </c>
      <c r="K714" s="72" t="s">
        <v>1394</v>
      </c>
      <c r="L714" s="73">
        <v>45628</v>
      </c>
      <c r="M714" s="74">
        <v>0.21892361111111111</v>
      </c>
      <c r="N714" s="72">
        <v>441.62</v>
      </c>
      <c r="O714" s="72">
        <v>2238.8000000000002</v>
      </c>
      <c r="P714" s="72">
        <v>2680.42</v>
      </c>
      <c r="Q714" s="72">
        <v>2041.51</v>
      </c>
      <c r="R714" s="75">
        <v>45800</v>
      </c>
      <c r="S714" s="72" t="str">
        <f>TEXT(Table15[[#This Row],[Billing_Date]],"YYYY")</f>
        <v>2025</v>
      </c>
      <c r="T714" s="75">
        <v>45884</v>
      </c>
      <c r="U714" s="72" t="s">
        <v>28</v>
      </c>
      <c r="V714" s="72">
        <f>IF(Table15[[#This Row],[Payment_Status]]="Paid",1,0)</f>
        <v>1</v>
      </c>
      <c r="W714" s="72">
        <f>IF(Table15[[#This Row],[Payment_Status]]="Unpaid",1,0)</f>
        <v>0</v>
      </c>
      <c r="X714" s="72">
        <f>IF(Table15[[#This Row],[Payment_Status]]="Pending",1,0)</f>
        <v>0</v>
      </c>
      <c r="Y714" s="72" t="s">
        <v>50</v>
      </c>
      <c r="Z714" s="72" t="s">
        <v>44</v>
      </c>
      <c r="AA714" s="72" t="s">
        <v>85</v>
      </c>
      <c r="AB714" s="72">
        <v>209.38</v>
      </c>
      <c r="AC714" s="72">
        <v>232.24</v>
      </c>
      <c r="AD714" s="72" t="s">
        <v>46</v>
      </c>
      <c r="AE714" s="73">
        <v>44325</v>
      </c>
      <c r="AF714" s="72">
        <v>18</v>
      </c>
      <c r="AG714" s="76" t="s">
        <v>33</v>
      </c>
    </row>
    <row r="715" spans="5:33" x14ac:dyDescent="0.3">
      <c r="E715" s="71" t="s">
        <v>1395</v>
      </c>
      <c r="F715" s="72" t="s">
        <v>4692</v>
      </c>
      <c r="G715" s="72" t="s">
        <v>6696</v>
      </c>
      <c r="H715" s="72" t="s">
        <v>26</v>
      </c>
      <c r="I715" s="72" t="s">
        <v>8027</v>
      </c>
      <c r="J715" s="72" t="s">
        <v>8022</v>
      </c>
      <c r="K715" s="72" t="s">
        <v>1396</v>
      </c>
      <c r="L715" s="73">
        <v>45763</v>
      </c>
      <c r="M715" s="74">
        <v>0.40410879629629631</v>
      </c>
      <c r="N715" s="72">
        <v>230.69</v>
      </c>
      <c r="O715" s="72">
        <v>4412.72</v>
      </c>
      <c r="P715" s="72">
        <v>4643.41</v>
      </c>
      <c r="Q715" s="72">
        <v>1305.3499999999999</v>
      </c>
      <c r="R715" s="75">
        <v>45765</v>
      </c>
      <c r="S715" s="72" t="str">
        <f>TEXT(Table15[[#This Row],[Billing_Date]],"YYYY")</f>
        <v>2025</v>
      </c>
      <c r="T715" s="75">
        <v>45857</v>
      </c>
      <c r="U715" s="72" t="s">
        <v>49</v>
      </c>
      <c r="V715" s="72">
        <f>IF(Table15[[#This Row],[Payment_Status]]="Paid",1,0)</f>
        <v>0</v>
      </c>
      <c r="W715" s="72">
        <f>IF(Table15[[#This Row],[Payment_Status]]="Unpaid",1,0)</f>
        <v>1</v>
      </c>
      <c r="X715" s="72">
        <f>IF(Table15[[#This Row],[Payment_Status]]="Pending",1,0)</f>
        <v>0</v>
      </c>
      <c r="Y715" s="72" t="s">
        <v>50</v>
      </c>
      <c r="Z715" s="72" t="s">
        <v>39</v>
      </c>
      <c r="AA715" s="72" t="s">
        <v>31</v>
      </c>
      <c r="AB715" s="72">
        <v>147.71</v>
      </c>
      <c r="AC715" s="72">
        <v>82.98</v>
      </c>
      <c r="AD715" s="72" t="s">
        <v>32</v>
      </c>
      <c r="AE715" s="73">
        <v>42293</v>
      </c>
      <c r="AF715" s="72">
        <v>48</v>
      </c>
      <c r="AG715" s="76" t="s">
        <v>64</v>
      </c>
    </row>
    <row r="716" spans="5:33" x14ac:dyDescent="0.3">
      <c r="E716" s="71" t="s">
        <v>1397</v>
      </c>
      <c r="F716" s="72" t="s">
        <v>4693</v>
      </c>
      <c r="G716" s="72" t="s">
        <v>6697</v>
      </c>
      <c r="H716" s="72" t="s">
        <v>30</v>
      </c>
      <c r="I716" s="72" t="s">
        <v>8030</v>
      </c>
      <c r="J716" s="72" t="s">
        <v>8023</v>
      </c>
      <c r="K716" s="72" t="s">
        <v>1398</v>
      </c>
      <c r="L716" s="73">
        <v>45643</v>
      </c>
      <c r="M716" s="74">
        <v>0.45246527777777779</v>
      </c>
      <c r="N716" s="72">
        <v>131.16999999999999</v>
      </c>
      <c r="O716" s="72">
        <v>2451.3000000000002</v>
      </c>
      <c r="P716" s="72">
        <v>2582.4699999999998</v>
      </c>
      <c r="Q716" s="72">
        <v>750.27</v>
      </c>
      <c r="R716" s="75">
        <v>45645</v>
      </c>
      <c r="S716" s="72" t="str">
        <f>TEXT(Table15[[#This Row],[Billing_Date]],"YYYY")</f>
        <v>2024</v>
      </c>
      <c r="T716" s="75">
        <v>45884</v>
      </c>
      <c r="U716" s="72" t="s">
        <v>37</v>
      </c>
      <c r="V716" s="72">
        <f>IF(Table15[[#This Row],[Payment_Status]]="Paid",1,0)</f>
        <v>0</v>
      </c>
      <c r="W716" s="72">
        <f>IF(Table15[[#This Row],[Payment_Status]]="Unpaid",1,0)</f>
        <v>0</v>
      </c>
      <c r="X716" s="72">
        <f>IF(Table15[[#This Row],[Payment_Status]]="Pending",1,0)</f>
        <v>1</v>
      </c>
      <c r="Y716" s="72" t="s">
        <v>50</v>
      </c>
      <c r="Z716" s="72" t="s">
        <v>30</v>
      </c>
      <c r="AA716" s="72" t="s">
        <v>85</v>
      </c>
      <c r="AB716" s="72">
        <v>77.31</v>
      </c>
      <c r="AC716" s="72">
        <v>53.86</v>
      </c>
      <c r="AD716" s="72" t="s">
        <v>46</v>
      </c>
      <c r="AE716" s="73">
        <v>42594</v>
      </c>
      <c r="AF716" s="72">
        <v>25</v>
      </c>
      <c r="AG716" s="76" t="s">
        <v>40</v>
      </c>
    </row>
    <row r="717" spans="5:33" x14ac:dyDescent="0.3">
      <c r="E717" s="71" t="s">
        <v>1399</v>
      </c>
      <c r="F717" s="72" t="s">
        <v>4694</v>
      </c>
      <c r="G717" s="72" t="s">
        <v>6698</v>
      </c>
      <c r="H717" s="72" t="s">
        <v>35</v>
      </c>
      <c r="I717" s="72" t="s">
        <v>8025</v>
      </c>
      <c r="J717" s="72" t="s">
        <v>8020</v>
      </c>
      <c r="K717" s="72" t="s">
        <v>1400</v>
      </c>
      <c r="L717" s="73">
        <v>45724</v>
      </c>
      <c r="M717" s="74">
        <v>0.82925925925925925</v>
      </c>
      <c r="N717" s="72">
        <v>374.3</v>
      </c>
      <c r="O717" s="72">
        <v>3033.81</v>
      </c>
      <c r="P717" s="72">
        <v>3408.11</v>
      </c>
      <c r="Q717" s="72">
        <v>2770.35</v>
      </c>
      <c r="R717" s="75">
        <v>45725</v>
      </c>
      <c r="S717" s="72" t="str">
        <f>TEXT(Table15[[#This Row],[Billing_Date]],"YYYY")</f>
        <v>2025</v>
      </c>
      <c r="T717" s="75">
        <v>45872</v>
      </c>
      <c r="U717" s="72" t="s">
        <v>28</v>
      </c>
      <c r="V717" s="72">
        <f>IF(Table15[[#This Row],[Payment_Status]]="Paid",1,0)</f>
        <v>1</v>
      </c>
      <c r="W717" s="72">
        <f>IF(Table15[[#This Row],[Payment_Status]]="Unpaid",1,0)</f>
        <v>0</v>
      </c>
      <c r="X717" s="72">
        <f>IF(Table15[[#This Row],[Payment_Status]]="Pending",1,0)</f>
        <v>0</v>
      </c>
      <c r="Y717" s="72" t="s">
        <v>29</v>
      </c>
      <c r="Z717" s="72" t="s">
        <v>39</v>
      </c>
      <c r="AA717" s="72" t="s">
        <v>63</v>
      </c>
      <c r="AB717" s="72">
        <v>163.97</v>
      </c>
      <c r="AC717" s="72">
        <v>210.33</v>
      </c>
      <c r="AD717" s="72" t="s">
        <v>32</v>
      </c>
      <c r="AE717" s="73">
        <v>43859</v>
      </c>
      <c r="AF717" s="72">
        <v>46</v>
      </c>
      <c r="AG717" s="76" t="s">
        <v>33</v>
      </c>
    </row>
    <row r="718" spans="5:33" x14ac:dyDescent="0.3">
      <c r="E718" s="71" t="s">
        <v>1401</v>
      </c>
      <c r="F718" s="72" t="s">
        <v>4695</v>
      </c>
      <c r="G718" s="72" t="s">
        <v>6699</v>
      </c>
      <c r="H718" s="72" t="s">
        <v>35</v>
      </c>
      <c r="I718" s="72" t="s">
        <v>8025</v>
      </c>
      <c r="J718" s="72" t="s">
        <v>8020</v>
      </c>
      <c r="K718" s="72" t="s">
        <v>1402</v>
      </c>
      <c r="L718" s="73">
        <v>45599</v>
      </c>
      <c r="M718" s="74">
        <v>0.49056712962962962</v>
      </c>
      <c r="N718" s="72">
        <v>213.55</v>
      </c>
      <c r="O718" s="72">
        <v>1740.46</v>
      </c>
      <c r="P718" s="72">
        <v>1954.01</v>
      </c>
      <c r="Q718" s="72">
        <v>964.04</v>
      </c>
      <c r="R718" s="75">
        <v>45599</v>
      </c>
      <c r="S718" s="72" t="str">
        <f>TEXT(Table15[[#This Row],[Billing_Date]],"YYYY")</f>
        <v>2024</v>
      </c>
      <c r="T718" s="75">
        <v>45874</v>
      </c>
      <c r="U718" s="72" t="s">
        <v>49</v>
      </c>
      <c r="V718" s="72">
        <f>IF(Table15[[#This Row],[Payment_Status]]="Paid",1,0)</f>
        <v>0</v>
      </c>
      <c r="W718" s="72">
        <f>IF(Table15[[#This Row],[Payment_Status]]="Unpaid",1,0)</f>
        <v>1</v>
      </c>
      <c r="X718" s="72">
        <f>IF(Table15[[#This Row],[Payment_Status]]="Pending",1,0)</f>
        <v>0</v>
      </c>
      <c r="Y718" s="72" t="s">
        <v>43</v>
      </c>
      <c r="Z718" s="72" t="s">
        <v>30</v>
      </c>
      <c r="AA718" s="72" t="s">
        <v>63</v>
      </c>
      <c r="AB718" s="72">
        <v>92.84</v>
      </c>
      <c r="AC718" s="72">
        <v>120.71</v>
      </c>
      <c r="AD718" s="72" t="s">
        <v>46</v>
      </c>
      <c r="AE718" s="73">
        <v>44182</v>
      </c>
      <c r="AF718" s="72">
        <v>31</v>
      </c>
      <c r="AG718" s="76" t="s">
        <v>64</v>
      </c>
    </row>
    <row r="719" spans="5:33" x14ac:dyDescent="0.3">
      <c r="E719" s="71" t="s">
        <v>1403</v>
      </c>
      <c r="F719" s="72" t="s">
        <v>4696</v>
      </c>
      <c r="G719" s="72" t="s">
        <v>6700</v>
      </c>
      <c r="H719" s="72" t="s">
        <v>30</v>
      </c>
      <c r="I719" s="72" t="s">
        <v>8030</v>
      </c>
      <c r="J719" s="72" t="s">
        <v>8023</v>
      </c>
      <c r="K719" s="72" t="s">
        <v>1404</v>
      </c>
      <c r="L719" s="73">
        <v>45719</v>
      </c>
      <c r="M719" s="74">
        <v>0.48645833333333333</v>
      </c>
      <c r="N719" s="72">
        <v>202.36</v>
      </c>
      <c r="O719" s="72">
        <v>4856.8100000000004</v>
      </c>
      <c r="P719" s="72">
        <v>5059.17</v>
      </c>
      <c r="Q719" s="72">
        <v>1321.6</v>
      </c>
      <c r="R719" s="75">
        <v>45720</v>
      </c>
      <c r="S719" s="72" t="str">
        <f>TEXT(Table15[[#This Row],[Billing_Date]],"YYYY")</f>
        <v>2025</v>
      </c>
      <c r="T719" s="75">
        <v>45871</v>
      </c>
      <c r="U719" s="72" t="s">
        <v>37</v>
      </c>
      <c r="V719" s="72">
        <f>IF(Table15[[#This Row],[Payment_Status]]="Paid",1,0)</f>
        <v>0</v>
      </c>
      <c r="W719" s="72">
        <f>IF(Table15[[#This Row],[Payment_Status]]="Unpaid",1,0)</f>
        <v>0</v>
      </c>
      <c r="X719" s="72">
        <f>IF(Table15[[#This Row],[Payment_Status]]="Pending",1,0)</f>
        <v>1</v>
      </c>
      <c r="Y719" s="72" t="s">
        <v>38</v>
      </c>
      <c r="Z719" s="72" t="s">
        <v>44</v>
      </c>
      <c r="AA719" s="72" t="s">
        <v>45</v>
      </c>
      <c r="AB719" s="72">
        <v>140.87</v>
      </c>
      <c r="AC719" s="72">
        <v>61.49</v>
      </c>
      <c r="AD719" s="72" t="s">
        <v>32</v>
      </c>
      <c r="AE719" s="73">
        <v>43767</v>
      </c>
      <c r="AF719" s="72">
        <v>60</v>
      </c>
      <c r="AG719" s="76" t="s">
        <v>64</v>
      </c>
    </row>
    <row r="720" spans="5:33" x14ac:dyDescent="0.3">
      <c r="E720" s="71" t="s">
        <v>1405</v>
      </c>
      <c r="F720" s="72" t="s">
        <v>4697</v>
      </c>
      <c r="G720" s="72" t="s">
        <v>6701</v>
      </c>
      <c r="H720" s="72" t="s">
        <v>35</v>
      </c>
      <c r="I720" s="72" t="s">
        <v>8031</v>
      </c>
      <c r="J720" s="72" t="s">
        <v>8024</v>
      </c>
      <c r="K720" s="72" t="s">
        <v>1406</v>
      </c>
      <c r="L720" s="73">
        <v>45491</v>
      </c>
      <c r="M720" s="74">
        <v>0.65037037037037038</v>
      </c>
      <c r="N720" s="72">
        <v>121.94</v>
      </c>
      <c r="O720" s="72">
        <v>2371.7199999999998</v>
      </c>
      <c r="P720" s="72">
        <v>2493.66</v>
      </c>
      <c r="Q720" s="72">
        <v>704</v>
      </c>
      <c r="R720" s="75">
        <v>45662</v>
      </c>
      <c r="S720" s="72" t="str">
        <f>TEXT(Table15[[#This Row],[Billing_Date]],"YYYY")</f>
        <v>2025</v>
      </c>
      <c r="T720" s="75">
        <v>45867</v>
      </c>
      <c r="U720" s="72" t="s">
        <v>37</v>
      </c>
      <c r="V720" s="72">
        <f>IF(Table15[[#This Row],[Payment_Status]]="Paid",1,0)</f>
        <v>0</v>
      </c>
      <c r="W720" s="72">
        <f>IF(Table15[[#This Row],[Payment_Status]]="Unpaid",1,0)</f>
        <v>0</v>
      </c>
      <c r="X720" s="72">
        <f>IF(Table15[[#This Row],[Payment_Status]]="Pending",1,0)</f>
        <v>1</v>
      </c>
      <c r="Y720" s="72" t="s">
        <v>43</v>
      </c>
      <c r="Z720" s="72" t="s">
        <v>39</v>
      </c>
      <c r="AA720" s="72" t="s">
        <v>31</v>
      </c>
      <c r="AB720" s="72">
        <v>60.61</v>
      </c>
      <c r="AC720" s="72">
        <v>61.33</v>
      </c>
      <c r="AD720" s="72" t="s">
        <v>46</v>
      </c>
      <c r="AE720" s="73">
        <v>43917</v>
      </c>
      <c r="AF720" s="72">
        <v>62</v>
      </c>
      <c r="AG720" s="76" t="s">
        <v>64</v>
      </c>
    </row>
    <row r="721" spans="5:33" x14ac:dyDescent="0.3">
      <c r="E721" s="71" t="s">
        <v>1407</v>
      </c>
      <c r="F721" s="72" t="s">
        <v>4698</v>
      </c>
      <c r="G721" s="72" t="s">
        <v>6702</v>
      </c>
      <c r="H721" s="72" t="s">
        <v>35</v>
      </c>
      <c r="I721" s="72" t="s">
        <v>8028</v>
      </c>
      <c r="J721" s="72" t="s">
        <v>8022</v>
      </c>
      <c r="K721" s="72" t="s">
        <v>1408</v>
      </c>
      <c r="L721" s="73">
        <v>45812</v>
      </c>
      <c r="M721" s="74">
        <v>0.57774305555555561</v>
      </c>
      <c r="N721" s="72">
        <v>446.74</v>
      </c>
      <c r="O721" s="72">
        <v>3204.81</v>
      </c>
      <c r="P721" s="72">
        <v>3651.55</v>
      </c>
      <c r="Q721" s="72">
        <v>2751.13</v>
      </c>
      <c r="R721" s="75">
        <v>45812</v>
      </c>
      <c r="S721" s="72" t="str">
        <f>TEXT(Table15[[#This Row],[Billing_Date]],"YYYY")</f>
        <v>2025</v>
      </c>
      <c r="T721" s="75">
        <v>45886</v>
      </c>
      <c r="U721" s="72" t="s">
        <v>28</v>
      </c>
      <c r="V721" s="72">
        <f>IF(Table15[[#This Row],[Payment_Status]]="Paid",1,0)</f>
        <v>1</v>
      </c>
      <c r="W721" s="72">
        <f>IF(Table15[[#This Row],[Payment_Status]]="Unpaid",1,0)</f>
        <v>0</v>
      </c>
      <c r="X721" s="72">
        <f>IF(Table15[[#This Row],[Payment_Status]]="Pending",1,0)</f>
        <v>0</v>
      </c>
      <c r="Y721" s="72" t="s">
        <v>43</v>
      </c>
      <c r="Z721" s="72" t="s">
        <v>30</v>
      </c>
      <c r="AA721" s="72" t="s">
        <v>85</v>
      </c>
      <c r="AB721" s="72">
        <v>233.56</v>
      </c>
      <c r="AC721" s="72">
        <v>213.18</v>
      </c>
      <c r="AD721" s="72" t="s">
        <v>32</v>
      </c>
      <c r="AE721" s="73">
        <v>45378</v>
      </c>
      <c r="AF721" s="72">
        <v>55</v>
      </c>
      <c r="AG721" s="76" t="s">
        <v>33</v>
      </c>
    </row>
    <row r="722" spans="5:33" x14ac:dyDescent="0.3">
      <c r="E722" s="71" t="s">
        <v>1409</v>
      </c>
      <c r="F722" s="72" t="s">
        <v>4699</v>
      </c>
      <c r="G722" s="72" t="s">
        <v>6703</v>
      </c>
      <c r="H722" s="72" t="s">
        <v>26</v>
      </c>
      <c r="I722" s="72" t="s">
        <v>8027</v>
      </c>
      <c r="J722" s="72" t="s">
        <v>8022</v>
      </c>
      <c r="K722" s="72" t="s">
        <v>1410</v>
      </c>
      <c r="L722" s="73">
        <v>45753</v>
      </c>
      <c r="M722" s="74">
        <v>0.23473379629629629</v>
      </c>
      <c r="N722" s="72">
        <v>367.73</v>
      </c>
      <c r="O722" s="72">
        <v>1321.55</v>
      </c>
      <c r="P722" s="72">
        <v>1689.28</v>
      </c>
      <c r="Q722" s="72">
        <v>1805.76</v>
      </c>
      <c r="R722" s="75">
        <v>45756</v>
      </c>
      <c r="S722" s="72" t="str">
        <f>TEXT(Table15[[#This Row],[Billing_Date]],"YYYY")</f>
        <v>2025</v>
      </c>
      <c r="T722" s="75">
        <v>45877</v>
      </c>
      <c r="U722" s="72" t="s">
        <v>49</v>
      </c>
      <c r="V722" s="72">
        <f>IF(Table15[[#This Row],[Payment_Status]]="Paid",1,0)</f>
        <v>0</v>
      </c>
      <c r="W722" s="72">
        <f>IF(Table15[[#This Row],[Payment_Status]]="Unpaid",1,0)</f>
        <v>1</v>
      </c>
      <c r="X722" s="72">
        <f>IF(Table15[[#This Row],[Payment_Status]]="Pending",1,0)</f>
        <v>0</v>
      </c>
      <c r="Y722" s="72" t="s">
        <v>43</v>
      </c>
      <c r="Z722" s="72" t="s">
        <v>44</v>
      </c>
      <c r="AA722" s="72" t="s">
        <v>45</v>
      </c>
      <c r="AB722" s="72">
        <v>176.72</v>
      </c>
      <c r="AC722" s="72">
        <v>191.01</v>
      </c>
      <c r="AD722" s="72" t="s">
        <v>46</v>
      </c>
      <c r="AE722" s="73">
        <v>45294</v>
      </c>
      <c r="AF722" s="72">
        <v>59</v>
      </c>
      <c r="AG722" s="76" t="s">
        <v>64</v>
      </c>
    </row>
    <row r="723" spans="5:33" x14ac:dyDescent="0.3">
      <c r="E723" s="71" t="s">
        <v>1411</v>
      </c>
      <c r="F723" s="72" t="s">
        <v>4700</v>
      </c>
      <c r="G723" s="72" t="s">
        <v>6704</v>
      </c>
      <c r="H723" s="72" t="s">
        <v>26</v>
      </c>
      <c r="I723" s="72" t="s">
        <v>8031</v>
      </c>
      <c r="J723" s="72" t="s">
        <v>8024</v>
      </c>
      <c r="K723" s="72" t="s">
        <v>1412</v>
      </c>
      <c r="L723" s="73">
        <v>45837</v>
      </c>
      <c r="M723" s="74">
        <v>0.39469907407407406</v>
      </c>
      <c r="N723" s="72">
        <v>484.08</v>
      </c>
      <c r="O723" s="72">
        <v>1201.43</v>
      </c>
      <c r="P723" s="72">
        <v>1685.51</v>
      </c>
      <c r="Q723" s="72">
        <v>3355.97</v>
      </c>
      <c r="R723" s="75">
        <v>45840</v>
      </c>
      <c r="S723" s="72" t="str">
        <f>TEXT(Table15[[#This Row],[Billing_Date]],"YYYY")</f>
        <v>2025</v>
      </c>
      <c r="T723" s="75">
        <v>45868</v>
      </c>
      <c r="U723" s="72" t="s">
        <v>37</v>
      </c>
      <c r="V723" s="72">
        <f>IF(Table15[[#This Row],[Payment_Status]]="Paid",1,0)</f>
        <v>0</v>
      </c>
      <c r="W723" s="72">
        <f>IF(Table15[[#This Row],[Payment_Status]]="Unpaid",1,0)</f>
        <v>0</v>
      </c>
      <c r="X723" s="72">
        <f>IF(Table15[[#This Row],[Payment_Status]]="Pending",1,0)</f>
        <v>1</v>
      </c>
      <c r="Y723" s="72" t="s">
        <v>58</v>
      </c>
      <c r="Z723" s="72" t="s">
        <v>44</v>
      </c>
      <c r="AA723" s="72" t="s">
        <v>51</v>
      </c>
      <c r="AB723" s="72">
        <v>268.32</v>
      </c>
      <c r="AC723" s="72">
        <v>215.76</v>
      </c>
      <c r="AD723" s="72" t="s">
        <v>32</v>
      </c>
      <c r="AE723" s="73">
        <v>42699</v>
      </c>
      <c r="AF723" s="72">
        <v>43</v>
      </c>
      <c r="AG723" s="76" t="s">
        <v>40</v>
      </c>
    </row>
    <row r="724" spans="5:33" x14ac:dyDescent="0.3">
      <c r="E724" s="71" t="s">
        <v>1413</v>
      </c>
      <c r="F724" s="72" t="s">
        <v>4701</v>
      </c>
      <c r="G724" s="72" t="s">
        <v>6705</v>
      </c>
      <c r="H724" s="72" t="s">
        <v>35</v>
      </c>
      <c r="I724" s="72" t="s">
        <v>8030</v>
      </c>
      <c r="J724" s="72" t="s">
        <v>8023</v>
      </c>
      <c r="K724" s="72" t="s">
        <v>1414</v>
      </c>
      <c r="L724" s="73">
        <v>45728</v>
      </c>
      <c r="M724" s="74">
        <v>0.44983796296296297</v>
      </c>
      <c r="N724" s="72">
        <v>279.33</v>
      </c>
      <c r="O724" s="72">
        <v>2181.7800000000002</v>
      </c>
      <c r="P724" s="72">
        <v>2461.11</v>
      </c>
      <c r="Q724" s="72">
        <v>1591.06</v>
      </c>
      <c r="R724" s="75">
        <v>45729</v>
      </c>
      <c r="S724" s="72" t="str">
        <f>TEXT(Table15[[#This Row],[Billing_Date]],"YYYY")</f>
        <v>2025</v>
      </c>
      <c r="T724" s="75">
        <v>45866</v>
      </c>
      <c r="U724" s="72" t="s">
        <v>37</v>
      </c>
      <c r="V724" s="72">
        <f>IF(Table15[[#This Row],[Payment_Status]]="Paid",1,0)</f>
        <v>0</v>
      </c>
      <c r="W724" s="72">
        <f>IF(Table15[[#This Row],[Payment_Status]]="Unpaid",1,0)</f>
        <v>0</v>
      </c>
      <c r="X724" s="72">
        <f>IF(Table15[[#This Row],[Payment_Status]]="Pending",1,0)</f>
        <v>1</v>
      </c>
      <c r="Y724" s="72" t="s">
        <v>38</v>
      </c>
      <c r="Z724" s="72" t="s">
        <v>30</v>
      </c>
      <c r="AA724" s="72" t="s">
        <v>63</v>
      </c>
      <c r="AB724" s="72">
        <v>190.61</v>
      </c>
      <c r="AC724" s="72">
        <v>88.72</v>
      </c>
      <c r="AD724" s="72" t="s">
        <v>46</v>
      </c>
      <c r="AE724" s="73">
        <v>44616</v>
      </c>
      <c r="AF724" s="72">
        <v>18</v>
      </c>
      <c r="AG724" s="76" t="s">
        <v>40</v>
      </c>
    </row>
    <row r="725" spans="5:33" x14ac:dyDescent="0.3">
      <c r="E725" s="71" t="s">
        <v>1415</v>
      </c>
      <c r="F725" s="72" t="s">
        <v>4702</v>
      </c>
      <c r="G725" s="72" t="s">
        <v>6706</v>
      </c>
      <c r="H725" s="72" t="s">
        <v>30</v>
      </c>
      <c r="I725" s="72" t="s">
        <v>8028</v>
      </c>
      <c r="J725" s="72" t="s">
        <v>8022</v>
      </c>
      <c r="K725" s="72" t="s">
        <v>1416</v>
      </c>
      <c r="L725" s="73">
        <v>45529</v>
      </c>
      <c r="M725" s="74">
        <v>0.28839120370370369</v>
      </c>
      <c r="N725" s="72">
        <v>115.07</v>
      </c>
      <c r="O725" s="72">
        <v>3671.24</v>
      </c>
      <c r="P725" s="72">
        <v>3786.31</v>
      </c>
      <c r="Q725" s="72">
        <v>814.21</v>
      </c>
      <c r="R725" s="75">
        <v>45850</v>
      </c>
      <c r="S725" s="72" t="str">
        <f>TEXT(Table15[[#This Row],[Billing_Date]],"YYYY")</f>
        <v>2025</v>
      </c>
      <c r="T725" s="75">
        <v>45864</v>
      </c>
      <c r="U725" s="72" t="s">
        <v>49</v>
      </c>
      <c r="V725" s="72">
        <f>IF(Table15[[#This Row],[Payment_Status]]="Paid",1,0)</f>
        <v>0</v>
      </c>
      <c r="W725" s="72">
        <f>IF(Table15[[#This Row],[Payment_Status]]="Unpaid",1,0)</f>
        <v>1</v>
      </c>
      <c r="X725" s="72">
        <f>IF(Table15[[#This Row],[Payment_Status]]="Pending",1,0)</f>
        <v>0</v>
      </c>
      <c r="Y725" s="72" t="s">
        <v>29</v>
      </c>
      <c r="Z725" s="72" t="s">
        <v>30</v>
      </c>
      <c r="AA725" s="72" t="s">
        <v>51</v>
      </c>
      <c r="AB725" s="72">
        <v>68.42</v>
      </c>
      <c r="AC725" s="72">
        <v>46.65</v>
      </c>
      <c r="AD725" s="72" t="s">
        <v>46</v>
      </c>
      <c r="AE725" s="73">
        <v>42844</v>
      </c>
      <c r="AF725" s="72">
        <v>21</v>
      </c>
      <c r="AG725" s="76" t="s">
        <v>33</v>
      </c>
    </row>
    <row r="726" spans="5:33" x14ac:dyDescent="0.3">
      <c r="E726" s="71" t="s">
        <v>1417</v>
      </c>
      <c r="F726" s="72" t="s">
        <v>4703</v>
      </c>
      <c r="G726" s="72" t="s">
        <v>6707</v>
      </c>
      <c r="H726" s="72" t="s">
        <v>30</v>
      </c>
      <c r="I726" s="72" t="s">
        <v>8030</v>
      </c>
      <c r="J726" s="72" t="s">
        <v>8023</v>
      </c>
      <c r="K726" s="72" t="s">
        <v>1418</v>
      </c>
      <c r="L726" s="73">
        <v>45650</v>
      </c>
      <c r="M726" s="74">
        <v>0.7766319444444445</v>
      </c>
      <c r="N726" s="72">
        <v>23.38</v>
      </c>
      <c r="O726" s="72">
        <v>3104.77</v>
      </c>
      <c r="P726" s="72">
        <v>3128.15</v>
      </c>
      <c r="Q726" s="72">
        <v>168.41</v>
      </c>
      <c r="R726" s="75">
        <v>45675</v>
      </c>
      <c r="S726" s="72" t="str">
        <f>TEXT(Table15[[#This Row],[Billing_Date]],"YYYY")</f>
        <v>2025</v>
      </c>
      <c r="T726" s="75">
        <v>45865</v>
      </c>
      <c r="U726" s="72" t="s">
        <v>37</v>
      </c>
      <c r="V726" s="72">
        <f>IF(Table15[[#This Row],[Payment_Status]]="Paid",1,0)</f>
        <v>0</v>
      </c>
      <c r="W726" s="72">
        <f>IF(Table15[[#This Row],[Payment_Status]]="Unpaid",1,0)</f>
        <v>0</v>
      </c>
      <c r="X726" s="72">
        <f>IF(Table15[[#This Row],[Payment_Status]]="Pending",1,0)</f>
        <v>1</v>
      </c>
      <c r="Y726" s="72" t="s">
        <v>29</v>
      </c>
      <c r="Z726" s="72" t="s">
        <v>39</v>
      </c>
      <c r="AA726" s="72" t="s">
        <v>31</v>
      </c>
      <c r="AB726" s="72">
        <v>13.05</v>
      </c>
      <c r="AC726" s="72">
        <v>10.33</v>
      </c>
      <c r="AD726" s="72" t="s">
        <v>46</v>
      </c>
      <c r="AE726" s="73">
        <v>45426</v>
      </c>
      <c r="AF726" s="72">
        <v>68</v>
      </c>
      <c r="AG726" s="76" t="s">
        <v>33</v>
      </c>
    </row>
    <row r="727" spans="5:33" x14ac:dyDescent="0.3">
      <c r="E727" s="71" t="s">
        <v>1419</v>
      </c>
      <c r="F727" s="72" t="s">
        <v>4704</v>
      </c>
      <c r="G727" s="72" t="s">
        <v>6708</v>
      </c>
      <c r="H727" s="72" t="s">
        <v>35</v>
      </c>
      <c r="I727" s="72" t="s">
        <v>8030</v>
      </c>
      <c r="J727" s="72" t="s">
        <v>8023</v>
      </c>
      <c r="K727" s="72" t="s">
        <v>1420</v>
      </c>
      <c r="L727" s="73">
        <v>45750</v>
      </c>
      <c r="M727" s="74">
        <v>0.86959490740740741</v>
      </c>
      <c r="N727" s="72">
        <v>40.56</v>
      </c>
      <c r="O727" s="72">
        <v>1022.96</v>
      </c>
      <c r="P727" s="72">
        <v>1063.52</v>
      </c>
      <c r="Q727" s="72">
        <v>190.73</v>
      </c>
      <c r="R727" s="75">
        <v>45755</v>
      </c>
      <c r="S727" s="72" t="str">
        <f>TEXT(Table15[[#This Row],[Billing_Date]],"YYYY")</f>
        <v>2025</v>
      </c>
      <c r="T727" s="75">
        <v>45858</v>
      </c>
      <c r="U727" s="72" t="s">
        <v>49</v>
      </c>
      <c r="V727" s="72">
        <f>IF(Table15[[#This Row],[Payment_Status]]="Paid",1,0)</f>
        <v>0</v>
      </c>
      <c r="W727" s="72">
        <f>IF(Table15[[#This Row],[Payment_Status]]="Unpaid",1,0)</f>
        <v>1</v>
      </c>
      <c r="X727" s="72">
        <f>IF(Table15[[#This Row],[Payment_Status]]="Pending",1,0)</f>
        <v>0</v>
      </c>
      <c r="Y727" s="72" t="s">
        <v>58</v>
      </c>
      <c r="Z727" s="72" t="s">
        <v>44</v>
      </c>
      <c r="AA727" s="72" t="s">
        <v>31</v>
      </c>
      <c r="AB727" s="72">
        <v>27.65</v>
      </c>
      <c r="AC727" s="72">
        <v>12.91</v>
      </c>
      <c r="AD727" s="72" t="s">
        <v>46</v>
      </c>
      <c r="AE727" s="73">
        <v>43376</v>
      </c>
      <c r="AF727" s="72">
        <v>28</v>
      </c>
      <c r="AG727" s="76" t="s">
        <v>40</v>
      </c>
    </row>
    <row r="728" spans="5:33" x14ac:dyDescent="0.3">
      <c r="E728" s="71" t="s">
        <v>1421</v>
      </c>
      <c r="F728" s="72" t="s">
        <v>4705</v>
      </c>
      <c r="G728" s="72" t="s">
        <v>6709</v>
      </c>
      <c r="H728" s="72" t="s">
        <v>26</v>
      </c>
      <c r="I728" s="72" t="s">
        <v>8029</v>
      </c>
      <c r="J728" s="72" t="s">
        <v>8020</v>
      </c>
      <c r="K728" s="72" t="s">
        <v>1422</v>
      </c>
      <c r="L728" s="73">
        <v>45603</v>
      </c>
      <c r="M728" s="74">
        <v>0.19615740740740742</v>
      </c>
      <c r="N728" s="72">
        <v>442.98</v>
      </c>
      <c r="O728" s="72">
        <v>4748.7700000000004</v>
      </c>
      <c r="P728" s="72">
        <v>5191.75</v>
      </c>
      <c r="Q728" s="72">
        <v>2766.42</v>
      </c>
      <c r="R728" s="75">
        <v>45683</v>
      </c>
      <c r="S728" s="72" t="str">
        <f>TEXT(Table15[[#This Row],[Billing_Date]],"YYYY")</f>
        <v>2025</v>
      </c>
      <c r="T728" s="75">
        <v>45858</v>
      </c>
      <c r="U728" s="72" t="s">
        <v>37</v>
      </c>
      <c r="V728" s="72">
        <f>IF(Table15[[#This Row],[Payment_Status]]="Paid",1,0)</f>
        <v>0</v>
      </c>
      <c r="W728" s="72">
        <f>IF(Table15[[#This Row],[Payment_Status]]="Unpaid",1,0)</f>
        <v>0</v>
      </c>
      <c r="X728" s="72">
        <f>IF(Table15[[#This Row],[Payment_Status]]="Pending",1,0)</f>
        <v>1</v>
      </c>
      <c r="Y728" s="72" t="s">
        <v>50</v>
      </c>
      <c r="Z728" s="72" t="s">
        <v>44</v>
      </c>
      <c r="AA728" s="72" t="s">
        <v>85</v>
      </c>
      <c r="AB728" s="72">
        <v>304.58999999999997</v>
      </c>
      <c r="AC728" s="72">
        <v>138.38999999999999</v>
      </c>
      <c r="AD728" s="72" t="s">
        <v>46</v>
      </c>
      <c r="AE728" s="73">
        <v>44737</v>
      </c>
      <c r="AF728" s="72">
        <v>54</v>
      </c>
      <c r="AG728" s="76" t="s">
        <v>33</v>
      </c>
    </row>
    <row r="729" spans="5:33" x14ac:dyDescent="0.3">
      <c r="E729" s="71" t="s">
        <v>1423</v>
      </c>
      <c r="F729" s="72" t="s">
        <v>4706</v>
      </c>
      <c r="G729" s="72" t="s">
        <v>6710</v>
      </c>
      <c r="H729" s="72" t="s">
        <v>30</v>
      </c>
      <c r="I729" s="72" t="s">
        <v>8031</v>
      </c>
      <c r="J729" s="72" t="s">
        <v>8024</v>
      </c>
      <c r="K729" s="72" t="s">
        <v>1424</v>
      </c>
      <c r="L729" s="73">
        <v>45528</v>
      </c>
      <c r="M729" s="74">
        <v>0.70780092592592592</v>
      </c>
      <c r="N729" s="72">
        <v>497.65</v>
      </c>
      <c r="O729" s="72">
        <v>4660.2700000000004</v>
      </c>
      <c r="P729" s="72">
        <v>5157.92</v>
      </c>
      <c r="Q729" s="72">
        <v>3275.09</v>
      </c>
      <c r="R729" s="75">
        <v>45635</v>
      </c>
      <c r="S729" s="72" t="str">
        <f>TEXT(Table15[[#This Row],[Billing_Date]],"YYYY")</f>
        <v>2024</v>
      </c>
      <c r="T729" s="75">
        <v>45880</v>
      </c>
      <c r="U729" s="72" t="s">
        <v>28</v>
      </c>
      <c r="V729" s="72">
        <f>IF(Table15[[#This Row],[Payment_Status]]="Paid",1,0)</f>
        <v>1</v>
      </c>
      <c r="W729" s="72">
        <f>IF(Table15[[#This Row],[Payment_Status]]="Unpaid",1,0)</f>
        <v>0</v>
      </c>
      <c r="X729" s="72">
        <f>IF(Table15[[#This Row],[Payment_Status]]="Pending",1,0)</f>
        <v>0</v>
      </c>
      <c r="Y729" s="72" t="s">
        <v>43</v>
      </c>
      <c r="Z729" s="72" t="s">
        <v>30</v>
      </c>
      <c r="AA729" s="72" t="s">
        <v>51</v>
      </c>
      <c r="AB729" s="72">
        <v>228.14</v>
      </c>
      <c r="AC729" s="72">
        <v>269.51</v>
      </c>
      <c r="AD729" s="72" t="s">
        <v>46</v>
      </c>
      <c r="AE729" s="73">
        <v>43140</v>
      </c>
      <c r="AF729" s="72">
        <v>75</v>
      </c>
      <c r="AG729" s="76" t="s">
        <v>64</v>
      </c>
    </row>
    <row r="730" spans="5:33" x14ac:dyDescent="0.3">
      <c r="E730" s="71" t="s">
        <v>1425</v>
      </c>
      <c r="F730" s="72" t="s">
        <v>4707</v>
      </c>
      <c r="G730" s="72" t="s">
        <v>6711</v>
      </c>
      <c r="H730" s="72" t="s">
        <v>30</v>
      </c>
      <c r="I730" s="72" t="s">
        <v>8030</v>
      </c>
      <c r="J730" s="72" t="s">
        <v>8023</v>
      </c>
      <c r="K730" s="72" t="s">
        <v>1426</v>
      </c>
      <c r="L730" s="73">
        <v>45689</v>
      </c>
      <c r="M730" s="74">
        <v>0.67552083333333335</v>
      </c>
      <c r="N730" s="72">
        <v>97.61</v>
      </c>
      <c r="O730" s="72">
        <v>3396.77</v>
      </c>
      <c r="P730" s="72">
        <v>3494.38</v>
      </c>
      <c r="Q730" s="72">
        <v>730.18</v>
      </c>
      <c r="R730" s="75">
        <v>45690</v>
      </c>
      <c r="S730" s="72" t="str">
        <f>TEXT(Table15[[#This Row],[Billing_Date]],"YYYY")</f>
        <v>2025</v>
      </c>
      <c r="T730" s="75">
        <v>45879</v>
      </c>
      <c r="U730" s="72" t="s">
        <v>28</v>
      </c>
      <c r="V730" s="72">
        <f>IF(Table15[[#This Row],[Payment_Status]]="Paid",1,0)</f>
        <v>1</v>
      </c>
      <c r="W730" s="72">
        <f>IF(Table15[[#This Row],[Payment_Status]]="Unpaid",1,0)</f>
        <v>0</v>
      </c>
      <c r="X730" s="72">
        <f>IF(Table15[[#This Row],[Payment_Status]]="Pending",1,0)</f>
        <v>0</v>
      </c>
      <c r="Y730" s="72" t="s">
        <v>29</v>
      </c>
      <c r="Z730" s="72" t="s">
        <v>30</v>
      </c>
      <c r="AA730" s="72" t="s">
        <v>45</v>
      </c>
      <c r="AB730" s="72">
        <v>39.46</v>
      </c>
      <c r="AC730" s="72">
        <v>58.15</v>
      </c>
      <c r="AD730" s="72" t="s">
        <v>32</v>
      </c>
      <c r="AE730" s="73">
        <v>45045</v>
      </c>
      <c r="AF730" s="72">
        <v>25</v>
      </c>
      <c r="AG730" s="76" t="s">
        <v>64</v>
      </c>
    </row>
    <row r="731" spans="5:33" x14ac:dyDescent="0.3">
      <c r="E731" s="71" t="s">
        <v>2988</v>
      </c>
      <c r="F731" s="72" t="s">
        <v>4708</v>
      </c>
      <c r="G731" s="72" t="s">
        <v>6712</v>
      </c>
      <c r="H731" s="72" t="s">
        <v>35</v>
      </c>
      <c r="I731" s="72" t="s">
        <v>8026</v>
      </c>
      <c r="J731" s="72" t="s">
        <v>8021</v>
      </c>
      <c r="K731" s="72" t="s">
        <v>2989</v>
      </c>
      <c r="L731" s="73">
        <v>45501</v>
      </c>
      <c r="M731" s="74">
        <v>9.9432870370370366E-2</v>
      </c>
      <c r="N731" s="72">
        <v>443.19</v>
      </c>
      <c r="O731" s="72">
        <v>3576.23</v>
      </c>
      <c r="P731" s="72">
        <v>4019.42</v>
      </c>
      <c r="Q731" s="72">
        <v>2578.12</v>
      </c>
      <c r="R731" s="75">
        <v>45759</v>
      </c>
      <c r="S731" s="72" t="str">
        <f>TEXT(Table15[[#This Row],[Billing_Date]],"YYYY")</f>
        <v>2025</v>
      </c>
      <c r="T731" s="75">
        <v>45862</v>
      </c>
      <c r="U731" s="72" t="s">
        <v>28</v>
      </c>
      <c r="V731" s="72">
        <f>IF(Table15[[#This Row],[Payment_Status]]="Paid",1,0)</f>
        <v>1</v>
      </c>
      <c r="W731" s="72">
        <f>IF(Table15[[#This Row],[Payment_Status]]="Unpaid",1,0)</f>
        <v>0</v>
      </c>
      <c r="X731" s="72">
        <f>IF(Table15[[#This Row],[Payment_Status]]="Pending",1,0)</f>
        <v>0</v>
      </c>
      <c r="Y731" s="72" t="s">
        <v>50</v>
      </c>
      <c r="Z731" s="72" t="s">
        <v>44</v>
      </c>
      <c r="AA731" s="72" t="s">
        <v>45</v>
      </c>
      <c r="AB731" s="72">
        <v>245.73</v>
      </c>
      <c r="AC731" s="72">
        <v>197.46</v>
      </c>
      <c r="AD731" s="72" t="s">
        <v>32</v>
      </c>
      <c r="AE731" s="73">
        <v>42529</v>
      </c>
      <c r="AF731" s="72">
        <v>20</v>
      </c>
      <c r="AG731" s="76" t="s">
        <v>64</v>
      </c>
    </row>
    <row r="732" spans="5:33" x14ac:dyDescent="0.3">
      <c r="E732" s="71" t="s">
        <v>1429</v>
      </c>
      <c r="F732" s="72" t="s">
        <v>4709</v>
      </c>
      <c r="G732" s="72" t="s">
        <v>6713</v>
      </c>
      <c r="H732" s="72" t="s">
        <v>26</v>
      </c>
      <c r="I732" s="72" t="s">
        <v>8031</v>
      </c>
      <c r="J732" s="72" t="s">
        <v>8024</v>
      </c>
      <c r="K732" s="72" t="s">
        <v>1430</v>
      </c>
      <c r="L732" s="73">
        <v>45536</v>
      </c>
      <c r="M732" s="74">
        <v>0.90651620370370367</v>
      </c>
      <c r="N732" s="72">
        <v>266.27</v>
      </c>
      <c r="O732" s="72">
        <v>2301.17</v>
      </c>
      <c r="P732" s="72">
        <v>2567.44</v>
      </c>
      <c r="Q732" s="72">
        <v>1207.21</v>
      </c>
      <c r="R732" s="75">
        <v>45852</v>
      </c>
      <c r="S732" s="72" t="str">
        <f>TEXT(Table15[[#This Row],[Billing_Date]],"YYYY")</f>
        <v>2025</v>
      </c>
      <c r="T732" s="75">
        <v>45870</v>
      </c>
      <c r="U732" s="72" t="s">
        <v>49</v>
      </c>
      <c r="V732" s="72">
        <f>IF(Table15[[#This Row],[Payment_Status]]="Paid",1,0)</f>
        <v>0</v>
      </c>
      <c r="W732" s="72">
        <f>IF(Table15[[#This Row],[Payment_Status]]="Unpaid",1,0)</f>
        <v>1</v>
      </c>
      <c r="X732" s="72">
        <f>IF(Table15[[#This Row],[Payment_Status]]="Pending",1,0)</f>
        <v>0</v>
      </c>
      <c r="Y732" s="72" t="s">
        <v>50</v>
      </c>
      <c r="Z732" s="72" t="s">
        <v>44</v>
      </c>
      <c r="AA732" s="72" t="s">
        <v>31</v>
      </c>
      <c r="AB732" s="72">
        <v>109.46</v>
      </c>
      <c r="AC732" s="72">
        <v>156.81</v>
      </c>
      <c r="AD732" s="72" t="s">
        <v>32</v>
      </c>
      <c r="AE732" s="73">
        <v>44186</v>
      </c>
      <c r="AF732" s="72">
        <v>72</v>
      </c>
      <c r="AG732" s="76" t="s">
        <v>33</v>
      </c>
    </row>
    <row r="733" spans="5:33" x14ac:dyDescent="0.3">
      <c r="E733" s="71" t="s">
        <v>1431</v>
      </c>
      <c r="F733" s="72" t="s">
        <v>4710</v>
      </c>
      <c r="G733" s="72" t="s">
        <v>6714</v>
      </c>
      <c r="H733" s="72" t="s">
        <v>26</v>
      </c>
      <c r="I733" s="72" t="s">
        <v>8027</v>
      </c>
      <c r="J733" s="72" t="s">
        <v>8022</v>
      </c>
      <c r="K733" s="72" t="s">
        <v>1432</v>
      </c>
      <c r="L733" s="73">
        <v>45585</v>
      </c>
      <c r="M733" s="74">
        <v>4.0752314814814818E-2</v>
      </c>
      <c r="N733" s="72">
        <v>351.06</v>
      </c>
      <c r="O733" s="72">
        <v>1418.45</v>
      </c>
      <c r="P733" s="72">
        <v>1769.51</v>
      </c>
      <c r="Q733" s="72">
        <v>2363.0100000000002</v>
      </c>
      <c r="R733" s="75">
        <v>45750</v>
      </c>
      <c r="S733" s="72" t="str">
        <f>TEXT(Table15[[#This Row],[Billing_Date]],"YYYY")</f>
        <v>2025</v>
      </c>
      <c r="T733" s="75">
        <v>45859</v>
      </c>
      <c r="U733" s="72" t="s">
        <v>28</v>
      </c>
      <c r="V733" s="72">
        <f>IF(Table15[[#This Row],[Payment_Status]]="Paid",1,0)</f>
        <v>1</v>
      </c>
      <c r="W733" s="72">
        <f>IF(Table15[[#This Row],[Payment_Status]]="Unpaid",1,0)</f>
        <v>0</v>
      </c>
      <c r="X733" s="72">
        <f>IF(Table15[[#This Row],[Payment_Status]]="Pending",1,0)</f>
        <v>0</v>
      </c>
      <c r="Y733" s="72" t="s">
        <v>50</v>
      </c>
      <c r="Z733" s="72" t="s">
        <v>44</v>
      </c>
      <c r="AA733" s="72" t="s">
        <v>51</v>
      </c>
      <c r="AB733" s="72">
        <v>245.66</v>
      </c>
      <c r="AC733" s="72">
        <v>105.4</v>
      </c>
      <c r="AD733" s="72" t="s">
        <v>46</v>
      </c>
      <c r="AE733" s="73">
        <v>43018</v>
      </c>
      <c r="AF733" s="72">
        <v>45</v>
      </c>
      <c r="AG733" s="76" t="s">
        <v>40</v>
      </c>
    </row>
    <row r="734" spans="5:33" x14ac:dyDescent="0.3">
      <c r="E734" s="71" t="s">
        <v>1433</v>
      </c>
      <c r="F734" s="72" t="s">
        <v>4711</v>
      </c>
      <c r="G734" s="72" t="s">
        <v>6715</v>
      </c>
      <c r="H734" s="72" t="s">
        <v>30</v>
      </c>
      <c r="I734" s="72" t="s">
        <v>8029</v>
      </c>
      <c r="J734" s="72" t="s">
        <v>8020</v>
      </c>
      <c r="K734" s="72" t="s">
        <v>1434</v>
      </c>
      <c r="L734" s="73">
        <v>45807</v>
      </c>
      <c r="M734" s="74">
        <v>0.69247685185185182</v>
      </c>
      <c r="N734" s="72">
        <v>215.81</v>
      </c>
      <c r="O734" s="72">
        <v>2397.61</v>
      </c>
      <c r="P734" s="72">
        <v>2613.42</v>
      </c>
      <c r="Q734" s="72">
        <v>1172.9100000000001</v>
      </c>
      <c r="R734" s="75">
        <v>45812</v>
      </c>
      <c r="S734" s="72" t="str">
        <f>TEXT(Table15[[#This Row],[Billing_Date]],"YYYY")</f>
        <v>2025</v>
      </c>
      <c r="T734" s="75">
        <v>45861</v>
      </c>
      <c r="U734" s="72" t="s">
        <v>37</v>
      </c>
      <c r="V734" s="72">
        <f>IF(Table15[[#This Row],[Payment_Status]]="Paid",1,0)</f>
        <v>0</v>
      </c>
      <c r="W734" s="72">
        <f>IF(Table15[[#This Row],[Payment_Status]]="Unpaid",1,0)</f>
        <v>0</v>
      </c>
      <c r="X734" s="72">
        <f>IF(Table15[[#This Row],[Payment_Status]]="Pending",1,0)</f>
        <v>1</v>
      </c>
      <c r="Y734" s="72" t="s">
        <v>50</v>
      </c>
      <c r="Z734" s="72" t="s">
        <v>44</v>
      </c>
      <c r="AA734" s="72" t="s">
        <v>45</v>
      </c>
      <c r="AB734" s="72">
        <v>117.54</v>
      </c>
      <c r="AC734" s="72">
        <v>98.27</v>
      </c>
      <c r="AD734" s="72" t="s">
        <v>46</v>
      </c>
      <c r="AE734" s="73">
        <v>44705</v>
      </c>
      <c r="AF734" s="72">
        <v>46</v>
      </c>
      <c r="AG734" s="76" t="s">
        <v>64</v>
      </c>
    </row>
    <row r="735" spans="5:33" x14ac:dyDescent="0.3">
      <c r="E735" s="71" t="s">
        <v>1435</v>
      </c>
      <c r="F735" s="72" t="s">
        <v>4712</v>
      </c>
      <c r="G735" s="72" t="s">
        <v>6716</v>
      </c>
      <c r="H735" s="72" t="s">
        <v>26</v>
      </c>
      <c r="I735" s="72" t="s">
        <v>8027</v>
      </c>
      <c r="J735" s="72" t="s">
        <v>8022</v>
      </c>
      <c r="K735" s="72" t="s">
        <v>1436</v>
      </c>
      <c r="L735" s="73">
        <v>45551</v>
      </c>
      <c r="M735" s="74">
        <v>0.75743055555555561</v>
      </c>
      <c r="N735" s="72">
        <v>383.94</v>
      </c>
      <c r="O735" s="72">
        <v>3415.36</v>
      </c>
      <c r="P735" s="72">
        <v>3799.3</v>
      </c>
      <c r="Q735" s="72">
        <v>2414.1999999999998</v>
      </c>
      <c r="R735" s="75">
        <v>45554</v>
      </c>
      <c r="S735" s="72" t="str">
        <f>TEXT(Table15[[#This Row],[Billing_Date]],"YYYY")</f>
        <v>2024</v>
      </c>
      <c r="T735" s="75">
        <v>45885</v>
      </c>
      <c r="U735" s="72" t="s">
        <v>37</v>
      </c>
      <c r="V735" s="72">
        <f>IF(Table15[[#This Row],[Payment_Status]]="Paid",1,0)</f>
        <v>0</v>
      </c>
      <c r="W735" s="72">
        <f>IF(Table15[[#This Row],[Payment_Status]]="Unpaid",1,0)</f>
        <v>0</v>
      </c>
      <c r="X735" s="72">
        <f>IF(Table15[[#This Row],[Payment_Status]]="Pending",1,0)</f>
        <v>1</v>
      </c>
      <c r="Y735" s="72" t="s">
        <v>50</v>
      </c>
      <c r="Z735" s="72" t="s">
        <v>44</v>
      </c>
      <c r="AA735" s="72" t="s">
        <v>63</v>
      </c>
      <c r="AB735" s="72">
        <v>201.53</v>
      </c>
      <c r="AC735" s="72">
        <v>182.41</v>
      </c>
      <c r="AD735" s="72" t="s">
        <v>32</v>
      </c>
      <c r="AE735" s="73">
        <v>45139</v>
      </c>
      <c r="AF735" s="72">
        <v>31</v>
      </c>
      <c r="AG735" s="76" t="s">
        <v>64</v>
      </c>
    </row>
    <row r="736" spans="5:33" x14ac:dyDescent="0.3">
      <c r="E736" s="71" t="s">
        <v>710</v>
      </c>
      <c r="F736" s="72" t="s">
        <v>4713</v>
      </c>
      <c r="G736" s="72" t="s">
        <v>6717</v>
      </c>
      <c r="H736" s="72" t="s">
        <v>26</v>
      </c>
      <c r="I736" s="72" t="s">
        <v>8027</v>
      </c>
      <c r="J736" s="72" t="s">
        <v>8022</v>
      </c>
      <c r="K736" s="72" t="s">
        <v>711</v>
      </c>
      <c r="L736" s="73">
        <v>45675</v>
      </c>
      <c r="M736" s="74">
        <v>0.63803240740740741</v>
      </c>
      <c r="N736" s="72">
        <v>453.67</v>
      </c>
      <c r="O736" s="72">
        <v>3488.67</v>
      </c>
      <c r="P736" s="72">
        <v>3942.34</v>
      </c>
      <c r="Q736" s="72">
        <v>2647.99</v>
      </c>
      <c r="R736" s="75">
        <v>45744</v>
      </c>
      <c r="S736" s="72" t="str">
        <f>TEXT(Table15[[#This Row],[Billing_Date]],"YYYY")</f>
        <v>2025</v>
      </c>
      <c r="T736" s="75">
        <v>45874</v>
      </c>
      <c r="U736" s="72" t="s">
        <v>49</v>
      </c>
      <c r="V736" s="72">
        <f>IF(Table15[[#This Row],[Payment_Status]]="Paid",1,0)</f>
        <v>0</v>
      </c>
      <c r="W736" s="72">
        <f>IF(Table15[[#This Row],[Payment_Status]]="Unpaid",1,0)</f>
        <v>1</v>
      </c>
      <c r="X736" s="72">
        <f>IF(Table15[[#This Row],[Payment_Status]]="Pending",1,0)</f>
        <v>0</v>
      </c>
      <c r="Y736" s="72" t="s">
        <v>29</v>
      </c>
      <c r="Z736" s="72" t="s">
        <v>39</v>
      </c>
      <c r="AA736" s="72" t="s">
        <v>85</v>
      </c>
      <c r="AB736" s="72">
        <v>301.83999999999997</v>
      </c>
      <c r="AC736" s="72">
        <v>151.83000000000001</v>
      </c>
      <c r="AD736" s="72" t="s">
        <v>46</v>
      </c>
      <c r="AE736" s="73">
        <v>44255</v>
      </c>
      <c r="AF736" s="72">
        <v>39</v>
      </c>
      <c r="AG736" s="76" t="s">
        <v>40</v>
      </c>
    </row>
    <row r="737" spans="5:33" x14ac:dyDescent="0.3">
      <c r="E737" s="71" t="s">
        <v>1439</v>
      </c>
      <c r="F737" s="72" t="s">
        <v>4714</v>
      </c>
      <c r="G737" s="72" t="s">
        <v>6718</v>
      </c>
      <c r="H737" s="72" t="s">
        <v>35</v>
      </c>
      <c r="I737" s="72" t="s">
        <v>8031</v>
      </c>
      <c r="J737" s="72" t="s">
        <v>8024</v>
      </c>
      <c r="K737" s="72" t="s">
        <v>1440</v>
      </c>
      <c r="L737" s="73">
        <v>45520</v>
      </c>
      <c r="M737" s="74">
        <v>0.51729166666666671</v>
      </c>
      <c r="N737" s="72">
        <v>142.22</v>
      </c>
      <c r="O737" s="72">
        <v>4123.4399999999996</v>
      </c>
      <c r="P737" s="72">
        <v>4265.66</v>
      </c>
      <c r="Q737" s="72">
        <v>803.77</v>
      </c>
      <c r="R737" s="75">
        <v>45598</v>
      </c>
      <c r="S737" s="72" t="str">
        <f>TEXT(Table15[[#This Row],[Billing_Date]],"YYYY")</f>
        <v>2024</v>
      </c>
      <c r="T737" s="75">
        <v>45877</v>
      </c>
      <c r="U737" s="72" t="s">
        <v>49</v>
      </c>
      <c r="V737" s="72">
        <f>IF(Table15[[#This Row],[Payment_Status]]="Paid",1,0)</f>
        <v>0</v>
      </c>
      <c r="W737" s="72">
        <f>IF(Table15[[#This Row],[Payment_Status]]="Unpaid",1,0)</f>
        <v>1</v>
      </c>
      <c r="X737" s="72">
        <f>IF(Table15[[#This Row],[Payment_Status]]="Pending",1,0)</f>
        <v>0</v>
      </c>
      <c r="Y737" s="72" t="s">
        <v>43</v>
      </c>
      <c r="Z737" s="72" t="s">
        <v>39</v>
      </c>
      <c r="AA737" s="72" t="s">
        <v>63</v>
      </c>
      <c r="AB737" s="72">
        <v>74.81</v>
      </c>
      <c r="AC737" s="72">
        <v>67.41</v>
      </c>
      <c r="AD737" s="72" t="s">
        <v>32</v>
      </c>
      <c r="AE737" s="73">
        <v>43446</v>
      </c>
      <c r="AF737" s="72">
        <v>23</v>
      </c>
      <c r="AG737" s="76" t="s">
        <v>33</v>
      </c>
    </row>
    <row r="738" spans="5:33" x14ac:dyDescent="0.3">
      <c r="E738" s="71" t="s">
        <v>1441</v>
      </c>
      <c r="F738" s="72" t="s">
        <v>4715</v>
      </c>
      <c r="G738" s="72" t="s">
        <v>6719</v>
      </c>
      <c r="H738" s="72" t="s">
        <v>35</v>
      </c>
      <c r="I738" s="72" t="s">
        <v>8028</v>
      </c>
      <c r="J738" s="72" t="s">
        <v>8022</v>
      </c>
      <c r="K738" s="72" t="s">
        <v>1442</v>
      </c>
      <c r="L738" s="73">
        <v>45762</v>
      </c>
      <c r="M738" s="74">
        <v>8.5810185185185184E-2</v>
      </c>
      <c r="N738" s="72">
        <v>371.31</v>
      </c>
      <c r="O738" s="72">
        <v>4311.09</v>
      </c>
      <c r="P738" s="72">
        <v>4682.3999999999996</v>
      </c>
      <c r="Q738" s="72">
        <v>2505.3200000000002</v>
      </c>
      <c r="R738" s="75">
        <v>45763</v>
      </c>
      <c r="S738" s="72" t="str">
        <f>TEXT(Table15[[#This Row],[Billing_Date]],"YYYY")</f>
        <v>2025</v>
      </c>
      <c r="T738" s="75">
        <v>45885</v>
      </c>
      <c r="U738" s="72" t="s">
        <v>49</v>
      </c>
      <c r="V738" s="72">
        <f>IF(Table15[[#This Row],[Payment_Status]]="Paid",1,0)</f>
        <v>0</v>
      </c>
      <c r="W738" s="72">
        <f>IF(Table15[[#This Row],[Payment_Status]]="Unpaid",1,0)</f>
        <v>1</v>
      </c>
      <c r="X738" s="72">
        <f>IF(Table15[[#This Row],[Payment_Status]]="Pending",1,0)</f>
        <v>0</v>
      </c>
      <c r="Y738" s="72" t="s">
        <v>43</v>
      </c>
      <c r="Z738" s="72" t="s">
        <v>30</v>
      </c>
      <c r="AA738" s="72" t="s">
        <v>85</v>
      </c>
      <c r="AB738" s="72">
        <v>253.48</v>
      </c>
      <c r="AC738" s="72">
        <v>117.83</v>
      </c>
      <c r="AD738" s="72" t="s">
        <v>32</v>
      </c>
      <c r="AE738" s="73">
        <v>42310</v>
      </c>
      <c r="AF738" s="72">
        <v>69</v>
      </c>
      <c r="AG738" s="76" t="s">
        <v>33</v>
      </c>
    </row>
    <row r="739" spans="5:33" x14ac:dyDescent="0.3">
      <c r="E739" s="71" t="s">
        <v>1443</v>
      </c>
      <c r="F739" s="72" t="s">
        <v>4716</v>
      </c>
      <c r="G739" s="72" t="s">
        <v>6720</v>
      </c>
      <c r="H739" s="72" t="s">
        <v>26</v>
      </c>
      <c r="I739" s="72" t="s">
        <v>8030</v>
      </c>
      <c r="J739" s="72" t="s">
        <v>8023</v>
      </c>
      <c r="K739" s="72" t="s">
        <v>1444</v>
      </c>
      <c r="L739" s="73">
        <v>45718</v>
      </c>
      <c r="M739" s="74">
        <v>0.70934027777777775</v>
      </c>
      <c r="N739" s="72">
        <v>76.42</v>
      </c>
      <c r="O739" s="72">
        <v>3930.37</v>
      </c>
      <c r="P739" s="72">
        <v>4006.79</v>
      </c>
      <c r="Q739" s="72">
        <v>382.37</v>
      </c>
      <c r="R739" s="75">
        <v>45776</v>
      </c>
      <c r="S739" s="72" t="str">
        <f>TEXT(Table15[[#This Row],[Billing_Date]],"YYYY")</f>
        <v>2025</v>
      </c>
      <c r="T739" s="75">
        <v>45863</v>
      </c>
      <c r="U739" s="72" t="s">
        <v>28</v>
      </c>
      <c r="V739" s="72">
        <f>IF(Table15[[#This Row],[Payment_Status]]="Paid",1,0)</f>
        <v>1</v>
      </c>
      <c r="W739" s="72">
        <f>IF(Table15[[#This Row],[Payment_Status]]="Unpaid",1,0)</f>
        <v>0</v>
      </c>
      <c r="X739" s="72">
        <f>IF(Table15[[#This Row],[Payment_Status]]="Pending",1,0)</f>
        <v>0</v>
      </c>
      <c r="Y739" s="72" t="s">
        <v>58</v>
      </c>
      <c r="Z739" s="72" t="s">
        <v>44</v>
      </c>
      <c r="AA739" s="72" t="s">
        <v>63</v>
      </c>
      <c r="AB739" s="72">
        <v>35.17</v>
      </c>
      <c r="AC739" s="72">
        <v>41.25</v>
      </c>
      <c r="AD739" s="72" t="s">
        <v>32</v>
      </c>
      <c r="AE739" s="73">
        <v>43801</v>
      </c>
      <c r="AF739" s="72">
        <v>35</v>
      </c>
      <c r="AG739" s="76" t="s">
        <v>33</v>
      </c>
    </row>
    <row r="740" spans="5:33" x14ac:dyDescent="0.3">
      <c r="E740" s="71" t="s">
        <v>1445</v>
      </c>
      <c r="F740" s="72" t="s">
        <v>4717</v>
      </c>
      <c r="G740" s="72" t="s">
        <v>6721</v>
      </c>
      <c r="H740" s="72" t="s">
        <v>26</v>
      </c>
      <c r="I740" s="72" t="s">
        <v>8027</v>
      </c>
      <c r="J740" s="72" t="s">
        <v>8022</v>
      </c>
      <c r="K740" s="72" t="s">
        <v>1446</v>
      </c>
      <c r="L740" s="73">
        <v>45537</v>
      </c>
      <c r="M740" s="74">
        <v>0.33952546296296299</v>
      </c>
      <c r="N740" s="72">
        <v>221.96</v>
      </c>
      <c r="O740" s="72">
        <v>1205.8800000000001</v>
      </c>
      <c r="P740" s="72">
        <v>1427.84</v>
      </c>
      <c r="Q740" s="72">
        <v>1406.88</v>
      </c>
      <c r="R740" s="75">
        <v>45540</v>
      </c>
      <c r="S740" s="72" t="str">
        <f>TEXT(Table15[[#This Row],[Billing_Date]],"YYYY")</f>
        <v>2024</v>
      </c>
      <c r="T740" s="75">
        <v>45866</v>
      </c>
      <c r="U740" s="72" t="s">
        <v>28</v>
      </c>
      <c r="V740" s="72">
        <f>IF(Table15[[#This Row],[Payment_Status]]="Paid",1,0)</f>
        <v>1</v>
      </c>
      <c r="W740" s="72">
        <f>IF(Table15[[#This Row],[Payment_Status]]="Unpaid",1,0)</f>
        <v>0</v>
      </c>
      <c r="X740" s="72">
        <f>IF(Table15[[#This Row],[Payment_Status]]="Pending",1,0)</f>
        <v>0</v>
      </c>
      <c r="Y740" s="72" t="s">
        <v>58</v>
      </c>
      <c r="Z740" s="72" t="s">
        <v>39</v>
      </c>
      <c r="AA740" s="72" t="s">
        <v>63</v>
      </c>
      <c r="AB740" s="72">
        <v>132.62</v>
      </c>
      <c r="AC740" s="72">
        <v>89.34</v>
      </c>
      <c r="AD740" s="72" t="s">
        <v>32</v>
      </c>
      <c r="AE740" s="73">
        <v>44730</v>
      </c>
      <c r="AF740" s="72">
        <v>46</v>
      </c>
      <c r="AG740" s="76" t="s">
        <v>64</v>
      </c>
    </row>
    <row r="741" spans="5:33" x14ac:dyDescent="0.3">
      <c r="E741" s="71" t="s">
        <v>1447</v>
      </c>
      <c r="F741" s="72" t="s">
        <v>4718</v>
      </c>
      <c r="G741" s="72" t="s">
        <v>6722</v>
      </c>
      <c r="H741" s="72" t="s">
        <v>26</v>
      </c>
      <c r="I741" s="72" t="s">
        <v>8025</v>
      </c>
      <c r="J741" s="72" t="s">
        <v>8020</v>
      </c>
      <c r="K741" s="72" t="s">
        <v>1448</v>
      </c>
      <c r="L741" s="73">
        <v>45622</v>
      </c>
      <c r="M741" s="74">
        <v>0.69741898148148151</v>
      </c>
      <c r="N741" s="72">
        <v>28.93</v>
      </c>
      <c r="O741" s="72">
        <v>3645.54</v>
      </c>
      <c r="P741" s="72">
        <v>3674.47</v>
      </c>
      <c r="Q741" s="72">
        <v>136.65</v>
      </c>
      <c r="R741" s="75">
        <v>45819</v>
      </c>
      <c r="S741" s="72" t="str">
        <f>TEXT(Table15[[#This Row],[Billing_Date]],"YYYY")</f>
        <v>2025</v>
      </c>
      <c r="T741" s="75">
        <v>45878</v>
      </c>
      <c r="U741" s="72" t="s">
        <v>49</v>
      </c>
      <c r="V741" s="72">
        <f>IF(Table15[[#This Row],[Payment_Status]]="Paid",1,0)</f>
        <v>0</v>
      </c>
      <c r="W741" s="72">
        <f>IF(Table15[[#This Row],[Payment_Status]]="Unpaid",1,0)</f>
        <v>1</v>
      </c>
      <c r="X741" s="72">
        <f>IF(Table15[[#This Row],[Payment_Status]]="Pending",1,0)</f>
        <v>0</v>
      </c>
      <c r="Y741" s="72" t="s">
        <v>50</v>
      </c>
      <c r="Z741" s="72" t="s">
        <v>30</v>
      </c>
      <c r="AA741" s="72" t="s">
        <v>85</v>
      </c>
      <c r="AB741" s="72">
        <v>14.46</v>
      </c>
      <c r="AC741" s="72">
        <v>14.47</v>
      </c>
      <c r="AD741" s="72" t="s">
        <v>32</v>
      </c>
      <c r="AE741" s="73">
        <v>45384</v>
      </c>
      <c r="AF741" s="72">
        <v>37</v>
      </c>
      <c r="AG741" s="76" t="s">
        <v>33</v>
      </c>
    </row>
    <row r="742" spans="5:33" x14ac:dyDescent="0.3">
      <c r="E742" s="71" t="s">
        <v>1449</v>
      </c>
      <c r="F742" s="72" t="s">
        <v>4719</v>
      </c>
      <c r="G742" s="72" t="s">
        <v>6723</v>
      </c>
      <c r="H742" s="72" t="s">
        <v>35</v>
      </c>
      <c r="I742" s="72" t="s">
        <v>8029</v>
      </c>
      <c r="J742" s="72" t="s">
        <v>8020</v>
      </c>
      <c r="K742" s="72" t="s">
        <v>1450</v>
      </c>
      <c r="L742" s="73">
        <v>45765</v>
      </c>
      <c r="M742" s="74">
        <v>2.1967592592592594E-2</v>
      </c>
      <c r="N742" s="72">
        <v>103.42</v>
      </c>
      <c r="O742" s="72">
        <v>3475.2</v>
      </c>
      <c r="P742" s="72">
        <v>3578.62</v>
      </c>
      <c r="Q742" s="72">
        <v>614.5</v>
      </c>
      <c r="R742" s="75">
        <v>45767</v>
      </c>
      <c r="S742" s="72" t="str">
        <f>TEXT(Table15[[#This Row],[Billing_Date]],"YYYY")</f>
        <v>2025</v>
      </c>
      <c r="T742" s="75">
        <v>45864</v>
      </c>
      <c r="U742" s="72" t="s">
        <v>28</v>
      </c>
      <c r="V742" s="72">
        <f>IF(Table15[[#This Row],[Payment_Status]]="Paid",1,0)</f>
        <v>1</v>
      </c>
      <c r="W742" s="72">
        <f>IF(Table15[[#This Row],[Payment_Status]]="Unpaid",1,0)</f>
        <v>0</v>
      </c>
      <c r="X742" s="72">
        <f>IF(Table15[[#This Row],[Payment_Status]]="Pending",1,0)</f>
        <v>0</v>
      </c>
      <c r="Y742" s="72" t="s">
        <v>43</v>
      </c>
      <c r="Z742" s="72" t="s">
        <v>44</v>
      </c>
      <c r="AA742" s="72" t="s">
        <v>51</v>
      </c>
      <c r="AB742" s="72">
        <v>49.34</v>
      </c>
      <c r="AC742" s="72">
        <v>54.08</v>
      </c>
      <c r="AD742" s="72" t="s">
        <v>32</v>
      </c>
      <c r="AE742" s="73">
        <v>43433</v>
      </c>
      <c r="AF742" s="72">
        <v>47</v>
      </c>
      <c r="AG742" s="76" t="s">
        <v>33</v>
      </c>
    </row>
    <row r="743" spans="5:33" x14ac:dyDescent="0.3">
      <c r="E743" s="71" t="s">
        <v>1451</v>
      </c>
      <c r="F743" s="72" t="s">
        <v>4720</v>
      </c>
      <c r="G743" s="72" t="s">
        <v>6724</v>
      </c>
      <c r="H743" s="72" t="s">
        <v>26</v>
      </c>
      <c r="I743" s="72" t="s">
        <v>8026</v>
      </c>
      <c r="J743" s="72" t="s">
        <v>8021</v>
      </c>
      <c r="K743" s="72" t="s">
        <v>1452</v>
      </c>
      <c r="L743" s="73">
        <v>45538</v>
      </c>
      <c r="M743" s="74">
        <v>0.22930555555555557</v>
      </c>
      <c r="N743" s="72">
        <v>483.64</v>
      </c>
      <c r="O743" s="72">
        <v>3466.46</v>
      </c>
      <c r="P743" s="72">
        <v>3950.1</v>
      </c>
      <c r="Q743" s="72">
        <v>3325.03</v>
      </c>
      <c r="R743" s="75">
        <v>45737</v>
      </c>
      <c r="S743" s="72" t="str">
        <f>TEXT(Table15[[#This Row],[Billing_Date]],"YYYY")</f>
        <v>2025</v>
      </c>
      <c r="T743" s="75">
        <v>45873</v>
      </c>
      <c r="U743" s="72" t="s">
        <v>49</v>
      </c>
      <c r="V743" s="72">
        <f>IF(Table15[[#This Row],[Payment_Status]]="Paid",1,0)</f>
        <v>0</v>
      </c>
      <c r="W743" s="72">
        <f>IF(Table15[[#This Row],[Payment_Status]]="Unpaid",1,0)</f>
        <v>1</v>
      </c>
      <c r="X743" s="72">
        <f>IF(Table15[[#This Row],[Payment_Status]]="Pending",1,0)</f>
        <v>0</v>
      </c>
      <c r="Y743" s="72" t="s">
        <v>58</v>
      </c>
      <c r="Z743" s="72" t="s">
        <v>39</v>
      </c>
      <c r="AA743" s="72" t="s">
        <v>31</v>
      </c>
      <c r="AB743" s="72">
        <v>212.52</v>
      </c>
      <c r="AC743" s="72">
        <v>271.12</v>
      </c>
      <c r="AD743" s="72" t="s">
        <v>32</v>
      </c>
      <c r="AE743" s="73">
        <v>43605</v>
      </c>
      <c r="AF743" s="72">
        <v>19</v>
      </c>
      <c r="AG743" s="76" t="s">
        <v>64</v>
      </c>
    </row>
    <row r="744" spans="5:33" x14ac:dyDescent="0.3">
      <c r="E744" s="71" t="s">
        <v>1453</v>
      </c>
      <c r="F744" s="72" t="s">
        <v>4721</v>
      </c>
      <c r="G744" s="72" t="s">
        <v>6725</v>
      </c>
      <c r="H744" s="72" t="s">
        <v>35</v>
      </c>
      <c r="I744" s="72" t="s">
        <v>8029</v>
      </c>
      <c r="J744" s="72" t="s">
        <v>8020</v>
      </c>
      <c r="K744" s="72" t="s">
        <v>1454</v>
      </c>
      <c r="L744" s="73">
        <v>45669</v>
      </c>
      <c r="M744" s="74">
        <v>0.49951388888888887</v>
      </c>
      <c r="N744" s="72">
        <v>19.739999999999998</v>
      </c>
      <c r="O744" s="72">
        <v>2553.11</v>
      </c>
      <c r="P744" s="72">
        <v>2572.85</v>
      </c>
      <c r="Q744" s="72">
        <v>119.67</v>
      </c>
      <c r="R744" s="75">
        <v>45801</v>
      </c>
      <c r="S744" s="72" t="str">
        <f>TEXT(Table15[[#This Row],[Billing_Date]],"YYYY")</f>
        <v>2025</v>
      </c>
      <c r="T744" s="75">
        <v>45873</v>
      </c>
      <c r="U744" s="72" t="s">
        <v>37</v>
      </c>
      <c r="V744" s="72">
        <f>IF(Table15[[#This Row],[Payment_Status]]="Paid",1,0)</f>
        <v>0</v>
      </c>
      <c r="W744" s="72">
        <f>IF(Table15[[#This Row],[Payment_Status]]="Unpaid",1,0)</f>
        <v>0</v>
      </c>
      <c r="X744" s="72">
        <f>IF(Table15[[#This Row],[Payment_Status]]="Pending",1,0)</f>
        <v>1</v>
      </c>
      <c r="Y744" s="72" t="s">
        <v>38</v>
      </c>
      <c r="Z744" s="72" t="s">
        <v>44</v>
      </c>
      <c r="AA744" s="72" t="s">
        <v>85</v>
      </c>
      <c r="AB744" s="72">
        <v>12.82</v>
      </c>
      <c r="AC744" s="72">
        <v>6.92</v>
      </c>
      <c r="AD744" s="72" t="s">
        <v>32</v>
      </c>
      <c r="AE744" s="73">
        <v>42848</v>
      </c>
      <c r="AF744" s="72">
        <v>26</v>
      </c>
      <c r="AG744" s="76" t="s">
        <v>40</v>
      </c>
    </row>
    <row r="745" spans="5:33" x14ac:dyDescent="0.3">
      <c r="E745" s="71" t="s">
        <v>1557</v>
      </c>
      <c r="F745" s="72" t="s">
        <v>4722</v>
      </c>
      <c r="G745" s="72" t="s">
        <v>6726</v>
      </c>
      <c r="H745" s="72" t="s">
        <v>35</v>
      </c>
      <c r="I745" s="72" t="s">
        <v>8028</v>
      </c>
      <c r="J745" s="72" t="s">
        <v>8022</v>
      </c>
      <c r="K745" s="72" t="s">
        <v>1558</v>
      </c>
      <c r="L745" s="73">
        <v>45618</v>
      </c>
      <c r="M745" s="74">
        <v>0.43121527777777779</v>
      </c>
      <c r="N745" s="72">
        <v>193.72</v>
      </c>
      <c r="O745" s="72">
        <v>1603.54</v>
      </c>
      <c r="P745" s="72">
        <v>1797.26</v>
      </c>
      <c r="Q745" s="72">
        <v>1276.58</v>
      </c>
      <c r="R745" s="75">
        <v>45758</v>
      </c>
      <c r="S745" s="72" t="str">
        <f>TEXT(Table15[[#This Row],[Billing_Date]],"YYYY")</f>
        <v>2025</v>
      </c>
      <c r="T745" s="75">
        <v>45867</v>
      </c>
      <c r="U745" s="72" t="s">
        <v>28</v>
      </c>
      <c r="V745" s="72">
        <f>IF(Table15[[#This Row],[Payment_Status]]="Paid",1,0)</f>
        <v>1</v>
      </c>
      <c r="W745" s="72">
        <f>IF(Table15[[#This Row],[Payment_Status]]="Unpaid",1,0)</f>
        <v>0</v>
      </c>
      <c r="X745" s="72">
        <f>IF(Table15[[#This Row],[Payment_Status]]="Pending",1,0)</f>
        <v>0</v>
      </c>
      <c r="Y745" s="72" t="s">
        <v>50</v>
      </c>
      <c r="Z745" s="72" t="s">
        <v>30</v>
      </c>
      <c r="AA745" s="72" t="s">
        <v>31</v>
      </c>
      <c r="AB745" s="72">
        <v>95.66</v>
      </c>
      <c r="AC745" s="72">
        <v>98.06</v>
      </c>
      <c r="AD745" s="72" t="s">
        <v>32</v>
      </c>
      <c r="AE745" s="73">
        <v>43728</v>
      </c>
      <c r="AF745" s="72">
        <v>34</v>
      </c>
      <c r="AG745" s="76" t="s">
        <v>33</v>
      </c>
    </row>
    <row r="746" spans="5:33" x14ac:dyDescent="0.3">
      <c r="E746" s="71" t="s">
        <v>1457</v>
      </c>
      <c r="F746" s="72" t="s">
        <v>4723</v>
      </c>
      <c r="G746" s="72" t="s">
        <v>6727</v>
      </c>
      <c r="H746" s="72" t="s">
        <v>35</v>
      </c>
      <c r="I746" s="72" t="s">
        <v>8029</v>
      </c>
      <c r="J746" s="72" t="s">
        <v>8020</v>
      </c>
      <c r="K746" s="72" t="s">
        <v>1458</v>
      </c>
      <c r="L746" s="73">
        <v>45750</v>
      </c>
      <c r="M746" s="74">
        <v>3.0324074074074073E-3</v>
      </c>
      <c r="N746" s="72">
        <v>78.67</v>
      </c>
      <c r="O746" s="72">
        <v>3426.49</v>
      </c>
      <c r="P746" s="72">
        <v>3505.16</v>
      </c>
      <c r="Q746" s="72">
        <v>521.12</v>
      </c>
      <c r="R746" s="75">
        <v>45836</v>
      </c>
      <c r="S746" s="72" t="str">
        <f>TEXT(Table15[[#This Row],[Billing_Date]],"YYYY")</f>
        <v>2025</v>
      </c>
      <c r="T746" s="75">
        <v>45881</v>
      </c>
      <c r="U746" s="72" t="s">
        <v>49</v>
      </c>
      <c r="V746" s="72">
        <f>IF(Table15[[#This Row],[Payment_Status]]="Paid",1,0)</f>
        <v>0</v>
      </c>
      <c r="W746" s="72">
        <f>IF(Table15[[#This Row],[Payment_Status]]="Unpaid",1,0)</f>
        <v>1</v>
      </c>
      <c r="X746" s="72">
        <f>IF(Table15[[#This Row],[Payment_Status]]="Pending",1,0)</f>
        <v>0</v>
      </c>
      <c r="Y746" s="72" t="s">
        <v>38</v>
      </c>
      <c r="Z746" s="72" t="s">
        <v>44</v>
      </c>
      <c r="AA746" s="72" t="s">
        <v>85</v>
      </c>
      <c r="AB746" s="72">
        <v>44.92</v>
      </c>
      <c r="AC746" s="72">
        <v>33.75</v>
      </c>
      <c r="AD746" s="72" t="s">
        <v>46</v>
      </c>
      <c r="AE746" s="73">
        <v>43073</v>
      </c>
      <c r="AF746" s="72">
        <v>18</v>
      </c>
      <c r="AG746" s="76" t="s">
        <v>33</v>
      </c>
    </row>
    <row r="747" spans="5:33" x14ac:dyDescent="0.3">
      <c r="E747" s="71" t="s">
        <v>1459</v>
      </c>
      <c r="F747" s="72" t="s">
        <v>4724</v>
      </c>
      <c r="G747" s="72" t="s">
        <v>6728</v>
      </c>
      <c r="H747" s="72" t="s">
        <v>26</v>
      </c>
      <c r="I747" s="72" t="s">
        <v>8031</v>
      </c>
      <c r="J747" s="72" t="s">
        <v>8024</v>
      </c>
      <c r="K747" s="72" t="s">
        <v>1460</v>
      </c>
      <c r="L747" s="73">
        <v>45656</v>
      </c>
      <c r="M747" s="74">
        <v>6.1678240740740742E-2</v>
      </c>
      <c r="N747" s="72">
        <v>205.8</v>
      </c>
      <c r="O747" s="72">
        <v>1170.46</v>
      </c>
      <c r="P747" s="72">
        <v>1376.26</v>
      </c>
      <c r="Q747" s="72">
        <v>1057.68</v>
      </c>
      <c r="R747" s="75">
        <v>45659</v>
      </c>
      <c r="S747" s="72" t="str">
        <f>TEXT(Table15[[#This Row],[Billing_Date]],"YYYY")</f>
        <v>2025</v>
      </c>
      <c r="T747" s="75">
        <v>45866</v>
      </c>
      <c r="U747" s="72" t="s">
        <v>28</v>
      </c>
      <c r="V747" s="72">
        <f>IF(Table15[[#This Row],[Payment_Status]]="Paid",1,0)</f>
        <v>1</v>
      </c>
      <c r="W747" s="72">
        <f>IF(Table15[[#This Row],[Payment_Status]]="Unpaid",1,0)</f>
        <v>0</v>
      </c>
      <c r="X747" s="72">
        <f>IF(Table15[[#This Row],[Payment_Status]]="Pending",1,0)</f>
        <v>0</v>
      </c>
      <c r="Y747" s="72" t="s">
        <v>58</v>
      </c>
      <c r="Z747" s="72" t="s">
        <v>39</v>
      </c>
      <c r="AA747" s="72" t="s">
        <v>85</v>
      </c>
      <c r="AB747" s="72">
        <v>143.15</v>
      </c>
      <c r="AC747" s="72">
        <v>62.65</v>
      </c>
      <c r="AD747" s="72" t="s">
        <v>46</v>
      </c>
      <c r="AE747" s="73">
        <v>43888</v>
      </c>
      <c r="AF747" s="72">
        <v>72</v>
      </c>
      <c r="AG747" s="76" t="s">
        <v>33</v>
      </c>
    </row>
    <row r="748" spans="5:33" x14ac:dyDescent="0.3">
      <c r="E748" s="71" t="s">
        <v>1461</v>
      </c>
      <c r="F748" s="72" t="s">
        <v>4725</v>
      </c>
      <c r="G748" s="72" t="s">
        <v>6729</v>
      </c>
      <c r="H748" s="72" t="s">
        <v>35</v>
      </c>
      <c r="I748" s="72" t="s">
        <v>8025</v>
      </c>
      <c r="J748" s="72" t="s">
        <v>8020</v>
      </c>
      <c r="K748" s="72" t="s">
        <v>1462</v>
      </c>
      <c r="L748" s="73">
        <v>45769</v>
      </c>
      <c r="M748" s="74">
        <v>0.82800925925925928</v>
      </c>
      <c r="N748" s="72">
        <v>260.97000000000003</v>
      </c>
      <c r="O748" s="72">
        <v>1070.22</v>
      </c>
      <c r="P748" s="72">
        <v>1331.19</v>
      </c>
      <c r="Q748" s="72">
        <v>1631.35</v>
      </c>
      <c r="R748" s="75">
        <v>45771</v>
      </c>
      <c r="S748" s="72" t="str">
        <f>TEXT(Table15[[#This Row],[Billing_Date]],"YYYY")</f>
        <v>2025</v>
      </c>
      <c r="T748" s="75">
        <v>45870</v>
      </c>
      <c r="U748" s="72" t="s">
        <v>37</v>
      </c>
      <c r="V748" s="72">
        <f>IF(Table15[[#This Row],[Payment_Status]]="Paid",1,0)</f>
        <v>0</v>
      </c>
      <c r="W748" s="72">
        <f>IF(Table15[[#This Row],[Payment_Status]]="Unpaid",1,0)</f>
        <v>0</v>
      </c>
      <c r="X748" s="72">
        <f>IF(Table15[[#This Row],[Payment_Status]]="Pending",1,0)</f>
        <v>1</v>
      </c>
      <c r="Y748" s="72" t="s">
        <v>43</v>
      </c>
      <c r="Z748" s="72" t="s">
        <v>39</v>
      </c>
      <c r="AA748" s="72" t="s">
        <v>63</v>
      </c>
      <c r="AB748" s="72">
        <v>129.4</v>
      </c>
      <c r="AC748" s="72">
        <v>131.57</v>
      </c>
      <c r="AD748" s="72" t="s">
        <v>46</v>
      </c>
      <c r="AE748" s="73">
        <v>43663</v>
      </c>
      <c r="AF748" s="72">
        <v>35</v>
      </c>
      <c r="AG748" s="76" t="s">
        <v>33</v>
      </c>
    </row>
    <row r="749" spans="5:33" x14ac:dyDescent="0.3">
      <c r="E749" s="71" t="s">
        <v>1463</v>
      </c>
      <c r="F749" s="72" t="s">
        <v>4726</v>
      </c>
      <c r="G749" s="72" t="s">
        <v>6730</v>
      </c>
      <c r="H749" s="72" t="s">
        <v>35</v>
      </c>
      <c r="I749" s="72" t="s">
        <v>8030</v>
      </c>
      <c r="J749" s="72" t="s">
        <v>8023</v>
      </c>
      <c r="K749" s="72" t="s">
        <v>1464</v>
      </c>
      <c r="L749" s="73">
        <v>45832</v>
      </c>
      <c r="M749" s="74">
        <v>8.9895833333333328E-2</v>
      </c>
      <c r="N749" s="72">
        <v>468.87</v>
      </c>
      <c r="O749" s="72">
        <v>1562.55</v>
      </c>
      <c r="P749" s="72">
        <v>2031.42</v>
      </c>
      <c r="Q749" s="72">
        <v>2912.84</v>
      </c>
      <c r="R749" s="75">
        <v>45835</v>
      </c>
      <c r="S749" s="72" t="str">
        <f>TEXT(Table15[[#This Row],[Billing_Date]],"YYYY")</f>
        <v>2025</v>
      </c>
      <c r="T749" s="75">
        <v>45884</v>
      </c>
      <c r="U749" s="72" t="s">
        <v>49</v>
      </c>
      <c r="V749" s="72">
        <f>IF(Table15[[#This Row],[Payment_Status]]="Paid",1,0)</f>
        <v>0</v>
      </c>
      <c r="W749" s="72">
        <f>IF(Table15[[#This Row],[Payment_Status]]="Unpaid",1,0)</f>
        <v>1</v>
      </c>
      <c r="X749" s="72">
        <f>IF(Table15[[#This Row],[Payment_Status]]="Pending",1,0)</f>
        <v>0</v>
      </c>
      <c r="Y749" s="72" t="s">
        <v>43</v>
      </c>
      <c r="Z749" s="72" t="s">
        <v>44</v>
      </c>
      <c r="AA749" s="72" t="s">
        <v>85</v>
      </c>
      <c r="AB749" s="72">
        <v>296.58999999999997</v>
      </c>
      <c r="AC749" s="72">
        <v>172.28</v>
      </c>
      <c r="AD749" s="72" t="s">
        <v>46</v>
      </c>
      <c r="AE749" s="73">
        <v>43435</v>
      </c>
      <c r="AF749" s="72">
        <v>25</v>
      </c>
      <c r="AG749" s="76" t="s">
        <v>64</v>
      </c>
    </row>
    <row r="750" spans="5:33" x14ac:dyDescent="0.3">
      <c r="E750" s="71" t="s">
        <v>1465</v>
      </c>
      <c r="F750" s="72" t="s">
        <v>4727</v>
      </c>
      <c r="G750" s="72" t="s">
        <v>6731</v>
      </c>
      <c r="H750" s="72" t="s">
        <v>26</v>
      </c>
      <c r="I750" s="72" t="s">
        <v>8031</v>
      </c>
      <c r="J750" s="72" t="s">
        <v>8024</v>
      </c>
      <c r="K750" s="72" t="s">
        <v>1466</v>
      </c>
      <c r="L750" s="73">
        <v>45493</v>
      </c>
      <c r="M750" s="74">
        <v>0.31087962962962962</v>
      </c>
      <c r="N750" s="72">
        <v>416.07</v>
      </c>
      <c r="O750" s="72">
        <v>4641.41</v>
      </c>
      <c r="P750" s="72">
        <v>5057.4799999999996</v>
      </c>
      <c r="Q750" s="72">
        <v>2935.95</v>
      </c>
      <c r="R750" s="75">
        <v>45680</v>
      </c>
      <c r="S750" s="72" t="str">
        <f>TEXT(Table15[[#This Row],[Billing_Date]],"YYYY")</f>
        <v>2025</v>
      </c>
      <c r="T750" s="75">
        <v>45886</v>
      </c>
      <c r="U750" s="72" t="s">
        <v>37</v>
      </c>
      <c r="V750" s="72">
        <f>IF(Table15[[#This Row],[Payment_Status]]="Paid",1,0)</f>
        <v>0</v>
      </c>
      <c r="W750" s="72">
        <f>IF(Table15[[#This Row],[Payment_Status]]="Unpaid",1,0)</f>
        <v>0</v>
      </c>
      <c r="X750" s="72">
        <f>IF(Table15[[#This Row],[Payment_Status]]="Pending",1,0)</f>
        <v>1</v>
      </c>
      <c r="Y750" s="72" t="s">
        <v>38</v>
      </c>
      <c r="Z750" s="72" t="s">
        <v>39</v>
      </c>
      <c r="AA750" s="72" t="s">
        <v>85</v>
      </c>
      <c r="AB750" s="72">
        <v>257.51</v>
      </c>
      <c r="AC750" s="72">
        <v>158.56</v>
      </c>
      <c r="AD750" s="72" t="s">
        <v>32</v>
      </c>
      <c r="AE750" s="73">
        <v>43001</v>
      </c>
      <c r="AF750" s="72">
        <v>38</v>
      </c>
      <c r="AG750" s="76" t="s">
        <v>64</v>
      </c>
    </row>
    <row r="751" spans="5:33" x14ac:dyDescent="0.3">
      <c r="E751" s="71" t="s">
        <v>1467</v>
      </c>
      <c r="F751" s="72" t="s">
        <v>4728</v>
      </c>
      <c r="G751" s="72" t="s">
        <v>6732</v>
      </c>
      <c r="H751" s="72" t="s">
        <v>30</v>
      </c>
      <c r="I751" s="72" t="s">
        <v>8026</v>
      </c>
      <c r="J751" s="72" t="s">
        <v>8021</v>
      </c>
      <c r="K751" s="72" t="s">
        <v>1468</v>
      </c>
      <c r="L751" s="73">
        <v>45563</v>
      </c>
      <c r="M751" s="74">
        <v>0.35302083333333334</v>
      </c>
      <c r="N751" s="72">
        <v>437.52</v>
      </c>
      <c r="O751" s="72">
        <v>1796.78</v>
      </c>
      <c r="P751" s="72">
        <v>2234.3000000000002</v>
      </c>
      <c r="Q751" s="72">
        <v>2917.98</v>
      </c>
      <c r="R751" s="75">
        <v>45803</v>
      </c>
      <c r="S751" s="72" t="str">
        <f>TEXT(Table15[[#This Row],[Billing_Date]],"YYYY")</f>
        <v>2025</v>
      </c>
      <c r="T751" s="75">
        <v>45886</v>
      </c>
      <c r="U751" s="72" t="s">
        <v>28</v>
      </c>
      <c r="V751" s="72">
        <f>IF(Table15[[#This Row],[Payment_Status]]="Paid",1,0)</f>
        <v>1</v>
      </c>
      <c r="W751" s="72">
        <f>IF(Table15[[#This Row],[Payment_Status]]="Unpaid",1,0)</f>
        <v>0</v>
      </c>
      <c r="X751" s="72">
        <f>IF(Table15[[#This Row],[Payment_Status]]="Pending",1,0)</f>
        <v>0</v>
      </c>
      <c r="Y751" s="72" t="s">
        <v>50</v>
      </c>
      <c r="Z751" s="72" t="s">
        <v>44</v>
      </c>
      <c r="AA751" s="72" t="s">
        <v>31</v>
      </c>
      <c r="AB751" s="72">
        <v>177.3</v>
      </c>
      <c r="AC751" s="72">
        <v>260.22000000000003</v>
      </c>
      <c r="AD751" s="72" t="s">
        <v>46</v>
      </c>
      <c r="AE751" s="73">
        <v>45347</v>
      </c>
      <c r="AF751" s="72">
        <v>67</v>
      </c>
      <c r="AG751" s="76" t="s">
        <v>33</v>
      </c>
    </row>
    <row r="752" spans="5:33" x14ac:dyDescent="0.3">
      <c r="E752" s="71" t="s">
        <v>1469</v>
      </c>
      <c r="F752" s="72" t="s">
        <v>4729</v>
      </c>
      <c r="G752" s="72" t="s">
        <v>6733</v>
      </c>
      <c r="H752" s="72" t="s">
        <v>35</v>
      </c>
      <c r="I752" s="72" t="s">
        <v>8030</v>
      </c>
      <c r="J752" s="72" t="s">
        <v>8023</v>
      </c>
      <c r="K752" s="72" t="s">
        <v>1470</v>
      </c>
      <c r="L752" s="73">
        <v>45830</v>
      </c>
      <c r="M752" s="74">
        <v>0.68190972222222224</v>
      </c>
      <c r="N752" s="72">
        <v>104.3</v>
      </c>
      <c r="O752" s="72">
        <v>2658.68</v>
      </c>
      <c r="P752" s="72">
        <v>2762.98</v>
      </c>
      <c r="Q752" s="72">
        <v>596.54</v>
      </c>
      <c r="R752" s="75">
        <v>45833</v>
      </c>
      <c r="S752" s="72" t="str">
        <f>TEXT(Table15[[#This Row],[Billing_Date]],"YYYY")</f>
        <v>2025</v>
      </c>
      <c r="T752" s="75">
        <v>45878</v>
      </c>
      <c r="U752" s="72" t="s">
        <v>37</v>
      </c>
      <c r="V752" s="72">
        <f>IF(Table15[[#This Row],[Payment_Status]]="Paid",1,0)</f>
        <v>0</v>
      </c>
      <c r="W752" s="72">
        <f>IF(Table15[[#This Row],[Payment_Status]]="Unpaid",1,0)</f>
        <v>0</v>
      </c>
      <c r="X752" s="72">
        <f>IF(Table15[[#This Row],[Payment_Status]]="Pending",1,0)</f>
        <v>1</v>
      </c>
      <c r="Y752" s="72" t="s">
        <v>43</v>
      </c>
      <c r="Z752" s="72" t="s">
        <v>44</v>
      </c>
      <c r="AA752" s="72" t="s">
        <v>31</v>
      </c>
      <c r="AB752" s="72">
        <v>56.28</v>
      </c>
      <c r="AC752" s="72">
        <v>48.02</v>
      </c>
      <c r="AD752" s="72" t="s">
        <v>46</v>
      </c>
      <c r="AE752" s="73">
        <v>43000</v>
      </c>
      <c r="AF752" s="72">
        <v>34</v>
      </c>
      <c r="AG752" s="76" t="s">
        <v>33</v>
      </c>
    </row>
    <row r="753" spans="5:33" x14ac:dyDescent="0.3">
      <c r="E753" s="71" t="s">
        <v>1471</v>
      </c>
      <c r="F753" s="72" t="s">
        <v>4730</v>
      </c>
      <c r="G753" s="72" t="s">
        <v>6734</v>
      </c>
      <c r="H753" s="72" t="s">
        <v>30</v>
      </c>
      <c r="I753" s="72" t="s">
        <v>8027</v>
      </c>
      <c r="J753" s="72" t="s">
        <v>8022</v>
      </c>
      <c r="K753" s="72" t="s">
        <v>1472</v>
      </c>
      <c r="L753" s="73">
        <v>45716</v>
      </c>
      <c r="M753" s="74">
        <v>0.46234953703703702</v>
      </c>
      <c r="N753" s="72">
        <v>213.55</v>
      </c>
      <c r="O753" s="72">
        <v>4787.83</v>
      </c>
      <c r="P753" s="72">
        <v>5001.38</v>
      </c>
      <c r="Q753" s="72">
        <v>1036.49</v>
      </c>
      <c r="R753" s="75">
        <v>45754</v>
      </c>
      <c r="S753" s="72" t="str">
        <f>TEXT(Table15[[#This Row],[Billing_Date]],"YYYY")</f>
        <v>2025</v>
      </c>
      <c r="T753" s="75">
        <v>45875</v>
      </c>
      <c r="U753" s="72" t="s">
        <v>37</v>
      </c>
      <c r="V753" s="72">
        <f>IF(Table15[[#This Row],[Payment_Status]]="Paid",1,0)</f>
        <v>0</v>
      </c>
      <c r="W753" s="72">
        <f>IF(Table15[[#This Row],[Payment_Status]]="Unpaid",1,0)</f>
        <v>0</v>
      </c>
      <c r="X753" s="72">
        <f>IF(Table15[[#This Row],[Payment_Status]]="Pending",1,0)</f>
        <v>1</v>
      </c>
      <c r="Y753" s="72" t="s">
        <v>50</v>
      </c>
      <c r="Z753" s="72" t="s">
        <v>44</v>
      </c>
      <c r="AA753" s="72" t="s">
        <v>63</v>
      </c>
      <c r="AB753" s="72">
        <v>116.73</v>
      </c>
      <c r="AC753" s="72">
        <v>96.82</v>
      </c>
      <c r="AD753" s="72" t="s">
        <v>46</v>
      </c>
      <c r="AE753" s="73">
        <v>44780</v>
      </c>
      <c r="AF753" s="72">
        <v>69</v>
      </c>
      <c r="AG753" s="76" t="s">
        <v>33</v>
      </c>
    </row>
    <row r="754" spans="5:33" x14ac:dyDescent="0.3">
      <c r="E754" s="71" t="s">
        <v>67</v>
      </c>
      <c r="F754" s="72" t="s">
        <v>4731</v>
      </c>
      <c r="G754" s="72" t="s">
        <v>6735</v>
      </c>
      <c r="H754" s="72" t="s">
        <v>26</v>
      </c>
      <c r="I754" s="72" t="s">
        <v>8028</v>
      </c>
      <c r="J754" s="72" t="s">
        <v>8022</v>
      </c>
      <c r="K754" s="72" t="s">
        <v>68</v>
      </c>
      <c r="L754" s="73">
        <v>45743</v>
      </c>
      <c r="M754" s="74">
        <v>0.86283564814814817</v>
      </c>
      <c r="N754" s="72">
        <v>396.92</v>
      </c>
      <c r="O754" s="72">
        <v>1239.3599999999999</v>
      </c>
      <c r="P754" s="72">
        <v>1636.28</v>
      </c>
      <c r="Q754" s="72">
        <v>1967.98</v>
      </c>
      <c r="R754" s="75">
        <v>45746</v>
      </c>
      <c r="S754" s="72" t="str">
        <f>TEXT(Table15[[#This Row],[Billing_Date]],"YYYY")</f>
        <v>2025</v>
      </c>
      <c r="T754" s="75">
        <v>45886</v>
      </c>
      <c r="U754" s="72" t="s">
        <v>49</v>
      </c>
      <c r="V754" s="72">
        <f>IF(Table15[[#This Row],[Payment_Status]]="Paid",1,0)</f>
        <v>0</v>
      </c>
      <c r="W754" s="72">
        <f>IF(Table15[[#This Row],[Payment_Status]]="Unpaid",1,0)</f>
        <v>1</v>
      </c>
      <c r="X754" s="72">
        <f>IF(Table15[[#This Row],[Payment_Status]]="Pending",1,0)</f>
        <v>0</v>
      </c>
      <c r="Y754" s="72" t="s">
        <v>43</v>
      </c>
      <c r="Z754" s="72" t="s">
        <v>30</v>
      </c>
      <c r="AA754" s="72" t="s">
        <v>31</v>
      </c>
      <c r="AB754" s="72">
        <v>249.49</v>
      </c>
      <c r="AC754" s="72">
        <v>147.43</v>
      </c>
      <c r="AD754" s="72" t="s">
        <v>32</v>
      </c>
      <c r="AE754" s="73">
        <v>42894</v>
      </c>
      <c r="AF754" s="72">
        <v>22</v>
      </c>
      <c r="AG754" s="76" t="s">
        <v>64</v>
      </c>
    </row>
    <row r="755" spans="5:33" x14ac:dyDescent="0.3">
      <c r="E755" s="71" t="s">
        <v>1475</v>
      </c>
      <c r="F755" s="72" t="s">
        <v>4732</v>
      </c>
      <c r="G755" s="72" t="s">
        <v>6736</v>
      </c>
      <c r="H755" s="72" t="s">
        <v>35</v>
      </c>
      <c r="I755" s="72" t="s">
        <v>8027</v>
      </c>
      <c r="J755" s="72" t="s">
        <v>8022</v>
      </c>
      <c r="K755" s="72" t="s">
        <v>1476</v>
      </c>
      <c r="L755" s="73">
        <v>45584</v>
      </c>
      <c r="M755" s="74">
        <v>0.28888888888888886</v>
      </c>
      <c r="N755" s="72">
        <v>174.23</v>
      </c>
      <c r="O755" s="72">
        <v>2259.34</v>
      </c>
      <c r="P755" s="72">
        <v>2433.5700000000002</v>
      </c>
      <c r="Q755" s="72">
        <v>822.6</v>
      </c>
      <c r="R755" s="75">
        <v>45709</v>
      </c>
      <c r="S755" s="72" t="str">
        <f>TEXT(Table15[[#This Row],[Billing_Date]],"YYYY")</f>
        <v>2025</v>
      </c>
      <c r="T755" s="75">
        <v>45884</v>
      </c>
      <c r="U755" s="72" t="s">
        <v>37</v>
      </c>
      <c r="V755" s="72">
        <f>IF(Table15[[#This Row],[Payment_Status]]="Paid",1,0)</f>
        <v>0</v>
      </c>
      <c r="W755" s="72">
        <f>IF(Table15[[#This Row],[Payment_Status]]="Unpaid",1,0)</f>
        <v>0</v>
      </c>
      <c r="X755" s="72">
        <f>IF(Table15[[#This Row],[Payment_Status]]="Pending",1,0)</f>
        <v>1</v>
      </c>
      <c r="Y755" s="72" t="s">
        <v>58</v>
      </c>
      <c r="Z755" s="72" t="s">
        <v>39</v>
      </c>
      <c r="AA755" s="72" t="s">
        <v>85</v>
      </c>
      <c r="AB755" s="72">
        <v>70.62</v>
      </c>
      <c r="AC755" s="72">
        <v>103.61</v>
      </c>
      <c r="AD755" s="72" t="s">
        <v>46</v>
      </c>
      <c r="AE755" s="73">
        <v>43303</v>
      </c>
      <c r="AF755" s="72">
        <v>27</v>
      </c>
      <c r="AG755" s="76" t="s">
        <v>64</v>
      </c>
    </row>
    <row r="756" spans="5:33" x14ac:dyDescent="0.3">
      <c r="E756" s="71" t="s">
        <v>1477</v>
      </c>
      <c r="F756" s="72" t="s">
        <v>4733</v>
      </c>
      <c r="G756" s="72" t="s">
        <v>6737</v>
      </c>
      <c r="H756" s="72" t="s">
        <v>30</v>
      </c>
      <c r="I756" s="72" t="s">
        <v>8030</v>
      </c>
      <c r="J756" s="72" t="s">
        <v>8023</v>
      </c>
      <c r="K756" s="72" t="s">
        <v>1478</v>
      </c>
      <c r="L756" s="73">
        <v>45810</v>
      </c>
      <c r="M756" s="74">
        <v>0.23155092592592594</v>
      </c>
      <c r="N756" s="72">
        <v>473.4</v>
      </c>
      <c r="O756" s="72">
        <v>1856.81</v>
      </c>
      <c r="P756" s="72">
        <v>2330.21</v>
      </c>
      <c r="Q756" s="72">
        <v>3293.63</v>
      </c>
      <c r="R756" s="75">
        <v>45812</v>
      </c>
      <c r="S756" s="72" t="str">
        <f>TEXT(Table15[[#This Row],[Billing_Date]],"YYYY")</f>
        <v>2025</v>
      </c>
      <c r="T756" s="75">
        <v>45857</v>
      </c>
      <c r="U756" s="72" t="s">
        <v>37</v>
      </c>
      <c r="V756" s="72">
        <f>IF(Table15[[#This Row],[Payment_Status]]="Paid",1,0)</f>
        <v>0</v>
      </c>
      <c r="W756" s="72">
        <f>IF(Table15[[#This Row],[Payment_Status]]="Unpaid",1,0)</f>
        <v>0</v>
      </c>
      <c r="X756" s="72">
        <f>IF(Table15[[#This Row],[Payment_Status]]="Pending",1,0)</f>
        <v>1</v>
      </c>
      <c r="Y756" s="72" t="s">
        <v>43</v>
      </c>
      <c r="Z756" s="72" t="s">
        <v>44</v>
      </c>
      <c r="AA756" s="72" t="s">
        <v>31</v>
      </c>
      <c r="AB756" s="72">
        <v>212.75</v>
      </c>
      <c r="AC756" s="72">
        <v>260.64999999999998</v>
      </c>
      <c r="AD756" s="72" t="s">
        <v>32</v>
      </c>
      <c r="AE756" s="73">
        <v>44065</v>
      </c>
      <c r="AF756" s="72">
        <v>24</v>
      </c>
      <c r="AG756" s="76" t="s">
        <v>33</v>
      </c>
    </row>
    <row r="757" spans="5:33" x14ac:dyDescent="0.3">
      <c r="E757" s="71" t="s">
        <v>1479</v>
      </c>
      <c r="F757" s="72" t="s">
        <v>4734</v>
      </c>
      <c r="G757" s="72" t="s">
        <v>6738</v>
      </c>
      <c r="H757" s="72" t="s">
        <v>35</v>
      </c>
      <c r="I757" s="72" t="s">
        <v>8030</v>
      </c>
      <c r="J757" s="72" t="s">
        <v>8023</v>
      </c>
      <c r="K757" s="72" t="s">
        <v>1480</v>
      </c>
      <c r="L757" s="73">
        <v>45674</v>
      </c>
      <c r="M757" s="74">
        <v>0.90708333333333335</v>
      </c>
      <c r="N757" s="72">
        <v>100.49</v>
      </c>
      <c r="O757" s="72">
        <v>2376.13</v>
      </c>
      <c r="P757" s="72">
        <v>2476.62</v>
      </c>
      <c r="Q757" s="72">
        <v>652.97</v>
      </c>
      <c r="R757" s="75">
        <v>45704</v>
      </c>
      <c r="S757" s="72" t="str">
        <f>TEXT(Table15[[#This Row],[Billing_Date]],"YYYY")</f>
        <v>2025</v>
      </c>
      <c r="T757" s="75">
        <v>45872</v>
      </c>
      <c r="U757" s="72" t="s">
        <v>37</v>
      </c>
      <c r="V757" s="72">
        <f>IF(Table15[[#This Row],[Payment_Status]]="Paid",1,0)</f>
        <v>0</v>
      </c>
      <c r="W757" s="72">
        <f>IF(Table15[[#This Row],[Payment_Status]]="Unpaid",1,0)</f>
        <v>0</v>
      </c>
      <c r="X757" s="72">
        <f>IF(Table15[[#This Row],[Payment_Status]]="Pending",1,0)</f>
        <v>1</v>
      </c>
      <c r="Y757" s="72" t="s">
        <v>38</v>
      </c>
      <c r="Z757" s="72" t="s">
        <v>44</v>
      </c>
      <c r="AA757" s="72" t="s">
        <v>45</v>
      </c>
      <c r="AB757" s="72">
        <v>55.67</v>
      </c>
      <c r="AC757" s="72">
        <v>44.82</v>
      </c>
      <c r="AD757" s="72" t="s">
        <v>32</v>
      </c>
      <c r="AE757" s="73">
        <v>43348</v>
      </c>
      <c r="AF757" s="72">
        <v>44</v>
      </c>
      <c r="AG757" s="76" t="s">
        <v>64</v>
      </c>
    </row>
    <row r="758" spans="5:33" x14ac:dyDescent="0.3">
      <c r="E758" s="71" t="s">
        <v>1481</v>
      </c>
      <c r="F758" s="72" t="s">
        <v>6014</v>
      </c>
      <c r="G758" s="72" t="s">
        <v>6739</v>
      </c>
      <c r="H758" s="72" t="s">
        <v>26</v>
      </c>
      <c r="I758" s="72" t="s">
        <v>8030</v>
      </c>
      <c r="J758" s="72" t="s">
        <v>8023</v>
      </c>
      <c r="K758" s="72" t="s">
        <v>1482</v>
      </c>
      <c r="L758" s="73">
        <v>45637</v>
      </c>
      <c r="M758" s="74">
        <v>0.87635416666666666</v>
      </c>
      <c r="N758" s="72">
        <v>302.43</v>
      </c>
      <c r="O758" s="72">
        <v>2670.95</v>
      </c>
      <c r="P758" s="72">
        <v>2973.3799999999901</v>
      </c>
      <c r="Q758" s="72">
        <v>1990.34</v>
      </c>
      <c r="R758" s="75">
        <v>45641</v>
      </c>
      <c r="S758" s="72" t="str">
        <f>TEXT(Table15[[#This Row],[Billing_Date]],"YYYY")</f>
        <v>2024</v>
      </c>
      <c r="T758" s="75">
        <v>45877</v>
      </c>
      <c r="U758" s="72" t="s">
        <v>49</v>
      </c>
      <c r="V758" s="72">
        <f>IF(Table15[[#This Row],[Payment_Status]]="Paid",1,0)</f>
        <v>0</v>
      </c>
      <c r="W758" s="72">
        <f>IF(Table15[[#This Row],[Payment_Status]]="Unpaid",1,0)</f>
        <v>1</v>
      </c>
      <c r="X758" s="72">
        <f>IF(Table15[[#This Row],[Payment_Status]]="Pending",1,0)</f>
        <v>0</v>
      </c>
      <c r="Y758" s="72" t="s">
        <v>50</v>
      </c>
      <c r="Z758" s="72" t="s">
        <v>39</v>
      </c>
      <c r="AA758" s="72" t="s">
        <v>51</v>
      </c>
      <c r="AB758" s="72">
        <v>152.75</v>
      </c>
      <c r="AC758" s="72">
        <v>149.68</v>
      </c>
      <c r="AD758" s="72" t="s">
        <v>32</v>
      </c>
      <c r="AE758" s="73">
        <v>42996</v>
      </c>
      <c r="AF758" s="72">
        <v>70</v>
      </c>
      <c r="AG758" s="76" t="s">
        <v>33</v>
      </c>
    </row>
    <row r="759" spans="5:33" x14ac:dyDescent="0.3">
      <c r="E759" s="71" t="s">
        <v>1483</v>
      </c>
      <c r="F759" s="72" t="s">
        <v>4736</v>
      </c>
      <c r="G759" s="72" t="s">
        <v>6740</v>
      </c>
      <c r="H759" s="72" t="s">
        <v>30</v>
      </c>
      <c r="I759" s="72" t="s">
        <v>8031</v>
      </c>
      <c r="J759" s="72" t="s">
        <v>8024</v>
      </c>
      <c r="K759" s="72" t="s">
        <v>1484</v>
      </c>
      <c r="L759" s="73">
        <v>45744</v>
      </c>
      <c r="M759" s="74">
        <v>0.79468749999999999</v>
      </c>
      <c r="N759" s="72">
        <v>393.36</v>
      </c>
      <c r="O759" s="72">
        <v>1902.84</v>
      </c>
      <c r="P759" s="72">
        <v>2296.1999999999998</v>
      </c>
      <c r="Q759" s="72">
        <v>2487.9499999999998</v>
      </c>
      <c r="R759" s="75">
        <v>45780</v>
      </c>
      <c r="S759" s="72" t="str">
        <f>TEXT(Table15[[#This Row],[Billing_Date]],"YYYY")</f>
        <v>2025</v>
      </c>
      <c r="T759" s="75">
        <v>45861</v>
      </c>
      <c r="U759" s="72" t="s">
        <v>28</v>
      </c>
      <c r="V759" s="72">
        <f>IF(Table15[[#This Row],[Payment_Status]]="Paid",1,0)</f>
        <v>1</v>
      </c>
      <c r="W759" s="72">
        <f>IF(Table15[[#This Row],[Payment_Status]]="Unpaid",1,0)</f>
        <v>0</v>
      </c>
      <c r="X759" s="72">
        <f>IF(Table15[[#This Row],[Payment_Status]]="Pending",1,0)</f>
        <v>0</v>
      </c>
      <c r="Y759" s="72" t="s">
        <v>50</v>
      </c>
      <c r="Z759" s="72" t="s">
        <v>44</v>
      </c>
      <c r="AA759" s="72" t="s">
        <v>45</v>
      </c>
      <c r="AB759" s="72">
        <v>197.39</v>
      </c>
      <c r="AC759" s="72">
        <v>195.97</v>
      </c>
      <c r="AD759" s="72" t="s">
        <v>32</v>
      </c>
      <c r="AE759" s="73">
        <v>44127</v>
      </c>
      <c r="AF759" s="72">
        <v>68</v>
      </c>
      <c r="AG759" s="76" t="s">
        <v>40</v>
      </c>
    </row>
    <row r="760" spans="5:33" x14ac:dyDescent="0.3">
      <c r="E760" s="71" t="s">
        <v>1485</v>
      </c>
      <c r="F760" s="72" t="s">
        <v>4737</v>
      </c>
      <c r="G760" s="72" t="s">
        <v>6741</v>
      </c>
      <c r="H760" s="72" t="s">
        <v>35</v>
      </c>
      <c r="I760" s="72" t="s">
        <v>8031</v>
      </c>
      <c r="J760" s="72" t="s">
        <v>8024</v>
      </c>
      <c r="K760" s="72" t="s">
        <v>1486</v>
      </c>
      <c r="L760" s="73">
        <v>45649</v>
      </c>
      <c r="M760" s="74">
        <v>0.69358796296296299</v>
      </c>
      <c r="N760" s="72">
        <v>370.84</v>
      </c>
      <c r="O760" s="72">
        <v>2072.63</v>
      </c>
      <c r="P760" s="72">
        <v>2443.4699999999998</v>
      </c>
      <c r="Q760" s="72">
        <v>2579.4</v>
      </c>
      <c r="R760" s="75">
        <v>45654</v>
      </c>
      <c r="S760" s="72" t="str">
        <f>TEXT(Table15[[#This Row],[Billing_Date]],"YYYY")</f>
        <v>2024</v>
      </c>
      <c r="T760" s="75">
        <v>45882</v>
      </c>
      <c r="U760" s="72" t="s">
        <v>37</v>
      </c>
      <c r="V760" s="72">
        <f>IF(Table15[[#This Row],[Payment_Status]]="Paid",1,0)</f>
        <v>0</v>
      </c>
      <c r="W760" s="72">
        <f>IF(Table15[[#This Row],[Payment_Status]]="Unpaid",1,0)</f>
        <v>0</v>
      </c>
      <c r="X760" s="72">
        <f>IF(Table15[[#This Row],[Payment_Status]]="Pending",1,0)</f>
        <v>1</v>
      </c>
      <c r="Y760" s="72" t="s">
        <v>58</v>
      </c>
      <c r="Z760" s="72" t="s">
        <v>30</v>
      </c>
      <c r="AA760" s="72" t="s">
        <v>31</v>
      </c>
      <c r="AB760" s="72">
        <v>189.82</v>
      </c>
      <c r="AC760" s="72">
        <v>181.02</v>
      </c>
      <c r="AD760" s="72" t="s">
        <v>46</v>
      </c>
      <c r="AE760" s="73">
        <v>43809</v>
      </c>
      <c r="AF760" s="72">
        <v>73</v>
      </c>
      <c r="AG760" s="76" t="s">
        <v>33</v>
      </c>
    </row>
    <row r="761" spans="5:33" x14ac:dyDescent="0.3">
      <c r="E761" s="71" t="s">
        <v>1487</v>
      </c>
      <c r="F761" s="72" t="s">
        <v>4738</v>
      </c>
      <c r="G761" s="72" t="s">
        <v>6742</v>
      </c>
      <c r="H761" s="72" t="s">
        <v>35</v>
      </c>
      <c r="I761" s="72" t="s">
        <v>8028</v>
      </c>
      <c r="J761" s="72" t="s">
        <v>8022</v>
      </c>
      <c r="K761" s="72" t="s">
        <v>1488</v>
      </c>
      <c r="L761" s="73">
        <v>45553</v>
      </c>
      <c r="M761" s="74">
        <v>0.77576388888888892</v>
      </c>
      <c r="N761" s="72">
        <v>442.88</v>
      </c>
      <c r="O761" s="72">
        <v>3879.28</v>
      </c>
      <c r="P761" s="72">
        <v>4322.16</v>
      </c>
      <c r="Q761" s="72">
        <v>2680.26</v>
      </c>
      <c r="R761" s="75">
        <v>45560</v>
      </c>
      <c r="S761" s="72" t="str">
        <f>TEXT(Table15[[#This Row],[Billing_Date]],"YYYY")</f>
        <v>2024</v>
      </c>
      <c r="T761" s="75">
        <v>45859</v>
      </c>
      <c r="U761" s="72" t="s">
        <v>49</v>
      </c>
      <c r="V761" s="72">
        <f>IF(Table15[[#This Row],[Payment_Status]]="Paid",1,0)</f>
        <v>0</v>
      </c>
      <c r="W761" s="72">
        <f>IF(Table15[[#This Row],[Payment_Status]]="Unpaid",1,0)</f>
        <v>1</v>
      </c>
      <c r="X761" s="72">
        <f>IF(Table15[[#This Row],[Payment_Status]]="Pending",1,0)</f>
        <v>0</v>
      </c>
      <c r="Y761" s="72" t="s">
        <v>58</v>
      </c>
      <c r="Z761" s="72" t="s">
        <v>39</v>
      </c>
      <c r="AA761" s="72" t="s">
        <v>63</v>
      </c>
      <c r="AB761" s="72">
        <v>267.81</v>
      </c>
      <c r="AC761" s="72">
        <v>175.07</v>
      </c>
      <c r="AD761" s="72" t="s">
        <v>32</v>
      </c>
      <c r="AE761" s="73">
        <v>44807</v>
      </c>
      <c r="AF761" s="72">
        <v>49</v>
      </c>
      <c r="AG761" s="76" t="s">
        <v>40</v>
      </c>
    </row>
    <row r="762" spans="5:33" x14ac:dyDescent="0.3">
      <c r="E762" s="71" t="s">
        <v>1489</v>
      </c>
      <c r="F762" s="72" t="s">
        <v>4739</v>
      </c>
      <c r="G762" s="72" t="s">
        <v>6743</v>
      </c>
      <c r="H762" s="72" t="s">
        <v>30</v>
      </c>
      <c r="I762" s="72" t="s">
        <v>8029</v>
      </c>
      <c r="J762" s="72" t="s">
        <v>8020</v>
      </c>
      <c r="K762" s="72" t="s">
        <v>1490</v>
      </c>
      <c r="L762" s="73">
        <v>45711</v>
      </c>
      <c r="M762" s="74">
        <v>0.11271990740740741</v>
      </c>
      <c r="N762" s="72">
        <v>443.43</v>
      </c>
      <c r="O762" s="72">
        <v>3385.65</v>
      </c>
      <c r="P762" s="72">
        <v>3829.08</v>
      </c>
      <c r="Q762" s="72">
        <v>3310.22</v>
      </c>
      <c r="R762" s="75">
        <v>45846</v>
      </c>
      <c r="S762" s="72" t="str">
        <f>TEXT(Table15[[#This Row],[Billing_Date]],"YYYY")</f>
        <v>2025</v>
      </c>
      <c r="T762" s="75">
        <v>45863</v>
      </c>
      <c r="U762" s="72" t="s">
        <v>37</v>
      </c>
      <c r="V762" s="72">
        <f>IF(Table15[[#This Row],[Payment_Status]]="Paid",1,0)</f>
        <v>0</v>
      </c>
      <c r="W762" s="72">
        <f>IF(Table15[[#This Row],[Payment_Status]]="Unpaid",1,0)</f>
        <v>0</v>
      </c>
      <c r="X762" s="72">
        <f>IF(Table15[[#This Row],[Payment_Status]]="Pending",1,0)</f>
        <v>1</v>
      </c>
      <c r="Y762" s="72" t="s">
        <v>38</v>
      </c>
      <c r="Z762" s="72" t="s">
        <v>44</v>
      </c>
      <c r="AA762" s="72" t="s">
        <v>63</v>
      </c>
      <c r="AB762" s="72">
        <v>290.95</v>
      </c>
      <c r="AC762" s="72">
        <v>152.47999999999999</v>
      </c>
      <c r="AD762" s="72" t="s">
        <v>46</v>
      </c>
      <c r="AE762" s="73">
        <v>44784</v>
      </c>
      <c r="AF762" s="72">
        <v>31</v>
      </c>
      <c r="AG762" s="76" t="s">
        <v>40</v>
      </c>
    </row>
    <row r="763" spans="5:33" x14ac:dyDescent="0.3">
      <c r="E763" s="71" t="s">
        <v>1491</v>
      </c>
      <c r="F763" s="72" t="s">
        <v>6015</v>
      </c>
      <c r="G763" s="72" t="s">
        <v>6744</v>
      </c>
      <c r="H763" s="72" t="s">
        <v>26</v>
      </c>
      <c r="I763" s="72" t="s">
        <v>8028</v>
      </c>
      <c r="J763" s="72" t="s">
        <v>8022</v>
      </c>
      <c r="K763" s="72" t="s">
        <v>1492</v>
      </c>
      <c r="L763" s="73">
        <v>45641</v>
      </c>
      <c r="M763" s="74">
        <v>0.55260416666666667</v>
      </c>
      <c r="N763" s="72">
        <v>95.6</v>
      </c>
      <c r="O763" s="72">
        <v>4642.8500000000004</v>
      </c>
      <c r="P763" s="72">
        <v>4738.45</v>
      </c>
      <c r="Q763" s="72">
        <v>508.47</v>
      </c>
      <c r="R763" s="75">
        <v>45805</v>
      </c>
      <c r="S763" s="72" t="str">
        <f>TEXT(Table15[[#This Row],[Billing_Date]],"YYYY")</f>
        <v>2025</v>
      </c>
      <c r="T763" s="75">
        <v>45860</v>
      </c>
      <c r="U763" s="72" t="s">
        <v>28</v>
      </c>
      <c r="V763" s="72">
        <f>IF(Table15[[#This Row],[Payment_Status]]="Paid",1,0)</f>
        <v>1</v>
      </c>
      <c r="W763" s="72">
        <f>IF(Table15[[#This Row],[Payment_Status]]="Unpaid",1,0)</f>
        <v>0</v>
      </c>
      <c r="X763" s="72">
        <f>IF(Table15[[#This Row],[Payment_Status]]="Pending",1,0)</f>
        <v>0</v>
      </c>
      <c r="Y763" s="72" t="s">
        <v>43</v>
      </c>
      <c r="Z763" s="72" t="s">
        <v>30</v>
      </c>
      <c r="AA763" s="72" t="s">
        <v>85</v>
      </c>
      <c r="AB763" s="72">
        <v>41.8</v>
      </c>
      <c r="AC763" s="72">
        <v>53.8</v>
      </c>
      <c r="AD763" s="72" t="s">
        <v>46</v>
      </c>
      <c r="AE763" s="73">
        <v>42935</v>
      </c>
      <c r="AF763" s="72">
        <v>25</v>
      </c>
      <c r="AG763" s="76" t="s">
        <v>40</v>
      </c>
    </row>
    <row r="764" spans="5:33" x14ac:dyDescent="0.3">
      <c r="E764" s="71" t="s">
        <v>1493</v>
      </c>
      <c r="F764" s="72" t="s">
        <v>4741</v>
      </c>
      <c r="G764" s="72" t="s">
        <v>6745</v>
      </c>
      <c r="H764" s="72" t="s">
        <v>26</v>
      </c>
      <c r="I764" s="72" t="s">
        <v>8026</v>
      </c>
      <c r="J764" s="72" t="s">
        <v>8021</v>
      </c>
      <c r="K764" s="72" t="s">
        <v>1494</v>
      </c>
      <c r="L764" s="73">
        <v>45645</v>
      </c>
      <c r="M764" s="74">
        <v>0.78702546296296294</v>
      </c>
      <c r="N764" s="72">
        <v>293.8</v>
      </c>
      <c r="O764" s="72">
        <v>3301.6</v>
      </c>
      <c r="P764" s="72">
        <v>3595.4</v>
      </c>
      <c r="Q764" s="72">
        <v>1538.34</v>
      </c>
      <c r="R764" s="75">
        <v>45646</v>
      </c>
      <c r="S764" s="72" t="str">
        <f>TEXT(Table15[[#This Row],[Billing_Date]],"YYYY")</f>
        <v>2024</v>
      </c>
      <c r="T764" s="75">
        <v>45862</v>
      </c>
      <c r="U764" s="72" t="s">
        <v>28</v>
      </c>
      <c r="V764" s="72">
        <f>IF(Table15[[#This Row],[Payment_Status]]="Paid",1,0)</f>
        <v>1</v>
      </c>
      <c r="W764" s="72">
        <f>IF(Table15[[#This Row],[Payment_Status]]="Unpaid",1,0)</f>
        <v>0</v>
      </c>
      <c r="X764" s="72">
        <f>IF(Table15[[#This Row],[Payment_Status]]="Pending",1,0)</f>
        <v>0</v>
      </c>
      <c r="Y764" s="72" t="s">
        <v>38</v>
      </c>
      <c r="Z764" s="72" t="s">
        <v>39</v>
      </c>
      <c r="AA764" s="72" t="s">
        <v>85</v>
      </c>
      <c r="AB764" s="72">
        <v>188.71</v>
      </c>
      <c r="AC764" s="72">
        <v>105.09</v>
      </c>
      <c r="AD764" s="72" t="s">
        <v>46</v>
      </c>
      <c r="AE764" s="73">
        <v>44991</v>
      </c>
      <c r="AF764" s="72">
        <v>18</v>
      </c>
      <c r="AG764" s="76" t="s">
        <v>64</v>
      </c>
    </row>
    <row r="765" spans="5:33" x14ac:dyDescent="0.3">
      <c r="E765" s="71" t="s">
        <v>3885</v>
      </c>
      <c r="F765" s="72" t="s">
        <v>4742</v>
      </c>
      <c r="G765" s="72" t="s">
        <v>6746</v>
      </c>
      <c r="H765" s="72" t="s">
        <v>30</v>
      </c>
      <c r="I765" s="72" t="s">
        <v>8031</v>
      </c>
      <c r="J765" s="72" t="s">
        <v>8024</v>
      </c>
      <c r="K765" s="72" t="s">
        <v>3886</v>
      </c>
      <c r="L765" s="73">
        <v>45712</v>
      </c>
      <c r="M765" s="74">
        <v>0.42703703703703705</v>
      </c>
      <c r="N765" s="72">
        <v>251.61</v>
      </c>
      <c r="O765" s="72">
        <v>2346</v>
      </c>
      <c r="P765" s="72">
        <v>2597.61</v>
      </c>
      <c r="Q765" s="72">
        <v>1499.91</v>
      </c>
      <c r="R765" s="75">
        <v>45713</v>
      </c>
      <c r="S765" s="72" t="str">
        <f>TEXT(Table15[[#This Row],[Billing_Date]],"YYYY")</f>
        <v>2025</v>
      </c>
      <c r="T765" s="75">
        <v>45871</v>
      </c>
      <c r="U765" s="72" t="s">
        <v>28</v>
      </c>
      <c r="V765" s="72">
        <f>IF(Table15[[#This Row],[Payment_Status]]="Paid",1,0)</f>
        <v>1</v>
      </c>
      <c r="W765" s="72">
        <f>IF(Table15[[#This Row],[Payment_Status]]="Unpaid",1,0)</f>
        <v>0</v>
      </c>
      <c r="X765" s="72">
        <f>IF(Table15[[#This Row],[Payment_Status]]="Pending",1,0)</f>
        <v>0</v>
      </c>
      <c r="Y765" s="72" t="s">
        <v>43</v>
      </c>
      <c r="Z765" s="72" t="s">
        <v>39</v>
      </c>
      <c r="AA765" s="72" t="s">
        <v>51</v>
      </c>
      <c r="AB765" s="72">
        <v>120.89</v>
      </c>
      <c r="AC765" s="72">
        <v>130.72</v>
      </c>
      <c r="AD765" s="72" t="s">
        <v>32</v>
      </c>
      <c r="AE765" s="73">
        <v>44268</v>
      </c>
      <c r="AF765" s="72">
        <v>20</v>
      </c>
      <c r="AG765" s="76" t="s">
        <v>40</v>
      </c>
    </row>
    <row r="766" spans="5:33" x14ac:dyDescent="0.3">
      <c r="E766" s="71" t="s">
        <v>1497</v>
      </c>
      <c r="F766" s="72" t="s">
        <v>4743</v>
      </c>
      <c r="G766" s="72" t="s">
        <v>6747</v>
      </c>
      <c r="H766" s="72" t="s">
        <v>26</v>
      </c>
      <c r="I766" s="72" t="s">
        <v>8030</v>
      </c>
      <c r="J766" s="72" t="s">
        <v>8023</v>
      </c>
      <c r="K766" s="72" t="s">
        <v>1498</v>
      </c>
      <c r="L766" s="73">
        <v>45568</v>
      </c>
      <c r="M766" s="74">
        <v>0.32285879629629627</v>
      </c>
      <c r="N766" s="72">
        <v>307.02</v>
      </c>
      <c r="O766" s="72">
        <v>4651.47</v>
      </c>
      <c r="P766" s="72">
        <v>4958.49</v>
      </c>
      <c r="Q766" s="72">
        <v>2250.5</v>
      </c>
      <c r="R766" s="75">
        <v>45693</v>
      </c>
      <c r="S766" s="72" t="str">
        <f>TEXT(Table15[[#This Row],[Billing_Date]],"YYYY")</f>
        <v>2025</v>
      </c>
      <c r="T766" s="75">
        <v>45862</v>
      </c>
      <c r="U766" s="72" t="s">
        <v>28</v>
      </c>
      <c r="V766" s="72">
        <f>IF(Table15[[#This Row],[Payment_Status]]="Paid",1,0)</f>
        <v>1</v>
      </c>
      <c r="W766" s="72">
        <f>IF(Table15[[#This Row],[Payment_Status]]="Unpaid",1,0)</f>
        <v>0</v>
      </c>
      <c r="X766" s="72">
        <f>IF(Table15[[#This Row],[Payment_Status]]="Pending",1,0)</f>
        <v>0</v>
      </c>
      <c r="Y766" s="72" t="s">
        <v>38</v>
      </c>
      <c r="Z766" s="72" t="s">
        <v>39</v>
      </c>
      <c r="AA766" s="72" t="s">
        <v>31</v>
      </c>
      <c r="AB766" s="72">
        <v>155.26</v>
      </c>
      <c r="AC766" s="72">
        <v>151.76</v>
      </c>
      <c r="AD766" s="72" t="s">
        <v>46</v>
      </c>
      <c r="AE766" s="73">
        <v>43406</v>
      </c>
      <c r="AF766" s="72">
        <v>60</v>
      </c>
      <c r="AG766" s="76" t="s">
        <v>33</v>
      </c>
    </row>
    <row r="767" spans="5:33" x14ac:dyDescent="0.3">
      <c r="E767" s="71" t="s">
        <v>1513</v>
      </c>
      <c r="F767" s="72" t="s">
        <v>4744</v>
      </c>
      <c r="G767" s="72" t="s">
        <v>6748</v>
      </c>
      <c r="H767" s="72" t="s">
        <v>30</v>
      </c>
      <c r="I767" s="72" t="s">
        <v>8031</v>
      </c>
      <c r="J767" s="72" t="s">
        <v>8024</v>
      </c>
      <c r="K767" s="72" t="s">
        <v>1514</v>
      </c>
      <c r="L767" s="73">
        <v>45819</v>
      </c>
      <c r="M767" s="74">
        <v>0.43502314814814813</v>
      </c>
      <c r="N767" s="72">
        <v>122.17</v>
      </c>
      <c r="O767" s="72">
        <v>3373.48</v>
      </c>
      <c r="P767" s="72">
        <v>3495.65</v>
      </c>
      <c r="Q767" s="72">
        <v>865.31</v>
      </c>
      <c r="R767" s="75">
        <v>45820</v>
      </c>
      <c r="S767" s="72" t="str">
        <f>TEXT(Table15[[#This Row],[Billing_Date]],"YYYY")</f>
        <v>2025</v>
      </c>
      <c r="T767" s="75">
        <v>45870</v>
      </c>
      <c r="U767" s="72" t="s">
        <v>49</v>
      </c>
      <c r="V767" s="72">
        <f>IF(Table15[[#This Row],[Payment_Status]]="Paid",1,0)</f>
        <v>0</v>
      </c>
      <c r="W767" s="72">
        <f>IF(Table15[[#This Row],[Payment_Status]]="Unpaid",1,0)</f>
        <v>1</v>
      </c>
      <c r="X767" s="72">
        <f>IF(Table15[[#This Row],[Payment_Status]]="Pending",1,0)</f>
        <v>0</v>
      </c>
      <c r="Y767" s="72" t="s">
        <v>43</v>
      </c>
      <c r="Z767" s="72" t="s">
        <v>30</v>
      </c>
      <c r="AA767" s="72" t="s">
        <v>51</v>
      </c>
      <c r="AB767" s="72">
        <v>63.92</v>
      </c>
      <c r="AC767" s="72">
        <v>58.25</v>
      </c>
      <c r="AD767" s="72" t="s">
        <v>32</v>
      </c>
      <c r="AE767" s="73">
        <v>45114</v>
      </c>
      <c r="AF767" s="72">
        <v>37</v>
      </c>
      <c r="AG767" s="76" t="s">
        <v>33</v>
      </c>
    </row>
    <row r="768" spans="5:33" x14ac:dyDescent="0.3">
      <c r="E768" s="71" t="s">
        <v>2842</v>
      </c>
      <c r="F768" s="72" t="s">
        <v>4745</v>
      </c>
      <c r="G768" s="72" t="s">
        <v>6749</v>
      </c>
      <c r="H768" s="72" t="s">
        <v>26</v>
      </c>
      <c r="I768" s="72" t="s">
        <v>8030</v>
      </c>
      <c r="J768" s="72" t="s">
        <v>8023</v>
      </c>
      <c r="K768" s="72" t="s">
        <v>2843</v>
      </c>
      <c r="L768" s="73">
        <v>45833</v>
      </c>
      <c r="M768" s="74">
        <v>0.8507986111111111</v>
      </c>
      <c r="N768" s="72">
        <v>270.36</v>
      </c>
      <c r="O768" s="72">
        <v>1089.71</v>
      </c>
      <c r="P768" s="72">
        <v>1360.07</v>
      </c>
      <c r="Q768" s="72">
        <v>1340.51</v>
      </c>
      <c r="R768" s="75">
        <v>45840</v>
      </c>
      <c r="S768" s="72" t="str">
        <f>TEXT(Table15[[#This Row],[Billing_Date]],"YYYY")</f>
        <v>2025</v>
      </c>
      <c r="T768" s="75">
        <v>45867</v>
      </c>
      <c r="U768" s="72" t="s">
        <v>49</v>
      </c>
      <c r="V768" s="72">
        <f>IF(Table15[[#This Row],[Payment_Status]]="Paid",1,0)</f>
        <v>0</v>
      </c>
      <c r="W768" s="72">
        <f>IF(Table15[[#This Row],[Payment_Status]]="Unpaid",1,0)</f>
        <v>1</v>
      </c>
      <c r="X768" s="72">
        <f>IF(Table15[[#This Row],[Payment_Status]]="Pending",1,0)</f>
        <v>0</v>
      </c>
      <c r="Y768" s="72" t="s">
        <v>43</v>
      </c>
      <c r="Z768" s="72" t="s">
        <v>44</v>
      </c>
      <c r="AA768" s="72" t="s">
        <v>63</v>
      </c>
      <c r="AB768" s="72">
        <v>126.7</v>
      </c>
      <c r="AC768" s="72">
        <v>143.66</v>
      </c>
      <c r="AD768" s="72" t="s">
        <v>32</v>
      </c>
      <c r="AE768" s="73">
        <v>42215</v>
      </c>
      <c r="AF768" s="72">
        <v>70</v>
      </c>
      <c r="AG768" s="76" t="s">
        <v>40</v>
      </c>
    </row>
    <row r="769" spans="5:33" x14ac:dyDescent="0.3">
      <c r="E769" s="71" t="s">
        <v>1503</v>
      </c>
      <c r="F769" s="72" t="s">
        <v>4746</v>
      </c>
      <c r="G769" s="72" t="s">
        <v>6750</v>
      </c>
      <c r="H769" s="72" t="s">
        <v>26</v>
      </c>
      <c r="I769" s="72" t="s">
        <v>8026</v>
      </c>
      <c r="J769" s="72" t="s">
        <v>8021</v>
      </c>
      <c r="K769" s="72" t="s">
        <v>1504</v>
      </c>
      <c r="L769" s="73">
        <v>45746</v>
      </c>
      <c r="M769" s="74">
        <v>0.10625</v>
      </c>
      <c r="N769" s="72">
        <v>84.2</v>
      </c>
      <c r="O769" s="72">
        <v>2107.42</v>
      </c>
      <c r="P769" s="72">
        <v>2191.62</v>
      </c>
      <c r="Q769" s="72">
        <v>526.33000000000004</v>
      </c>
      <c r="R769" s="75">
        <v>45752</v>
      </c>
      <c r="S769" s="72" t="str">
        <f>TEXT(Table15[[#This Row],[Billing_Date]],"YYYY")</f>
        <v>2025</v>
      </c>
      <c r="T769" s="75">
        <v>45865</v>
      </c>
      <c r="U769" s="72" t="s">
        <v>28</v>
      </c>
      <c r="V769" s="72">
        <f>IF(Table15[[#This Row],[Payment_Status]]="Paid",1,0)</f>
        <v>1</v>
      </c>
      <c r="W769" s="72">
        <f>IF(Table15[[#This Row],[Payment_Status]]="Unpaid",1,0)</f>
        <v>0</v>
      </c>
      <c r="X769" s="72">
        <f>IF(Table15[[#This Row],[Payment_Status]]="Pending",1,0)</f>
        <v>0</v>
      </c>
      <c r="Y769" s="72" t="s">
        <v>43</v>
      </c>
      <c r="Z769" s="72" t="s">
        <v>39</v>
      </c>
      <c r="AA769" s="72" t="s">
        <v>45</v>
      </c>
      <c r="AB769" s="72">
        <v>53.22</v>
      </c>
      <c r="AC769" s="72">
        <v>30.98</v>
      </c>
      <c r="AD769" s="72" t="s">
        <v>32</v>
      </c>
      <c r="AE769" s="73">
        <v>43660</v>
      </c>
      <c r="AF769" s="72">
        <v>71</v>
      </c>
      <c r="AG769" s="76" t="s">
        <v>33</v>
      </c>
    </row>
    <row r="770" spans="5:33" x14ac:dyDescent="0.3">
      <c r="E770" s="71" t="s">
        <v>1505</v>
      </c>
      <c r="F770" s="72" t="s">
        <v>4747</v>
      </c>
      <c r="G770" s="72" t="s">
        <v>6751</v>
      </c>
      <c r="H770" s="72" t="s">
        <v>35</v>
      </c>
      <c r="I770" s="72" t="s">
        <v>8026</v>
      </c>
      <c r="J770" s="72" t="s">
        <v>8021</v>
      </c>
      <c r="K770" s="72" t="s">
        <v>1506</v>
      </c>
      <c r="L770" s="73">
        <v>45811</v>
      </c>
      <c r="M770" s="74">
        <v>0.92625000000000002</v>
      </c>
      <c r="N770" s="72">
        <v>10.55</v>
      </c>
      <c r="O770" s="72">
        <v>2460.96</v>
      </c>
      <c r="P770" s="72">
        <v>2471.5100000000002</v>
      </c>
      <c r="Q770" s="72">
        <v>70.84</v>
      </c>
      <c r="R770" s="75">
        <v>45812</v>
      </c>
      <c r="S770" s="72" t="str">
        <f>TEXT(Table15[[#This Row],[Billing_Date]],"YYYY")</f>
        <v>2025</v>
      </c>
      <c r="T770" s="75">
        <v>45863</v>
      </c>
      <c r="U770" s="72" t="s">
        <v>37</v>
      </c>
      <c r="V770" s="72">
        <f>IF(Table15[[#This Row],[Payment_Status]]="Paid",1,0)</f>
        <v>0</v>
      </c>
      <c r="W770" s="72">
        <f>IF(Table15[[#This Row],[Payment_Status]]="Unpaid",1,0)</f>
        <v>0</v>
      </c>
      <c r="X770" s="72">
        <f>IF(Table15[[#This Row],[Payment_Status]]="Pending",1,0)</f>
        <v>1</v>
      </c>
      <c r="Y770" s="72" t="s">
        <v>58</v>
      </c>
      <c r="Z770" s="72" t="s">
        <v>30</v>
      </c>
      <c r="AA770" s="72" t="s">
        <v>31</v>
      </c>
      <c r="AB770" s="72">
        <v>7.19</v>
      </c>
      <c r="AC770" s="72">
        <v>3.36</v>
      </c>
      <c r="AD770" s="72" t="s">
        <v>32</v>
      </c>
      <c r="AE770" s="73">
        <v>42523</v>
      </c>
      <c r="AF770" s="72">
        <v>54</v>
      </c>
      <c r="AG770" s="76" t="s">
        <v>64</v>
      </c>
    </row>
    <row r="771" spans="5:33" x14ac:dyDescent="0.3">
      <c r="E771" s="71" t="s">
        <v>1507</v>
      </c>
      <c r="F771" s="72" t="s">
        <v>4748</v>
      </c>
      <c r="G771" s="72" t="s">
        <v>6752</v>
      </c>
      <c r="H771" s="72" t="s">
        <v>26</v>
      </c>
      <c r="I771" s="72" t="s">
        <v>8031</v>
      </c>
      <c r="J771" s="72" t="s">
        <v>8024</v>
      </c>
      <c r="K771" s="72" t="s">
        <v>1508</v>
      </c>
      <c r="L771" s="73">
        <v>45701</v>
      </c>
      <c r="M771" s="74">
        <v>0.34350694444444446</v>
      </c>
      <c r="N771" s="72">
        <v>448.75</v>
      </c>
      <c r="O771" s="72">
        <v>4958.46</v>
      </c>
      <c r="P771" s="72">
        <v>5407.21</v>
      </c>
      <c r="Q771" s="72">
        <v>2111.23</v>
      </c>
      <c r="R771" s="75">
        <v>45707</v>
      </c>
      <c r="S771" s="72" t="str">
        <f>TEXT(Table15[[#This Row],[Billing_Date]],"YYYY")</f>
        <v>2025</v>
      </c>
      <c r="T771" s="75">
        <v>45859</v>
      </c>
      <c r="U771" s="72" t="s">
        <v>37</v>
      </c>
      <c r="V771" s="72">
        <f>IF(Table15[[#This Row],[Payment_Status]]="Paid",1,0)</f>
        <v>0</v>
      </c>
      <c r="W771" s="72">
        <f>IF(Table15[[#This Row],[Payment_Status]]="Unpaid",1,0)</f>
        <v>0</v>
      </c>
      <c r="X771" s="72">
        <f>IF(Table15[[#This Row],[Payment_Status]]="Pending",1,0)</f>
        <v>1</v>
      </c>
      <c r="Y771" s="72" t="s">
        <v>58</v>
      </c>
      <c r="Z771" s="72" t="s">
        <v>44</v>
      </c>
      <c r="AA771" s="72" t="s">
        <v>63</v>
      </c>
      <c r="AB771" s="72">
        <v>254.07</v>
      </c>
      <c r="AC771" s="72">
        <v>194.68</v>
      </c>
      <c r="AD771" s="72" t="s">
        <v>32</v>
      </c>
      <c r="AE771" s="73">
        <v>42667</v>
      </c>
      <c r="AF771" s="72">
        <v>52</v>
      </c>
      <c r="AG771" s="76" t="s">
        <v>40</v>
      </c>
    </row>
    <row r="772" spans="5:33" x14ac:dyDescent="0.3">
      <c r="E772" s="71" t="s">
        <v>3006</v>
      </c>
      <c r="F772" s="72" t="s">
        <v>4749</v>
      </c>
      <c r="G772" s="72" t="s">
        <v>6753</v>
      </c>
      <c r="H772" s="72" t="s">
        <v>35</v>
      </c>
      <c r="I772" s="72" t="s">
        <v>8030</v>
      </c>
      <c r="J772" s="72" t="s">
        <v>8023</v>
      </c>
      <c r="K772" s="72" t="s">
        <v>3007</v>
      </c>
      <c r="L772" s="73">
        <v>45600</v>
      </c>
      <c r="M772" s="74">
        <v>0.89634259259259264</v>
      </c>
      <c r="N772" s="72">
        <v>240.08</v>
      </c>
      <c r="O772" s="72">
        <v>4884.45</v>
      </c>
      <c r="P772" s="72">
        <v>5124.53</v>
      </c>
      <c r="Q772" s="72">
        <v>1442.29</v>
      </c>
      <c r="R772" s="75">
        <v>45725</v>
      </c>
      <c r="S772" s="72" t="str">
        <f>TEXT(Table15[[#This Row],[Billing_Date]],"YYYY")</f>
        <v>2025</v>
      </c>
      <c r="T772" s="75">
        <v>45876</v>
      </c>
      <c r="U772" s="72" t="s">
        <v>49</v>
      </c>
      <c r="V772" s="72">
        <f>IF(Table15[[#This Row],[Payment_Status]]="Paid",1,0)</f>
        <v>0</v>
      </c>
      <c r="W772" s="72">
        <f>IF(Table15[[#This Row],[Payment_Status]]="Unpaid",1,0)</f>
        <v>1</v>
      </c>
      <c r="X772" s="72">
        <f>IF(Table15[[#This Row],[Payment_Status]]="Pending",1,0)</f>
        <v>0</v>
      </c>
      <c r="Y772" s="72" t="s">
        <v>50</v>
      </c>
      <c r="Z772" s="72" t="s">
        <v>39</v>
      </c>
      <c r="AA772" s="72" t="s">
        <v>31</v>
      </c>
      <c r="AB772" s="72">
        <v>132.30000000000001</v>
      </c>
      <c r="AC772" s="72">
        <v>107.78</v>
      </c>
      <c r="AD772" s="72" t="s">
        <v>46</v>
      </c>
      <c r="AE772" s="73">
        <v>44941</v>
      </c>
      <c r="AF772" s="72">
        <v>71</v>
      </c>
      <c r="AG772" s="76" t="s">
        <v>64</v>
      </c>
    </row>
    <row r="773" spans="5:33" x14ac:dyDescent="0.3">
      <c r="E773" s="71" t="s">
        <v>1511</v>
      </c>
      <c r="F773" s="72" t="s">
        <v>4750</v>
      </c>
      <c r="G773" s="72" t="s">
        <v>6754</v>
      </c>
      <c r="H773" s="72" t="s">
        <v>26</v>
      </c>
      <c r="I773" s="72" t="s">
        <v>8026</v>
      </c>
      <c r="J773" s="72" t="s">
        <v>8021</v>
      </c>
      <c r="K773" s="72" t="s">
        <v>1512</v>
      </c>
      <c r="L773" s="73">
        <v>45544</v>
      </c>
      <c r="M773" s="74">
        <v>0.46828703703703706</v>
      </c>
      <c r="N773" s="72">
        <v>227.18</v>
      </c>
      <c r="O773" s="72">
        <v>4771.1000000000004</v>
      </c>
      <c r="P773" s="72">
        <v>4998.28</v>
      </c>
      <c r="Q773" s="72">
        <v>1486.42</v>
      </c>
      <c r="R773" s="75">
        <v>45634</v>
      </c>
      <c r="S773" s="72" t="str">
        <f>TEXT(Table15[[#This Row],[Billing_Date]],"YYYY")</f>
        <v>2024</v>
      </c>
      <c r="T773" s="75">
        <v>45869</v>
      </c>
      <c r="U773" s="72" t="s">
        <v>37</v>
      </c>
      <c r="V773" s="72">
        <f>IF(Table15[[#This Row],[Payment_Status]]="Paid",1,0)</f>
        <v>0</v>
      </c>
      <c r="W773" s="72">
        <f>IF(Table15[[#This Row],[Payment_Status]]="Unpaid",1,0)</f>
        <v>0</v>
      </c>
      <c r="X773" s="72">
        <f>IF(Table15[[#This Row],[Payment_Status]]="Pending",1,0)</f>
        <v>1</v>
      </c>
      <c r="Y773" s="72" t="s">
        <v>43</v>
      </c>
      <c r="Z773" s="72" t="s">
        <v>44</v>
      </c>
      <c r="AA773" s="72" t="s">
        <v>31</v>
      </c>
      <c r="AB773" s="72">
        <v>129.16</v>
      </c>
      <c r="AC773" s="72">
        <v>98.02</v>
      </c>
      <c r="AD773" s="72" t="s">
        <v>32</v>
      </c>
      <c r="AE773" s="73">
        <v>42391</v>
      </c>
      <c r="AF773" s="72">
        <v>34</v>
      </c>
      <c r="AG773" s="76" t="s">
        <v>64</v>
      </c>
    </row>
    <row r="774" spans="5:33" x14ac:dyDescent="0.3">
      <c r="E774" s="71" t="s">
        <v>758</v>
      </c>
      <c r="F774" s="72" t="s">
        <v>4751</v>
      </c>
      <c r="G774" s="72" t="s">
        <v>6755</v>
      </c>
      <c r="H774" s="72" t="s">
        <v>30</v>
      </c>
      <c r="I774" s="72" t="s">
        <v>8027</v>
      </c>
      <c r="J774" s="72" t="s">
        <v>8022</v>
      </c>
      <c r="K774" s="72" t="s">
        <v>759</v>
      </c>
      <c r="L774" s="73">
        <v>45709</v>
      </c>
      <c r="M774" s="74">
        <v>0.30478009259259259</v>
      </c>
      <c r="N774" s="72">
        <v>480.47</v>
      </c>
      <c r="O774" s="72">
        <v>1750.46</v>
      </c>
      <c r="P774" s="72">
        <v>2230.9299999999998</v>
      </c>
      <c r="Q774" s="72">
        <v>3294.83</v>
      </c>
      <c r="R774" s="75">
        <v>45710</v>
      </c>
      <c r="S774" s="72" t="str">
        <f>TEXT(Table15[[#This Row],[Billing_Date]],"YYYY")</f>
        <v>2025</v>
      </c>
      <c r="T774" s="75">
        <v>45858</v>
      </c>
      <c r="U774" s="72" t="s">
        <v>28</v>
      </c>
      <c r="V774" s="72">
        <f>IF(Table15[[#This Row],[Payment_Status]]="Paid",1,0)</f>
        <v>1</v>
      </c>
      <c r="W774" s="72">
        <f>IF(Table15[[#This Row],[Payment_Status]]="Unpaid",1,0)</f>
        <v>0</v>
      </c>
      <c r="X774" s="72">
        <f>IF(Table15[[#This Row],[Payment_Status]]="Pending",1,0)</f>
        <v>0</v>
      </c>
      <c r="Y774" s="72" t="s">
        <v>43</v>
      </c>
      <c r="Z774" s="72" t="s">
        <v>39</v>
      </c>
      <c r="AA774" s="72" t="s">
        <v>85</v>
      </c>
      <c r="AB774" s="72">
        <v>330.67</v>
      </c>
      <c r="AC774" s="72">
        <v>149.80000000000001</v>
      </c>
      <c r="AD774" s="72" t="s">
        <v>32</v>
      </c>
      <c r="AE774" s="73">
        <v>43800</v>
      </c>
      <c r="AF774" s="72">
        <v>53</v>
      </c>
      <c r="AG774" s="76" t="s">
        <v>40</v>
      </c>
    </row>
    <row r="775" spans="5:33" x14ac:dyDescent="0.3">
      <c r="E775" s="71" t="s">
        <v>1515</v>
      </c>
      <c r="F775" s="72" t="s">
        <v>4752</v>
      </c>
      <c r="G775" s="72" t="s">
        <v>6756</v>
      </c>
      <c r="H775" s="72" t="s">
        <v>30</v>
      </c>
      <c r="I775" s="72" t="s">
        <v>8027</v>
      </c>
      <c r="J775" s="72" t="s">
        <v>8022</v>
      </c>
      <c r="K775" s="72" t="s">
        <v>1516</v>
      </c>
      <c r="L775" s="73">
        <v>45601</v>
      </c>
      <c r="M775" s="74">
        <v>0.51554398148148151</v>
      </c>
      <c r="N775" s="72">
        <v>481.54</v>
      </c>
      <c r="O775" s="72">
        <v>2129.6</v>
      </c>
      <c r="P775" s="72">
        <v>2611.14</v>
      </c>
      <c r="Q775" s="72">
        <v>3231.36</v>
      </c>
      <c r="R775" s="75">
        <v>45604</v>
      </c>
      <c r="S775" s="72" t="str">
        <f>TEXT(Table15[[#This Row],[Billing_Date]],"YYYY")</f>
        <v>2024</v>
      </c>
      <c r="T775" s="75">
        <v>45883</v>
      </c>
      <c r="U775" s="72" t="s">
        <v>49</v>
      </c>
      <c r="V775" s="72">
        <f>IF(Table15[[#This Row],[Payment_Status]]="Paid",1,0)</f>
        <v>0</v>
      </c>
      <c r="W775" s="72">
        <f>IF(Table15[[#This Row],[Payment_Status]]="Unpaid",1,0)</f>
        <v>1</v>
      </c>
      <c r="X775" s="72">
        <f>IF(Table15[[#This Row],[Payment_Status]]="Pending",1,0)</f>
        <v>0</v>
      </c>
      <c r="Y775" s="72" t="s">
        <v>43</v>
      </c>
      <c r="Z775" s="72" t="s">
        <v>39</v>
      </c>
      <c r="AA775" s="72" t="s">
        <v>63</v>
      </c>
      <c r="AB775" s="72">
        <v>266.45</v>
      </c>
      <c r="AC775" s="72">
        <v>215.09</v>
      </c>
      <c r="AD775" s="72" t="s">
        <v>46</v>
      </c>
      <c r="AE775" s="73">
        <v>42653</v>
      </c>
      <c r="AF775" s="72">
        <v>71</v>
      </c>
      <c r="AG775" s="76" t="s">
        <v>64</v>
      </c>
    </row>
    <row r="776" spans="5:33" x14ac:dyDescent="0.3">
      <c r="E776" s="71" t="s">
        <v>1517</v>
      </c>
      <c r="F776" s="72" t="s">
        <v>4753</v>
      </c>
      <c r="G776" s="72" t="s">
        <v>6757</v>
      </c>
      <c r="H776" s="72" t="s">
        <v>26</v>
      </c>
      <c r="I776" s="72" t="s">
        <v>8030</v>
      </c>
      <c r="J776" s="72" t="s">
        <v>8023</v>
      </c>
      <c r="K776" s="72" t="s">
        <v>1518</v>
      </c>
      <c r="L776" s="73">
        <v>45750</v>
      </c>
      <c r="M776" s="74">
        <v>0.23291666666666666</v>
      </c>
      <c r="N776" s="72">
        <v>409.87</v>
      </c>
      <c r="O776" s="72">
        <v>2133.5</v>
      </c>
      <c r="P776" s="72">
        <v>2543.37</v>
      </c>
      <c r="Q776" s="72">
        <v>2497.7600000000002</v>
      </c>
      <c r="R776" s="75">
        <v>45753</v>
      </c>
      <c r="S776" s="72" t="str">
        <f>TEXT(Table15[[#This Row],[Billing_Date]],"YYYY")</f>
        <v>2025</v>
      </c>
      <c r="T776" s="75">
        <v>45876</v>
      </c>
      <c r="U776" s="72" t="s">
        <v>37</v>
      </c>
      <c r="V776" s="72">
        <f>IF(Table15[[#This Row],[Payment_Status]]="Paid",1,0)</f>
        <v>0</v>
      </c>
      <c r="W776" s="72">
        <f>IF(Table15[[#This Row],[Payment_Status]]="Unpaid",1,0)</f>
        <v>0</v>
      </c>
      <c r="X776" s="72">
        <f>IF(Table15[[#This Row],[Payment_Status]]="Pending",1,0)</f>
        <v>1</v>
      </c>
      <c r="Y776" s="72" t="s">
        <v>38</v>
      </c>
      <c r="Z776" s="72" t="s">
        <v>39</v>
      </c>
      <c r="AA776" s="72" t="s">
        <v>85</v>
      </c>
      <c r="AB776" s="72">
        <v>267.72000000000003</v>
      </c>
      <c r="AC776" s="72">
        <v>142.15</v>
      </c>
      <c r="AD776" s="72" t="s">
        <v>32</v>
      </c>
      <c r="AE776" s="73">
        <v>44007</v>
      </c>
      <c r="AF776" s="72">
        <v>68</v>
      </c>
      <c r="AG776" s="76" t="s">
        <v>33</v>
      </c>
    </row>
    <row r="777" spans="5:33" x14ac:dyDescent="0.3">
      <c r="E777" s="71" t="s">
        <v>1519</v>
      </c>
      <c r="F777" s="72" t="s">
        <v>4754</v>
      </c>
      <c r="G777" s="72" t="s">
        <v>6758</v>
      </c>
      <c r="H777" s="72" t="s">
        <v>35</v>
      </c>
      <c r="I777" s="72" t="s">
        <v>8031</v>
      </c>
      <c r="J777" s="72" t="s">
        <v>8024</v>
      </c>
      <c r="K777" s="72" t="s">
        <v>1520</v>
      </c>
      <c r="L777" s="73">
        <v>45553</v>
      </c>
      <c r="M777" s="74">
        <v>0.2177662037037037</v>
      </c>
      <c r="N777" s="72">
        <v>440.09</v>
      </c>
      <c r="O777" s="72">
        <v>2023.45</v>
      </c>
      <c r="P777" s="72">
        <v>2463.54</v>
      </c>
      <c r="Q777" s="72">
        <v>2212.37</v>
      </c>
      <c r="R777" s="75">
        <v>45744</v>
      </c>
      <c r="S777" s="72" t="str">
        <f>TEXT(Table15[[#This Row],[Billing_Date]],"YYYY")</f>
        <v>2025</v>
      </c>
      <c r="T777" s="75">
        <v>45886</v>
      </c>
      <c r="U777" s="72" t="s">
        <v>28</v>
      </c>
      <c r="V777" s="72">
        <f>IF(Table15[[#This Row],[Payment_Status]]="Paid",1,0)</f>
        <v>1</v>
      </c>
      <c r="W777" s="72">
        <f>IF(Table15[[#This Row],[Payment_Status]]="Unpaid",1,0)</f>
        <v>0</v>
      </c>
      <c r="X777" s="72">
        <f>IF(Table15[[#This Row],[Payment_Status]]="Pending",1,0)</f>
        <v>0</v>
      </c>
      <c r="Y777" s="72" t="s">
        <v>50</v>
      </c>
      <c r="Z777" s="72" t="s">
        <v>39</v>
      </c>
      <c r="AA777" s="72" t="s">
        <v>45</v>
      </c>
      <c r="AB777" s="72">
        <v>180.96</v>
      </c>
      <c r="AC777" s="72">
        <v>259.13</v>
      </c>
      <c r="AD777" s="72" t="s">
        <v>46</v>
      </c>
      <c r="AE777" s="73">
        <v>44919</v>
      </c>
      <c r="AF777" s="72">
        <v>55</v>
      </c>
      <c r="AG777" s="76" t="s">
        <v>33</v>
      </c>
    </row>
    <row r="778" spans="5:33" x14ac:dyDescent="0.3">
      <c r="E778" s="71" t="s">
        <v>1521</v>
      </c>
      <c r="F778" s="72" t="s">
        <v>4755</v>
      </c>
      <c r="G778" s="72" t="s">
        <v>6759</v>
      </c>
      <c r="H778" s="72" t="s">
        <v>30</v>
      </c>
      <c r="I778" s="72" t="s">
        <v>8026</v>
      </c>
      <c r="J778" s="72" t="s">
        <v>8021</v>
      </c>
      <c r="K778" s="72" t="s">
        <v>1522</v>
      </c>
      <c r="L778" s="73">
        <v>45741</v>
      </c>
      <c r="M778" s="74">
        <v>0.73739583333333336</v>
      </c>
      <c r="N778" s="72">
        <v>159.74</v>
      </c>
      <c r="O778" s="72">
        <v>2190.33</v>
      </c>
      <c r="P778" s="72">
        <v>2350.0699999999902</v>
      </c>
      <c r="Q778" s="72">
        <v>1173.81</v>
      </c>
      <c r="R778" s="75">
        <v>45835</v>
      </c>
      <c r="S778" s="72" t="str">
        <f>TEXT(Table15[[#This Row],[Billing_Date]],"YYYY")</f>
        <v>2025</v>
      </c>
      <c r="T778" s="75">
        <v>45865</v>
      </c>
      <c r="U778" s="72" t="s">
        <v>49</v>
      </c>
      <c r="V778" s="72">
        <f>IF(Table15[[#This Row],[Payment_Status]]="Paid",1,0)</f>
        <v>0</v>
      </c>
      <c r="W778" s="72">
        <f>IF(Table15[[#This Row],[Payment_Status]]="Unpaid",1,0)</f>
        <v>1</v>
      </c>
      <c r="X778" s="72">
        <f>IF(Table15[[#This Row],[Payment_Status]]="Pending",1,0)</f>
        <v>0</v>
      </c>
      <c r="Y778" s="72" t="s">
        <v>50</v>
      </c>
      <c r="Z778" s="72" t="s">
        <v>39</v>
      </c>
      <c r="AA778" s="72" t="s">
        <v>31</v>
      </c>
      <c r="AB778" s="72">
        <v>73.069999999999993</v>
      </c>
      <c r="AC778" s="72">
        <v>86.67</v>
      </c>
      <c r="AD778" s="72" t="s">
        <v>46</v>
      </c>
      <c r="AE778" s="73">
        <v>44267</v>
      </c>
      <c r="AF778" s="72">
        <v>39</v>
      </c>
      <c r="AG778" s="76" t="s">
        <v>40</v>
      </c>
    </row>
    <row r="779" spans="5:33" x14ac:dyDescent="0.3">
      <c r="E779" s="71" t="s">
        <v>1523</v>
      </c>
      <c r="F779" s="72" t="s">
        <v>4756</v>
      </c>
      <c r="G779" s="72" t="s">
        <v>6760</v>
      </c>
      <c r="H779" s="72" t="s">
        <v>35</v>
      </c>
      <c r="I779" s="72" t="s">
        <v>8031</v>
      </c>
      <c r="J779" s="72" t="s">
        <v>8024</v>
      </c>
      <c r="K779" s="72" t="s">
        <v>1524</v>
      </c>
      <c r="L779" s="73">
        <v>45497</v>
      </c>
      <c r="M779" s="74">
        <v>0.58658564814814818</v>
      </c>
      <c r="N779" s="72">
        <v>417.17</v>
      </c>
      <c r="O779" s="72">
        <v>4542.7299999999996</v>
      </c>
      <c r="P779" s="72">
        <v>4959.8999999999996</v>
      </c>
      <c r="Q779" s="72">
        <v>3115.32</v>
      </c>
      <c r="R779" s="75">
        <v>45745</v>
      </c>
      <c r="S779" s="72" t="str">
        <f>TEXT(Table15[[#This Row],[Billing_Date]],"YYYY")</f>
        <v>2025</v>
      </c>
      <c r="T779" s="75">
        <v>45881</v>
      </c>
      <c r="U779" s="72" t="s">
        <v>28</v>
      </c>
      <c r="V779" s="72">
        <f>IF(Table15[[#This Row],[Payment_Status]]="Paid",1,0)</f>
        <v>1</v>
      </c>
      <c r="W779" s="72">
        <f>IF(Table15[[#This Row],[Payment_Status]]="Unpaid",1,0)</f>
        <v>0</v>
      </c>
      <c r="X779" s="72">
        <f>IF(Table15[[#This Row],[Payment_Status]]="Pending",1,0)</f>
        <v>0</v>
      </c>
      <c r="Y779" s="72" t="s">
        <v>58</v>
      </c>
      <c r="Z779" s="72" t="s">
        <v>30</v>
      </c>
      <c r="AA779" s="72" t="s">
        <v>51</v>
      </c>
      <c r="AB779" s="72">
        <v>265.58</v>
      </c>
      <c r="AC779" s="72">
        <v>151.59</v>
      </c>
      <c r="AD779" s="72" t="s">
        <v>32</v>
      </c>
      <c r="AE779" s="73">
        <v>44127</v>
      </c>
      <c r="AF779" s="72">
        <v>61</v>
      </c>
      <c r="AG779" s="76" t="s">
        <v>40</v>
      </c>
    </row>
    <row r="780" spans="5:33" x14ac:dyDescent="0.3">
      <c r="E780" s="71" t="s">
        <v>956</v>
      </c>
      <c r="F780" s="72" t="s">
        <v>4757</v>
      </c>
      <c r="G780" s="72" t="s">
        <v>6761</v>
      </c>
      <c r="H780" s="72" t="s">
        <v>35</v>
      </c>
      <c r="I780" s="72" t="s">
        <v>8027</v>
      </c>
      <c r="J780" s="72" t="s">
        <v>8022</v>
      </c>
      <c r="K780" s="72" t="s">
        <v>957</v>
      </c>
      <c r="L780" s="73">
        <v>45737</v>
      </c>
      <c r="M780" s="74">
        <v>0.50042824074074077</v>
      </c>
      <c r="N780" s="72">
        <v>152.51</v>
      </c>
      <c r="O780" s="72">
        <v>2391.1799999999998</v>
      </c>
      <c r="P780" s="72">
        <v>2543.6899999999901</v>
      </c>
      <c r="Q780" s="72">
        <v>886.63</v>
      </c>
      <c r="R780" s="75">
        <v>45805</v>
      </c>
      <c r="S780" s="72" t="str">
        <f>TEXT(Table15[[#This Row],[Billing_Date]],"YYYY")</f>
        <v>2025</v>
      </c>
      <c r="T780" s="75">
        <v>45871</v>
      </c>
      <c r="U780" s="72" t="s">
        <v>37</v>
      </c>
      <c r="V780" s="72">
        <f>IF(Table15[[#This Row],[Payment_Status]]="Paid",1,0)</f>
        <v>0</v>
      </c>
      <c r="W780" s="72">
        <f>IF(Table15[[#This Row],[Payment_Status]]="Unpaid",1,0)</f>
        <v>0</v>
      </c>
      <c r="X780" s="72">
        <f>IF(Table15[[#This Row],[Payment_Status]]="Pending",1,0)</f>
        <v>1</v>
      </c>
      <c r="Y780" s="72" t="s">
        <v>50</v>
      </c>
      <c r="Z780" s="72" t="s">
        <v>44</v>
      </c>
      <c r="AA780" s="72" t="s">
        <v>45</v>
      </c>
      <c r="AB780" s="72">
        <v>73.739999999999995</v>
      </c>
      <c r="AC780" s="72">
        <v>78.77</v>
      </c>
      <c r="AD780" s="72" t="s">
        <v>46</v>
      </c>
      <c r="AE780" s="73">
        <v>44328</v>
      </c>
      <c r="AF780" s="72">
        <v>46</v>
      </c>
      <c r="AG780" s="76" t="s">
        <v>33</v>
      </c>
    </row>
    <row r="781" spans="5:33" x14ac:dyDescent="0.3">
      <c r="E781" s="71" t="s">
        <v>1527</v>
      </c>
      <c r="F781" s="72" t="s">
        <v>4758</v>
      </c>
      <c r="G781" s="72" t="s">
        <v>6762</v>
      </c>
      <c r="H781" s="72" t="s">
        <v>26</v>
      </c>
      <c r="I781" s="72" t="s">
        <v>8026</v>
      </c>
      <c r="J781" s="72" t="s">
        <v>8021</v>
      </c>
      <c r="K781" s="72" t="s">
        <v>1528</v>
      </c>
      <c r="L781" s="73">
        <v>45531</v>
      </c>
      <c r="M781" s="74">
        <v>0.69170138888888888</v>
      </c>
      <c r="N781" s="72">
        <v>428.62</v>
      </c>
      <c r="O781" s="72">
        <v>1508.88</v>
      </c>
      <c r="P781" s="72">
        <v>1937.5</v>
      </c>
      <c r="Q781" s="72">
        <v>3110.29</v>
      </c>
      <c r="R781" s="75">
        <v>45584</v>
      </c>
      <c r="S781" s="72" t="str">
        <f>TEXT(Table15[[#This Row],[Billing_Date]],"YYYY")</f>
        <v>2024</v>
      </c>
      <c r="T781" s="75">
        <v>45858</v>
      </c>
      <c r="U781" s="72" t="s">
        <v>49</v>
      </c>
      <c r="V781" s="72">
        <f>IF(Table15[[#This Row],[Payment_Status]]="Paid",1,0)</f>
        <v>0</v>
      </c>
      <c r="W781" s="72">
        <f>IF(Table15[[#This Row],[Payment_Status]]="Unpaid",1,0)</f>
        <v>1</v>
      </c>
      <c r="X781" s="72">
        <f>IF(Table15[[#This Row],[Payment_Status]]="Pending",1,0)</f>
        <v>0</v>
      </c>
      <c r="Y781" s="72" t="s">
        <v>29</v>
      </c>
      <c r="Z781" s="72" t="s">
        <v>39</v>
      </c>
      <c r="AA781" s="72" t="s">
        <v>85</v>
      </c>
      <c r="AB781" s="72">
        <v>255.24</v>
      </c>
      <c r="AC781" s="72">
        <v>173.38</v>
      </c>
      <c r="AD781" s="72" t="s">
        <v>46</v>
      </c>
      <c r="AE781" s="73">
        <v>45314</v>
      </c>
      <c r="AF781" s="72">
        <v>22</v>
      </c>
      <c r="AG781" s="76" t="s">
        <v>33</v>
      </c>
    </row>
    <row r="782" spans="5:33" x14ac:dyDescent="0.3">
      <c r="E782" s="71" t="s">
        <v>1529</v>
      </c>
      <c r="F782" s="72" t="s">
        <v>4439</v>
      </c>
      <c r="G782" s="72" t="s">
        <v>6763</v>
      </c>
      <c r="H782" s="72" t="s">
        <v>35</v>
      </c>
      <c r="I782" s="72" t="s">
        <v>8031</v>
      </c>
      <c r="J782" s="72" t="s">
        <v>8024</v>
      </c>
      <c r="K782" s="72" t="s">
        <v>1530</v>
      </c>
      <c r="L782" s="73">
        <v>45849</v>
      </c>
      <c r="M782" s="74">
        <v>0.35210648148148149</v>
      </c>
      <c r="N782" s="72">
        <v>279.75</v>
      </c>
      <c r="O782" s="72">
        <v>1131.9100000000001</v>
      </c>
      <c r="P782" s="72">
        <v>1411.66</v>
      </c>
      <c r="Q782" s="72">
        <v>1308</v>
      </c>
      <c r="R782" s="75">
        <v>45855</v>
      </c>
      <c r="S782" s="72" t="str">
        <f>TEXT(Table15[[#This Row],[Billing_Date]],"YYYY")</f>
        <v>2025</v>
      </c>
      <c r="T782" s="75">
        <v>45876</v>
      </c>
      <c r="U782" s="72" t="s">
        <v>37</v>
      </c>
      <c r="V782" s="72">
        <f>IF(Table15[[#This Row],[Payment_Status]]="Paid",1,0)</f>
        <v>0</v>
      </c>
      <c r="W782" s="72">
        <f>IF(Table15[[#This Row],[Payment_Status]]="Unpaid",1,0)</f>
        <v>0</v>
      </c>
      <c r="X782" s="72">
        <f>IF(Table15[[#This Row],[Payment_Status]]="Pending",1,0)</f>
        <v>1</v>
      </c>
      <c r="Y782" s="72" t="s">
        <v>43</v>
      </c>
      <c r="Z782" s="72" t="s">
        <v>44</v>
      </c>
      <c r="AA782" s="72" t="s">
        <v>51</v>
      </c>
      <c r="AB782" s="72">
        <v>167.35</v>
      </c>
      <c r="AC782" s="72">
        <v>112.4</v>
      </c>
      <c r="AD782" s="72" t="s">
        <v>46</v>
      </c>
      <c r="AE782" s="73">
        <v>43660</v>
      </c>
      <c r="AF782" s="72">
        <v>31</v>
      </c>
      <c r="AG782" s="76" t="s">
        <v>33</v>
      </c>
    </row>
    <row r="783" spans="5:33" x14ac:dyDescent="0.3">
      <c r="E783" s="71" t="s">
        <v>116</v>
      </c>
      <c r="F783" s="72" t="s">
        <v>4759</v>
      </c>
      <c r="G783" s="72" t="s">
        <v>6764</v>
      </c>
      <c r="H783" s="72" t="s">
        <v>35</v>
      </c>
      <c r="I783" s="72" t="s">
        <v>8025</v>
      </c>
      <c r="J783" s="72" t="s">
        <v>8020</v>
      </c>
      <c r="K783" s="72" t="s">
        <v>117</v>
      </c>
      <c r="L783" s="73">
        <v>45820</v>
      </c>
      <c r="M783" s="74">
        <v>0.58998842592592593</v>
      </c>
      <c r="N783" s="72">
        <v>223.48</v>
      </c>
      <c r="O783" s="72">
        <v>3388.27</v>
      </c>
      <c r="P783" s="72">
        <v>3611.75</v>
      </c>
      <c r="Q783" s="72">
        <v>1562.13</v>
      </c>
      <c r="R783" s="75">
        <v>45820</v>
      </c>
      <c r="S783" s="72" t="str">
        <f>TEXT(Table15[[#This Row],[Billing_Date]],"YYYY")</f>
        <v>2025</v>
      </c>
      <c r="T783" s="75">
        <v>45863</v>
      </c>
      <c r="U783" s="72" t="s">
        <v>37</v>
      </c>
      <c r="V783" s="72">
        <f>IF(Table15[[#This Row],[Payment_Status]]="Paid",1,0)</f>
        <v>0</v>
      </c>
      <c r="W783" s="72">
        <f>IF(Table15[[#This Row],[Payment_Status]]="Unpaid",1,0)</f>
        <v>0</v>
      </c>
      <c r="X783" s="72">
        <f>IF(Table15[[#This Row],[Payment_Status]]="Pending",1,0)</f>
        <v>1</v>
      </c>
      <c r="Y783" s="72" t="s">
        <v>50</v>
      </c>
      <c r="Z783" s="72" t="s">
        <v>44</v>
      </c>
      <c r="AA783" s="72" t="s">
        <v>45</v>
      </c>
      <c r="AB783" s="72">
        <v>135.5</v>
      </c>
      <c r="AC783" s="72">
        <v>87.98</v>
      </c>
      <c r="AD783" s="72" t="s">
        <v>46</v>
      </c>
      <c r="AE783" s="73">
        <v>44549</v>
      </c>
      <c r="AF783" s="72">
        <v>48</v>
      </c>
      <c r="AG783" s="76" t="s">
        <v>33</v>
      </c>
    </row>
    <row r="784" spans="5:33" x14ac:dyDescent="0.3">
      <c r="E784" s="71" t="s">
        <v>1533</v>
      </c>
      <c r="F784" s="72" t="s">
        <v>4760</v>
      </c>
      <c r="G784" s="72" t="s">
        <v>6765</v>
      </c>
      <c r="H784" s="72" t="s">
        <v>30</v>
      </c>
      <c r="I784" s="72" t="s">
        <v>8030</v>
      </c>
      <c r="J784" s="72" t="s">
        <v>8023</v>
      </c>
      <c r="K784" s="72" t="s">
        <v>1534</v>
      </c>
      <c r="L784" s="73">
        <v>45602</v>
      </c>
      <c r="M784" s="74">
        <v>0.40675925925925926</v>
      </c>
      <c r="N784" s="72">
        <v>176.43</v>
      </c>
      <c r="O784" s="72">
        <v>3944.55</v>
      </c>
      <c r="P784" s="72">
        <v>4120.9799999999996</v>
      </c>
      <c r="Q784" s="72">
        <v>939.86</v>
      </c>
      <c r="R784" s="75">
        <v>45790</v>
      </c>
      <c r="S784" s="72" t="str">
        <f>TEXT(Table15[[#This Row],[Billing_Date]],"YYYY")</f>
        <v>2025</v>
      </c>
      <c r="T784" s="75">
        <v>45886</v>
      </c>
      <c r="U784" s="72" t="s">
        <v>37</v>
      </c>
      <c r="V784" s="72">
        <f>IF(Table15[[#This Row],[Payment_Status]]="Paid",1,0)</f>
        <v>0</v>
      </c>
      <c r="W784" s="72">
        <f>IF(Table15[[#This Row],[Payment_Status]]="Unpaid",1,0)</f>
        <v>0</v>
      </c>
      <c r="X784" s="72">
        <f>IF(Table15[[#This Row],[Payment_Status]]="Pending",1,0)</f>
        <v>1</v>
      </c>
      <c r="Y784" s="72" t="s">
        <v>38</v>
      </c>
      <c r="Z784" s="72" t="s">
        <v>39</v>
      </c>
      <c r="AA784" s="72" t="s">
        <v>63</v>
      </c>
      <c r="AB784" s="72">
        <v>119.84</v>
      </c>
      <c r="AC784" s="72">
        <v>56.59</v>
      </c>
      <c r="AD784" s="72" t="s">
        <v>46</v>
      </c>
      <c r="AE784" s="73">
        <v>43608</v>
      </c>
      <c r="AF784" s="72">
        <v>21</v>
      </c>
      <c r="AG784" s="76" t="s">
        <v>33</v>
      </c>
    </row>
    <row r="785" spans="5:33" x14ac:dyDescent="0.3">
      <c r="E785" s="71" t="s">
        <v>1535</v>
      </c>
      <c r="F785" s="72" t="s">
        <v>4761</v>
      </c>
      <c r="G785" s="72" t="s">
        <v>6766</v>
      </c>
      <c r="H785" s="72" t="s">
        <v>26</v>
      </c>
      <c r="I785" s="72" t="s">
        <v>8030</v>
      </c>
      <c r="J785" s="72" t="s">
        <v>8023</v>
      </c>
      <c r="K785" s="72" t="s">
        <v>1536</v>
      </c>
      <c r="L785" s="73">
        <v>45507</v>
      </c>
      <c r="M785" s="74">
        <v>0.54504629629629631</v>
      </c>
      <c r="N785" s="72">
        <v>425.13</v>
      </c>
      <c r="O785" s="72">
        <v>2000.35</v>
      </c>
      <c r="P785" s="72">
        <v>2425.48</v>
      </c>
      <c r="Q785" s="72">
        <v>2544.08</v>
      </c>
      <c r="R785" s="75">
        <v>45670</v>
      </c>
      <c r="S785" s="72" t="str">
        <f>TEXT(Table15[[#This Row],[Billing_Date]],"YYYY")</f>
        <v>2025</v>
      </c>
      <c r="T785" s="75">
        <v>45874</v>
      </c>
      <c r="U785" s="72" t="s">
        <v>28</v>
      </c>
      <c r="V785" s="72">
        <f>IF(Table15[[#This Row],[Payment_Status]]="Paid",1,0)</f>
        <v>1</v>
      </c>
      <c r="W785" s="72">
        <f>IF(Table15[[#This Row],[Payment_Status]]="Unpaid",1,0)</f>
        <v>0</v>
      </c>
      <c r="X785" s="72">
        <f>IF(Table15[[#This Row],[Payment_Status]]="Pending",1,0)</f>
        <v>0</v>
      </c>
      <c r="Y785" s="72" t="s">
        <v>38</v>
      </c>
      <c r="Z785" s="72" t="s">
        <v>39</v>
      </c>
      <c r="AA785" s="72" t="s">
        <v>63</v>
      </c>
      <c r="AB785" s="72">
        <v>183.69</v>
      </c>
      <c r="AC785" s="72">
        <v>241.44</v>
      </c>
      <c r="AD785" s="72" t="s">
        <v>32</v>
      </c>
      <c r="AE785" s="73">
        <v>42921</v>
      </c>
      <c r="AF785" s="72">
        <v>49</v>
      </c>
      <c r="AG785" s="76" t="s">
        <v>33</v>
      </c>
    </row>
    <row r="786" spans="5:33" x14ac:dyDescent="0.3">
      <c r="E786" s="71" t="s">
        <v>1537</v>
      </c>
      <c r="F786" s="72" t="s">
        <v>4762</v>
      </c>
      <c r="G786" s="72" t="s">
        <v>6767</v>
      </c>
      <c r="H786" s="72" t="s">
        <v>30</v>
      </c>
      <c r="I786" s="72" t="s">
        <v>8029</v>
      </c>
      <c r="J786" s="72" t="s">
        <v>8020</v>
      </c>
      <c r="K786" s="72" t="s">
        <v>1538</v>
      </c>
      <c r="L786" s="73">
        <v>45674</v>
      </c>
      <c r="M786" s="74">
        <v>0.79840277777777779</v>
      </c>
      <c r="N786" s="72">
        <v>450.88</v>
      </c>
      <c r="O786" s="72">
        <v>2786.72</v>
      </c>
      <c r="P786" s="72">
        <v>3237.6</v>
      </c>
      <c r="Q786" s="72">
        <v>3243.02</v>
      </c>
      <c r="R786" s="75">
        <v>45739</v>
      </c>
      <c r="S786" s="72" t="str">
        <f>TEXT(Table15[[#This Row],[Billing_Date]],"YYYY")</f>
        <v>2025</v>
      </c>
      <c r="T786" s="75">
        <v>45864</v>
      </c>
      <c r="U786" s="72" t="s">
        <v>37</v>
      </c>
      <c r="V786" s="72">
        <f>IF(Table15[[#This Row],[Payment_Status]]="Paid",1,0)</f>
        <v>0</v>
      </c>
      <c r="W786" s="72">
        <f>IF(Table15[[#This Row],[Payment_Status]]="Unpaid",1,0)</f>
        <v>0</v>
      </c>
      <c r="X786" s="72">
        <f>IF(Table15[[#This Row],[Payment_Status]]="Pending",1,0)</f>
        <v>1</v>
      </c>
      <c r="Y786" s="72" t="s">
        <v>50</v>
      </c>
      <c r="Z786" s="72" t="s">
        <v>44</v>
      </c>
      <c r="AA786" s="72" t="s">
        <v>45</v>
      </c>
      <c r="AB786" s="72">
        <v>233.02</v>
      </c>
      <c r="AC786" s="72">
        <v>217.86</v>
      </c>
      <c r="AD786" s="72" t="s">
        <v>32</v>
      </c>
      <c r="AE786" s="73">
        <v>43835</v>
      </c>
      <c r="AF786" s="72">
        <v>32</v>
      </c>
      <c r="AG786" s="76" t="s">
        <v>64</v>
      </c>
    </row>
    <row r="787" spans="5:33" x14ac:dyDescent="0.3">
      <c r="E787" s="71" t="s">
        <v>1539</v>
      </c>
      <c r="F787" s="72" t="s">
        <v>4763</v>
      </c>
      <c r="G787" s="72" t="s">
        <v>6768</v>
      </c>
      <c r="H787" s="72" t="s">
        <v>26</v>
      </c>
      <c r="I787" s="72" t="s">
        <v>8028</v>
      </c>
      <c r="J787" s="72" t="s">
        <v>8022</v>
      </c>
      <c r="K787" s="72" t="s">
        <v>1540</v>
      </c>
      <c r="L787" s="73">
        <v>45723</v>
      </c>
      <c r="M787" s="74">
        <v>0.88188657407407411</v>
      </c>
      <c r="N787" s="72">
        <v>350.56</v>
      </c>
      <c r="O787" s="72">
        <v>3482.04</v>
      </c>
      <c r="P787" s="72">
        <v>3832.6</v>
      </c>
      <c r="Q787" s="72">
        <v>2268.27</v>
      </c>
      <c r="R787" s="75">
        <v>45725</v>
      </c>
      <c r="S787" s="72" t="str">
        <f>TEXT(Table15[[#This Row],[Billing_Date]],"YYYY")</f>
        <v>2025</v>
      </c>
      <c r="T787" s="75">
        <v>45858</v>
      </c>
      <c r="U787" s="72" t="s">
        <v>37</v>
      </c>
      <c r="V787" s="72">
        <f>IF(Table15[[#This Row],[Payment_Status]]="Paid",1,0)</f>
        <v>0</v>
      </c>
      <c r="W787" s="72">
        <f>IF(Table15[[#This Row],[Payment_Status]]="Unpaid",1,0)</f>
        <v>0</v>
      </c>
      <c r="X787" s="72">
        <f>IF(Table15[[#This Row],[Payment_Status]]="Pending",1,0)</f>
        <v>1</v>
      </c>
      <c r="Y787" s="72" t="s">
        <v>58</v>
      </c>
      <c r="Z787" s="72" t="s">
        <v>30</v>
      </c>
      <c r="AA787" s="72" t="s">
        <v>51</v>
      </c>
      <c r="AB787" s="72">
        <v>212.89</v>
      </c>
      <c r="AC787" s="72">
        <v>137.66999999999999</v>
      </c>
      <c r="AD787" s="72" t="s">
        <v>46</v>
      </c>
      <c r="AE787" s="73">
        <v>42715</v>
      </c>
      <c r="AF787" s="72">
        <v>67</v>
      </c>
      <c r="AG787" s="76" t="s">
        <v>33</v>
      </c>
    </row>
    <row r="788" spans="5:33" x14ac:dyDescent="0.3">
      <c r="E788" s="71" t="s">
        <v>1541</v>
      </c>
      <c r="F788" s="72" t="s">
        <v>4764</v>
      </c>
      <c r="G788" s="72" t="s">
        <v>6769</v>
      </c>
      <c r="H788" s="72" t="s">
        <v>26</v>
      </c>
      <c r="I788" s="72" t="s">
        <v>8026</v>
      </c>
      <c r="J788" s="72" t="s">
        <v>8021</v>
      </c>
      <c r="K788" s="72" t="s">
        <v>1542</v>
      </c>
      <c r="L788" s="73">
        <v>45707</v>
      </c>
      <c r="M788" s="74">
        <v>0.16564814814814816</v>
      </c>
      <c r="N788" s="72">
        <v>106.35</v>
      </c>
      <c r="O788" s="72">
        <v>2306.06</v>
      </c>
      <c r="P788" s="72">
        <v>2412.41</v>
      </c>
      <c r="Q788" s="72">
        <v>677.6</v>
      </c>
      <c r="R788" s="75">
        <v>45732</v>
      </c>
      <c r="S788" s="72" t="str">
        <f>TEXT(Table15[[#This Row],[Billing_Date]],"YYYY")</f>
        <v>2025</v>
      </c>
      <c r="T788" s="75">
        <v>45882</v>
      </c>
      <c r="U788" s="72" t="s">
        <v>49</v>
      </c>
      <c r="V788" s="72">
        <f>IF(Table15[[#This Row],[Payment_Status]]="Paid",1,0)</f>
        <v>0</v>
      </c>
      <c r="W788" s="72">
        <f>IF(Table15[[#This Row],[Payment_Status]]="Unpaid",1,0)</f>
        <v>1</v>
      </c>
      <c r="X788" s="72">
        <f>IF(Table15[[#This Row],[Payment_Status]]="Pending",1,0)</f>
        <v>0</v>
      </c>
      <c r="Y788" s="72" t="s">
        <v>58</v>
      </c>
      <c r="Z788" s="72" t="s">
        <v>39</v>
      </c>
      <c r="AA788" s="72" t="s">
        <v>85</v>
      </c>
      <c r="AB788" s="72">
        <v>46.56</v>
      </c>
      <c r="AC788" s="72">
        <v>59.79</v>
      </c>
      <c r="AD788" s="72" t="s">
        <v>46</v>
      </c>
      <c r="AE788" s="73">
        <v>42510</v>
      </c>
      <c r="AF788" s="72">
        <v>51</v>
      </c>
      <c r="AG788" s="76" t="s">
        <v>64</v>
      </c>
    </row>
    <row r="789" spans="5:33" x14ac:dyDescent="0.3">
      <c r="E789" s="71" t="s">
        <v>1543</v>
      </c>
      <c r="F789" s="72" t="s">
        <v>4765</v>
      </c>
      <c r="G789" s="72" t="s">
        <v>6770</v>
      </c>
      <c r="H789" s="72" t="s">
        <v>26</v>
      </c>
      <c r="I789" s="72" t="s">
        <v>8030</v>
      </c>
      <c r="J789" s="72" t="s">
        <v>8023</v>
      </c>
      <c r="K789" s="72" t="s">
        <v>1544</v>
      </c>
      <c r="L789" s="73">
        <v>45681</v>
      </c>
      <c r="M789" s="74">
        <v>1.3587962962962963E-2</v>
      </c>
      <c r="N789" s="72">
        <v>384.47</v>
      </c>
      <c r="O789" s="72">
        <v>2591.02</v>
      </c>
      <c r="P789" s="72">
        <v>2975.49</v>
      </c>
      <c r="Q789" s="72">
        <v>2269.54</v>
      </c>
      <c r="R789" s="75">
        <v>45681</v>
      </c>
      <c r="S789" s="72" t="str">
        <f>TEXT(Table15[[#This Row],[Billing_Date]],"YYYY")</f>
        <v>2025</v>
      </c>
      <c r="T789" s="75">
        <v>45883</v>
      </c>
      <c r="U789" s="72" t="s">
        <v>37</v>
      </c>
      <c r="V789" s="72">
        <f>IF(Table15[[#This Row],[Payment_Status]]="Paid",1,0)</f>
        <v>0</v>
      </c>
      <c r="W789" s="72">
        <f>IF(Table15[[#This Row],[Payment_Status]]="Unpaid",1,0)</f>
        <v>0</v>
      </c>
      <c r="X789" s="72">
        <f>IF(Table15[[#This Row],[Payment_Status]]="Pending",1,0)</f>
        <v>1</v>
      </c>
      <c r="Y789" s="72" t="s">
        <v>29</v>
      </c>
      <c r="Z789" s="72" t="s">
        <v>30</v>
      </c>
      <c r="AA789" s="72" t="s">
        <v>45</v>
      </c>
      <c r="AB789" s="72">
        <v>257.39999999999998</v>
      </c>
      <c r="AC789" s="72">
        <v>127.07</v>
      </c>
      <c r="AD789" s="72" t="s">
        <v>46</v>
      </c>
      <c r="AE789" s="73">
        <v>43988</v>
      </c>
      <c r="AF789" s="72">
        <v>58</v>
      </c>
      <c r="AG789" s="76" t="s">
        <v>33</v>
      </c>
    </row>
    <row r="790" spans="5:33" x14ac:dyDescent="0.3">
      <c r="E790" s="71" t="s">
        <v>1545</v>
      </c>
      <c r="F790" s="72" t="s">
        <v>4766</v>
      </c>
      <c r="G790" s="72" t="s">
        <v>6771</v>
      </c>
      <c r="H790" s="72" t="s">
        <v>30</v>
      </c>
      <c r="I790" s="72" t="s">
        <v>8025</v>
      </c>
      <c r="J790" s="72" t="s">
        <v>8020</v>
      </c>
      <c r="K790" s="72" t="s">
        <v>1546</v>
      </c>
      <c r="L790" s="73">
        <v>45592</v>
      </c>
      <c r="M790" s="74">
        <v>0.67509259259259258</v>
      </c>
      <c r="N790" s="72">
        <v>472.91</v>
      </c>
      <c r="O790" s="72">
        <v>4528.25</v>
      </c>
      <c r="P790" s="72">
        <v>5001.16</v>
      </c>
      <c r="Q790" s="72">
        <v>3514.42</v>
      </c>
      <c r="R790" s="75">
        <v>45605</v>
      </c>
      <c r="S790" s="72" t="str">
        <f>TEXT(Table15[[#This Row],[Billing_Date]],"YYYY")</f>
        <v>2024</v>
      </c>
      <c r="T790" s="75">
        <v>45863</v>
      </c>
      <c r="U790" s="72" t="s">
        <v>49</v>
      </c>
      <c r="V790" s="72">
        <f>IF(Table15[[#This Row],[Payment_Status]]="Paid",1,0)</f>
        <v>0</v>
      </c>
      <c r="W790" s="72">
        <f>IF(Table15[[#This Row],[Payment_Status]]="Unpaid",1,0)</f>
        <v>1</v>
      </c>
      <c r="X790" s="72">
        <f>IF(Table15[[#This Row],[Payment_Status]]="Pending",1,0)</f>
        <v>0</v>
      </c>
      <c r="Y790" s="72" t="s">
        <v>29</v>
      </c>
      <c r="Z790" s="72" t="s">
        <v>30</v>
      </c>
      <c r="AA790" s="72" t="s">
        <v>63</v>
      </c>
      <c r="AB790" s="72">
        <v>201.55</v>
      </c>
      <c r="AC790" s="72">
        <v>271.36</v>
      </c>
      <c r="AD790" s="72" t="s">
        <v>46</v>
      </c>
      <c r="AE790" s="73">
        <v>45032</v>
      </c>
      <c r="AF790" s="72">
        <v>57</v>
      </c>
      <c r="AG790" s="76" t="s">
        <v>33</v>
      </c>
    </row>
    <row r="791" spans="5:33" x14ac:dyDescent="0.3">
      <c r="E791" s="71" t="s">
        <v>1547</v>
      </c>
      <c r="F791" s="72" t="s">
        <v>4767</v>
      </c>
      <c r="G791" s="72" t="s">
        <v>6772</v>
      </c>
      <c r="H791" s="72" t="s">
        <v>35</v>
      </c>
      <c r="I791" s="72" t="s">
        <v>8029</v>
      </c>
      <c r="J791" s="72" t="s">
        <v>8020</v>
      </c>
      <c r="K791" s="72" t="s">
        <v>1548</v>
      </c>
      <c r="L791" s="73">
        <v>45765</v>
      </c>
      <c r="M791" s="74">
        <v>0.90055555555555555</v>
      </c>
      <c r="N791" s="72">
        <v>431.19</v>
      </c>
      <c r="O791" s="72">
        <v>4181.38</v>
      </c>
      <c r="P791" s="72">
        <v>4612.57</v>
      </c>
      <c r="Q791" s="72">
        <v>2841.17</v>
      </c>
      <c r="R791" s="75">
        <v>45768</v>
      </c>
      <c r="S791" s="72" t="str">
        <f>TEXT(Table15[[#This Row],[Billing_Date]],"YYYY")</f>
        <v>2025</v>
      </c>
      <c r="T791" s="75">
        <v>45862</v>
      </c>
      <c r="U791" s="72" t="s">
        <v>49</v>
      </c>
      <c r="V791" s="72">
        <f>IF(Table15[[#This Row],[Payment_Status]]="Paid",1,0)</f>
        <v>0</v>
      </c>
      <c r="W791" s="72">
        <f>IF(Table15[[#This Row],[Payment_Status]]="Unpaid",1,0)</f>
        <v>1</v>
      </c>
      <c r="X791" s="72">
        <f>IF(Table15[[#This Row],[Payment_Status]]="Pending",1,0)</f>
        <v>0</v>
      </c>
      <c r="Y791" s="72" t="s">
        <v>50</v>
      </c>
      <c r="Z791" s="72" t="s">
        <v>39</v>
      </c>
      <c r="AA791" s="72" t="s">
        <v>63</v>
      </c>
      <c r="AB791" s="72">
        <v>236.2</v>
      </c>
      <c r="AC791" s="72">
        <v>194.99</v>
      </c>
      <c r="AD791" s="72" t="s">
        <v>32</v>
      </c>
      <c r="AE791" s="73">
        <v>43860</v>
      </c>
      <c r="AF791" s="72">
        <v>57</v>
      </c>
      <c r="AG791" s="76" t="s">
        <v>40</v>
      </c>
    </row>
    <row r="792" spans="5:33" x14ac:dyDescent="0.3">
      <c r="E792" s="71" t="s">
        <v>1549</v>
      </c>
      <c r="F792" s="72" t="s">
        <v>4768</v>
      </c>
      <c r="G792" s="72" t="s">
        <v>6773</v>
      </c>
      <c r="H792" s="72" t="s">
        <v>35</v>
      </c>
      <c r="I792" s="72" t="s">
        <v>8028</v>
      </c>
      <c r="J792" s="72" t="s">
        <v>8022</v>
      </c>
      <c r="K792" s="72" t="s">
        <v>1550</v>
      </c>
      <c r="L792" s="73">
        <v>45800</v>
      </c>
      <c r="M792" s="74">
        <v>0.73916666666666664</v>
      </c>
      <c r="N792" s="72">
        <v>147.72999999999999</v>
      </c>
      <c r="O792" s="72">
        <v>3519.58</v>
      </c>
      <c r="P792" s="72">
        <v>3667.31</v>
      </c>
      <c r="Q792" s="72">
        <v>892.58</v>
      </c>
      <c r="R792" s="75">
        <v>45825</v>
      </c>
      <c r="S792" s="72" t="str">
        <f>TEXT(Table15[[#This Row],[Billing_Date]],"YYYY")</f>
        <v>2025</v>
      </c>
      <c r="T792" s="75">
        <v>45885</v>
      </c>
      <c r="U792" s="72" t="s">
        <v>49</v>
      </c>
      <c r="V792" s="72">
        <f>IF(Table15[[#This Row],[Payment_Status]]="Paid",1,0)</f>
        <v>0</v>
      </c>
      <c r="W792" s="72">
        <f>IF(Table15[[#This Row],[Payment_Status]]="Unpaid",1,0)</f>
        <v>1</v>
      </c>
      <c r="X792" s="72">
        <f>IF(Table15[[#This Row],[Payment_Status]]="Pending",1,0)</f>
        <v>0</v>
      </c>
      <c r="Y792" s="72" t="s">
        <v>38</v>
      </c>
      <c r="Z792" s="72" t="s">
        <v>44</v>
      </c>
      <c r="AA792" s="72" t="s">
        <v>85</v>
      </c>
      <c r="AB792" s="72">
        <v>94.56</v>
      </c>
      <c r="AC792" s="72">
        <v>53.17</v>
      </c>
      <c r="AD792" s="72" t="s">
        <v>32</v>
      </c>
      <c r="AE792" s="73">
        <v>43333</v>
      </c>
      <c r="AF792" s="72">
        <v>21</v>
      </c>
      <c r="AG792" s="76" t="s">
        <v>64</v>
      </c>
    </row>
    <row r="793" spans="5:33" x14ac:dyDescent="0.3">
      <c r="E793" s="71" t="s">
        <v>2369</v>
      </c>
      <c r="F793" s="72" t="s">
        <v>4769</v>
      </c>
      <c r="G793" s="72" t="s">
        <v>6774</v>
      </c>
      <c r="H793" s="72" t="s">
        <v>35</v>
      </c>
      <c r="I793" s="72" t="s">
        <v>8028</v>
      </c>
      <c r="J793" s="72" t="s">
        <v>8022</v>
      </c>
      <c r="K793" s="72" t="s">
        <v>2370</v>
      </c>
      <c r="L793" s="73">
        <v>45848</v>
      </c>
      <c r="M793" s="74">
        <v>0.73243055555555558</v>
      </c>
      <c r="N793" s="72">
        <v>432.48</v>
      </c>
      <c r="O793" s="72">
        <v>4545.01</v>
      </c>
      <c r="P793" s="72">
        <v>4977.49</v>
      </c>
      <c r="Q793" s="72">
        <v>1976.15</v>
      </c>
      <c r="R793" s="75">
        <v>45848</v>
      </c>
      <c r="S793" s="72" t="str">
        <f>TEXT(Table15[[#This Row],[Billing_Date]],"YYYY")</f>
        <v>2025</v>
      </c>
      <c r="T793" s="75">
        <v>45875</v>
      </c>
      <c r="U793" s="72" t="s">
        <v>37</v>
      </c>
      <c r="V793" s="72">
        <f>IF(Table15[[#This Row],[Payment_Status]]="Paid",1,0)</f>
        <v>0</v>
      </c>
      <c r="W793" s="72">
        <f>IF(Table15[[#This Row],[Payment_Status]]="Unpaid",1,0)</f>
        <v>0</v>
      </c>
      <c r="X793" s="72">
        <f>IF(Table15[[#This Row],[Payment_Status]]="Pending",1,0)</f>
        <v>1</v>
      </c>
      <c r="Y793" s="72" t="s">
        <v>58</v>
      </c>
      <c r="Z793" s="72" t="s">
        <v>30</v>
      </c>
      <c r="AA793" s="72" t="s">
        <v>63</v>
      </c>
      <c r="AB793" s="72">
        <v>262.45</v>
      </c>
      <c r="AC793" s="72">
        <v>170.03</v>
      </c>
      <c r="AD793" s="72" t="s">
        <v>46</v>
      </c>
      <c r="AE793" s="73">
        <v>43344</v>
      </c>
      <c r="AF793" s="72">
        <v>55</v>
      </c>
      <c r="AG793" s="76" t="s">
        <v>33</v>
      </c>
    </row>
    <row r="794" spans="5:33" x14ac:dyDescent="0.3">
      <c r="E794" s="71" t="s">
        <v>186</v>
      </c>
      <c r="F794" s="72" t="s">
        <v>4770</v>
      </c>
      <c r="G794" s="72" t="s">
        <v>6775</v>
      </c>
      <c r="H794" s="72" t="s">
        <v>26</v>
      </c>
      <c r="I794" s="72" t="s">
        <v>8031</v>
      </c>
      <c r="J794" s="72" t="s">
        <v>8024</v>
      </c>
      <c r="K794" s="72" t="s">
        <v>187</v>
      </c>
      <c r="L794" s="73">
        <v>45517</v>
      </c>
      <c r="M794" s="74">
        <v>0.63318287037037035</v>
      </c>
      <c r="N794" s="72">
        <v>491.65</v>
      </c>
      <c r="O794" s="72">
        <v>1040.99</v>
      </c>
      <c r="P794" s="72">
        <v>1532.6399999999901</v>
      </c>
      <c r="Q794" s="72">
        <v>2896.6</v>
      </c>
      <c r="R794" s="75">
        <v>45796</v>
      </c>
      <c r="S794" s="72" t="str">
        <f>TEXT(Table15[[#This Row],[Billing_Date]],"YYYY")</f>
        <v>2025</v>
      </c>
      <c r="T794" s="75">
        <v>45876</v>
      </c>
      <c r="U794" s="72" t="s">
        <v>28</v>
      </c>
      <c r="V794" s="72">
        <f>IF(Table15[[#This Row],[Payment_Status]]="Paid",1,0)</f>
        <v>1</v>
      </c>
      <c r="W794" s="72">
        <f>IF(Table15[[#This Row],[Payment_Status]]="Unpaid",1,0)</f>
        <v>0</v>
      </c>
      <c r="X794" s="72">
        <f>IF(Table15[[#This Row],[Payment_Status]]="Pending",1,0)</f>
        <v>0</v>
      </c>
      <c r="Y794" s="72" t="s">
        <v>38</v>
      </c>
      <c r="Z794" s="72" t="s">
        <v>44</v>
      </c>
      <c r="AA794" s="72" t="s">
        <v>31</v>
      </c>
      <c r="AB794" s="72">
        <v>315.89999999999998</v>
      </c>
      <c r="AC794" s="72">
        <v>175.75</v>
      </c>
      <c r="AD794" s="72" t="s">
        <v>46</v>
      </c>
      <c r="AE794" s="73">
        <v>44034</v>
      </c>
      <c r="AF794" s="72">
        <v>31</v>
      </c>
      <c r="AG794" s="76" t="s">
        <v>64</v>
      </c>
    </row>
    <row r="795" spans="5:33" x14ac:dyDescent="0.3">
      <c r="E795" s="71" t="s">
        <v>1555</v>
      </c>
      <c r="F795" s="72" t="s">
        <v>4771</v>
      </c>
      <c r="G795" s="72" t="s">
        <v>6776</v>
      </c>
      <c r="H795" s="72" t="s">
        <v>26</v>
      </c>
      <c r="I795" s="72" t="s">
        <v>8030</v>
      </c>
      <c r="J795" s="72" t="s">
        <v>8023</v>
      </c>
      <c r="K795" s="72" t="s">
        <v>1556</v>
      </c>
      <c r="L795" s="73">
        <v>45762</v>
      </c>
      <c r="M795" s="74">
        <v>0.13333333333333333</v>
      </c>
      <c r="N795" s="72">
        <v>265.86</v>
      </c>
      <c r="O795" s="72">
        <v>1218.3699999999999</v>
      </c>
      <c r="P795" s="72">
        <v>1484.23</v>
      </c>
      <c r="Q795" s="72">
        <v>1595.54</v>
      </c>
      <c r="R795" s="75">
        <v>45763</v>
      </c>
      <c r="S795" s="72" t="str">
        <f>TEXT(Table15[[#This Row],[Billing_Date]],"YYYY")</f>
        <v>2025</v>
      </c>
      <c r="T795" s="75">
        <v>45876</v>
      </c>
      <c r="U795" s="72" t="s">
        <v>28</v>
      </c>
      <c r="V795" s="72">
        <f>IF(Table15[[#This Row],[Payment_Status]]="Paid",1,0)</f>
        <v>1</v>
      </c>
      <c r="W795" s="72">
        <f>IF(Table15[[#This Row],[Payment_Status]]="Unpaid",1,0)</f>
        <v>0</v>
      </c>
      <c r="X795" s="72">
        <f>IF(Table15[[#This Row],[Payment_Status]]="Pending",1,0)</f>
        <v>0</v>
      </c>
      <c r="Y795" s="72" t="s">
        <v>29</v>
      </c>
      <c r="Z795" s="72" t="s">
        <v>44</v>
      </c>
      <c r="AA795" s="72" t="s">
        <v>31</v>
      </c>
      <c r="AB795" s="72">
        <v>177.78</v>
      </c>
      <c r="AC795" s="72">
        <v>88.08</v>
      </c>
      <c r="AD795" s="72" t="s">
        <v>32</v>
      </c>
      <c r="AE795" s="73">
        <v>45343</v>
      </c>
      <c r="AF795" s="72">
        <v>27</v>
      </c>
      <c r="AG795" s="76" t="s">
        <v>64</v>
      </c>
    </row>
    <row r="796" spans="5:33" x14ac:dyDescent="0.3">
      <c r="E796" s="71" t="s">
        <v>1553</v>
      </c>
      <c r="F796" s="72" t="s">
        <v>4772</v>
      </c>
      <c r="G796" s="72" t="s">
        <v>6777</v>
      </c>
      <c r="H796" s="72" t="s">
        <v>26</v>
      </c>
      <c r="I796" s="72" t="s">
        <v>8031</v>
      </c>
      <c r="J796" s="72" t="s">
        <v>8024</v>
      </c>
      <c r="K796" s="72" t="s">
        <v>1554</v>
      </c>
      <c r="L796" s="73">
        <v>45617</v>
      </c>
      <c r="M796" s="74">
        <v>9.5451388888888891E-2</v>
      </c>
      <c r="N796" s="72">
        <v>115.75</v>
      </c>
      <c r="O796" s="72">
        <v>1879.91</v>
      </c>
      <c r="P796" s="72">
        <v>1995.66</v>
      </c>
      <c r="Q796" s="72">
        <v>728.35</v>
      </c>
      <c r="R796" s="75">
        <v>45619</v>
      </c>
      <c r="S796" s="72" t="str">
        <f>TEXT(Table15[[#This Row],[Billing_Date]],"YYYY")</f>
        <v>2024</v>
      </c>
      <c r="T796" s="75">
        <v>45862</v>
      </c>
      <c r="U796" s="72" t="s">
        <v>28</v>
      </c>
      <c r="V796" s="72">
        <f>IF(Table15[[#This Row],[Payment_Status]]="Paid",1,0)</f>
        <v>1</v>
      </c>
      <c r="W796" s="72">
        <f>IF(Table15[[#This Row],[Payment_Status]]="Unpaid",1,0)</f>
        <v>0</v>
      </c>
      <c r="X796" s="72">
        <f>IF(Table15[[#This Row],[Payment_Status]]="Pending",1,0)</f>
        <v>0</v>
      </c>
      <c r="Y796" s="72" t="s">
        <v>58</v>
      </c>
      <c r="Z796" s="72" t="s">
        <v>44</v>
      </c>
      <c r="AA796" s="72" t="s">
        <v>51</v>
      </c>
      <c r="AB796" s="72">
        <v>47.88</v>
      </c>
      <c r="AC796" s="72">
        <v>67.87</v>
      </c>
      <c r="AD796" s="72" t="s">
        <v>46</v>
      </c>
      <c r="AE796" s="73">
        <v>43173</v>
      </c>
      <c r="AF796" s="72">
        <v>27</v>
      </c>
      <c r="AG796" s="76" t="s">
        <v>40</v>
      </c>
    </row>
    <row r="797" spans="5:33" x14ac:dyDescent="0.3">
      <c r="E797" s="71" t="s">
        <v>1559</v>
      </c>
      <c r="F797" s="72" t="s">
        <v>4773</v>
      </c>
      <c r="G797" s="72" t="s">
        <v>6778</v>
      </c>
      <c r="H797" s="72" t="s">
        <v>30</v>
      </c>
      <c r="I797" s="72" t="s">
        <v>8029</v>
      </c>
      <c r="J797" s="72" t="s">
        <v>8020</v>
      </c>
      <c r="K797" s="72" t="s">
        <v>1560</v>
      </c>
      <c r="L797" s="73">
        <v>45701</v>
      </c>
      <c r="M797" s="74">
        <v>0.82341435185185186</v>
      </c>
      <c r="N797" s="72">
        <v>113.9</v>
      </c>
      <c r="O797" s="72">
        <v>1983.91</v>
      </c>
      <c r="P797" s="72">
        <v>2097.81</v>
      </c>
      <c r="Q797" s="72">
        <v>841.15</v>
      </c>
      <c r="R797" s="75">
        <v>45845</v>
      </c>
      <c r="S797" s="72" t="str">
        <f>TEXT(Table15[[#This Row],[Billing_Date]],"YYYY")</f>
        <v>2025</v>
      </c>
      <c r="T797" s="75">
        <v>45866</v>
      </c>
      <c r="U797" s="72" t="s">
        <v>37</v>
      </c>
      <c r="V797" s="72">
        <f>IF(Table15[[#This Row],[Payment_Status]]="Paid",1,0)</f>
        <v>0</v>
      </c>
      <c r="W797" s="72">
        <f>IF(Table15[[#This Row],[Payment_Status]]="Unpaid",1,0)</f>
        <v>0</v>
      </c>
      <c r="X797" s="72">
        <f>IF(Table15[[#This Row],[Payment_Status]]="Pending",1,0)</f>
        <v>1</v>
      </c>
      <c r="Y797" s="72" t="s">
        <v>43</v>
      </c>
      <c r="Z797" s="72" t="s">
        <v>30</v>
      </c>
      <c r="AA797" s="72" t="s">
        <v>45</v>
      </c>
      <c r="AB797" s="72">
        <v>56.5</v>
      </c>
      <c r="AC797" s="72">
        <v>57.4</v>
      </c>
      <c r="AD797" s="72" t="s">
        <v>32</v>
      </c>
      <c r="AE797" s="73">
        <v>43550</v>
      </c>
      <c r="AF797" s="72">
        <v>58</v>
      </c>
      <c r="AG797" s="76" t="s">
        <v>33</v>
      </c>
    </row>
    <row r="798" spans="5:33" x14ac:dyDescent="0.3">
      <c r="E798" s="71" t="s">
        <v>1561</v>
      </c>
      <c r="F798" s="72" t="s">
        <v>4774</v>
      </c>
      <c r="G798" s="72" t="s">
        <v>6779</v>
      </c>
      <c r="H798" s="72" t="s">
        <v>30</v>
      </c>
      <c r="I798" s="72" t="s">
        <v>8026</v>
      </c>
      <c r="J798" s="72" t="s">
        <v>8021</v>
      </c>
      <c r="K798" s="72" t="s">
        <v>1562</v>
      </c>
      <c r="L798" s="73">
        <v>45546</v>
      </c>
      <c r="M798" s="74">
        <v>0.63812500000000005</v>
      </c>
      <c r="N798" s="72">
        <v>299.83999999999997</v>
      </c>
      <c r="O798" s="72">
        <v>1379.57</v>
      </c>
      <c r="P798" s="72">
        <v>1679.4099999999901</v>
      </c>
      <c r="Q798" s="72">
        <v>2047.21</v>
      </c>
      <c r="R798" s="75">
        <v>45692</v>
      </c>
      <c r="S798" s="72" t="str">
        <f>TEXT(Table15[[#This Row],[Billing_Date]],"YYYY")</f>
        <v>2025</v>
      </c>
      <c r="T798" s="75">
        <v>45866</v>
      </c>
      <c r="U798" s="72" t="s">
        <v>49</v>
      </c>
      <c r="V798" s="72">
        <f>IF(Table15[[#This Row],[Payment_Status]]="Paid",1,0)</f>
        <v>0</v>
      </c>
      <c r="W798" s="72">
        <f>IF(Table15[[#This Row],[Payment_Status]]="Unpaid",1,0)</f>
        <v>1</v>
      </c>
      <c r="X798" s="72">
        <f>IF(Table15[[#This Row],[Payment_Status]]="Pending",1,0)</f>
        <v>0</v>
      </c>
      <c r="Y798" s="72" t="s">
        <v>58</v>
      </c>
      <c r="Z798" s="72" t="s">
        <v>39</v>
      </c>
      <c r="AA798" s="72" t="s">
        <v>45</v>
      </c>
      <c r="AB798" s="72">
        <v>189.48</v>
      </c>
      <c r="AC798" s="72">
        <v>110.36</v>
      </c>
      <c r="AD798" s="72" t="s">
        <v>46</v>
      </c>
      <c r="AE798" s="73">
        <v>45029</v>
      </c>
      <c r="AF798" s="72">
        <v>22</v>
      </c>
      <c r="AG798" s="76" t="s">
        <v>33</v>
      </c>
    </row>
    <row r="799" spans="5:33" x14ac:dyDescent="0.3">
      <c r="E799" s="71" t="s">
        <v>1563</v>
      </c>
      <c r="F799" s="72" t="s">
        <v>4775</v>
      </c>
      <c r="G799" s="72" t="s">
        <v>6780</v>
      </c>
      <c r="H799" s="72" t="s">
        <v>26</v>
      </c>
      <c r="I799" s="72" t="s">
        <v>8026</v>
      </c>
      <c r="J799" s="72" t="s">
        <v>8021</v>
      </c>
      <c r="K799" s="72" t="s">
        <v>1564</v>
      </c>
      <c r="L799" s="73">
        <v>45751</v>
      </c>
      <c r="M799" s="74">
        <v>0.2472337962962963</v>
      </c>
      <c r="N799" s="72">
        <v>469.14</v>
      </c>
      <c r="O799" s="72">
        <v>3322.98</v>
      </c>
      <c r="P799" s="72">
        <v>3792.12</v>
      </c>
      <c r="Q799" s="72">
        <v>2561.61</v>
      </c>
      <c r="R799" s="75">
        <v>45756</v>
      </c>
      <c r="S799" s="72" t="str">
        <f>TEXT(Table15[[#This Row],[Billing_Date]],"YYYY")</f>
        <v>2025</v>
      </c>
      <c r="T799" s="75">
        <v>45873</v>
      </c>
      <c r="U799" s="72" t="s">
        <v>37</v>
      </c>
      <c r="V799" s="72">
        <f>IF(Table15[[#This Row],[Payment_Status]]="Paid",1,0)</f>
        <v>0</v>
      </c>
      <c r="W799" s="72">
        <f>IF(Table15[[#This Row],[Payment_Status]]="Unpaid",1,0)</f>
        <v>0</v>
      </c>
      <c r="X799" s="72">
        <f>IF(Table15[[#This Row],[Payment_Status]]="Pending",1,0)</f>
        <v>1</v>
      </c>
      <c r="Y799" s="72" t="s">
        <v>43</v>
      </c>
      <c r="Z799" s="72" t="s">
        <v>39</v>
      </c>
      <c r="AA799" s="72" t="s">
        <v>31</v>
      </c>
      <c r="AB799" s="72">
        <v>229.97</v>
      </c>
      <c r="AC799" s="72">
        <v>239.17</v>
      </c>
      <c r="AD799" s="72" t="s">
        <v>46</v>
      </c>
      <c r="AE799" s="73">
        <v>43472</v>
      </c>
      <c r="AF799" s="72">
        <v>51</v>
      </c>
      <c r="AG799" s="76" t="s">
        <v>64</v>
      </c>
    </row>
    <row r="800" spans="5:33" x14ac:dyDescent="0.3">
      <c r="E800" s="71" t="s">
        <v>2792</v>
      </c>
      <c r="F800" s="72" t="s">
        <v>4776</v>
      </c>
      <c r="G800" s="72" t="s">
        <v>6781</v>
      </c>
      <c r="H800" s="72" t="s">
        <v>35</v>
      </c>
      <c r="I800" s="72" t="s">
        <v>8027</v>
      </c>
      <c r="J800" s="72" t="s">
        <v>8022</v>
      </c>
      <c r="K800" s="72" t="s">
        <v>2793</v>
      </c>
      <c r="L800" s="73">
        <v>45839</v>
      </c>
      <c r="M800" s="74">
        <v>0.5194212962962963</v>
      </c>
      <c r="N800" s="72">
        <v>444.41</v>
      </c>
      <c r="O800" s="72">
        <v>3808.86</v>
      </c>
      <c r="P800" s="72">
        <v>4253.2700000000004</v>
      </c>
      <c r="Q800" s="72">
        <v>2046.38</v>
      </c>
      <c r="R800" s="75">
        <v>45843</v>
      </c>
      <c r="S800" s="72" t="str">
        <f>TEXT(Table15[[#This Row],[Billing_Date]],"YYYY")</f>
        <v>2025</v>
      </c>
      <c r="T800" s="75">
        <v>45863</v>
      </c>
      <c r="U800" s="72" t="s">
        <v>49</v>
      </c>
      <c r="V800" s="72">
        <f>IF(Table15[[#This Row],[Payment_Status]]="Paid",1,0)</f>
        <v>0</v>
      </c>
      <c r="W800" s="72">
        <f>IF(Table15[[#This Row],[Payment_Status]]="Unpaid",1,0)</f>
        <v>1</v>
      </c>
      <c r="X800" s="72">
        <f>IF(Table15[[#This Row],[Payment_Status]]="Pending",1,0)</f>
        <v>0</v>
      </c>
      <c r="Y800" s="72" t="s">
        <v>38</v>
      </c>
      <c r="Z800" s="72" t="s">
        <v>39</v>
      </c>
      <c r="AA800" s="72" t="s">
        <v>85</v>
      </c>
      <c r="AB800" s="72">
        <v>283.45</v>
      </c>
      <c r="AC800" s="72">
        <v>160.96</v>
      </c>
      <c r="AD800" s="72" t="s">
        <v>46</v>
      </c>
      <c r="AE800" s="73">
        <v>45324</v>
      </c>
      <c r="AF800" s="72">
        <v>71</v>
      </c>
      <c r="AG800" s="76" t="s">
        <v>33</v>
      </c>
    </row>
    <row r="801" spans="5:33" x14ac:dyDescent="0.3">
      <c r="E801" s="71" t="s">
        <v>1567</v>
      </c>
      <c r="F801" s="72" t="s">
        <v>4777</v>
      </c>
      <c r="G801" s="72" t="s">
        <v>6782</v>
      </c>
      <c r="H801" s="72" t="s">
        <v>30</v>
      </c>
      <c r="I801" s="72" t="s">
        <v>8026</v>
      </c>
      <c r="J801" s="72" t="s">
        <v>8021</v>
      </c>
      <c r="K801" s="72" t="s">
        <v>1568</v>
      </c>
      <c r="L801" s="73">
        <v>45795</v>
      </c>
      <c r="M801" s="74">
        <v>0.98494212962962968</v>
      </c>
      <c r="N801" s="72">
        <v>195.41</v>
      </c>
      <c r="O801" s="72">
        <v>4893.16</v>
      </c>
      <c r="P801" s="72">
        <v>5088.57</v>
      </c>
      <c r="Q801" s="72">
        <v>1164.24</v>
      </c>
      <c r="R801" s="75">
        <v>45833</v>
      </c>
      <c r="S801" s="72" t="str">
        <f>TEXT(Table15[[#This Row],[Billing_Date]],"YYYY")</f>
        <v>2025</v>
      </c>
      <c r="T801" s="75">
        <v>45872</v>
      </c>
      <c r="U801" s="72" t="s">
        <v>37</v>
      </c>
      <c r="V801" s="72">
        <f>IF(Table15[[#This Row],[Payment_Status]]="Paid",1,0)</f>
        <v>0</v>
      </c>
      <c r="W801" s="72">
        <f>IF(Table15[[#This Row],[Payment_Status]]="Unpaid",1,0)</f>
        <v>0</v>
      </c>
      <c r="X801" s="72">
        <f>IF(Table15[[#This Row],[Payment_Status]]="Pending",1,0)</f>
        <v>1</v>
      </c>
      <c r="Y801" s="72" t="s">
        <v>29</v>
      </c>
      <c r="Z801" s="72" t="s">
        <v>30</v>
      </c>
      <c r="AA801" s="72" t="s">
        <v>45</v>
      </c>
      <c r="AB801" s="72">
        <v>89.34</v>
      </c>
      <c r="AC801" s="72">
        <v>106.07</v>
      </c>
      <c r="AD801" s="72" t="s">
        <v>46</v>
      </c>
      <c r="AE801" s="73">
        <v>43972</v>
      </c>
      <c r="AF801" s="72">
        <v>19</v>
      </c>
      <c r="AG801" s="76" t="s">
        <v>33</v>
      </c>
    </row>
    <row r="802" spans="5:33" x14ac:dyDescent="0.3">
      <c r="E802" s="71" t="s">
        <v>1569</v>
      </c>
      <c r="F802" s="72" t="s">
        <v>4778</v>
      </c>
      <c r="G802" s="72" t="s">
        <v>6783</v>
      </c>
      <c r="H802" s="72" t="s">
        <v>30</v>
      </c>
      <c r="I802" s="72" t="s">
        <v>8026</v>
      </c>
      <c r="J802" s="72" t="s">
        <v>8021</v>
      </c>
      <c r="K802" s="72" t="s">
        <v>1570</v>
      </c>
      <c r="L802" s="73">
        <v>45557</v>
      </c>
      <c r="M802" s="74">
        <v>0.41550925925925924</v>
      </c>
      <c r="N802" s="72">
        <v>493.86</v>
      </c>
      <c r="O802" s="72">
        <v>3666.76</v>
      </c>
      <c r="P802" s="72">
        <v>4160.62</v>
      </c>
      <c r="Q802" s="72">
        <v>3376.5</v>
      </c>
      <c r="R802" s="75">
        <v>45774</v>
      </c>
      <c r="S802" s="72" t="str">
        <f>TEXT(Table15[[#This Row],[Billing_Date]],"YYYY")</f>
        <v>2025</v>
      </c>
      <c r="T802" s="75">
        <v>45886</v>
      </c>
      <c r="U802" s="72" t="s">
        <v>49</v>
      </c>
      <c r="V802" s="72">
        <f>IF(Table15[[#This Row],[Payment_Status]]="Paid",1,0)</f>
        <v>0</v>
      </c>
      <c r="W802" s="72">
        <f>IF(Table15[[#This Row],[Payment_Status]]="Unpaid",1,0)</f>
        <v>1</v>
      </c>
      <c r="X802" s="72">
        <f>IF(Table15[[#This Row],[Payment_Status]]="Pending",1,0)</f>
        <v>0</v>
      </c>
      <c r="Y802" s="72" t="s">
        <v>43</v>
      </c>
      <c r="Z802" s="72" t="s">
        <v>30</v>
      </c>
      <c r="AA802" s="72" t="s">
        <v>63</v>
      </c>
      <c r="AB802" s="72">
        <v>259.41000000000003</v>
      </c>
      <c r="AC802" s="72">
        <v>234.45</v>
      </c>
      <c r="AD802" s="72" t="s">
        <v>46</v>
      </c>
      <c r="AE802" s="73">
        <v>44888</v>
      </c>
      <c r="AF802" s="72">
        <v>23</v>
      </c>
      <c r="AG802" s="76" t="s">
        <v>64</v>
      </c>
    </row>
    <row r="803" spans="5:33" x14ac:dyDescent="0.3">
      <c r="E803" s="71" t="s">
        <v>3526</v>
      </c>
      <c r="F803" s="72" t="s">
        <v>4779</v>
      </c>
      <c r="G803" s="72" t="s">
        <v>6784</v>
      </c>
      <c r="H803" s="72" t="s">
        <v>26</v>
      </c>
      <c r="I803" s="72" t="s">
        <v>8026</v>
      </c>
      <c r="J803" s="72" t="s">
        <v>8021</v>
      </c>
      <c r="K803" s="72" t="s">
        <v>3527</v>
      </c>
      <c r="L803" s="73">
        <v>45593</v>
      </c>
      <c r="M803" s="74">
        <v>0.35336805555555556</v>
      </c>
      <c r="N803" s="72">
        <v>186.99</v>
      </c>
      <c r="O803" s="72">
        <v>3539.5</v>
      </c>
      <c r="P803" s="72">
        <v>3726.49</v>
      </c>
      <c r="Q803" s="72">
        <v>906.46</v>
      </c>
      <c r="R803" s="75">
        <v>45849</v>
      </c>
      <c r="S803" s="72" t="str">
        <f>TEXT(Table15[[#This Row],[Billing_Date]],"YYYY")</f>
        <v>2025</v>
      </c>
      <c r="T803" s="75">
        <v>45881</v>
      </c>
      <c r="U803" s="72" t="s">
        <v>37</v>
      </c>
      <c r="V803" s="72">
        <f>IF(Table15[[#This Row],[Payment_Status]]="Paid",1,0)</f>
        <v>0</v>
      </c>
      <c r="W803" s="72">
        <f>IF(Table15[[#This Row],[Payment_Status]]="Unpaid",1,0)</f>
        <v>0</v>
      </c>
      <c r="X803" s="72">
        <f>IF(Table15[[#This Row],[Payment_Status]]="Pending",1,0)</f>
        <v>1</v>
      </c>
      <c r="Y803" s="72" t="s">
        <v>38</v>
      </c>
      <c r="Z803" s="72" t="s">
        <v>30</v>
      </c>
      <c r="AA803" s="72" t="s">
        <v>63</v>
      </c>
      <c r="AB803" s="72">
        <v>125.84</v>
      </c>
      <c r="AC803" s="72">
        <v>61.15</v>
      </c>
      <c r="AD803" s="72" t="s">
        <v>46</v>
      </c>
      <c r="AE803" s="73">
        <v>44948</v>
      </c>
      <c r="AF803" s="72">
        <v>50</v>
      </c>
      <c r="AG803" s="76" t="s">
        <v>64</v>
      </c>
    </row>
    <row r="804" spans="5:33" x14ac:dyDescent="0.3">
      <c r="E804" s="71" t="s">
        <v>1573</v>
      </c>
      <c r="F804" s="72" t="s">
        <v>4780</v>
      </c>
      <c r="G804" s="72" t="s">
        <v>6785</v>
      </c>
      <c r="H804" s="72" t="s">
        <v>26</v>
      </c>
      <c r="I804" s="72" t="s">
        <v>8025</v>
      </c>
      <c r="J804" s="72" t="s">
        <v>8020</v>
      </c>
      <c r="K804" s="72" t="s">
        <v>1574</v>
      </c>
      <c r="L804" s="73">
        <v>45718</v>
      </c>
      <c r="M804" s="74">
        <v>0.23903935185185185</v>
      </c>
      <c r="N804" s="72">
        <v>275.22000000000003</v>
      </c>
      <c r="O804" s="72">
        <v>1209.79</v>
      </c>
      <c r="P804" s="72">
        <v>1485.01</v>
      </c>
      <c r="Q804" s="72">
        <v>1319.62</v>
      </c>
      <c r="R804" s="75">
        <v>45835</v>
      </c>
      <c r="S804" s="72" t="str">
        <f>TEXT(Table15[[#This Row],[Billing_Date]],"YYYY")</f>
        <v>2025</v>
      </c>
      <c r="T804" s="75">
        <v>45873</v>
      </c>
      <c r="U804" s="72" t="s">
        <v>28</v>
      </c>
      <c r="V804" s="72">
        <f>IF(Table15[[#This Row],[Payment_Status]]="Paid",1,0)</f>
        <v>1</v>
      </c>
      <c r="W804" s="72">
        <f>IF(Table15[[#This Row],[Payment_Status]]="Unpaid",1,0)</f>
        <v>0</v>
      </c>
      <c r="X804" s="72">
        <f>IF(Table15[[#This Row],[Payment_Status]]="Pending",1,0)</f>
        <v>0</v>
      </c>
      <c r="Y804" s="72" t="s">
        <v>50</v>
      </c>
      <c r="Z804" s="72" t="s">
        <v>39</v>
      </c>
      <c r="AA804" s="72" t="s">
        <v>63</v>
      </c>
      <c r="AB804" s="72">
        <v>164.02</v>
      </c>
      <c r="AC804" s="72">
        <v>111.2</v>
      </c>
      <c r="AD804" s="72" t="s">
        <v>32</v>
      </c>
      <c r="AE804" s="73">
        <v>45278</v>
      </c>
      <c r="AF804" s="72">
        <v>68</v>
      </c>
      <c r="AG804" s="76" t="s">
        <v>64</v>
      </c>
    </row>
    <row r="805" spans="5:33" x14ac:dyDescent="0.3">
      <c r="E805" s="71" t="s">
        <v>1575</v>
      </c>
      <c r="F805" s="72" t="s">
        <v>4781</v>
      </c>
      <c r="G805" s="72" t="s">
        <v>6786</v>
      </c>
      <c r="H805" s="72" t="s">
        <v>35</v>
      </c>
      <c r="I805" s="72" t="s">
        <v>8026</v>
      </c>
      <c r="J805" s="72" t="s">
        <v>8021</v>
      </c>
      <c r="K805" s="72" t="s">
        <v>1576</v>
      </c>
      <c r="L805" s="73">
        <v>45700</v>
      </c>
      <c r="M805" s="74">
        <v>0.10583333333333333</v>
      </c>
      <c r="N805" s="72">
        <v>122.08</v>
      </c>
      <c r="O805" s="72">
        <v>4120.29</v>
      </c>
      <c r="P805" s="72">
        <v>4242.37</v>
      </c>
      <c r="Q805" s="72">
        <v>906.96</v>
      </c>
      <c r="R805" s="75">
        <v>45705</v>
      </c>
      <c r="S805" s="72" t="str">
        <f>TEXT(Table15[[#This Row],[Billing_Date]],"YYYY")</f>
        <v>2025</v>
      </c>
      <c r="T805" s="75">
        <v>45869</v>
      </c>
      <c r="U805" s="72" t="s">
        <v>49</v>
      </c>
      <c r="V805" s="72">
        <f>IF(Table15[[#This Row],[Payment_Status]]="Paid",1,0)</f>
        <v>0</v>
      </c>
      <c r="W805" s="72">
        <f>IF(Table15[[#This Row],[Payment_Status]]="Unpaid",1,0)</f>
        <v>1</v>
      </c>
      <c r="X805" s="72">
        <f>IF(Table15[[#This Row],[Payment_Status]]="Pending",1,0)</f>
        <v>0</v>
      </c>
      <c r="Y805" s="72" t="s">
        <v>38</v>
      </c>
      <c r="Z805" s="72" t="s">
        <v>39</v>
      </c>
      <c r="AA805" s="72" t="s">
        <v>63</v>
      </c>
      <c r="AB805" s="72">
        <v>63.2</v>
      </c>
      <c r="AC805" s="72">
        <v>58.88</v>
      </c>
      <c r="AD805" s="72" t="s">
        <v>32</v>
      </c>
      <c r="AE805" s="73">
        <v>43924</v>
      </c>
      <c r="AF805" s="72">
        <v>28</v>
      </c>
      <c r="AG805" s="76" t="s">
        <v>33</v>
      </c>
    </row>
    <row r="806" spans="5:33" x14ac:dyDescent="0.3">
      <c r="E806" s="71" t="s">
        <v>1577</v>
      </c>
      <c r="F806" s="72" t="s">
        <v>4782</v>
      </c>
      <c r="G806" s="72" t="s">
        <v>6787</v>
      </c>
      <c r="H806" s="72" t="s">
        <v>35</v>
      </c>
      <c r="I806" s="72" t="s">
        <v>8026</v>
      </c>
      <c r="J806" s="72" t="s">
        <v>8021</v>
      </c>
      <c r="K806" s="72" t="s">
        <v>1578</v>
      </c>
      <c r="L806" s="73">
        <v>45556</v>
      </c>
      <c r="M806" s="74">
        <v>0.37906250000000002</v>
      </c>
      <c r="N806" s="72">
        <v>226.43</v>
      </c>
      <c r="O806" s="72">
        <v>1854.72</v>
      </c>
      <c r="P806" s="72">
        <v>2081.15</v>
      </c>
      <c r="Q806" s="72">
        <v>1022.06</v>
      </c>
      <c r="R806" s="75">
        <v>45614</v>
      </c>
      <c r="S806" s="72" t="str">
        <f>TEXT(Table15[[#This Row],[Billing_Date]],"YYYY")</f>
        <v>2024</v>
      </c>
      <c r="T806" s="75">
        <v>45872</v>
      </c>
      <c r="U806" s="72" t="s">
        <v>28</v>
      </c>
      <c r="V806" s="72">
        <f>IF(Table15[[#This Row],[Payment_Status]]="Paid",1,0)</f>
        <v>1</v>
      </c>
      <c r="W806" s="72">
        <f>IF(Table15[[#This Row],[Payment_Status]]="Unpaid",1,0)</f>
        <v>0</v>
      </c>
      <c r="X806" s="72">
        <f>IF(Table15[[#This Row],[Payment_Status]]="Pending",1,0)</f>
        <v>0</v>
      </c>
      <c r="Y806" s="72" t="s">
        <v>50</v>
      </c>
      <c r="Z806" s="72" t="s">
        <v>30</v>
      </c>
      <c r="AA806" s="72" t="s">
        <v>51</v>
      </c>
      <c r="AB806" s="72">
        <v>102.21</v>
      </c>
      <c r="AC806" s="72">
        <v>124.22</v>
      </c>
      <c r="AD806" s="72" t="s">
        <v>46</v>
      </c>
      <c r="AE806" s="73">
        <v>42910</v>
      </c>
      <c r="AF806" s="72">
        <v>70</v>
      </c>
      <c r="AG806" s="76" t="s">
        <v>64</v>
      </c>
    </row>
    <row r="807" spans="5:33" x14ac:dyDescent="0.3">
      <c r="E807" s="71" t="s">
        <v>1579</v>
      </c>
      <c r="F807" s="72" t="s">
        <v>4783</v>
      </c>
      <c r="G807" s="72" t="s">
        <v>6788</v>
      </c>
      <c r="H807" s="72" t="s">
        <v>30</v>
      </c>
      <c r="I807" s="72" t="s">
        <v>8026</v>
      </c>
      <c r="J807" s="72" t="s">
        <v>8021</v>
      </c>
      <c r="K807" s="72" t="s">
        <v>1580</v>
      </c>
      <c r="L807" s="73">
        <v>45855</v>
      </c>
      <c r="M807" s="74">
        <v>0.82599537037037041</v>
      </c>
      <c r="N807" s="72">
        <v>156.19</v>
      </c>
      <c r="O807" s="72">
        <v>2627.8</v>
      </c>
      <c r="P807" s="72">
        <v>2783.99</v>
      </c>
      <c r="Q807" s="72">
        <v>849.39</v>
      </c>
      <c r="R807" s="75">
        <v>45859</v>
      </c>
      <c r="S807" s="72" t="str">
        <f>TEXT(Table15[[#This Row],[Billing_Date]],"YYYY")</f>
        <v>2025</v>
      </c>
      <c r="T807" s="75">
        <v>45880</v>
      </c>
      <c r="U807" s="72" t="s">
        <v>49</v>
      </c>
      <c r="V807" s="72">
        <f>IF(Table15[[#This Row],[Payment_Status]]="Paid",1,0)</f>
        <v>0</v>
      </c>
      <c r="W807" s="72">
        <f>IF(Table15[[#This Row],[Payment_Status]]="Unpaid",1,0)</f>
        <v>1</v>
      </c>
      <c r="X807" s="72">
        <f>IF(Table15[[#This Row],[Payment_Status]]="Pending",1,0)</f>
        <v>0</v>
      </c>
      <c r="Y807" s="72" t="s">
        <v>29</v>
      </c>
      <c r="Z807" s="72" t="s">
        <v>30</v>
      </c>
      <c r="AA807" s="72" t="s">
        <v>45</v>
      </c>
      <c r="AB807" s="72">
        <v>103.1</v>
      </c>
      <c r="AC807" s="72">
        <v>53.09</v>
      </c>
      <c r="AD807" s="72" t="s">
        <v>46</v>
      </c>
      <c r="AE807" s="73">
        <v>44739</v>
      </c>
      <c r="AF807" s="72">
        <v>48</v>
      </c>
      <c r="AG807" s="76" t="s">
        <v>40</v>
      </c>
    </row>
    <row r="808" spans="5:33" x14ac:dyDescent="0.3">
      <c r="E808" s="71" t="s">
        <v>1581</v>
      </c>
      <c r="F808" s="72" t="s">
        <v>4784</v>
      </c>
      <c r="G808" s="72" t="s">
        <v>6789</v>
      </c>
      <c r="H808" s="72" t="s">
        <v>26</v>
      </c>
      <c r="I808" s="72" t="s">
        <v>8031</v>
      </c>
      <c r="J808" s="72" t="s">
        <v>8024</v>
      </c>
      <c r="K808" s="72" t="s">
        <v>1582</v>
      </c>
      <c r="L808" s="73">
        <v>45745</v>
      </c>
      <c r="M808" s="74">
        <v>2.6724537037037036E-2</v>
      </c>
      <c r="N808" s="72">
        <v>115.21</v>
      </c>
      <c r="O808" s="72">
        <v>4158.8599999999997</v>
      </c>
      <c r="P808" s="72">
        <v>4274.07</v>
      </c>
      <c r="Q808" s="72">
        <v>739.7</v>
      </c>
      <c r="R808" s="75">
        <v>45749</v>
      </c>
      <c r="S808" s="72" t="str">
        <f>TEXT(Table15[[#This Row],[Billing_Date]],"YYYY")</f>
        <v>2025</v>
      </c>
      <c r="T808" s="75">
        <v>45859</v>
      </c>
      <c r="U808" s="72" t="s">
        <v>49</v>
      </c>
      <c r="V808" s="72">
        <f>IF(Table15[[#This Row],[Payment_Status]]="Paid",1,0)</f>
        <v>0</v>
      </c>
      <c r="W808" s="72">
        <f>IF(Table15[[#This Row],[Payment_Status]]="Unpaid",1,0)</f>
        <v>1</v>
      </c>
      <c r="X808" s="72">
        <f>IF(Table15[[#This Row],[Payment_Status]]="Pending",1,0)</f>
        <v>0</v>
      </c>
      <c r="Y808" s="72" t="s">
        <v>29</v>
      </c>
      <c r="Z808" s="72" t="s">
        <v>44</v>
      </c>
      <c r="AA808" s="72" t="s">
        <v>51</v>
      </c>
      <c r="AB808" s="72">
        <v>70.83</v>
      </c>
      <c r="AC808" s="72">
        <v>44.38</v>
      </c>
      <c r="AD808" s="72" t="s">
        <v>46</v>
      </c>
      <c r="AE808" s="73">
        <v>42451</v>
      </c>
      <c r="AF808" s="72">
        <v>62</v>
      </c>
      <c r="AG808" s="76" t="s">
        <v>40</v>
      </c>
    </row>
    <row r="809" spans="5:33" x14ac:dyDescent="0.3">
      <c r="E809" s="71" t="s">
        <v>1583</v>
      </c>
      <c r="F809" s="72" t="s">
        <v>4785</v>
      </c>
      <c r="G809" s="72" t="s">
        <v>6790</v>
      </c>
      <c r="H809" s="72" t="s">
        <v>30</v>
      </c>
      <c r="I809" s="72" t="s">
        <v>8025</v>
      </c>
      <c r="J809" s="72" t="s">
        <v>8020</v>
      </c>
      <c r="K809" s="72" t="s">
        <v>1584</v>
      </c>
      <c r="L809" s="73">
        <v>45681</v>
      </c>
      <c r="M809" s="74">
        <v>0.36881944444444442</v>
      </c>
      <c r="N809" s="72">
        <v>201.67</v>
      </c>
      <c r="O809" s="72">
        <v>1320.45</v>
      </c>
      <c r="P809" s="72">
        <v>1522.12</v>
      </c>
      <c r="Q809" s="72">
        <v>1396.32</v>
      </c>
      <c r="R809" s="75">
        <v>45686</v>
      </c>
      <c r="S809" s="72" t="str">
        <f>TEXT(Table15[[#This Row],[Billing_Date]],"YYYY")</f>
        <v>2025</v>
      </c>
      <c r="T809" s="75">
        <v>45884</v>
      </c>
      <c r="U809" s="72" t="s">
        <v>37</v>
      </c>
      <c r="V809" s="72">
        <f>IF(Table15[[#This Row],[Payment_Status]]="Paid",1,0)</f>
        <v>0</v>
      </c>
      <c r="W809" s="72">
        <f>IF(Table15[[#This Row],[Payment_Status]]="Unpaid",1,0)</f>
        <v>0</v>
      </c>
      <c r="X809" s="72">
        <f>IF(Table15[[#This Row],[Payment_Status]]="Pending",1,0)</f>
        <v>1</v>
      </c>
      <c r="Y809" s="72" t="s">
        <v>43</v>
      </c>
      <c r="Z809" s="72" t="s">
        <v>39</v>
      </c>
      <c r="AA809" s="72" t="s">
        <v>31</v>
      </c>
      <c r="AB809" s="72">
        <v>134.5</v>
      </c>
      <c r="AC809" s="72">
        <v>67.17</v>
      </c>
      <c r="AD809" s="72" t="s">
        <v>46</v>
      </c>
      <c r="AE809" s="73">
        <v>43856</v>
      </c>
      <c r="AF809" s="72">
        <v>52</v>
      </c>
      <c r="AG809" s="76" t="s">
        <v>40</v>
      </c>
    </row>
    <row r="810" spans="5:33" x14ac:dyDescent="0.3">
      <c r="E810" s="71" t="s">
        <v>1585</v>
      </c>
      <c r="F810" s="72" t="s">
        <v>4786</v>
      </c>
      <c r="G810" s="72" t="s">
        <v>6791</v>
      </c>
      <c r="H810" s="72" t="s">
        <v>26</v>
      </c>
      <c r="I810" s="72" t="s">
        <v>8027</v>
      </c>
      <c r="J810" s="72" t="s">
        <v>8022</v>
      </c>
      <c r="K810" s="72" t="s">
        <v>1586</v>
      </c>
      <c r="L810" s="73">
        <v>45527</v>
      </c>
      <c r="M810" s="74">
        <v>0.77228009259259256</v>
      </c>
      <c r="N810" s="72">
        <v>139.68</v>
      </c>
      <c r="O810" s="72">
        <v>2216.48</v>
      </c>
      <c r="P810" s="72">
        <v>2356.16</v>
      </c>
      <c r="Q810" s="72">
        <v>960.26</v>
      </c>
      <c r="R810" s="75">
        <v>45705</v>
      </c>
      <c r="S810" s="72" t="str">
        <f>TEXT(Table15[[#This Row],[Billing_Date]],"YYYY")</f>
        <v>2025</v>
      </c>
      <c r="T810" s="75">
        <v>45861</v>
      </c>
      <c r="U810" s="72" t="s">
        <v>49</v>
      </c>
      <c r="V810" s="72">
        <f>IF(Table15[[#This Row],[Payment_Status]]="Paid",1,0)</f>
        <v>0</v>
      </c>
      <c r="W810" s="72">
        <f>IF(Table15[[#This Row],[Payment_Status]]="Unpaid",1,0)</f>
        <v>1</v>
      </c>
      <c r="X810" s="72">
        <f>IF(Table15[[#This Row],[Payment_Status]]="Pending",1,0)</f>
        <v>0</v>
      </c>
      <c r="Y810" s="72" t="s">
        <v>58</v>
      </c>
      <c r="Z810" s="72" t="s">
        <v>39</v>
      </c>
      <c r="AA810" s="72" t="s">
        <v>85</v>
      </c>
      <c r="AB810" s="72">
        <v>87.42</v>
      </c>
      <c r="AC810" s="72">
        <v>52.26</v>
      </c>
      <c r="AD810" s="72" t="s">
        <v>32</v>
      </c>
      <c r="AE810" s="73">
        <v>44985</v>
      </c>
      <c r="AF810" s="72">
        <v>54</v>
      </c>
      <c r="AG810" s="76" t="s">
        <v>64</v>
      </c>
    </row>
    <row r="811" spans="5:33" x14ac:dyDescent="0.3">
      <c r="E811" s="71" t="s">
        <v>1587</v>
      </c>
      <c r="F811" s="72" t="s">
        <v>4787</v>
      </c>
      <c r="G811" s="72" t="s">
        <v>6792</v>
      </c>
      <c r="H811" s="72" t="s">
        <v>35</v>
      </c>
      <c r="I811" s="72" t="s">
        <v>8031</v>
      </c>
      <c r="J811" s="72" t="s">
        <v>8024</v>
      </c>
      <c r="K811" s="72" t="s">
        <v>1588</v>
      </c>
      <c r="L811" s="73">
        <v>45617</v>
      </c>
      <c r="M811" s="74">
        <v>0.75304398148148144</v>
      </c>
      <c r="N811" s="72">
        <v>124.38</v>
      </c>
      <c r="O811" s="72">
        <v>4377.66</v>
      </c>
      <c r="P811" s="72">
        <v>4502.04</v>
      </c>
      <c r="Q811" s="72">
        <v>756.92</v>
      </c>
      <c r="R811" s="75">
        <v>45732</v>
      </c>
      <c r="S811" s="72" t="str">
        <f>TEXT(Table15[[#This Row],[Billing_Date]],"YYYY")</f>
        <v>2025</v>
      </c>
      <c r="T811" s="75">
        <v>45869</v>
      </c>
      <c r="U811" s="72" t="s">
        <v>49</v>
      </c>
      <c r="V811" s="72">
        <f>IF(Table15[[#This Row],[Payment_Status]]="Paid",1,0)</f>
        <v>0</v>
      </c>
      <c r="W811" s="72">
        <f>IF(Table15[[#This Row],[Payment_Status]]="Unpaid",1,0)</f>
        <v>1</v>
      </c>
      <c r="X811" s="72">
        <f>IF(Table15[[#This Row],[Payment_Status]]="Pending",1,0)</f>
        <v>0</v>
      </c>
      <c r="Y811" s="72" t="s">
        <v>58</v>
      </c>
      <c r="Z811" s="72" t="s">
        <v>30</v>
      </c>
      <c r="AA811" s="72" t="s">
        <v>51</v>
      </c>
      <c r="AB811" s="72">
        <v>86.38</v>
      </c>
      <c r="AC811" s="72">
        <v>38</v>
      </c>
      <c r="AD811" s="72" t="s">
        <v>32</v>
      </c>
      <c r="AE811" s="73">
        <v>44940</v>
      </c>
      <c r="AF811" s="72">
        <v>45</v>
      </c>
      <c r="AG811" s="76" t="s">
        <v>64</v>
      </c>
    </row>
    <row r="812" spans="5:33" x14ac:dyDescent="0.3">
      <c r="E812" s="71" t="s">
        <v>1589</v>
      </c>
      <c r="F812" s="72" t="s">
        <v>4788</v>
      </c>
      <c r="G812" s="72" t="s">
        <v>6793</v>
      </c>
      <c r="H812" s="72" t="s">
        <v>35</v>
      </c>
      <c r="I812" s="72" t="s">
        <v>8030</v>
      </c>
      <c r="J812" s="72" t="s">
        <v>8023</v>
      </c>
      <c r="K812" s="72" t="s">
        <v>1590</v>
      </c>
      <c r="L812" s="73">
        <v>45757</v>
      </c>
      <c r="M812" s="74">
        <v>0.29082175925925924</v>
      </c>
      <c r="N812" s="72">
        <v>223.43</v>
      </c>
      <c r="O812" s="72">
        <v>2479.34</v>
      </c>
      <c r="P812" s="72">
        <v>2702.77</v>
      </c>
      <c r="Q812" s="72">
        <v>1623.22</v>
      </c>
      <c r="R812" s="75">
        <v>45782</v>
      </c>
      <c r="S812" s="72" t="str">
        <f>TEXT(Table15[[#This Row],[Billing_Date]],"YYYY")</f>
        <v>2025</v>
      </c>
      <c r="T812" s="75">
        <v>45884</v>
      </c>
      <c r="U812" s="72" t="s">
        <v>49</v>
      </c>
      <c r="V812" s="72">
        <f>IF(Table15[[#This Row],[Payment_Status]]="Paid",1,0)</f>
        <v>0</v>
      </c>
      <c r="W812" s="72">
        <f>IF(Table15[[#This Row],[Payment_Status]]="Unpaid",1,0)</f>
        <v>1</v>
      </c>
      <c r="X812" s="72">
        <f>IF(Table15[[#This Row],[Payment_Status]]="Pending",1,0)</f>
        <v>0</v>
      </c>
      <c r="Y812" s="72" t="s">
        <v>50</v>
      </c>
      <c r="Z812" s="72" t="s">
        <v>44</v>
      </c>
      <c r="AA812" s="72" t="s">
        <v>51</v>
      </c>
      <c r="AB812" s="72">
        <v>104.22</v>
      </c>
      <c r="AC812" s="72">
        <v>119.21</v>
      </c>
      <c r="AD812" s="72" t="s">
        <v>32</v>
      </c>
      <c r="AE812" s="73">
        <v>43069</v>
      </c>
      <c r="AF812" s="72">
        <v>47</v>
      </c>
      <c r="AG812" s="76" t="s">
        <v>33</v>
      </c>
    </row>
    <row r="813" spans="5:33" x14ac:dyDescent="0.3">
      <c r="E813" s="71" t="s">
        <v>1591</v>
      </c>
      <c r="F813" s="72" t="s">
        <v>4789</v>
      </c>
      <c r="G813" s="72" t="s">
        <v>6794</v>
      </c>
      <c r="H813" s="72" t="s">
        <v>35</v>
      </c>
      <c r="I813" s="72" t="s">
        <v>8029</v>
      </c>
      <c r="J813" s="72" t="s">
        <v>8020</v>
      </c>
      <c r="K813" s="72" t="s">
        <v>1592</v>
      </c>
      <c r="L813" s="73">
        <v>45530</v>
      </c>
      <c r="M813" s="74">
        <v>5.3194444444444447E-2</v>
      </c>
      <c r="N813" s="72">
        <v>454.29</v>
      </c>
      <c r="O813" s="72">
        <v>3097.58</v>
      </c>
      <c r="P813" s="72">
        <v>3551.87</v>
      </c>
      <c r="Q813" s="72">
        <v>3272.52</v>
      </c>
      <c r="R813" s="75">
        <v>45849</v>
      </c>
      <c r="S813" s="72" t="str">
        <f>TEXT(Table15[[#This Row],[Billing_Date]],"YYYY")</f>
        <v>2025</v>
      </c>
      <c r="T813" s="75">
        <v>45857</v>
      </c>
      <c r="U813" s="72" t="s">
        <v>28</v>
      </c>
      <c r="V813" s="72">
        <f>IF(Table15[[#This Row],[Payment_Status]]="Paid",1,0)</f>
        <v>1</v>
      </c>
      <c r="W813" s="72">
        <f>IF(Table15[[#This Row],[Payment_Status]]="Unpaid",1,0)</f>
        <v>0</v>
      </c>
      <c r="X813" s="72">
        <f>IF(Table15[[#This Row],[Payment_Status]]="Pending",1,0)</f>
        <v>0</v>
      </c>
      <c r="Y813" s="72" t="s">
        <v>43</v>
      </c>
      <c r="Z813" s="72" t="s">
        <v>39</v>
      </c>
      <c r="AA813" s="72" t="s">
        <v>85</v>
      </c>
      <c r="AB813" s="72">
        <v>297.8</v>
      </c>
      <c r="AC813" s="72">
        <v>156.49</v>
      </c>
      <c r="AD813" s="72" t="s">
        <v>46</v>
      </c>
      <c r="AE813" s="73">
        <v>42924</v>
      </c>
      <c r="AF813" s="72">
        <v>52</v>
      </c>
      <c r="AG813" s="76" t="s">
        <v>33</v>
      </c>
    </row>
    <row r="814" spans="5:33" x14ac:dyDescent="0.3">
      <c r="E814" s="71" t="s">
        <v>1593</v>
      </c>
      <c r="F814" s="72" t="s">
        <v>4790</v>
      </c>
      <c r="G814" s="72" t="s">
        <v>6795</v>
      </c>
      <c r="H814" s="72" t="s">
        <v>35</v>
      </c>
      <c r="I814" s="72" t="s">
        <v>8029</v>
      </c>
      <c r="J814" s="72" t="s">
        <v>8020</v>
      </c>
      <c r="K814" s="72" t="s">
        <v>1594</v>
      </c>
      <c r="L814" s="73">
        <v>45795</v>
      </c>
      <c r="M814" s="74">
        <v>0.27981481481481479</v>
      </c>
      <c r="N814" s="72">
        <v>412.65</v>
      </c>
      <c r="O814" s="72">
        <v>3082.44</v>
      </c>
      <c r="P814" s="72">
        <v>3495.09</v>
      </c>
      <c r="Q814" s="72">
        <v>2953.02</v>
      </c>
      <c r="R814" s="75">
        <v>45799</v>
      </c>
      <c r="S814" s="72" t="str">
        <f>TEXT(Table15[[#This Row],[Billing_Date]],"YYYY")</f>
        <v>2025</v>
      </c>
      <c r="T814" s="75">
        <v>45859</v>
      </c>
      <c r="U814" s="72" t="s">
        <v>49</v>
      </c>
      <c r="V814" s="72">
        <f>IF(Table15[[#This Row],[Payment_Status]]="Paid",1,0)</f>
        <v>0</v>
      </c>
      <c r="W814" s="72">
        <f>IF(Table15[[#This Row],[Payment_Status]]="Unpaid",1,0)</f>
        <v>1</v>
      </c>
      <c r="X814" s="72">
        <f>IF(Table15[[#This Row],[Payment_Status]]="Pending",1,0)</f>
        <v>0</v>
      </c>
      <c r="Y814" s="72" t="s">
        <v>29</v>
      </c>
      <c r="Z814" s="72" t="s">
        <v>44</v>
      </c>
      <c r="AA814" s="72" t="s">
        <v>63</v>
      </c>
      <c r="AB814" s="72">
        <v>254.89</v>
      </c>
      <c r="AC814" s="72">
        <v>157.76</v>
      </c>
      <c r="AD814" s="72" t="s">
        <v>46</v>
      </c>
      <c r="AE814" s="73">
        <v>42817</v>
      </c>
      <c r="AF814" s="72">
        <v>28</v>
      </c>
      <c r="AG814" s="76" t="s">
        <v>40</v>
      </c>
    </row>
    <row r="815" spans="5:33" x14ac:dyDescent="0.3">
      <c r="E815" s="71" t="s">
        <v>1595</v>
      </c>
      <c r="F815" s="72" t="s">
        <v>4791</v>
      </c>
      <c r="G815" s="72" t="s">
        <v>6796</v>
      </c>
      <c r="H815" s="72" t="s">
        <v>35</v>
      </c>
      <c r="I815" s="72" t="s">
        <v>8030</v>
      </c>
      <c r="J815" s="72" t="s">
        <v>8023</v>
      </c>
      <c r="K815" s="72" t="s">
        <v>1596</v>
      </c>
      <c r="L815" s="73">
        <v>45499</v>
      </c>
      <c r="M815" s="74">
        <v>0.16297453703703704</v>
      </c>
      <c r="N815" s="72">
        <v>157.47999999999999</v>
      </c>
      <c r="O815" s="72">
        <v>3743.6</v>
      </c>
      <c r="P815" s="72">
        <v>3901.08</v>
      </c>
      <c r="Q815" s="72">
        <v>989.57</v>
      </c>
      <c r="R815" s="75">
        <v>45509</v>
      </c>
      <c r="S815" s="72" t="str">
        <f>TEXT(Table15[[#This Row],[Billing_Date]],"YYYY")</f>
        <v>2024</v>
      </c>
      <c r="T815" s="75">
        <v>45880</v>
      </c>
      <c r="U815" s="72" t="s">
        <v>37</v>
      </c>
      <c r="V815" s="72">
        <f>IF(Table15[[#This Row],[Payment_Status]]="Paid",1,0)</f>
        <v>0</v>
      </c>
      <c r="W815" s="72">
        <f>IF(Table15[[#This Row],[Payment_Status]]="Unpaid",1,0)</f>
        <v>0</v>
      </c>
      <c r="X815" s="72">
        <f>IF(Table15[[#This Row],[Payment_Status]]="Pending",1,0)</f>
        <v>1</v>
      </c>
      <c r="Y815" s="72" t="s">
        <v>43</v>
      </c>
      <c r="Z815" s="72" t="s">
        <v>44</v>
      </c>
      <c r="AA815" s="72" t="s">
        <v>31</v>
      </c>
      <c r="AB815" s="72">
        <v>82.76</v>
      </c>
      <c r="AC815" s="72">
        <v>74.72</v>
      </c>
      <c r="AD815" s="72" t="s">
        <v>46</v>
      </c>
      <c r="AE815" s="73">
        <v>43571</v>
      </c>
      <c r="AF815" s="72">
        <v>30</v>
      </c>
      <c r="AG815" s="76" t="s">
        <v>64</v>
      </c>
    </row>
    <row r="816" spans="5:33" x14ac:dyDescent="0.3">
      <c r="E816" s="71" t="s">
        <v>1597</v>
      </c>
      <c r="F816" s="72" t="s">
        <v>4792</v>
      </c>
      <c r="G816" s="72" t="s">
        <v>6797</v>
      </c>
      <c r="H816" s="72" t="s">
        <v>35</v>
      </c>
      <c r="I816" s="72" t="s">
        <v>8030</v>
      </c>
      <c r="J816" s="72" t="s">
        <v>8023</v>
      </c>
      <c r="K816" s="72" t="s">
        <v>1598</v>
      </c>
      <c r="L816" s="73">
        <v>45812</v>
      </c>
      <c r="M816" s="74">
        <v>0.62532407407407409</v>
      </c>
      <c r="N816" s="72">
        <v>441.67</v>
      </c>
      <c r="O816" s="72">
        <v>4195.6099999999997</v>
      </c>
      <c r="P816" s="72">
        <v>4637.28</v>
      </c>
      <c r="Q816" s="72">
        <v>3051.08</v>
      </c>
      <c r="R816" s="75">
        <v>45856</v>
      </c>
      <c r="S816" s="72" t="str">
        <f>TEXT(Table15[[#This Row],[Billing_Date]],"YYYY")</f>
        <v>2025</v>
      </c>
      <c r="T816" s="75">
        <v>45858</v>
      </c>
      <c r="U816" s="72" t="s">
        <v>37</v>
      </c>
      <c r="V816" s="72">
        <f>IF(Table15[[#This Row],[Payment_Status]]="Paid",1,0)</f>
        <v>0</v>
      </c>
      <c r="W816" s="72">
        <f>IF(Table15[[#This Row],[Payment_Status]]="Unpaid",1,0)</f>
        <v>0</v>
      </c>
      <c r="X816" s="72">
        <f>IF(Table15[[#This Row],[Payment_Status]]="Pending",1,0)</f>
        <v>1</v>
      </c>
      <c r="Y816" s="72" t="s">
        <v>58</v>
      </c>
      <c r="Z816" s="72" t="s">
        <v>39</v>
      </c>
      <c r="AA816" s="72" t="s">
        <v>31</v>
      </c>
      <c r="AB816" s="72">
        <v>283.88</v>
      </c>
      <c r="AC816" s="72">
        <v>157.79</v>
      </c>
      <c r="AD816" s="72" t="s">
        <v>46</v>
      </c>
      <c r="AE816" s="73">
        <v>44946</v>
      </c>
      <c r="AF816" s="72">
        <v>55</v>
      </c>
      <c r="AG816" s="76" t="s">
        <v>40</v>
      </c>
    </row>
    <row r="817" spans="5:33" x14ac:dyDescent="0.3">
      <c r="E817" s="71" t="s">
        <v>302</v>
      </c>
      <c r="F817" s="72" t="s">
        <v>4793</v>
      </c>
      <c r="G817" s="72" t="s">
        <v>6798</v>
      </c>
      <c r="H817" s="72" t="s">
        <v>35</v>
      </c>
      <c r="I817" s="72" t="s">
        <v>8030</v>
      </c>
      <c r="J817" s="72" t="s">
        <v>8023</v>
      </c>
      <c r="K817" s="72" t="s">
        <v>303</v>
      </c>
      <c r="L817" s="73">
        <v>45592</v>
      </c>
      <c r="M817" s="74">
        <v>0.10136574074074074</v>
      </c>
      <c r="N817" s="72">
        <v>330.07</v>
      </c>
      <c r="O817" s="72">
        <v>1102.6300000000001</v>
      </c>
      <c r="P817" s="72">
        <v>1432.7</v>
      </c>
      <c r="Q817" s="72">
        <v>1863.52</v>
      </c>
      <c r="R817" s="75">
        <v>45659</v>
      </c>
      <c r="S817" s="72" t="str">
        <f>TEXT(Table15[[#This Row],[Billing_Date]],"YYYY")</f>
        <v>2025</v>
      </c>
      <c r="T817" s="75">
        <v>45879</v>
      </c>
      <c r="U817" s="72" t="s">
        <v>28</v>
      </c>
      <c r="V817" s="72">
        <f>IF(Table15[[#This Row],[Payment_Status]]="Paid",1,0)</f>
        <v>1</v>
      </c>
      <c r="W817" s="72">
        <f>IF(Table15[[#This Row],[Payment_Status]]="Unpaid",1,0)</f>
        <v>0</v>
      </c>
      <c r="X817" s="72">
        <f>IF(Table15[[#This Row],[Payment_Status]]="Pending",1,0)</f>
        <v>0</v>
      </c>
      <c r="Y817" s="72" t="s">
        <v>43</v>
      </c>
      <c r="Z817" s="72" t="s">
        <v>44</v>
      </c>
      <c r="AA817" s="72" t="s">
        <v>85</v>
      </c>
      <c r="AB817" s="72">
        <v>163.03</v>
      </c>
      <c r="AC817" s="72">
        <v>167.04</v>
      </c>
      <c r="AD817" s="72" t="s">
        <v>32</v>
      </c>
      <c r="AE817" s="73">
        <v>42590</v>
      </c>
      <c r="AF817" s="72">
        <v>33</v>
      </c>
      <c r="AG817" s="76" t="s">
        <v>64</v>
      </c>
    </row>
    <row r="818" spans="5:33" x14ac:dyDescent="0.3">
      <c r="E818" s="71" t="s">
        <v>1601</v>
      </c>
      <c r="F818" s="72" t="s">
        <v>4794</v>
      </c>
      <c r="G818" s="72" t="s">
        <v>6799</v>
      </c>
      <c r="H818" s="72" t="s">
        <v>30</v>
      </c>
      <c r="I818" s="72" t="s">
        <v>8027</v>
      </c>
      <c r="J818" s="72" t="s">
        <v>8022</v>
      </c>
      <c r="K818" s="72" t="s">
        <v>1602</v>
      </c>
      <c r="L818" s="73">
        <v>45735</v>
      </c>
      <c r="M818" s="74">
        <v>0.20332175925925927</v>
      </c>
      <c r="N818" s="72">
        <v>175.03</v>
      </c>
      <c r="O818" s="72">
        <v>2288.3200000000002</v>
      </c>
      <c r="P818" s="72">
        <v>2463.35</v>
      </c>
      <c r="Q818" s="72">
        <v>820.76</v>
      </c>
      <c r="R818" s="75">
        <v>45800</v>
      </c>
      <c r="S818" s="72" t="str">
        <f>TEXT(Table15[[#This Row],[Billing_Date]],"YYYY")</f>
        <v>2025</v>
      </c>
      <c r="T818" s="75">
        <v>45861</v>
      </c>
      <c r="U818" s="72" t="s">
        <v>37</v>
      </c>
      <c r="V818" s="72">
        <f>IF(Table15[[#This Row],[Payment_Status]]="Paid",1,0)</f>
        <v>0</v>
      </c>
      <c r="W818" s="72">
        <f>IF(Table15[[#This Row],[Payment_Status]]="Unpaid",1,0)</f>
        <v>0</v>
      </c>
      <c r="X818" s="72">
        <f>IF(Table15[[#This Row],[Payment_Status]]="Pending",1,0)</f>
        <v>1</v>
      </c>
      <c r="Y818" s="72" t="s">
        <v>29</v>
      </c>
      <c r="Z818" s="72" t="s">
        <v>44</v>
      </c>
      <c r="AA818" s="72" t="s">
        <v>51</v>
      </c>
      <c r="AB818" s="72">
        <v>94.9</v>
      </c>
      <c r="AC818" s="72">
        <v>80.13</v>
      </c>
      <c r="AD818" s="72" t="s">
        <v>46</v>
      </c>
      <c r="AE818" s="73">
        <v>44089</v>
      </c>
      <c r="AF818" s="72">
        <v>44</v>
      </c>
      <c r="AG818" s="76" t="s">
        <v>40</v>
      </c>
    </row>
    <row r="819" spans="5:33" x14ac:dyDescent="0.3">
      <c r="E819" s="71" t="s">
        <v>2652</v>
      </c>
      <c r="F819" s="72" t="s">
        <v>4795</v>
      </c>
      <c r="G819" s="72" t="s">
        <v>6800</v>
      </c>
      <c r="H819" s="72" t="s">
        <v>35</v>
      </c>
      <c r="I819" s="72" t="s">
        <v>8026</v>
      </c>
      <c r="J819" s="72" t="s">
        <v>8021</v>
      </c>
      <c r="K819" s="72" t="s">
        <v>2653</v>
      </c>
      <c r="L819" s="73">
        <v>45733</v>
      </c>
      <c r="M819" s="74">
        <v>0.97753472222222226</v>
      </c>
      <c r="N819" s="72">
        <v>417.57</v>
      </c>
      <c r="O819" s="72">
        <v>2685.23</v>
      </c>
      <c r="P819" s="72">
        <v>3102.8</v>
      </c>
      <c r="Q819" s="72">
        <v>2552.02</v>
      </c>
      <c r="R819" s="75">
        <v>45852</v>
      </c>
      <c r="S819" s="72" t="str">
        <f>TEXT(Table15[[#This Row],[Billing_Date]],"YYYY")</f>
        <v>2025</v>
      </c>
      <c r="T819" s="75">
        <v>45858</v>
      </c>
      <c r="U819" s="72" t="s">
        <v>28</v>
      </c>
      <c r="V819" s="72">
        <f>IF(Table15[[#This Row],[Payment_Status]]="Paid",1,0)</f>
        <v>1</v>
      </c>
      <c r="W819" s="72">
        <f>IF(Table15[[#This Row],[Payment_Status]]="Unpaid",1,0)</f>
        <v>0</v>
      </c>
      <c r="X819" s="72">
        <f>IF(Table15[[#This Row],[Payment_Status]]="Pending",1,0)</f>
        <v>0</v>
      </c>
      <c r="Y819" s="72" t="s">
        <v>29</v>
      </c>
      <c r="Z819" s="72" t="s">
        <v>44</v>
      </c>
      <c r="AA819" s="72" t="s">
        <v>31</v>
      </c>
      <c r="AB819" s="72">
        <v>194.62</v>
      </c>
      <c r="AC819" s="72">
        <v>222.95</v>
      </c>
      <c r="AD819" s="72" t="s">
        <v>46</v>
      </c>
      <c r="AE819" s="73">
        <v>44304</v>
      </c>
      <c r="AF819" s="72">
        <v>55</v>
      </c>
      <c r="AG819" s="76" t="s">
        <v>64</v>
      </c>
    </row>
    <row r="820" spans="5:33" x14ac:dyDescent="0.3">
      <c r="E820" s="71" t="s">
        <v>1605</v>
      </c>
      <c r="F820" s="72" t="s">
        <v>4796</v>
      </c>
      <c r="G820" s="72" t="s">
        <v>6801</v>
      </c>
      <c r="H820" s="72" t="s">
        <v>26</v>
      </c>
      <c r="I820" s="72" t="s">
        <v>8029</v>
      </c>
      <c r="J820" s="72" t="s">
        <v>8020</v>
      </c>
      <c r="K820" s="72" t="s">
        <v>1606</v>
      </c>
      <c r="L820" s="73">
        <v>45723</v>
      </c>
      <c r="M820" s="74">
        <v>2.5196759259259259E-2</v>
      </c>
      <c r="N820" s="72">
        <v>75.13</v>
      </c>
      <c r="O820" s="72">
        <v>1796.77</v>
      </c>
      <c r="P820" s="72">
        <v>1871.9</v>
      </c>
      <c r="Q820" s="72">
        <v>482.44</v>
      </c>
      <c r="R820" s="75">
        <v>45809</v>
      </c>
      <c r="S820" s="72" t="str">
        <f>TEXT(Table15[[#This Row],[Billing_Date]],"YYYY")</f>
        <v>2025</v>
      </c>
      <c r="T820" s="75">
        <v>45868</v>
      </c>
      <c r="U820" s="72" t="s">
        <v>37</v>
      </c>
      <c r="V820" s="72">
        <f>IF(Table15[[#This Row],[Payment_Status]]="Paid",1,0)</f>
        <v>0</v>
      </c>
      <c r="W820" s="72">
        <f>IF(Table15[[#This Row],[Payment_Status]]="Unpaid",1,0)</f>
        <v>0</v>
      </c>
      <c r="X820" s="72">
        <f>IF(Table15[[#This Row],[Payment_Status]]="Pending",1,0)</f>
        <v>1</v>
      </c>
      <c r="Y820" s="72" t="s">
        <v>58</v>
      </c>
      <c r="Z820" s="72" t="s">
        <v>30</v>
      </c>
      <c r="AA820" s="72" t="s">
        <v>31</v>
      </c>
      <c r="AB820" s="72">
        <v>33.28</v>
      </c>
      <c r="AC820" s="72">
        <v>41.85</v>
      </c>
      <c r="AD820" s="72" t="s">
        <v>46</v>
      </c>
      <c r="AE820" s="73">
        <v>44419</v>
      </c>
      <c r="AF820" s="72">
        <v>61</v>
      </c>
      <c r="AG820" s="76" t="s">
        <v>40</v>
      </c>
    </row>
    <row r="821" spans="5:33" x14ac:dyDescent="0.3">
      <c r="E821" s="71" t="s">
        <v>592</v>
      </c>
      <c r="F821" s="72" t="s">
        <v>4797</v>
      </c>
      <c r="G821" s="72" t="s">
        <v>6802</v>
      </c>
      <c r="H821" s="72" t="s">
        <v>26</v>
      </c>
      <c r="I821" s="72" t="s">
        <v>8026</v>
      </c>
      <c r="J821" s="72" t="s">
        <v>8021</v>
      </c>
      <c r="K821" s="72" t="s">
        <v>593</v>
      </c>
      <c r="L821" s="73">
        <v>45570</v>
      </c>
      <c r="M821" s="74">
        <v>0.23393518518518519</v>
      </c>
      <c r="N821" s="72">
        <v>252.46</v>
      </c>
      <c r="O821" s="72">
        <v>1564.58</v>
      </c>
      <c r="P821" s="72">
        <v>1817.04</v>
      </c>
      <c r="Q821" s="72">
        <v>1307.68</v>
      </c>
      <c r="R821" s="75">
        <v>45744</v>
      </c>
      <c r="S821" s="72" t="str">
        <f>TEXT(Table15[[#This Row],[Billing_Date]],"YYYY")</f>
        <v>2025</v>
      </c>
      <c r="T821" s="75">
        <v>45864</v>
      </c>
      <c r="U821" s="72" t="s">
        <v>28</v>
      </c>
      <c r="V821" s="72">
        <f>IF(Table15[[#This Row],[Payment_Status]]="Paid",1,0)</f>
        <v>1</v>
      </c>
      <c r="W821" s="72">
        <f>IF(Table15[[#This Row],[Payment_Status]]="Unpaid",1,0)</f>
        <v>0</v>
      </c>
      <c r="X821" s="72">
        <f>IF(Table15[[#This Row],[Payment_Status]]="Pending",1,0)</f>
        <v>0</v>
      </c>
      <c r="Y821" s="72" t="s">
        <v>29</v>
      </c>
      <c r="Z821" s="72" t="s">
        <v>44</v>
      </c>
      <c r="AA821" s="72" t="s">
        <v>51</v>
      </c>
      <c r="AB821" s="72">
        <v>145.97999999999999</v>
      </c>
      <c r="AC821" s="72">
        <v>106.48</v>
      </c>
      <c r="AD821" s="72" t="s">
        <v>32</v>
      </c>
      <c r="AE821" s="73">
        <v>44070</v>
      </c>
      <c r="AF821" s="72">
        <v>67</v>
      </c>
      <c r="AG821" s="76" t="s">
        <v>64</v>
      </c>
    </row>
    <row r="822" spans="5:33" x14ac:dyDescent="0.3">
      <c r="E822" s="71" t="s">
        <v>1609</v>
      </c>
      <c r="F822" s="72" t="s">
        <v>4798</v>
      </c>
      <c r="G822" s="72" t="s">
        <v>6803</v>
      </c>
      <c r="H822" s="72" t="s">
        <v>26</v>
      </c>
      <c r="I822" s="72" t="s">
        <v>8026</v>
      </c>
      <c r="J822" s="72" t="s">
        <v>8021</v>
      </c>
      <c r="K822" s="72" t="s">
        <v>1610</v>
      </c>
      <c r="L822" s="73">
        <v>45575</v>
      </c>
      <c r="M822" s="74">
        <v>0.64833333333333332</v>
      </c>
      <c r="N822" s="72">
        <v>185.33</v>
      </c>
      <c r="O822" s="72">
        <v>2118.5</v>
      </c>
      <c r="P822" s="72">
        <v>2303.83</v>
      </c>
      <c r="Q822" s="72">
        <v>1118.47</v>
      </c>
      <c r="R822" s="75">
        <v>45716</v>
      </c>
      <c r="S822" s="72" t="str">
        <f>TEXT(Table15[[#This Row],[Billing_Date]],"YYYY")</f>
        <v>2025</v>
      </c>
      <c r="T822" s="75">
        <v>45876</v>
      </c>
      <c r="U822" s="72" t="s">
        <v>37</v>
      </c>
      <c r="V822" s="72">
        <f>IF(Table15[[#This Row],[Payment_Status]]="Paid",1,0)</f>
        <v>0</v>
      </c>
      <c r="W822" s="72">
        <f>IF(Table15[[#This Row],[Payment_Status]]="Unpaid",1,0)</f>
        <v>0</v>
      </c>
      <c r="X822" s="72">
        <f>IF(Table15[[#This Row],[Payment_Status]]="Pending",1,0)</f>
        <v>1</v>
      </c>
      <c r="Y822" s="72" t="s">
        <v>58</v>
      </c>
      <c r="Z822" s="72" t="s">
        <v>44</v>
      </c>
      <c r="AA822" s="72" t="s">
        <v>45</v>
      </c>
      <c r="AB822" s="72">
        <v>116.7</v>
      </c>
      <c r="AC822" s="72">
        <v>68.63</v>
      </c>
      <c r="AD822" s="72" t="s">
        <v>46</v>
      </c>
      <c r="AE822" s="73">
        <v>42859</v>
      </c>
      <c r="AF822" s="72">
        <v>40</v>
      </c>
      <c r="AG822" s="76" t="s">
        <v>40</v>
      </c>
    </row>
    <row r="823" spans="5:33" x14ac:dyDescent="0.3">
      <c r="E823" s="71" t="s">
        <v>1611</v>
      </c>
      <c r="F823" s="72" t="s">
        <v>4799</v>
      </c>
      <c r="G823" s="72" t="s">
        <v>6804</v>
      </c>
      <c r="H823" s="72" t="s">
        <v>35</v>
      </c>
      <c r="I823" s="72" t="s">
        <v>8030</v>
      </c>
      <c r="J823" s="72" t="s">
        <v>8023</v>
      </c>
      <c r="K823" s="72" t="s">
        <v>1612</v>
      </c>
      <c r="L823" s="73">
        <v>45647</v>
      </c>
      <c r="M823" s="74">
        <v>0.15896990740740741</v>
      </c>
      <c r="N823" s="72">
        <v>414.92</v>
      </c>
      <c r="O823" s="72">
        <v>4132.75</v>
      </c>
      <c r="P823" s="72">
        <v>4547.67</v>
      </c>
      <c r="Q823" s="72">
        <v>1933.19</v>
      </c>
      <c r="R823" s="75">
        <v>45651</v>
      </c>
      <c r="S823" s="72" t="str">
        <f>TEXT(Table15[[#This Row],[Billing_Date]],"YYYY")</f>
        <v>2024</v>
      </c>
      <c r="T823" s="75">
        <v>45866</v>
      </c>
      <c r="U823" s="72" t="s">
        <v>49</v>
      </c>
      <c r="V823" s="72">
        <f>IF(Table15[[#This Row],[Payment_Status]]="Paid",1,0)</f>
        <v>0</v>
      </c>
      <c r="W823" s="72">
        <f>IF(Table15[[#This Row],[Payment_Status]]="Unpaid",1,0)</f>
        <v>1</v>
      </c>
      <c r="X823" s="72">
        <f>IF(Table15[[#This Row],[Payment_Status]]="Pending",1,0)</f>
        <v>0</v>
      </c>
      <c r="Y823" s="72" t="s">
        <v>43</v>
      </c>
      <c r="Z823" s="72" t="s">
        <v>44</v>
      </c>
      <c r="AA823" s="72" t="s">
        <v>45</v>
      </c>
      <c r="AB823" s="72">
        <v>266.39999999999998</v>
      </c>
      <c r="AC823" s="72">
        <v>148.52000000000001</v>
      </c>
      <c r="AD823" s="72" t="s">
        <v>32</v>
      </c>
      <c r="AE823" s="73">
        <v>43880</v>
      </c>
      <c r="AF823" s="72">
        <v>61</v>
      </c>
      <c r="AG823" s="76" t="s">
        <v>40</v>
      </c>
    </row>
    <row r="824" spans="5:33" x14ac:dyDescent="0.3">
      <c r="E824" s="71" t="s">
        <v>1012</v>
      </c>
      <c r="F824" s="72" t="s">
        <v>4800</v>
      </c>
      <c r="G824" s="72" t="s">
        <v>6805</v>
      </c>
      <c r="H824" s="72" t="s">
        <v>35</v>
      </c>
      <c r="I824" s="72" t="s">
        <v>8027</v>
      </c>
      <c r="J824" s="72" t="s">
        <v>8022</v>
      </c>
      <c r="K824" s="72" t="s">
        <v>1013</v>
      </c>
      <c r="L824" s="73">
        <v>45779</v>
      </c>
      <c r="M824" s="74">
        <v>0.37550925925925926</v>
      </c>
      <c r="N824" s="72">
        <v>58.37</v>
      </c>
      <c r="O824" s="72">
        <v>4457.03</v>
      </c>
      <c r="P824" s="72">
        <v>4515.3999999999996</v>
      </c>
      <c r="Q824" s="72">
        <v>351.39</v>
      </c>
      <c r="R824" s="75">
        <v>45781</v>
      </c>
      <c r="S824" s="72" t="str">
        <f>TEXT(Table15[[#This Row],[Billing_Date]],"YYYY")</f>
        <v>2025</v>
      </c>
      <c r="T824" s="75">
        <v>45866</v>
      </c>
      <c r="U824" s="72" t="s">
        <v>37</v>
      </c>
      <c r="V824" s="72">
        <f>IF(Table15[[#This Row],[Payment_Status]]="Paid",1,0)</f>
        <v>0</v>
      </c>
      <c r="W824" s="72">
        <f>IF(Table15[[#This Row],[Payment_Status]]="Unpaid",1,0)</f>
        <v>0</v>
      </c>
      <c r="X824" s="72">
        <f>IF(Table15[[#This Row],[Payment_Status]]="Pending",1,0)</f>
        <v>1</v>
      </c>
      <c r="Y824" s="72" t="s">
        <v>38</v>
      </c>
      <c r="Z824" s="72" t="s">
        <v>44</v>
      </c>
      <c r="AA824" s="72" t="s">
        <v>85</v>
      </c>
      <c r="AB824" s="72">
        <v>34.78</v>
      </c>
      <c r="AC824" s="72">
        <v>23.59</v>
      </c>
      <c r="AD824" s="72" t="s">
        <v>32</v>
      </c>
      <c r="AE824" s="73">
        <v>45263</v>
      </c>
      <c r="AF824" s="72">
        <v>69</v>
      </c>
      <c r="AG824" s="76" t="s">
        <v>40</v>
      </c>
    </row>
    <row r="825" spans="5:33" x14ac:dyDescent="0.3">
      <c r="E825" s="71" t="s">
        <v>2644</v>
      </c>
      <c r="F825" s="72" t="s">
        <v>4801</v>
      </c>
      <c r="G825" s="72" t="s">
        <v>6806</v>
      </c>
      <c r="H825" s="72" t="s">
        <v>30</v>
      </c>
      <c r="I825" s="72" t="s">
        <v>8031</v>
      </c>
      <c r="J825" s="72" t="s">
        <v>8024</v>
      </c>
      <c r="K825" s="72" t="s">
        <v>2645</v>
      </c>
      <c r="L825" s="73">
        <v>45683</v>
      </c>
      <c r="M825" s="74">
        <v>0.49258101851851854</v>
      </c>
      <c r="N825" s="72">
        <v>83.85</v>
      </c>
      <c r="O825" s="72">
        <v>1859.88</v>
      </c>
      <c r="P825" s="72">
        <v>1943.73</v>
      </c>
      <c r="Q825" s="72">
        <v>413.72</v>
      </c>
      <c r="R825" s="75">
        <v>45684</v>
      </c>
      <c r="S825" s="72" t="str">
        <f>TEXT(Table15[[#This Row],[Billing_Date]],"YYYY")</f>
        <v>2025</v>
      </c>
      <c r="T825" s="75">
        <v>45874</v>
      </c>
      <c r="U825" s="72" t="s">
        <v>28</v>
      </c>
      <c r="V825" s="72">
        <f>IF(Table15[[#This Row],[Payment_Status]]="Paid",1,0)</f>
        <v>1</v>
      </c>
      <c r="W825" s="72">
        <f>IF(Table15[[#This Row],[Payment_Status]]="Unpaid",1,0)</f>
        <v>0</v>
      </c>
      <c r="X825" s="72">
        <f>IF(Table15[[#This Row],[Payment_Status]]="Pending",1,0)</f>
        <v>0</v>
      </c>
      <c r="Y825" s="72" t="s">
        <v>38</v>
      </c>
      <c r="Z825" s="72" t="s">
        <v>30</v>
      </c>
      <c r="AA825" s="72" t="s">
        <v>45</v>
      </c>
      <c r="AB825" s="72">
        <v>41.67</v>
      </c>
      <c r="AC825" s="72">
        <v>42.18</v>
      </c>
      <c r="AD825" s="72" t="s">
        <v>46</v>
      </c>
      <c r="AE825" s="73">
        <v>44035</v>
      </c>
      <c r="AF825" s="72">
        <v>58</v>
      </c>
      <c r="AG825" s="76" t="s">
        <v>64</v>
      </c>
    </row>
    <row r="826" spans="5:33" x14ac:dyDescent="0.3">
      <c r="E826" s="71" t="s">
        <v>2910</v>
      </c>
      <c r="F826" s="72" t="s">
        <v>4802</v>
      </c>
      <c r="G826" s="72" t="s">
        <v>6807</v>
      </c>
      <c r="H826" s="72" t="s">
        <v>30</v>
      </c>
      <c r="I826" s="72" t="s">
        <v>8027</v>
      </c>
      <c r="J826" s="72" t="s">
        <v>8022</v>
      </c>
      <c r="K826" s="72" t="s">
        <v>2911</v>
      </c>
      <c r="L826" s="73">
        <v>45646</v>
      </c>
      <c r="M826" s="74">
        <v>8.2523148148148148E-3</v>
      </c>
      <c r="N826" s="72">
        <v>110.16</v>
      </c>
      <c r="O826" s="72">
        <v>2339.9899999999998</v>
      </c>
      <c r="P826" s="72">
        <v>2450.1499999999901</v>
      </c>
      <c r="Q826" s="72">
        <v>714.32</v>
      </c>
      <c r="R826" s="75">
        <v>45678</v>
      </c>
      <c r="S826" s="72" t="str">
        <f>TEXT(Table15[[#This Row],[Billing_Date]],"YYYY")</f>
        <v>2025</v>
      </c>
      <c r="T826" s="75">
        <v>45883</v>
      </c>
      <c r="U826" s="72" t="s">
        <v>37</v>
      </c>
      <c r="V826" s="72">
        <f>IF(Table15[[#This Row],[Payment_Status]]="Paid",1,0)</f>
        <v>0</v>
      </c>
      <c r="W826" s="72">
        <f>IF(Table15[[#This Row],[Payment_Status]]="Unpaid",1,0)</f>
        <v>0</v>
      </c>
      <c r="X826" s="72">
        <f>IF(Table15[[#This Row],[Payment_Status]]="Pending",1,0)</f>
        <v>1</v>
      </c>
      <c r="Y826" s="72" t="s">
        <v>29</v>
      </c>
      <c r="Z826" s="72" t="s">
        <v>44</v>
      </c>
      <c r="AA826" s="72" t="s">
        <v>63</v>
      </c>
      <c r="AB826" s="72">
        <v>45.56</v>
      </c>
      <c r="AC826" s="72">
        <v>64.599999999999994</v>
      </c>
      <c r="AD826" s="72" t="s">
        <v>32</v>
      </c>
      <c r="AE826" s="73">
        <v>43134</v>
      </c>
      <c r="AF826" s="72">
        <v>70</v>
      </c>
      <c r="AG826" s="76" t="s">
        <v>40</v>
      </c>
    </row>
    <row r="827" spans="5:33" x14ac:dyDescent="0.3">
      <c r="E827" s="71" t="s">
        <v>3126</v>
      </c>
      <c r="F827" s="72" t="s">
        <v>4803</v>
      </c>
      <c r="G827" s="72" t="s">
        <v>6808</v>
      </c>
      <c r="H827" s="72" t="s">
        <v>30</v>
      </c>
      <c r="I827" s="72" t="s">
        <v>8026</v>
      </c>
      <c r="J827" s="72" t="s">
        <v>8021</v>
      </c>
      <c r="K827" s="72" t="s">
        <v>3127</v>
      </c>
      <c r="L827" s="73">
        <v>45814</v>
      </c>
      <c r="M827" s="74">
        <v>0.3414814814814815</v>
      </c>
      <c r="N827" s="72">
        <v>323.20999999999998</v>
      </c>
      <c r="O827" s="72">
        <v>1612.5</v>
      </c>
      <c r="P827" s="72">
        <v>1935.71</v>
      </c>
      <c r="Q827" s="72">
        <v>1876.99</v>
      </c>
      <c r="R827" s="75">
        <v>45818</v>
      </c>
      <c r="S827" s="72" t="str">
        <f>TEXT(Table15[[#This Row],[Billing_Date]],"YYYY")</f>
        <v>2025</v>
      </c>
      <c r="T827" s="75">
        <v>45876</v>
      </c>
      <c r="U827" s="72" t="s">
        <v>28</v>
      </c>
      <c r="V827" s="72">
        <f>IF(Table15[[#This Row],[Payment_Status]]="Paid",1,0)</f>
        <v>1</v>
      </c>
      <c r="W827" s="72">
        <f>IF(Table15[[#This Row],[Payment_Status]]="Unpaid",1,0)</f>
        <v>0</v>
      </c>
      <c r="X827" s="72">
        <f>IF(Table15[[#This Row],[Payment_Status]]="Pending",1,0)</f>
        <v>0</v>
      </c>
      <c r="Y827" s="72" t="s">
        <v>50</v>
      </c>
      <c r="Z827" s="72" t="s">
        <v>30</v>
      </c>
      <c r="AA827" s="72" t="s">
        <v>31</v>
      </c>
      <c r="AB827" s="72">
        <v>208.25</v>
      </c>
      <c r="AC827" s="72">
        <v>114.96</v>
      </c>
      <c r="AD827" s="72" t="s">
        <v>32</v>
      </c>
      <c r="AE827" s="73">
        <v>43335</v>
      </c>
      <c r="AF827" s="72">
        <v>22</v>
      </c>
      <c r="AG827" s="76" t="s">
        <v>64</v>
      </c>
    </row>
    <row r="828" spans="5:33" x14ac:dyDescent="0.3">
      <c r="E828" s="71" t="s">
        <v>1623</v>
      </c>
      <c r="F828" s="72" t="s">
        <v>4805</v>
      </c>
      <c r="G828" s="72" t="s">
        <v>6810</v>
      </c>
      <c r="H828" s="72" t="s">
        <v>26</v>
      </c>
      <c r="I828" s="72" t="s">
        <v>8030</v>
      </c>
      <c r="J828" s="72" t="s">
        <v>8023</v>
      </c>
      <c r="K828" s="72" t="s">
        <v>1624</v>
      </c>
      <c r="L828" s="73">
        <v>45536</v>
      </c>
      <c r="M828" s="74">
        <v>0.56317129629629625</v>
      </c>
      <c r="N828" s="72">
        <v>129.94</v>
      </c>
      <c r="O828" s="72">
        <v>4024.54</v>
      </c>
      <c r="P828" s="72">
        <v>4154.4799999999996</v>
      </c>
      <c r="Q828" s="72">
        <v>947.91</v>
      </c>
      <c r="R828" s="75">
        <v>45670</v>
      </c>
      <c r="S828" s="72" t="str">
        <f>TEXT(Table15[[#This Row],[Billing_Date]],"YYYY")</f>
        <v>2025</v>
      </c>
      <c r="T828" s="75">
        <v>45872</v>
      </c>
      <c r="U828" s="72" t="s">
        <v>37</v>
      </c>
      <c r="V828" s="72">
        <f>IF(Table15[[#This Row],[Payment_Status]]="Paid",1,0)</f>
        <v>0</v>
      </c>
      <c r="W828" s="72">
        <f>IF(Table15[[#This Row],[Payment_Status]]="Unpaid",1,0)</f>
        <v>0</v>
      </c>
      <c r="X828" s="72">
        <f>IF(Table15[[#This Row],[Payment_Status]]="Pending",1,0)</f>
        <v>1</v>
      </c>
      <c r="Y828" s="72" t="s">
        <v>29</v>
      </c>
      <c r="Z828" s="72" t="s">
        <v>44</v>
      </c>
      <c r="AA828" s="72" t="s">
        <v>31</v>
      </c>
      <c r="AB828" s="72">
        <v>58.05</v>
      </c>
      <c r="AC828" s="72">
        <v>71.89</v>
      </c>
      <c r="AD828" s="72" t="s">
        <v>46</v>
      </c>
      <c r="AE828" s="73">
        <v>42736</v>
      </c>
      <c r="AF828" s="72">
        <v>19</v>
      </c>
      <c r="AG828" s="76" t="s">
        <v>40</v>
      </c>
    </row>
    <row r="829" spans="5:33" x14ac:dyDescent="0.3">
      <c r="E829" s="71" t="s">
        <v>1625</v>
      </c>
      <c r="F829" s="72" t="s">
        <v>4806</v>
      </c>
      <c r="G829" s="72" t="s">
        <v>6811</v>
      </c>
      <c r="H829" s="72" t="s">
        <v>35</v>
      </c>
      <c r="I829" s="72" t="s">
        <v>8031</v>
      </c>
      <c r="J829" s="72" t="s">
        <v>8024</v>
      </c>
      <c r="K829" s="72" t="s">
        <v>1626</v>
      </c>
      <c r="L829" s="73">
        <v>45724</v>
      </c>
      <c r="M829" s="74">
        <v>0.39302083333333332</v>
      </c>
      <c r="N829" s="72">
        <v>375.79</v>
      </c>
      <c r="O829" s="72">
        <v>3843.11</v>
      </c>
      <c r="P829" s="72">
        <v>4218.8999999999996</v>
      </c>
      <c r="Q829" s="72">
        <v>2210.67</v>
      </c>
      <c r="R829" s="75">
        <v>45725</v>
      </c>
      <c r="S829" s="72" t="str">
        <f>TEXT(Table15[[#This Row],[Billing_Date]],"YYYY")</f>
        <v>2025</v>
      </c>
      <c r="T829" s="75">
        <v>45860</v>
      </c>
      <c r="U829" s="72" t="s">
        <v>37</v>
      </c>
      <c r="V829" s="72">
        <f>IF(Table15[[#This Row],[Payment_Status]]="Paid",1,0)</f>
        <v>0</v>
      </c>
      <c r="W829" s="72">
        <f>IF(Table15[[#This Row],[Payment_Status]]="Unpaid",1,0)</f>
        <v>0</v>
      </c>
      <c r="X829" s="72">
        <f>IF(Table15[[#This Row],[Payment_Status]]="Pending",1,0)</f>
        <v>1</v>
      </c>
      <c r="Y829" s="72" t="s">
        <v>50</v>
      </c>
      <c r="Z829" s="72" t="s">
        <v>44</v>
      </c>
      <c r="AA829" s="72" t="s">
        <v>51</v>
      </c>
      <c r="AB829" s="72">
        <v>226.33</v>
      </c>
      <c r="AC829" s="72">
        <v>149.46</v>
      </c>
      <c r="AD829" s="72" t="s">
        <v>32</v>
      </c>
      <c r="AE829" s="73">
        <v>42520</v>
      </c>
      <c r="AF829" s="72">
        <v>65</v>
      </c>
      <c r="AG829" s="76" t="s">
        <v>64</v>
      </c>
    </row>
    <row r="830" spans="5:33" x14ac:dyDescent="0.3">
      <c r="E830" s="71" t="s">
        <v>1627</v>
      </c>
      <c r="F830" s="72" t="s">
        <v>4807</v>
      </c>
      <c r="G830" s="72" t="s">
        <v>6812</v>
      </c>
      <c r="H830" s="72" t="s">
        <v>26</v>
      </c>
      <c r="I830" s="72" t="s">
        <v>8030</v>
      </c>
      <c r="J830" s="72" t="s">
        <v>8023</v>
      </c>
      <c r="K830" s="72" t="s">
        <v>1628</v>
      </c>
      <c r="L830" s="73">
        <v>45650</v>
      </c>
      <c r="M830" s="74">
        <v>0.34378472222222223</v>
      </c>
      <c r="N830" s="72">
        <v>340.79</v>
      </c>
      <c r="O830" s="72">
        <v>3679.9</v>
      </c>
      <c r="P830" s="72">
        <v>4020.69</v>
      </c>
      <c r="Q830" s="72">
        <v>2120.08</v>
      </c>
      <c r="R830" s="75">
        <v>45778</v>
      </c>
      <c r="S830" s="72" t="str">
        <f>TEXT(Table15[[#This Row],[Billing_Date]],"YYYY")</f>
        <v>2025</v>
      </c>
      <c r="T830" s="75">
        <v>45879</v>
      </c>
      <c r="U830" s="72" t="s">
        <v>37</v>
      </c>
      <c r="V830" s="72">
        <f>IF(Table15[[#This Row],[Payment_Status]]="Paid",1,0)</f>
        <v>0</v>
      </c>
      <c r="W830" s="72">
        <f>IF(Table15[[#This Row],[Payment_Status]]="Unpaid",1,0)</f>
        <v>0</v>
      </c>
      <c r="X830" s="72">
        <f>IF(Table15[[#This Row],[Payment_Status]]="Pending",1,0)</f>
        <v>1</v>
      </c>
      <c r="Y830" s="72" t="s">
        <v>38</v>
      </c>
      <c r="Z830" s="72" t="s">
        <v>44</v>
      </c>
      <c r="AA830" s="72" t="s">
        <v>63</v>
      </c>
      <c r="AB830" s="72">
        <v>143.43</v>
      </c>
      <c r="AC830" s="72">
        <v>197.36</v>
      </c>
      <c r="AD830" s="72" t="s">
        <v>46</v>
      </c>
      <c r="AE830" s="73">
        <v>45169</v>
      </c>
      <c r="AF830" s="72">
        <v>58</v>
      </c>
      <c r="AG830" s="76" t="s">
        <v>64</v>
      </c>
    </row>
    <row r="831" spans="5:33" x14ac:dyDescent="0.3">
      <c r="E831" s="71" t="s">
        <v>1629</v>
      </c>
      <c r="F831" s="72" t="s">
        <v>4808</v>
      </c>
      <c r="G831" s="72" t="s">
        <v>6813</v>
      </c>
      <c r="H831" s="72" t="s">
        <v>35</v>
      </c>
      <c r="I831" s="72" t="s">
        <v>8031</v>
      </c>
      <c r="J831" s="72" t="s">
        <v>8024</v>
      </c>
      <c r="K831" s="72" t="s">
        <v>1630</v>
      </c>
      <c r="L831" s="73">
        <v>45776</v>
      </c>
      <c r="M831" s="74">
        <v>0.67503472222222227</v>
      </c>
      <c r="N831" s="72">
        <v>417.85</v>
      </c>
      <c r="O831" s="72">
        <v>2767.84</v>
      </c>
      <c r="P831" s="72">
        <v>3185.69</v>
      </c>
      <c r="Q831" s="72">
        <v>2707.03</v>
      </c>
      <c r="R831" s="75">
        <v>45782</v>
      </c>
      <c r="S831" s="72" t="str">
        <f>TEXT(Table15[[#This Row],[Billing_Date]],"YYYY")</f>
        <v>2025</v>
      </c>
      <c r="T831" s="75">
        <v>45884</v>
      </c>
      <c r="U831" s="72" t="s">
        <v>28</v>
      </c>
      <c r="V831" s="72">
        <f>IF(Table15[[#This Row],[Payment_Status]]="Paid",1,0)</f>
        <v>1</v>
      </c>
      <c r="W831" s="72">
        <f>IF(Table15[[#This Row],[Payment_Status]]="Unpaid",1,0)</f>
        <v>0</v>
      </c>
      <c r="X831" s="72">
        <f>IF(Table15[[#This Row],[Payment_Status]]="Pending",1,0)</f>
        <v>0</v>
      </c>
      <c r="Y831" s="72" t="s">
        <v>50</v>
      </c>
      <c r="Z831" s="72" t="s">
        <v>44</v>
      </c>
      <c r="AA831" s="72" t="s">
        <v>85</v>
      </c>
      <c r="AB831" s="72">
        <v>177.15</v>
      </c>
      <c r="AC831" s="72">
        <v>240.7</v>
      </c>
      <c r="AD831" s="72" t="s">
        <v>32</v>
      </c>
      <c r="AE831" s="73">
        <v>44070</v>
      </c>
      <c r="AF831" s="72">
        <v>40</v>
      </c>
      <c r="AG831" s="76" t="s">
        <v>33</v>
      </c>
    </row>
    <row r="832" spans="5:33" x14ac:dyDescent="0.3">
      <c r="E832" s="71" t="s">
        <v>1631</v>
      </c>
      <c r="F832" s="72" t="s">
        <v>4809</v>
      </c>
      <c r="G832" s="72" t="s">
        <v>6814</v>
      </c>
      <c r="H832" s="72" t="s">
        <v>26</v>
      </c>
      <c r="I832" s="72" t="s">
        <v>8026</v>
      </c>
      <c r="J832" s="72" t="s">
        <v>8021</v>
      </c>
      <c r="K832" s="72" t="s">
        <v>1632</v>
      </c>
      <c r="L832" s="73">
        <v>45756</v>
      </c>
      <c r="M832" s="74">
        <v>0.10400462962962963</v>
      </c>
      <c r="N832" s="72">
        <v>286.82</v>
      </c>
      <c r="O832" s="72">
        <v>1287.9100000000001</v>
      </c>
      <c r="P832" s="72">
        <v>1574.73</v>
      </c>
      <c r="Q832" s="72">
        <v>1767.14</v>
      </c>
      <c r="R832" s="75">
        <v>45759</v>
      </c>
      <c r="S832" s="72" t="str">
        <f>TEXT(Table15[[#This Row],[Billing_Date]],"YYYY")</f>
        <v>2025</v>
      </c>
      <c r="T832" s="75">
        <v>45868</v>
      </c>
      <c r="U832" s="72" t="s">
        <v>28</v>
      </c>
      <c r="V832" s="72">
        <f>IF(Table15[[#This Row],[Payment_Status]]="Paid",1,0)</f>
        <v>1</v>
      </c>
      <c r="W832" s="72">
        <f>IF(Table15[[#This Row],[Payment_Status]]="Unpaid",1,0)</f>
        <v>0</v>
      </c>
      <c r="X832" s="72">
        <f>IF(Table15[[#This Row],[Payment_Status]]="Pending",1,0)</f>
        <v>0</v>
      </c>
      <c r="Y832" s="72" t="s">
        <v>58</v>
      </c>
      <c r="Z832" s="72" t="s">
        <v>39</v>
      </c>
      <c r="AA832" s="72" t="s">
        <v>45</v>
      </c>
      <c r="AB832" s="72">
        <v>118.25</v>
      </c>
      <c r="AC832" s="72">
        <v>168.57</v>
      </c>
      <c r="AD832" s="72" t="s">
        <v>46</v>
      </c>
      <c r="AE832" s="73">
        <v>44740</v>
      </c>
      <c r="AF832" s="72">
        <v>59</v>
      </c>
      <c r="AG832" s="76" t="s">
        <v>40</v>
      </c>
    </row>
    <row r="833" spans="5:33" x14ac:dyDescent="0.3">
      <c r="E833" s="71" t="s">
        <v>1613</v>
      </c>
      <c r="F833" s="72" t="s">
        <v>4810</v>
      </c>
      <c r="G833" s="72" t="s">
        <v>6815</v>
      </c>
      <c r="H833" s="72" t="s">
        <v>26</v>
      </c>
      <c r="I833" s="72" t="s">
        <v>8031</v>
      </c>
      <c r="J833" s="72" t="s">
        <v>8024</v>
      </c>
      <c r="K833" s="72" t="s">
        <v>1614</v>
      </c>
      <c r="L833" s="73">
        <v>45537</v>
      </c>
      <c r="M833" s="74">
        <v>0.35572916666666665</v>
      </c>
      <c r="N833" s="72">
        <v>10.5</v>
      </c>
      <c r="O833" s="72">
        <v>4817.8599999999997</v>
      </c>
      <c r="P833" s="72">
        <v>4828.3599999999997</v>
      </c>
      <c r="Q833" s="72">
        <v>69.7</v>
      </c>
      <c r="R833" s="75">
        <v>45558</v>
      </c>
      <c r="S833" s="72" t="str">
        <f>TEXT(Table15[[#This Row],[Billing_Date]],"YYYY")</f>
        <v>2024</v>
      </c>
      <c r="T833" s="75">
        <v>45870</v>
      </c>
      <c r="U833" s="72" t="s">
        <v>37</v>
      </c>
      <c r="V833" s="72">
        <f>IF(Table15[[#This Row],[Payment_Status]]="Paid",1,0)</f>
        <v>0</v>
      </c>
      <c r="W833" s="72">
        <f>IF(Table15[[#This Row],[Payment_Status]]="Unpaid",1,0)</f>
        <v>0</v>
      </c>
      <c r="X833" s="72">
        <f>IF(Table15[[#This Row],[Payment_Status]]="Pending",1,0)</f>
        <v>1</v>
      </c>
      <c r="Y833" s="72" t="s">
        <v>50</v>
      </c>
      <c r="Z833" s="72" t="s">
        <v>30</v>
      </c>
      <c r="AA833" s="72" t="s">
        <v>45</v>
      </c>
      <c r="AB833" s="72">
        <v>4.49</v>
      </c>
      <c r="AC833" s="72">
        <v>6.01</v>
      </c>
      <c r="AD833" s="72" t="s">
        <v>46</v>
      </c>
      <c r="AE833" s="73">
        <v>42577</v>
      </c>
      <c r="AF833" s="72">
        <v>36</v>
      </c>
      <c r="AG833" s="76" t="s">
        <v>40</v>
      </c>
    </row>
    <row r="834" spans="5:33" x14ac:dyDescent="0.3">
      <c r="E834" s="71" t="s">
        <v>1711</v>
      </c>
      <c r="F834" s="72" t="s">
        <v>4811</v>
      </c>
      <c r="G834" s="72" t="s">
        <v>6816</v>
      </c>
      <c r="H834" s="72" t="s">
        <v>30</v>
      </c>
      <c r="I834" s="72" t="s">
        <v>8031</v>
      </c>
      <c r="J834" s="72" t="s">
        <v>8024</v>
      </c>
      <c r="K834" s="72" t="s">
        <v>1712</v>
      </c>
      <c r="L834" s="73">
        <v>45523</v>
      </c>
      <c r="M834" s="74">
        <v>0.67038194444444443</v>
      </c>
      <c r="N834" s="72">
        <v>429.64</v>
      </c>
      <c r="O834" s="72">
        <v>1002.92</v>
      </c>
      <c r="P834" s="72">
        <v>1432.56</v>
      </c>
      <c r="Q834" s="72">
        <v>2761.01</v>
      </c>
      <c r="R834" s="75">
        <v>45724</v>
      </c>
      <c r="S834" s="72" t="str">
        <f>TEXT(Table15[[#This Row],[Billing_Date]],"YYYY")</f>
        <v>2025</v>
      </c>
      <c r="T834" s="75">
        <v>45886</v>
      </c>
      <c r="U834" s="72" t="s">
        <v>28</v>
      </c>
      <c r="V834" s="72">
        <f>IF(Table15[[#This Row],[Payment_Status]]="Paid",1,0)</f>
        <v>1</v>
      </c>
      <c r="W834" s="72">
        <f>IF(Table15[[#This Row],[Payment_Status]]="Unpaid",1,0)</f>
        <v>0</v>
      </c>
      <c r="X834" s="72">
        <f>IF(Table15[[#This Row],[Payment_Status]]="Pending",1,0)</f>
        <v>0</v>
      </c>
      <c r="Y834" s="72" t="s">
        <v>58</v>
      </c>
      <c r="Z834" s="72" t="s">
        <v>39</v>
      </c>
      <c r="AA834" s="72" t="s">
        <v>45</v>
      </c>
      <c r="AB834" s="72">
        <v>202.01</v>
      </c>
      <c r="AC834" s="72">
        <v>227.63</v>
      </c>
      <c r="AD834" s="72" t="s">
        <v>46</v>
      </c>
      <c r="AE834" s="73">
        <v>43842</v>
      </c>
      <c r="AF834" s="72">
        <v>35</v>
      </c>
      <c r="AG834" s="76" t="s">
        <v>40</v>
      </c>
    </row>
    <row r="835" spans="5:33" x14ac:dyDescent="0.3">
      <c r="E835" s="71" t="s">
        <v>1637</v>
      </c>
      <c r="F835" s="72" t="s">
        <v>4812</v>
      </c>
      <c r="G835" s="72" t="s">
        <v>6817</v>
      </c>
      <c r="H835" s="72" t="s">
        <v>30</v>
      </c>
      <c r="I835" s="72" t="s">
        <v>8031</v>
      </c>
      <c r="J835" s="72" t="s">
        <v>8024</v>
      </c>
      <c r="K835" s="72" t="s">
        <v>1638</v>
      </c>
      <c r="L835" s="73">
        <v>45720</v>
      </c>
      <c r="M835" s="74">
        <v>0.47269675925925925</v>
      </c>
      <c r="N835" s="72">
        <v>16.36</v>
      </c>
      <c r="O835" s="72">
        <v>1273.3399999999999</v>
      </c>
      <c r="P835" s="72">
        <v>1289.69999999999</v>
      </c>
      <c r="Q835" s="72">
        <v>82.66</v>
      </c>
      <c r="R835" s="75">
        <v>45722</v>
      </c>
      <c r="S835" s="72" t="str">
        <f>TEXT(Table15[[#This Row],[Billing_Date]],"YYYY")</f>
        <v>2025</v>
      </c>
      <c r="T835" s="75">
        <v>45880</v>
      </c>
      <c r="U835" s="72" t="s">
        <v>37</v>
      </c>
      <c r="V835" s="72">
        <f>IF(Table15[[#This Row],[Payment_Status]]="Paid",1,0)</f>
        <v>0</v>
      </c>
      <c r="W835" s="72">
        <f>IF(Table15[[#This Row],[Payment_Status]]="Unpaid",1,0)</f>
        <v>0</v>
      </c>
      <c r="X835" s="72">
        <f>IF(Table15[[#This Row],[Payment_Status]]="Pending",1,0)</f>
        <v>1</v>
      </c>
      <c r="Y835" s="72" t="s">
        <v>50</v>
      </c>
      <c r="Z835" s="72" t="s">
        <v>30</v>
      </c>
      <c r="AA835" s="72" t="s">
        <v>45</v>
      </c>
      <c r="AB835" s="72">
        <v>7.64</v>
      </c>
      <c r="AC835" s="72">
        <v>8.7200000000000006</v>
      </c>
      <c r="AD835" s="72" t="s">
        <v>46</v>
      </c>
      <c r="AE835" s="73">
        <v>42974</v>
      </c>
      <c r="AF835" s="72">
        <v>23</v>
      </c>
      <c r="AG835" s="76" t="s">
        <v>40</v>
      </c>
    </row>
    <row r="836" spans="5:33" x14ac:dyDescent="0.3">
      <c r="E836" s="71" t="s">
        <v>1639</v>
      </c>
      <c r="F836" s="72" t="s">
        <v>4813</v>
      </c>
      <c r="G836" s="72" t="s">
        <v>6818</v>
      </c>
      <c r="H836" s="72" t="s">
        <v>30</v>
      </c>
      <c r="I836" s="72" t="s">
        <v>8027</v>
      </c>
      <c r="J836" s="72" t="s">
        <v>8022</v>
      </c>
      <c r="K836" s="72" t="s">
        <v>1640</v>
      </c>
      <c r="L836" s="73">
        <v>45745</v>
      </c>
      <c r="M836" s="74">
        <v>0.41043981481481484</v>
      </c>
      <c r="N836" s="72">
        <v>96.5</v>
      </c>
      <c r="O836" s="72">
        <v>3134.19</v>
      </c>
      <c r="P836" s="72">
        <v>3230.69</v>
      </c>
      <c r="Q836" s="72">
        <v>639.72</v>
      </c>
      <c r="R836" s="75">
        <v>45816</v>
      </c>
      <c r="S836" s="72" t="str">
        <f>TEXT(Table15[[#This Row],[Billing_Date]],"YYYY")</f>
        <v>2025</v>
      </c>
      <c r="T836" s="75">
        <v>45860</v>
      </c>
      <c r="U836" s="72" t="s">
        <v>49</v>
      </c>
      <c r="V836" s="72">
        <f>IF(Table15[[#This Row],[Payment_Status]]="Paid",1,0)</f>
        <v>0</v>
      </c>
      <c r="W836" s="72">
        <f>IF(Table15[[#This Row],[Payment_Status]]="Unpaid",1,0)</f>
        <v>1</v>
      </c>
      <c r="X836" s="72">
        <f>IF(Table15[[#This Row],[Payment_Status]]="Pending",1,0)</f>
        <v>0</v>
      </c>
      <c r="Y836" s="72" t="s">
        <v>38</v>
      </c>
      <c r="Z836" s="72" t="s">
        <v>39</v>
      </c>
      <c r="AA836" s="72" t="s">
        <v>45</v>
      </c>
      <c r="AB836" s="72">
        <v>44.7</v>
      </c>
      <c r="AC836" s="72">
        <v>51.8</v>
      </c>
      <c r="AD836" s="72" t="s">
        <v>32</v>
      </c>
      <c r="AE836" s="73">
        <v>42232</v>
      </c>
      <c r="AF836" s="72">
        <v>47</v>
      </c>
      <c r="AG836" s="76" t="s">
        <v>64</v>
      </c>
    </row>
    <row r="837" spans="5:33" x14ac:dyDescent="0.3">
      <c r="E837" s="71" t="s">
        <v>1641</v>
      </c>
      <c r="F837" s="72" t="s">
        <v>4814</v>
      </c>
      <c r="G837" s="72" t="s">
        <v>6819</v>
      </c>
      <c r="H837" s="72" t="s">
        <v>35</v>
      </c>
      <c r="I837" s="72" t="s">
        <v>8028</v>
      </c>
      <c r="J837" s="72" t="s">
        <v>8022</v>
      </c>
      <c r="K837" s="72" t="s">
        <v>1642</v>
      </c>
      <c r="L837" s="73">
        <v>45669</v>
      </c>
      <c r="M837" s="74">
        <v>0.39736111111111111</v>
      </c>
      <c r="N837" s="72">
        <v>461.01</v>
      </c>
      <c r="O837" s="72">
        <v>2475.59</v>
      </c>
      <c r="P837" s="72">
        <v>2936.6</v>
      </c>
      <c r="Q837" s="72">
        <v>3092.29</v>
      </c>
      <c r="R837" s="75">
        <v>45771</v>
      </c>
      <c r="S837" s="72" t="str">
        <f>TEXT(Table15[[#This Row],[Billing_Date]],"YYYY")</f>
        <v>2025</v>
      </c>
      <c r="T837" s="75">
        <v>45874</v>
      </c>
      <c r="U837" s="72" t="s">
        <v>28</v>
      </c>
      <c r="V837" s="72">
        <f>IF(Table15[[#This Row],[Payment_Status]]="Paid",1,0)</f>
        <v>1</v>
      </c>
      <c r="W837" s="72">
        <f>IF(Table15[[#This Row],[Payment_Status]]="Unpaid",1,0)</f>
        <v>0</v>
      </c>
      <c r="X837" s="72">
        <f>IF(Table15[[#This Row],[Payment_Status]]="Pending",1,0)</f>
        <v>0</v>
      </c>
      <c r="Y837" s="72" t="s">
        <v>58</v>
      </c>
      <c r="Z837" s="72" t="s">
        <v>30</v>
      </c>
      <c r="AA837" s="72" t="s">
        <v>63</v>
      </c>
      <c r="AB837" s="72">
        <v>278.63</v>
      </c>
      <c r="AC837" s="72">
        <v>182.38</v>
      </c>
      <c r="AD837" s="72" t="s">
        <v>46</v>
      </c>
      <c r="AE837" s="73">
        <v>42763</v>
      </c>
      <c r="AF837" s="72">
        <v>71</v>
      </c>
      <c r="AG837" s="76" t="s">
        <v>33</v>
      </c>
    </row>
    <row r="838" spans="5:33" x14ac:dyDescent="0.3">
      <c r="E838" s="71" t="s">
        <v>952</v>
      </c>
      <c r="F838" s="72" t="s">
        <v>4815</v>
      </c>
      <c r="G838" s="72" t="s">
        <v>6820</v>
      </c>
      <c r="H838" s="72" t="s">
        <v>26</v>
      </c>
      <c r="I838" s="72" t="s">
        <v>8026</v>
      </c>
      <c r="J838" s="72" t="s">
        <v>8021</v>
      </c>
      <c r="K838" s="72" t="s">
        <v>953</v>
      </c>
      <c r="L838" s="73">
        <v>45710</v>
      </c>
      <c r="M838" s="74">
        <v>0.77246527777777774</v>
      </c>
      <c r="N838" s="72">
        <v>180.57</v>
      </c>
      <c r="O838" s="72">
        <v>1648.7</v>
      </c>
      <c r="P838" s="72">
        <v>1829.27</v>
      </c>
      <c r="Q838" s="72">
        <v>887.66</v>
      </c>
      <c r="R838" s="75">
        <v>45715</v>
      </c>
      <c r="S838" s="72" t="str">
        <f>TEXT(Table15[[#This Row],[Billing_Date]],"YYYY")</f>
        <v>2025</v>
      </c>
      <c r="T838" s="75">
        <v>45858</v>
      </c>
      <c r="U838" s="72" t="s">
        <v>28</v>
      </c>
      <c r="V838" s="72">
        <f>IF(Table15[[#This Row],[Payment_Status]]="Paid",1,0)</f>
        <v>1</v>
      </c>
      <c r="W838" s="72">
        <f>IF(Table15[[#This Row],[Payment_Status]]="Unpaid",1,0)</f>
        <v>0</v>
      </c>
      <c r="X838" s="72">
        <f>IF(Table15[[#This Row],[Payment_Status]]="Pending",1,0)</f>
        <v>0</v>
      </c>
      <c r="Y838" s="72" t="s">
        <v>29</v>
      </c>
      <c r="Z838" s="72" t="s">
        <v>44</v>
      </c>
      <c r="AA838" s="72" t="s">
        <v>45</v>
      </c>
      <c r="AB838" s="72">
        <v>78.650000000000006</v>
      </c>
      <c r="AC838" s="72">
        <v>101.92</v>
      </c>
      <c r="AD838" s="72" t="s">
        <v>46</v>
      </c>
      <c r="AE838" s="73">
        <v>45107</v>
      </c>
      <c r="AF838" s="72">
        <v>47</v>
      </c>
      <c r="AG838" s="76" t="s">
        <v>64</v>
      </c>
    </row>
    <row r="839" spans="5:33" x14ac:dyDescent="0.3">
      <c r="E839" s="71" t="s">
        <v>1645</v>
      </c>
      <c r="F839" s="72" t="s">
        <v>4816</v>
      </c>
      <c r="G839" s="72" t="s">
        <v>6821</v>
      </c>
      <c r="H839" s="72" t="s">
        <v>35</v>
      </c>
      <c r="I839" s="72" t="s">
        <v>8031</v>
      </c>
      <c r="J839" s="72" t="s">
        <v>8024</v>
      </c>
      <c r="K839" s="72" t="s">
        <v>1646</v>
      </c>
      <c r="L839" s="73">
        <v>45679</v>
      </c>
      <c r="M839" s="74">
        <v>0.12739583333333335</v>
      </c>
      <c r="N839" s="72">
        <v>322.12</v>
      </c>
      <c r="O839" s="72">
        <v>1365.26</v>
      </c>
      <c r="P839" s="72">
        <v>1687.38</v>
      </c>
      <c r="Q839" s="72">
        <v>2378.4</v>
      </c>
      <c r="R839" s="75">
        <v>45685</v>
      </c>
      <c r="S839" s="72" t="str">
        <f>TEXT(Table15[[#This Row],[Billing_Date]],"YYYY")</f>
        <v>2025</v>
      </c>
      <c r="T839" s="75">
        <v>45863</v>
      </c>
      <c r="U839" s="72" t="s">
        <v>37</v>
      </c>
      <c r="V839" s="72">
        <f>IF(Table15[[#This Row],[Payment_Status]]="Paid",1,0)</f>
        <v>0</v>
      </c>
      <c r="W839" s="72">
        <f>IF(Table15[[#This Row],[Payment_Status]]="Unpaid",1,0)</f>
        <v>0</v>
      </c>
      <c r="X839" s="72">
        <f>IF(Table15[[#This Row],[Payment_Status]]="Pending",1,0)</f>
        <v>1</v>
      </c>
      <c r="Y839" s="72" t="s">
        <v>50</v>
      </c>
      <c r="Z839" s="72" t="s">
        <v>30</v>
      </c>
      <c r="AA839" s="72" t="s">
        <v>63</v>
      </c>
      <c r="AB839" s="72">
        <v>175.31</v>
      </c>
      <c r="AC839" s="72">
        <v>146.81</v>
      </c>
      <c r="AD839" s="72" t="s">
        <v>32</v>
      </c>
      <c r="AE839" s="73">
        <v>45048</v>
      </c>
      <c r="AF839" s="72">
        <v>66</v>
      </c>
      <c r="AG839" s="76" t="s">
        <v>64</v>
      </c>
    </row>
    <row r="840" spans="5:33" x14ac:dyDescent="0.3">
      <c r="E840" s="71" t="s">
        <v>1647</v>
      </c>
      <c r="F840" s="72" t="s">
        <v>4817</v>
      </c>
      <c r="G840" s="72" t="s">
        <v>6822</v>
      </c>
      <c r="H840" s="72" t="s">
        <v>26</v>
      </c>
      <c r="I840" s="72" t="s">
        <v>8025</v>
      </c>
      <c r="J840" s="72" t="s">
        <v>8020</v>
      </c>
      <c r="K840" s="72" t="s">
        <v>1648</v>
      </c>
      <c r="L840" s="73">
        <v>45772</v>
      </c>
      <c r="M840" s="74">
        <v>0.86050925925925925</v>
      </c>
      <c r="N840" s="72">
        <v>136.86000000000001</v>
      </c>
      <c r="O840" s="72">
        <v>4513.92</v>
      </c>
      <c r="P840" s="72">
        <v>4650.78</v>
      </c>
      <c r="Q840" s="72">
        <v>869.95</v>
      </c>
      <c r="R840" s="75">
        <v>45773</v>
      </c>
      <c r="S840" s="72" t="str">
        <f>TEXT(Table15[[#This Row],[Billing_Date]],"YYYY")</f>
        <v>2025</v>
      </c>
      <c r="T840" s="75">
        <v>45867</v>
      </c>
      <c r="U840" s="72" t="s">
        <v>37</v>
      </c>
      <c r="V840" s="72">
        <f>IF(Table15[[#This Row],[Payment_Status]]="Paid",1,0)</f>
        <v>0</v>
      </c>
      <c r="W840" s="72">
        <f>IF(Table15[[#This Row],[Payment_Status]]="Unpaid",1,0)</f>
        <v>0</v>
      </c>
      <c r="X840" s="72">
        <f>IF(Table15[[#This Row],[Payment_Status]]="Pending",1,0)</f>
        <v>1</v>
      </c>
      <c r="Y840" s="72" t="s">
        <v>58</v>
      </c>
      <c r="Z840" s="72" t="s">
        <v>44</v>
      </c>
      <c r="AA840" s="72" t="s">
        <v>63</v>
      </c>
      <c r="AB840" s="72">
        <v>70.36</v>
      </c>
      <c r="AC840" s="72">
        <v>66.5</v>
      </c>
      <c r="AD840" s="72" t="s">
        <v>46</v>
      </c>
      <c r="AE840" s="73">
        <v>44397</v>
      </c>
      <c r="AF840" s="72">
        <v>68</v>
      </c>
      <c r="AG840" s="76" t="s">
        <v>33</v>
      </c>
    </row>
    <row r="841" spans="5:33" x14ac:dyDescent="0.3">
      <c r="E841" s="71" t="s">
        <v>1649</v>
      </c>
      <c r="F841" s="72" t="s">
        <v>4818</v>
      </c>
      <c r="G841" s="72" t="s">
        <v>6823</v>
      </c>
      <c r="H841" s="72" t="s">
        <v>26</v>
      </c>
      <c r="I841" s="72" t="s">
        <v>8026</v>
      </c>
      <c r="J841" s="72" t="s">
        <v>8021</v>
      </c>
      <c r="K841" s="72" t="s">
        <v>1650</v>
      </c>
      <c r="L841" s="73">
        <v>45804</v>
      </c>
      <c r="M841" s="74">
        <v>0.6335763888888889</v>
      </c>
      <c r="N841" s="72">
        <v>223.48</v>
      </c>
      <c r="O841" s="72">
        <v>4837.37</v>
      </c>
      <c r="P841" s="72">
        <v>5060.8499999999904</v>
      </c>
      <c r="Q841" s="72">
        <v>1249.23</v>
      </c>
      <c r="R841" s="75">
        <v>45807</v>
      </c>
      <c r="S841" s="72" t="str">
        <f>TEXT(Table15[[#This Row],[Billing_Date]],"YYYY")</f>
        <v>2025</v>
      </c>
      <c r="T841" s="75">
        <v>45881</v>
      </c>
      <c r="U841" s="72" t="s">
        <v>49</v>
      </c>
      <c r="V841" s="72">
        <f>IF(Table15[[#This Row],[Payment_Status]]="Paid",1,0)</f>
        <v>0</v>
      </c>
      <c r="W841" s="72">
        <f>IF(Table15[[#This Row],[Payment_Status]]="Unpaid",1,0)</f>
        <v>1</v>
      </c>
      <c r="X841" s="72">
        <f>IF(Table15[[#This Row],[Payment_Status]]="Pending",1,0)</f>
        <v>0</v>
      </c>
      <c r="Y841" s="72" t="s">
        <v>58</v>
      </c>
      <c r="Z841" s="72" t="s">
        <v>44</v>
      </c>
      <c r="AA841" s="72" t="s">
        <v>51</v>
      </c>
      <c r="AB841" s="72">
        <v>131.02000000000001</v>
      </c>
      <c r="AC841" s="72">
        <v>92.46</v>
      </c>
      <c r="AD841" s="72" t="s">
        <v>32</v>
      </c>
      <c r="AE841" s="73">
        <v>43537</v>
      </c>
      <c r="AF841" s="72">
        <v>71</v>
      </c>
      <c r="AG841" s="76" t="s">
        <v>64</v>
      </c>
    </row>
    <row r="842" spans="5:33" x14ac:dyDescent="0.3">
      <c r="E842" s="71" t="s">
        <v>1651</v>
      </c>
      <c r="F842" s="72" t="s">
        <v>4819</v>
      </c>
      <c r="G842" s="72" t="s">
        <v>6824</v>
      </c>
      <c r="H842" s="72" t="s">
        <v>35</v>
      </c>
      <c r="I842" s="72" t="s">
        <v>8031</v>
      </c>
      <c r="J842" s="72" t="s">
        <v>8024</v>
      </c>
      <c r="K842" s="72" t="s">
        <v>1652</v>
      </c>
      <c r="L842" s="73">
        <v>45638</v>
      </c>
      <c r="M842" s="74">
        <v>0.85793981481481485</v>
      </c>
      <c r="N842" s="72">
        <v>219.5</v>
      </c>
      <c r="O842" s="72">
        <v>2772.22</v>
      </c>
      <c r="P842" s="72">
        <v>2991.72</v>
      </c>
      <c r="Q842" s="72">
        <v>1030.78</v>
      </c>
      <c r="R842" s="75">
        <v>45846</v>
      </c>
      <c r="S842" s="72" t="str">
        <f>TEXT(Table15[[#This Row],[Billing_Date]],"YYYY")</f>
        <v>2025</v>
      </c>
      <c r="T842" s="75">
        <v>45868</v>
      </c>
      <c r="U842" s="72" t="s">
        <v>49</v>
      </c>
      <c r="V842" s="72">
        <f>IF(Table15[[#This Row],[Payment_Status]]="Paid",1,0)</f>
        <v>0</v>
      </c>
      <c r="W842" s="72">
        <f>IF(Table15[[#This Row],[Payment_Status]]="Unpaid",1,0)</f>
        <v>1</v>
      </c>
      <c r="X842" s="72">
        <f>IF(Table15[[#This Row],[Payment_Status]]="Pending",1,0)</f>
        <v>0</v>
      </c>
      <c r="Y842" s="72" t="s">
        <v>29</v>
      </c>
      <c r="Z842" s="72" t="s">
        <v>30</v>
      </c>
      <c r="AA842" s="72" t="s">
        <v>51</v>
      </c>
      <c r="AB842" s="72">
        <v>93.77</v>
      </c>
      <c r="AC842" s="72">
        <v>125.73</v>
      </c>
      <c r="AD842" s="72" t="s">
        <v>46</v>
      </c>
      <c r="AE842" s="73">
        <v>44579</v>
      </c>
      <c r="AF842" s="72">
        <v>22</v>
      </c>
      <c r="AG842" s="76" t="s">
        <v>40</v>
      </c>
    </row>
    <row r="843" spans="5:33" x14ac:dyDescent="0.3">
      <c r="E843" s="71" t="s">
        <v>1653</v>
      </c>
      <c r="F843" s="72" t="s">
        <v>4820</v>
      </c>
      <c r="G843" s="72" t="s">
        <v>6825</v>
      </c>
      <c r="H843" s="72" t="s">
        <v>35</v>
      </c>
      <c r="I843" s="72" t="s">
        <v>8031</v>
      </c>
      <c r="J843" s="72" t="s">
        <v>8024</v>
      </c>
      <c r="K843" s="72" t="s">
        <v>1654</v>
      </c>
      <c r="L843" s="73">
        <v>45642</v>
      </c>
      <c r="M843" s="74">
        <v>0.96478009259259256</v>
      </c>
      <c r="N843" s="72">
        <v>421.05</v>
      </c>
      <c r="O843" s="72">
        <v>2791.93</v>
      </c>
      <c r="P843" s="72">
        <v>3212.98</v>
      </c>
      <c r="Q843" s="72">
        <v>2668.71</v>
      </c>
      <c r="R843" s="75">
        <v>45697</v>
      </c>
      <c r="S843" s="72" t="str">
        <f>TEXT(Table15[[#This Row],[Billing_Date]],"YYYY")</f>
        <v>2025</v>
      </c>
      <c r="T843" s="75">
        <v>45867</v>
      </c>
      <c r="U843" s="72" t="s">
        <v>37</v>
      </c>
      <c r="V843" s="72">
        <f>IF(Table15[[#This Row],[Payment_Status]]="Paid",1,0)</f>
        <v>0</v>
      </c>
      <c r="W843" s="72">
        <f>IF(Table15[[#This Row],[Payment_Status]]="Unpaid",1,0)</f>
        <v>0</v>
      </c>
      <c r="X843" s="72">
        <f>IF(Table15[[#This Row],[Payment_Status]]="Pending",1,0)</f>
        <v>1</v>
      </c>
      <c r="Y843" s="72" t="s">
        <v>50</v>
      </c>
      <c r="Z843" s="72" t="s">
        <v>30</v>
      </c>
      <c r="AA843" s="72" t="s">
        <v>31</v>
      </c>
      <c r="AB843" s="72">
        <v>185.39</v>
      </c>
      <c r="AC843" s="72">
        <v>235.66</v>
      </c>
      <c r="AD843" s="72" t="s">
        <v>46</v>
      </c>
      <c r="AE843" s="73">
        <v>42296</v>
      </c>
      <c r="AF843" s="72">
        <v>65</v>
      </c>
      <c r="AG843" s="76" t="s">
        <v>33</v>
      </c>
    </row>
    <row r="844" spans="5:33" x14ac:dyDescent="0.3">
      <c r="E844" s="71" t="s">
        <v>1655</v>
      </c>
      <c r="F844" s="72" t="s">
        <v>4821</v>
      </c>
      <c r="G844" s="72" t="s">
        <v>6826</v>
      </c>
      <c r="H844" s="72" t="s">
        <v>26</v>
      </c>
      <c r="I844" s="72" t="s">
        <v>8027</v>
      </c>
      <c r="J844" s="72" t="s">
        <v>8022</v>
      </c>
      <c r="K844" s="72" t="s">
        <v>1656</v>
      </c>
      <c r="L844" s="73">
        <v>45503</v>
      </c>
      <c r="M844" s="74">
        <v>0.11590277777777777</v>
      </c>
      <c r="N844" s="72">
        <v>83.38</v>
      </c>
      <c r="O844" s="72">
        <v>4251.1400000000003</v>
      </c>
      <c r="P844" s="72">
        <v>4334.5200000000004</v>
      </c>
      <c r="Q844" s="72">
        <v>468.86</v>
      </c>
      <c r="R844" s="75">
        <v>45825</v>
      </c>
      <c r="S844" s="72" t="str">
        <f>TEXT(Table15[[#This Row],[Billing_Date]],"YYYY")</f>
        <v>2025</v>
      </c>
      <c r="T844" s="75">
        <v>45862</v>
      </c>
      <c r="U844" s="72" t="s">
        <v>37</v>
      </c>
      <c r="V844" s="72">
        <f>IF(Table15[[#This Row],[Payment_Status]]="Paid",1,0)</f>
        <v>0</v>
      </c>
      <c r="W844" s="72">
        <f>IF(Table15[[#This Row],[Payment_Status]]="Unpaid",1,0)</f>
        <v>0</v>
      </c>
      <c r="X844" s="72">
        <f>IF(Table15[[#This Row],[Payment_Status]]="Pending",1,0)</f>
        <v>1</v>
      </c>
      <c r="Y844" s="72" t="s">
        <v>43</v>
      </c>
      <c r="Z844" s="72" t="s">
        <v>30</v>
      </c>
      <c r="AA844" s="72" t="s">
        <v>85</v>
      </c>
      <c r="AB844" s="72">
        <v>35.049999999999997</v>
      </c>
      <c r="AC844" s="72">
        <v>48.33</v>
      </c>
      <c r="AD844" s="72" t="s">
        <v>46</v>
      </c>
      <c r="AE844" s="73">
        <v>43568</v>
      </c>
      <c r="AF844" s="72">
        <v>62</v>
      </c>
      <c r="AG844" s="76" t="s">
        <v>64</v>
      </c>
    </row>
    <row r="845" spans="5:33" x14ac:dyDescent="0.3">
      <c r="E845" s="71" t="s">
        <v>1657</v>
      </c>
      <c r="F845" s="72" t="s">
        <v>4822</v>
      </c>
      <c r="G845" s="72" t="s">
        <v>6827</v>
      </c>
      <c r="H845" s="72" t="s">
        <v>30</v>
      </c>
      <c r="I845" s="72" t="s">
        <v>8026</v>
      </c>
      <c r="J845" s="72" t="s">
        <v>8021</v>
      </c>
      <c r="K845" s="72" t="s">
        <v>1658</v>
      </c>
      <c r="L845" s="73">
        <v>45856</v>
      </c>
      <c r="M845" s="74">
        <v>0.28546296296296297</v>
      </c>
      <c r="N845" s="72">
        <v>193.58</v>
      </c>
      <c r="O845" s="72">
        <v>4841.5600000000004</v>
      </c>
      <c r="P845" s="72">
        <v>5035.1400000000003</v>
      </c>
      <c r="Q845" s="72">
        <v>1156.6600000000001</v>
      </c>
      <c r="R845" s="75">
        <v>45857</v>
      </c>
      <c r="S845" s="72" t="str">
        <f>TEXT(Table15[[#This Row],[Billing_Date]],"YYYY")</f>
        <v>2025</v>
      </c>
      <c r="T845" s="75">
        <v>45862</v>
      </c>
      <c r="U845" s="72" t="s">
        <v>49</v>
      </c>
      <c r="V845" s="72">
        <f>IF(Table15[[#This Row],[Payment_Status]]="Paid",1,0)</f>
        <v>0</v>
      </c>
      <c r="W845" s="72">
        <f>IF(Table15[[#This Row],[Payment_Status]]="Unpaid",1,0)</f>
        <v>1</v>
      </c>
      <c r="X845" s="72">
        <f>IF(Table15[[#This Row],[Payment_Status]]="Pending",1,0)</f>
        <v>0</v>
      </c>
      <c r="Y845" s="72" t="s">
        <v>38</v>
      </c>
      <c r="Z845" s="72" t="s">
        <v>30</v>
      </c>
      <c r="AA845" s="72" t="s">
        <v>31</v>
      </c>
      <c r="AB845" s="72">
        <v>93.67</v>
      </c>
      <c r="AC845" s="72">
        <v>99.91</v>
      </c>
      <c r="AD845" s="72" t="s">
        <v>32</v>
      </c>
      <c r="AE845" s="73">
        <v>42763</v>
      </c>
      <c r="AF845" s="72">
        <v>47</v>
      </c>
      <c r="AG845" s="76" t="s">
        <v>40</v>
      </c>
    </row>
    <row r="846" spans="5:33" x14ac:dyDescent="0.3">
      <c r="E846" s="71" t="s">
        <v>1659</v>
      </c>
      <c r="F846" s="72" t="s">
        <v>4823</v>
      </c>
      <c r="G846" s="72" t="s">
        <v>6828</v>
      </c>
      <c r="H846" s="72" t="s">
        <v>35</v>
      </c>
      <c r="I846" s="72" t="s">
        <v>8031</v>
      </c>
      <c r="J846" s="72" t="s">
        <v>8024</v>
      </c>
      <c r="K846" s="72" t="s">
        <v>1660</v>
      </c>
      <c r="L846" s="73">
        <v>45841</v>
      </c>
      <c r="M846" s="74">
        <v>0.31178240740740742</v>
      </c>
      <c r="N846" s="72">
        <v>299.24</v>
      </c>
      <c r="O846" s="72">
        <v>1331.87</v>
      </c>
      <c r="P846" s="72">
        <v>1631.11</v>
      </c>
      <c r="Q846" s="72">
        <v>1598.61</v>
      </c>
      <c r="R846" s="75">
        <v>45847</v>
      </c>
      <c r="S846" s="72" t="str">
        <f>TEXT(Table15[[#This Row],[Billing_Date]],"YYYY")</f>
        <v>2025</v>
      </c>
      <c r="T846" s="75">
        <v>45878</v>
      </c>
      <c r="U846" s="72" t="s">
        <v>37</v>
      </c>
      <c r="V846" s="72">
        <f>IF(Table15[[#This Row],[Payment_Status]]="Paid",1,0)</f>
        <v>0</v>
      </c>
      <c r="W846" s="72">
        <f>IF(Table15[[#This Row],[Payment_Status]]="Unpaid",1,0)</f>
        <v>0</v>
      </c>
      <c r="X846" s="72">
        <f>IF(Table15[[#This Row],[Payment_Status]]="Pending",1,0)</f>
        <v>1</v>
      </c>
      <c r="Y846" s="72" t="s">
        <v>43</v>
      </c>
      <c r="Z846" s="72" t="s">
        <v>39</v>
      </c>
      <c r="AA846" s="72" t="s">
        <v>63</v>
      </c>
      <c r="AB846" s="72">
        <v>197.48</v>
      </c>
      <c r="AC846" s="72">
        <v>101.76</v>
      </c>
      <c r="AD846" s="72" t="s">
        <v>46</v>
      </c>
      <c r="AE846" s="73">
        <v>44594</v>
      </c>
      <c r="AF846" s="72">
        <v>37</v>
      </c>
      <c r="AG846" s="76" t="s">
        <v>33</v>
      </c>
    </row>
    <row r="847" spans="5:33" x14ac:dyDescent="0.3">
      <c r="E847" s="71" t="s">
        <v>1661</v>
      </c>
      <c r="F847" s="72" t="s">
        <v>4824</v>
      </c>
      <c r="G847" s="72" t="s">
        <v>6829</v>
      </c>
      <c r="H847" s="72" t="s">
        <v>35</v>
      </c>
      <c r="I847" s="72" t="s">
        <v>8031</v>
      </c>
      <c r="J847" s="72" t="s">
        <v>8024</v>
      </c>
      <c r="K847" s="72" t="s">
        <v>1662</v>
      </c>
      <c r="L847" s="73">
        <v>45531</v>
      </c>
      <c r="M847" s="74">
        <v>0.53851851851851851</v>
      </c>
      <c r="N847" s="72">
        <v>491.52</v>
      </c>
      <c r="O847" s="72">
        <v>2010.07</v>
      </c>
      <c r="P847" s="72">
        <v>2501.59</v>
      </c>
      <c r="Q847" s="72">
        <v>2608.33</v>
      </c>
      <c r="R847" s="75">
        <v>45797</v>
      </c>
      <c r="S847" s="72" t="str">
        <f>TEXT(Table15[[#This Row],[Billing_Date]],"YYYY")</f>
        <v>2025</v>
      </c>
      <c r="T847" s="75">
        <v>45865</v>
      </c>
      <c r="U847" s="72" t="s">
        <v>49</v>
      </c>
      <c r="V847" s="72">
        <f>IF(Table15[[#This Row],[Payment_Status]]="Paid",1,0)</f>
        <v>0</v>
      </c>
      <c r="W847" s="72">
        <f>IF(Table15[[#This Row],[Payment_Status]]="Unpaid",1,0)</f>
        <v>1</v>
      </c>
      <c r="X847" s="72">
        <f>IF(Table15[[#This Row],[Payment_Status]]="Pending",1,0)</f>
        <v>0</v>
      </c>
      <c r="Y847" s="72" t="s">
        <v>29</v>
      </c>
      <c r="Z847" s="72" t="s">
        <v>44</v>
      </c>
      <c r="AA847" s="72" t="s">
        <v>85</v>
      </c>
      <c r="AB847" s="72">
        <v>303.41000000000003</v>
      </c>
      <c r="AC847" s="72">
        <v>188.11</v>
      </c>
      <c r="AD847" s="72" t="s">
        <v>46</v>
      </c>
      <c r="AE847" s="73">
        <v>43835</v>
      </c>
      <c r="AF847" s="72">
        <v>57</v>
      </c>
      <c r="AG847" s="76" t="s">
        <v>64</v>
      </c>
    </row>
    <row r="848" spans="5:33" x14ac:dyDescent="0.3">
      <c r="E848" s="71" t="s">
        <v>1663</v>
      </c>
      <c r="F848" s="72" t="s">
        <v>4825</v>
      </c>
      <c r="G848" s="72" t="s">
        <v>6830</v>
      </c>
      <c r="H848" s="72" t="s">
        <v>35</v>
      </c>
      <c r="I848" s="72" t="s">
        <v>8026</v>
      </c>
      <c r="J848" s="72" t="s">
        <v>8021</v>
      </c>
      <c r="K848" s="72" t="s">
        <v>1664</v>
      </c>
      <c r="L848" s="73">
        <v>45676</v>
      </c>
      <c r="M848" s="74">
        <v>0.3931365740740741</v>
      </c>
      <c r="N848" s="72">
        <v>145.34</v>
      </c>
      <c r="O848" s="72">
        <v>4077.09</v>
      </c>
      <c r="P848" s="72">
        <v>4222.43</v>
      </c>
      <c r="Q848" s="72">
        <v>839.37</v>
      </c>
      <c r="R848" s="75">
        <v>45855</v>
      </c>
      <c r="S848" s="72" t="str">
        <f>TEXT(Table15[[#This Row],[Billing_Date]],"YYYY")</f>
        <v>2025</v>
      </c>
      <c r="T848" s="75">
        <v>45859</v>
      </c>
      <c r="U848" s="72" t="s">
        <v>37</v>
      </c>
      <c r="V848" s="72">
        <f>IF(Table15[[#This Row],[Payment_Status]]="Paid",1,0)</f>
        <v>0</v>
      </c>
      <c r="W848" s="72">
        <f>IF(Table15[[#This Row],[Payment_Status]]="Unpaid",1,0)</f>
        <v>0</v>
      </c>
      <c r="X848" s="72">
        <f>IF(Table15[[#This Row],[Payment_Status]]="Pending",1,0)</f>
        <v>1</v>
      </c>
      <c r="Y848" s="72" t="s">
        <v>29</v>
      </c>
      <c r="Z848" s="72" t="s">
        <v>30</v>
      </c>
      <c r="AA848" s="72" t="s">
        <v>51</v>
      </c>
      <c r="AB848" s="72">
        <v>87.85</v>
      </c>
      <c r="AC848" s="72">
        <v>57.49</v>
      </c>
      <c r="AD848" s="72" t="s">
        <v>32</v>
      </c>
      <c r="AE848" s="73">
        <v>43026</v>
      </c>
      <c r="AF848" s="72">
        <v>53</v>
      </c>
      <c r="AG848" s="76" t="s">
        <v>64</v>
      </c>
    </row>
    <row r="849" spans="5:33" x14ac:dyDescent="0.3">
      <c r="E849" s="71" t="s">
        <v>1665</v>
      </c>
      <c r="F849" s="72" t="s">
        <v>4826</v>
      </c>
      <c r="G849" s="72" t="s">
        <v>6831</v>
      </c>
      <c r="H849" s="72" t="s">
        <v>30</v>
      </c>
      <c r="I849" s="72" t="s">
        <v>8025</v>
      </c>
      <c r="J849" s="72" t="s">
        <v>8020</v>
      </c>
      <c r="K849" s="72" t="s">
        <v>1666</v>
      </c>
      <c r="L849" s="73">
        <v>45808</v>
      </c>
      <c r="M849" s="74">
        <v>0.93825231481481486</v>
      </c>
      <c r="N849" s="72">
        <v>436.11</v>
      </c>
      <c r="O849" s="72">
        <v>1657.3</v>
      </c>
      <c r="P849" s="72">
        <v>2093.41</v>
      </c>
      <c r="Q849" s="72">
        <v>2739.42</v>
      </c>
      <c r="R849" s="75">
        <v>45811</v>
      </c>
      <c r="S849" s="72" t="str">
        <f>TEXT(Table15[[#This Row],[Billing_Date]],"YYYY")</f>
        <v>2025</v>
      </c>
      <c r="T849" s="75">
        <v>45881</v>
      </c>
      <c r="U849" s="72" t="s">
        <v>49</v>
      </c>
      <c r="V849" s="72">
        <f>IF(Table15[[#This Row],[Payment_Status]]="Paid",1,0)</f>
        <v>0</v>
      </c>
      <c r="W849" s="72">
        <f>IF(Table15[[#This Row],[Payment_Status]]="Unpaid",1,0)</f>
        <v>1</v>
      </c>
      <c r="X849" s="72">
        <f>IF(Table15[[#This Row],[Payment_Status]]="Pending",1,0)</f>
        <v>0</v>
      </c>
      <c r="Y849" s="72" t="s">
        <v>50</v>
      </c>
      <c r="Z849" s="72" t="s">
        <v>44</v>
      </c>
      <c r="AA849" s="72" t="s">
        <v>85</v>
      </c>
      <c r="AB849" s="72">
        <v>240.78</v>
      </c>
      <c r="AC849" s="72">
        <v>195.33</v>
      </c>
      <c r="AD849" s="72" t="s">
        <v>32</v>
      </c>
      <c r="AE849" s="73">
        <v>43328</v>
      </c>
      <c r="AF849" s="72">
        <v>44</v>
      </c>
      <c r="AG849" s="76" t="s">
        <v>64</v>
      </c>
    </row>
    <row r="850" spans="5:33" x14ac:dyDescent="0.3">
      <c r="E850" s="71" t="s">
        <v>3088</v>
      </c>
      <c r="F850" s="72" t="s">
        <v>4827</v>
      </c>
      <c r="G850" s="72" t="s">
        <v>6832</v>
      </c>
      <c r="H850" s="72" t="s">
        <v>30</v>
      </c>
      <c r="I850" s="72" t="s">
        <v>8026</v>
      </c>
      <c r="J850" s="72" t="s">
        <v>8021</v>
      </c>
      <c r="K850" s="72" t="s">
        <v>3089</v>
      </c>
      <c r="L850" s="73">
        <v>45828</v>
      </c>
      <c r="M850" s="74">
        <v>0.3432175925925926</v>
      </c>
      <c r="N850" s="72">
        <v>16.420000000000002</v>
      </c>
      <c r="O850" s="72">
        <v>1949.61</v>
      </c>
      <c r="P850" s="72">
        <v>1966.03</v>
      </c>
      <c r="Q850" s="72">
        <v>121.88</v>
      </c>
      <c r="R850" s="75">
        <v>45832</v>
      </c>
      <c r="S850" s="72" t="str">
        <f>TEXT(Table15[[#This Row],[Billing_Date]],"YYYY")</f>
        <v>2025</v>
      </c>
      <c r="T850" s="75">
        <v>45858</v>
      </c>
      <c r="U850" s="72" t="s">
        <v>37</v>
      </c>
      <c r="V850" s="72">
        <f>IF(Table15[[#This Row],[Payment_Status]]="Paid",1,0)</f>
        <v>0</v>
      </c>
      <c r="W850" s="72">
        <f>IF(Table15[[#This Row],[Payment_Status]]="Unpaid",1,0)</f>
        <v>0</v>
      </c>
      <c r="X850" s="72">
        <f>IF(Table15[[#This Row],[Payment_Status]]="Pending",1,0)</f>
        <v>1</v>
      </c>
      <c r="Y850" s="72" t="s">
        <v>38</v>
      </c>
      <c r="Z850" s="72" t="s">
        <v>39</v>
      </c>
      <c r="AA850" s="72" t="s">
        <v>31</v>
      </c>
      <c r="AB850" s="72">
        <v>9.8000000000000007</v>
      </c>
      <c r="AC850" s="72">
        <v>6.62</v>
      </c>
      <c r="AD850" s="72" t="s">
        <v>46</v>
      </c>
      <c r="AE850" s="73">
        <v>45259</v>
      </c>
      <c r="AF850" s="72">
        <v>56</v>
      </c>
      <c r="AG850" s="76" t="s">
        <v>33</v>
      </c>
    </row>
    <row r="851" spans="5:33" x14ac:dyDescent="0.3">
      <c r="E851" s="71" t="s">
        <v>1669</v>
      </c>
      <c r="F851" s="72" t="s">
        <v>4828</v>
      </c>
      <c r="G851" s="72" t="s">
        <v>6833</v>
      </c>
      <c r="H851" s="72" t="s">
        <v>30</v>
      </c>
      <c r="I851" s="72" t="s">
        <v>8026</v>
      </c>
      <c r="J851" s="72" t="s">
        <v>8021</v>
      </c>
      <c r="K851" s="72" t="s">
        <v>1670</v>
      </c>
      <c r="L851" s="73">
        <v>45564</v>
      </c>
      <c r="M851" s="74">
        <v>0.75596064814814812</v>
      </c>
      <c r="N851" s="72">
        <v>207.16</v>
      </c>
      <c r="O851" s="72">
        <v>4976.2700000000004</v>
      </c>
      <c r="P851" s="72">
        <v>5183.43</v>
      </c>
      <c r="Q851" s="72">
        <v>1230.22</v>
      </c>
      <c r="R851" s="75">
        <v>45739</v>
      </c>
      <c r="S851" s="72" t="str">
        <f>TEXT(Table15[[#This Row],[Billing_Date]],"YYYY")</f>
        <v>2025</v>
      </c>
      <c r="T851" s="75">
        <v>45871</v>
      </c>
      <c r="U851" s="72" t="s">
        <v>49</v>
      </c>
      <c r="V851" s="72">
        <f>IF(Table15[[#This Row],[Payment_Status]]="Paid",1,0)</f>
        <v>0</v>
      </c>
      <c r="W851" s="72">
        <f>IF(Table15[[#This Row],[Payment_Status]]="Unpaid",1,0)</f>
        <v>1</v>
      </c>
      <c r="X851" s="72">
        <f>IF(Table15[[#This Row],[Payment_Status]]="Pending",1,0)</f>
        <v>0</v>
      </c>
      <c r="Y851" s="72" t="s">
        <v>29</v>
      </c>
      <c r="Z851" s="72" t="s">
        <v>39</v>
      </c>
      <c r="AA851" s="72" t="s">
        <v>45</v>
      </c>
      <c r="AB851" s="72">
        <v>120.72</v>
      </c>
      <c r="AC851" s="72">
        <v>86.44</v>
      </c>
      <c r="AD851" s="72" t="s">
        <v>32</v>
      </c>
      <c r="AE851" s="73">
        <v>44811</v>
      </c>
      <c r="AF851" s="72">
        <v>73</v>
      </c>
      <c r="AG851" s="76" t="s">
        <v>64</v>
      </c>
    </row>
    <row r="852" spans="5:33" x14ac:dyDescent="0.3">
      <c r="E852" s="71" t="s">
        <v>1671</v>
      </c>
      <c r="F852" s="72" t="s">
        <v>4829</v>
      </c>
      <c r="G852" s="72" t="s">
        <v>6834</v>
      </c>
      <c r="H852" s="72" t="s">
        <v>26</v>
      </c>
      <c r="I852" s="72" t="s">
        <v>8025</v>
      </c>
      <c r="J852" s="72" t="s">
        <v>8020</v>
      </c>
      <c r="K852" s="72" t="s">
        <v>1672</v>
      </c>
      <c r="L852" s="73">
        <v>45648</v>
      </c>
      <c r="M852" s="74">
        <v>0.46243055555555557</v>
      </c>
      <c r="N852" s="72">
        <v>381.72</v>
      </c>
      <c r="O852" s="72">
        <v>2932.74</v>
      </c>
      <c r="P852" s="72">
        <v>3314.46</v>
      </c>
      <c r="Q852" s="72">
        <v>2469.8000000000002</v>
      </c>
      <c r="R852" s="75">
        <v>45650</v>
      </c>
      <c r="S852" s="72" t="str">
        <f>TEXT(Table15[[#This Row],[Billing_Date]],"YYYY")</f>
        <v>2024</v>
      </c>
      <c r="T852" s="75">
        <v>45866</v>
      </c>
      <c r="U852" s="72" t="s">
        <v>37</v>
      </c>
      <c r="V852" s="72">
        <f>IF(Table15[[#This Row],[Payment_Status]]="Paid",1,0)</f>
        <v>0</v>
      </c>
      <c r="W852" s="72">
        <f>IF(Table15[[#This Row],[Payment_Status]]="Unpaid",1,0)</f>
        <v>0</v>
      </c>
      <c r="X852" s="72">
        <f>IF(Table15[[#This Row],[Payment_Status]]="Pending",1,0)</f>
        <v>1</v>
      </c>
      <c r="Y852" s="72" t="s">
        <v>50</v>
      </c>
      <c r="Z852" s="72" t="s">
        <v>44</v>
      </c>
      <c r="AA852" s="72" t="s">
        <v>63</v>
      </c>
      <c r="AB852" s="72">
        <v>219.95</v>
      </c>
      <c r="AC852" s="72">
        <v>161.77000000000001</v>
      </c>
      <c r="AD852" s="72" t="s">
        <v>46</v>
      </c>
      <c r="AE852" s="73">
        <v>42420</v>
      </c>
      <c r="AF852" s="72">
        <v>61</v>
      </c>
      <c r="AG852" s="76" t="s">
        <v>33</v>
      </c>
    </row>
    <row r="853" spans="5:33" x14ac:dyDescent="0.3">
      <c r="E853" s="71" t="s">
        <v>1673</v>
      </c>
      <c r="F853" s="72" t="s">
        <v>4830</v>
      </c>
      <c r="G853" s="72" t="s">
        <v>6835</v>
      </c>
      <c r="H853" s="72" t="s">
        <v>30</v>
      </c>
      <c r="I853" s="72" t="s">
        <v>8026</v>
      </c>
      <c r="J853" s="72" t="s">
        <v>8021</v>
      </c>
      <c r="K853" s="72" t="s">
        <v>1674</v>
      </c>
      <c r="L853" s="73">
        <v>45753</v>
      </c>
      <c r="M853" s="74">
        <v>0.83981481481481479</v>
      </c>
      <c r="N853" s="72">
        <v>122</v>
      </c>
      <c r="O853" s="72">
        <v>3459.44</v>
      </c>
      <c r="P853" s="72">
        <v>3581.44</v>
      </c>
      <c r="Q853" s="72">
        <v>780.97</v>
      </c>
      <c r="R853" s="75">
        <v>45842</v>
      </c>
      <c r="S853" s="72" t="str">
        <f>TEXT(Table15[[#This Row],[Billing_Date]],"YYYY")</f>
        <v>2025</v>
      </c>
      <c r="T853" s="75">
        <v>45886</v>
      </c>
      <c r="U853" s="72" t="s">
        <v>37</v>
      </c>
      <c r="V853" s="72">
        <f>IF(Table15[[#This Row],[Payment_Status]]="Paid",1,0)</f>
        <v>0</v>
      </c>
      <c r="W853" s="72">
        <f>IF(Table15[[#This Row],[Payment_Status]]="Unpaid",1,0)</f>
        <v>0</v>
      </c>
      <c r="X853" s="72">
        <f>IF(Table15[[#This Row],[Payment_Status]]="Pending",1,0)</f>
        <v>1</v>
      </c>
      <c r="Y853" s="72" t="s">
        <v>43</v>
      </c>
      <c r="Z853" s="72" t="s">
        <v>39</v>
      </c>
      <c r="AA853" s="72" t="s">
        <v>63</v>
      </c>
      <c r="AB853" s="72">
        <v>71</v>
      </c>
      <c r="AC853" s="72">
        <v>51</v>
      </c>
      <c r="AD853" s="72" t="s">
        <v>46</v>
      </c>
      <c r="AE853" s="73">
        <v>45121</v>
      </c>
      <c r="AF853" s="72">
        <v>51</v>
      </c>
      <c r="AG853" s="76" t="s">
        <v>40</v>
      </c>
    </row>
    <row r="854" spans="5:33" x14ac:dyDescent="0.3">
      <c r="E854" s="71" t="s">
        <v>1675</v>
      </c>
      <c r="F854" s="72" t="s">
        <v>4831</v>
      </c>
      <c r="G854" s="72" t="s">
        <v>6836</v>
      </c>
      <c r="H854" s="72" t="s">
        <v>26</v>
      </c>
      <c r="I854" s="72" t="s">
        <v>8031</v>
      </c>
      <c r="J854" s="72" t="s">
        <v>8024</v>
      </c>
      <c r="K854" s="72" t="s">
        <v>1676</v>
      </c>
      <c r="L854" s="73">
        <v>45617</v>
      </c>
      <c r="M854" s="74">
        <v>0.15346064814814814</v>
      </c>
      <c r="N854" s="72">
        <v>419.02</v>
      </c>
      <c r="O854" s="72">
        <v>4745.3</v>
      </c>
      <c r="P854" s="72">
        <v>5164.32</v>
      </c>
      <c r="Q854" s="72">
        <v>2903.57</v>
      </c>
      <c r="R854" s="75">
        <v>45706</v>
      </c>
      <c r="S854" s="72" t="str">
        <f>TEXT(Table15[[#This Row],[Billing_Date]],"YYYY")</f>
        <v>2025</v>
      </c>
      <c r="T854" s="75">
        <v>45860</v>
      </c>
      <c r="U854" s="72" t="s">
        <v>37</v>
      </c>
      <c r="V854" s="72">
        <f>IF(Table15[[#This Row],[Payment_Status]]="Paid",1,0)</f>
        <v>0</v>
      </c>
      <c r="W854" s="72">
        <f>IF(Table15[[#This Row],[Payment_Status]]="Unpaid",1,0)</f>
        <v>0</v>
      </c>
      <c r="X854" s="72">
        <f>IF(Table15[[#This Row],[Payment_Status]]="Pending",1,0)</f>
        <v>1</v>
      </c>
      <c r="Y854" s="72" t="s">
        <v>29</v>
      </c>
      <c r="Z854" s="72" t="s">
        <v>30</v>
      </c>
      <c r="AA854" s="72" t="s">
        <v>85</v>
      </c>
      <c r="AB854" s="72">
        <v>230.09</v>
      </c>
      <c r="AC854" s="72">
        <v>188.93</v>
      </c>
      <c r="AD854" s="72" t="s">
        <v>32</v>
      </c>
      <c r="AE854" s="73">
        <v>44446</v>
      </c>
      <c r="AF854" s="72">
        <v>66</v>
      </c>
      <c r="AG854" s="76" t="s">
        <v>33</v>
      </c>
    </row>
    <row r="855" spans="5:33" x14ac:dyDescent="0.3">
      <c r="E855" s="71" t="s">
        <v>2704</v>
      </c>
      <c r="F855" s="72" t="s">
        <v>4832</v>
      </c>
      <c r="G855" s="72" t="s">
        <v>6837</v>
      </c>
      <c r="H855" s="72" t="s">
        <v>30</v>
      </c>
      <c r="I855" s="72" t="s">
        <v>8026</v>
      </c>
      <c r="J855" s="72" t="s">
        <v>8021</v>
      </c>
      <c r="K855" s="72" t="s">
        <v>2705</v>
      </c>
      <c r="L855" s="73">
        <v>45821</v>
      </c>
      <c r="M855" s="74">
        <v>0.40726851851851853</v>
      </c>
      <c r="N855" s="72">
        <v>474</v>
      </c>
      <c r="O855" s="72">
        <v>4152.3100000000004</v>
      </c>
      <c r="P855" s="72">
        <v>4626.3100000000004</v>
      </c>
      <c r="Q855" s="72">
        <v>3016.33</v>
      </c>
      <c r="R855" s="75">
        <v>45825</v>
      </c>
      <c r="S855" s="72" t="str">
        <f>TEXT(Table15[[#This Row],[Billing_Date]],"YYYY")</f>
        <v>2025</v>
      </c>
      <c r="T855" s="75">
        <v>45875</v>
      </c>
      <c r="U855" s="72" t="s">
        <v>49</v>
      </c>
      <c r="V855" s="72">
        <f>IF(Table15[[#This Row],[Payment_Status]]="Paid",1,0)</f>
        <v>0</v>
      </c>
      <c r="W855" s="72">
        <f>IF(Table15[[#This Row],[Payment_Status]]="Unpaid",1,0)</f>
        <v>1</v>
      </c>
      <c r="X855" s="72">
        <f>IF(Table15[[#This Row],[Payment_Status]]="Pending",1,0)</f>
        <v>0</v>
      </c>
      <c r="Y855" s="72" t="s">
        <v>29</v>
      </c>
      <c r="Z855" s="72" t="s">
        <v>30</v>
      </c>
      <c r="AA855" s="72" t="s">
        <v>63</v>
      </c>
      <c r="AB855" s="72">
        <v>242.9</v>
      </c>
      <c r="AC855" s="72">
        <v>231.1</v>
      </c>
      <c r="AD855" s="72" t="s">
        <v>46</v>
      </c>
      <c r="AE855" s="73">
        <v>44896</v>
      </c>
      <c r="AF855" s="72">
        <v>71</v>
      </c>
      <c r="AG855" s="76" t="s">
        <v>40</v>
      </c>
    </row>
    <row r="856" spans="5:33" x14ac:dyDescent="0.3">
      <c r="E856" s="71" t="s">
        <v>3365</v>
      </c>
      <c r="F856" s="72" t="s">
        <v>4833</v>
      </c>
      <c r="G856" s="72" t="s">
        <v>6838</v>
      </c>
      <c r="H856" s="72" t="s">
        <v>30</v>
      </c>
      <c r="I856" s="72" t="s">
        <v>8029</v>
      </c>
      <c r="J856" s="72" t="s">
        <v>8020</v>
      </c>
      <c r="K856" s="72" t="s">
        <v>3366</v>
      </c>
      <c r="L856" s="73">
        <v>45640</v>
      </c>
      <c r="M856" s="74">
        <v>0.48925925925925928</v>
      </c>
      <c r="N856" s="72">
        <v>167.29</v>
      </c>
      <c r="O856" s="72">
        <v>3138.12</v>
      </c>
      <c r="P856" s="72">
        <v>3305.41</v>
      </c>
      <c r="Q856" s="72">
        <v>893.7</v>
      </c>
      <c r="R856" s="75">
        <v>45644</v>
      </c>
      <c r="S856" s="72" t="str">
        <f>TEXT(Table15[[#This Row],[Billing_Date]],"YYYY")</f>
        <v>2024</v>
      </c>
      <c r="T856" s="75">
        <v>45863</v>
      </c>
      <c r="U856" s="72" t="s">
        <v>28</v>
      </c>
      <c r="V856" s="72">
        <f>IF(Table15[[#This Row],[Payment_Status]]="Paid",1,0)</f>
        <v>1</v>
      </c>
      <c r="W856" s="72">
        <f>IF(Table15[[#This Row],[Payment_Status]]="Unpaid",1,0)</f>
        <v>0</v>
      </c>
      <c r="X856" s="72">
        <f>IF(Table15[[#This Row],[Payment_Status]]="Pending",1,0)</f>
        <v>0</v>
      </c>
      <c r="Y856" s="72" t="s">
        <v>43</v>
      </c>
      <c r="Z856" s="72" t="s">
        <v>30</v>
      </c>
      <c r="AA856" s="72" t="s">
        <v>31</v>
      </c>
      <c r="AB856" s="72">
        <v>91.71</v>
      </c>
      <c r="AC856" s="72">
        <v>75.58</v>
      </c>
      <c r="AD856" s="72" t="s">
        <v>46</v>
      </c>
      <c r="AE856" s="73">
        <v>44100</v>
      </c>
      <c r="AF856" s="72">
        <v>30</v>
      </c>
      <c r="AG856" s="76" t="s">
        <v>64</v>
      </c>
    </row>
    <row r="857" spans="5:33" x14ac:dyDescent="0.3">
      <c r="E857" s="71" t="s">
        <v>1681</v>
      </c>
      <c r="F857" s="72" t="s">
        <v>4834</v>
      </c>
      <c r="G857" s="72" t="s">
        <v>6839</v>
      </c>
      <c r="H857" s="72" t="s">
        <v>35</v>
      </c>
      <c r="I857" s="72" t="s">
        <v>8030</v>
      </c>
      <c r="J857" s="72" t="s">
        <v>8023</v>
      </c>
      <c r="K857" s="72" t="s">
        <v>1682</v>
      </c>
      <c r="L857" s="73">
        <v>45801</v>
      </c>
      <c r="M857" s="74">
        <v>0.27459490740740738</v>
      </c>
      <c r="N857" s="72">
        <v>209.04</v>
      </c>
      <c r="O857" s="72">
        <v>4132.88</v>
      </c>
      <c r="P857" s="72">
        <v>4341.92</v>
      </c>
      <c r="Q857" s="72">
        <v>1535.53</v>
      </c>
      <c r="R857" s="75">
        <v>45849</v>
      </c>
      <c r="S857" s="72" t="str">
        <f>TEXT(Table15[[#This Row],[Billing_Date]],"YYYY")</f>
        <v>2025</v>
      </c>
      <c r="T857" s="75">
        <v>45874</v>
      </c>
      <c r="U857" s="72" t="s">
        <v>37</v>
      </c>
      <c r="V857" s="72">
        <f>IF(Table15[[#This Row],[Payment_Status]]="Paid",1,0)</f>
        <v>0</v>
      </c>
      <c r="W857" s="72">
        <f>IF(Table15[[#This Row],[Payment_Status]]="Unpaid",1,0)</f>
        <v>0</v>
      </c>
      <c r="X857" s="72">
        <f>IF(Table15[[#This Row],[Payment_Status]]="Pending",1,0)</f>
        <v>1</v>
      </c>
      <c r="Y857" s="72" t="s">
        <v>29</v>
      </c>
      <c r="Z857" s="72" t="s">
        <v>30</v>
      </c>
      <c r="AA857" s="72" t="s">
        <v>31</v>
      </c>
      <c r="AB857" s="72">
        <v>101.93</v>
      </c>
      <c r="AC857" s="72">
        <v>107.11</v>
      </c>
      <c r="AD857" s="72" t="s">
        <v>32</v>
      </c>
      <c r="AE857" s="73">
        <v>43963</v>
      </c>
      <c r="AF857" s="72">
        <v>57</v>
      </c>
      <c r="AG857" s="76" t="s">
        <v>40</v>
      </c>
    </row>
    <row r="858" spans="5:33" x14ac:dyDescent="0.3">
      <c r="E858" s="71" t="s">
        <v>1683</v>
      </c>
      <c r="F858" s="72" t="s">
        <v>4835</v>
      </c>
      <c r="G858" s="72" t="s">
        <v>6840</v>
      </c>
      <c r="H858" s="72" t="s">
        <v>26</v>
      </c>
      <c r="I858" s="72" t="s">
        <v>8026</v>
      </c>
      <c r="J858" s="72" t="s">
        <v>8021</v>
      </c>
      <c r="K858" s="72" t="s">
        <v>1684</v>
      </c>
      <c r="L858" s="73">
        <v>45744</v>
      </c>
      <c r="M858" s="74">
        <v>0.23261574074074073</v>
      </c>
      <c r="N858" s="72">
        <v>145.75</v>
      </c>
      <c r="O858" s="72">
        <v>4508.58</v>
      </c>
      <c r="P858" s="72">
        <v>4654.33</v>
      </c>
      <c r="Q858" s="72">
        <v>766.21</v>
      </c>
      <c r="R858" s="75">
        <v>45747</v>
      </c>
      <c r="S858" s="72" t="str">
        <f>TEXT(Table15[[#This Row],[Billing_Date]],"YYYY")</f>
        <v>2025</v>
      </c>
      <c r="T858" s="75">
        <v>45859</v>
      </c>
      <c r="U858" s="72" t="s">
        <v>37</v>
      </c>
      <c r="V858" s="72">
        <f>IF(Table15[[#This Row],[Payment_Status]]="Paid",1,0)</f>
        <v>0</v>
      </c>
      <c r="W858" s="72">
        <f>IF(Table15[[#This Row],[Payment_Status]]="Unpaid",1,0)</f>
        <v>0</v>
      </c>
      <c r="X858" s="72">
        <f>IF(Table15[[#This Row],[Payment_Status]]="Pending",1,0)</f>
        <v>1</v>
      </c>
      <c r="Y858" s="72" t="s">
        <v>29</v>
      </c>
      <c r="Z858" s="72" t="s">
        <v>44</v>
      </c>
      <c r="AA858" s="72" t="s">
        <v>63</v>
      </c>
      <c r="AB858" s="72">
        <v>82.08</v>
      </c>
      <c r="AC858" s="72">
        <v>63.67</v>
      </c>
      <c r="AD858" s="72" t="s">
        <v>32</v>
      </c>
      <c r="AE858" s="73">
        <v>42397</v>
      </c>
      <c r="AF858" s="72">
        <v>26</v>
      </c>
      <c r="AG858" s="76" t="s">
        <v>40</v>
      </c>
    </row>
    <row r="859" spans="5:33" x14ac:dyDescent="0.3">
      <c r="E859" s="71" t="s">
        <v>1687</v>
      </c>
      <c r="F859" s="72" t="s">
        <v>4837</v>
      </c>
      <c r="G859" s="72" t="s">
        <v>6842</v>
      </c>
      <c r="H859" s="72" t="s">
        <v>30</v>
      </c>
      <c r="I859" s="72" t="s">
        <v>8031</v>
      </c>
      <c r="J859" s="72" t="s">
        <v>8024</v>
      </c>
      <c r="K859" s="72" t="s">
        <v>1688</v>
      </c>
      <c r="L859" s="73">
        <v>45522</v>
      </c>
      <c r="M859" s="74">
        <v>9.768518518518518E-2</v>
      </c>
      <c r="N859" s="72">
        <v>357.66</v>
      </c>
      <c r="O859" s="72">
        <v>1510.85</v>
      </c>
      <c r="P859" s="72">
        <v>1868.51</v>
      </c>
      <c r="Q859" s="72">
        <v>2146.0300000000002</v>
      </c>
      <c r="R859" s="75">
        <v>45761</v>
      </c>
      <c r="S859" s="72" t="str">
        <f>TEXT(Table15[[#This Row],[Billing_Date]],"YYYY")</f>
        <v>2025</v>
      </c>
      <c r="T859" s="75">
        <v>45871</v>
      </c>
      <c r="U859" s="72" t="s">
        <v>37</v>
      </c>
      <c r="V859" s="72">
        <f>IF(Table15[[#This Row],[Payment_Status]]="Paid",1,0)</f>
        <v>0</v>
      </c>
      <c r="W859" s="72">
        <f>IF(Table15[[#This Row],[Payment_Status]]="Unpaid",1,0)</f>
        <v>0</v>
      </c>
      <c r="X859" s="72">
        <f>IF(Table15[[#This Row],[Payment_Status]]="Pending",1,0)</f>
        <v>1</v>
      </c>
      <c r="Y859" s="72" t="s">
        <v>58</v>
      </c>
      <c r="Z859" s="72" t="s">
        <v>30</v>
      </c>
      <c r="AA859" s="72" t="s">
        <v>85</v>
      </c>
      <c r="AB859" s="72">
        <v>224.3</v>
      </c>
      <c r="AC859" s="72">
        <v>133.36000000000001</v>
      </c>
      <c r="AD859" s="72" t="s">
        <v>32</v>
      </c>
      <c r="AE859" s="73">
        <v>43673</v>
      </c>
      <c r="AF859" s="72">
        <v>66</v>
      </c>
      <c r="AG859" s="76" t="s">
        <v>33</v>
      </c>
    </row>
    <row r="860" spans="5:33" x14ac:dyDescent="0.3">
      <c r="E860" s="71" t="s">
        <v>1689</v>
      </c>
      <c r="F860" s="72" t="s">
        <v>4838</v>
      </c>
      <c r="G860" s="72" t="s">
        <v>6843</v>
      </c>
      <c r="H860" s="72" t="s">
        <v>35</v>
      </c>
      <c r="I860" s="72" t="s">
        <v>8031</v>
      </c>
      <c r="J860" s="72" t="s">
        <v>8024</v>
      </c>
      <c r="K860" s="72" t="s">
        <v>1690</v>
      </c>
      <c r="L860" s="73">
        <v>45509</v>
      </c>
      <c r="M860" s="74">
        <v>0.46179398148148149</v>
      </c>
      <c r="N860" s="72">
        <v>232.36</v>
      </c>
      <c r="O860" s="72">
        <v>3536.51</v>
      </c>
      <c r="P860" s="72">
        <v>3768.87</v>
      </c>
      <c r="Q860" s="72">
        <v>1431.82</v>
      </c>
      <c r="R860" s="75">
        <v>45664</v>
      </c>
      <c r="S860" s="72" t="str">
        <f>TEXT(Table15[[#This Row],[Billing_Date]],"YYYY")</f>
        <v>2025</v>
      </c>
      <c r="T860" s="75">
        <v>45886</v>
      </c>
      <c r="U860" s="72" t="s">
        <v>37</v>
      </c>
      <c r="V860" s="72">
        <f>IF(Table15[[#This Row],[Payment_Status]]="Paid",1,0)</f>
        <v>0</v>
      </c>
      <c r="W860" s="72">
        <f>IF(Table15[[#This Row],[Payment_Status]]="Unpaid",1,0)</f>
        <v>0</v>
      </c>
      <c r="X860" s="72">
        <f>IF(Table15[[#This Row],[Payment_Status]]="Pending",1,0)</f>
        <v>1</v>
      </c>
      <c r="Y860" s="72" t="s">
        <v>58</v>
      </c>
      <c r="Z860" s="72" t="s">
        <v>30</v>
      </c>
      <c r="AA860" s="72" t="s">
        <v>63</v>
      </c>
      <c r="AB860" s="72">
        <v>158.15</v>
      </c>
      <c r="AC860" s="72">
        <v>74.209999999999994</v>
      </c>
      <c r="AD860" s="72" t="s">
        <v>32</v>
      </c>
      <c r="AE860" s="73">
        <v>43348</v>
      </c>
      <c r="AF860" s="72">
        <v>66</v>
      </c>
      <c r="AG860" s="76" t="s">
        <v>40</v>
      </c>
    </row>
    <row r="861" spans="5:33" x14ac:dyDescent="0.3">
      <c r="E861" s="71" t="s">
        <v>1691</v>
      </c>
      <c r="F861" s="72" t="s">
        <v>4839</v>
      </c>
      <c r="G861" s="72" t="s">
        <v>6844</v>
      </c>
      <c r="H861" s="72" t="s">
        <v>26</v>
      </c>
      <c r="I861" s="72" t="s">
        <v>8028</v>
      </c>
      <c r="J861" s="72" t="s">
        <v>8022</v>
      </c>
      <c r="K861" s="72" t="s">
        <v>1692</v>
      </c>
      <c r="L861" s="73">
        <v>45684</v>
      </c>
      <c r="M861" s="74">
        <v>0.51496527777777779</v>
      </c>
      <c r="N861" s="72">
        <v>75.94</v>
      </c>
      <c r="O861" s="72">
        <v>4893.74</v>
      </c>
      <c r="P861" s="72">
        <v>4969.6799999999903</v>
      </c>
      <c r="Q861" s="72">
        <v>485.87</v>
      </c>
      <c r="R861" s="75">
        <v>45690</v>
      </c>
      <c r="S861" s="72" t="str">
        <f>TEXT(Table15[[#This Row],[Billing_Date]],"YYYY")</f>
        <v>2025</v>
      </c>
      <c r="T861" s="75">
        <v>45877</v>
      </c>
      <c r="U861" s="72" t="s">
        <v>28</v>
      </c>
      <c r="V861" s="72">
        <f>IF(Table15[[#This Row],[Payment_Status]]="Paid",1,0)</f>
        <v>1</v>
      </c>
      <c r="W861" s="72">
        <f>IF(Table15[[#This Row],[Payment_Status]]="Unpaid",1,0)</f>
        <v>0</v>
      </c>
      <c r="X861" s="72">
        <f>IF(Table15[[#This Row],[Payment_Status]]="Pending",1,0)</f>
        <v>0</v>
      </c>
      <c r="Y861" s="72" t="s">
        <v>43</v>
      </c>
      <c r="Z861" s="72" t="s">
        <v>39</v>
      </c>
      <c r="AA861" s="72" t="s">
        <v>31</v>
      </c>
      <c r="AB861" s="72">
        <v>50.6</v>
      </c>
      <c r="AC861" s="72">
        <v>25.34</v>
      </c>
      <c r="AD861" s="72" t="s">
        <v>46</v>
      </c>
      <c r="AE861" s="73">
        <v>45100</v>
      </c>
      <c r="AF861" s="72">
        <v>31</v>
      </c>
      <c r="AG861" s="76" t="s">
        <v>33</v>
      </c>
    </row>
    <row r="862" spans="5:33" x14ac:dyDescent="0.3">
      <c r="E862" s="71" t="s">
        <v>1695</v>
      </c>
      <c r="F862" s="72" t="s">
        <v>4841</v>
      </c>
      <c r="G862" s="72" t="s">
        <v>6846</v>
      </c>
      <c r="H862" s="72" t="s">
        <v>30</v>
      </c>
      <c r="I862" s="72" t="s">
        <v>8026</v>
      </c>
      <c r="J862" s="72" t="s">
        <v>8021</v>
      </c>
      <c r="K862" s="72" t="s">
        <v>1696</v>
      </c>
      <c r="L862" s="73">
        <v>45716</v>
      </c>
      <c r="M862" s="74">
        <v>0.36532407407407408</v>
      </c>
      <c r="N862" s="72">
        <v>294.52</v>
      </c>
      <c r="O862" s="72">
        <v>2030.18</v>
      </c>
      <c r="P862" s="72">
        <v>2324.6999999999998</v>
      </c>
      <c r="Q862" s="72">
        <v>1340.87</v>
      </c>
      <c r="R862" s="75">
        <v>45718</v>
      </c>
      <c r="S862" s="72" t="str">
        <f>TEXT(Table15[[#This Row],[Billing_Date]],"YYYY")</f>
        <v>2025</v>
      </c>
      <c r="T862" s="75">
        <v>45884</v>
      </c>
      <c r="U862" s="72" t="s">
        <v>49</v>
      </c>
      <c r="V862" s="72">
        <f>IF(Table15[[#This Row],[Payment_Status]]="Paid",1,0)</f>
        <v>0</v>
      </c>
      <c r="W862" s="72">
        <f>IF(Table15[[#This Row],[Payment_Status]]="Unpaid",1,0)</f>
        <v>1</v>
      </c>
      <c r="X862" s="72">
        <f>IF(Table15[[#This Row],[Payment_Status]]="Pending",1,0)</f>
        <v>0</v>
      </c>
      <c r="Y862" s="72" t="s">
        <v>50</v>
      </c>
      <c r="Z862" s="72" t="s">
        <v>30</v>
      </c>
      <c r="AA862" s="72" t="s">
        <v>51</v>
      </c>
      <c r="AB862" s="72">
        <v>119.33</v>
      </c>
      <c r="AC862" s="72">
        <v>175.19</v>
      </c>
      <c r="AD862" s="72" t="s">
        <v>32</v>
      </c>
      <c r="AE862" s="73">
        <v>43871</v>
      </c>
      <c r="AF862" s="72">
        <v>23</v>
      </c>
      <c r="AG862" s="76" t="s">
        <v>40</v>
      </c>
    </row>
    <row r="863" spans="5:33" x14ac:dyDescent="0.3">
      <c r="E863" s="71" t="s">
        <v>1697</v>
      </c>
      <c r="F863" s="72" t="s">
        <v>6016</v>
      </c>
      <c r="G863" s="72" t="s">
        <v>6847</v>
      </c>
      <c r="H863" s="72" t="s">
        <v>30</v>
      </c>
      <c r="I863" s="72" t="s">
        <v>8027</v>
      </c>
      <c r="J863" s="72" t="s">
        <v>8022</v>
      </c>
      <c r="K863" s="72" t="s">
        <v>1698</v>
      </c>
      <c r="L863" s="73">
        <v>45856</v>
      </c>
      <c r="M863" s="74">
        <v>0.95005787037037037</v>
      </c>
      <c r="N863" s="72">
        <v>348.88</v>
      </c>
      <c r="O863" s="72">
        <v>4665.26</v>
      </c>
      <c r="P863" s="72">
        <v>5014.1400000000003</v>
      </c>
      <c r="Q863" s="72">
        <v>2389.5700000000002</v>
      </c>
      <c r="R863" s="75">
        <v>45858</v>
      </c>
      <c r="S863" s="72" t="str">
        <f>TEXT(Table15[[#This Row],[Billing_Date]],"YYYY")</f>
        <v>2025</v>
      </c>
      <c r="T863" s="75">
        <v>45883</v>
      </c>
      <c r="U863" s="72" t="s">
        <v>49</v>
      </c>
      <c r="V863" s="72">
        <f>IF(Table15[[#This Row],[Payment_Status]]="Paid",1,0)</f>
        <v>0</v>
      </c>
      <c r="W863" s="72">
        <f>IF(Table15[[#This Row],[Payment_Status]]="Unpaid",1,0)</f>
        <v>1</v>
      </c>
      <c r="X863" s="72">
        <f>IF(Table15[[#This Row],[Payment_Status]]="Pending",1,0)</f>
        <v>0</v>
      </c>
      <c r="Y863" s="72" t="s">
        <v>58</v>
      </c>
      <c r="Z863" s="72" t="s">
        <v>44</v>
      </c>
      <c r="AA863" s="72" t="s">
        <v>63</v>
      </c>
      <c r="AB863" s="72">
        <v>226.84</v>
      </c>
      <c r="AC863" s="72">
        <v>122.04</v>
      </c>
      <c r="AD863" s="72" t="s">
        <v>32</v>
      </c>
      <c r="AE863" s="73">
        <v>44628</v>
      </c>
      <c r="AF863" s="72">
        <v>55</v>
      </c>
      <c r="AG863" s="76" t="s">
        <v>33</v>
      </c>
    </row>
    <row r="864" spans="5:33" x14ac:dyDescent="0.3">
      <c r="E864" s="71" t="s">
        <v>1699</v>
      </c>
      <c r="F864" s="72" t="s">
        <v>4843</v>
      </c>
      <c r="G864" s="72" t="s">
        <v>6848</v>
      </c>
      <c r="H864" s="72" t="s">
        <v>35</v>
      </c>
      <c r="I864" s="72" t="s">
        <v>8030</v>
      </c>
      <c r="J864" s="72" t="s">
        <v>8023</v>
      </c>
      <c r="K864" s="72" t="s">
        <v>1700</v>
      </c>
      <c r="L864" s="73">
        <v>45680</v>
      </c>
      <c r="M864" s="74">
        <v>0.82416666666666671</v>
      </c>
      <c r="N864" s="72">
        <v>136.24</v>
      </c>
      <c r="O864" s="72">
        <v>4662.3599999999997</v>
      </c>
      <c r="P864" s="72">
        <v>4798.5999999999904</v>
      </c>
      <c r="Q864" s="72">
        <v>923.76</v>
      </c>
      <c r="R864" s="75">
        <v>45684</v>
      </c>
      <c r="S864" s="72" t="str">
        <f>TEXT(Table15[[#This Row],[Billing_Date]],"YYYY")</f>
        <v>2025</v>
      </c>
      <c r="T864" s="75">
        <v>45867</v>
      </c>
      <c r="U864" s="72" t="s">
        <v>28</v>
      </c>
      <c r="V864" s="72">
        <f>IF(Table15[[#This Row],[Payment_Status]]="Paid",1,0)</f>
        <v>1</v>
      </c>
      <c r="W864" s="72">
        <f>IF(Table15[[#This Row],[Payment_Status]]="Unpaid",1,0)</f>
        <v>0</v>
      </c>
      <c r="X864" s="72">
        <f>IF(Table15[[#This Row],[Payment_Status]]="Pending",1,0)</f>
        <v>0</v>
      </c>
      <c r="Y864" s="72" t="s">
        <v>38</v>
      </c>
      <c r="Z864" s="72" t="s">
        <v>39</v>
      </c>
      <c r="AA864" s="72" t="s">
        <v>45</v>
      </c>
      <c r="AB864" s="72">
        <v>86.84</v>
      </c>
      <c r="AC864" s="72">
        <v>49.4</v>
      </c>
      <c r="AD864" s="72" t="s">
        <v>46</v>
      </c>
      <c r="AE864" s="73">
        <v>44289</v>
      </c>
      <c r="AF864" s="72">
        <v>60</v>
      </c>
      <c r="AG864" s="76" t="s">
        <v>40</v>
      </c>
    </row>
    <row r="865" spans="5:33" x14ac:dyDescent="0.3">
      <c r="E865" s="71" t="s">
        <v>1635</v>
      </c>
      <c r="F865" s="72" t="s">
        <v>4844</v>
      </c>
      <c r="G865" s="72" t="s">
        <v>6849</v>
      </c>
      <c r="H865" s="72" t="s">
        <v>35</v>
      </c>
      <c r="I865" s="72" t="s">
        <v>8029</v>
      </c>
      <c r="J865" s="72" t="s">
        <v>8020</v>
      </c>
      <c r="K865" s="72" t="s">
        <v>1636</v>
      </c>
      <c r="L865" s="73">
        <v>45814</v>
      </c>
      <c r="M865" s="74">
        <v>6.0856481481481484E-2</v>
      </c>
      <c r="N865" s="72">
        <v>125.54</v>
      </c>
      <c r="O865" s="72">
        <v>3146.55</v>
      </c>
      <c r="P865" s="72">
        <v>3272.09</v>
      </c>
      <c r="Q865" s="72">
        <v>851.23</v>
      </c>
      <c r="R865" s="75">
        <v>45819</v>
      </c>
      <c r="S865" s="72" t="str">
        <f>TEXT(Table15[[#This Row],[Billing_Date]],"YYYY")</f>
        <v>2025</v>
      </c>
      <c r="T865" s="75">
        <v>45859</v>
      </c>
      <c r="U865" s="72" t="s">
        <v>28</v>
      </c>
      <c r="V865" s="72">
        <f>IF(Table15[[#This Row],[Payment_Status]]="Paid",1,0)</f>
        <v>1</v>
      </c>
      <c r="W865" s="72">
        <f>IF(Table15[[#This Row],[Payment_Status]]="Unpaid",1,0)</f>
        <v>0</v>
      </c>
      <c r="X865" s="72">
        <f>IF(Table15[[#This Row],[Payment_Status]]="Pending",1,0)</f>
        <v>0</v>
      </c>
      <c r="Y865" s="72" t="s">
        <v>43</v>
      </c>
      <c r="Z865" s="72" t="s">
        <v>30</v>
      </c>
      <c r="AA865" s="72" t="s">
        <v>85</v>
      </c>
      <c r="AB865" s="72">
        <v>56.75</v>
      </c>
      <c r="AC865" s="72">
        <v>68.790000000000006</v>
      </c>
      <c r="AD865" s="72" t="s">
        <v>46</v>
      </c>
      <c r="AE865" s="73">
        <v>45098</v>
      </c>
      <c r="AF865" s="72">
        <v>20</v>
      </c>
      <c r="AG865" s="76" t="s">
        <v>33</v>
      </c>
    </row>
    <row r="866" spans="5:33" x14ac:dyDescent="0.3">
      <c r="E866" s="71" t="s">
        <v>1703</v>
      </c>
      <c r="F866" s="72" t="s">
        <v>4845</v>
      </c>
      <c r="G866" s="72" t="s">
        <v>6850</v>
      </c>
      <c r="H866" s="72" t="s">
        <v>26</v>
      </c>
      <c r="I866" s="72" t="s">
        <v>8028</v>
      </c>
      <c r="J866" s="72" t="s">
        <v>8022</v>
      </c>
      <c r="K866" s="72" t="s">
        <v>1704</v>
      </c>
      <c r="L866" s="73">
        <v>45744</v>
      </c>
      <c r="M866" s="74">
        <v>0.1731712962962963</v>
      </c>
      <c r="N866" s="72">
        <v>363.99</v>
      </c>
      <c r="O866" s="72">
        <v>4480.4399999999996</v>
      </c>
      <c r="P866" s="72">
        <v>4844.4299999999903</v>
      </c>
      <c r="Q866" s="72">
        <v>1686.26</v>
      </c>
      <c r="R866" s="75">
        <v>45746</v>
      </c>
      <c r="S866" s="72" t="str">
        <f>TEXT(Table15[[#This Row],[Billing_Date]],"YYYY")</f>
        <v>2025</v>
      </c>
      <c r="T866" s="75">
        <v>45861</v>
      </c>
      <c r="U866" s="72" t="s">
        <v>37</v>
      </c>
      <c r="V866" s="72">
        <f>IF(Table15[[#This Row],[Payment_Status]]="Paid",1,0)</f>
        <v>0</v>
      </c>
      <c r="W866" s="72">
        <f>IF(Table15[[#This Row],[Payment_Status]]="Unpaid",1,0)</f>
        <v>0</v>
      </c>
      <c r="X866" s="72">
        <f>IF(Table15[[#This Row],[Payment_Status]]="Pending",1,0)</f>
        <v>1</v>
      </c>
      <c r="Y866" s="72" t="s">
        <v>38</v>
      </c>
      <c r="Z866" s="72" t="s">
        <v>44</v>
      </c>
      <c r="AA866" s="72" t="s">
        <v>63</v>
      </c>
      <c r="AB866" s="72">
        <v>156.61000000000001</v>
      </c>
      <c r="AC866" s="72">
        <v>207.38</v>
      </c>
      <c r="AD866" s="72" t="s">
        <v>46</v>
      </c>
      <c r="AE866" s="73">
        <v>43607</v>
      </c>
      <c r="AF866" s="72">
        <v>34</v>
      </c>
      <c r="AG866" s="76" t="s">
        <v>40</v>
      </c>
    </row>
    <row r="867" spans="5:33" x14ac:dyDescent="0.3">
      <c r="E867" s="71" t="s">
        <v>1705</v>
      </c>
      <c r="F867" s="72" t="s">
        <v>4846</v>
      </c>
      <c r="G867" s="72" t="s">
        <v>6851</v>
      </c>
      <c r="H867" s="72" t="s">
        <v>35</v>
      </c>
      <c r="I867" s="72" t="s">
        <v>8028</v>
      </c>
      <c r="J867" s="72" t="s">
        <v>8022</v>
      </c>
      <c r="K867" s="72" t="s">
        <v>1706</v>
      </c>
      <c r="L867" s="73">
        <v>45574</v>
      </c>
      <c r="M867" s="74">
        <v>0.57047453703703699</v>
      </c>
      <c r="N867" s="72">
        <v>165.49</v>
      </c>
      <c r="O867" s="72">
        <v>4743.24</v>
      </c>
      <c r="P867" s="72">
        <v>4908.7299999999996</v>
      </c>
      <c r="Q867" s="72">
        <v>911.94</v>
      </c>
      <c r="R867" s="75">
        <v>45709</v>
      </c>
      <c r="S867" s="72" t="str">
        <f>TEXT(Table15[[#This Row],[Billing_Date]],"YYYY")</f>
        <v>2025</v>
      </c>
      <c r="T867" s="75">
        <v>45859</v>
      </c>
      <c r="U867" s="72" t="s">
        <v>37</v>
      </c>
      <c r="V867" s="72">
        <f>IF(Table15[[#This Row],[Payment_Status]]="Paid",1,0)</f>
        <v>0</v>
      </c>
      <c r="W867" s="72">
        <f>IF(Table15[[#This Row],[Payment_Status]]="Unpaid",1,0)</f>
        <v>0</v>
      </c>
      <c r="X867" s="72">
        <f>IF(Table15[[#This Row],[Payment_Status]]="Pending",1,0)</f>
        <v>1</v>
      </c>
      <c r="Y867" s="72" t="s">
        <v>58</v>
      </c>
      <c r="Z867" s="72" t="s">
        <v>30</v>
      </c>
      <c r="AA867" s="72" t="s">
        <v>85</v>
      </c>
      <c r="AB867" s="72">
        <v>100.8</v>
      </c>
      <c r="AC867" s="72">
        <v>64.69</v>
      </c>
      <c r="AD867" s="72" t="s">
        <v>32</v>
      </c>
      <c r="AE867" s="73">
        <v>44834</v>
      </c>
      <c r="AF867" s="72">
        <v>38</v>
      </c>
      <c r="AG867" s="76" t="s">
        <v>33</v>
      </c>
    </row>
    <row r="868" spans="5:33" x14ac:dyDescent="0.3">
      <c r="E868" s="71" t="s">
        <v>3265</v>
      </c>
      <c r="F868" s="72" t="s">
        <v>4847</v>
      </c>
      <c r="G868" s="72" t="s">
        <v>6852</v>
      </c>
      <c r="H868" s="72" t="s">
        <v>35</v>
      </c>
      <c r="I868" s="72" t="s">
        <v>8030</v>
      </c>
      <c r="J868" s="72" t="s">
        <v>8023</v>
      </c>
      <c r="K868" s="72" t="s">
        <v>3266</v>
      </c>
      <c r="L868" s="73">
        <v>45767</v>
      </c>
      <c r="M868" s="74">
        <v>0.1607986111111111</v>
      </c>
      <c r="N868" s="72">
        <v>185.39</v>
      </c>
      <c r="O868" s="72">
        <v>2498.08</v>
      </c>
      <c r="P868" s="72">
        <v>2683.47</v>
      </c>
      <c r="Q868" s="72">
        <v>1261.19</v>
      </c>
      <c r="R868" s="75">
        <v>45770</v>
      </c>
      <c r="S868" s="72" t="str">
        <f>TEXT(Table15[[#This Row],[Billing_Date]],"YYYY")</f>
        <v>2025</v>
      </c>
      <c r="T868" s="75">
        <v>45883</v>
      </c>
      <c r="U868" s="72" t="s">
        <v>49</v>
      </c>
      <c r="V868" s="72">
        <f>IF(Table15[[#This Row],[Payment_Status]]="Paid",1,0)</f>
        <v>0</v>
      </c>
      <c r="W868" s="72">
        <f>IF(Table15[[#This Row],[Payment_Status]]="Unpaid",1,0)</f>
        <v>1</v>
      </c>
      <c r="X868" s="72">
        <f>IF(Table15[[#This Row],[Payment_Status]]="Pending",1,0)</f>
        <v>0</v>
      </c>
      <c r="Y868" s="72" t="s">
        <v>29</v>
      </c>
      <c r="Z868" s="72" t="s">
        <v>30</v>
      </c>
      <c r="AA868" s="72" t="s">
        <v>51</v>
      </c>
      <c r="AB868" s="72">
        <v>86.49</v>
      </c>
      <c r="AC868" s="72">
        <v>98.9</v>
      </c>
      <c r="AD868" s="72" t="s">
        <v>32</v>
      </c>
      <c r="AE868" s="73">
        <v>44546</v>
      </c>
      <c r="AF868" s="72">
        <v>73</v>
      </c>
      <c r="AG868" s="76" t="s">
        <v>40</v>
      </c>
    </row>
    <row r="869" spans="5:33" x14ac:dyDescent="0.3">
      <c r="E869" s="71" t="s">
        <v>1709</v>
      </c>
      <c r="F869" s="72" t="s">
        <v>4848</v>
      </c>
      <c r="G869" s="72" t="s">
        <v>6853</v>
      </c>
      <c r="H869" s="72" t="s">
        <v>26</v>
      </c>
      <c r="I869" s="72" t="s">
        <v>8031</v>
      </c>
      <c r="J869" s="72" t="s">
        <v>8024</v>
      </c>
      <c r="K869" s="72" t="s">
        <v>1710</v>
      </c>
      <c r="L869" s="73">
        <v>45838</v>
      </c>
      <c r="M869" s="74">
        <v>0.76739583333333339</v>
      </c>
      <c r="N869" s="72">
        <v>272.12</v>
      </c>
      <c r="O869" s="72">
        <v>2799.05</v>
      </c>
      <c r="P869" s="72">
        <v>3071.17</v>
      </c>
      <c r="Q869" s="72">
        <v>1855.62</v>
      </c>
      <c r="R869" s="75">
        <v>45839</v>
      </c>
      <c r="S869" s="72" t="str">
        <f>TEXT(Table15[[#This Row],[Billing_Date]],"YYYY")</f>
        <v>2025</v>
      </c>
      <c r="T869" s="75">
        <v>45860</v>
      </c>
      <c r="U869" s="72" t="s">
        <v>28</v>
      </c>
      <c r="V869" s="72">
        <f>IF(Table15[[#This Row],[Payment_Status]]="Paid",1,0)</f>
        <v>1</v>
      </c>
      <c r="W869" s="72">
        <f>IF(Table15[[#This Row],[Payment_Status]]="Unpaid",1,0)</f>
        <v>0</v>
      </c>
      <c r="X869" s="72">
        <f>IF(Table15[[#This Row],[Payment_Status]]="Pending",1,0)</f>
        <v>0</v>
      </c>
      <c r="Y869" s="72" t="s">
        <v>43</v>
      </c>
      <c r="Z869" s="72" t="s">
        <v>30</v>
      </c>
      <c r="AA869" s="72" t="s">
        <v>31</v>
      </c>
      <c r="AB869" s="72">
        <v>136.11000000000001</v>
      </c>
      <c r="AC869" s="72">
        <v>136.01</v>
      </c>
      <c r="AD869" s="72" t="s">
        <v>32</v>
      </c>
      <c r="AE869" s="73">
        <v>43626</v>
      </c>
      <c r="AF869" s="72">
        <v>58</v>
      </c>
      <c r="AG869" s="76" t="s">
        <v>64</v>
      </c>
    </row>
    <row r="870" spans="5:33" x14ac:dyDescent="0.3">
      <c r="E870" s="71" t="s">
        <v>108</v>
      </c>
      <c r="F870" s="72" t="s">
        <v>4849</v>
      </c>
      <c r="G870" s="72" t="s">
        <v>6854</v>
      </c>
      <c r="H870" s="72" t="s">
        <v>26</v>
      </c>
      <c r="I870" s="72" t="s">
        <v>8031</v>
      </c>
      <c r="J870" s="72" t="s">
        <v>8024</v>
      </c>
      <c r="K870" s="72" t="s">
        <v>109</v>
      </c>
      <c r="L870" s="73">
        <v>45507</v>
      </c>
      <c r="M870" s="74">
        <v>0.14916666666666667</v>
      </c>
      <c r="N870" s="72">
        <v>213.97</v>
      </c>
      <c r="O870" s="72">
        <v>1985.96</v>
      </c>
      <c r="P870" s="72">
        <v>2199.9299999999998</v>
      </c>
      <c r="Q870" s="72">
        <v>1279.25</v>
      </c>
      <c r="R870" s="75">
        <v>45767</v>
      </c>
      <c r="S870" s="72" t="str">
        <f>TEXT(Table15[[#This Row],[Billing_Date]],"YYYY")</f>
        <v>2025</v>
      </c>
      <c r="T870" s="75">
        <v>45862</v>
      </c>
      <c r="U870" s="72" t="s">
        <v>37</v>
      </c>
      <c r="V870" s="72">
        <f>IF(Table15[[#This Row],[Payment_Status]]="Paid",1,0)</f>
        <v>0</v>
      </c>
      <c r="W870" s="72">
        <f>IF(Table15[[#This Row],[Payment_Status]]="Unpaid",1,0)</f>
        <v>0</v>
      </c>
      <c r="X870" s="72">
        <f>IF(Table15[[#This Row],[Payment_Status]]="Pending",1,0)</f>
        <v>1</v>
      </c>
      <c r="Y870" s="72" t="s">
        <v>58</v>
      </c>
      <c r="Z870" s="72" t="s">
        <v>44</v>
      </c>
      <c r="AA870" s="72" t="s">
        <v>31</v>
      </c>
      <c r="AB870" s="72">
        <v>100.69</v>
      </c>
      <c r="AC870" s="72">
        <v>113.28</v>
      </c>
      <c r="AD870" s="72" t="s">
        <v>46</v>
      </c>
      <c r="AE870" s="73">
        <v>44131</v>
      </c>
      <c r="AF870" s="72">
        <v>38</v>
      </c>
      <c r="AG870" s="76" t="s">
        <v>40</v>
      </c>
    </row>
    <row r="871" spans="5:33" x14ac:dyDescent="0.3">
      <c r="E871" s="71" t="s">
        <v>1713</v>
      </c>
      <c r="F871" s="72" t="s">
        <v>4850</v>
      </c>
      <c r="G871" s="72" t="s">
        <v>6855</v>
      </c>
      <c r="H871" s="72" t="s">
        <v>26</v>
      </c>
      <c r="I871" s="72" t="s">
        <v>8026</v>
      </c>
      <c r="J871" s="72" t="s">
        <v>8021</v>
      </c>
      <c r="K871" s="72" t="s">
        <v>1714</v>
      </c>
      <c r="L871" s="73">
        <v>45854</v>
      </c>
      <c r="M871" s="74">
        <v>0.40266203703703701</v>
      </c>
      <c r="N871" s="72">
        <v>199.31</v>
      </c>
      <c r="O871" s="72">
        <v>3513.38</v>
      </c>
      <c r="P871" s="72">
        <v>3712.69</v>
      </c>
      <c r="Q871" s="72">
        <v>1210.93</v>
      </c>
      <c r="R871" s="75">
        <v>45857</v>
      </c>
      <c r="S871" s="72" t="str">
        <f>TEXT(Table15[[#This Row],[Billing_Date]],"YYYY")</f>
        <v>2025</v>
      </c>
      <c r="T871" s="75">
        <v>45871</v>
      </c>
      <c r="U871" s="72" t="s">
        <v>28</v>
      </c>
      <c r="V871" s="72">
        <f>IF(Table15[[#This Row],[Payment_Status]]="Paid",1,0)</f>
        <v>1</v>
      </c>
      <c r="W871" s="72">
        <f>IF(Table15[[#This Row],[Payment_Status]]="Unpaid",1,0)</f>
        <v>0</v>
      </c>
      <c r="X871" s="72">
        <f>IF(Table15[[#This Row],[Payment_Status]]="Pending",1,0)</f>
        <v>0</v>
      </c>
      <c r="Y871" s="72" t="s">
        <v>58</v>
      </c>
      <c r="Z871" s="72" t="s">
        <v>44</v>
      </c>
      <c r="AA871" s="72" t="s">
        <v>31</v>
      </c>
      <c r="AB871" s="72">
        <v>123.84</v>
      </c>
      <c r="AC871" s="72">
        <v>75.47</v>
      </c>
      <c r="AD871" s="72" t="s">
        <v>32</v>
      </c>
      <c r="AE871" s="73">
        <v>43753</v>
      </c>
      <c r="AF871" s="72">
        <v>30</v>
      </c>
      <c r="AG871" s="76" t="s">
        <v>64</v>
      </c>
    </row>
    <row r="872" spans="5:33" x14ac:dyDescent="0.3">
      <c r="E872" s="71" t="s">
        <v>1715</v>
      </c>
      <c r="F872" s="72" t="s">
        <v>4851</v>
      </c>
      <c r="G872" s="72" t="s">
        <v>6856</v>
      </c>
      <c r="H872" s="72" t="s">
        <v>30</v>
      </c>
      <c r="I872" s="72" t="s">
        <v>8030</v>
      </c>
      <c r="J872" s="72" t="s">
        <v>8023</v>
      </c>
      <c r="K872" s="72" t="s">
        <v>1716</v>
      </c>
      <c r="L872" s="73">
        <v>45622</v>
      </c>
      <c r="M872" s="74">
        <v>0.60141203703703705</v>
      </c>
      <c r="N872" s="72">
        <v>274.52999999999997</v>
      </c>
      <c r="O872" s="72">
        <v>1460.45</v>
      </c>
      <c r="P872" s="72">
        <v>1734.98</v>
      </c>
      <c r="Q872" s="72">
        <v>1591.86</v>
      </c>
      <c r="R872" s="75">
        <v>45768</v>
      </c>
      <c r="S872" s="72" t="str">
        <f>TEXT(Table15[[#This Row],[Billing_Date]],"YYYY")</f>
        <v>2025</v>
      </c>
      <c r="T872" s="75">
        <v>45883</v>
      </c>
      <c r="U872" s="72" t="s">
        <v>28</v>
      </c>
      <c r="V872" s="72">
        <f>IF(Table15[[#This Row],[Payment_Status]]="Paid",1,0)</f>
        <v>1</v>
      </c>
      <c r="W872" s="72">
        <f>IF(Table15[[#This Row],[Payment_Status]]="Unpaid",1,0)</f>
        <v>0</v>
      </c>
      <c r="X872" s="72">
        <f>IF(Table15[[#This Row],[Payment_Status]]="Pending",1,0)</f>
        <v>0</v>
      </c>
      <c r="Y872" s="72" t="s">
        <v>50</v>
      </c>
      <c r="Z872" s="72" t="s">
        <v>39</v>
      </c>
      <c r="AA872" s="72" t="s">
        <v>85</v>
      </c>
      <c r="AB872" s="72">
        <v>168.28</v>
      </c>
      <c r="AC872" s="72">
        <v>106.25</v>
      </c>
      <c r="AD872" s="72" t="s">
        <v>46</v>
      </c>
      <c r="AE872" s="73">
        <v>44135</v>
      </c>
      <c r="AF872" s="72">
        <v>69</v>
      </c>
      <c r="AG872" s="76" t="s">
        <v>64</v>
      </c>
    </row>
    <row r="873" spans="5:33" x14ac:dyDescent="0.3">
      <c r="E873" s="71" t="s">
        <v>1717</v>
      </c>
      <c r="F873" s="72" t="s">
        <v>4852</v>
      </c>
      <c r="G873" s="72" t="s">
        <v>6857</v>
      </c>
      <c r="H873" s="72" t="s">
        <v>35</v>
      </c>
      <c r="I873" s="72" t="s">
        <v>8025</v>
      </c>
      <c r="J873" s="72" t="s">
        <v>8020</v>
      </c>
      <c r="K873" s="72" t="s">
        <v>1718</v>
      </c>
      <c r="L873" s="73">
        <v>45700</v>
      </c>
      <c r="M873" s="74">
        <v>0.62471064814814814</v>
      </c>
      <c r="N873" s="72">
        <v>250.05</v>
      </c>
      <c r="O873" s="72">
        <v>1689.5</v>
      </c>
      <c r="P873" s="72">
        <v>1939.55</v>
      </c>
      <c r="Q873" s="72">
        <v>1700.47</v>
      </c>
      <c r="R873" s="75">
        <v>45839</v>
      </c>
      <c r="S873" s="72" t="str">
        <f>TEXT(Table15[[#This Row],[Billing_Date]],"YYYY")</f>
        <v>2025</v>
      </c>
      <c r="T873" s="75">
        <v>45886</v>
      </c>
      <c r="U873" s="72" t="s">
        <v>28</v>
      </c>
      <c r="V873" s="72">
        <f>IF(Table15[[#This Row],[Payment_Status]]="Paid",1,0)</f>
        <v>1</v>
      </c>
      <c r="W873" s="72">
        <f>IF(Table15[[#This Row],[Payment_Status]]="Unpaid",1,0)</f>
        <v>0</v>
      </c>
      <c r="X873" s="72">
        <f>IF(Table15[[#This Row],[Payment_Status]]="Pending",1,0)</f>
        <v>0</v>
      </c>
      <c r="Y873" s="72" t="s">
        <v>50</v>
      </c>
      <c r="Z873" s="72" t="s">
        <v>44</v>
      </c>
      <c r="AA873" s="72" t="s">
        <v>85</v>
      </c>
      <c r="AB873" s="72">
        <v>127.95</v>
      </c>
      <c r="AC873" s="72">
        <v>122.1</v>
      </c>
      <c r="AD873" s="72" t="s">
        <v>46</v>
      </c>
      <c r="AE873" s="73">
        <v>43655</v>
      </c>
      <c r="AF873" s="72">
        <v>58</v>
      </c>
      <c r="AG873" s="76" t="s">
        <v>33</v>
      </c>
    </row>
    <row r="874" spans="5:33" x14ac:dyDescent="0.3">
      <c r="E874" s="71" t="s">
        <v>334</v>
      </c>
      <c r="F874" s="72" t="s">
        <v>4853</v>
      </c>
      <c r="G874" s="72" t="s">
        <v>6858</v>
      </c>
      <c r="H874" s="72" t="s">
        <v>35</v>
      </c>
      <c r="I874" s="72" t="s">
        <v>8029</v>
      </c>
      <c r="J874" s="72" t="s">
        <v>8020</v>
      </c>
      <c r="K874" s="72" t="s">
        <v>335</v>
      </c>
      <c r="L874" s="73">
        <v>45512</v>
      </c>
      <c r="M874" s="74">
        <v>0.44850694444444444</v>
      </c>
      <c r="N874" s="72">
        <v>379.32</v>
      </c>
      <c r="O874" s="72">
        <v>3927.47</v>
      </c>
      <c r="P874" s="72">
        <v>4306.79</v>
      </c>
      <c r="Q874" s="72">
        <v>1976.65</v>
      </c>
      <c r="R874" s="75">
        <v>45620</v>
      </c>
      <c r="S874" s="72" t="str">
        <f>TEXT(Table15[[#This Row],[Billing_Date]],"YYYY")</f>
        <v>2024</v>
      </c>
      <c r="T874" s="75">
        <v>45868</v>
      </c>
      <c r="U874" s="72" t="s">
        <v>37</v>
      </c>
      <c r="V874" s="72">
        <f>IF(Table15[[#This Row],[Payment_Status]]="Paid",1,0)</f>
        <v>0</v>
      </c>
      <c r="W874" s="72">
        <f>IF(Table15[[#This Row],[Payment_Status]]="Unpaid",1,0)</f>
        <v>0</v>
      </c>
      <c r="X874" s="72">
        <f>IF(Table15[[#This Row],[Payment_Status]]="Pending",1,0)</f>
        <v>1</v>
      </c>
      <c r="Y874" s="72" t="s">
        <v>38</v>
      </c>
      <c r="Z874" s="72" t="s">
        <v>30</v>
      </c>
      <c r="AA874" s="72" t="s">
        <v>51</v>
      </c>
      <c r="AB874" s="72">
        <v>262.72000000000003</v>
      </c>
      <c r="AC874" s="72">
        <v>116.6</v>
      </c>
      <c r="AD874" s="72" t="s">
        <v>46</v>
      </c>
      <c r="AE874" s="73">
        <v>44198</v>
      </c>
      <c r="AF874" s="72">
        <v>40</v>
      </c>
      <c r="AG874" s="76" t="s">
        <v>33</v>
      </c>
    </row>
    <row r="875" spans="5:33" x14ac:dyDescent="0.3">
      <c r="E875" s="71" t="s">
        <v>1721</v>
      </c>
      <c r="F875" s="72" t="s">
        <v>4854</v>
      </c>
      <c r="G875" s="72" t="s">
        <v>6859</v>
      </c>
      <c r="H875" s="72" t="s">
        <v>26</v>
      </c>
      <c r="I875" s="72" t="s">
        <v>8030</v>
      </c>
      <c r="J875" s="72" t="s">
        <v>8023</v>
      </c>
      <c r="K875" s="72" t="s">
        <v>1722</v>
      </c>
      <c r="L875" s="73">
        <v>45501</v>
      </c>
      <c r="M875" s="74">
        <v>0.34681712962962963</v>
      </c>
      <c r="N875" s="72">
        <v>489.13</v>
      </c>
      <c r="O875" s="72">
        <v>1617.85</v>
      </c>
      <c r="P875" s="72">
        <v>2106.98</v>
      </c>
      <c r="Q875" s="72">
        <v>2229.56</v>
      </c>
      <c r="R875" s="75">
        <v>45559</v>
      </c>
      <c r="S875" s="72" t="str">
        <f>TEXT(Table15[[#This Row],[Billing_Date]],"YYYY")</f>
        <v>2024</v>
      </c>
      <c r="T875" s="75">
        <v>45874</v>
      </c>
      <c r="U875" s="72" t="s">
        <v>37</v>
      </c>
      <c r="V875" s="72">
        <f>IF(Table15[[#This Row],[Payment_Status]]="Paid",1,0)</f>
        <v>0</v>
      </c>
      <c r="W875" s="72">
        <f>IF(Table15[[#This Row],[Payment_Status]]="Unpaid",1,0)</f>
        <v>0</v>
      </c>
      <c r="X875" s="72">
        <f>IF(Table15[[#This Row],[Payment_Status]]="Pending",1,0)</f>
        <v>1</v>
      </c>
      <c r="Y875" s="72" t="s">
        <v>29</v>
      </c>
      <c r="Z875" s="72" t="s">
        <v>30</v>
      </c>
      <c r="AA875" s="72" t="s">
        <v>31</v>
      </c>
      <c r="AB875" s="72">
        <v>249.69</v>
      </c>
      <c r="AC875" s="72">
        <v>239.44</v>
      </c>
      <c r="AD875" s="72" t="s">
        <v>32</v>
      </c>
      <c r="AE875" s="73">
        <v>45059</v>
      </c>
      <c r="AF875" s="72">
        <v>70</v>
      </c>
      <c r="AG875" s="76" t="s">
        <v>33</v>
      </c>
    </row>
    <row r="876" spans="5:33" x14ac:dyDescent="0.3">
      <c r="E876" s="71" t="s">
        <v>1723</v>
      </c>
      <c r="F876" s="72" t="s">
        <v>4855</v>
      </c>
      <c r="G876" s="72" t="s">
        <v>6860</v>
      </c>
      <c r="H876" s="72" t="s">
        <v>26</v>
      </c>
      <c r="I876" s="72" t="s">
        <v>8025</v>
      </c>
      <c r="J876" s="72" t="s">
        <v>8020</v>
      </c>
      <c r="K876" s="72" t="s">
        <v>1724</v>
      </c>
      <c r="L876" s="73">
        <v>45751</v>
      </c>
      <c r="M876" s="74">
        <v>0.16903935185185184</v>
      </c>
      <c r="N876" s="72">
        <v>367.57</v>
      </c>
      <c r="O876" s="72">
        <v>1379.63</v>
      </c>
      <c r="P876" s="72">
        <v>1747.2</v>
      </c>
      <c r="Q876" s="72">
        <v>1895.73</v>
      </c>
      <c r="R876" s="75">
        <v>45755</v>
      </c>
      <c r="S876" s="72" t="str">
        <f>TEXT(Table15[[#This Row],[Billing_Date]],"YYYY")</f>
        <v>2025</v>
      </c>
      <c r="T876" s="75">
        <v>45885</v>
      </c>
      <c r="U876" s="72" t="s">
        <v>28</v>
      </c>
      <c r="V876" s="72">
        <f>IF(Table15[[#This Row],[Payment_Status]]="Paid",1,0)</f>
        <v>1</v>
      </c>
      <c r="W876" s="72">
        <f>IF(Table15[[#This Row],[Payment_Status]]="Unpaid",1,0)</f>
        <v>0</v>
      </c>
      <c r="X876" s="72">
        <f>IF(Table15[[#This Row],[Payment_Status]]="Pending",1,0)</f>
        <v>0</v>
      </c>
      <c r="Y876" s="72" t="s">
        <v>58</v>
      </c>
      <c r="Z876" s="72" t="s">
        <v>44</v>
      </c>
      <c r="AA876" s="72" t="s">
        <v>63</v>
      </c>
      <c r="AB876" s="72">
        <v>193.99</v>
      </c>
      <c r="AC876" s="72">
        <v>173.58</v>
      </c>
      <c r="AD876" s="72" t="s">
        <v>46</v>
      </c>
      <c r="AE876" s="73">
        <v>44619</v>
      </c>
      <c r="AF876" s="72">
        <v>32</v>
      </c>
      <c r="AG876" s="76" t="s">
        <v>40</v>
      </c>
    </row>
    <row r="877" spans="5:33" x14ac:dyDescent="0.3">
      <c r="E877" s="71" t="s">
        <v>1725</v>
      </c>
      <c r="F877" s="72" t="s">
        <v>4856</v>
      </c>
      <c r="G877" s="72" t="s">
        <v>6861</v>
      </c>
      <c r="H877" s="72" t="s">
        <v>35</v>
      </c>
      <c r="I877" s="72" t="s">
        <v>8031</v>
      </c>
      <c r="J877" s="72" t="s">
        <v>8024</v>
      </c>
      <c r="K877" s="72" t="s">
        <v>1726</v>
      </c>
      <c r="L877" s="73">
        <v>45746</v>
      </c>
      <c r="M877" s="74">
        <v>0.64298611111111115</v>
      </c>
      <c r="N877" s="72">
        <v>480.81</v>
      </c>
      <c r="O877" s="72">
        <v>2095.13</v>
      </c>
      <c r="P877" s="72">
        <v>2575.94</v>
      </c>
      <c r="Q877" s="72">
        <v>3147.25</v>
      </c>
      <c r="R877" s="75">
        <v>45823</v>
      </c>
      <c r="S877" s="72" t="str">
        <f>TEXT(Table15[[#This Row],[Billing_Date]],"YYYY")</f>
        <v>2025</v>
      </c>
      <c r="T877" s="75">
        <v>45884</v>
      </c>
      <c r="U877" s="72" t="s">
        <v>49</v>
      </c>
      <c r="V877" s="72">
        <f>IF(Table15[[#This Row],[Payment_Status]]="Paid",1,0)</f>
        <v>0</v>
      </c>
      <c r="W877" s="72">
        <f>IF(Table15[[#This Row],[Payment_Status]]="Unpaid",1,0)</f>
        <v>1</v>
      </c>
      <c r="X877" s="72">
        <f>IF(Table15[[#This Row],[Payment_Status]]="Pending",1,0)</f>
        <v>0</v>
      </c>
      <c r="Y877" s="72" t="s">
        <v>29</v>
      </c>
      <c r="Z877" s="72" t="s">
        <v>39</v>
      </c>
      <c r="AA877" s="72" t="s">
        <v>45</v>
      </c>
      <c r="AB877" s="72">
        <v>283.94</v>
      </c>
      <c r="AC877" s="72">
        <v>196.87</v>
      </c>
      <c r="AD877" s="72" t="s">
        <v>32</v>
      </c>
      <c r="AE877" s="73">
        <v>45094</v>
      </c>
      <c r="AF877" s="72">
        <v>24</v>
      </c>
      <c r="AG877" s="76" t="s">
        <v>40</v>
      </c>
    </row>
    <row r="878" spans="5:33" x14ac:dyDescent="0.3">
      <c r="E878" s="71" t="s">
        <v>1727</v>
      </c>
      <c r="F878" s="72" t="s">
        <v>4857</v>
      </c>
      <c r="G878" s="72" t="s">
        <v>6862</v>
      </c>
      <c r="H878" s="72" t="s">
        <v>30</v>
      </c>
      <c r="I878" s="72" t="s">
        <v>8029</v>
      </c>
      <c r="J878" s="72" t="s">
        <v>8020</v>
      </c>
      <c r="K878" s="72" t="s">
        <v>1728</v>
      </c>
      <c r="L878" s="73">
        <v>45575</v>
      </c>
      <c r="M878" s="74">
        <v>3.9872685185185185E-2</v>
      </c>
      <c r="N878" s="72">
        <v>455.85</v>
      </c>
      <c r="O878" s="72">
        <v>2345.62</v>
      </c>
      <c r="P878" s="72">
        <v>2801.47</v>
      </c>
      <c r="Q878" s="72">
        <v>2877.34</v>
      </c>
      <c r="R878" s="75">
        <v>45575</v>
      </c>
      <c r="S878" s="72" t="str">
        <f>TEXT(Table15[[#This Row],[Billing_Date]],"YYYY")</f>
        <v>2024</v>
      </c>
      <c r="T878" s="75">
        <v>45879</v>
      </c>
      <c r="U878" s="72" t="s">
        <v>28</v>
      </c>
      <c r="V878" s="72">
        <f>IF(Table15[[#This Row],[Payment_Status]]="Paid",1,0)</f>
        <v>1</v>
      </c>
      <c r="W878" s="72">
        <f>IF(Table15[[#This Row],[Payment_Status]]="Unpaid",1,0)</f>
        <v>0</v>
      </c>
      <c r="X878" s="72">
        <f>IF(Table15[[#This Row],[Payment_Status]]="Pending",1,0)</f>
        <v>0</v>
      </c>
      <c r="Y878" s="72" t="s">
        <v>29</v>
      </c>
      <c r="Z878" s="72" t="s">
        <v>44</v>
      </c>
      <c r="AA878" s="72" t="s">
        <v>45</v>
      </c>
      <c r="AB878" s="72">
        <v>278.41000000000003</v>
      </c>
      <c r="AC878" s="72">
        <v>177.44</v>
      </c>
      <c r="AD878" s="72" t="s">
        <v>32</v>
      </c>
      <c r="AE878" s="73">
        <v>43307</v>
      </c>
      <c r="AF878" s="72">
        <v>73</v>
      </c>
      <c r="AG878" s="76" t="s">
        <v>40</v>
      </c>
    </row>
    <row r="879" spans="5:33" x14ac:dyDescent="0.3">
      <c r="E879" s="71" t="s">
        <v>1729</v>
      </c>
      <c r="F879" s="72" t="s">
        <v>4858</v>
      </c>
      <c r="G879" s="72" t="s">
        <v>6863</v>
      </c>
      <c r="H879" s="72" t="s">
        <v>35</v>
      </c>
      <c r="I879" s="72" t="s">
        <v>8025</v>
      </c>
      <c r="J879" s="72" t="s">
        <v>8020</v>
      </c>
      <c r="K879" s="72" t="s">
        <v>1730</v>
      </c>
      <c r="L879" s="73">
        <v>45542</v>
      </c>
      <c r="M879" s="74">
        <v>0.64121527777777776</v>
      </c>
      <c r="N879" s="72">
        <v>449.52</v>
      </c>
      <c r="O879" s="72">
        <v>3135.53</v>
      </c>
      <c r="P879" s="72">
        <v>3585.05</v>
      </c>
      <c r="Q879" s="72">
        <v>2391.0700000000002</v>
      </c>
      <c r="R879" s="75">
        <v>45650</v>
      </c>
      <c r="S879" s="72" t="str">
        <f>TEXT(Table15[[#This Row],[Billing_Date]],"YYYY")</f>
        <v>2024</v>
      </c>
      <c r="T879" s="75">
        <v>45876</v>
      </c>
      <c r="U879" s="72" t="s">
        <v>28</v>
      </c>
      <c r="V879" s="72">
        <f>IF(Table15[[#This Row],[Payment_Status]]="Paid",1,0)</f>
        <v>1</v>
      </c>
      <c r="W879" s="72">
        <f>IF(Table15[[#This Row],[Payment_Status]]="Unpaid",1,0)</f>
        <v>0</v>
      </c>
      <c r="X879" s="72">
        <f>IF(Table15[[#This Row],[Payment_Status]]="Pending",1,0)</f>
        <v>0</v>
      </c>
      <c r="Y879" s="72" t="s">
        <v>50</v>
      </c>
      <c r="Z879" s="72" t="s">
        <v>44</v>
      </c>
      <c r="AA879" s="72" t="s">
        <v>85</v>
      </c>
      <c r="AB879" s="72">
        <v>193</v>
      </c>
      <c r="AC879" s="72">
        <v>256.52</v>
      </c>
      <c r="AD879" s="72" t="s">
        <v>46</v>
      </c>
      <c r="AE879" s="73">
        <v>43886</v>
      </c>
      <c r="AF879" s="72">
        <v>62</v>
      </c>
      <c r="AG879" s="76" t="s">
        <v>64</v>
      </c>
    </row>
    <row r="880" spans="5:33" x14ac:dyDescent="0.3">
      <c r="E880" s="71" t="s">
        <v>1731</v>
      </c>
      <c r="F880" s="72" t="s">
        <v>4859</v>
      </c>
      <c r="G880" s="72" t="s">
        <v>6864</v>
      </c>
      <c r="H880" s="72" t="s">
        <v>26</v>
      </c>
      <c r="I880" s="72" t="s">
        <v>8030</v>
      </c>
      <c r="J880" s="72" t="s">
        <v>8023</v>
      </c>
      <c r="K880" s="72" t="s">
        <v>1732</v>
      </c>
      <c r="L880" s="73">
        <v>45564</v>
      </c>
      <c r="M880" s="74">
        <v>0.66799768518518521</v>
      </c>
      <c r="N880" s="72">
        <v>184.17</v>
      </c>
      <c r="O880" s="72">
        <v>4596.32</v>
      </c>
      <c r="P880" s="72">
        <v>4780.49</v>
      </c>
      <c r="Q880" s="72">
        <v>1203.18</v>
      </c>
      <c r="R880" s="75">
        <v>45594</v>
      </c>
      <c r="S880" s="72" t="str">
        <f>TEXT(Table15[[#This Row],[Billing_Date]],"YYYY")</f>
        <v>2024</v>
      </c>
      <c r="T880" s="75">
        <v>45864</v>
      </c>
      <c r="U880" s="72" t="s">
        <v>49</v>
      </c>
      <c r="V880" s="72">
        <f>IF(Table15[[#This Row],[Payment_Status]]="Paid",1,0)</f>
        <v>0</v>
      </c>
      <c r="W880" s="72">
        <f>IF(Table15[[#This Row],[Payment_Status]]="Unpaid",1,0)</f>
        <v>1</v>
      </c>
      <c r="X880" s="72">
        <f>IF(Table15[[#This Row],[Payment_Status]]="Pending",1,0)</f>
        <v>0</v>
      </c>
      <c r="Y880" s="72" t="s">
        <v>38</v>
      </c>
      <c r="Z880" s="72" t="s">
        <v>39</v>
      </c>
      <c r="AA880" s="72" t="s">
        <v>45</v>
      </c>
      <c r="AB880" s="72">
        <v>112.56</v>
      </c>
      <c r="AC880" s="72">
        <v>71.61</v>
      </c>
      <c r="AD880" s="72" t="s">
        <v>46</v>
      </c>
      <c r="AE880" s="73">
        <v>43008</v>
      </c>
      <c r="AF880" s="72">
        <v>30</v>
      </c>
      <c r="AG880" s="76" t="s">
        <v>33</v>
      </c>
    </row>
    <row r="881" spans="5:33" x14ac:dyDescent="0.3">
      <c r="E881" s="71" t="s">
        <v>1733</v>
      </c>
      <c r="F881" s="72" t="s">
        <v>4860</v>
      </c>
      <c r="G881" s="72" t="s">
        <v>6865</v>
      </c>
      <c r="H881" s="72" t="s">
        <v>30</v>
      </c>
      <c r="I881" s="72" t="s">
        <v>8030</v>
      </c>
      <c r="J881" s="72" t="s">
        <v>8023</v>
      </c>
      <c r="K881" s="72" t="s">
        <v>1734</v>
      </c>
      <c r="L881" s="73">
        <v>45798</v>
      </c>
      <c r="M881" s="74">
        <v>0.66961805555555554</v>
      </c>
      <c r="N881" s="72">
        <v>432.83</v>
      </c>
      <c r="O881" s="72">
        <v>3797.71</v>
      </c>
      <c r="P881" s="72">
        <v>4230.54</v>
      </c>
      <c r="Q881" s="72">
        <v>3138.07</v>
      </c>
      <c r="R881" s="75">
        <v>45802</v>
      </c>
      <c r="S881" s="72" t="str">
        <f>TEXT(Table15[[#This Row],[Billing_Date]],"YYYY")</f>
        <v>2025</v>
      </c>
      <c r="T881" s="75">
        <v>45861</v>
      </c>
      <c r="U881" s="72" t="s">
        <v>28</v>
      </c>
      <c r="V881" s="72">
        <f>IF(Table15[[#This Row],[Payment_Status]]="Paid",1,0)</f>
        <v>1</v>
      </c>
      <c r="W881" s="72">
        <f>IF(Table15[[#This Row],[Payment_Status]]="Unpaid",1,0)</f>
        <v>0</v>
      </c>
      <c r="X881" s="72">
        <f>IF(Table15[[#This Row],[Payment_Status]]="Pending",1,0)</f>
        <v>0</v>
      </c>
      <c r="Y881" s="72" t="s">
        <v>38</v>
      </c>
      <c r="Z881" s="72" t="s">
        <v>30</v>
      </c>
      <c r="AA881" s="72" t="s">
        <v>63</v>
      </c>
      <c r="AB881" s="72">
        <v>275.48</v>
      </c>
      <c r="AC881" s="72">
        <v>157.35</v>
      </c>
      <c r="AD881" s="72" t="s">
        <v>32</v>
      </c>
      <c r="AE881" s="73">
        <v>42522</v>
      </c>
      <c r="AF881" s="72">
        <v>29</v>
      </c>
      <c r="AG881" s="76" t="s">
        <v>33</v>
      </c>
    </row>
    <row r="882" spans="5:33" x14ac:dyDescent="0.3">
      <c r="E882" s="71" t="s">
        <v>1735</v>
      </c>
      <c r="F882" s="72" t="s">
        <v>4861</v>
      </c>
      <c r="G882" s="72" t="s">
        <v>6866</v>
      </c>
      <c r="H882" s="72" t="s">
        <v>30</v>
      </c>
      <c r="I882" s="72" t="s">
        <v>8025</v>
      </c>
      <c r="J882" s="72" t="s">
        <v>8020</v>
      </c>
      <c r="K882" s="72" t="s">
        <v>1736</v>
      </c>
      <c r="L882" s="73">
        <v>45790</v>
      </c>
      <c r="M882" s="74">
        <v>0.73270833333333329</v>
      </c>
      <c r="N882" s="72">
        <v>206.52</v>
      </c>
      <c r="O882" s="72">
        <v>3109</v>
      </c>
      <c r="P882" s="72">
        <v>3315.52</v>
      </c>
      <c r="Q882" s="72">
        <v>1136.1199999999999</v>
      </c>
      <c r="R882" s="75">
        <v>45790</v>
      </c>
      <c r="S882" s="72" t="str">
        <f>TEXT(Table15[[#This Row],[Billing_Date]],"YYYY")</f>
        <v>2025</v>
      </c>
      <c r="T882" s="75">
        <v>45877</v>
      </c>
      <c r="U882" s="72" t="s">
        <v>49</v>
      </c>
      <c r="V882" s="72">
        <f>IF(Table15[[#This Row],[Payment_Status]]="Paid",1,0)</f>
        <v>0</v>
      </c>
      <c r="W882" s="72">
        <f>IF(Table15[[#This Row],[Payment_Status]]="Unpaid",1,0)</f>
        <v>1</v>
      </c>
      <c r="X882" s="72">
        <f>IF(Table15[[#This Row],[Payment_Status]]="Pending",1,0)</f>
        <v>0</v>
      </c>
      <c r="Y882" s="72" t="s">
        <v>43</v>
      </c>
      <c r="Z882" s="72" t="s">
        <v>44</v>
      </c>
      <c r="AA882" s="72" t="s">
        <v>85</v>
      </c>
      <c r="AB882" s="72">
        <v>127.4</v>
      </c>
      <c r="AC882" s="72">
        <v>79.12</v>
      </c>
      <c r="AD882" s="72" t="s">
        <v>46</v>
      </c>
      <c r="AE882" s="73">
        <v>45480</v>
      </c>
      <c r="AF882" s="72">
        <v>40</v>
      </c>
      <c r="AG882" s="76" t="s">
        <v>64</v>
      </c>
    </row>
    <row r="883" spans="5:33" x14ac:dyDescent="0.3">
      <c r="E883" s="71" t="s">
        <v>1737</v>
      </c>
      <c r="F883" s="72" t="s">
        <v>4862</v>
      </c>
      <c r="G883" s="72" t="s">
        <v>6867</v>
      </c>
      <c r="H883" s="72" t="s">
        <v>26</v>
      </c>
      <c r="I883" s="72" t="s">
        <v>8028</v>
      </c>
      <c r="J883" s="72" t="s">
        <v>8022</v>
      </c>
      <c r="K883" s="72" t="s">
        <v>1738</v>
      </c>
      <c r="L883" s="73">
        <v>45735</v>
      </c>
      <c r="M883" s="74">
        <v>0.24384259259259258</v>
      </c>
      <c r="N883" s="72">
        <v>308.7</v>
      </c>
      <c r="O883" s="72">
        <v>2308.66</v>
      </c>
      <c r="P883" s="72">
        <v>2617.3599999999901</v>
      </c>
      <c r="Q883" s="72">
        <v>2020.12</v>
      </c>
      <c r="R883" s="75">
        <v>45741</v>
      </c>
      <c r="S883" s="72" t="str">
        <f>TEXT(Table15[[#This Row],[Billing_Date]],"YYYY")</f>
        <v>2025</v>
      </c>
      <c r="T883" s="75">
        <v>45867</v>
      </c>
      <c r="U883" s="72" t="s">
        <v>49</v>
      </c>
      <c r="V883" s="72">
        <f>IF(Table15[[#This Row],[Payment_Status]]="Paid",1,0)</f>
        <v>0</v>
      </c>
      <c r="W883" s="72">
        <f>IF(Table15[[#This Row],[Payment_Status]]="Unpaid",1,0)</f>
        <v>1</v>
      </c>
      <c r="X883" s="72">
        <f>IF(Table15[[#This Row],[Payment_Status]]="Pending",1,0)</f>
        <v>0</v>
      </c>
      <c r="Y883" s="72" t="s">
        <v>50</v>
      </c>
      <c r="Z883" s="72" t="s">
        <v>30</v>
      </c>
      <c r="AA883" s="72" t="s">
        <v>45</v>
      </c>
      <c r="AB883" s="72">
        <v>170.91</v>
      </c>
      <c r="AC883" s="72">
        <v>137.79</v>
      </c>
      <c r="AD883" s="72" t="s">
        <v>32</v>
      </c>
      <c r="AE883" s="73">
        <v>44265</v>
      </c>
      <c r="AF883" s="72">
        <v>63</v>
      </c>
      <c r="AG883" s="76" t="s">
        <v>40</v>
      </c>
    </row>
    <row r="884" spans="5:33" x14ac:dyDescent="0.3">
      <c r="E884" s="71" t="s">
        <v>1739</v>
      </c>
      <c r="F884" s="72" t="s">
        <v>4863</v>
      </c>
      <c r="G884" s="72" t="s">
        <v>6868</v>
      </c>
      <c r="H884" s="72" t="s">
        <v>26</v>
      </c>
      <c r="I884" s="72" t="s">
        <v>8030</v>
      </c>
      <c r="J884" s="72" t="s">
        <v>8023</v>
      </c>
      <c r="K884" s="72" t="s">
        <v>1740</v>
      </c>
      <c r="L884" s="73">
        <v>45833</v>
      </c>
      <c r="M884" s="74">
        <v>5.1203703703703703E-2</v>
      </c>
      <c r="N884" s="72">
        <v>372.2</v>
      </c>
      <c r="O884" s="72">
        <v>2051.59</v>
      </c>
      <c r="P884" s="72">
        <v>2423.79</v>
      </c>
      <c r="Q884" s="72">
        <v>2314.88</v>
      </c>
      <c r="R884" s="75">
        <v>45835</v>
      </c>
      <c r="S884" s="72" t="str">
        <f>TEXT(Table15[[#This Row],[Billing_Date]],"YYYY")</f>
        <v>2025</v>
      </c>
      <c r="T884" s="75">
        <v>45865</v>
      </c>
      <c r="U884" s="72" t="s">
        <v>37</v>
      </c>
      <c r="V884" s="72">
        <f>IF(Table15[[#This Row],[Payment_Status]]="Paid",1,0)</f>
        <v>0</v>
      </c>
      <c r="W884" s="72">
        <f>IF(Table15[[#This Row],[Payment_Status]]="Unpaid",1,0)</f>
        <v>0</v>
      </c>
      <c r="X884" s="72">
        <f>IF(Table15[[#This Row],[Payment_Status]]="Pending",1,0)</f>
        <v>1</v>
      </c>
      <c r="Y884" s="72" t="s">
        <v>38</v>
      </c>
      <c r="Z884" s="72" t="s">
        <v>44</v>
      </c>
      <c r="AA884" s="72" t="s">
        <v>45</v>
      </c>
      <c r="AB884" s="72">
        <v>174.18</v>
      </c>
      <c r="AC884" s="72">
        <v>198.02</v>
      </c>
      <c r="AD884" s="72" t="s">
        <v>46</v>
      </c>
      <c r="AE884" s="73">
        <v>43402</v>
      </c>
      <c r="AF884" s="72">
        <v>30</v>
      </c>
      <c r="AG884" s="76" t="s">
        <v>33</v>
      </c>
    </row>
    <row r="885" spans="5:33" x14ac:dyDescent="0.3">
      <c r="E885" s="71" t="s">
        <v>1741</v>
      </c>
      <c r="F885" s="72" t="s">
        <v>4864</v>
      </c>
      <c r="G885" s="72" t="s">
        <v>6869</v>
      </c>
      <c r="H885" s="72" t="s">
        <v>30</v>
      </c>
      <c r="I885" s="72" t="s">
        <v>8026</v>
      </c>
      <c r="J885" s="72" t="s">
        <v>8021</v>
      </c>
      <c r="K885" s="72" t="s">
        <v>1742</v>
      </c>
      <c r="L885" s="73">
        <v>45642</v>
      </c>
      <c r="M885" s="74">
        <v>0.89612268518518523</v>
      </c>
      <c r="N885" s="72">
        <v>365.04</v>
      </c>
      <c r="O885" s="72">
        <v>3737.35</v>
      </c>
      <c r="P885" s="72">
        <v>4102.3900000000003</v>
      </c>
      <c r="Q885" s="72">
        <v>1786.04</v>
      </c>
      <c r="R885" s="75">
        <v>45644</v>
      </c>
      <c r="S885" s="72" t="str">
        <f>TEXT(Table15[[#This Row],[Billing_Date]],"YYYY")</f>
        <v>2024</v>
      </c>
      <c r="T885" s="75">
        <v>45878</v>
      </c>
      <c r="U885" s="72" t="s">
        <v>37</v>
      </c>
      <c r="V885" s="72">
        <f>IF(Table15[[#This Row],[Payment_Status]]="Paid",1,0)</f>
        <v>0</v>
      </c>
      <c r="W885" s="72">
        <f>IF(Table15[[#This Row],[Payment_Status]]="Unpaid",1,0)</f>
        <v>0</v>
      </c>
      <c r="X885" s="72">
        <f>IF(Table15[[#This Row],[Payment_Status]]="Pending",1,0)</f>
        <v>1</v>
      </c>
      <c r="Y885" s="72" t="s">
        <v>38</v>
      </c>
      <c r="Z885" s="72" t="s">
        <v>44</v>
      </c>
      <c r="AA885" s="72" t="s">
        <v>45</v>
      </c>
      <c r="AB885" s="72">
        <v>233.41</v>
      </c>
      <c r="AC885" s="72">
        <v>131.63</v>
      </c>
      <c r="AD885" s="72" t="s">
        <v>46</v>
      </c>
      <c r="AE885" s="73">
        <v>43527</v>
      </c>
      <c r="AF885" s="72">
        <v>21</v>
      </c>
      <c r="AG885" s="76" t="s">
        <v>33</v>
      </c>
    </row>
    <row r="886" spans="5:33" x14ac:dyDescent="0.3">
      <c r="E886" s="71" t="s">
        <v>1743</v>
      </c>
      <c r="F886" s="72" t="s">
        <v>4865</v>
      </c>
      <c r="G886" s="72" t="s">
        <v>6870</v>
      </c>
      <c r="H886" s="72" t="s">
        <v>35</v>
      </c>
      <c r="I886" s="72" t="s">
        <v>8026</v>
      </c>
      <c r="J886" s="72" t="s">
        <v>8021</v>
      </c>
      <c r="K886" s="72" t="s">
        <v>1744</v>
      </c>
      <c r="L886" s="73">
        <v>45613</v>
      </c>
      <c r="M886" s="74">
        <v>0.19260416666666666</v>
      </c>
      <c r="N886" s="72">
        <v>429.59</v>
      </c>
      <c r="O886" s="72">
        <v>3670.48</v>
      </c>
      <c r="P886" s="72">
        <v>4100.07</v>
      </c>
      <c r="Q886" s="72">
        <v>1943.81</v>
      </c>
      <c r="R886" s="75">
        <v>45617</v>
      </c>
      <c r="S886" s="72" t="str">
        <f>TEXT(Table15[[#This Row],[Billing_Date]],"YYYY")</f>
        <v>2024</v>
      </c>
      <c r="T886" s="75">
        <v>45886</v>
      </c>
      <c r="U886" s="72" t="s">
        <v>37</v>
      </c>
      <c r="V886" s="72">
        <f>IF(Table15[[#This Row],[Payment_Status]]="Paid",1,0)</f>
        <v>0</v>
      </c>
      <c r="W886" s="72">
        <f>IF(Table15[[#This Row],[Payment_Status]]="Unpaid",1,0)</f>
        <v>0</v>
      </c>
      <c r="X886" s="72">
        <f>IF(Table15[[#This Row],[Payment_Status]]="Pending",1,0)</f>
        <v>1</v>
      </c>
      <c r="Y886" s="72" t="s">
        <v>58</v>
      </c>
      <c r="Z886" s="72" t="s">
        <v>30</v>
      </c>
      <c r="AA886" s="72" t="s">
        <v>63</v>
      </c>
      <c r="AB886" s="72">
        <v>193.24</v>
      </c>
      <c r="AC886" s="72">
        <v>236.35</v>
      </c>
      <c r="AD886" s="72" t="s">
        <v>32</v>
      </c>
      <c r="AE886" s="73">
        <v>43151</v>
      </c>
      <c r="AF886" s="72">
        <v>70</v>
      </c>
      <c r="AG886" s="76" t="s">
        <v>64</v>
      </c>
    </row>
    <row r="887" spans="5:33" x14ac:dyDescent="0.3">
      <c r="E887" s="71" t="s">
        <v>1745</v>
      </c>
      <c r="F887" s="72" t="s">
        <v>4866</v>
      </c>
      <c r="G887" s="72" t="s">
        <v>6050</v>
      </c>
      <c r="H887" s="72" t="s">
        <v>26</v>
      </c>
      <c r="I887" s="72" t="s">
        <v>8031</v>
      </c>
      <c r="J887" s="72" t="s">
        <v>8024</v>
      </c>
      <c r="K887" s="72" t="s">
        <v>1746</v>
      </c>
      <c r="L887" s="73">
        <v>45708</v>
      </c>
      <c r="M887" s="74">
        <v>0.86136574074074079</v>
      </c>
      <c r="N887" s="72">
        <v>354.33</v>
      </c>
      <c r="O887" s="72">
        <v>3546.14</v>
      </c>
      <c r="P887" s="72">
        <v>3900.47</v>
      </c>
      <c r="Q887" s="72">
        <v>1946.94</v>
      </c>
      <c r="R887" s="75">
        <v>45711</v>
      </c>
      <c r="S887" s="72" t="str">
        <f>TEXT(Table15[[#This Row],[Billing_Date]],"YYYY")</f>
        <v>2025</v>
      </c>
      <c r="T887" s="75">
        <v>45878</v>
      </c>
      <c r="U887" s="72" t="s">
        <v>49</v>
      </c>
      <c r="V887" s="72">
        <f>IF(Table15[[#This Row],[Payment_Status]]="Paid",1,0)</f>
        <v>0</v>
      </c>
      <c r="W887" s="72">
        <f>IF(Table15[[#This Row],[Payment_Status]]="Unpaid",1,0)</f>
        <v>1</v>
      </c>
      <c r="X887" s="72">
        <f>IF(Table15[[#This Row],[Payment_Status]]="Pending",1,0)</f>
        <v>0</v>
      </c>
      <c r="Y887" s="72" t="s">
        <v>43</v>
      </c>
      <c r="Z887" s="72" t="s">
        <v>39</v>
      </c>
      <c r="AA887" s="72" t="s">
        <v>63</v>
      </c>
      <c r="AB887" s="72">
        <v>158.43</v>
      </c>
      <c r="AC887" s="72">
        <v>195.9</v>
      </c>
      <c r="AD887" s="72" t="s">
        <v>32</v>
      </c>
      <c r="AE887" s="73">
        <v>42885</v>
      </c>
      <c r="AF887" s="72">
        <v>20</v>
      </c>
      <c r="AG887" s="76" t="s">
        <v>64</v>
      </c>
    </row>
    <row r="888" spans="5:33" x14ac:dyDescent="0.3">
      <c r="E888" s="71" t="s">
        <v>1747</v>
      </c>
      <c r="F888" s="72" t="s">
        <v>4867</v>
      </c>
      <c r="G888" s="72" t="s">
        <v>6871</v>
      </c>
      <c r="H888" s="72" t="s">
        <v>26</v>
      </c>
      <c r="I888" s="72" t="s">
        <v>8029</v>
      </c>
      <c r="J888" s="72" t="s">
        <v>8020</v>
      </c>
      <c r="K888" s="72" t="s">
        <v>1748</v>
      </c>
      <c r="L888" s="73">
        <v>45644</v>
      </c>
      <c r="M888" s="74">
        <v>0.92274305555555558</v>
      </c>
      <c r="N888" s="72">
        <v>129.24</v>
      </c>
      <c r="O888" s="72">
        <v>4259.18</v>
      </c>
      <c r="P888" s="72">
        <v>4388.42</v>
      </c>
      <c r="Q888" s="72">
        <v>877.15</v>
      </c>
      <c r="R888" s="75">
        <v>45734</v>
      </c>
      <c r="S888" s="72" t="str">
        <f>TEXT(Table15[[#This Row],[Billing_Date]],"YYYY")</f>
        <v>2025</v>
      </c>
      <c r="T888" s="75">
        <v>45869</v>
      </c>
      <c r="U888" s="72" t="s">
        <v>28</v>
      </c>
      <c r="V888" s="72">
        <f>IF(Table15[[#This Row],[Payment_Status]]="Paid",1,0)</f>
        <v>1</v>
      </c>
      <c r="W888" s="72">
        <f>IF(Table15[[#This Row],[Payment_Status]]="Unpaid",1,0)</f>
        <v>0</v>
      </c>
      <c r="X888" s="72">
        <f>IF(Table15[[#This Row],[Payment_Status]]="Pending",1,0)</f>
        <v>0</v>
      </c>
      <c r="Y888" s="72" t="s">
        <v>38</v>
      </c>
      <c r="Z888" s="72" t="s">
        <v>39</v>
      </c>
      <c r="AA888" s="72" t="s">
        <v>31</v>
      </c>
      <c r="AB888" s="72">
        <v>61.63</v>
      </c>
      <c r="AC888" s="72">
        <v>67.61</v>
      </c>
      <c r="AD888" s="72" t="s">
        <v>46</v>
      </c>
      <c r="AE888" s="73">
        <v>43392</v>
      </c>
      <c r="AF888" s="72">
        <v>44</v>
      </c>
      <c r="AG888" s="76" t="s">
        <v>64</v>
      </c>
    </row>
    <row r="889" spans="5:33" x14ac:dyDescent="0.3">
      <c r="E889" s="71" t="s">
        <v>1749</v>
      </c>
      <c r="F889" s="72" t="s">
        <v>4868</v>
      </c>
      <c r="G889" s="72" t="s">
        <v>6872</v>
      </c>
      <c r="H889" s="72" t="s">
        <v>26</v>
      </c>
      <c r="I889" s="72" t="s">
        <v>8027</v>
      </c>
      <c r="J889" s="72" t="s">
        <v>8022</v>
      </c>
      <c r="K889" s="72" t="s">
        <v>1750</v>
      </c>
      <c r="L889" s="73">
        <v>45837</v>
      </c>
      <c r="M889" s="74">
        <v>0.73993055555555554</v>
      </c>
      <c r="N889" s="72">
        <v>470.29</v>
      </c>
      <c r="O889" s="72">
        <v>3765.73</v>
      </c>
      <c r="P889" s="72">
        <v>4236.0200000000004</v>
      </c>
      <c r="Q889" s="72">
        <v>2373.36</v>
      </c>
      <c r="R889" s="75">
        <v>45841</v>
      </c>
      <c r="S889" s="72" t="str">
        <f>TEXT(Table15[[#This Row],[Billing_Date]],"YYYY")</f>
        <v>2025</v>
      </c>
      <c r="T889" s="75">
        <v>45869</v>
      </c>
      <c r="U889" s="72" t="s">
        <v>28</v>
      </c>
      <c r="V889" s="72">
        <f>IF(Table15[[#This Row],[Payment_Status]]="Paid",1,0)</f>
        <v>1</v>
      </c>
      <c r="W889" s="72">
        <f>IF(Table15[[#This Row],[Payment_Status]]="Unpaid",1,0)</f>
        <v>0</v>
      </c>
      <c r="X889" s="72">
        <f>IF(Table15[[#This Row],[Payment_Status]]="Pending",1,0)</f>
        <v>0</v>
      </c>
      <c r="Y889" s="72" t="s">
        <v>29</v>
      </c>
      <c r="Z889" s="72" t="s">
        <v>30</v>
      </c>
      <c r="AA889" s="72" t="s">
        <v>85</v>
      </c>
      <c r="AB889" s="72">
        <v>277.92</v>
      </c>
      <c r="AC889" s="72">
        <v>192.37</v>
      </c>
      <c r="AD889" s="72" t="s">
        <v>32</v>
      </c>
      <c r="AE889" s="73">
        <v>43934</v>
      </c>
      <c r="AF889" s="72">
        <v>73</v>
      </c>
      <c r="AG889" s="76" t="s">
        <v>64</v>
      </c>
    </row>
    <row r="890" spans="5:33" x14ac:dyDescent="0.3">
      <c r="E890" s="71" t="s">
        <v>1751</v>
      </c>
      <c r="F890" s="72" t="s">
        <v>4869</v>
      </c>
      <c r="G890" s="72" t="s">
        <v>6873</v>
      </c>
      <c r="H890" s="72" t="s">
        <v>35</v>
      </c>
      <c r="I890" s="72" t="s">
        <v>8031</v>
      </c>
      <c r="J890" s="72" t="s">
        <v>8024</v>
      </c>
      <c r="K890" s="72" t="s">
        <v>1752</v>
      </c>
      <c r="L890" s="73">
        <v>45738</v>
      </c>
      <c r="M890" s="74">
        <v>0.51393518518518522</v>
      </c>
      <c r="N890" s="72">
        <v>406.04</v>
      </c>
      <c r="O890" s="72">
        <v>2186.23</v>
      </c>
      <c r="P890" s="72">
        <v>2592.27</v>
      </c>
      <c r="Q890" s="72">
        <v>2181.4299999999998</v>
      </c>
      <c r="R890" s="75">
        <v>45739</v>
      </c>
      <c r="S890" s="72" t="str">
        <f>TEXT(Table15[[#This Row],[Billing_Date]],"YYYY")</f>
        <v>2025</v>
      </c>
      <c r="T890" s="75">
        <v>45876</v>
      </c>
      <c r="U890" s="72" t="s">
        <v>49</v>
      </c>
      <c r="V890" s="72">
        <f>IF(Table15[[#This Row],[Payment_Status]]="Paid",1,0)</f>
        <v>0</v>
      </c>
      <c r="W890" s="72">
        <f>IF(Table15[[#This Row],[Payment_Status]]="Unpaid",1,0)</f>
        <v>1</v>
      </c>
      <c r="X890" s="72">
        <f>IF(Table15[[#This Row],[Payment_Status]]="Pending",1,0)</f>
        <v>0</v>
      </c>
      <c r="Y890" s="72" t="s">
        <v>58</v>
      </c>
      <c r="Z890" s="72" t="s">
        <v>30</v>
      </c>
      <c r="AA890" s="72" t="s">
        <v>31</v>
      </c>
      <c r="AB890" s="72">
        <v>180.92</v>
      </c>
      <c r="AC890" s="72">
        <v>225.12</v>
      </c>
      <c r="AD890" s="72" t="s">
        <v>46</v>
      </c>
      <c r="AE890" s="73">
        <v>44103</v>
      </c>
      <c r="AF890" s="72">
        <v>72</v>
      </c>
      <c r="AG890" s="76" t="s">
        <v>40</v>
      </c>
    </row>
    <row r="891" spans="5:33" x14ac:dyDescent="0.3">
      <c r="E891" s="71" t="s">
        <v>1753</v>
      </c>
      <c r="F891" s="72" t="s">
        <v>4870</v>
      </c>
      <c r="G891" s="72" t="s">
        <v>6874</v>
      </c>
      <c r="H891" s="72" t="s">
        <v>35</v>
      </c>
      <c r="I891" s="72" t="s">
        <v>8025</v>
      </c>
      <c r="J891" s="72" t="s">
        <v>8020</v>
      </c>
      <c r="K891" s="72" t="s">
        <v>1754</v>
      </c>
      <c r="L891" s="73">
        <v>45775</v>
      </c>
      <c r="M891" s="74">
        <v>0.94651620370370371</v>
      </c>
      <c r="N891" s="72">
        <v>166.94</v>
      </c>
      <c r="O891" s="72">
        <v>1163.06</v>
      </c>
      <c r="P891" s="72">
        <v>1330</v>
      </c>
      <c r="Q891" s="72">
        <v>1031.44</v>
      </c>
      <c r="R891" s="75">
        <v>45778</v>
      </c>
      <c r="S891" s="72" t="str">
        <f>TEXT(Table15[[#This Row],[Billing_Date]],"YYYY")</f>
        <v>2025</v>
      </c>
      <c r="T891" s="75">
        <v>45884</v>
      </c>
      <c r="U891" s="72" t="s">
        <v>37</v>
      </c>
      <c r="V891" s="72">
        <f>IF(Table15[[#This Row],[Payment_Status]]="Paid",1,0)</f>
        <v>0</v>
      </c>
      <c r="W891" s="72">
        <f>IF(Table15[[#This Row],[Payment_Status]]="Unpaid",1,0)</f>
        <v>0</v>
      </c>
      <c r="X891" s="72">
        <f>IF(Table15[[#This Row],[Payment_Status]]="Pending",1,0)</f>
        <v>1</v>
      </c>
      <c r="Y891" s="72" t="s">
        <v>29</v>
      </c>
      <c r="Z891" s="72" t="s">
        <v>44</v>
      </c>
      <c r="AA891" s="72" t="s">
        <v>51</v>
      </c>
      <c r="AB891" s="72">
        <v>87.06</v>
      </c>
      <c r="AC891" s="72">
        <v>79.88</v>
      </c>
      <c r="AD891" s="72" t="s">
        <v>46</v>
      </c>
      <c r="AE891" s="73">
        <v>44967</v>
      </c>
      <c r="AF891" s="72">
        <v>63</v>
      </c>
      <c r="AG891" s="76" t="s">
        <v>64</v>
      </c>
    </row>
    <row r="892" spans="5:33" x14ac:dyDescent="0.3">
      <c r="E892" s="71" t="s">
        <v>1755</v>
      </c>
      <c r="F892" s="72" t="s">
        <v>4871</v>
      </c>
      <c r="G892" s="72" t="s">
        <v>6875</v>
      </c>
      <c r="H892" s="72" t="s">
        <v>30</v>
      </c>
      <c r="I892" s="72" t="s">
        <v>8030</v>
      </c>
      <c r="J892" s="72" t="s">
        <v>8023</v>
      </c>
      <c r="K892" s="72" t="s">
        <v>1756</v>
      </c>
      <c r="L892" s="73">
        <v>45703</v>
      </c>
      <c r="M892" s="74">
        <v>7.7997685185185184E-2</v>
      </c>
      <c r="N892" s="72">
        <v>293.98</v>
      </c>
      <c r="O892" s="72">
        <v>4028.45</v>
      </c>
      <c r="P892" s="72">
        <v>4322.43</v>
      </c>
      <c r="Q892" s="72">
        <v>1416.44</v>
      </c>
      <c r="R892" s="75">
        <v>45763</v>
      </c>
      <c r="S892" s="72" t="str">
        <f>TEXT(Table15[[#This Row],[Billing_Date]],"YYYY")</f>
        <v>2025</v>
      </c>
      <c r="T892" s="75">
        <v>45860</v>
      </c>
      <c r="U892" s="72" t="s">
        <v>49</v>
      </c>
      <c r="V892" s="72">
        <f>IF(Table15[[#This Row],[Payment_Status]]="Paid",1,0)</f>
        <v>0</v>
      </c>
      <c r="W892" s="72">
        <f>IF(Table15[[#This Row],[Payment_Status]]="Unpaid",1,0)</f>
        <v>1</v>
      </c>
      <c r="X892" s="72">
        <f>IF(Table15[[#This Row],[Payment_Status]]="Pending",1,0)</f>
        <v>0</v>
      </c>
      <c r="Y892" s="72" t="s">
        <v>58</v>
      </c>
      <c r="Z892" s="72" t="s">
        <v>44</v>
      </c>
      <c r="AA892" s="72" t="s">
        <v>31</v>
      </c>
      <c r="AB892" s="72">
        <v>185.91</v>
      </c>
      <c r="AC892" s="72">
        <v>108.07</v>
      </c>
      <c r="AD892" s="72" t="s">
        <v>46</v>
      </c>
      <c r="AE892" s="73">
        <v>43424</v>
      </c>
      <c r="AF892" s="72">
        <v>62</v>
      </c>
      <c r="AG892" s="76" t="s">
        <v>33</v>
      </c>
    </row>
    <row r="893" spans="5:33" x14ac:dyDescent="0.3">
      <c r="E893" s="71" t="s">
        <v>1757</v>
      </c>
      <c r="F893" s="72" t="s">
        <v>4872</v>
      </c>
      <c r="G893" s="72" t="s">
        <v>6876</v>
      </c>
      <c r="H893" s="72" t="s">
        <v>30</v>
      </c>
      <c r="I893" s="72" t="s">
        <v>8026</v>
      </c>
      <c r="J893" s="72" t="s">
        <v>8021</v>
      </c>
      <c r="K893" s="72" t="s">
        <v>1758</v>
      </c>
      <c r="L893" s="73">
        <v>45836</v>
      </c>
      <c r="M893" s="74">
        <v>0.31939814814814815</v>
      </c>
      <c r="N893" s="72">
        <v>352.64</v>
      </c>
      <c r="O893" s="72">
        <v>2087.11</v>
      </c>
      <c r="P893" s="72">
        <v>2439.75</v>
      </c>
      <c r="Q893" s="72">
        <v>1880.87</v>
      </c>
      <c r="R893" s="75">
        <v>45839</v>
      </c>
      <c r="S893" s="72" t="str">
        <f>TEXT(Table15[[#This Row],[Billing_Date]],"YYYY")</f>
        <v>2025</v>
      </c>
      <c r="T893" s="75">
        <v>45872</v>
      </c>
      <c r="U893" s="72" t="s">
        <v>49</v>
      </c>
      <c r="V893" s="72">
        <f>IF(Table15[[#This Row],[Payment_Status]]="Paid",1,0)</f>
        <v>0</v>
      </c>
      <c r="W893" s="72">
        <f>IF(Table15[[#This Row],[Payment_Status]]="Unpaid",1,0)</f>
        <v>1</v>
      </c>
      <c r="X893" s="72">
        <f>IF(Table15[[#This Row],[Payment_Status]]="Pending",1,0)</f>
        <v>0</v>
      </c>
      <c r="Y893" s="72" t="s">
        <v>29</v>
      </c>
      <c r="Z893" s="72" t="s">
        <v>44</v>
      </c>
      <c r="AA893" s="72" t="s">
        <v>63</v>
      </c>
      <c r="AB893" s="72">
        <v>217.23</v>
      </c>
      <c r="AC893" s="72">
        <v>135.41</v>
      </c>
      <c r="AD893" s="72" t="s">
        <v>32</v>
      </c>
      <c r="AE893" s="73">
        <v>43295</v>
      </c>
      <c r="AF893" s="72">
        <v>65</v>
      </c>
      <c r="AG893" s="76" t="s">
        <v>64</v>
      </c>
    </row>
    <row r="894" spans="5:33" x14ac:dyDescent="0.3">
      <c r="E894" s="71" t="s">
        <v>1759</v>
      </c>
      <c r="F894" s="72" t="s">
        <v>4873</v>
      </c>
      <c r="G894" s="72" t="s">
        <v>6877</v>
      </c>
      <c r="H894" s="72" t="s">
        <v>35</v>
      </c>
      <c r="I894" s="72" t="s">
        <v>8027</v>
      </c>
      <c r="J894" s="72" t="s">
        <v>8022</v>
      </c>
      <c r="K894" s="72" t="s">
        <v>1760</v>
      </c>
      <c r="L894" s="73">
        <v>45599</v>
      </c>
      <c r="M894" s="74">
        <v>0.750462962962963</v>
      </c>
      <c r="N894" s="72">
        <v>72.19</v>
      </c>
      <c r="O894" s="72">
        <v>1166.1099999999999</v>
      </c>
      <c r="P894" s="72">
        <v>1238.3</v>
      </c>
      <c r="Q894" s="72">
        <v>405.89</v>
      </c>
      <c r="R894" s="75">
        <v>45761</v>
      </c>
      <c r="S894" s="72" t="str">
        <f>TEXT(Table15[[#This Row],[Billing_Date]],"YYYY")</f>
        <v>2025</v>
      </c>
      <c r="T894" s="75">
        <v>45874</v>
      </c>
      <c r="U894" s="72" t="s">
        <v>28</v>
      </c>
      <c r="V894" s="72">
        <f>IF(Table15[[#This Row],[Payment_Status]]="Paid",1,0)</f>
        <v>1</v>
      </c>
      <c r="W894" s="72">
        <f>IF(Table15[[#This Row],[Payment_Status]]="Unpaid",1,0)</f>
        <v>0</v>
      </c>
      <c r="X894" s="72">
        <f>IF(Table15[[#This Row],[Payment_Status]]="Pending",1,0)</f>
        <v>0</v>
      </c>
      <c r="Y894" s="72" t="s">
        <v>58</v>
      </c>
      <c r="Z894" s="72" t="s">
        <v>39</v>
      </c>
      <c r="AA894" s="72" t="s">
        <v>51</v>
      </c>
      <c r="AB894" s="72">
        <v>29.28</v>
      </c>
      <c r="AC894" s="72">
        <v>42.91</v>
      </c>
      <c r="AD894" s="72" t="s">
        <v>32</v>
      </c>
      <c r="AE894" s="73">
        <v>43411</v>
      </c>
      <c r="AF894" s="72">
        <v>73</v>
      </c>
      <c r="AG894" s="76" t="s">
        <v>40</v>
      </c>
    </row>
    <row r="895" spans="5:33" x14ac:dyDescent="0.3">
      <c r="E895" s="71" t="s">
        <v>1761</v>
      </c>
      <c r="F895" s="72" t="s">
        <v>4874</v>
      </c>
      <c r="G895" s="72" t="s">
        <v>6878</v>
      </c>
      <c r="H895" s="72" t="s">
        <v>30</v>
      </c>
      <c r="I895" s="72" t="s">
        <v>8026</v>
      </c>
      <c r="J895" s="72" t="s">
        <v>8021</v>
      </c>
      <c r="K895" s="72" t="s">
        <v>1762</v>
      </c>
      <c r="L895" s="73">
        <v>45644</v>
      </c>
      <c r="M895" s="74">
        <v>6.0451388888888888E-2</v>
      </c>
      <c r="N895" s="72">
        <v>496.64</v>
      </c>
      <c r="O895" s="72">
        <v>4473.34</v>
      </c>
      <c r="P895" s="72">
        <v>4969.9799999999996</v>
      </c>
      <c r="Q895" s="72">
        <v>3541.02</v>
      </c>
      <c r="R895" s="75">
        <v>45668</v>
      </c>
      <c r="S895" s="72" t="str">
        <f>TEXT(Table15[[#This Row],[Billing_Date]],"YYYY")</f>
        <v>2025</v>
      </c>
      <c r="T895" s="75">
        <v>45863</v>
      </c>
      <c r="U895" s="72" t="s">
        <v>37</v>
      </c>
      <c r="V895" s="72">
        <f>IF(Table15[[#This Row],[Payment_Status]]="Paid",1,0)</f>
        <v>0</v>
      </c>
      <c r="W895" s="72">
        <f>IF(Table15[[#This Row],[Payment_Status]]="Unpaid",1,0)</f>
        <v>0</v>
      </c>
      <c r="X895" s="72">
        <f>IF(Table15[[#This Row],[Payment_Status]]="Pending",1,0)</f>
        <v>1</v>
      </c>
      <c r="Y895" s="72" t="s">
        <v>38</v>
      </c>
      <c r="Z895" s="72" t="s">
        <v>39</v>
      </c>
      <c r="AA895" s="72" t="s">
        <v>45</v>
      </c>
      <c r="AB895" s="72">
        <v>205.86</v>
      </c>
      <c r="AC895" s="72">
        <v>290.77999999999997</v>
      </c>
      <c r="AD895" s="72" t="s">
        <v>32</v>
      </c>
      <c r="AE895" s="73">
        <v>44934</v>
      </c>
      <c r="AF895" s="72">
        <v>39</v>
      </c>
      <c r="AG895" s="76" t="s">
        <v>33</v>
      </c>
    </row>
    <row r="896" spans="5:33" x14ac:dyDescent="0.3">
      <c r="E896" s="71" t="s">
        <v>1763</v>
      </c>
      <c r="F896" s="72" t="s">
        <v>4875</v>
      </c>
      <c r="G896" s="72" t="s">
        <v>6879</v>
      </c>
      <c r="H896" s="72" t="s">
        <v>30</v>
      </c>
      <c r="I896" s="72" t="s">
        <v>8030</v>
      </c>
      <c r="J896" s="72" t="s">
        <v>8023</v>
      </c>
      <c r="K896" s="72" t="s">
        <v>1764</v>
      </c>
      <c r="L896" s="73">
        <v>45715</v>
      </c>
      <c r="M896" s="74">
        <v>0.23385416666666667</v>
      </c>
      <c r="N896" s="72">
        <v>35.869999999999997</v>
      </c>
      <c r="O896" s="72">
        <v>1650.84</v>
      </c>
      <c r="P896" s="72">
        <v>1686.70999999999</v>
      </c>
      <c r="Q896" s="72">
        <v>187.99</v>
      </c>
      <c r="R896" s="75">
        <v>45721</v>
      </c>
      <c r="S896" s="72" t="str">
        <f>TEXT(Table15[[#This Row],[Billing_Date]],"YYYY")</f>
        <v>2025</v>
      </c>
      <c r="T896" s="75">
        <v>45860</v>
      </c>
      <c r="U896" s="72" t="s">
        <v>37</v>
      </c>
      <c r="V896" s="72">
        <f>IF(Table15[[#This Row],[Payment_Status]]="Paid",1,0)</f>
        <v>0</v>
      </c>
      <c r="W896" s="72">
        <f>IF(Table15[[#This Row],[Payment_Status]]="Unpaid",1,0)</f>
        <v>0</v>
      </c>
      <c r="X896" s="72">
        <f>IF(Table15[[#This Row],[Payment_Status]]="Pending",1,0)</f>
        <v>1</v>
      </c>
      <c r="Y896" s="72" t="s">
        <v>58</v>
      </c>
      <c r="Z896" s="72" t="s">
        <v>30</v>
      </c>
      <c r="AA896" s="72" t="s">
        <v>51</v>
      </c>
      <c r="AB896" s="72">
        <v>19.239999999999998</v>
      </c>
      <c r="AC896" s="72">
        <v>16.63</v>
      </c>
      <c r="AD896" s="72" t="s">
        <v>46</v>
      </c>
      <c r="AE896" s="73">
        <v>43044</v>
      </c>
      <c r="AF896" s="72">
        <v>39</v>
      </c>
      <c r="AG896" s="76" t="s">
        <v>40</v>
      </c>
    </row>
    <row r="897" spans="5:33" x14ac:dyDescent="0.3">
      <c r="E897" s="71" t="s">
        <v>1765</v>
      </c>
      <c r="F897" s="72" t="s">
        <v>4876</v>
      </c>
      <c r="G897" s="72" t="s">
        <v>6880</v>
      </c>
      <c r="H897" s="72" t="s">
        <v>35</v>
      </c>
      <c r="I897" s="72" t="s">
        <v>8029</v>
      </c>
      <c r="J897" s="72" t="s">
        <v>8020</v>
      </c>
      <c r="K897" s="72" t="s">
        <v>1766</v>
      </c>
      <c r="L897" s="73">
        <v>45835</v>
      </c>
      <c r="M897" s="74">
        <v>0.85157407407407404</v>
      </c>
      <c r="N897" s="72">
        <v>260.76</v>
      </c>
      <c r="O897" s="72">
        <v>1902.13</v>
      </c>
      <c r="P897" s="72">
        <v>2162.89</v>
      </c>
      <c r="Q897" s="72">
        <v>1782.99</v>
      </c>
      <c r="R897" s="75">
        <v>45835</v>
      </c>
      <c r="S897" s="72" t="str">
        <f>TEXT(Table15[[#This Row],[Billing_Date]],"YYYY")</f>
        <v>2025</v>
      </c>
      <c r="T897" s="75">
        <v>45876</v>
      </c>
      <c r="U897" s="72" t="s">
        <v>49</v>
      </c>
      <c r="V897" s="72">
        <f>IF(Table15[[#This Row],[Payment_Status]]="Paid",1,0)</f>
        <v>0</v>
      </c>
      <c r="W897" s="72">
        <f>IF(Table15[[#This Row],[Payment_Status]]="Unpaid",1,0)</f>
        <v>1</v>
      </c>
      <c r="X897" s="72">
        <f>IF(Table15[[#This Row],[Payment_Status]]="Pending",1,0)</f>
        <v>0</v>
      </c>
      <c r="Y897" s="72" t="s">
        <v>29</v>
      </c>
      <c r="Z897" s="72" t="s">
        <v>39</v>
      </c>
      <c r="AA897" s="72" t="s">
        <v>51</v>
      </c>
      <c r="AB897" s="72">
        <v>180.83</v>
      </c>
      <c r="AC897" s="72">
        <v>79.930000000000007</v>
      </c>
      <c r="AD897" s="72" t="s">
        <v>32</v>
      </c>
      <c r="AE897" s="73">
        <v>42939</v>
      </c>
      <c r="AF897" s="72">
        <v>26</v>
      </c>
      <c r="AG897" s="76" t="s">
        <v>64</v>
      </c>
    </row>
    <row r="898" spans="5:33" x14ac:dyDescent="0.3">
      <c r="E898" s="71" t="s">
        <v>1767</v>
      </c>
      <c r="F898" s="72" t="s">
        <v>4877</v>
      </c>
      <c r="G898" s="72" t="s">
        <v>6881</v>
      </c>
      <c r="H898" s="72" t="s">
        <v>26</v>
      </c>
      <c r="I898" s="72" t="s">
        <v>8030</v>
      </c>
      <c r="J898" s="72" t="s">
        <v>8023</v>
      </c>
      <c r="K898" s="72" t="s">
        <v>1768</v>
      </c>
      <c r="L898" s="73">
        <v>45582</v>
      </c>
      <c r="M898" s="74">
        <v>0.11523148148148148</v>
      </c>
      <c r="N898" s="72">
        <v>328.29</v>
      </c>
      <c r="O898" s="72">
        <v>2554.27</v>
      </c>
      <c r="P898" s="72">
        <v>2882.56</v>
      </c>
      <c r="Q898" s="72">
        <v>2385.9299999999998</v>
      </c>
      <c r="R898" s="75">
        <v>45635</v>
      </c>
      <c r="S898" s="72" t="str">
        <f>TEXT(Table15[[#This Row],[Billing_Date]],"YYYY")</f>
        <v>2024</v>
      </c>
      <c r="T898" s="75">
        <v>45883</v>
      </c>
      <c r="U898" s="72" t="s">
        <v>49</v>
      </c>
      <c r="V898" s="72">
        <f>IF(Table15[[#This Row],[Payment_Status]]="Paid",1,0)</f>
        <v>0</v>
      </c>
      <c r="W898" s="72">
        <f>IF(Table15[[#This Row],[Payment_Status]]="Unpaid",1,0)</f>
        <v>1</v>
      </c>
      <c r="X898" s="72">
        <f>IF(Table15[[#This Row],[Payment_Status]]="Pending",1,0)</f>
        <v>0</v>
      </c>
      <c r="Y898" s="72" t="s">
        <v>43</v>
      </c>
      <c r="Z898" s="72" t="s">
        <v>30</v>
      </c>
      <c r="AA898" s="72" t="s">
        <v>31</v>
      </c>
      <c r="AB898" s="72">
        <v>226.64</v>
      </c>
      <c r="AC898" s="72">
        <v>101.65</v>
      </c>
      <c r="AD898" s="72" t="s">
        <v>32</v>
      </c>
      <c r="AE898" s="73">
        <v>44399</v>
      </c>
      <c r="AF898" s="72">
        <v>72</v>
      </c>
      <c r="AG898" s="76" t="s">
        <v>40</v>
      </c>
    </row>
    <row r="899" spans="5:33" x14ac:dyDescent="0.3">
      <c r="E899" s="71" t="s">
        <v>1769</v>
      </c>
      <c r="F899" s="72" t="s">
        <v>4878</v>
      </c>
      <c r="G899" s="72" t="s">
        <v>6882</v>
      </c>
      <c r="H899" s="72" t="s">
        <v>26</v>
      </c>
      <c r="I899" s="72" t="s">
        <v>8030</v>
      </c>
      <c r="J899" s="72" t="s">
        <v>8023</v>
      </c>
      <c r="K899" s="72" t="s">
        <v>1770</v>
      </c>
      <c r="L899" s="73">
        <v>45588</v>
      </c>
      <c r="M899" s="74">
        <v>0.72317129629629628</v>
      </c>
      <c r="N899" s="72">
        <v>447.59</v>
      </c>
      <c r="O899" s="72">
        <v>2658.85</v>
      </c>
      <c r="P899" s="72">
        <v>3106.44</v>
      </c>
      <c r="Q899" s="72">
        <v>3184.63</v>
      </c>
      <c r="R899" s="75">
        <v>45590</v>
      </c>
      <c r="S899" s="72" t="str">
        <f>TEXT(Table15[[#This Row],[Billing_Date]],"YYYY")</f>
        <v>2024</v>
      </c>
      <c r="T899" s="75">
        <v>45867</v>
      </c>
      <c r="U899" s="72" t="s">
        <v>37</v>
      </c>
      <c r="V899" s="72">
        <f>IF(Table15[[#This Row],[Payment_Status]]="Paid",1,0)</f>
        <v>0</v>
      </c>
      <c r="W899" s="72">
        <f>IF(Table15[[#This Row],[Payment_Status]]="Unpaid",1,0)</f>
        <v>0</v>
      </c>
      <c r="X899" s="72">
        <f>IF(Table15[[#This Row],[Payment_Status]]="Pending",1,0)</f>
        <v>1</v>
      </c>
      <c r="Y899" s="72" t="s">
        <v>43</v>
      </c>
      <c r="Z899" s="72" t="s">
        <v>39</v>
      </c>
      <c r="AA899" s="72" t="s">
        <v>45</v>
      </c>
      <c r="AB899" s="72">
        <v>183.09</v>
      </c>
      <c r="AC899" s="72">
        <v>264.5</v>
      </c>
      <c r="AD899" s="72" t="s">
        <v>46</v>
      </c>
      <c r="AE899" s="73">
        <v>43839</v>
      </c>
      <c r="AF899" s="72">
        <v>31</v>
      </c>
      <c r="AG899" s="76" t="s">
        <v>33</v>
      </c>
    </row>
    <row r="900" spans="5:33" x14ac:dyDescent="0.3">
      <c r="E900" s="71" t="s">
        <v>1140</v>
      </c>
      <c r="F900" s="72" t="s">
        <v>4879</v>
      </c>
      <c r="G900" s="72" t="s">
        <v>6883</v>
      </c>
      <c r="H900" s="72" t="s">
        <v>35</v>
      </c>
      <c r="I900" s="72" t="s">
        <v>8026</v>
      </c>
      <c r="J900" s="72" t="s">
        <v>8021</v>
      </c>
      <c r="K900" s="72" t="s">
        <v>1141</v>
      </c>
      <c r="L900" s="73">
        <v>45831</v>
      </c>
      <c r="M900" s="74">
        <v>0.12488425925925926</v>
      </c>
      <c r="N900" s="72">
        <v>399.26</v>
      </c>
      <c r="O900" s="72">
        <v>1968.21</v>
      </c>
      <c r="P900" s="72">
        <v>2367.4699999999998</v>
      </c>
      <c r="Q900" s="72">
        <v>2489.94</v>
      </c>
      <c r="R900" s="75">
        <v>45834</v>
      </c>
      <c r="S900" s="72" t="str">
        <f>TEXT(Table15[[#This Row],[Billing_Date]],"YYYY")</f>
        <v>2025</v>
      </c>
      <c r="T900" s="75">
        <v>45861</v>
      </c>
      <c r="U900" s="72" t="s">
        <v>28</v>
      </c>
      <c r="V900" s="72">
        <f>IF(Table15[[#This Row],[Payment_Status]]="Paid",1,0)</f>
        <v>1</v>
      </c>
      <c r="W900" s="72">
        <f>IF(Table15[[#This Row],[Payment_Status]]="Unpaid",1,0)</f>
        <v>0</v>
      </c>
      <c r="X900" s="72">
        <f>IF(Table15[[#This Row],[Payment_Status]]="Pending",1,0)</f>
        <v>0</v>
      </c>
      <c r="Y900" s="72" t="s">
        <v>50</v>
      </c>
      <c r="Z900" s="72" t="s">
        <v>39</v>
      </c>
      <c r="AA900" s="72" t="s">
        <v>51</v>
      </c>
      <c r="AB900" s="72">
        <v>239.13</v>
      </c>
      <c r="AC900" s="72">
        <v>160.13</v>
      </c>
      <c r="AD900" s="72" t="s">
        <v>46</v>
      </c>
      <c r="AE900" s="73">
        <v>44674</v>
      </c>
      <c r="AF900" s="72">
        <v>57</v>
      </c>
      <c r="AG900" s="76" t="s">
        <v>64</v>
      </c>
    </row>
    <row r="901" spans="5:33" x14ac:dyDescent="0.3">
      <c r="E901" s="71" t="s">
        <v>1773</v>
      </c>
      <c r="F901" s="72" t="s">
        <v>4880</v>
      </c>
      <c r="G901" s="72" t="s">
        <v>6884</v>
      </c>
      <c r="H901" s="72" t="s">
        <v>35</v>
      </c>
      <c r="I901" s="72" t="s">
        <v>8028</v>
      </c>
      <c r="J901" s="72" t="s">
        <v>8022</v>
      </c>
      <c r="K901" s="72" t="s">
        <v>1774</v>
      </c>
      <c r="L901" s="73">
        <v>45536</v>
      </c>
      <c r="M901" s="74">
        <v>0.44575231481481481</v>
      </c>
      <c r="N901" s="72">
        <v>162.65</v>
      </c>
      <c r="O901" s="72">
        <v>1414.1</v>
      </c>
      <c r="P901" s="72">
        <v>1576.75</v>
      </c>
      <c r="Q901" s="72">
        <v>1091.69</v>
      </c>
      <c r="R901" s="75">
        <v>45705</v>
      </c>
      <c r="S901" s="72" t="str">
        <f>TEXT(Table15[[#This Row],[Billing_Date]],"YYYY")</f>
        <v>2025</v>
      </c>
      <c r="T901" s="75">
        <v>45873</v>
      </c>
      <c r="U901" s="72" t="s">
        <v>37</v>
      </c>
      <c r="V901" s="72">
        <f>IF(Table15[[#This Row],[Payment_Status]]="Paid",1,0)</f>
        <v>0</v>
      </c>
      <c r="W901" s="72">
        <f>IF(Table15[[#This Row],[Payment_Status]]="Unpaid",1,0)</f>
        <v>0</v>
      </c>
      <c r="X901" s="72">
        <f>IF(Table15[[#This Row],[Payment_Status]]="Pending",1,0)</f>
        <v>1</v>
      </c>
      <c r="Y901" s="72" t="s">
        <v>38</v>
      </c>
      <c r="Z901" s="72" t="s">
        <v>30</v>
      </c>
      <c r="AA901" s="72" t="s">
        <v>63</v>
      </c>
      <c r="AB901" s="72">
        <v>105.91</v>
      </c>
      <c r="AC901" s="72">
        <v>56.74</v>
      </c>
      <c r="AD901" s="72" t="s">
        <v>32</v>
      </c>
      <c r="AE901" s="73">
        <v>42668</v>
      </c>
      <c r="AF901" s="72">
        <v>32</v>
      </c>
      <c r="AG901" s="76" t="s">
        <v>33</v>
      </c>
    </row>
    <row r="902" spans="5:33" x14ac:dyDescent="0.3">
      <c r="E902" s="71" t="s">
        <v>1777</v>
      </c>
      <c r="F902" s="72" t="s">
        <v>4882</v>
      </c>
      <c r="G902" s="72" t="s">
        <v>6886</v>
      </c>
      <c r="H902" s="72" t="s">
        <v>30</v>
      </c>
      <c r="I902" s="72" t="s">
        <v>8026</v>
      </c>
      <c r="J902" s="72" t="s">
        <v>8021</v>
      </c>
      <c r="K902" s="72" t="s">
        <v>1778</v>
      </c>
      <c r="L902" s="73">
        <v>45777</v>
      </c>
      <c r="M902" s="74">
        <v>0.70090277777777776</v>
      </c>
      <c r="N902" s="72">
        <v>207.28</v>
      </c>
      <c r="O902" s="72">
        <v>3984.57</v>
      </c>
      <c r="P902" s="72">
        <v>4191.8500000000004</v>
      </c>
      <c r="Q902" s="72">
        <v>1328.42</v>
      </c>
      <c r="R902" s="75">
        <v>45780</v>
      </c>
      <c r="S902" s="72" t="str">
        <f>TEXT(Table15[[#This Row],[Billing_Date]],"YYYY")</f>
        <v>2025</v>
      </c>
      <c r="T902" s="75">
        <v>45877</v>
      </c>
      <c r="U902" s="72" t="s">
        <v>28</v>
      </c>
      <c r="V902" s="72">
        <f>IF(Table15[[#This Row],[Payment_Status]]="Paid",1,0)</f>
        <v>1</v>
      </c>
      <c r="W902" s="72">
        <f>IF(Table15[[#This Row],[Payment_Status]]="Unpaid",1,0)</f>
        <v>0</v>
      </c>
      <c r="X902" s="72">
        <f>IF(Table15[[#This Row],[Payment_Status]]="Pending",1,0)</f>
        <v>0</v>
      </c>
      <c r="Y902" s="72" t="s">
        <v>38</v>
      </c>
      <c r="Z902" s="72" t="s">
        <v>44</v>
      </c>
      <c r="AA902" s="72" t="s">
        <v>85</v>
      </c>
      <c r="AB902" s="72">
        <v>112.1</v>
      </c>
      <c r="AC902" s="72">
        <v>95.18</v>
      </c>
      <c r="AD902" s="72" t="s">
        <v>46</v>
      </c>
      <c r="AE902" s="73">
        <v>43347</v>
      </c>
      <c r="AF902" s="72">
        <v>43</v>
      </c>
      <c r="AG902" s="76" t="s">
        <v>64</v>
      </c>
    </row>
    <row r="903" spans="5:33" x14ac:dyDescent="0.3">
      <c r="E903" s="71" t="s">
        <v>1779</v>
      </c>
      <c r="F903" s="72" t="s">
        <v>4883</v>
      </c>
      <c r="G903" s="72" t="s">
        <v>6887</v>
      </c>
      <c r="H903" s="72" t="s">
        <v>30</v>
      </c>
      <c r="I903" s="72" t="s">
        <v>8028</v>
      </c>
      <c r="J903" s="72" t="s">
        <v>8022</v>
      </c>
      <c r="K903" s="72" t="s">
        <v>1780</v>
      </c>
      <c r="L903" s="73">
        <v>45794</v>
      </c>
      <c r="M903" s="74">
        <v>0.66636574074074073</v>
      </c>
      <c r="N903" s="72">
        <v>104.13</v>
      </c>
      <c r="O903" s="72">
        <v>3516.33</v>
      </c>
      <c r="P903" s="72">
        <v>3620.46</v>
      </c>
      <c r="Q903" s="72">
        <v>530.02</v>
      </c>
      <c r="R903" s="75">
        <v>45795</v>
      </c>
      <c r="S903" s="72" t="str">
        <f>TEXT(Table15[[#This Row],[Billing_Date]],"YYYY")</f>
        <v>2025</v>
      </c>
      <c r="T903" s="75">
        <v>45862</v>
      </c>
      <c r="U903" s="72" t="s">
        <v>49</v>
      </c>
      <c r="V903" s="72">
        <f>IF(Table15[[#This Row],[Payment_Status]]="Paid",1,0)</f>
        <v>0</v>
      </c>
      <c r="W903" s="72">
        <f>IF(Table15[[#This Row],[Payment_Status]]="Unpaid",1,0)</f>
        <v>1</v>
      </c>
      <c r="X903" s="72">
        <f>IF(Table15[[#This Row],[Payment_Status]]="Pending",1,0)</f>
        <v>0</v>
      </c>
      <c r="Y903" s="72" t="s">
        <v>29</v>
      </c>
      <c r="Z903" s="72" t="s">
        <v>30</v>
      </c>
      <c r="AA903" s="72" t="s">
        <v>51</v>
      </c>
      <c r="AB903" s="72">
        <v>67.3</v>
      </c>
      <c r="AC903" s="72">
        <v>36.83</v>
      </c>
      <c r="AD903" s="72" t="s">
        <v>32</v>
      </c>
      <c r="AE903" s="73">
        <v>44478</v>
      </c>
      <c r="AF903" s="72">
        <v>43</v>
      </c>
      <c r="AG903" s="76" t="s">
        <v>33</v>
      </c>
    </row>
    <row r="904" spans="5:33" x14ac:dyDescent="0.3">
      <c r="E904" s="71" t="s">
        <v>1781</v>
      </c>
      <c r="F904" s="72" t="s">
        <v>4884</v>
      </c>
      <c r="G904" s="72" t="s">
        <v>6888</v>
      </c>
      <c r="H904" s="72" t="s">
        <v>30</v>
      </c>
      <c r="I904" s="72" t="s">
        <v>8025</v>
      </c>
      <c r="J904" s="72" t="s">
        <v>8020</v>
      </c>
      <c r="K904" s="72" t="s">
        <v>1782</v>
      </c>
      <c r="L904" s="73">
        <v>45786</v>
      </c>
      <c r="M904" s="74">
        <v>0.46509259259259261</v>
      </c>
      <c r="N904" s="72">
        <v>196.38</v>
      </c>
      <c r="O904" s="72">
        <v>2463.6999999999998</v>
      </c>
      <c r="P904" s="72">
        <v>2660.08</v>
      </c>
      <c r="Q904" s="72">
        <v>1142.25</v>
      </c>
      <c r="R904" s="75">
        <v>45789</v>
      </c>
      <c r="S904" s="72" t="str">
        <f>TEXT(Table15[[#This Row],[Billing_Date]],"YYYY")</f>
        <v>2025</v>
      </c>
      <c r="T904" s="75">
        <v>45866</v>
      </c>
      <c r="U904" s="72" t="s">
        <v>37</v>
      </c>
      <c r="V904" s="72">
        <f>IF(Table15[[#This Row],[Payment_Status]]="Paid",1,0)</f>
        <v>0</v>
      </c>
      <c r="W904" s="72">
        <f>IF(Table15[[#This Row],[Payment_Status]]="Unpaid",1,0)</f>
        <v>0</v>
      </c>
      <c r="X904" s="72">
        <f>IF(Table15[[#This Row],[Payment_Status]]="Pending",1,0)</f>
        <v>1</v>
      </c>
      <c r="Y904" s="72" t="s">
        <v>38</v>
      </c>
      <c r="Z904" s="72" t="s">
        <v>39</v>
      </c>
      <c r="AA904" s="72" t="s">
        <v>45</v>
      </c>
      <c r="AB904" s="72">
        <v>135.41</v>
      </c>
      <c r="AC904" s="72">
        <v>60.97</v>
      </c>
      <c r="AD904" s="72" t="s">
        <v>46</v>
      </c>
      <c r="AE904" s="73">
        <v>44718</v>
      </c>
      <c r="AF904" s="72">
        <v>63</v>
      </c>
      <c r="AG904" s="76" t="s">
        <v>33</v>
      </c>
    </row>
    <row r="905" spans="5:33" x14ac:dyDescent="0.3">
      <c r="E905" s="71" t="s">
        <v>1783</v>
      </c>
      <c r="F905" s="72" t="s">
        <v>4885</v>
      </c>
      <c r="G905" s="72" t="s">
        <v>6889</v>
      </c>
      <c r="H905" s="72" t="s">
        <v>35</v>
      </c>
      <c r="I905" s="72" t="s">
        <v>8025</v>
      </c>
      <c r="J905" s="72" t="s">
        <v>8020</v>
      </c>
      <c r="K905" s="72" t="s">
        <v>1784</v>
      </c>
      <c r="L905" s="73">
        <v>45825</v>
      </c>
      <c r="M905" s="74">
        <v>0.74594907407407407</v>
      </c>
      <c r="N905" s="72">
        <v>294.75</v>
      </c>
      <c r="O905" s="72">
        <v>2227.6999999999998</v>
      </c>
      <c r="P905" s="72">
        <v>2522.4499999999998</v>
      </c>
      <c r="Q905" s="72">
        <v>2098.14</v>
      </c>
      <c r="R905" s="75">
        <v>45826</v>
      </c>
      <c r="S905" s="72" t="str">
        <f>TEXT(Table15[[#This Row],[Billing_Date]],"YYYY")</f>
        <v>2025</v>
      </c>
      <c r="T905" s="75">
        <v>45879</v>
      </c>
      <c r="U905" s="72" t="s">
        <v>49</v>
      </c>
      <c r="V905" s="72">
        <f>IF(Table15[[#This Row],[Payment_Status]]="Paid",1,0)</f>
        <v>0</v>
      </c>
      <c r="W905" s="72">
        <f>IF(Table15[[#This Row],[Payment_Status]]="Unpaid",1,0)</f>
        <v>1</v>
      </c>
      <c r="X905" s="72">
        <f>IF(Table15[[#This Row],[Payment_Status]]="Pending",1,0)</f>
        <v>0</v>
      </c>
      <c r="Y905" s="72" t="s">
        <v>29</v>
      </c>
      <c r="Z905" s="72" t="s">
        <v>30</v>
      </c>
      <c r="AA905" s="72" t="s">
        <v>45</v>
      </c>
      <c r="AB905" s="72">
        <v>164.33</v>
      </c>
      <c r="AC905" s="72">
        <v>130.41999999999999</v>
      </c>
      <c r="AD905" s="72" t="s">
        <v>32</v>
      </c>
      <c r="AE905" s="73">
        <v>44041</v>
      </c>
      <c r="AF905" s="72">
        <v>39</v>
      </c>
      <c r="AG905" s="76" t="s">
        <v>64</v>
      </c>
    </row>
    <row r="906" spans="5:33" x14ac:dyDescent="0.3">
      <c r="E906" s="71" t="s">
        <v>1785</v>
      </c>
      <c r="F906" s="72" t="s">
        <v>4886</v>
      </c>
      <c r="G906" s="72" t="s">
        <v>6890</v>
      </c>
      <c r="H906" s="72" t="s">
        <v>35</v>
      </c>
      <c r="I906" s="72" t="s">
        <v>8031</v>
      </c>
      <c r="J906" s="72" t="s">
        <v>8024</v>
      </c>
      <c r="K906" s="72" t="s">
        <v>1786</v>
      </c>
      <c r="L906" s="73">
        <v>45599</v>
      </c>
      <c r="M906" s="74">
        <v>2.2916666666666665E-2</v>
      </c>
      <c r="N906" s="72">
        <v>316.14</v>
      </c>
      <c r="O906" s="72">
        <v>3185.34</v>
      </c>
      <c r="P906" s="72">
        <v>3501.48</v>
      </c>
      <c r="Q906" s="72">
        <v>1742.47</v>
      </c>
      <c r="R906" s="75">
        <v>45677</v>
      </c>
      <c r="S906" s="72" t="str">
        <f>TEXT(Table15[[#This Row],[Billing_Date]],"YYYY")</f>
        <v>2025</v>
      </c>
      <c r="T906" s="75">
        <v>45873</v>
      </c>
      <c r="U906" s="72" t="s">
        <v>49</v>
      </c>
      <c r="V906" s="72">
        <f>IF(Table15[[#This Row],[Payment_Status]]="Paid",1,0)</f>
        <v>0</v>
      </c>
      <c r="W906" s="72">
        <f>IF(Table15[[#This Row],[Payment_Status]]="Unpaid",1,0)</f>
        <v>1</v>
      </c>
      <c r="X906" s="72">
        <f>IF(Table15[[#This Row],[Payment_Status]]="Pending",1,0)</f>
        <v>0</v>
      </c>
      <c r="Y906" s="72" t="s">
        <v>50</v>
      </c>
      <c r="Z906" s="72" t="s">
        <v>30</v>
      </c>
      <c r="AA906" s="72" t="s">
        <v>85</v>
      </c>
      <c r="AB906" s="72">
        <v>179.02</v>
      </c>
      <c r="AC906" s="72">
        <v>137.12</v>
      </c>
      <c r="AD906" s="72" t="s">
        <v>46</v>
      </c>
      <c r="AE906" s="73">
        <v>44955</v>
      </c>
      <c r="AF906" s="72">
        <v>71</v>
      </c>
      <c r="AG906" s="76" t="s">
        <v>64</v>
      </c>
    </row>
    <row r="907" spans="5:33" x14ac:dyDescent="0.3">
      <c r="E907" s="71" t="s">
        <v>1787</v>
      </c>
      <c r="F907" s="72" t="s">
        <v>4887</v>
      </c>
      <c r="G907" s="72" t="s">
        <v>6891</v>
      </c>
      <c r="H907" s="72" t="s">
        <v>35</v>
      </c>
      <c r="I907" s="72" t="s">
        <v>8026</v>
      </c>
      <c r="J907" s="72" t="s">
        <v>8021</v>
      </c>
      <c r="K907" s="72" t="s">
        <v>1788</v>
      </c>
      <c r="L907" s="73">
        <v>45713</v>
      </c>
      <c r="M907" s="74">
        <v>0.85465277777777782</v>
      </c>
      <c r="N907" s="72">
        <v>80.59</v>
      </c>
      <c r="O907" s="72">
        <v>1568.95</v>
      </c>
      <c r="P907" s="72">
        <v>1649.54</v>
      </c>
      <c r="Q907" s="72">
        <v>559.45000000000005</v>
      </c>
      <c r="R907" s="75">
        <v>45714</v>
      </c>
      <c r="S907" s="72" t="str">
        <f>TEXT(Table15[[#This Row],[Billing_Date]],"YYYY")</f>
        <v>2025</v>
      </c>
      <c r="T907" s="75">
        <v>45865</v>
      </c>
      <c r="U907" s="72" t="s">
        <v>49</v>
      </c>
      <c r="V907" s="72">
        <f>IF(Table15[[#This Row],[Payment_Status]]="Paid",1,0)</f>
        <v>0</v>
      </c>
      <c r="W907" s="72">
        <f>IF(Table15[[#This Row],[Payment_Status]]="Unpaid",1,0)</f>
        <v>1</v>
      </c>
      <c r="X907" s="72">
        <f>IF(Table15[[#This Row],[Payment_Status]]="Pending",1,0)</f>
        <v>0</v>
      </c>
      <c r="Y907" s="72" t="s">
        <v>58</v>
      </c>
      <c r="Z907" s="72" t="s">
        <v>39</v>
      </c>
      <c r="AA907" s="72" t="s">
        <v>31</v>
      </c>
      <c r="AB907" s="72">
        <v>35.229999999999997</v>
      </c>
      <c r="AC907" s="72">
        <v>45.36</v>
      </c>
      <c r="AD907" s="72" t="s">
        <v>46</v>
      </c>
      <c r="AE907" s="73">
        <v>42628</v>
      </c>
      <c r="AF907" s="72">
        <v>64</v>
      </c>
      <c r="AG907" s="76" t="s">
        <v>40</v>
      </c>
    </row>
    <row r="908" spans="5:33" x14ac:dyDescent="0.3">
      <c r="E908" s="71" t="s">
        <v>1789</v>
      </c>
      <c r="F908" s="72" t="s">
        <v>4888</v>
      </c>
      <c r="G908" s="72" t="s">
        <v>6892</v>
      </c>
      <c r="H908" s="72" t="s">
        <v>30</v>
      </c>
      <c r="I908" s="72" t="s">
        <v>8028</v>
      </c>
      <c r="J908" s="72" t="s">
        <v>8022</v>
      </c>
      <c r="K908" s="72" t="s">
        <v>1790</v>
      </c>
      <c r="L908" s="73">
        <v>45572</v>
      </c>
      <c r="M908" s="74">
        <v>0.23712962962962963</v>
      </c>
      <c r="N908" s="72">
        <v>25.27</v>
      </c>
      <c r="O908" s="72">
        <v>1153.19</v>
      </c>
      <c r="P908" s="72">
        <v>1178.46</v>
      </c>
      <c r="Q908" s="72">
        <v>176.16</v>
      </c>
      <c r="R908" s="75">
        <v>45615</v>
      </c>
      <c r="S908" s="72" t="str">
        <f>TEXT(Table15[[#This Row],[Billing_Date]],"YYYY")</f>
        <v>2024</v>
      </c>
      <c r="T908" s="75">
        <v>45871</v>
      </c>
      <c r="U908" s="72" t="s">
        <v>49</v>
      </c>
      <c r="V908" s="72">
        <f>IF(Table15[[#This Row],[Payment_Status]]="Paid",1,0)</f>
        <v>0</v>
      </c>
      <c r="W908" s="72">
        <f>IF(Table15[[#This Row],[Payment_Status]]="Unpaid",1,0)</f>
        <v>1</v>
      </c>
      <c r="X908" s="72">
        <f>IF(Table15[[#This Row],[Payment_Status]]="Pending",1,0)</f>
        <v>0</v>
      </c>
      <c r="Y908" s="72" t="s">
        <v>38</v>
      </c>
      <c r="Z908" s="72" t="s">
        <v>30</v>
      </c>
      <c r="AA908" s="72" t="s">
        <v>45</v>
      </c>
      <c r="AB908" s="72">
        <v>16.73</v>
      </c>
      <c r="AC908" s="72">
        <v>8.5399999999999991</v>
      </c>
      <c r="AD908" s="72" t="s">
        <v>32</v>
      </c>
      <c r="AE908" s="73">
        <v>44522</v>
      </c>
      <c r="AF908" s="72">
        <v>29</v>
      </c>
      <c r="AG908" s="76" t="s">
        <v>64</v>
      </c>
    </row>
    <row r="909" spans="5:33" x14ac:dyDescent="0.3">
      <c r="E909" s="71" t="s">
        <v>1331</v>
      </c>
      <c r="F909" s="72" t="s">
        <v>4889</v>
      </c>
      <c r="G909" s="72" t="s">
        <v>6893</v>
      </c>
      <c r="H909" s="72" t="s">
        <v>35</v>
      </c>
      <c r="I909" s="72" t="s">
        <v>8030</v>
      </c>
      <c r="J909" s="72" t="s">
        <v>8023</v>
      </c>
      <c r="K909" s="72" t="s">
        <v>1332</v>
      </c>
      <c r="L909" s="73">
        <v>45621</v>
      </c>
      <c r="M909" s="74">
        <v>0.17173611111111112</v>
      </c>
      <c r="N909" s="72">
        <v>107.82</v>
      </c>
      <c r="O909" s="72">
        <v>1162.83</v>
      </c>
      <c r="P909" s="72">
        <v>1270.6499999999901</v>
      </c>
      <c r="Q909" s="72">
        <v>714.2</v>
      </c>
      <c r="R909" s="75">
        <v>45763</v>
      </c>
      <c r="S909" s="72" t="str">
        <f>TEXT(Table15[[#This Row],[Billing_Date]],"YYYY")</f>
        <v>2025</v>
      </c>
      <c r="T909" s="75">
        <v>45882</v>
      </c>
      <c r="U909" s="72" t="s">
        <v>28</v>
      </c>
      <c r="V909" s="72">
        <f>IF(Table15[[#This Row],[Payment_Status]]="Paid",1,0)</f>
        <v>1</v>
      </c>
      <c r="W909" s="72">
        <f>IF(Table15[[#This Row],[Payment_Status]]="Unpaid",1,0)</f>
        <v>0</v>
      </c>
      <c r="X909" s="72">
        <f>IF(Table15[[#This Row],[Payment_Status]]="Pending",1,0)</f>
        <v>0</v>
      </c>
      <c r="Y909" s="72" t="s">
        <v>38</v>
      </c>
      <c r="Z909" s="72" t="s">
        <v>39</v>
      </c>
      <c r="AA909" s="72" t="s">
        <v>51</v>
      </c>
      <c r="AB909" s="72">
        <v>72.709999999999994</v>
      </c>
      <c r="AC909" s="72">
        <v>35.11</v>
      </c>
      <c r="AD909" s="72" t="s">
        <v>32</v>
      </c>
      <c r="AE909" s="73">
        <v>45430</v>
      </c>
      <c r="AF909" s="72">
        <v>63</v>
      </c>
      <c r="AG909" s="76" t="s">
        <v>64</v>
      </c>
    </row>
    <row r="910" spans="5:33" x14ac:dyDescent="0.3">
      <c r="E910" s="71" t="s">
        <v>1793</v>
      </c>
      <c r="F910" s="72" t="s">
        <v>4890</v>
      </c>
      <c r="G910" s="72" t="s">
        <v>6894</v>
      </c>
      <c r="H910" s="72" t="s">
        <v>26</v>
      </c>
      <c r="I910" s="72" t="s">
        <v>8029</v>
      </c>
      <c r="J910" s="72" t="s">
        <v>8020</v>
      </c>
      <c r="K910" s="72" t="s">
        <v>1794</v>
      </c>
      <c r="L910" s="73">
        <v>45680</v>
      </c>
      <c r="M910" s="74">
        <v>0.74785879629629626</v>
      </c>
      <c r="N910" s="72">
        <v>261.27</v>
      </c>
      <c r="O910" s="72">
        <v>2896.59</v>
      </c>
      <c r="P910" s="72">
        <v>3157.86</v>
      </c>
      <c r="Q910" s="72">
        <v>1581.59</v>
      </c>
      <c r="R910" s="75">
        <v>45685</v>
      </c>
      <c r="S910" s="72" t="str">
        <f>TEXT(Table15[[#This Row],[Billing_Date]],"YYYY")</f>
        <v>2025</v>
      </c>
      <c r="T910" s="75">
        <v>45868</v>
      </c>
      <c r="U910" s="72" t="s">
        <v>28</v>
      </c>
      <c r="V910" s="72">
        <f>IF(Table15[[#This Row],[Payment_Status]]="Paid",1,0)</f>
        <v>1</v>
      </c>
      <c r="W910" s="72">
        <f>IF(Table15[[#This Row],[Payment_Status]]="Unpaid",1,0)</f>
        <v>0</v>
      </c>
      <c r="X910" s="72">
        <f>IF(Table15[[#This Row],[Payment_Status]]="Pending",1,0)</f>
        <v>0</v>
      </c>
      <c r="Y910" s="72" t="s">
        <v>29</v>
      </c>
      <c r="Z910" s="72" t="s">
        <v>39</v>
      </c>
      <c r="AA910" s="72" t="s">
        <v>63</v>
      </c>
      <c r="AB910" s="72">
        <v>128.32</v>
      </c>
      <c r="AC910" s="72">
        <v>132.94999999999999</v>
      </c>
      <c r="AD910" s="72" t="s">
        <v>46</v>
      </c>
      <c r="AE910" s="73">
        <v>45180</v>
      </c>
      <c r="AF910" s="72">
        <v>29</v>
      </c>
      <c r="AG910" s="76" t="s">
        <v>64</v>
      </c>
    </row>
    <row r="911" spans="5:33" x14ac:dyDescent="0.3">
      <c r="E911" s="71" t="s">
        <v>1795</v>
      </c>
      <c r="F911" s="72" t="s">
        <v>4891</v>
      </c>
      <c r="G911" s="72" t="s">
        <v>6895</v>
      </c>
      <c r="H911" s="72" t="s">
        <v>35</v>
      </c>
      <c r="I911" s="72" t="s">
        <v>8028</v>
      </c>
      <c r="J911" s="72" t="s">
        <v>8022</v>
      </c>
      <c r="K911" s="72" t="s">
        <v>1796</v>
      </c>
      <c r="L911" s="73">
        <v>45567</v>
      </c>
      <c r="M911" s="74">
        <v>0.76300925925925922</v>
      </c>
      <c r="N911" s="72">
        <v>34.130000000000003</v>
      </c>
      <c r="O911" s="72">
        <v>2488.19</v>
      </c>
      <c r="P911" s="72">
        <v>2522.3200000000002</v>
      </c>
      <c r="Q911" s="72">
        <v>193.23</v>
      </c>
      <c r="R911" s="75">
        <v>45800</v>
      </c>
      <c r="S911" s="72" t="str">
        <f>TEXT(Table15[[#This Row],[Billing_Date]],"YYYY")</f>
        <v>2025</v>
      </c>
      <c r="T911" s="75">
        <v>45871</v>
      </c>
      <c r="U911" s="72" t="s">
        <v>49</v>
      </c>
      <c r="V911" s="72">
        <f>IF(Table15[[#This Row],[Payment_Status]]="Paid",1,0)</f>
        <v>0</v>
      </c>
      <c r="W911" s="72">
        <f>IF(Table15[[#This Row],[Payment_Status]]="Unpaid",1,0)</f>
        <v>1</v>
      </c>
      <c r="X911" s="72">
        <f>IF(Table15[[#This Row],[Payment_Status]]="Pending",1,0)</f>
        <v>0</v>
      </c>
      <c r="Y911" s="72" t="s">
        <v>58</v>
      </c>
      <c r="Z911" s="72" t="s">
        <v>44</v>
      </c>
      <c r="AA911" s="72" t="s">
        <v>51</v>
      </c>
      <c r="AB911" s="72">
        <v>14.92</v>
      </c>
      <c r="AC911" s="72">
        <v>19.21</v>
      </c>
      <c r="AD911" s="72" t="s">
        <v>46</v>
      </c>
      <c r="AE911" s="73">
        <v>44490</v>
      </c>
      <c r="AF911" s="72">
        <v>37</v>
      </c>
      <c r="AG911" s="76" t="s">
        <v>40</v>
      </c>
    </row>
    <row r="912" spans="5:33" x14ac:dyDescent="0.3">
      <c r="E912" s="71" t="s">
        <v>1797</v>
      </c>
      <c r="F912" s="72" t="s">
        <v>4892</v>
      </c>
      <c r="G912" s="72" t="s">
        <v>6896</v>
      </c>
      <c r="H912" s="72" t="s">
        <v>35</v>
      </c>
      <c r="I912" s="72" t="s">
        <v>8026</v>
      </c>
      <c r="J912" s="72" t="s">
        <v>8021</v>
      </c>
      <c r="K912" s="72" t="s">
        <v>1798</v>
      </c>
      <c r="L912" s="73">
        <v>45594</v>
      </c>
      <c r="M912" s="74">
        <v>0.89679398148148148</v>
      </c>
      <c r="N912" s="72">
        <v>332.93</v>
      </c>
      <c r="O912" s="72">
        <v>1211.8699999999999</v>
      </c>
      <c r="P912" s="72">
        <v>1544.8</v>
      </c>
      <c r="Q912" s="72">
        <v>2394.1999999999998</v>
      </c>
      <c r="R912" s="75">
        <v>45716</v>
      </c>
      <c r="S912" s="72" t="str">
        <f>TEXT(Table15[[#This Row],[Billing_Date]],"YYYY")</f>
        <v>2025</v>
      </c>
      <c r="T912" s="75">
        <v>45861</v>
      </c>
      <c r="U912" s="72" t="s">
        <v>37</v>
      </c>
      <c r="V912" s="72">
        <f>IF(Table15[[#This Row],[Payment_Status]]="Paid",1,0)</f>
        <v>0</v>
      </c>
      <c r="W912" s="72">
        <f>IF(Table15[[#This Row],[Payment_Status]]="Unpaid",1,0)</f>
        <v>0</v>
      </c>
      <c r="X912" s="72">
        <f>IF(Table15[[#This Row],[Payment_Status]]="Pending",1,0)</f>
        <v>1</v>
      </c>
      <c r="Y912" s="72" t="s">
        <v>43</v>
      </c>
      <c r="Z912" s="72" t="s">
        <v>30</v>
      </c>
      <c r="AA912" s="72" t="s">
        <v>51</v>
      </c>
      <c r="AB912" s="72">
        <v>206.02</v>
      </c>
      <c r="AC912" s="72">
        <v>126.91</v>
      </c>
      <c r="AD912" s="72" t="s">
        <v>46</v>
      </c>
      <c r="AE912" s="73">
        <v>44139</v>
      </c>
      <c r="AF912" s="72">
        <v>33</v>
      </c>
      <c r="AG912" s="76" t="s">
        <v>33</v>
      </c>
    </row>
    <row r="913" spans="5:33" x14ac:dyDescent="0.3">
      <c r="E913" s="71" t="s">
        <v>3090</v>
      </c>
      <c r="F913" s="72" t="s">
        <v>4893</v>
      </c>
      <c r="G913" s="72" t="s">
        <v>6897</v>
      </c>
      <c r="H913" s="72" t="s">
        <v>30</v>
      </c>
      <c r="I913" s="72" t="s">
        <v>8031</v>
      </c>
      <c r="J913" s="72" t="s">
        <v>8024</v>
      </c>
      <c r="K913" s="72" t="s">
        <v>3091</v>
      </c>
      <c r="L913" s="73">
        <v>45563</v>
      </c>
      <c r="M913" s="74">
        <v>0.73687499999999995</v>
      </c>
      <c r="N913" s="72">
        <v>217.16</v>
      </c>
      <c r="O913" s="72">
        <v>4031.13</v>
      </c>
      <c r="P913" s="72">
        <v>4248.29</v>
      </c>
      <c r="Q913" s="72">
        <v>1458.89</v>
      </c>
      <c r="R913" s="75">
        <v>45603</v>
      </c>
      <c r="S913" s="72" t="str">
        <f>TEXT(Table15[[#This Row],[Billing_Date]],"YYYY")</f>
        <v>2024</v>
      </c>
      <c r="T913" s="75">
        <v>45872</v>
      </c>
      <c r="U913" s="72" t="s">
        <v>37</v>
      </c>
      <c r="V913" s="72">
        <f>IF(Table15[[#This Row],[Payment_Status]]="Paid",1,0)</f>
        <v>0</v>
      </c>
      <c r="W913" s="72">
        <f>IF(Table15[[#This Row],[Payment_Status]]="Unpaid",1,0)</f>
        <v>0</v>
      </c>
      <c r="X913" s="72">
        <f>IF(Table15[[#This Row],[Payment_Status]]="Pending",1,0)</f>
        <v>1</v>
      </c>
      <c r="Y913" s="72" t="s">
        <v>50</v>
      </c>
      <c r="Z913" s="72" t="s">
        <v>30</v>
      </c>
      <c r="AA913" s="72" t="s">
        <v>31</v>
      </c>
      <c r="AB913" s="72">
        <v>142.55000000000001</v>
      </c>
      <c r="AC913" s="72">
        <v>74.61</v>
      </c>
      <c r="AD913" s="72" t="s">
        <v>46</v>
      </c>
      <c r="AE913" s="73">
        <v>43271</v>
      </c>
      <c r="AF913" s="72">
        <v>26</v>
      </c>
      <c r="AG913" s="76" t="s">
        <v>40</v>
      </c>
    </row>
    <row r="914" spans="5:33" x14ac:dyDescent="0.3">
      <c r="E914" s="71" t="s">
        <v>1801</v>
      </c>
      <c r="F914" s="72" t="s">
        <v>4894</v>
      </c>
      <c r="G914" s="72" t="s">
        <v>6898</v>
      </c>
      <c r="H914" s="72" t="s">
        <v>26</v>
      </c>
      <c r="I914" s="72" t="s">
        <v>8029</v>
      </c>
      <c r="J914" s="72" t="s">
        <v>8020</v>
      </c>
      <c r="K914" s="72" t="s">
        <v>1802</v>
      </c>
      <c r="L914" s="73">
        <v>45503</v>
      </c>
      <c r="M914" s="74">
        <v>0.52938657407407408</v>
      </c>
      <c r="N914" s="72">
        <v>18.77</v>
      </c>
      <c r="O914" s="72">
        <v>1340.58</v>
      </c>
      <c r="P914" s="72">
        <v>1359.35</v>
      </c>
      <c r="Q914" s="72">
        <v>90.17</v>
      </c>
      <c r="R914" s="75">
        <v>45752</v>
      </c>
      <c r="S914" s="72" t="str">
        <f>TEXT(Table15[[#This Row],[Billing_Date]],"YYYY")</f>
        <v>2025</v>
      </c>
      <c r="T914" s="75">
        <v>45866</v>
      </c>
      <c r="U914" s="72" t="s">
        <v>28</v>
      </c>
      <c r="V914" s="72">
        <f>IF(Table15[[#This Row],[Payment_Status]]="Paid",1,0)</f>
        <v>1</v>
      </c>
      <c r="W914" s="72">
        <f>IF(Table15[[#This Row],[Payment_Status]]="Unpaid",1,0)</f>
        <v>0</v>
      </c>
      <c r="X914" s="72">
        <f>IF(Table15[[#This Row],[Payment_Status]]="Pending",1,0)</f>
        <v>0</v>
      </c>
      <c r="Y914" s="72" t="s">
        <v>29</v>
      </c>
      <c r="Z914" s="72" t="s">
        <v>44</v>
      </c>
      <c r="AA914" s="72" t="s">
        <v>51</v>
      </c>
      <c r="AB914" s="72">
        <v>8.98</v>
      </c>
      <c r="AC914" s="72">
        <v>9.7899999999999991</v>
      </c>
      <c r="AD914" s="72" t="s">
        <v>32</v>
      </c>
      <c r="AE914" s="73">
        <v>45244</v>
      </c>
      <c r="AF914" s="72">
        <v>38</v>
      </c>
      <c r="AG914" s="76" t="s">
        <v>40</v>
      </c>
    </row>
    <row r="915" spans="5:33" x14ac:dyDescent="0.3">
      <c r="E915" s="71" t="s">
        <v>1803</v>
      </c>
      <c r="F915" s="72" t="s">
        <v>4895</v>
      </c>
      <c r="G915" s="72" t="s">
        <v>6899</v>
      </c>
      <c r="H915" s="72" t="s">
        <v>35</v>
      </c>
      <c r="I915" s="72" t="s">
        <v>8028</v>
      </c>
      <c r="J915" s="72" t="s">
        <v>8022</v>
      </c>
      <c r="K915" s="72" t="s">
        <v>1804</v>
      </c>
      <c r="L915" s="73">
        <v>45541</v>
      </c>
      <c r="M915" s="74">
        <v>0.59692129629629631</v>
      </c>
      <c r="N915" s="72">
        <v>325.61</v>
      </c>
      <c r="O915" s="72">
        <v>3979.93</v>
      </c>
      <c r="P915" s="72">
        <v>4305.54</v>
      </c>
      <c r="Q915" s="72">
        <v>2362.17</v>
      </c>
      <c r="R915" s="75">
        <v>45800</v>
      </c>
      <c r="S915" s="72" t="str">
        <f>TEXT(Table15[[#This Row],[Billing_Date]],"YYYY")</f>
        <v>2025</v>
      </c>
      <c r="T915" s="75">
        <v>45863</v>
      </c>
      <c r="U915" s="72" t="s">
        <v>49</v>
      </c>
      <c r="V915" s="72">
        <f>IF(Table15[[#This Row],[Payment_Status]]="Paid",1,0)</f>
        <v>0</v>
      </c>
      <c r="W915" s="72">
        <f>IF(Table15[[#This Row],[Payment_Status]]="Unpaid",1,0)</f>
        <v>1</v>
      </c>
      <c r="X915" s="72">
        <f>IF(Table15[[#This Row],[Payment_Status]]="Pending",1,0)</f>
        <v>0</v>
      </c>
      <c r="Y915" s="72" t="s">
        <v>29</v>
      </c>
      <c r="Z915" s="72" t="s">
        <v>44</v>
      </c>
      <c r="AA915" s="72" t="s">
        <v>63</v>
      </c>
      <c r="AB915" s="72">
        <v>172.17</v>
      </c>
      <c r="AC915" s="72">
        <v>153.44</v>
      </c>
      <c r="AD915" s="72" t="s">
        <v>32</v>
      </c>
      <c r="AE915" s="73">
        <v>42833</v>
      </c>
      <c r="AF915" s="72">
        <v>74</v>
      </c>
      <c r="AG915" s="76" t="s">
        <v>40</v>
      </c>
    </row>
    <row r="916" spans="5:33" x14ac:dyDescent="0.3">
      <c r="E916" s="71" t="s">
        <v>1805</v>
      </c>
      <c r="F916" s="72" t="s">
        <v>4896</v>
      </c>
      <c r="G916" s="72" t="s">
        <v>6900</v>
      </c>
      <c r="H916" s="72" t="s">
        <v>30</v>
      </c>
      <c r="I916" s="72" t="s">
        <v>8028</v>
      </c>
      <c r="J916" s="72" t="s">
        <v>8022</v>
      </c>
      <c r="K916" s="72" t="s">
        <v>1806</v>
      </c>
      <c r="L916" s="73">
        <v>45703</v>
      </c>
      <c r="M916" s="74">
        <v>0.96642361111111108</v>
      </c>
      <c r="N916" s="72">
        <v>108.87</v>
      </c>
      <c r="O916" s="72">
        <v>4707.2299999999996</v>
      </c>
      <c r="P916" s="72">
        <v>4816.0999999999904</v>
      </c>
      <c r="Q916" s="72">
        <v>491.92</v>
      </c>
      <c r="R916" s="75">
        <v>45721</v>
      </c>
      <c r="S916" s="72" t="str">
        <f>TEXT(Table15[[#This Row],[Billing_Date]],"YYYY")</f>
        <v>2025</v>
      </c>
      <c r="T916" s="75">
        <v>45873</v>
      </c>
      <c r="U916" s="72" t="s">
        <v>37</v>
      </c>
      <c r="V916" s="72">
        <f>IF(Table15[[#This Row],[Payment_Status]]="Paid",1,0)</f>
        <v>0</v>
      </c>
      <c r="W916" s="72">
        <f>IF(Table15[[#This Row],[Payment_Status]]="Unpaid",1,0)</f>
        <v>0</v>
      </c>
      <c r="X916" s="72">
        <f>IF(Table15[[#This Row],[Payment_Status]]="Pending",1,0)</f>
        <v>1</v>
      </c>
      <c r="Y916" s="72" t="s">
        <v>29</v>
      </c>
      <c r="Z916" s="72" t="s">
        <v>44</v>
      </c>
      <c r="AA916" s="72" t="s">
        <v>45</v>
      </c>
      <c r="AB916" s="72">
        <v>73.819999999999993</v>
      </c>
      <c r="AC916" s="72">
        <v>35.049999999999997</v>
      </c>
      <c r="AD916" s="72" t="s">
        <v>32</v>
      </c>
      <c r="AE916" s="73">
        <v>42492</v>
      </c>
      <c r="AF916" s="72">
        <v>18</v>
      </c>
      <c r="AG916" s="76" t="s">
        <v>33</v>
      </c>
    </row>
    <row r="917" spans="5:33" x14ac:dyDescent="0.3">
      <c r="E917" s="71" t="s">
        <v>1807</v>
      </c>
      <c r="F917" s="72" t="s">
        <v>4897</v>
      </c>
      <c r="G917" s="72" t="s">
        <v>6901</v>
      </c>
      <c r="H917" s="72" t="s">
        <v>26</v>
      </c>
      <c r="I917" s="72" t="s">
        <v>8028</v>
      </c>
      <c r="J917" s="72" t="s">
        <v>8022</v>
      </c>
      <c r="K917" s="72" t="s">
        <v>1808</v>
      </c>
      <c r="L917" s="73">
        <v>45730</v>
      </c>
      <c r="M917" s="74">
        <v>0.60476851851851854</v>
      </c>
      <c r="N917" s="72">
        <v>295.10000000000002</v>
      </c>
      <c r="O917" s="72">
        <v>4700.1400000000003</v>
      </c>
      <c r="P917" s="72">
        <v>4995.24</v>
      </c>
      <c r="Q917" s="72">
        <v>1587.02</v>
      </c>
      <c r="R917" s="75">
        <v>45731</v>
      </c>
      <c r="S917" s="72" t="str">
        <f>TEXT(Table15[[#This Row],[Billing_Date]],"YYYY")</f>
        <v>2025</v>
      </c>
      <c r="T917" s="75">
        <v>45878</v>
      </c>
      <c r="U917" s="72" t="s">
        <v>28</v>
      </c>
      <c r="V917" s="72">
        <f>IF(Table15[[#This Row],[Payment_Status]]="Paid",1,0)</f>
        <v>1</v>
      </c>
      <c r="W917" s="72">
        <f>IF(Table15[[#This Row],[Payment_Status]]="Unpaid",1,0)</f>
        <v>0</v>
      </c>
      <c r="X917" s="72">
        <f>IF(Table15[[#This Row],[Payment_Status]]="Pending",1,0)</f>
        <v>0</v>
      </c>
      <c r="Y917" s="72" t="s">
        <v>43</v>
      </c>
      <c r="Z917" s="72" t="s">
        <v>44</v>
      </c>
      <c r="AA917" s="72" t="s">
        <v>51</v>
      </c>
      <c r="AB917" s="72">
        <v>171.88</v>
      </c>
      <c r="AC917" s="72">
        <v>123.22</v>
      </c>
      <c r="AD917" s="72" t="s">
        <v>46</v>
      </c>
      <c r="AE917" s="73">
        <v>42493</v>
      </c>
      <c r="AF917" s="72">
        <v>49</v>
      </c>
      <c r="AG917" s="76" t="s">
        <v>33</v>
      </c>
    </row>
    <row r="918" spans="5:33" x14ac:dyDescent="0.3">
      <c r="E918" s="71" t="s">
        <v>1809</v>
      </c>
      <c r="F918" s="72" t="s">
        <v>4898</v>
      </c>
      <c r="G918" s="72" t="s">
        <v>6902</v>
      </c>
      <c r="H918" s="72" t="s">
        <v>30</v>
      </c>
      <c r="I918" s="72" t="s">
        <v>8026</v>
      </c>
      <c r="J918" s="72" t="s">
        <v>8021</v>
      </c>
      <c r="K918" s="72" t="s">
        <v>1810</v>
      </c>
      <c r="L918" s="73">
        <v>45685</v>
      </c>
      <c r="M918" s="74">
        <v>0.83576388888888886</v>
      </c>
      <c r="N918" s="72">
        <v>453.68</v>
      </c>
      <c r="O918" s="72">
        <v>3964.67</v>
      </c>
      <c r="P918" s="72">
        <v>4418.3500000000004</v>
      </c>
      <c r="Q918" s="72">
        <v>2695.12</v>
      </c>
      <c r="R918" s="75">
        <v>45845</v>
      </c>
      <c r="S918" s="72" t="str">
        <f>TEXT(Table15[[#This Row],[Billing_Date]],"YYYY")</f>
        <v>2025</v>
      </c>
      <c r="T918" s="75">
        <v>45881</v>
      </c>
      <c r="U918" s="72" t="s">
        <v>28</v>
      </c>
      <c r="V918" s="72">
        <f>IF(Table15[[#This Row],[Payment_Status]]="Paid",1,0)</f>
        <v>1</v>
      </c>
      <c r="W918" s="72">
        <f>IF(Table15[[#This Row],[Payment_Status]]="Unpaid",1,0)</f>
        <v>0</v>
      </c>
      <c r="X918" s="72">
        <f>IF(Table15[[#This Row],[Payment_Status]]="Pending",1,0)</f>
        <v>0</v>
      </c>
      <c r="Y918" s="72" t="s">
        <v>43</v>
      </c>
      <c r="Z918" s="72" t="s">
        <v>30</v>
      </c>
      <c r="AA918" s="72" t="s">
        <v>51</v>
      </c>
      <c r="AB918" s="72">
        <v>299.27</v>
      </c>
      <c r="AC918" s="72">
        <v>154.41</v>
      </c>
      <c r="AD918" s="72" t="s">
        <v>46</v>
      </c>
      <c r="AE918" s="73">
        <v>43588</v>
      </c>
      <c r="AF918" s="72">
        <v>38</v>
      </c>
      <c r="AG918" s="76" t="s">
        <v>40</v>
      </c>
    </row>
    <row r="919" spans="5:33" x14ac:dyDescent="0.3">
      <c r="E919" s="71" t="s">
        <v>1811</v>
      </c>
      <c r="F919" s="72" t="s">
        <v>4899</v>
      </c>
      <c r="G919" s="72" t="s">
        <v>6903</v>
      </c>
      <c r="H919" s="72" t="s">
        <v>35</v>
      </c>
      <c r="I919" s="72" t="s">
        <v>8026</v>
      </c>
      <c r="J919" s="72" t="s">
        <v>8021</v>
      </c>
      <c r="K919" s="72" t="s">
        <v>1812</v>
      </c>
      <c r="L919" s="73">
        <v>45742</v>
      </c>
      <c r="M919" s="74">
        <v>0.87883101851851853</v>
      </c>
      <c r="N919" s="72">
        <v>260.64</v>
      </c>
      <c r="O919" s="72">
        <v>3366.78</v>
      </c>
      <c r="P919" s="72">
        <v>3627.42</v>
      </c>
      <c r="Q919" s="72">
        <v>1555.1</v>
      </c>
      <c r="R919" s="75">
        <v>45744</v>
      </c>
      <c r="S919" s="72" t="str">
        <f>TEXT(Table15[[#This Row],[Billing_Date]],"YYYY")</f>
        <v>2025</v>
      </c>
      <c r="T919" s="75">
        <v>45869</v>
      </c>
      <c r="U919" s="72" t="s">
        <v>49</v>
      </c>
      <c r="V919" s="72">
        <f>IF(Table15[[#This Row],[Payment_Status]]="Paid",1,0)</f>
        <v>0</v>
      </c>
      <c r="W919" s="72">
        <f>IF(Table15[[#This Row],[Payment_Status]]="Unpaid",1,0)</f>
        <v>1</v>
      </c>
      <c r="X919" s="72">
        <f>IF(Table15[[#This Row],[Payment_Status]]="Pending",1,0)</f>
        <v>0</v>
      </c>
      <c r="Y919" s="72" t="s">
        <v>50</v>
      </c>
      <c r="Z919" s="72" t="s">
        <v>39</v>
      </c>
      <c r="AA919" s="72" t="s">
        <v>85</v>
      </c>
      <c r="AB919" s="72">
        <v>174.05</v>
      </c>
      <c r="AC919" s="72">
        <v>86.59</v>
      </c>
      <c r="AD919" s="72" t="s">
        <v>32</v>
      </c>
      <c r="AE919" s="73">
        <v>44252</v>
      </c>
      <c r="AF919" s="72">
        <v>73</v>
      </c>
      <c r="AG919" s="76" t="s">
        <v>33</v>
      </c>
    </row>
    <row r="920" spans="5:33" x14ac:dyDescent="0.3">
      <c r="E920" s="71" t="s">
        <v>1813</v>
      </c>
      <c r="F920" s="72" t="s">
        <v>4900</v>
      </c>
      <c r="G920" s="72" t="s">
        <v>6904</v>
      </c>
      <c r="H920" s="72" t="s">
        <v>26</v>
      </c>
      <c r="I920" s="72" t="s">
        <v>8026</v>
      </c>
      <c r="J920" s="72" t="s">
        <v>8021</v>
      </c>
      <c r="K920" s="72" t="s">
        <v>1814</v>
      </c>
      <c r="L920" s="73">
        <v>45763</v>
      </c>
      <c r="M920" s="74">
        <v>0.12096064814814815</v>
      </c>
      <c r="N920" s="72">
        <v>283.39999999999998</v>
      </c>
      <c r="O920" s="72">
        <v>3415</v>
      </c>
      <c r="P920" s="72">
        <v>3698.4</v>
      </c>
      <c r="Q920" s="72">
        <v>2037.97</v>
      </c>
      <c r="R920" s="75">
        <v>45767</v>
      </c>
      <c r="S920" s="72" t="str">
        <f>TEXT(Table15[[#This Row],[Billing_Date]],"YYYY")</f>
        <v>2025</v>
      </c>
      <c r="T920" s="75">
        <v>45882</v>
      </c>
      <c r="U920" s="72" t="s">
        <v>37</v>
      </c>
      <c r="V920" s="72">
        <f>IF(Table15[[#This Row],[Payment_Status]]="Paid",1,0)</f>
        <v>0</v>
      </c>
      <c r="W920" s="72">
        <f>IF(Table15[[#This Row],[Payment_Status]]="Unpaid",1,0)</f>
        <v>0</v>
      </c>
      <c r="X920" s="72">
        <f>IF(Table15[[#This Row],[Payment_Status]]="Pending",1,0)</f>
        <v>1</v>
      </c>
      <c r="Y920" s="72" t="s">
        <v>58</v>
      </c>
      <c r="Z920" s="72" t="s">
        <v>30</v>
      </c>
      <c r="AA920" s="72" t="s">
        <v>85</v>
      </c>
      <c r="AB920" s="72">
        <v>140.91</v>
      </c>
      <c r="AC920" s="72">
        <v>142.49</v>
      </c>
      <c r="AD920" s="72" t="s">
        <v>32</v>
      </c>
      <c r="AE920" s="73">
        <v>43927</v>
      </c>
      <c r="AF920" s="72">
        <v>62</v>
      </c>
      <c r="AG920" s="76" t="s">
        <v>64</v>
      </c>
    </row>
    <row r="921" spans="5:33" x14ac:dyDescent="0.3">
      <c r="E921" s="71" t="s">
        <v>3925</v>
      </c>
      <c r="F921" s="72" t="s">
        <v>4901</v>
      </c>
      <c r="G921" s="72" t="s">
        <v>6905</v>
      </c>
      <c r="H921" s="72" t="s">
        <v>26</v>
      </c>
      <c r="I921" s="72" t="s">
        <v>8030</v>
      </c>
      <c r="J921" s="72" t="s">
        <v>8023</v>
      </c>
      <c r="K921" s="72" t="s">
        <v>3926</v>
      </c>
      <c r="L921" s="73">
        <v>45639</v>
      </c>
      <c r="M921" s="74">
        <v>0.26568287037037036</v>
      </c>
      <c r="N921" s="72">
        <v>475.94</v>
      </c>
      <c r="O921" s="72">
        <v>1581.23</v>
      </c>
      <c r="P921" s="72">
        <v>2057.17</v>
      </c>
      <c r="Q921" s="72">
        <v>2288.6999999999998</v>
      </c>
      <c r="R921" s="75">
        <v>45856</v>
      </c>
      <c r="S921" s="72" t="str">
        <f>TEXT(Table15[[#This Row],[Billing_Date]],"YYYY")</f>
        <v>2025</v>
      </c>
      <c r="T921" s="75">
        <v>45882</v>
      </c>
      <c r="U921" s="72" t="s">
        <v>37</v>
      </c>
      <c r="V921" s="72">
        <f>IF(Table15[[#This Row],[Payment_Status]]="Paid",1,0)</f>
        <v>0</v>
      </c>
      <c r="W921" s="72">
        <f>IF(Table15[[#This Row],[Payment_Status]]="Unpaid",1,0)</f>
        <v>0</v>
      </c>
      <c r="X921" s="72">
        <f>IF(Table15[[#This Row],[Payment_Status]]="Pending",1,0)</f>
        <v>1</v>
      </c>
      <c r="Y921" s="72" t="s">
        <v>29</v>
      </c>
      <c r="Z921" s="72" t="s">
        <v>30</v>
      </c>
      <c r="AA921" s="72" t="s">
        <v>31</v>
      </c>
      <c r="AB921" s="72">
        <v>221.2</v>
      </c>
      <c r="AC921" s="72">
        <v>254.74</v>
      </c>
      <c r="AD921" s="72" t="s">
        <v>32</v>
      </c>
      <c r="AE921" s="73">
        <v>43342</v>
      </c>
      <c r="AF921" s="72">
        <v>53</v>
      </c>
      <c r="AG921" s="76" t="s">
        <v>40</v>
      </c>
    </row>
    <row r="922" spans="5:33" x14ac:dyDescent="0.3">
      <c r="E922" s="71" t="s">
        <v>1817</v>
      </c>
      <c r="F922" s="72" t="s">
        <v>4902</v>
      </c>
      <c r="G922" s="72" t="s">
        <v>6906</v>
      </c>
      <c r="H922" s="72" t="s">
        <v>26</v>
      </c>
      <c r="I922" s="72" t="s">
        <v>8027</v>
      </c>
      <c r="J922" s="72" t="s">
        <v>8022</v>
      </c>
      <c r="K922" s="72" t="s">
        <v>1818</v>
      </c>
      <c r="L922" s="73">
        <v>45662</v>
      </c>
      <c r="M922" s="74">
        <v>0.25821759259259258</v>
      </c>
      <c r="N922" s="72">
        <v>398.83</v>
      </c>
      <c r="O922" s="72">
        <v>3490.63</v>
      </c>
      <c r="P922" s="72">
        <v>3889.46</v>
      </c>
      <c r="Q922" s="72">
        <v>1858.96</v>
      </c>
      <c r="R922" s="75">
        <v>45850</v>
      </c>
      <c r="S922" s="72" t="str">
        <f>TEXT(Table15[[#This Row],[Billing_Date]],"YYYY")</f>
        <v>2025</v>
      </c>
      <c r="T922" s="75">
        <v>45880</v>
      </c>
      <c r="U922" s="72" t="s">
        <v>49</v>
      </c>
      <c r="V922" s="72">
        <f>IF(Table15[[#This Row],[Payment_Status]]="Paid",1,0)</f>
        <v>0</v>
      </c>
      <c r="W922" s="72">
        <f>IF(Table15[[#This Row],[Payment_Status]]="Unpaid",1,0)</f>
        <v>1</v>
      </c>
      <c r="X922" s="72">
        <f>IF(Table15[[#This Row],[Payment_Status]]="Pending",1,0)</f>
        <v>0</v>
      </c>
      <c r="Y922" s="72" t="s">
        <v>58</v>
      </c>
      <c r="Z922" s="72" t="s">
        <v>39</v>
      </c>
      <c r="AA922" s="72" t="s">
        <v>85</v>
      </c>
      <c r="AB922" s="72">
        <v>237.13</v>
      </c>
      <c r="AC922" s="72">
        <v>161.69999999999999</v>
      </c>
      <c r="AD922" s="72" t="s">
        <v>32</v>
      </c>
      <c r="AE922" s="73">
        <v>43796</v>
      </c>
      <c r="AF922" s="72">
        <v>40</v>
      </c>
      <c r="AG922" s="76" t="s">
        <v>64</v>
      </c>
    </row>
    <row r="923" spans="5:33" x14ac:dyDescent="0.3">
      <c r="E923" s="71" t="s">
        <v>1819</v>
      </c>
      <c r="F923" s="72" t="s">
        <v>4903</v>
      </c>
      <c r="G923" s="72" t="s">
        <v>6907</v>
      </c>
      <c r="H923" s="72" t="s">
        <v>30</v>
      </c>
      <c r="I923" s="72" t="s">
        <v>8025</v>
      </c>
      <c r="J923" s="72" t="s">
        <v>8020</v>
      </c>
      <c r="K923" s="72" t="s">
        <v>1820</v>
      </c>
      <c r="L923" s="73">
        <v>45791</v>
      </c>
      <c r="M923" s="74">
        <v>0.20956018518518518</v>
      </c>
      <c r="N923" s="72">
        <v>164.98</v>
      </c>
      <c r="O923" s="72">
        <v>2689.11</v>
      </c>
      <c r="P923" s="72">
        <v>2854.09</v>
      </c>
      <c r="Q923" s="72">
        <v>949.1</v>
      </c>
      <c r="R923" s="75">
        <v>45812</v>
      </c>
      <c r="S923" s="72" t="str">
        <f>TEXT(Table15[[#This Row],[Billing_Date]],"YYYY")</f>
        <v>2025</v>
      </c>
      <c r="T923" s="75">
        <v>45875</v>
      </c>
      <c r="U923" s="72" t="s">
        <v>49</v>
      </c>
      <c r="V923" s="72">
        <f>IF(Table15[[#This Row],[Payment_Status]]="Paid",1,0)</f>
        <v>0</v>
      </c>
      <c r="W923" s="72">
        <f>IF(Table15[[#This Row],[Payment_Status]]="Unpaid",1,0)</f>
        <v>1</v>
      </c>
      <c r="X923" s="72">
        <f>IF(Table15[[#This Row],[Payment_Status]]="Pending",1,0)</f>
        <v>0</v>
      </c>
      <c r="Y923" s="72" t="s">
        <v>50</v>
      </c>
      <c r="Z923" s="72" t="s">
        <v>44</v>
      </c>
      <c r="AA923" s="72" t="s">
        <v>31</v>
      </c>
      <c r="AB923" s="72">
        <v>87.46</v>
      </c>
      <c r="AC923" s="72">
        <v>77.52</v>
      </c>
      <c r="AD923" s="72" t="s">
        <v>46</v>
      </c>
      <c r="AE923" s="73">
        <v>44547</v>
      </c>
      <c r="AF923" s="72">
        <v>26</v>
      </c>
      <c r="AG923" s="76" t="s">
        <v>64</v>
      </c>
    </row>
    <row r="924" spans="5:33" x14ac:dyDescent="0.3">
      <c r="E924" s="71" t="s">
        <v>1821</v>
      </c>
      <c r="F924" s="72" t="s">
        <v>4904</v>
      </c>
      <c r="G924" s="72" t="s">
        <v>6908</v>
      </c>
      <c r="H924" s="72" t="s">
        <v>26</v>
      </c>
      <c r="I924" s="72" t="s">
        <v>8026</v>
      </c>
      <c r="J924" s="72" t="s">
        <v>8021</v>
      </c>
      <c r="K924" s="72" t="s">
        <v>1822</v>
      </c>
      <c r="L924" s="73">
        <v>45586</v>
      </c>
      <c r="M924" s="74">
        <v>0.20401620370370371</v>
      </c>
      <c r="N924" s="72">
        <v>109.29</v>
      </c>
      <c r="O924" s="72">
        <v>3550.39</v>
      </c>
      <c r="P924" s="72">
        <v>3659.68</v>
      </c>
      <c r="Q924" s="72">
        <v>536.42999999999995</v>
      </c>
      <c r="R924" s="75">
        <v>45590</v>
      </c>
      <c r="S924" s="72" t="str">
        <f>TEXT(Table15[[#This Row],[Billing_Date]],"YYYY")</f>
        <v>2024</v>
      </c>
      <c r="T924" s="75">
        <v>45865</v>
      </c>
      <c r="U924" s="72" t="s">
        <v>28</v>
      </c>
      <c r="V924" s="72">
        <f>IF(Table15[[#This Row],[Payment_Status]]="Paid",1,0)</f>
        <v>1</v>
      </c>
      <c r="W924" s="72">
        <f>IF(Table15[[#This Row],[Payment_Status]]="Unpaid",1,0)</f>
        <v>0</v>
      </c>
      <c r="X924" s="72">
        <f>IF(Table15[[#This Row],[Payment_Status]]="Pending",1,0)</f>
        <v>0</v>
      </c>
      <c r="Y924" s="72" t="s">
        <v>29</v>
      </c>
      <c r="Z924" s="72" t="s">
        <v>39</v>
      </c>
      <c r="AA924" s="72" t="s">
        <v>45</v>
      </c>
      <c r="AB924" s="72">
        <v>44.84</v>
      </c>
      <c r="AC924" s="72">
        <v>64.45</v>
      </c>
      <c r="AD924" s="72" t="s">
        <v>46</v>
      </c>
      <c r="AE924" s="73">
        <v>43515</v>
      </c>
      <c r="AF924" s="72">
        <v>22</v>
      </c>
      <c r="AG924" s="76" t="s">
        <v>40</v>
      </c>
    </row>
    <row r="925" spans="5:33" x14ac:dyDescent="0.3">
      <c r="E925" s="71" t="s">
        <v>690</v>
      </c>
      <c r="F925" s="72" t="s">
        <v>4905</v>
      </c>
      <c r="G925" s="72" t="s">
        <v>6909</v>
      </c>
      <c r="H925" s="72" t="s">
        <v>26</v>
      </c>
      <c r="I925" s="72" t="s">
        <v>8026</v>
      </c>
      <c r="J925" s="72" t="s">
        <v>8021</v>
      </c>
      <c r="K925" s="72" t="s">
        <v>691</v>
      </c>
      <c r="L925" s="73">
        <v>45573</v>
      </c>
      <c r="M925" s="74">
        <v>0.13929398148148148</v>
      </c>
      <c r="N925" s="72">
        <v>433.39</v>
      </c>
      <c r="O925" s="72">
        <v>1281.3</v>
      </c>
      <c r="P925" s="72">
        <v>1714.69</v>
      </c>
      <c r="Q925" s="72">
        <v>1955.38</v>
      </c>
      <c r="R925" s="75">
        <v>45804</v>
      </c>
      <c r="S925" s="72" t="str">
        <f>TEXT(Table15[[#This Row],[Billing_Date]],"YYYY")</f>
        <v>2025</v>
      </c>
      <c r="T925" s="75">
        <v>45865</v>
      </c>
      <c r="U925" s="72" t="s">
        <v>49</v>
      </c>
      <c r="V925" s="72">
        <f>IF(Table15[[#This Row],[Payment_Status]]="Paid",1,0)</f>
        <v>0</v>
      </c>
      <c r="W925" s="72">
        <f>IF(Table15[[#This Row],[Payment_Status]]="Unpaid",1,0)</f>
        <v>1</v>
      </c>
      <c r="X925" s="72">
        <f>IF(Table15[[#This Row],[Payment_Status]]="Pending",1,0)</f>
        <v>0</v>
      </c>
      <c r="Y925" s="72" t="s">
        <v>38</v>
      </c>
      <c r="Z925" s="72" t="s">
        <v>44</v>
      </c>
      <c r="AA925" s="72" t="s">
        <v>31</v>
      </c>
      <c r="AB925" s="72">
        <v>220.1</v>
      </c>
      <c r="AC925" s="72">
        <v>213.29</v>
      </c>
      <c r="AD925" s="72" t="s">
        <v>32</v>
      </c>
      <c r="AE925" s="73">
        <v>43066</v>
      </c>
      <c r="AF925" s="72">
        <v>66</v>
      </c>
      <c r="AG925" s="76" t="s">
        <v>33</v>
      </c>
    </row>
    <row r="926" spans="5:33" x14ac:dyDescent="0.3">
      <c r="E926" s="71" t="s">
        <v>1825</v>
      </c>
      <c r="F926" s="72" t="s">
        <v>4906</v>
      </c>
      <c r="G926" s="72" t="s">
        <v>6910</v>
      </c>
      <c r="H926" s="72" t="s">
        <v>26</v>
      </c>
      <c r="I926" s="72" t="s">
        <v>8028</v>
      </c>
      <c r="J926" s="72" t="s">
        <v>8022</v>
      </c>
      <c r="K926" s="72" t="s">
        <v>1826</v>
      </c>
      <c r="L926" s="73">
        <v>45677</v>
      </c>
      <c r="M926" s="74">
        <v>0.71807870370370375</v>
      </c>
      <c r="N926" s="72">
        <v>49.72</v>
      </c>
      <c r="O926" s="72">
        <v>1351.26</v>
      </c>
      <c r="P926" s="72">
        <v>1400.98</v>
      </c>
      <c r="Q926" s="72">
        <v>325.92</v>
      </c>
      <c r="R926" s="75">
        <v>45680</v>
      </c>
      <c r="S926" s="72" t="str">
        <f>TEXT(Table15[[#This Row],[Billing_Date]],"YYYY")</f>
        <v>2025</v>
      </c>
      <c r="T926" s="75">
        <v>45882</v>
      </c>
      <c r="U926" s="72" t="s">
        <v>28</v>
      </c>
      <c r="V926" s="72">
        <f>IF(Table15[[#This Row],[Payment_Status]]="Paid",1,0)</f>
        <v>1</v>
      </c>
      <c r="W926" s="72">
        <f>IF(Table15[[#This Row],[Payment_Status]]="Unpaid",1,0)</f>
        <v>0</v>
      </c>
      <c r="X926" s="72">
        <f>IF(Table15[[#This Row],[Payment_Status]]="Pending",1,0)</f>
        <v>0</v>
      </c>
      <c r="Y926" s="72" t="s">
        <v>43</v>
      </c>
      <c r="Z926" s="72" t="s">
        <v>39</v>
      </c>
      <c r="AA926" s="72" t="s">
        <v>63</v>
      </c>
      <c r="AB926" s="72">
        <v>25.14</v>
      </c>
      <c r="AC926" s="72">
        <v>24.58</v>
      </c>
      <c r="AD926" s="72" t="s">
        <v>46</v>
      </c>
      <c r="AE926" s="73">
        <v>43566</v>
      </c>
      <c r="AF926" s="72">
        <v>40</v>
      </c>
      <c r="AG926" s="76" t="s">
        <v>64</v>
      </c>
    </row>
    <row r="927" spans="5:33" x14ac:dyDescent="0.3">
      <c r="E927" s="71" t="s">
        <v>1827</v>
      </c>
      <c r="F927" s="72" t="s">
        <v>4907</v>
      </c>
      <c r="G927" s="72" t="s">
        <v>6911</v>
      </c>
      <c r="H927" s="72" t="s">
        <v>30</v>
      </c>
      <c r="I927" s="72" t="s">
        <v>8026</v>
      </c>
      <c r="J927" s="72" t="s">
        <v>8021</v>
      </c>
      <c r="K927" s="72" t="s">
        <v>1828</v>
      </c>
      <c r="L927" s="73">
        <v>45791</v>
      </c>
      <c r="M927" s="74">
        <v>0.1781712962962963</v>
      </c>
      <c r="N927" s="72">
        <v>232.57</v>
      </c>
      <c r="O927" s="72">
        <v>3073.13</v>
      </c>
      <c r="P927" s="72">
        <v>3305.7</v>
      </c>
      <c r="Q927" s="72">
        <v>1440.38</v>
      </c>
      <c r="R927" s="75">
        <v>45795</v>
      </c>
      <c r="S927" s="72" t="str">
        <f>TEXT(Table15[[#This Row],[Billing_Date]],"YYYY")</f>
        <v>2025</v>
      </c>
      <c r="T927" s="75">
        <v>45858</v>
      </c>
      <c r="U927" s="72" t="s">
        <v>28</v>
      </c>
      <c r="V927" s="72">
        <f>IF(Table15[[#This Row],[Payment_Status]]="Paid",1,0)</f>
        <v>1</v>
      </c>
      <c r="W927" s="72">
        <f>IF(Table15[[#This Row],[Payment_Status]]="Unpaid",1,0)</f>
        <v>0</v>
      </c>
      <c r="X927" s="72">
        <f>IF(Table15[[#This Row],[Payment_Status]]="Pending",1,0)</f>
        <v>0</v>
      </c>
      <c r="Y927" s="72" t="s">
        <v>50</v>
      </c>
      <c r="Z927" s="72" t="s">
        <v>30</v>
      </c>
      <c r="AA927" s="72" t="s">
        <v>51</v>
      </c>
      <c r="AB927" s="72">
        <v>141.36000000000001</v>
      </c>
      <c r="AC927" s="72">
        <v>91.21</v>
      </c>
      <c r="AD927" s="72" t="s">
        <v>46</v>
      </c>
      <c r="AE927" s="73">
        <v>43493</v>
      </c>
      <c r="AF927" s="72">
        <v>56</v>
      </c>
      <c r="AG927" s="76" t="s">
        <v>64</v>
      </c>
    </row>
    <row r="928" spans="5:33" x14ac:dyDescent="0.3">
      <c r="E928" s="71" t="s">
        <v>734</v>
      </c>
      <c r="F928" s="72" t="s">
        <v>4908</v>
      </c>
      <c r="G928" s="72" t="s">
        <v>6912</v>
      </c>
      <c r="H928" s="72" t="s">
        <v>35</v>
      </c>
      <c r="I928" s="72" t="s">
        <v>8030</v>
      </c>
      <c r="J928" s="72" t="s">
        <v>8023</v>
      </c>
      <c r="K928" s="72" t="s">
        <v>735</v>
      </c>
      <c r="L928" s="73">
        <v>45569</v>
      </c>
      <c r="M928" s="74">
        <v>0.46196759259259257</v>
      </c>
      <c r="N928" s="72">
        <v>129.02000000000001</v>
      </c>
      <c r="O928" s="72">
        <v>3514.8</v>
      </c>
      <c r="P928" s="72">
        <v>3643.82</v>
      </c>
      <c r="Q928" s="72">
        <v>889.32</v>
      </c>
      <c r="R928" s="75">
        <v>45571</v>
      </c>
      <c r="S928" s="72" t="str">
        <f>TEXT(Table15[[#This Row],[Billing_Date]],"YYYY")</f>
        <v>2024</v>
      </c>
      <c r="T928" s="75">
        <v>45872</v>
      </c>
      <c r="U928" s="72" t="s">
        <v>28</v>
      </c>
      <c r="V928" s="72">
        <f>IF(Table15[[#This Row],[Payment_Status]]="Paid",1,0)</f>
        <v>1</v>
      </c>
      <c r="W928" s="72">
        <f>IF(Table15[[#This Row],[Payment_Status]]="Unpaid",1,0)</f>
        <v>0</v>
      </c>
      <c r="X928" s="72">
        <f>IF(Table15[[#This Row],[Payment_Status]]="Pending",1,0)</f>
        <v>0</v>
      </c>
      <c r="Y928" s="72" t="s">
        <v>50</v>
      </c>
      <c r="Z928" s="72" t="s">
        <v>44</v>
      </c>
      <c r="AA928" s="72" t="s">
        <v>63</v>
      </c>
      <c r="AB928" s="72">
        <v>88.56</v>
      </c>
      <c r="AC928" s="72">
        <v>40.46</v>
      </c>
      <c r="AD928" s="72" t="s">
        <v>32</v>
      </c>
      <c r="AE928" s="73">
        <v>45334</v>
      </c>
      <c r="AF928" s="72">
        <v>28</v>
      </c>
      <c r="AG928" s="76" t="s">
        <v>40</v>
      </c>
    </row>
    <row r="929" spans="5:33" x14ac:dyDescent="0.3">
      <c r="E929" s="71" t="s">
        <v>1831</v>
      </c>
      <c r="F929" s="72" t="s">
        <v>4909</v>
      </c>
      <c r="G929" s="72" t="s">
        <v>6913</v>
      </c>
      <c r="H929" s="72" t="s">
        <v>35</v>
      </c>
      <c r="I929" s="72" t="s">
        <v>8030</v>
      </c>
      <c r="J929" s="72" t="s">
        <v>8023</v>
      </c>
      <c r="K929" s="72" t="s">
        <v>1832</v>
      </c>
      <c r="L929" s="73">
        <v>45723</v>
      </c>
      <c r="M929" s="74">
        <v>0.16925925925925925</v>
      </c>
      <c r="N929" s="72">
        <v>188.04</v>
      </c>
      <c r="O929" s="72">
        <v>1210.28</v>
      </c>
      <c r="P929" s="72">
        <v>1398.32</v>
      </c>
      <c r="Q929" s="72">
        <v>909.24</v>
      </c>
      <c r="R929" s="75">
        <v>45726</v>
      </c>
      <c r="S929" s="72" t="str">
        <f>TEXT(Table15[[#This Row],[Billing_Date]],"YYYY")</f>
        <v>2025</v>
      </c>
      <c r="T929" s="75">
        <v>45869</v>
      </c>
      <c r="U929" s="72" t="s">
        <v>49</v>
      </c>
      <c r="V929" s="72">
        <f>IF(Table15[[#This Row],[Payment_Status]]="Paid",1,0)</f>
        <v>0</v>
      </c>
      <c r="W929" s="72">
        <f>IF(Table15[[#This Row],[Payment_Status]]="Unpaid",1,0)</f>
        <v>1</v>
      </c>
      <c r="X929" s="72">
        <f>IF(Table15[[#This Row],[Payment_Status]]="Pending",1,0)</f>
        <v>0</v>
      </c>
      <c r="Y929" s="72" t="s">
        <v>43</v>
      </c>
      <c r="Z929" s="72" t="s">
        <v>30</v>
      </c>
      <c r="AA929" s="72" t="s">
        <v>63</v>
      </c>
      <c r="AB929" s="72">
        <v>97.32</v>
      </c>
      <c r="AC929" s="72">
        <v>90.72</v>
      </c>
      <c r="AD929" s="72" t="s">
        <v>46</v>
      </c>
      <c r="AE929" s="73">
        <v>42912</v>
      </c>
      <c r="AF929" s="72">
        <v>63</v>
      </c>
      <c r="AG929" s="76" t="s">
        <v>40</v>
      </c>
    </row>
    <row r="930" spans="5:33" x14ac:dyDescent="0.3">
      <c r="E930" s="71" t="s">
        <v>1833</v>
      </c>
      <c r="F930" s="72" t="s">
        <v>4910</v>
      </c>
      <c r="G930" s="72" t="s">
        <v>6914</v>
      </c>
      <c r="H930" s="72" t="s">
        <v>35</v>
      </c>
      <c r="I930" s="72" t="s">
        <v>8026</v>
      </c>
      <c r="J930" s="72" t="s">
        <v>8021</v>
      </c>
      <c r="K930" s="72" t="s">
        <v>1834</v>
      </c>
      <c r="L930" s="73">
        <v>45641</v>
      </c>
      <c r="M930" s="74">
        <v>0.94951388888888888</v>
      </c>
      <c r="N930" s="72">
        <v>116.6</v>
      </c>
      <c r="O930" s="72">
        <v>4479.71</v>
      </c>
      <c r="P930" s="72">
        <v>4596.3100000000004</v>
      </c>
      <c r="Q930" s="72">
        <v>859.54</v>
      </c>
      <c r="R930" s="75">
        <v>45646</v>
      </c>
      <c r="S930" s="72" t="str">
        <f>TEXT(Table15[[#This Row],[Billing_Date]],"YYYY")</f>
        <v>2024</v>
      </c>
      <c r="T930" s="75">
        <v>45878</v>
      </c>
      <c r="U930" s="72" t="s">
        <v>28</v>
      </c>
      <c r="V930" s="72">
        <f>IF(Table15[[#This Row],[Payment_Status]]="Paid",1,0)</f>
        <v>1</v>
      </c>
      <c r="W930" s="72">
        <f>IF(Table15[[#This Row],[Payment_Status]]="Unpaid",1,0)</f>
        <v>0</v>
      </c>
      <c r="X930" s="72">
        <f>IF(Table15[[#This Row],[Payment_Status]]="Pending",1,0)</f>
        <v>0</v>
      </c>
      <c r="Y930" s="72" t="s">
        <v>43</v>
      </c>
      <c r="Z930" s="72" t="s">
        <v>44</v>
      </c>
      <c r="AA930" s="72" t="s">
        <v>45</v>
      </c>
      <c r="AB930" s="72">
        <v>51.53</v>
      </c>
      <c r="AC930" s="72">
        <v>65.069999999999993</v>
      </c>
      <c r="AD930" s="72" t="s">
        <v>46</v>
      </c>
      <c r="AE930" s="73">
        <v>42436</v>
      </c>
      <c r="AF930" s="72">
        <v>55</v>
      </c>
      <c r="AG930" s="76" t="s">
        <v>40</v>
      </c>
    </row>
    <row r="931" spans="5:33" x14ac:dyDescent="0.3">
      <c r="E931" s="71" t="s">
        <v>1172</v>
      </c>
      <c r="F931" s="72" t="s">
        <v>4911</v>
      </c>
      <c r="G931" s="72" t="s">
        <v>6915</v>
      </c>
      <c r="H931" s="72" t="s">
        <v>35</v>
      </c>
      <c r="I931" s="72" t="s">
        <v>8027</v>
      </c>
      <c r="J931" s="72" t="s">
        <v>8022</v>
      </c>
      <c r="K931" s="72" t="s">
        <v>1173</v>
      </c>
      <c r="L931" s="73">
        <v>45525</v>
      </c>
      <c r="M931" s="74">
        <v>6.0138888888888888E-2</v>
      </c>
      <c r="N931" s="72">
        <v>249.38</v>
      </c>
      <c r="O931" s="72">
        <v>4395.8999999999996</v>
      </c>
      <c r="P931" s="72">
        <v>4645.28</v>
      </c>
      <c r="Q931" s="72">
        <v>1785.65</v>
      </c>
      <c r="R931" s="75">
        <v>45664</v>
      </c>
      <c r="S931" s="72" t="str">
        <f>TEXT(Table15[[#This Row],[Billing_Date]],"YYYY")</f>
        <v>2025</v>
      </c>
      <c r="T931" s="75">
        <v>45871</v>
      </c>
      <c r="U931" s="72" t="s">
        <v>37</v>
      </c>
      <c r="V931" s="72">
        <f>IF(Table15[[#This Row],[Payment_Status]]="Paid",1,0)</f>
        <v>0</v>
      </c>
      <c r="W931" s="72">
        <f>IF(Table15[[#This Row],[Payment_Status]]="Unpaid",1,0)</f>
        <v>0</v>
      </c>
      <c r="X931" s="72">
        <f>IF(Table15[[#This Row],[Payment_Status]]="Pending",1,0)</f>
        <v>1</v>
      </c>
      <c r="Y931" s="72" t="s">
        <v>50</v>
      </c>
      <c r="Z931" s="72" t="s">
        <v>44</v>
      </c>
      <c r="AA931" s="72" t="s">
        <v>31</v>
      </c>
      <c r="AB931" s="72">
        <v>106.34</v>
      </c>
      <c r="AC931" s="72">
        <v>143.04</v>
      </c>
      <c r="AD931" s="72" t="s">
        <v>46</v>
      </c>
      <c r="AE931" s="73">
        <v>43452</v>
      </c>
      <c r="AF931" s="72">
        <v>71</v>
      </c>
      <c r="AG931" s="76" t="s">
        <v>33</v>
      </c>
    </row>
    <row r="932" spans="5:33" x14ac:dyDescent="0.3">
      <c r="E932" s="71" t="s">
        <v>1837</v>
      </c>
      <c r="F932" s="72" t="s">
        <v>4912</v>
      </c>
      <c r="G932" s="72" t="s">
        <v>6916</v>
      </c>
      <c r="H932" s="72" t="s">
        <v>30</v>
      </c>
      <c r="I932" s="72" t="s">
        <v>8027</v>
      </c>
      <c r="J932" s="72" t="s">
        <v>8022</v>
      </c>
      <c r="K932" s="72" t="s">
        <v>1838</v>
      </c>
      <c r="L932" s="73">
        <v>45834</v>
      </c>
      <c r="M932" s="74">
        <v>0.82743055555555556</v>
      </c>
      <c r="N932" s="72">
        <v>207.93</v>
      </c>
      <c r="O932" s="72">
        <v>2659.32</v>
      </c>
      <c r="P932" s="72">
        <v>2867.25</v>
      </c>
      <c r="Q932" s="72">
        <v>1383.26</v>
      </c>
      <c r="R932" s="75">
        <v>45838</v>
      </c>
      <c r="S932" s="72" t="str">
        <f>TEXT(Table15[[#This Row],[Billing_Date]],"YYYY")</f>
        <v>2025</v>
      </c>
      <c r="T932" s="75">
        <v>45874</v>
      </c>
      <c r="U932" s="72" t="s">
        <v>28</v>
      </c>
      <c r="V932" s="72">
        <f>IF(Table15[[#This Row],[Payment_Status]]="Paid",1,0)</f>
        <v>1</v>
      </c>
      <c r="W932" s="72">
        <f>IF(Table15[[#This Row],[Payment_Status]]="Unpaid",1,0)</f>
        <v>0</v>
      </c>
      <c r="X932" s="72">
        <f>IF(Table15[[#This Row],[Payment_Status]]="Pending",1,0)</f>
        <v>0</v>
      </c>
      <c r="Y932" s="72" t="s">
        <v>43</v>
      </c>
      <c r="Z932" s="72" t="s">
        <v>44</v>
      </c>
      <c r="AA932" s="72" t="s">
        <v>31</v>
      </c>
      <c r="AB932" s="72">
        <v>127.78</v>
      </c>
      <c r="AC932" s="72">
        <v>80.150000000000006</v>
      </c>
      <c r="AD932" s="72" t="s">
        <v>32</v>
      </c>
      <c r="AE932" s="73">
        <v>45483</v>
      </c>
      <c r="AF932" s="72">
        <v>34</v>
      </c>
      <c r="AG932" s="76" t="s">
        <v>40</v>
      </c>
    </row>
    <row r="933" spans="5:33" x14ac:dyDescent="0.3">
      <c r="E933" s="71" t="s">
        <v>1839</v>
      </c>
      <c r="F933" s="72" t="s">
        <v>4913</v>
      </c>
      <c r="G933" s="72" t="s">
        <v>6917</v>
      </c>
      <c r="H933" s="72" t="s">
        <v>30</v>
      </c>
      <c r="I933" s="72" t="s">
        <v>8028</v>
      </c>
      <c r="J933" s="72" t="s">
        <v>8022</v>
      </c>
      <c r="K933" s="72" t="s">
        <v>1840</v>
      </c>
      <c r="L933" s="73">
        <v>45626</v>
      </c>
      <c r="M933" s="74">
        <v>0.29219907407407408</v>
      </c>
      <c r="N933" s="72">
        <v>423.65</v>
      </c>
      <c r="O933" s="72">
        <v>2717.62</v>
      </c>
      <c r="P933" s="72">
        <v>3141.27</v>
      </c>
      <c r="Q933" s="72">
        <v>2426.13</v>
      </c>
      <c r="R933" s="75">
        <v>45629</v>
      </c>
      <c r="S933" s="72" t="str">
        <f>TEXT(Table15[[#This Row],[Billing_Date]],"YYYY")</f>
        <v>2024</v>
      </c>
      <c r="T933" s="75">
        <v>45882</v>
      </c>
      <c r="U933" s="72" t="s">
        <v>28</v>
      </c>
      <c r="V933" s="72">
        <f>IF(Table15[[#This Row],[Payment_Status]]="Paid",1,0)</f>
        <v>1</v>
      </c>
      <c r="W933" s="72">
        <f>IF(Table15[[#This Row],[Payment_Status]]="Unpaid",1,0)</f>
        <v>0</v>
      </c>
      <c r="X933" s="72">
        <f>IF(Table15[[#This Row],[Payment_Status]]="Pending",1,0)</f>
        <v>0</v>
      </c>
      <c r="Y933" s="72" t="s">
        <v>50</v>
      </c>
      <c r="Z933" s="72" t="s">
        <v>39</v>
      </c>
      <c r="AA933" s="72" t="s">
        <v>63</v>
      </c>
      <c r="AB933" s="72">
        <v>278.16000000000003</v>
      </c>
      <c r="AC933" s="72">
        <v>145.49</v>
      </c>
      <c r="AD933" s="72" t="s">
        <v>32</v>
      </c>
      <c r="AE933" s="73">
        <v>42429</v>
      </c>
      <c r="AF933" s="72">
        <v>70</v>
      </c>
      <c r="AG933" s="76" t="s">
        <v>40</v>
      </c>
    </row>
    <row r="934" spans="5:33" x14ac:dyDescent="0.3">
      <c r="E934" s="71" t="s">
        <v>1841</v>
      </c>
      <c r="F934" s="72" t="s">
        <v>4914</v>
      </c>
      <c r="G934" s="72" t="s">
        <v>6918</v>
      </c>
      <c r="H934" s="72" t="s">
        <v>30</v>
      </c>
      <c r="I934" s="72" t="s">
        <v>8031</v>
      </c>
      <c r="J934" s="72" t="s">
        <v>8024</v>
      </c>
      <c r="K934" s="72" t="s">
        <v>1842</v>
      </c>
      <c r="L934" s="73">
        <v>45658</v>
      </c>
      <c r="M934" s="74">
        <v>0.92284722222222226</v>
      </c>
      <c r="N934" s="72">
        <v>347.59</v>
      </c>
      <c r="O934" s="72">
        <v>3794.56</v>
      </c>
      <c r="P934" s="72">
        <v>4142.1499999999996</v>
      </c>
      <c r="Q934" s="72">
        <v>2186.9</v>
      </c>
      <c r="R934" s="75">
        <v>45688</v>
      </c>
      <c r="S934" s="72" t="str">
        <f>TEXT(Table15[[#This Row],[Billing_Date]],"YYYY")</f>
        <v>2025</v>
      </c>
      <c r="T934" s="75">
        <v>45858</v>
      </c>
      <c r="U934" s="72" t="s">
        <v>28</v>
      </c>
      <c r="V934" s="72">
        <f>IF(Table15[[#This Row],[Payment_Status]]="Paid",1,0)</f>
        <v>1</v>
      </c>
      <c r="W934" s="72">
        <f>IF(Table15[[#This Row],[Payment_Status]]="Unpaid",1,0)</f>
        <v>0</v>
      </c>
      <c r="X934" s="72">
        <f>IF(Table15[[#This Row],[Payment_Status]]="Pending",1,0)</f>
        <v>0</v>
      </c>
      <c r="Y934" s="72" t="s">
        <v>50</v>
      </c>
      <c r="Z934" s="72" t="s">
        <v>39</v>
      </c>
      <c r="AA934" s="72" t="s">
        <v>63</v>
      </c>
      <c r="AB934" s="72">
        <v>168.96</v>
      </c>
      <c r="AC934" s="72">
        <v>178.63</v>
      </c>
      <c r="AD934" s="72" t="s">
        <v>32</v>
      </c>
      <c r="AE934" s="73">
        <v>45398</v>
      </c>
      <c r="AF934" s="72">
        <v>44</v>
      </c>
      <c r="AG934" s="76" t="s">
        <v>40</v>
      </c>
    </row>
    <row r="935" spans="5:33" x14ac:dyDescent="0.3">
      <c r="E935" s="71" t="s">
        <v>1843</v>
      </c>
      <c r="F935" s="72" t="s">
        <v>4915</v>
      </c>
      <c r="G935" s="72" t="s">
        <v>6919</v>
      </c>
      <c r="H935" s="72" t="s">
        <v>35</v>
      </c>
      <c r="I935" s="72" t="s">
        <v>8026</v>
      </c>
      <c r="J935" s="72" t="s">
        <v>8021</v>
      </c>
      <c r="K935" s="72" t="s">
        <v>1844</v>
      </c>
      <c r="L935" s="73">
        <v>45619</v>
      </c>
      <c r="M935" s="74">
        <v>0.79799768518518521</v>
      </c>
      <c r="N935" s="72">
        <v>145.94999999999999</v>
      </c>
      <c r="O935" s="72">
        <v>1198.53</v>
      </c>
      <c r="P935" s="72">
        <v>1344.48</v>
      </c>
      <c r="Q935" s="72">
        <v>836.95</v>
      </c>
      <c r="R935" s="75">
        <v>45621</v>
      </c>
      <c r="S935" s="72" t="str">
        <f>TEXT(Table15[[#This Row],[Billing_Date]],"YYYY")</f>
        <v>2024</v>
      </c>
      <c r="T935" s="75">
        <v>45878</v>
      </c>
      <c r="U935" s="72" t="s">
        <v>28</v>
      </c>
      <c r="V935" s="72">
        <f>IF(Table15[[#This Row],[Payment_Status]]="Paid",1,0)</f>
        <v>1</v>
      </c>
      <c r="W935" s="72">
        <f>IF(Table15[[#This Row],[Payment_Status]]="Unpaid",1,0)</f>
        <v>0</v>
      </c>
      <c r="X935" s="72">
        <f>IF(Table15[[#This Row],[Payment_Status]]="Pending",1,0)</f>
        <v>0</v>
      </c>
      <c r="Y935" s="72" t="s">
        <v>43</v>
      </c>
      <c r="Z935" s="72" t="s">
        <v>39</v>
      </c>
      <c r="AA935" s="72" t="s">
        <v>45</v>
      </c>
      <c r="AB935" s="72">
        <v>93.46</v>
      </c>
      <c r="AC935" s="72">
        <v>52.49</v>
      </c>
      <c r="AD935" s="72" t="s">
        <v>32</v>
      </c>
      <c r="AE935" s="73">
        <v>42913</v>
      </c>
      <c r="AF935" s="72">
        <v>58</v>
      </c>
      <c r="AG935" s="76" t="s">
        <v>64</v>
      </c>
    </row>
    <row r="936" spans="5:33" x14ac:dyDescent="0.3">
      <c r="E936" s="71" t="s">
        <v>1845</v>
      </c>
      <c r="F936" s="72" t="s">
        <v>4916</v>
      </c>
      <c r="G936" s="72" t="s">
        <v>6920</v>
      </c>
      <c r="H936" s="72" t="s">
        <v>26</v>
      </c>
      <c r="I936" s="72" t="s">
        <v>8027</v>
      </c>
      <c r="J936" s="72" t="s">
        <v>8022</v>
      </c>
      <c r="K936" s="72" t="s">
        <v>1846</v>
      </c>
      <c r="L936" s="73">
        <v>45630</v>
      </c>
      <c r="M936" s="74">
        <v>0.58726851851851847</v>
      </c>
      <c r="N936" s="72">
        <v>26.33</v>
      </c>
      <c r="O936" s="72">
        <v>1826.18</v>
      </c>
      <c r="P936" s="72">
        <v>1852.51</v>
      </c>
      <c r="Q936" s="72">
        <v>174.77</v>
      </c>
      <c r="R936" s="75">
        <v>45657</v>
      </c>
      <c r="S936" s="72" t="str">
        <f>TEXT(Table15[[#This Row],[Billing_Date]],"YYYY")</f>
        <v>2024</v>
      </c>
      <c r="T936" s="75">
        <v>45871</v>
      </c>
      <c r="U936" s="72" t="s">
        <v>28</v>
      </c>
      <c r="V936" s="72">
        <f>IF(Table15[[#This Row],[Payment_Status]]="Paid",1,0)</f>
        <v>1</v>
      </c>
      <c r="W936" s="72">
        <f>IF(Table15[[#This Row],[Payment_Status]]="Unpaid",1,0)</f>
        <v>0</v>
      </c>
      <c r="X936" s="72">
        <f>IF(Table15[[#This Row],[Payment_Status]]="Pending",1,0)</f>
        <v>0</v>
      </c>
      <c r="Y936" s="72" t="s">
        <v>58</v>
      </c>
      <c r="Z936" s="72" t="s">
        <v>39</v>
      </c>
      <c r="AA936" s="72" t="s">
        <v>85</v>
      </c>
      <c r="AB936" s="72">
        <v>11.04</v>
      </c>
      <c r="AC936" s="72">
        <v>15.29</v>
      </c>
      <c r="AD936" s="72" t="s">
        <v>46</v>
      </c>
      <c r="AE936" s="73">
        <v>42483</v>
      </c>
      <c r="AF936" s="72">
        <v>39</v>
      </c>
      <c r="AG936" s="76" t="s">
        <v>33</v>
      </c>
    </row>
    <row r="937" spans="5:33" x14ac:dyDescent="0.3">
      <c r="E937" s="71" t="s">
        <v>1847</v>
      </c>
      <c r="F937" s="72" t="s">
        <v>4917</v>
      </c>
      <c r="G937" s="72" t="s">
        <v>6921</v>
      </c>
      <c r="H937" s="72" t="s">
        <v>35</v>
      </c>
      <c r="I937" s="72" t="s">
        <v>8030</v>
      </c>
      <c r="J937" s="72" t="s">
        <v>8023</v>
      </c>
      <c r="K937" s="72" t="s">
        <v>1848</v>
      </c>
      <c r="L937" s="73">
        <v>45729</v>
      </c>
      <c r="M937" s="74">
        <v>0.55399305555555556</v>
      </c>
      <c r="N937" s="72">
        <v>457.59</v>
      </c>
      <c r="O937" s="72">
        <v>2335.71</v>
      </c>
      <c r="P937" s="72">
        <v>2793.3</v>
      </c>
      <c r="Q937" s="72">
        <v>3419.45</v>
      </c>
      <c r="R937" s="75">
        <v>45732</v>
      </c>
      <c r="S937" s="72" t="str">
        <f>TEXT(Table15[[#This Row],[Billing_Date]],"YYYY")</f>
        <v>2025</v>
      </c>
      <c r="T937" s="75">
        <v>45859</v>
      </c>
      <c r="U937" s="72" t="s">
        <v>37</v>
      </c>
      <c r="V937" s="72">
        <f>IF(Table15[[#This Row],[Payment_Status]]="Paid",1,0)</f>
        <v>0</v>
      </c>
      <c r="W937" s="72">
        <f>IF(Table15[[#This Row],[Payment_Status]]="Unpaid",1,0)</f>
        <v>0</v>
      </c>
      <c r="X937" s="72">
        <f>IF(Table15[[#This Row],[Payment_Status]]="Pending",1,0)</f>
        <v>1</v>
      </c>
      <c r="Y937" s="72" t="s">
        <v>43</v>
      </c>
      <c r="Z937" s="72" t="s">
        <v>39</v>
      </c>
      <c r="AA937" s="72" t="s">
        <v>51</v>
      </c>
      <c r="AB937" s="72">
        <v>293.77999999999997</v>
      </c>
      <c r="AC937" s="72">
        <v>163.81</v>
      </c>
      <c r="AD937" s="72" t="s">
        <v>32</v>
      </c>
      <c r="AE937" s="73">
        <v>44101</v>
      </c>
      <c r="AF937" s="72">
        <v>35</v>
      </c>
      <c r="AG937" s="76" t="s">
        <v>40</v>
      </c>
    </row>
    <row r="938" spans="5:33" x14ac:dyDescent="0.3">
      <c r="E938" s="71" t="s">
        <v>3719</v>
      </c>
      <c r="F938" s="72" t="s">
        <v>4918</v>
      </c>
      <c r="G938" s="72" t="s">
        <v>6922</v>
      </c>
      <c r="H938" s="72" t="s">
        <v>26</v>
      </c>
      <c r="I938" s="72" t="s">
        <v>8025</v>
      </c>
      <c r="J938" s="72" t="s">
        <v>8020</v>
      </c>
      <c r="K938" s="72" t="s">
        <v>3720</v>
      </c>
      <c r="L938" s="73">
        <v>45631</v>
      </c>
      <c r="M938" s="74">
        <v>0.93709490740740742</v>
      </c>
      <c r="N938" s="72">
        <v>350.6</v>
      </c>
      <c r="O938" s="72">
        <v>4120.3900000000003</v>
      </c>
      <c r="P938" s="72">
        <v>4470.99</v>
      </c>
      <c r="Q938" s="72">
        <v>2236.16</v>
      </c>
      <c r="R938" s="75">
        <v>45848</v>
      </c>
      <c r="S938" s="72" t="str">
        <f>TEXT(Table15[[#This Row],[Billing_Date]],"YYYY")</f>
        <v>2025</v>
      </c>
      <c r="T938" s="75">
        <v>45859</v>
      </c>
      <c r="U938" s="72" t="s">
        <v>28</v>
      </c>
      <c r="V938" s="72">
        <f>IF(Table15[[#This Row],[Payment_Status]]="Paid",1,0)</f>
        <v>1</v>
      </c>
      <c r="W938" s="72">
        <f>IF(Table15[[#This Row],[Payment_Status]]="Unpaid",1,0)</f>
        <v>0</v>
      </c>
      <c r="X938" s="72">
        <f>IF(Table15[[#This Row],[Payment_Status]]="Pending",1,0)</f>
        <v>0</v>
      </c>
      <c r="Y938" s="72" t="s">
        <v>29</v>
      </c>
      <c r="Z938" s="72" t="s">
        <v>44</v>
      </c>
      <c r="AA938" s="72" t="s">
        <v>85</v>
      </c>
      <c r="AB938" s="72">
        <v>217.94</v>
      </c>
      <c r="AC938" s="72">
        <v>132.66</v>
      </c>
      <c r="AD938" s="72" t="s">
        <v>46</v>
      </c>
      <c r="AE938" s="73">
        <v>43758</v>
      </c>
      <c r="AF938" s="72">
        <v>48</v>
      </c>
      <c r="AG938" s="76" t="s">
        <v>64</v>
      </c>
    </row>
    <row r="939" spans="5:33" x14ac:dyDescent="0.3">
      <c r="E939" s="71" t="s">
        <v>1851</v>
      </c>
      <c r="F939" s="72" t="s">
        <v>4919</v>
      </c>
      <c r="G939" s="72" t="s">
        <v>6923</v>
      </c>
      <c r="H939" s="72" t="s">
        <v>35</v>
      </c>
      <c r="I939" s="72" t="s">
        <v>8029</v>
      </c>
      <c r="J939" s="72" t="s">
        <v>8020</v>
      </c>
      <c r="K939" s="72" t="s">
        <v>1852</v>
      </c>
      <c r="L939" s="73">
        <v>45853</v>
      </c>
      <c r="M939" s="74">
        <v>0.69339120370370366</v>
      </c>
      <c r="N939" s="72">
        <v>160.4</v>
      </c>
      <c r="O939" s="72">
        <v>3286.13</v>
      </c>
      <c r="P939" s="72">
        <v>3446.53</v>
      </c>
      <c r="Q939" s="72">
        <v>871.42</v>
      </c>
      <c r="R939" s="75">
        <v>45855</v>
      </c>
      <c r="S939" s="72" t="str">
        <f>TEXT(Table15[[#This Row],[Billing_Date]],"YYYY")</f>
        <v>2025</v>
      </c>
      <c r="T939" s="75">
        <v>45874</v>
      </c>
      <c r="U939" s="72" t="s">
        <v>28</v>
      </c>
      <c r="V939" s="72">
        <f>IF(Table15[[#This Row],[Payment_Status]]="Paid",1,0)</f>
        <v>1</v>
      </c>
      <c r="W939" s="72">
        <f>IF(Table15[[#This Row],[Payment_Status]]="Unpaid",1,0)</f>
        <v>0</v>
      </c>
      <c r="X939" s="72">
        <f>IF(Table15[[#This Row],[Payment_Status]]="Pending",1,0)</f>
        <v>0</v>
      </c>
      <c r="Y939" s="72" t="s">
        <v>50</v>
      </c>
      <c r="Z939" s="72" t="s">
        <v>30</v>
      </c>
      <c r="AA939" s="72" t="s">
        <v>31</v>
      </c>
      <c r="AB939" s="72">
        <v>73.790000000000006</v>
      </c>
      <c r="AC939" s="72">
        <v>86.61</v>
      </c>
      <c r="AD939" s="72" t="s">
        <v>46</v>
      </c>
      <c r="AE939" s="73">
        <v>44248</v>
      </c>
      <c r="AF939" s="72">
        <v>44</v>
      </c>
      <c r="AG939" s="76" t="s">
        <v>64</v>
      </c>
    </row>
    <row r="940" spans="5:33" x14ac:dyDescent="0.3">
      <c r="E940" s="71" t="s">
        <v>1853</v>
      </c>
      <c r="F940" s="72" t="s">
        <v>4920</v>
      </c>
      <c r="G940" s="72" t="s">
        <v>6924</v>
      </c>
      <c r="H940" s="72" t="s">
        <v>35</v>
      </c>
      <c r="I940" s="72" t="s">
        <v>8027</v>
      </c>
      <c r="J940" s="72" t="s">
        <v>8022</v>
      </c>
      <c r="K940" s="72" t="s">
        <v>1854</v>
      </c>
      <c r="L940" s="73">
        <v>45561</v>
      </c>
      <c r="M940" s="74">
        <v>0.86423611111111109</v>
      </c>
      <c r="N940" s="72">
        <v>65.45</v>
      </c>
      <c r="O940" s="72">
        <v>4665.4399999999996</v>
      </c>
      <c r="P940" s="72">
        <v>4730.8899999999903</v>
      </c>
      <c r="Q940" s="72">
        <v>455.41</v>
      </c>
      <c r="R940" s="75">
        <v>45745</v>
      </c>
      <c r="S940" s="72" t="str">
        <f>TEXT(Table15[[#This Row],[Billing_Date]],"YYYY")</f>
        <v>2025</v>
      </c>
      <c r="T940" s="75">
        <v>45871</v>
      </c>
      <c r="U940" s="72" t="s">
        <v>37</v>
      </c>
      <c r="V940" s="72">
        <f>IF(Table15[[#This Row],[Payment_Status]]="Paid",1,0)</f>
        <v>0</v>
      </c>
      <c r="W940" s="72">
        <f>IF(Table15[[#This Row],[Payment_Status]]="Unpaid",1,0)</f>
        <v>0</v>
      </c>
      <c r="X940" s="72">
        <f>IF(Table15[[#This Row],[Payment_Status]]="Pending",1,0)</f>
        <v>1</v>
      </c>
      <c r="Y940" s="72" t="s">
        <v>38</v>
      </c>
      <c r="Z940" s="72" t="s">
        <v>39</v>
      </c>
      <c r="AA940" s="72" t="s">
        <v>45</v>
      </c>
      <c r="AB940" s="72">
        <v>39.74</v>
      </c>
      <c r="AC940" s="72">
        <v>25.71</v>
      </c>
      <c r="AD940" s="72" t="s">
        <v>32</v>
      </c>
      <c r="AE940" s="73">
        <v>45386</v>
      </c>
      <c r="AF940" s="72">
        <v>52</v>
      </c>
      <c r="AG940" s="76" t="s">
        <v>64</v>
      </c>
    </row>
    <row r="941" spans="5:33" x14ac:dyDescent="0.3">
      <c r="E941" s="71" t="s">
        <v>1855</v>
      </c>
      <c r="F941" s="72" t="s">
        <v>4921</v>
      </c>
      <c r="G941" s="72" t="s">
        <v>6925</v>
      </c>
      <c r="H941" s="72" t="s">
        <v>30</v>
      </c>
      <c r="I941" s="72" t="s">
        <v>8029</v>
      </c>
      <c r="J941" s="72" t="s">
        <v>8020</v>
      </c>
      <c r="K941" s="72" t="s">
        <v>1856</v>
      </c>
      <c r="L941" s="73">
        <v>45561</v>
      </c>
      <c r="M941" s="74">
        <v>0.76415509259259262</v>
      </c>
      <c r="N941" s="72">
        <v>350.46</v>
      </c>
      <c r="O941" s="72">
        <v>4269.12</v>
      </c>
      <c r="P941" s="72">
        <v>4619.58</v>
      </c>
      <c r="Q941" s="72">
        <v>1839.2</v>
      </c>
      <c r="R941" s="75">
        <v>45617</v>
      </c>
      <c r="S941" s="72" t="str">
        <f>TEXT(Table15[[#This Row],[Billing_Date]],"YYYY")</f>
        <v>2024</v>
      </c>
      <c r="T941" s="75">
        <v>45881</v>
      </c>
      <c r="U941" s="72" t="s">
        <v>49</v>
      </c>
      <c r="V941" s="72">
        <f>IF(Table15[[#This Row],[Payment_Status]]="Paid",1,0)</f>
        <v>0</v>
      </c>
      <c r="W941" s="72">
        <f>IF(Table15[[#This Row],[Payment_Status]]="Unpaid",1,0)</f>
        <v>1</v>
      </c>
      <c r="X941" s="72">
        <f>IF(Table15[[#This Row],[Payment_Status]]="Pending",1,0)</f>
        <v>0</v>
      </c>
      <c r="Y941" s="72" t="s">
        <v>29</v>
      </c>
      <c r="Z941" s="72" t="s">
        <v>44</v>
      </c>
      <c r="AA941" s="72" t="s">
        <v>85</v>
      </c>
      <c r="AB941" s="72">
        <v>243.55</v>
      </c>
      <c r="AC941" s="72">
        <v>106.91</v>
      </c>
      <c r="AD941" s="72" t="s">
        <v>32</v>
      </c>
      <c r="AE941" s="73">
        <v>42830</v>
      </c>
      <c r="AF941" s="72">
        <v>55</v>
      </c>
      <c r="AG941" s="76" t="s">
        <v>33</v>
      </c>
    </row>
    <row r="942" spans="5:33" x14ac:dyDescent="0.3">
      <c r="E942" s="71" t="s">
        <v>1857</v>
      </c>
      <c r="F942" s="72" t="s">
        <v>4922</v>
      </c>
      <c r="G942" s="72" t="s">
        <v>6926</v>
      </c>
      <c r="H942" s="72" t="s">
        <v>30</v>
      </c>
      <c r="I942" s="72" t="s">
        <v>8025</v>
      </c>
      <c r="J942" s="72" t="s">
        <v>8020</v>
      </c>
      <c r="K942" s="72" t="s">
        <v>1858</v>
      </c>
      <c r="L942" s="73">
        <v>45534</v>
      </c>
      <c r="M942" s="74">
        <v>0.6262847222222222</v>
      </c>
      <c r="N942" s="72">
        <v>209.64</v>
      </c>
      <c r="O942" s="72">
        <v>2503.12</v>
      </c>
      <c r="P942" s="72">
        <v>2712.7599999999902</v>
      </c>
      <c r="Q942" s="72">
        <v>965.6</v>
      </c>
      <c r="R942" s="75">
        <v>45662</v>
      </c>
      <c r="S942" s="72" t="str">
        <f>TEXT(Table15[[#This Row],[Billing_Date]],"YYYY")</f>
        <v>2025</v>
      </c>
      <c r="T942" s="75">
        <v>45857</v>
      </c>
      <c r="U942" s="72" t="s">
        <v>37</v>
      </c>
      <c r="V942" s="72">
        <f>IF(Table15[[#This Row],[Payment_Status]]="Paid",1,0)</f>
        <v>0</v>
      </c>
      <c r="W942" s="72">
        <f>IF(Table15[[#This Row],[Payment_Status]]="Unpaid",1,0)</f>
        <v>0</v>
      </c>
      <c r="X942" s="72">
        <f>IF(Table15[[#This Row],[Payment_Status]]="Pending",1,0)</f>
        <v>1</v>
      </c>
      <c r="Y942" s="72" t="s">
        <v>58</v>
      </c>
      <c r="Z942" s="72" t="s">
        <v>30</v>
      </c>
      <c r="AA942" s="72" t="s">
        <v>85</v>
      </c>
      <c r="AB942" s="72">
        <v>105.35</v>
      </c>
      <c r="AC942" s="72">
        <v>104.29</v>
      </c>
      <c r="AD942" s="72" t="s">
        <v>46</v>
      </c>
      <c r="AE942" s="73">
        <v>44649</v>
      </c>
      <c r="AF942" s="72">
        <v>25</v>
      </c>
      <c r="AG942" s="76" t="s">
        <v>40</v>
      </c>
    </row>
    <row r="943" spans="5:33" x14ac:dyDescent="0.3">
      <c r="E943" s="71" t="s">
        <v>1859</v>
      </c>
      <c r="F943" s="72" t="s">
        <v>4923</v>
      </c>
      <c r="G943" s="72" t="s">
        <v>6927</v>
      </c>
      <c r="H943" s="72" t="s">
        <v>35</v>
      </c>
      <c r="I943" s="72" t="s">
        <v>8031</v>
      </c>
      <c r="J943" s="72" t="s">
        <v>8024</v>
      </c>
      <c r="K943" s="72" t="s">
        <v>1860</v>
      </c>
      <c r="L943" s="73">
        <v>45500</v>
      </c>
      <c r="M943" s="74">
        <v>0.56827546296296294</v>
      </c>
      <c r="N943" s="72">
        <v>140.19999999999999</v>
      </c>
      <c r="O943" s="72">
        <v>1420.59</v>
      </c>
      <c r="P943" s="72">
        <v>1560.79</v>
      </c>
      <c r="Q943" s="72">
        <v>804.83</v>
      </c>
      <c r="R943" s="75">
        <v>45772</v>
      </c>
      <c r="S943" s="72" t="str">
        <f>TEXT(Table15[[#This Row],[Billing_Date]],"YYYY")</f>
        <v>2025</v>
      </c>
      <c r="T943" s="75">
        <v>45862</v>
      </c>
      <c r="U943" s="72" t="s">
        <v>28</v>
      </c>
      <c r="V943" s="72">
        <f>IF(Table15[[#This Row],[Payment_Status]]="Paid",1,0)</f>
        <v>1</v>
      </c>
      <c r="W943" s="72">
        <f>IF(Table15[[#This Row],[Payment_Status]]="Unpaid",1,0)</f>
        <v>0</v>
      </c>
      <c r="X943" s="72">
        <f>IF(Table15[[#This Row],[Payment_Status]]="Pending",1,0)</f>
        <v>0</v>
      </c>
      <c r="Y943" s="72" t="s">
        <v>38</v>
      </c>
      <c r="Z943" s="72" t="s">
        <v>44</v>
      </c>
      <c r="AA943" s="72" t="s">
        <v>51</v>
      </c>
      <c r="AB943" s="72">
        <v>84.66</v>
      </c>
      <c r="AC943" s="72">
        <v>55.54</v>
      </c>
      <c r="AD943" s="72" t="s">
        <v>46</v>
      </c>
      <c r="AE943" s="73">
        <v>43576</v>
      </c>
      <c r="AF943" s="72">
        <v>57</v>
      </c>
      <c r="AG943" s="76" t="s">
        <v>64</v>
      </c>
    </row>
    <row r="944" spans="5:33" x14ac:dyDescent="0.3">
      <c r="E944" s="71" t="s">
        <v>1861</v>
      </c>
      <c r="F944" s="72" t="s">
        <v>4924</v>
      </c>
      <c r="G944" s="72" t="s">
        <v>6928</v>
      </c>
      <c r="H944" s="72" t="s">
        <v>26</v>
      </c>
      <c r="I944" s="72" t="s">
        <v>8030</v>
      </c>
      <c r="J944" s="72" t="s">
        <v>8023</v>
      </c>
      <c r="K944" s="72" t="s">
        <v>1862</v>
      </c>
      <c r="L944" s="73">
        <v>45708</v>
      </c>
      <c r="M944" s="74">
        <v>0.51468749999999996</v>
      </c>
      <c r="N944" s="72">
        <v>388.41</v>
      </c>
      <c r="O944" s="72">
        <v>2881.7</v>
      </c>
      <c r="P944" s="72">
        <v>3270.1099999999901</v>
      </c>
      <c r="Q944" s="72">
        <v>2220.54</v>
      </c>
      <c r="R944" s="75">
        <v>45712</v>
      </c>
      <c r="S944" s="72" t="str">
        <f>TEXT(Table15[[#This Row],[Billing_Date]],"YYYY")</f>
        <v>2025</v>
      </c>
      <c r="T944" s="75">
        <v>45865</v>
      </c>
      <c r="U944" s="72" t="s">
        <v>28</v>
      </c>
      <c r="V944" s="72">
        <f>IF(Table15[[#This Row],[Payment_Status]]="Paid",1,0)</f>
        <v>1</v>
      </c>
      <c r="W944" s="72">
        <f>IF(Table15[[#This Row],[Payment_Status]]="Unpaid",1,0)</f>
        <v>0</v>
      </c>
      <c r="X944" s="72">
        <f>IF(Table15[[#This Row],[Payment_Status]]="Pending",1,0)</f>
        <v>0</v>
      </c>
      <c r="Y944" s="72" t="s">
        <v>43</v>
      </c>
      <c r="Z944" s="72" t="s">
        <v>30</v>
      </c>
      <c r="AA944" s="72" t="s">
        <v>63</v>
      </c>
      <c r="AB944" s="72">
        <v>262.02999999999997</v>
      </c>
      <c r="AC944" s="72">
        <v>126.38</v>
      </c>
      <c r="AD944" s="72" t="s">
        <v>32</v>
      </c>
      <c r="AE944" s="73">
        <v>42826</v>
      </c>
      <c r="AF944" s="72">
        <v>58</v>
      </c>
      <c r="AG944" s="76" t="s">
        <v>33</v>
      </c>
    </row>
    <row r="945" spans="5:33" x14ac:dyDescent="0.3">
      <c r="E945" s="71" t="s">
        <v>1863</v>
      </c>
      <c r="F945" s="72" t="s">
        <v>4925</v>
      </c>
      <c r="G945" s="72" t="s">
        <v>6929</v>
      </c>
      <c r="H945" s="72" t="s">
        <v>30</v>
      </c>
      <c r="I945" s="72" t="s">
        <v>8030</v>
      </c>
      <c r="J945" s="72" t="s">
        <v>8023</v>
      </c>
      <c r="K945" s="72" t="s">
        <v>1864</v>
      </c>
      <c r="L945" s="73">
        <v>45544</v>
      </c>
      <c r="M945" s="74">
        <v>0.26858796296296295</v>
      </c>
      <c r="N945" s="72">
        <v>379.32</v>
      </c>
      <c r="O945" s="72">
        <v>2466.13</v>
      </c>
      <c r="P945" s="72">
        <v>2845.45</v>
      </c>
      <c r="Q945" s="72">
        <v>1913.21</v>
      </c>
      <c r="R945" s="75">
        <v>45830</v>
      </c>
      <c r="S945" s="72" t="str">
        <f>TEXT(Table15[[#This Row],[Billing_Date]],"YYYY")</f>
        <v>2025</v>
      </c>
      <c r="T945" s="75">
        <v>45880</v>
      </c>
      <c r="U945" s="72" t="s">
        <v>37</v>
      </c>
      <c r="V945" s="72">
        <f>IF(Table15[[#This Row],[Payment_Status]]="Paid",1,0)</f>
        <v>0</v>
      </c>
      <c r="W945" s="72">
        <f>IF(Table15[[#This Row],[Payment_Status]]="Unpaid",1,0)</f>
        <v>0</v>
      </c>
      <c r="X945" s="72">
        <f>IF(Table15[[#This Row],[Payment_Status]]="Pending",1,0)</f>
        <v>1</v>
      </c>
      <c r="Y945" s="72" t="s">
        <v>50</v>
      </c>
      <c r="Z945" s="72" t="s">
        <v>30</v>
      </c>
      <c r="AA945" s="72" t="s">
        <v>63</v>
      </c>
      <c r="AB945" s="72">
        <v>232.45</v>
      </c>
      <c r="AC945" s="72">
        <v>146.87</v>
      </c>
      <c r="AD945" s="72" t="s">
        <v>46</v>
      </c>
      <c r="AE945" s="73">
        <v>44230</v>
      </c>
      <c r="AF945" s="72">
        <v>64</v>
      </c>
      <c r="AG945" s="76" t="s">
        <v>64</v>
      </c>
    </row>
    <row r="946" spans="5:33" x14ac:dyDescent="0.3">
      <c r="E946" s="71" t="s">
        <v>1865</v>
      </c>
      <c r="F946" s="72" t="s">
        <v>4926</v>
      </c>
      <c r="G946" s="72" t="s">
        <v>6930</v>
      </c>
      <c r="H946" s="72" t="s">
        <v>35</v>
      </c>
      <c r="I946" s="72" t="s">
        <v>8031</v>
      </c>
      <c r="J946" s="72" t="s">
        <v>8024</v>
      </c>
      <c r="K946" s="72" t="s">
        <v>1866</v>
      </c>
      <c r="L946" s="73">
        <v>45562</v>
      </c>
      <c r="M946" s="74">
        <v>0.77240740740740743</v>
      </c>
      <c r="N946" s="72">
        <v>340.39</v>
      </c>
      <c r="O946" s="72">
        <v>2316.9499999999998</v>
      </c>
      <c r="P946" s="72">
        <v>2657.3399999999901</v>
      </c>
      <c r="Q946" s="72">
        <v>2437.15</v>
      </c>
      <c r="R946" s="75">
        <v>45564</v>
      </c>
      <c r="S946" s="72" t="str">
        <f>TEXT(Table15[[#This Row],[Billing_Date]],"YYYY")</f>
        <v>2024</v>
      </c>
      <c r="T946" s="75">
        <v>45881</v>
      </c>
      <c r="U946" s="72" t="s">
        <v>37</v>
      </c>
      <c r="V946" s="72">
        <f>IF(Table15[[#This Row],[Payment_Status]]="Paid",1,0)</f>
        <v>0</v>
      </c>
      <c r="W946" s="72">
        <f>IF(Table15[[#This Row],[Payment_Status]]="Unpaid",1,0)</f>
        <v>0</v>
      </c>
      <c r="X946" s="72">
        <f>IF(Table15[[#This Row],[Payment_Status]]="Pending",1,0)</f>
        <v>1</v>
      </c>
      <c r="Y946" s="72" t="s">
        <v>38</v>
      </c>
      <c r="Z946" s="72" t="s">
        <v>44</v>
      </c>
      <c r="AA946" s="72" t="s">
        <v>63</v>
      </c>
      <c r="AB946" s="72">
        <v>183.33</v>
      </c>
      <c r="AC946" s="72">
        <v>157.06</v>
      </c>
      <c r="AD946" s="72" t="s">
        <v>32</v>
      </c>
      <c r="AE946" s="73">
        <v>43842</v>
      </c>
      <c r="AF946" s="72">
        <v>54</v>
      </c>
      <c r="AG946" s="76" t="s">
        <v>40</v>
      </c>
    </row>
    <row r="947" spans="5:33" x14ac:dyDescent="0.3">
      <c r="E947" s="71" t="s">
        <v>578</v>
      </c>
      <c r="F947" s="72" t="s">
        <v>4927</v>
      </c>
      <c r="G947" s="72" t="s">
        <v>6931</v>
      </c>
      <c r="H947" s="72" t="s">
        <v>35</v>
      </c>
      <c r="I947" s="72" t="s">
        <v>8031</v>
      </c>
      <c r="J947" s="72" t="s">
        <v>8024</v>
      </c>
      <c r="K947" s="72" t="s">
        <v>579</v>
      </c>
      <c r="L947" s="73">
        <v>45819</v>
      </c>
      <c r="M947" s="74">
        <v>0.24393518518518517</v>
      </c>
      <c r="N947" s="72">
        <v>16.579999999999998</v>
      </c>
      <c r="O947" s="72">
        <v>1662.4</v>
      </c>
      <c r="P947" s="72">
        <v>1678.98</v>
      </c>
      <c r="Q947" s="72">
        <v>97.88</v>
      </c>
      <c r="R947" s="75">
        <v>45821</v>
      </c>
      <c r="S947" s="72" t="str">
        <f>TEXT(Table15[[#This Row],[Billing_Date]],"YYYY")</f>
        <v>2025</v>
      </c>
      <c r="T947" s="75">
        <v>45868</v>
      </c>
      <c r="U947" s="72" t="s">
        <v>28</v>
      </c>
      <c r="V947" s="72">
        <f>IF(Table15[[#This Row],[Payment_Status]]="Paid",1,0)</f>
        <v>1</v>
      </c>
      <c r="W947" s="72">
        <f>IF(Table15[[#This Row],[Payment_Status]]="Unpaid",1,0)</f>
        <v>0</v>
      </c>
      <c r="X947" s="72">
        <f>IF(Table15[[#This Row],[Payment_Status]]="Pending",1,0)</f>
        <v>0</v>
      </c>
      <c r="Y947" s="72" t="s">
        <v>38</v>
      </c>
      <c r="Z947" s="72" t="s">
        <v>39</v>
      </c>
      <c r="AA947" s="72" t="s">
        <v>31</v>
      </c>
      <c r="AB947" s="72">
        <v>10.89</v>
      </c>
      <c r="AC947" s="72">
        <v>5.69</v>
      </c>
      <c r="AD947" s="72" t="s">
        <v>32</v>
      </c>
      <c r="AE947" s="73">
        <v>43529</v>
      </c>
      <c r="AF947" s="72">
        <v>67</v>
      </c>
      <c r="AG947" s="76" t="s">
        <v>64</v>
      </c>
    </row>
    <row r="948" spans="5:33" x14ac:dyDescent="0.3">
      <c r="E948" s="71" t="s">
        <v>1869</v>
      </c>
      <c r="F948" s="72" t="s">
        <v>4928</v>
      </c>
      <c r="G948" s="72" t="s">
        <v>6932</v>
      </c>
      <c r="H948" s="72" t="s">
        <v>30</v>
      </c>
      <c r="I948" s="72" t="s">
        <v>8025</v>
      </c>
      <c r="J948" s="72" t="s">
        <v>8020</v>
      </c>
      <c r="K948" s="72" t="s">
        <v>1870</v>
      </c>
      <c r="L948" s="73">
        <v>45628</v>
      </c>
      <c r="M948" s="74">
        <v>0.77315972222222218</v>
      </c>
      <c r="N948" s="72">
        <v>12.7</v>
      </c>
      <c r="O948" s="72">
        <v>2452.92</v>
      </c>
      <c r="P948" s="72">
        <v>2465.62</v>
      </c>
      <c r="Q948" s="72">
        <v>81.569999999999993</v>
      </c>
      <c r="R948" s="75">
        <v>45698</v>
      </c>
      <c r="S948" s="72" t="str">
        <f>TEXT(Table15[[#This Row],[Billing_Date]],"YYYY")</f>
        <v>2025</v>
      </c>
      <c r="T948" s="75">
        <v>45875</v>
      </c>
      <c r="U948" s="72" t="s">
        <v>28</v>
      </c>
      <c r="V948" s="72">
        <f>IF(Table15[[#This Row],[Payment_Status]]="Paid",1,0)</f>
        <v>1</v>
      </c>
      <c r="W948" s="72">
        <f>IF(Table15[[#This Row],[Payment_Status]]="Unpaid",1,0)</f>
        <v>0</v>
      </c>
      <c r="X948" s="72">
        <f>IF(Table15[[#This Row],[Payment_Status]]="Pending",1,0)</f>
        <v>0</v>
      </c>
      <c r="Y948" s="72" t="s">
        <v>58</v>
      </c>
      <c r="Z948" s="72" t="s">
        <v>44</v>
      </c>
      <c r="AA948" s="72" t="s">
        <v>45</v>
      </c>
      <c r="AB948" s="72">
        <v>7.59</v>
      </c>
      <c r="AC948" s="72">
        <v>5.1100000000000003</v>
      </c>
      <c r="AD948" s="72" t="s">
        <v>46</v>
      </c>
      <c r="AE948" s="73">
        <v>44832</v>
      </c>
      <c r="AF948" s="72">
        <v>64</v>
      </c>
      <c r="AG948" s="76" t="s">
        <v>40</v>
      </c>
    </row>
    <row r="949" spans="5:33" x14ac:dyDescent="0.3">
      <c r="E949" s="71" t="s">
        <v>1871</v>
      </c>
      <c r="F949" s="72" t="s">
        <v>4929</v>
      </c>
      <c r="G949" s="72" t="s">
        <v>6933</v>
      </c>
      <c r="H949" s="72" t="s">
        <v>30</v>
      </c>
      <c r="I949" s="72" t="s">
        <v>8026</v>
      </c>
      <c r="J949" s="72" t="s">
        <v>8021</v>
      </c>
      <c r="K949" s="72" t="s">
        <v>1872</v>
      </c>
      <c r="L949" s="73">
        <v>45849</v>
      </c>
      <c r="M949" s="74">
        <v>8.1990740740740739E-2</v>
      </c>
      <c r="N949" s="72">
        <v>487.4</v>
      </c>
      <c r="O949" s="72">
        <v>3522.94</v>
      </c>
      <c r="P949" s="72">
        <v>4010.34</v>
      </c>
      <c r="Q949" s="72">
        <v>3010.56</v>
      </c>
      <c r="R949" s="75">
        <v>45853</v>
      </c>
      <c r="S949" s="72" t="str">
        <f>TEXT(Table15[[#This Row],[Billing_Date]],"YYYY")</f>
        <v>2025</v>
      </c>
      <c r="T949" s="75">
        <v>45857</v>
      </c>
      <c r="U949" s="72" t="s">
        <v>37</v>
      </c>
      <c r="V949" s="72">
        <f>IF(Table15[[#This Row],[Payment_Status]]="Paid",1,0)</f>
        <v>0</v>
      </c>
      <c r="W949" s="72">
        <f>IF(Table15[[#This Row],[Payment_Status]]="Unpaid",1,0)</f>
        <v>0</v>
      </c>
      <c r="X949" s="72">
        <f>IF(Table15[[#This Row],[Payment_Status]]="Pending",1,0)</f>
        <v>1</v>
      </c>
      <c r="Y949" s="72" t="s">
        <v>58</v>
      </c>
      <c r="Z949" s="72" t="s">
        <v>44</v>
      </c>
      <c r="AA949" s="72" t="s">
        <v>51</v>
      </c>
      <c r="AB949" s="72">
        <v>275.10000000000002</v>
      </c>
      <c r="AC949" s="72">
        <v>212.3</v>
      </c>
      <c r="AD949" s="72" t="s">
        <v>32</v>
      </c>
      <c r="AE949" s="73">
        <v>43688</v>
      </c>
      <c r="AF949" s="72">
        <v>61</v>
      </c>
      <c r="AG949" s="76" t="s">
        <v>64</v>
      </c>
    </row>
    <row r="950" spans="5:33" x14ac:dyDescent="0.3">
      <c r="E950" s="71" t="s">
        <v>1873</v>
      </c>
      <c r="F950" s="72" t="s">
        <v>4930</v>
      </c>
      <c r="G950" s="72" t="s">
        <v>6934</v>
      </c>
      <c r="H950" s="72" t="s">
        <v>30</v>
      </c>
      <c r="I950" s="72" t="s">
        <v>8029</v>
      </c>
      <c r="J950" s="72" t="s">
        <v>8020</v>
      </c>
      <c r="K950" s="72" t="s">
        <v>1874</v>
      </c>
      <c r="L950" s="73">
        <v>45655</v>
      </c>
      <c r="M950" s="74">
        <v>0.15456018518518519</v>
      </c>
      <c r="N950" s="72">
        <v>395.32</v>
      </c>
      <c r="O950" s="72">
        <v>1586.49</v>
      </c>
      <c r="P950" s="72">
        <v>1981.81</v>
      </c>
      <c r="Q950" s="72">
        <v>1907.32</v>
      </c>
      <c r="R950" s="75">
        <v>45658</v>
      </c>
      <c r="S950" s="72" t="str">
        <f>TEXT(Table15[[#This Row],[Billing_Date]],"YYYY")</f>
        <v>2025</v>
      </c>
      <c r="T950" s="75">
        <v>45876</v>
      </c>
      <c r="U950" s="72" t="s">
        <v>49</v>
      </c>
      <c r="V950" s="72">
        <f>IF(Table15[[#This Row],[Payment_Status]]="Paid",1,0)</f>
        <v>0</v>
      </c>
      <c r="W950" s="72">
        <f>IF(Table15[[#This Row],[Payment_Status]]="Unpaid",1,0)</f>
        <v>1</v>
      </c>
      <c r="X950" s="72">
        <f>IF(Table15[[#This Row],[Payment_Status]]="Pending",1,0)</f>
        <v>0</v>
      </c>
      <c r="Y950" s="72" t="s">
        <v>43</v>
      </c>
      <c r="Z950" s="72" t="s">
        <v>30</v>
      </c>
      <c r="AA950" s="72" t="s">
        <v>85</v>
      </c>
      <c r="AB950" s="72">
        <v>220.26</v>
      </c>
      <c r="AC950" s="72">
        <v>175.06</v>
      </c>
      <c r="AD950" s="72" t="s">
        <v>46</v>
      </c>
      <c r="AE950" s="73">
        <v>42703</v>
      </c>
      <c r="AF950" s="72">
        <v>34</v>
      </c>
      <c r="AG950" s="76" t="s">
        <v>64</v>
      </c>
    </row>
    <row r="951" spans="5:33" x14ac:dyDescent="0.3">
      <c r="E951" s="71" t="s">
        <v>1875</v>
      </c>
      <c r="F951" s="72" t="s">
        <v>4931</v>
      </c>
      <c r="G951" s="72" t="s">
        <v>6935</v>
      </c>
      <c r="H951" s="72" t="s">
        <v>30</v>
      </c>
      <c r="I951" s="72" t="s">
        <v>8031</v>
      </c>
      <c r="J951" s="72" t="s">
        <v>8024</v>
      </c>
      <c r="K951" s="72" t="s">
        <v>1876</v>
      </c>
      <c r="L951" s="73">
        <v>45677</v>
      </c>
      <c r="M951" s="74">
        <v>0.34469907407407407</v>
      </c>
      <c r="N951" s="72">
        <v>270.95999999999998</v>
      </c>
      <c r="O951" s="72">
        <v>3960.34</v>
      </c>
      <c r="P951" s="72">
        <v>4231.3</v>
      </c>
      <c r="Q951" s="72">
        <v>1507.18</v>
      </c>
      <c r="R951" s="75">
        <v>45788</v>
      </c>
      <c r="S951" s="72" t="str">
        <f>TEXT(Table15[[#This Row],[Billing_Date]],"YYYY")</f>
        <v>2025</v>
      </c>
      <c r="T951" s="75">
        <v>45874</v>
      </c>
      <c r="U951" s="72" t="s">
        <v>37</v>
      </c>
      <c r="V951" s="72">
        <f>IF(Table15[[#This Row],[Payment_Status]]="Paid",1,0)</f>
        <v>0</v>
      </c>
      <c r="W951" s="72">
        <f>IF(Table15[[#This Row],[Payment_Status]]="Unpaid",1,0)</f>
        <v>0</v>
      </c>
      <c r="X951" s="72">
        <f>IF(Table15[[#This Row],[Payment_Status]]="Pending",1,0)</f>
        <v>1</v>
      </c>
      <c r="Y951" s="72" t="s">
        <v>43</v>
      </c>
      <c r="Z951" s="72" t="s">
        <v>44</v>
      </c>
      <c r="AA951" s="72" t="s">
        <v>85</v>
      </c>
      <c r="AB951" s="72">
        <v>185.44</v>
      </c>
      <c r="AC951" s="72">
        <v>85.52</v>
      </c>
      <c r="AD951" s="72" t="s">
        <v>46</v>
      </c>
      <c r="AE951" s="73">
        <v>45402</v>
      </c>
      <c r="AF951" s="72">
        <v>51</v>
      </c>
      <c r="AG951" s="76" t="s">
        <v>64</v>
      </c>
    </row>
    <row r="952" spans="5:33" x14ac:dyDescent="0.3">
      <c r="E952" s="71" t="s">
        <v>1877</v>
      </c>
      <c r="F952" s="72" t="s">
        <v>4932</v>
      </c>
      <c r="G952" s="72" t="s">
        <v>6936</v>
      </c>
      <c r="H952" s="72" t="s">
        <v>26</v>
      </c>
      <c r="I952" s="72" t="s">
        <v>8030</v>
      </c>
      <c r="J952" s="72" t="s">
        <v>8023</v>
      </c>
      <c r="K952" s="72" t="s">
        <v>1878</v>
      </c>
      <c r="L952" s="73">
        <v>45821</v>
      </c>
      <c r="M952" s="74">
        <v>0.77177083333333329</v>
      </c>
      <c r="N952" s="72">
        <v>118.38</v>
      </c>
      <c r="O952" s="72">
        <v>4240.58</v>
      </c>
      <c r="P952" s="72">
        <v>4358.96</v>
      </c>
      <c r="Q952" s="72">
        <v>731.25</v>
      </c>
      <c r="R952" s="75">
        <v>45823</v>
      </c>
      <c r="S952" s="72" t="str">
        <f>TEXT(Table15[[#This Row],[Billing_Date]],"YYYY")</f>
        <v>2025</v>
      </c>
      <c r="T952" s="75">
        <v>45872</v>
      </c>
      <c r="U952" s="72" t="s">
        <v>37</v>
      </c>
      <c r="V952" s="72">
        <f>IF(Table15[[#This Row],[Payment_Status]]="Paid",1,0)</f>
        <v>0</v>
      </c>
      <c r="W952" s="72">
        <f>IF(Table15[[#This Row],[Payment_Status]]="Unpaid",1,0)</f>
        <v>0</v>
      </c>
      <c r="X952" s="72">
        <f>IF(Table15[[#This Row],[Payment_Status]]="Pending",1,0)</f>
        <v>1</v>
      </c>
      <c r="Y952" s="72" t="s">
        <v>38</v>
      </c>
      <c r="Z952" s="72" t="s">
        <v>44</v>
      </c>
      <c r="AA952" s="72" t="s">
        <v>45</v>
      </c>
      <c r="AB952" s="72">
        <v>70.08</v>
      </c>
      <c r="AC952" s="72">
        <v>48.3</v>
      </c>
      <c r="AD952" s="72" t="s">
        <v>32</v>
      </c>
      <c r="AE952" s="73">
        <v>44993</v>
      </c>
      <c r="AF952" s="72">
        <v>35</v>
      </c>
      <c r="AG952" s="76" t="s">
        <v>64</v>
      </c>
    </row>
    <row r="953" spans="5:33" x14ac:dyDescent="0.3">
      <c r="E953" s="71" t="s">
        <v>1879</v>
      </c>
      <c r="F953" s="72" t="s">
        <v>4933</v>
      </c>
      <c r="G953" s="72" t="s">
        <v>6937</v>
      </c>
      <c r="H953" s="72" t="s">
        <v>30</v>
      </c>
      <c r="I953" s="72" t="s">
        <v>8029</v>
      </c>
      <c r="J953" s="72" t="s">
        <v>8020</v>
      </c>
      <c r="K953" s="72" t="s">
        <v>1880</v>
      </c>
      <c r="L953" s="73">
        <v>45670</v>
      </c>
      <c r="M953" s="74">
        <v>0.52702546296296293</v>
      </c>
      <c r="N953" s="72">
        <v>193.5</v>
      </c>
      <c r="O953" s="72">
        <v>1091.24</v>
      </c>
      <c r="P953" s="72">
        <v>1284.74</v>
      </c>
      <c r="Q953" s="72">
        <v>1267.9100000000001</v>
      </c>
      <c r="R953" s="75">
        <v>45682</v>
      </c>
      <c r="S953" s="72" t="str">
        <f>TEXT(Table15[[#This Row],[Billing_Date]],"YYYY")</f>
        <v>2025</v>
      </c>
      <c r="T953" s="75">
        <v>45880</v>
      </c>
      <c r="U953" s="72" t="s">
        <v>49</v>
      </c>
      <c r="V953" s="72">
        <f>IF(Table15[[#This Row],[Payment_Status]]="Paid",1,0)</f>
        <v>0</v>
      </c>
      <c r="W953" s="72">
        <f>IF(Table15[[#This Row],[Payment_Status]]="Unpaid",1,0)</f>
        <v>1</v>
      </c>
      <c r="X953" s="72">
        <f>IF(Table15[[#This Row],[Payment_Status]]="Pending",1,0)</f>
        <v>0</v>
      </c>
      <c r="Y953" s="72" t="s">
        <v>29</v>
      </c>
      <c r="Z953" s="72" t="s">
        <v>44</v>
      </c>
      <c r="AA953" s="72" t="s">
        <v>85</v>
      </c>
      <c r="AB953" s="72">
        <v>100.76</v>
      </c>
      <c r="AC953" s="72">
        <v>92.74</v>
      </c>
      <c r="AD953" s="72" t="s">
        <v>46</v>
      </c>
      <c r="AE953" s="73">
        <v>44726</v>
      </c>
      <c r="AF953" s="72">
        <v>45</v>
      </c>
      <c r="AG953" s="76" t="s">
        <v>64</v>
      </c>
    </row>
    <row r="954" spans="5:33" x14ac:dyDescent="0.3">
      <c r="E954" s="71" t="s">
        <v>1881</v>
      </c>
      <c r="F954" s="72" t="s">
        <v>4934</v>
      </c>
      <c r="G954" s="72" t="s">
        <v>6938</v>
      </c>
      <c r="H954" s="72" t="s">
        <v>35</v>
      </c>
      <c r="I954" s="72" t="s">
        <v>8026</v>
      </c>
      <c r="J954" s="72" t="s">
        <v>8021</v>
      </c>
      <c r="K954" s="72" t="s">
        <v>1882</v>
      </c>
      <c r="L954" s="73">
        <v>45618</v>
      </c>
      <c r="M954" s="74">
        <v>5.9259259259259262E-2</v>
      </c>
      <c r="N954" s="72">
        <v>281.77999999999997</v>
      </c>
      <c r="O954" s="72">
        <v>2252.33</v>
      </c>
      <c r="P954" s="72">
        <v>2534.1099999999901</v>
      </c>
      <c r="Q954" s="72">
        <v>2016.46</v>
      </c>
      <c r="R954" s="75">
        <v>45623</v>
      </c>
      <c r="S954" s="72" t="str">
        <f>TEXT(Table15[[#This Row],[Billing_Date]],"YYYY")</f>
        <v>2024</v>
      </c>
      <c r="T954" s="75">
        <v>45871</v>
      </c>
      <c r="U954" s="72" t="s">
        <v>28</v>
      </c>
      <c r="V954" s="72">
        <f>IF(Table15[[#This Row],[Payment_Status]]="Paid",1,0)</f>
        <v>1</v>
      </c>
      <c r="W954" s="72">
        <f>IF(Table15[[#This Row],[Payment_Status]]="Unpaid",1,0)</f>
        <v>0</v>
      </c>
      <c r="X954" s="72">
        <f>IF(Table15[[#This Row],[Payment_Status]]="Pending",1,0)</f>
        <v>0</v>
      </c>
      <c r="Y954" s="72" t="s">
        <v>38</v>
      </c>
      <c r="Z954" s="72" t="s">
        <v>30</v>
      </c>
      <c r="AA954" s="72" t="s">
        <v>63</v>
      </c>
      <c r="AB954" s="72">
        <v>127.04</v>
      </c>
      <c r="AC954" s="72">
        <v>154.74</v>
      </c>
      <c r="AD954" s="72" t="s">
        <v>46</v>
      </c>
      <c r="AE954" s="73">
        <v>42921</v>
      </c>
      <c r="AF954" s="72">
        <v>71</v>
      </c>
      <c r="AG954" s="76" t="s">
        <v>33</v>
      </c>
    </row>
    <row r="955" spans="5:33" x14ac:dyDescent="0.3">
      <c r="E955" s="71" t="s">
        <v>1883</v>
      </c>
      <c r="F955" s="72" t="s">
        <v>4935</v>
      </c>
      <c r="G955" s="72" t="s">
        <v>6939</v>
      </c>
      <c r="H955" s="72" t="s">
        <v>30</v>
      </c>
      <c r="I955" s="72" t="s">
        <v>8029</v>
      </c>
      <c r="J955" s="72" t="s">
        <v>8020</v>
      </c>
      <c r="K955" s="72" t="s">
        <v>1884</v>
      </c>
      <c r="L955" s="73">
        <v>45653</v>
      </c>
      <c r="M955" s="74">
        <v>0.73347222222222219</v>
      </c>
      <c r="N955" s="72">
        <v>53.55</v>
      </c>
      <c r="O955" s="72">
        <v>4597.37</v>
      </c>
      <c r="P955" s="72">
        <v>4650.92</v>
      </c>
      <c r="Q955" s="72">
        <v>324.87</v>
      </c>
      <c r="R955" s="75">
        <v>45790</v>
      </c>
      <c r="S955" s="72" t="str">
        <f>TEXT(Table15[[#This Row],[Billing_Date]],"YYYY")</f>
        <v>2025</v>
      </c>
      <c r="T955" s="75">
        <v>45871</v>
      </c>
      <c r="U955" s="72" t="s">
        <v>49</v>
      </c>
      <c r="V955" s="72">
        <f>IF(Table15[[#This Row],[Payment_Status]]="Paid",1,0)</f>
        <v>0</v>
      </c>
      <c r="W955" s="72">
        <f>IF(Table15[[#This Row],[Payment_Status]]="Unpaid",1,0)</f>
        <v>1</v>
      </c>
      <c r="X955" s="72">
        <f>IF(Table15[[#This Row],[Payment_Status]]="Pending",1,0)</f>
        <v>0</v>
      </c>
      <c r="Y955" s="72" t="s">
        <v>43</v>
      </c>
      <c r="Z955" s="72" t="s">
        <v>44</v>
      </c>
      <c r="AA955" s="72" t="s">
        <v>31</v>
      </c>
      <c r="AB955" s="72">
        <v>28.45</v>
      </c>
      <c r="AC955" s="72">
        <v>25.1</v>
      </c>
      <c r="AD955" s="72" t="s">
        <v>32</v>
      </c>
      <c r="AE955" s="73">
        <v>43049</v>
      </c>
      <c r="AF955" s="72">
        <v>25</v>
      </c>
      <c r="AG955" s="76" t="s">
        <v>40</v>
      </c>
    </row>
    <row r="956" spans="5:33" x14ac:dyDescent="0.3">
      <c r="E956" s="71" t="s">
        <v>1885</v>
      </c>
      <c r="F956" s="72" t="s">
        <v>4936</v>
      </c>
      <c r="G956" s="72" t="s">
        <v>6940</v>
      </c>
      <c r="H956" s="72" t="s">
        <v>26</v>
      </c>
      <c r="I956" s="72" t="s">
        <v>8027</v>
      </c>
      <c r="J956" s="72" t="s">
        <v>8022</v>
      </c>
      <c r="K956" s="72" t="s">
        <v>1886</v>
      </c>
      <c r="L956" s="73">
        <v>45621</v>
      </c>
      <c r="M956" s="74">
        <v>4.6388888888888889E-2</v>
      </c>
      <c r="N956" s="72">
        <v>353.25</v>
      </c>
      <c r="O956" s="72">
        <v>2367.5300000000002</v>
      </c>
      <c r="P956" s="72">
        <v>2720.78</v>
      </c>
      <c r="Q956" s="72">
        <v>1677.79</v>
      </c>
      <c r="R956" s="75">
        <v>45690</v>
      </c>
      <c r="S956" s="72" t="str">
        <f>TEXT(Table15[[#This Row],[Billing_Date]],"YYYY")</f>
        <v>2025</v>
      </c>
      <c r="T956" s="75">
        <v>45861</v>
      </c>
      <c r="U956" s="72" t="s">
        <v>28</v>
      </c>
      <c r="V956" s="72">
        <f>IF(Table15[[#This Row],[Payment_Status]]="Paid",1,0)</f>
        <v>1</v>
      </c>
      <c r="W956" s="72">
        <f>IF(Table15[[#This Row],[Payment_Status]]="Unpaid",1,0)</f>
        <v>0</v>
      </c>
      <c r="X956" s="72">
        <f>IF(Table15[[#This Row],[Payment_Status]]="Pending",1,0)</f>
        <v>0</v>
      </c>
      <c r="Y956" s="72" t="s">
        <v>43</v>
      </c>
      <c r="Z956" s="72" t="s">
        <v>30</v>
      </c>
      <c r="AA956" s="72" t="s">
        <v>45</v>
      </c>
      <c r="AB956" s="72">
        <v>194.41</v>
      </c>
      <c r="AC956" s="72">
        <v>158.84</v>
      </c>
      <c r="AD956" s="72" t="s">
        <v>46</v>
      </c>
      <c r="AE956" s="73">
        <v>42585</v>
      </c>
      <c r="AF956" s="72">
        <v>50</v>
      </c>
      <c r="AG956" s="76" t="s">
        <v>33</v>
      </c>
    </row>
    <row r="957" spans="5:33" x14ac:dyDescent="0.3">
      <c r="E957" s="71" t="s">
        <v>1887</v>
      </c>
      <c r="F957" s="72" t="s">
        <v>4937</v>
      </c>
      <c r="G957" s="72" t="s">
        <v>6941</v>
      </c>
      <c r="H957" s="72" t="s">
        <v>30</v>
      </c>
      <c r="I957" s="72" t="s">
        <v>8029</v>
      </c>
      <c r="J957" s="72" t="s">
        <v>8020</v>
      </c>
      <c r="K957" s="72" t="s">
        <v>1888</v>
      </c>
      <c r="L957" s="73">
        <v>45633</v>
      </c>
      <c r="M957" s="74">
        <v>0.83108796296296295</v>
      </c>
      <c r="N957" s="72">
        <v>412.24</v>
      </c>
      <c r="O957" s="72">
        <v>3071.54</v>
      </c>
      <c r="P957" s="72">
        <v>3483.7799999999902</v>
      </c>
      <c r="Q957" s="72">
        <v>1894.64</v>
      </c>
      <c r="R957" s="75">
        <v>45766</v>
      </c>
      <c r="S957" s="72" t="str">
        <f>TEXT(Table15[[#This Row],[Billing_Date]],"YYYY")</f>
        <v>2025</v>
      </c>
      <c r="T957" s="75">
        <v>45864</v>
      </c>
      <c r="U957" s="72" t="s">
        <v>37</v>
      </c>
      <c r="V957" s="72">
        <f>IF(Table15[[#This Row],[Payment_Status]]="Paid",1,0)</f>
        <v>0</v>
      </c>
      <c r="W957" s="72">
        <f>IF(Table15[[#This Row],[Payment_Status]]="Unpaid",1,0)</f>
        <v>0</v>
      </c>
      <c r="X957" s="72">
        <f>IF(Table15[[#This Row],[Payment_Status]]="Pending",1,0)</f>
        <v>1</v>
      </c>
      <c r="Y957" s="72" t="s">
        <v>58</v>
      </c>
      <c r="Z957" s="72" t="s">
        <v>30</v>
      </c>
      <c r="AA957" s="72" t="s">
        <v>85</v>
      </c>
      <c r="AB957" s="72">
        <v>170.01</v>
      </c>
      <c r="AC957" s="72">
        <v>242.23</v>
      </c>
      <c r="AD957" s="72" t="s">
        <v>46</v>
      </c>
      <c r="AE957" s="73">
        <v>44845</v>
      </c>
      <c r="AF957" s="72">
        <v>50</v>
      </c>
      <c r="AG957" s="76" t="s">
        <v>64</v>
      </c>
    </row>
    <row r="958" spans="5:33" x14ac:dyDescent="0.3">
      <c r="E958" s="71" t="s">
        <v>1973</v>
      </c>
      <c r="F958" s="72" t="s">
        <v>4938</v>
      </c>
      <c r="G958" s="72" t="s">
        <v>6942</v>
      </c>
      <c r="H958" s="72" t="s">
        <v>30</v>
      </c>
      <c r="I958" s="72" t="s">
        <v>8031</v>
      </c>
      <c r="J958" s="72" t="s">
        <v>8024</v>
      </c>
      <c r="K958" s="72" t="s">
        <v>1974</v>
      </c>
      <c r="L958" s="73">
        <v>45798</v>
      </c>
      <c r="M958" s="74">
        <v>0.81422453703703701</v>
      </c>
      <c r="N958" s="72">
        <v>150.69</v>
      </c>
      <c r="O958" s="72">
        <v>4138.22</v>
      </c>
      <c r="P958" s="72">
        <v>4288.91</v>
      </c>
      <c r="Q958" s="72">
        <v>992.27</v>
      </c>
      <c r="R958" s="75">
        <v>45800</v>
      </c>
      <c r="S958" s="72" t="str">
        <f>TEXT(Table15[[#This Row],[Billing_Date]],"YYYY")</f>
        <v>2025</v>
      </c>
      <c r="T958" s="75">
        <v>45868</v>
      </c>
      <c r="U958" s="72" t="s">
        <v>49</v>
      </c>
      <c r="V958" s="72">
        <f>IF(Table15[[#This Row],[Payment_Status]]="Paid",1,0)</f>
        <v>0</v>
      </c>
      <c r="W958" s="72">
        <f>IF(Table15[[#This Row],[Payment_Status]]="Unpaid",1,0)</f>
        <v>1</v>
      </c>
      <c r="X958" s="72">
        <f>IF(Table15[[#This Row],[Payment_Status]]="Pending",1,0)</f>
        <v>0</v>
      </c>
      <c r="Y958" s="72" t="s">
        <v>38</v>
      </c>
      <c r="Z958" s="72" t="s">
        <v>39</v>
      </c>
      <c r="AA958" s="72" t="s">
        <v>45</v>
      </c>
      <c r="AB958" s="72">
        <v>66.8</v>
      </c>
      <c r="AC958" s="72">
        <v>83.89</v>
      </c>
      <c r="AD958" s="72" t="s">
        <v>46</v>
      </c>
      <c r="AE958" s="73">
        <v>43588</v>
      </c>
      <c r="AF958" s="72">
        <v>49</v>
      </c>
      <c r="AG958" s="76" t="s">
        <v>40</v>
      </c>
    </row>
    <row r="959" spans="5:33" x14ac:dyDescent="0.3">
      <c r="E959" s="71" t="s">
        <v>1891</v>
      </c>
      <c r="F959" s="72" t="s">
        <v>4939</v>
      </c>
      <c r="G959" s="72" t="s">
        <v>6943</v>
      </c>
      <c r="H959" s="72" t="s">
        <v>30</v>
      </c>
      <c r="I959" s="72" t="s">
        <v>8030</v>
      </c>
      <c r="J959" s="72" t="s">
        <v>8023</v>
      </c>
      <c r="K959" s="72" t="s">
        <v>1892</v>
      </c>
      <c r="L959" s="73">
        <v>45530</v>
      </c>
      <c r="M959" s="74">
        <v>0.5093981481481481</v>
      </c>
      <c r="N959" s="72">
        <v>28.76</v>
      </c>
      <c r="O959" s="72">
        <v>3763.44</v>
      </c>
      <c r="P959" s="72">
        <v>3792.2</v>
      </c>
      <c r="Q959" s="72">
        <v>180.42</v>
      </c>
      <c r="R959" s="75">
        <v>45663</v>
      </c>
      <c r="S959" s="72" t="str">
        <f>TEXT(Table15[[#This Row],[Billing_Date]],"YYYY")</f>
        <v>2025</v>
      </c>
      <c r="T959" s="75">
        <v>45873</v>
      </c>
      <c r="U959" s="72" t="s">
        <v>49</v>
      </c>
      <c r="V959" s="72">
        <f>IF(Table15[[#This Row],[Payment_Status]]="Paid",1,0)</f>
        <v>0</v>
      </c>
      <c r="W959" s="72">
        <f>IF(Table15[[#This Row],[Payment_Status]]="Unpaid",1,0)</f>
        <v>1</v>
      </c>
      <c r="X959" s="72">
        <f>IF(Table15[[#This Row],[Payment_Status]]="Pending",1,0)</f>
        <v>0</v>
      </c>
      <c r="Y959" s="72" t="s">
        <v>43</v>
      </c>
      <c r="Z959" s="72" t="s">
        <v>44</v>
      </c>
      <c r="AA959" s="72" t="s">
        <v>51</v>
      </c>
      <c r="AB959" s="72">
        <v>17.04</v>
      </c>
      <c r="AC959" s="72">
        <v>11.72</v>
      </c>
      <c r="AD959" s="72" t="s">
        <v>46</v>
      </c>
      <c r="AE959" s="73">
        <v>43845</v>
      </c>
      <c r="AF959" s="72">
        <v>59</v>
      </c>
      <c r="AG959" s="76" t="s">
        <v>64</v>
      </c>
    </row>
    <row r="960" spans="5:33" x14ac:dyDescent="0.3">
      <c r="E960" s="71" t="s">
        <v>1893</v>
      </c>
      <c r="F960" s="72" t="s">
        <v>4940</v>
      </c>
      <c r="G960" s="72" t="s">
        <v>6944</v>
      </c>
      <c r="H960" s="72" t="s">
        <v>35</v>
      </c>
      <c r="I960" s="72" t="s">
        <v>8030</v>
      </c>
      <c r="J960" s="72" t="s">
        <v>8023</v>
      </c>
      <c r="K960" s="72" t="s">
        <v>1894</v>
      </c>
      <c r="L960" s="73">
        <v>45719</v>
      </c>
      <c r="M960" s="74">
        <v>0.43493055555555554</v>
      </c>
      <c r="N960" s="72">
        <v>321.5</v>
      </c>
      <c r="O960" s="72">
        <v>2295.5</v>
      </c>
      <c r="P960" s="72">
        <v>2617</v>
      </c>
      <c r="Q960" s="72">
        <v>2153.56</v>
      </c>
      <c r="R960" s="75">
        <v>45788</v>
      </c>
      <c r="S960" s="72" t="str">
        <f>TEXT(Table15[[#This Row],[Billing_Date]],"YYYY")</f>
        <v>2025</v>
      </c>
      <c r="T960" s="75">
        <v>45872</v>
      </c>
      <c r="U960" s="72" t="s">
        <v>49</v>
      </c>
      <c r="V960" s="72">
        <f>IF(Table15[[#This Row],[Payment_Status]]="Paid",1,0)</f>
        <v>0</v>
      </c>
      <c r="W960" s="72">
        <f>IF(Table15[[#This Row],[Payment_Status]]="Unpaid",1,0)</f>
        <v>1</v>
      </c>
      <c r="X960" s="72">
        <f>IF(Table15[[#This Row],[Payment_Status]]="Pending",1,0)</f>
        <v>0</v>
      </c>
      <c r="Y960" s="72" t="s">
        <v>50</v>
      </c>
      <c r="Z960" s="72" t="s">
        <v>39</v>
      </c>
      <c r="AA960" s="72" t="s">
        <v>45</v>
      </c>
      <c r="AB960" s="72">
        <v>135.26</v>
      </c>
      <c r="AC960" s="72">
        <v>186.24</v>
      </c>
      <c r="AD960" s="72" t="s">
        <v>32</v>
      </c>
      <c r="AE960" s="73">
        <v>43233</v>
      </c>
      <c r="AF960" s="72">
        <v>37</v>
      </c>
      <c r="AG960" s="76" t="s">
        <v>33</v>
      </c>
    </row>
    <row r="961" spans="5:33" x14ac:dyDescent="0.3">
      <c r="E961" s="71" t="s">
        <v>1895</v>
      </c>
      <c r="F961" s="72" t="s">
        <v>4941</v>
      </c>
      <c r="G961" s="72" t="s">
        <v>6945</v>
      </c>
      <c r="H961" s="72" t="s">
        <v>30</v>
      </c>
      <c r="I961" s="72" t="s">
        <v>8031</v>
      </c>
      <c r="J961" s="72" t="s">
        <v>8024</v>
      </c>
      <c r="K961" s="72" t="s">
        <v>1896</v>
      </c>
      <c r="L961" s="73">
        <v>45528</v>
      </c>
      <c r="M961" s="74">
        <v>0.29790509259259257</v>
      </c>
      <c r="N961" s="72">
        <v>355.01</v>
      </c>
      <c r="O961" s="72">
        <v>1590.7</v>
      </c>
      <c r="P961" s="72">
        <v>1945.71</v>
      </c>
      <c r="Q961" s="72">
        <v>2264.46</v>
      </c>
      <c r="R961" s="75">
        <v>45691</v>
      </c>
      <c r="S961" s="72" t="str">
        <f>TEXT(Table15[[#This Row],[Billing_Date]],"YYYY")</f>
        <v>2025</v>
      </c>
      <c r="T961" s="75">
        <v>45882</v>
      </c>
      <c r="U961" s="72" t="s">
        <v>28</v>
      </c>
      <c r="V961" s="72">
        <f>IF(Table15[[#This Row],[Payment_Status]]="Paid",1,0)</f>
        <v>1</v>
      </c>
      <c r="W961" s="72">
        <f>IF(Table15[[#This Row],[Payment_Status]]="Unpaid",1,0)</f>
        <v>0</v>
      </c>
      <c r="X961" s="72">
        <f>IF(Table15[[#This Row],[Payment_Status]]="Pending",1,0)</f>
        <v>0</v>
      </c>
      <c r="Y961" s="72" t="s">
        <v>38</v>
      </c>
      <c r="Z961" s="72" t="s">
        <v>39</v>
      </c>
      <c r="AA961" s="72" t="s">
        <v>31</v>
      </c>
      <c r="AB961" s="72">
        <v>191.14</v>
      </c>
      <c r="AC961" s="72">
        <v>163.87</v>
      </c>
      <c r="AD961" s="72" t="s">
        <v>46</v>
      </c>
      <c r="AE961" s="73">
        <v>45050</v>
      </c>
      <c r="AF961" s="72">
        <v>38</v>
      </c>
      <c r="AG961" s="76" t="s">
        <v>33</v>
      </c>
    </row>
    <row r="962" spans="5:33" x14ac:dyDescent="0.3">
      <c r="E962" s="71" t="s">
        <v>1897</v>
      </c>
      <c r="F962" s="72" t="s">
        <v>4942</v>
      </c>
      <c r="G962" s="72" t="s">
        <v>6946</v>
      </c>
      <c r="H962" s="72" t="s">
        <v>30</v>
      </c>
      <c r="I962" s="72" t="s">
        <v>8027</v>
      </c>
      <c r="J962" s="72" t="s">
        <v>8022</v>
      </c>
      <c r="K962" s="72" t="s">
        <v>1898</v>
      </c>
      <c r="L962" s="73">
        <v>45587</v>
      </c>
      <c r="M962" s="74">
        <v>0.2630439814814815</v>
      </c>
      <c r="N962" s="72">
        <v>236.91</v>
      </c>
      <c r="O962" s="72">
        <v>1882.96</v>
      </c>
      <c r="P962" s="72">
        <v>2119.87</v>
      </c>
      <c r="Q962" s="72">
        <v>1577.74</v>
      </c>
      <c r="R962" s="75">
        <v>45592</v>
      </c>
      <c r="S962" s="72" t="str">
        <f>TEXT(Table15[[#This Row],[Billing_Date]],"YYYY")</f>
        <v>2024</v>
      </c>
      <c r="T962" s="75">
        <v>45873</v>
      </c>
      <c r="U962" s="72" t="s">
        <v>28</v>
      </c>
      <c r="V962" s="72">
        <f>IF(Table15[[#This Row],[Payment_Status]]="Paid",1,0)</f>
        <v>1</v>
      </c>
      <c r="W962" s="72">
        <f>IF(Table15[[#This Row],[Payment_Status]]="Unpaid",1,0)</f>
        <v>0</v>
      </c>
      <c r="X962" s="72">
        <f>IF(Table15[[#This Row],[Payment_Status]]="Pending",1,0)</f>
        <v>0</v>
      </c>
      <c r="Y962" s="72" t="s">
        <v>43</v>
      </c>
      <c r="Z962" s="72" t="s">
        <v>30</v>
      </c>
      <c r="AA962" s="72" t="s">
        <v>85</v>
      </c>
      <c r="AB962" s="72">
        <v>153.07</v>
      </c>
      <c r="AC962" s="72">
        <v>83.84</v>
      </c>
      <c r="AD962" s="72" t="s">
        <v>46</v>
      </c>
      <c r="AE962" s="73">
        <v>45369</v>
      </c>
      <c r="AF962" s="72">
        <v>53</v>
      </c>
      <c r="AG962" s="76" t="s">
        <v>64</v>
      </c>
    </row>
    <row r="963" spans="5:33" x14ac:dyDescent="0.3">
      <c r="E963" s="71" t="s">
        <v>1899</v>
      </c>
      <c r="F963" s="72" t="s">
        <v>4943</v>
      </c>
      <c r="G963" s="72" t="s">
        <v>6947</v>
      </c>
      <c r="H963" s="72" t="s">
        <v>30</v>
      </c>
      <c r="I963" s="72" t="s">
        <v>8031</v>
      </c>
      <c r="J963" s="72" t="s">
        <v>8024</v>
      </c>
      <c r="K963" s="72" t="s">
        <v>1900</v>
      </c>
      <c r="L963" s="73">
        <v>45630</v>
      </c>
      <c r="M963" s="74">
        <v>0.39690972222222221</v>
      </c>
      <c r="N963" s="72">
        <v>64.349999999999994</v>
      </c>
      <c r="O963" s="72">
        <v>1689.9</v>
      </c>
      <c r="P963" s="72">
        <v>1754.25</v>
      </c>
      <c r="Q963" s="72">
        <v>324.73</v>
      </c>
      <c r="R963" s="75">
        <v>45766</v>
      </c>
      <c r="S963" s="72" t="str">
        <f>TEXT(Table15[[#This Row],[Billing_Date]],"YYYY")</f>
        <v>2025</v>
      </c>
      <c r="T963" s="75">
        <v>45886</v>
      </c>
      <c r="U963" s="72" t="s">
        <v>37</v>
      </c>
      <c r="V963" s="72">
        <f>IF(Table15[[#This Row],[Payment_Status]]="Paid",1,0)</f>
        <v>0</v>
      </c>
      <c r="W963" s="72">
        <f>IF(Table15[[#This Row],[Payment_Status]]="Unpaid",1,0)</f>
        <v>0</v>
      </c>
      <c r="X963" s="72">
        <f>IF(Table15[[#This Row],[Payment_Status]]="Pending",1,0)</f>
        <v>1</v>
      </c>
      <c r="Y963" s="72" t="s">
        <v>29</v>
      </c>
      <c r="Z963" s="72" t="s">
        <v>39</v>
      </c>
      <c r="AA963" s="72" t="s">
        <v>63</v>
      </c>
      <c r="AB963" s="72">
        <v>44.46</v>
      </c>
      <c r="AC963" s="72">
        <v>19.89</v>
      </c>
      <c r="AD963" s="72" t="s">
        <v>46</v>
      </c>
      <c r="AE963" s="73">
        <v>45394</v>
      </c>
      <c r="AF963" s="72">
        <v>47</v>
      </c>
      <c r="AG963" s="76" t="s">
        <v>64</v>
      </c>
    </row>
    <row r="964" spans="5:33" x14ac:dyDescent="0.3">
      <c r="E964" s="71" t="s">
        <v>1679</v>
      </c>
      <c r="F964" s="72" t="s">
        <v>4944</v>
      </c>
      <c r="G964" s="72" t="s">
        <v>6948</v>
      </c>
      <c r="H964" s="72" t="s">
        <v>35</v>
      </c>
      <c r="I964" s="72" t="s">
        <v>8029</v>
      </c>
      <c r="J964" s="72" t="s">
        <v>8020</v>
      </c>
      <c r="K964" s="72" t="s">
        <v>1680</v>
      </c>
      <c r="L964" s="73">
        <v>45849</v>
      </c>
      <c r="M964" s="74">
        <v>0.21412037037037038</v>
      </c>
      <c r="N964" s="72">
        <v>163.41</v>
      </c>
      <c r="O964" s="72">
        <v>1038.29</v>
      </c>
      <c r="P964" s="72">
        <v>1201.7</v>
      </c>
      <c r="Q964" s="72">
        <v>894.44</v>
      </c>
      <c r="R964" s="75">
        <v>45853</v>
      </c>
      <c r="S964" s="72" t="str">
        <f>TEXT(Table15[[#This Row],[Billing_Date]],"YYYY")</f>
        <v>2025</v>
      </c>
      <c r="T964" s="75">
        <v>45873</v>
      </c>
      <c r="U964" s="72" t="s">
        <v>49</v>
      </c>
      <c r="V964" s="72">
        <f>IF(Table15[[#This Row],[Payment_Status]]="Paid",1,0)</f>
        <v>0</v>
      </c>
      <c r="W964" s="72">
        <f>IF(Table15[[#This Row],[Payment_Status]]="Unpaid",1,0)</f>
        <v>1</v>
      </c>
      <c r="X964" s="72">
        <f>IF(Table15[[#This Row],[Payment_Status]]="Pending",1,0)</f>
        <v>0</v>
      </c>
      <c r="Y964" s="72" t="s">
        <v>50</v>
      </c>
      <c r="Z964" s="72" t="s">
        <v>39</v>
      </c>
      <c r="AA964" s="72" t="s">
        <v>85</v>
      </c>
      <c r="AB964" s="72">
        <v>84.16</v>
      </c>
      <c r="AC964" s="72">
        <v>79.25</v>
      </c>
      <c r="AD964" s="72" t="s">
        <v>46</v>
      </c>
      <c r="AE964" s="73">
        <v>43482</v>
      </c>
      <c r="AF964" s="72">
        <v>69</v>
      </c>
      <c r="AG964" s="76" t="s">
        <v>64</v>
      </c>
    </row>
    <row r="965" spans="5:33" x14ac:dyDescent="0.3">
      <c r="E965" s="71" t="s">
        <v>1903</v>
      </c>
      <c r="F965" s="72" t="s">
        <v>4945</v>
      </c>
      <c r="G965" s="72" t="s">
        <v>6949</v>
      </c>
      <c r="H965" s="72" t="s">
        <v>35</v>
      </c>
      <c r="I965" s="72" t="s">
        <v>8031</v>
      </c>
      <c r="J965" s="72" t="s">
        <v>8024</v>
      </c>
      <c r="K965" s="72" t="s">
        <v>1904</v>
      </c>
      <c r="L965" s="73">
        <v>45787</v>
      </c>
      <c r="M965" s="74">
        <v>0.47637731481481482</v>
      </c>
      <c r="N965" s="72">
        <v>359.64</v>
      </c>
      <c r="O965" s="72">
        <v>2767.78</v>
      </c>
      <c r="P965" s="72">
        <v>3127.42</v>
      </c>
      <c r="Q965" s="72">
        <v>2474.14</v>
      </c>
      <c r="R965" s="75">
        <v>45789</v>
      </c>
      <c r="S965" s="72" t="str">
        <f>TEXT(Table15[[#This Row],[Billing_Date]],"YYYY")</f>
        <v>2025</v>
      </c>
      <c r="T965" s="75">
        <v>45879</v>
      </c>
      <c r="U965" s="72" t="s">
        <v>37</v>
      </c>
      <c r="V965" s="72">
        <f>IF(Table15[[#This Row],[Payment_Status]]="Paid",1,0)</f>
        <v>0</v>
      </c>
      <c r="W965" s="72">
        <f>IF(Table15[[#This Row],[Payment_Status]]="Unpaid",1,0)</f>
        <v>0</v>
      </c>
      <c r="X965" s="72">
        <f>IF(Table15[[#This Row],[Payment_Status]]="Pending",1,0)</f>
        <v>1</v>
      </c>
      <c r="Y965" s="72" t="s">
        <v>43</v>
      </c>
      <c r="Z965" s="72" t="s">
        <v>44</v>
      </c>
      <c r="AA965" s="72" t="s">
        <v>51</v>
      </c>
      <c r="AB965" s="72">
        <v>185.35</v>
      </c>
      <c r="AC965" s="72">
        <v>174.29</v>
      </c>
      <c r="AD965" s="72" t="s">
        <v>32</v>
      </c>
      <c r="AE965" s="73">
        <v>44288</v>
      </c>
      <c r="AF965" s="72">
        <v>64</v>
      </c>
      <c r="AG965" s="76" t="s">
        <v>40</v>
      </c>
    </row>
    <row r="966" spans="5:33" x14ac:dyDescent="0.3">
      <c r="E966" s="71" t="s">
        <v>3206</v>
      </c>
      <c r="F966" s="72" t="s">
        <v>4946</v>
      </c>
      <c r="G966" s="72" t="s">
        <v>6950</v>
      </c>
      <c r="H966" s="72" t="s">
        <v>35</v>
      </c>
      <c r="I966" s="72" t="s">
        <v>8031</v>
      </c>
      <c r="J966" s="72" t="s">
        <v>8024</v>
      </c>
      <c r="K966" s="72" t="s">
        <v>3207</v>
      </c>
      <c r="L966" s="73">
        <v>45658</v>
      </c>
      <c r="M966" s="74">
        <v>0.78009259259259256</v>
      </c>
      <c r="N966" s="72">
        <v>310.11</v>
      </c>
      <c r="O966" s="72">
        <v>4562.22</v>
      </c>
      <c r="P966" s="72">
        <v>4872.33</v>
      </c>
      <c r="Q966" s="72">
        <v>2282.39</v>
      </c>
      <c r="R966" s="75">
        <v>45662</v>
      </c>
      <c r="S966" s="72" t="str">
        <f>TEXT(Table15[[#This Row],[Billing_Date]],"YYYY")</f>
        <v>2025</v>
      </c>
      <c r="T966" s="75">
        <v>45886</v>
      </c>
      <c r="U966" s="72" t="s">
        <v>37</v>
      </c>
      <c r="V966" s="72">
        <f>IF(Table15[[#This Row],[Payment_Status]]="Paid",1,0)</f>
        <v>0</v>
      </c>
      <c r="W966" s="72">
        <f>IF(Table15[[#This Row],[Payment_Status]]="Unpaid",1,0)</f>
        <v>0</v>
      </c>
      <c r="X966" s="72">
        <f>IF(Table15[[#This Row],[Payment_Status]]="Pending",1,0)</f>
        <v>1</v>
      </c>
      <c r="Y966" s="72" t="s">
        <v>43</v>
      </c>
      <c r="Z966" s="72" t="s">
        <v>39</v>
      </c>
      <c r="AA966" s="72" t="s">
        <v>51</v>
      </c>
      <c r="AB966" s="72">
        <v>190.91</v>
      </c>
      <c r="AC966" s="72">
        <v>119.2</v>
      </c>
      <c r="AD966" s="72" t="s">
        <v>46</v>
      </c>
      <c r="AE966" s="73">
        <v>43618</v>
      </c>
      <c r="AF966" s="72">
        <v>37</v>
      </c>
      <c r="AG966" s="76" t="s">
        <v>33</v>
      </c>
    </row>
    <row r="967" spans="5:33" x14ac:dyDescent="0.3">
      <c r="E967" s="71" t="s">
        <v>3683</v>
      </c>
      <c r="F967" s="72" t="s">
        <v>4947</v>
      </c>
      <c r="G967" s="72" t="s">
        <v>6951</v>
      </c>
      <c r="H967" s="72" t="s">
        <v>26</v>
      </c>
      <c r="I967" s="72" t="s">
        <v>8028</v>
      </c>
      <c r="J967" s="72" t="s">
        <v>8022</v>
      </c>
      <c r="K967" s="72" t="s">
        <v>3684</v>
      </c>
      <c r="L967" s="73">
        <v>45667</v>
      </c>
      <c r="M967" s="74">
        <v>0.33658564814814818</v>
      </c>
      <c r="N967" s="72">
        <v>397.74</v>
      </c>
      <c r="O967" s="72">
        <v>4788.6400000000003</v>
      </c>
      <c r="P967" s="72">
        <v>5186.38</v>
      </c>
      <c r="Q967" s="72">
        <v>2280.36</v>
      </c>
      <c r="R967" s="75">
        <v>45853</v>
      </c>
      <c r="S967" s="72" t="str">
        <f>TEXT(Table15[[#This Row],[Billing_Date]],"YYYY")</f>
        <v>2025</v>
      </c>
      <c r="T967" s="75">
        <v>45868</v>
      </c>
      <c r="U967" s="72" t="s">
        <v>37</v>
      </c>
      <c r="V967" s="72">
        <f>IF(Table15[[#This Row],[Payment_Status]]="Paid",1,0)</f>
        <v>0</v>
      </c>
      <c r="W967" s="72">
        <f>IF(Table15[[#This Row],[Payment_Status]]="Unpaid",1,0)</f>
        <v>0</v>
      </c>
      <c r="X967" s="72">
        <f>IF(Table15[[#This Row],[Payment_Status]]="Pending",1,0)</f>
        <v>1</v>
      </c>
      <c r="Y967" s="72" t="s">
        <v>50</v>
      </c>
      <c r="Z967" s="72" t="s">
        <v>39</v>
      </c>
      <c r="AA967" s="72" t="s">
        <v>63</v>
      </c>
      <c r="AB967" s="72">
        <v>245.93</v>
      </c>
      <c r="AC967" s="72">
        <v>151.81</v>
      </c>
      <c r="AD967" s="72" t="s">
        <v>32</v>
      </c>
      <c r="AE967" s="73">
        <v>42718</v>
      </c>
      <c r="AF967" s="72">
        <v>44</v>
      </c>
      <c r="AG967" s="76" t="s">
        <v>33</v>
      </c>
    </row>
    <row r="968" spans="5:33" x14ac:dyDescent="0.3">
      <c r="E968" s="71" t="s">
        <v>1909</v>
      </c>
      <c r="F968" s="72" t="s">
        <v>4948</v>
      </c>
      <c r="G968" s="72" t="s">
        <v>6952</v>
      </c>
      <c r="H968" s="72" t="s">
        <v>30</v>
      </c>
      <c r="I968" s="72" t="s">
        <v>8025</v>
      </c>
      <c r="J968" s="72" t="s">
        <v>8020</v>
      </c>
      <c r="K968" s="72" t="s">
        <v>1910</v>
      </c>
      <c r="L968" s="73">
        <v>45816</v>
      </c>
      <c r="M968" s="74">
        <v>3.2430555555555553E-2</v>
      </c>
      <c r="N968" s="72">
        <v>380.95</v>
      </c>
      <c r="O968" s="72">
        <v>4586.08</v>
      </c>
      <c r="P968" s="72">
        <v>4967.03</v>
      </c>
      <c r="Q968" s="72">
        <v>1765.83</v>
      </c>
      <c r="R968" s="75">
        <v>45839</v>
      </c>
      <c r="S968" s="72" t="str">
        <f>TEXT(Table15[[#This Row],[Billing_Date]],"YYYY")</f>
        <v>2025</v>
      </c>
      <c r="T968" s="75">
        <v>45879</v>
      </c>
      <c r="U968" s="72" t="s">
        <v>28</v>
      </c>
      <c r="V968" s="72">
        <f>IF(Table15[[#This Row],[Payment_Status]]="Paid",1,0)</f>
        <v>1</v>
      </c>
      <c r="W968" s="72">
        <f>IF(Table15[[#This Row],[Payment_Status]]="Unpaid",1,0)</f>
        <v>0</v>
      </c>
      <c r="X968" s="72">
        <f>IF(Table15[[#This Row],[Payment_Status]]="Pending",1,0)</f>
        <v>0</v>
      </c>
      <c r="Y968" s="72" t="s">
        <v>50</v>
      </c>
      <c r="Z968" s="72" t="s">
        <v>44</v>
      </c>
      <c r="AA968" s="72" t="s">
        <v>51</v>
      </c>
      <c r="AB968" s="72">
        <v>236.42</v>
      </c>
      <c r="AC968" s="72">
        <v>144.53</v>
      </c>
      <c r="AD968" s="72" t="s">
        <v>32</v>
      </c>
      <c r="AE968" s="73">
        <v>42737</v>
      </c>
      <c r="AF968" s="72">
        <v>19</v>
      </c>
      <c r="AG968" s="76" t="s">
        <v>40</v>
      </c>
    </row>
    <row r="969" spans="5:33" x14ac:dyDescent="0.3">
      <c r="E969" s="71" t="s">
        <v>1911</v>
      </c>
      <c r="F969" s="72" t="s">
        <v>4949</v>
      </c>
      <c r="G969" s="72" t="s">
        <v>6953</v>
      </c>
      <c r="H969" s="72" t="s">
        <v>26</v>
      </c>
      <c r="I969" s="72" t="s">
        <v>8026</v>
      </c>
      <c r="J969" s="72" t="s">
        <v>8021</v>
      </c>
      <c r="K969" s="72" t="s">
        <v>1912</v>
      </c>
      <c r="L969" s="73">
        <v>45690</v>
      </c>
      <c r="M969" s="74">
        <v>0.35035879629629629</v>
      </c>
      <c r="N969" s="72">
        <v>232.83</v>
      </c>
      <c r="O969" s="72">
        <v>4001.32</v>
      </c>
      <c r="P969" s="72">
        <v>4234.1499999999996</v>
      </c>
      <c r="Q969" s="72">
        <v>1248.3499999999999</v>
      </c>
      <c r="R969" s="75">
        <v>45690</v>
      </c>
      <c r="S969" s="72" t="str">
        <f>TEXT(Table15[[#This Row],[Billing_Date]],"YYYY")</f>
        <v>2025</v>
      </c>
      <c r="T969" s="75">
        <v>45879</v>
      </c>
      <c r="U969" s="72" t="s">
        <v>37</v>
      </c>
      <c r="V969" s="72">
        <f>IF(Table15[[#This Row],[Payment_Status]]="Paid",1,0)</f>
        <v>0</v>
      </c>
      <c r="W969" s="72">
        <f>IF(Table15[[#This Row],[Payment_Status]]="Unpaid",1,0)</f>
        <v>0</v>
      </c>
      <c r="X969" s="72">
        <f>IF(Table15[[#This Row],[Payment_Status]]="Pending",1,0)</f>
        <v>1</v>
      </c>
      <c r="Y969" s="72" t="s">
        <v>58</v>
      </c>
      <c r="Z969" s="72" t="s">
        <v>39</v>
      </c>
      <c r="AA969" s="72" t="s">
        <v>51</v>
      </c>
      <c r="AB969" s="72">
        <v>131.96</v>
      </c>
      <c r="AC969" s="72">
        <v>100.87</v>
      </c>
      <c r="AD969" s="72" t="s">
        <v>46</v>
      </c>
      <c r="AE969" s="73">
        <v>45333</v>
      </c>
      <c r="AF969" s="72">
        <v>25</v>
      </c>
      <c r="AG969" s="76" t="s">
        <v>40</v>
      </c>
    </row>
    <row r="970" spans="5:33" x14ac:dyDescent="0.3">
      <c r="E970" s="71" t="s">
        <v>3832</v>
      </c>
      <c r="F970" s="72" t="s">
        <v>4950</v>
      </c>
      <c r="G970" s="72" t="s">
        <v>6954</v>
      </c>
      <c r="H970" s="72" t="s">
        <v>30</v>
      </c>
      <c r="I970" s="72" t="s">
        <v>8026</v>
      </c>
      <c r="J970" s="72" t="s">
        <v>8021</v>
      </c>
      <c r="K970" s="72" t="s">
        <v>3833</v>
      </c>
      <c r="L970" s="73">
        <v>45590</v>
      </c>
      <c r="M970" s="74">
        <v>0.86581018518518515</v>
      </c>
      <c r="N970" s="72">
        <v>168.95</v>
      </c>
      <c r="O970" s="72">
        <v>2111.88</v>
      </c>
      <c r="P970" s="72">
        <v>2280.83</v>
      </c>
      <c r="Q970" s="72">
        <v>1264.26</v>
      </c>
      <c r="R970" s="75">
        <v>45607</v>
      </c>
      <c r="S970" s="72" t="str">
        <f>TEXT(Table15[[#This Row],[Billing_Date]],"YYYY")</f>
        <v>2024</v>
      </c>
      <c r="T970" s="75">
        <v>45870</v>
      </c>
      <c r="U970" s="72" t="s">
        <v>49</v>
      </c>
      <c r="V970" s="72">
        <f>IF(Table15[[#This Row],[Payment_Status]]="Paid",1,0)</f>
        <v>0</v>
      </c>
      <c r="W970" s="72">
        <f>IF(Table15[[#This Row],[Payment_Status]]="Unpaid",1,0)</f>
        <v>1</v>
      </c>
      <c r="X970" s="72">
        <f>IF(Table15[[#This Row],[Payment_Status]]="Pending",1,0)</f>
        <v>0</v>
      </c>
      <c r="Y970" s="72" t="s">
        <v>43</v>
      </c>
      <c r="Z970" s="72" t="s">
        <v>30</v>
      </c>
      <c r="AA970" s="72" t="s">
        <v>31</v>
      </c>
      <c r="AB970" s="72">
        <v>85.14</v>
      </c>
      <c r="AC970" s="72">
        <v>83.81</v>
      </c>
      <c r="AD970" s="72" t="s">
        <v>46</v>
      </c>
      <c r="AE970" s="73">
        <v>44835</v>
      </c>
      <c r="AF970" s="72">
        <v>28</v>
      </c>
      <c r="AG970" s="76" t="s">
        <v>40</v>
      </c>
    </row>
    <row r="971" spans="5:33" x14ac:dyDescent="0.3">
      <c r="E971" s="71" t="s">
        <v>1915</v>
      </c>
      <c r="F971" s="72" t="s">
        <v>4951</v>
      </c>
      <c r="G971" s="72" t="s">
        <v>6955</v>
      </c>
      <c r="H971" s="72" t="s">
        <v>35</v>
      </c>
      <c r="I971" s="72" t="s">
        <v>8030</v>
      </c>
      <c r="J971" s="72" t="s">
        <v>8023</v>
      </c>
      <c r="K971" s="72" t="s">
        <v>1916</v>
      </c>
      <c r="L971" s="73">
        <v>45841</v>
      </c>
      <c r="M971" s="74">
        <v>0.55732638888888886</v>
      </c>
      <c r="N971" s="72">
        <v>490.37</v>
      </c>
      <c r="O971" s="72">
        <v>2015.16</v>
      </c>
      <c r="P971" s="72">
        <v>2505.5300000000002</v>
      </c>
      <c r="Q971" s="72">
        <v>2480.89</v>
      </c>
      <c r="R971" s="75">
        <v>45843</v>
      </c>
      <c r="S971" s="72" t="str">
        <f>TEXT(Table15[[#This Row],[Billing_Date]],"YYYY")</f>
        <v>2025</v>
      </c>
      <c r="T971" s="75">
        <v>45868</v>
      </c>
      <c r="U971" s="72" t="s">
        <v>49</v>
      </c>
      <c r="V971" s="72">
        <f>IF(Table15[[#This Row],[Payment_Status]]="Paid",1,0)</f>
        <v>0</v>
      </c>
      <c r="W971" s="72">
        <f>IF(Table15[[#This Row],[Payment_Status]]="Unpaid",1,0)</f>
        <v>1</v>
      </c>
      <c r="X971" s="72">
        <f>IF(Table15[[#This Row],[Payment_Status]]="Pending",1,0)</f>
        <v>0</v>
      </c>
      <c r="Y971" s="72" t="s">
        <v>38</v>
      </c>
      <c r="Z971" s="72" t="s">
        <v>30</v>
      </c>
      <c r="AA971" s="72" t="s">
        <v>45</v>
      </c>
      <c r="AB971" s="72">
        <v>223</v>
      </c>
      <c r="AC971" s="72">
        <v>267.37</v>
      </c>
      <c r="AD971" s="72" t="s">
        <v>32</v>
      </c>
      <c r="AE971" s="73">
        <v>45369</v>
      </c>
      <c r="AF971" s="72">
        <v>49</v>
      </c>
      <c r="AG971" s="76" t="s">
        <v>64</v>
      </c>
    </row>
    <row r="972" spans="5:33" x14ac:dyDescent="0.3">
      <c r="E972" s="71" t="s">
        <v>2800</v>
      </c>
      <c r="F972" s="72" t="s">
        <v>4952</v>
      </c>
      <c r="G972" s="72" t="s">
        <v>6956</v>
      </c>
      <c r="H972" s="72" t="s">
        <v>30</v>
      </c>
      <c r="I972" s="72" t="s">
        <v>8031</v>
      </c>
      <c r="J972" s="72" t="s">
        <v>8024</v>
      </c>
      <c r="K972" s="72" t="s">
        <v>2801</v>
      </c>
      <c r="L972" s="73">
        <v>45671</v>
      </c>
      <c r="M972" s="74">
        <v>0.79027777777777775</v>
      </c>
      <c r="N972" s="72">
        <v>76.489999999999995</v>
      </c>
      <c r="O972" s="72">
        <v>1585.73</v>
      </c>
      <c r="P972" s="72">
        <v>1662.22</v>
      </c>
      <c r="Q972" s="72">
        <v>572.4</v>
      </c>
      <c r="R972" s="75">
        <v>45797</v>
      </c>
      <c r="S972" s="72" t="str">
        <f>TEXT(Table15[[#This Row],[Billing_Date]],"YYYY")</f>
        <v>2025</v>
      </c>
      <c r="T972" s="75">
        <v>45866</v>
      </c>
      <c r="U972" s="72" t="s">
        <v>28</v>
      </c>
      <c r="V972" s="72">
        <f>IF(Table15[[#This Row],[Payment_Status]]="Paid",1,0)</f>
        <v>1</v>
      </c>
      <c r="W972" s="72">
        <f>IF(Table15[[#This Row],[Payment_Status]]="Unpaid",1,0)</f>
        <v>0</v>
      </c>
      <c r="X972" s="72">
        <f>IF(Table15[[#This Row],[Payment_Status]]="Pending",1,0)</f>
        <v>0</v>
      </c>
      <c r="Y972" s="72" t="s">
        <v>50</v>
      </c>
      <c r="Z972" s="72" t="s">
        <v>44</v>
      </c>
      <c r="AA972" s="72" t="s">
        <v>31</v>
      </c>
      <c r="AB972" s="72">
        <v>52.29</v>
      </c>
      <c r="AC972" s="72">
        <v>24.2</v>
      </c>
      <c r="AD972" s="72" t="s">
        <v>46</v>
      </c>
      <c r="AE972" s="73">
        <v>43809</v>
      </c>
      <c r="AF972" s="72">
        <v>29</v>
      </c>
      <c r="AG972" s="76" t="s">
        <v>33</v>
      </c>
    </row>
    <row r="973" spans="5:33" x14ac:dyDescent="0.3">
      <c r="E973" s="71" t="s">
        <v>1919</v>
      </c>
      <c r="F973" s="72" t="s">
        <v>4953</v>
      </c>
      <c r="G973" s="72" t="s">
        <v>6957</v>
      </c>
      <c r="H973" s="72" t="s">
        <v>26</v>
      </c>
      <c r="I973" s="72" t="s">
        <v>8030</v>
      </c>
      <c r="J973" s="72" t="s">
        <v>8023</v>
      </c>
      <c r="K973" s="72" t="s">
        <v>1920</v>
      </c>
      <c r="L973" s="73">
        <v>45601</v>
      </c>
      <c r="M973" s="74">
        <v>4.9930555555555554E-2</v>
      </c>
      <c r="N973" s="72">
        <v>381.14</v>
      </c>
      <c r="O973" s="72">
        <v>3773.57</v>
      </c>
      <c r="P973" s="72">
        <v>4154.71</v>
      </c>
      <c r="Q973" s="72">
        <v>2845.49</v>
      </c>
      <c r="R973" s="75">
        <v>45606</v>
      </c>
      <c r="S973" s="72" t="str">
        <f>TEXT(Table15[[#This Row],[Billing_Date]],"YYYY")</f>
        <v>2024</v>
      </c>
      <c r="T973" s="75">
        <v>45857</v>
      </c>
      <c r="U973" s="72" t="s">
        <v>28</v>
      </c>
      <c r="V973" s="72">
        <f>IF(Table15[[#This Row],[Payment_Status]]="Paid",1,0)</f>
        <v>1</v>
      </c>
      <c r="W973" s="72">
        <f>IF(Table15[[#This Row],[Payment_Status]]="Unpaid",1,0)</f>
        <v>0</v>
      </c>
      <c r="X973" s="72">
        <f>IF(Table15[[#This Row],[Payment_Status]]="Pending",1,0)</f>
        <v>0</v>
      </c>
      <c r="Y973" s="72" t="s">
        <v>43</v>
      </c>
      <c r="Z973" s="72" t="s">
        <v>44</v>
      </c>
      <c r="AA973" s="72" t="s">
        <v>31</v>
      </c>
      <c r="AB973" s="72">
        <v>196.71</v>
      </c>
      <c r="AC973" s="72">
        <v>184.43</v>
      </c>
      <c r="AD973" s="72" t="s">
        <v>46</v>
      </c>
      <c r="AE973" s="73">
        <v>44427</v>
      </c>
      <c r="AF973" s="72">
        <v>28</v>
      </c>
      <c r="AG973" s="76" t="s">
        <v>33</v>
      </c>
    </row>
    <row r="974" spans="5:33" x14ac:dyDescent="0.3">
      <c r="E974" s="71" t="s">
        <v>1921</v>
      </c>
      <c r="F974" s="72" t="s">
        <v>4954</v>
      </c>
      <c r="G974" s="72" t="s">
        <v>6958</v>
      </c>
      <c r="H974" s="72" t="s">
        <v>26</v>
      </c>
      <c r="I974" s="72" t="s">
        <v>8028</v>
      </c>
      <c r="J974" s="72" t="s">
        <v>8022</v>
      </c>
      <c r="K974" s="72" t="s">
        <v>1922</v>
      </c>
      <c r="L974" s="73">
        <v>45840</v>
      </c>
      <c r="M974" s="74">
        <v>0.95912037037037035</v>
      </c>
      <c r="N974" s="72">
        <v>26.57</v>
      </c>
      <c r="O974" s="72">
        <v>4103.49</v>
      </c>
      <c r="P974" s="72">
        <v>4130.0599999999904</v>
      </c>
      <c r="Q974" s="72">
        <v>126.59</v>
      </c>
      <c r="R974" s="75">
        <v>45843</v>
      </c>
      <c r="S974" s="72" t="str">
        <f>TEXT(Table15[[#This Row],[Billing_Date]],"YYYY")</f>
        <v>2025</v>
      </c>
      <c r="T974" s="75">
        <v>45872</v>
      </c>
      <c r="U974" s="72" t="s">
        <v>49</v>
      </c>
      <c r="V974" s="72">
        <f>IF(Table15[[#This Row],[Payment_Status]]="Paid",1,0)</f>
        <v>0</v>
      </c>
      <c r="W974" s="72">
        <f>IF(Table15[[#This Row],[Payment_Status]]="Unpaid",1,0)</f>
        <v>1</v>
      </c>
      <c r="X974" s="72">
        <f>IF(Table15[[#This Row],[Payment_Status]]="Pending",1,0)</f>
        <v>0</v>
      </c>
      <c r="Y974" s="72" t="s">
        <v>50</v>
      </c>
      <c r="Z974" s="72" t="s">
        <v>44</v>
      </c>
      <c r="AA974" s="72" t="s">
        <v>63</v>
      </c>
      <c r="AB974" s="72">
        <v>16.18</v>
      </c>
      <c r="AC974" s="72">
        <v>10.39</v>
      </c>
      <c r="AD974" s="72" t="s">
        <v>46</v>
      </c>
      <c r="AE974" s="73">
        <v>43766</v>
      </c>
      <c r="AF974" s="72">
        <v>22</v>
      </c>
      <c r="AG974" s="76" t="s">
        <v>64</v>
      </c>
    </row>
    <row r="975" spans="5:33" x14ac:dyDescent="0.3">
      <c r="E975" s="71" t="s">
        <v>1923</v>
      </c>
      <c r="F975" s="72" t="s">
        <v>4955</v>
      </c>
      <c r="G975" s="72" t="s">
        <v>6959</v>
      </c>
      <c r="H975" s="72" t="s">
        <v>35</v>
      </c>
      <c r="I975" s="72" t="s">
        <v>8026</v>
      </c>
      <c r="J975" s="72" t="s">
        <v>8021</v>
      </c>
      <c r="K975" s="72" t="s">
        <v>1924</v>
      </c>
      <c r="L975" s="73">
        <v>45710</v>
      </c>
      <c r="M975" s="74">
        <v>0.73959490740740741</v>
      </c>
      <c r="N975" s="72">
        <v>20.329999999999998</v>
      </c>
      <c r="O975" s="72">
        <v>4265.04</v>
      </c>
      <c r="P975" s="72">
        <v>4285.37</v>
      </c>
      <c r="Q975" s="72">
        <v>96.06</v>
      </c>
      <c r="R975" s="75">
        <v>45713</v>
      </c>
      <c r="S975" s="72" t="str">
        <f>TEXT(Table15[[#This Row],[Billing_Date]],"YYYY")</f>
        <v>2025</v>
      </c>
      <c r="T975" s="75">
        <v>45874</v>
      </c>
      <c r="U975" s="72" t="s">
        <v>37</v>
      </c>
      <c r="V975" s="72">
        <f>IF(Table15[[#This Row],[Payment_Status]]="Paid",1,0)</f>
        <v>0</v>
      </c>
      <c r="W975" s="72">
        <f>IF(Table15[[#This Row],[Payment_Status]]="Unpaid",1,0)</f>
        <v>0</v>
      </c>
      <c r="X975" s="72">
        <f>IF(Table15[[#This Row],[Payment_Status]]="Pending",1,0)</f>
        <v>1</v>
      </c>
      <c r="Y975" s="72" t="s">
        <v>58</v>
      </c>
      <c r="Z975" s="72" t="s">
        <v>44</v>
      </c>
      <c r="AA975" s="72" t="s">
        <v>51</v>
      </c>
      <c r="AB975" s="72">
        <v>10.47</v>
      </c>
      <c r="AC975" s="72">
        <v>9.86</v>
      </c>
      <c r="AD975" s="72" t="s">
        <v>32</v>
      </c>
      <c r="AE975" s="73">
        <v>45452</v>
      </c>
      <c r="AF975" s="72">
        <v>54</v>
      </c>
      <c r="AG975" s="76" t="s">
        <v>40</v>
      </c>
    </row>
    <row r="976" spans="5:33" x14ac:dyDescent="0.3">
      <c r="E976" s="71" t="s">
        <v>1925</v>
      </c>
      <c r="F976" s="72" t="s">
        <v>4956</v>
      </c>
      <c r="G976" s="72" t="s">
        <v>6960</v>
      </c>
      <c r="H976" s="72" t="s">
        <v>26</v>
      </c>
      <c r="I976" s="72" t="s">
        <v>8031</v>
      </c>
      <c r="J976" s="72" t="s">
        <v>8024</v>
      </c>
      <c r="K976" s="72" t="s">
        <v>1926</v>
      </c>
      <c r="L976" s="73">
        <v>45785</v>
      </c>
      <c r="M976" s="74">
        <v>0.66425925925925922</v>
      </c>
      <c r="N976" s="72">
        <v>353.55</v>
      </c>
      <c r="O976" s="72">
        <v>1233.96</v>
      </c>
      <c r="P976" s="72">
        <v>1587.51</v>
      </c>
      <c r="Q976" s="72">
        <v>2289.35</v>
      </c>
      <c r="R976" s="75">
        <v>45802</v>
      </c>
      <c r="S976" s="72" t="str">
        <f>TEXT(Table15[[#This Row],[Billing_Date]],"YYYY")</f>
        <v>2025</v>
      </c>
      <c r="T976" s="75">
        <v>45879</v>
      </c>
      <c r="U976" s="72" t="s">
        <v>37</v>
      </c>
      <c r="V976" s="72">
        <f>IF(Table15[[#This Row],[Payment_Status]]="Paid",1,0)</f>
        <v>0</v>
      </c>
      <c r="W976" s="72">
        <f>IF(Table15[[#This Row],[Payment_Status]]="Unpaid",1,0)</f>
        <v>0</v>
      </c>
      <c r="X976" s="72">
        <f>IF(Table15[[#This Row],[Payment_Status]]="Pending",1,0)</f>
        <v>1</v>
      </c>
      <c r="Y976" s="72" t="s">
        <v>50</v>
      </c>
      <c r="Z976" s="72" t="s">
        <v>30</v>
      </c>
      <c r="AA976" s="72" t="s">
        <v>31</v>
      </c>
      <c r="AB976" s="72">
        <v>211.53</v>
      </c>
      <c r="AC976" s="72">
        <v>142.02000000000001</v>
      </c>
      <c r="AD976" s="72" t="s">
        <v>32</v>
      </c>
      <c r="AE976" s="73">
        <v>43543</v>
      </c>
      <c r="AF976" s="72">
        <v>54</v>
      </c>
      <c r="AG976" s="76" t="s">
        <v>40</v>
      </c>
    </row>
    <row r="977" spans="5:33" x14ac:dyDescent="0.3">
      <c r="E977" s="71" t="s">
        <v>1927</v>
      </c>
      <c r="F977" s="72" t="s">
        <v>4957</v>
      </c>
      <c r="G977" s="72" t="s">
        <v>6961</v>
      </c>
      <c r="H977" s="72" t="s">
        <v>35</v>
      </c>
      <c r="I977" s="72" t="s">
        <v>8027</v>
      </c>
      <c r="J977" s="72" t="s">
        <v>8022</v>
      </c>
      <c r="K977" s="72" t="s">
        <v>1928</v>
      </c>
      <c r="L977" s="73">
        <v>45788</v>
      </c>
      <c r="M977" s="74">
        <v>0.86283564814814817</v>
      </c>
      <c r="N977" s="72">
        <v>118.8</v>
      </c>
      <c r="O977" s="72">
        <v>3137.59</v>
      </c>
      <c r="P977" s="72">
        <v>3256.39</v>
      </c>
      <c r="Q977" s="72">
        <v>806.87</v>
      </c>
      <c r="R977" s="75">
        <v>45791</v>
      </c>
      <c r="S977" s="72" t="str">
        <f>TEXT(Table15[[#This Row],[Billing_Date]],"YYYY")</f>
        <v>2025</v>
      </c>
      <c r="T977" s="75">
        <v>45883</v>
      </c>
      <c r="U977" s="72" t="s">
        <v>37</v>
      </c>
      <c r="V977" s="72">
        <f>IF(Table15[[#This Row],[Payment_Status]]="Paid",1,0)</f>
        <v>0</v>
      </c>
      <c r="W977" s="72">
        <f>IF(Table15[[#This Row],[Payment_Status]]="Unpaid",1,0)</f>
        <v>0</v>
      </c>
      <c r="X977" s="72">
        <f>IF(Table15[[#This Row],[Payment_Status]]="Pending",1,0)</f>
        <v>1</v>
      </c>
      <c r="Y977" s="72" t="s">
        <v>43</v>
      </c>
      <c r="Z977" s="72" t="s">
        <v>39</v>
      </c>
      <c r="AA977" s="72" t="s">
        <v>31</v>
      </c>
      <c r="AB977" s="72">
        <v>49.1</v>
      </c>
      <c r="AC977" s="72">
        <v>69.7</v>
      </c>
      <c r="AD977" s="72" t="s">
        <v>32</v>
      </c>
      <c r="AE977" s="73">
        <v>42654</v>
      </c>
      <c r="AF977" s="72">
        <v>62</v>
      </c>
      <c r="AG977" s="76" t="s">
        <v>33</v>
      </c>
    </row>
    <row r="978" spans="5:33" x14ac:dyDescent="0.3">
      <c r="E978" s="71" t="s">
        <v>3919</v>
      </c>
      <c r="F978" s="72" t="s">
        <v>4958</v>
      </c>
      <c r="G978" s="72" t="s">
        <v>6962</v>
      </c>
      <c r="H978" s="72" t="s">
        <v>35</v>
      </c>
      <c r="I978" s="72" t="s">
        <v>8028</v>
      </c>
      <c r="J978" s="72" t="s">
        <v>8022</v>
      </c>
      <c r="K978" s="72" t="s">
        <v>3920</v>
      </c>
      <c r="L978" s="73">
        <v>45582</v>
      </c>
      <c r="M978" s="74">
        <v>0.8117361111111111</v>
      </c>
      <c r="N978" s="72">
        <v>458.07</v>
      </c>
      <c r="O978" s="72">
        <v>4146.96</v>
      </c>
      <c r="P978" s="72">
        <v>4605.03</v>
      </c>
      <c r="Q978" s="72">
        <v>2674.4</v>
      </c>
      <c r="R978" s="75">
        <v>45788</v>
      </c>
      <c r="S978" s="72" t="str">
        <f>TEXT(Table15[[#This Row],[Billing_Date]],"YYYY")</f>
        <v>2025</v>
      </c>
      <c r="T978" s="75">
        <v>45877</v>
      </c>
      <c r="U978" s="72" t="s">
        <v>28</v>
      </c>
      <c r="V978" s="72">
        <f>IF(Table15[[#This Row],[Payment_Status]]="Paid",1,0)</f>
        <v>1</v>
      </c>
      <c r="W978" s="72">
        <f>IF(Table15[[#This Row],[Payment_Status]]="Unpaid",1,0)</f>
        <v>0</v>
      </c>
      <c r="X978" s="72">
        <f>IF(Table15[[#This Row],[Payment_Status]]="Pending",1,0)</f>
        <v>0</v>
      </c>
      <c r="Y978" s="72" t="s">
        <v>29</v>
      </c>
      <c r="Z978" s="72" t="s">
        <v>30</v>
      </c>
      <c r="AA978" s="72" t="s">
        <v>63</v>
      </c>
      <c r="AB978" s="72">
        <v>304.63</v>
      </c>
      <c r="AC978" s="72">
        <v>153.44</v>
      </c>
      <c r="AD978" s="72" t="s">
        <v>46</v>
      </c>
      <c r="AE978" s="73">
        <v>43498</v>
      </c>
      <c r="AF978" s="72">
        <v>63</v>
      </c>
      <c r="AG978" s="76" t="s">
        <v>40</v>
      </c>
    </row>
    <row r="979" spans="5:33" x14ac:dyDescent="0.3">
      <c r="E979" s="71" t="s">
        <v>1931</v>
      </c>
      <c r="F979" s="72" t="s">
        <v>4959</v>
      </c>
      <c r="G979" s="72" t="s">
        <v>6963</v>
      </c>
      <c r="H979" s="72" t="s">
        <v>35</v>
      </c>
      <c r="I979" s="72" t="s">
        <v>8031</v>
      </c>
      <c r="J979" s="72" t="s">
        <v>8024</v>
      </c>
      <c r="K979" s="72" t="s">
        <v>1932</v>
      </c>
      <c r="L979" s="73">
        <v>45673</v>
      </c>
      <c r="M979" s="74">
        <v>0.35568287037037039</v>
      </c>
      <c r="N979" s="72">
        <v>66.94</v>
      </c>
      <c r="O979" s="72">
        <v>4834.42</v>
      </c>
      <c r="P979" s="72">
        <v>4901.3599999999997</v>
      </c>
      <c r="Q979" s="72">
        <v>457.95</v>
      </c>
      <c r="R979" s="75">
        <v>45707</v>
      </c>
      <c r="S979" s="72" t="str">
        <f>TEXT(Table15[[#This Row],[Billing_Date]],"YYYY")</f>
        <v>2025</v>
      </c>
      <c r="T979" s="75">
        <v>45861</v>
      </c>
      <c r="U979" s="72" t="s">
        <v>37</v>
      </c>
      <c r="V979" s="72">
        <f>IF(Table15[[#This Row],[Payment_Status]]="Paid",1,0)</f>
        <v>0</v>
      </c>
      <c r="W979" s="72">
        <f>IF(Table15[[#This Row],[Payment_Status]]="Unpaid",1,0)</f>
        <v>0</v>
      </c>
      <c r="X979" s="72">
        <f>IF(Table15[[#This Row],[Payment_Status]]="Pending",1,0)</f>
        <v>1</v>
      </c>
      <c r="Y979" s="72" t="s">
        <v>43</v>
      </c>
      <c r="Z979" s="72" t="s">
        <v>44</v>
      </c>
      <c r="AA979" s="72" t="s">
        <v>85</v>
      </c>
      <c r="AB979" s="72">
        <v>30.12</v>
      </c>
      <c r="AC979" s="72">
        <v>36.82</v>
      </c>
      <c r="AD979" s="72" t="s">
        <v>32</v>
      </c>
      <c r="AE979" s="73">
        <v>45043</v>
      </c>
      <c r="AF979" s="72">
        <v>62</v>
      </c>
      <c r="AG979" s="76" t="s">
        <v>64</v>
      </c>
    </row>
    <row r="980" spans="5:33" x14ac:dyDescent="0.3">
      <c r="E980" s="71" t="s">
        <v>1933</v>
      </c>
      <c r="F980" s="72" t="s">
        <v>4960</v>
      </c>
      <c r="G980" s="72" t="s">
        <v>6964</v>
      </c>
      <c r="H980" s="72" t="s">
        <v>26</v>
      </c>
      <c r="I980" s="72" t="s">
        <v>8028</v>
      </c>
      <c r="J980" s="72" t="s">
        <v>8022</v>
      </c>
      <c r="K980" s="72" t="s">
        <v>1934</v>
      </c>
      <c r="L980" s="73">
        <v>45783</v>
      </c>
      <c r="M980" s="74">
        <v>0.92333333333333334</v>
      </c>
      <c r="N980" s="72">
        <v>405.15</v>
      </c>
      <c r="O980" s="72">
        <v>3909.54</v>
      </c>
      <c r="P980" s="72">
        <v>4314.6899999999996</v>
      </c>
      <c r="Q980" s="72">
        <v>2410.27</v>
      </c>
      <c r="R980" s="75">
        <v>45787</v>
      </c>
      <c r="S980" s="72" t="str">
        <f>TEXT(Table15[[#This Row],[Billing_Date]],"YYYY")</f>
        <v>2025</v>
      </c>
      <c r="T980" s="75">
        <v>45876</v>
      </c>
      <c r="U980" s="72" t="s">
        <v>37</v>
      </c>
      <c r="V980" s="72">
        <f>IF(Table15[[#This Row],[Payment_Status]]="Paid",1,0)</f>
        <v>0</v>
      </c>
      <c r="W980" s="72">
        <f>IF(Table15[[#This Row],[Payment_Status]]="Unpaid",1,0)</f>
        <v>0</v>
      </c>
      <c r="X980" s="72">
        <f>IF(Table15[[#This Row],[Payment_Status]]="Pending",1,0)</f>
        <v>1</v>
      </c>
      <c r="Y980" s="72" t="s">
        <v>50</v>
      </c>
      <c r="Z980" s="72" t="s">
        <v>39</v>
      </c>
      <c r="AA980" s="72" t="s">
        <v>63</v>
      </c>
      <c r="AB980" s="72">
        <v>204.57</v>
      </c>
      <c r="AC980" s="72">
        <v>200.58</v>
      </c>
      <c r="AD980" s="72" t="s">
        <v>32</v>
      </c>
      <c r="AE980" s="73">
        <v>42887</v>
      </c>
      <c r="AF980" s="72">
        <v>67</v>
      </c>
      <c r="AG980" s="76" t="s">
        <v>64</v>
      </c>
    </row>
    <row r="981" spans="5:33" x14ac:dyDescent="0.3">
      <c r="E981" s="71" t="s">
        <v>1935</v>
      </c>
      <c r="F981" s="72" t="s">
        <v>4961</v>
      </c>
      <c r="G981" s="72" t="s">
        <v>6965</v>
      </c>
      <c r="H981" s="72" t="s">
        <v>26</v>
      </c>
      <c r="I981" s="72" t="s">
        <v>8031</v>
      </c>
      <c r="J981" s="72" t="s">
        <v>8024</v>
      </c>
      <c r="K981" s="72" t="s">
        <v>1936</v>
      </c>
      <c r="L981" s="73">
        <v>45739</v>
      </c>
      <c r="M981" s="74">
        <v>0.42648148148148146</v>
      </c>
      <c r="N981" s="72">
        <v>338.81</v>
      </c>
      <c r="O981" s="72">
        <v>1008.82</v>
      </c>
      <c r="P981" s="72">
        <v>1347.63</v>
      </c>
      <c r="Q981" s="72">
        <v>1928.52</v>
      </c>
      <c r="R981" s="75">
        <v>45742</v>
      </c>
      <c r="S981" s="72" t="str">
        <f>TEXT(Table15[[#This Row],[Billing_Date]],"YYYY")</f>
        <v>2025</v>
      </c>
      <c r="T981" s="75">
        <v>45874</v>
      </c>
      <c r="U981" s="72" t="s">
        <v>49</v>
      </c>
      <c r="V981" s="72">
        <f>IF(Table15[[#This Row],[Payment_Status]]="Paid",1,0)</f>
        <v>0</v>
      </c>
      <c r="W981" s="72">
        <f>IF(Table15[[#This Row],[Payment_Status]]="Unpaid",1,0)</f>
        <v>1</v>
      </c>
      <c r="X981" s="72">
        <f>IF(Table15[[#This Row],[Payment_Status]]="Pending",1,0)</f>
        <v>0</v>
      </c>
      <c r="Y981" s="72" t="s">
        <v>38</v>
      </c>
      <c r="Z981" s="72" t="s">
        <v>30</v>
      </c>
      <c r="AA981" s="72" t="s">
        <v>51</v>
      </c>
      <c r="AB981" s="72">
        <v>187.53</v>
      </c>
      <c r="AC981" s="72">
        <v>151.28</v>
      </c>
      <c r="AD981" s="72" t="s">
        <v>32</v>
      </c>
      <c r="AE981" s="73">
        <v>44137</v>
      </c>
      <c r="AF981" s="72">
        <v>47</v>
      </c>
      <c r="AG981" s="76" t="s">
        <v>33</v>
      </c>
    </row>
    <row r="982" spans="5:33" x14ac:dyDescent="0.3">
      <c r="E982" s="71" t="s">
        <v>1939</v>
      </c>
      <c r="F982" s="72" t="s">
        <v>4963</v>
      </c>
      <c r="G982" s="72" t="s">
        <v>6967</v>
      </c>
      <c r="H982" s="72" t="s">
        <v>30</v>
      </c>
      <c r="I982" s="72" t="s">
        <v>8029</v>
      </c>
      <c r="J982" s="72" t="s">
        <v>8020</v>
      </c>
      <c r="K982" s="72" t="s">
        <v>1940</v>
      </c>
      <c r="L982" s="73">
        <v>45704</v>
      </c>
      <c r="M982" s="74">
        <v>0.1426273148148148</v>
      </c>
      <c r="N982" s="72">
        <v>131.93</v>
      </c>
      <c r="O982" s="72">
        <v>3261.61</v>
      </c>
      <c r="P982" s="72">
        <v>3393.54</v>
      </c>
      <c r="Q982" s="72">
        <v>732.56</v>
      </c>
      <c r="R982" s="75">
        <v>45706</v>
      </c>
      <c r="S982" s="72" t="str">
        <f>TEXT(Table15[[#This Row],[Billing_Date]],"YYYY")</f>
        <v>2025</v>
      </c>
      <c r="T982" s="75">
        <v>45861</v>
      </c>
      <c r="U982" s="72" t="s">
        <v>37</v>
      </c>
      <c r="V982" s="72">
        <f>IF(Table15[[#This Row],[Payment_Status]]="Paid",1,0)</f>
        <v>0</v>
      </c>
      <c r="W982" s="72">
        <f>IF(Table15[[#This Row],[Payment_Status]]="Unpaid",1,0)</f>
        <v>0</v>
      </c>
      <c r="X982" s="72">
        <f>IF(Table15[[#This Row],[Payment_Status]]="Pending",1,0)</f>
        <v>1</v>
      </c>
      <c r="Y982" s="72" t="s">
        <v>43</v>
      </c>
      <c r="Z982" s="72" t="s">
        <v>30</v>
      </c>
      <c r="AA982" s="72" t="s">
        <v>45</v>
      </c>
      <c r="AB982" s="72">
        <v>54.84</v>
      </c>
      <c r="AC982" s="72">
        <v>77.09</v>
      </c>
      <c r="AD982" s="72" t="s">
        <v>32</v>
      </c>
      <c r="AE982" s="73">
        <v>42836</v>
      </c>
      <c r="AF982" s="72">
        <v>22</v>
      </c>
      <c r="AG982" s="76" t="s">
        <v>64</v>
      </c>
    </row>
    <row r="983" spans="5:33" x14ac:dyDescent="0.3">
      <c r="E983" s="71" t="s">
        <v>594</v>
      </c>
      <c r="F983" s="72" t="s">
        <v>4964</v>
      </c>
      <c r="G983" s="72" t="s">
        <v>6968</v>
      </c>
      <c r="H983" s="72" t="s">
        <v>35</v>
      </c>
      <c r="I983" s="72" t="s">
        <v>8030</v>
      </c>
      <c r="J983" s="72" t="s">
        <v>8023</v>
      </c>
      <c r="K983" s="72" t="s">
        <v>595</v>
      </c>
      <c r="L983" s="73">
        <v>45600</v>
      </c>
      <c r="M983" s="74">
        <v>0.94224537037037037</v>
      </c>
      <c r="N983" s="72">
        <v>180.95</v>
      </c>
      <c r="O983" s="72">
        <v>3700</v>
      </c>
      <c r="P983" s="72">
        <v>3880.95</v>
      </c>
      <c r="Q983" s="72">
        <v>861.12</v>
      </c>
      <c r="R983" s="75">
        <v>45601</v>
      </c>
      <c r="S983" s="72" t="str">
        <f>TEXT(Table15[[#This Row],[Billing_Date]],"YYYY")</f>
        <v>2024</v>
      </c>
      <c r="T983" s="75">
        <v>45879</v>
      </c>
      <c r="U983" s="72" t="s">
        <v>37</v>
      </c>
      <c r="V983" s="72">
        <f>IF(Table15[[#This Row],[Payment_Status]]="Paid",1,0)</f>
        <v>0</v>
      </c>
      <c r="W983" s="72">
        <f>IF(Table15[[#This Row],[Payment_Status]]="Unpaid",1,0)</f>
        <v>0</v>
      </c>
      <c r="X983" s="72">
        <f>IF(Table15[[#This Row],[Payment_Status]]="Pending",1,0)</f>
        <v>1</v>
      </c>
      <c r="Y983" s="72" t="s">
        <v>50</v>
      </c>
      <c r="Z983" s="72" t="s">
        <v>30</v>
      </c>
      <c r="AA983" s="72" t="s">
        <v>85</v>
      </c>
      <c r="AB983" s="72">
        <v>120.92</v>
      </c>
      <c r="AC983" s="72">
        <v>60.03</v>
      </c>
      <c r="AD983" s="72" t="s">
        <v>46</v>
      </c>
      <c r="AE983" s="73">
        <v>42412</v>
      </c>
      <c r="AF983" s="72">
        <v>18</v>
      </c>
      <c r="AG983" s="76" t="s">
        <v>33</v>
      </c>
    </row>
    <row r="984" spans="5:33" x14ac:dyDescent="0.3">
      <c r="E984" s="71" t="s">
        <v>1943</v>
      </c>
      <c r="F984" s="72" t="s">
        <v>4965</v>
      </c>
      <c r="G984" s="72" t="s">
        <v>6969</v>
      </c>
      <c r="H984" s="72" t="s">
        <v>26</v>
      </c>
      <c r="I984" s="72" t="s">
        <v>8028</v>
      </c>
      <c r="J984" s="72" t="s">
        <v>8022</v>
      </c>
      <c r="K984" s="72" t="s">
        <v>1944</v>
      </c>
      <c r="L984" s="73">
        <v>45838</v>
      </c>
      <c r="M984" s="74">
        <v>0.88783564814814819</v>
      </c>
      <c r="N984" s="72">
        <v>499.08</v>
      </c>
      <c r="O984" s="72">
        <v>1533.78</v>
      </c>
      <c r="P984" s="72">
        <v>2032.86</v>
      </c>
      <c r="Q984" s="72">
        <v>3331.32</v>
      </c>
      <c r="R984" s="75">
        <v>45840</v>
      </c>
      <c r="S984" s="72" t="str">
        <f>TEXT(Table15[[#This Row],[Billing_Date]],"YYYY")</f>
        <v>2025</v>
      </c>
      <c r="T984" s="75">
        <v>45862</v>
      </c>
      <c r="U984" s="72" t="s">
        <v>28</v>
      </c>
      <c r="V984" s="72">
        <f>IF(Table15[[#This Row],[Payment_Status]]="Paid",1,0)</f>
        <v>1</v>
      </c>
      <c r="W984" s="72">
        <f>IF(Table15[[#This Row],[Payment_Status]]="Unpaid",1,0)</f>
        <v>0</v>
      </c>
      <c r="X984" s="72">
        <f>IF(Table15[[#This Row],[Payment_Status]]="Pending",1,0)</f>
        <v>0</v>
      </c>
      <c r="Y984" s="72" t="s">
        <v>58</v>
      </c>
      <c r="Z984" s="72" t="s">
        <v>44</v>
      </c>
      <c r="AA984" s="72" t="s">
        <v>85</v>
      </c>
      <c r="AB984" s="72">
        <v>237.86</v>
      </c>
      <c r="AC984" s="72">
        <v>261.22000000000003</v>
      </c>
      <c r="AD984" s="72" t="s">
        <v>46</v>
      </c>
      <c r="AE984" s="73">
        <v>43036</v>
      </c>
      <c r="AF984" s="72">
        <v>56</v>
      </c>
      <c r="AG984" s="76" t="s">
        <v>64</v>
      </c>
    </row>
    <row r="985" spans="5:33" x14ac:dyDescent="0.3">
      <c r="E985" s="71" t="s">
        <v>1945</v>
      </c>
      <c r="F985" s="72" t="s">
        <v>4966</v>
      </c>
      <c r="G985" s="72" t="s">
        <v>6970</v>
      </c>
      <c r="H985" s="72" t="s">
        <v>35</v>
      </c>
      <c r="I985" s="72" t="s">
        <v>8027</v>
      </c>
      <c r="J985" s="72" t="s">
        <v>8022</v>
      </c>
      <c r="K985" s="72" t="s">
        <v>1946</v>
      </c>
      <c r="L985" s="73">
        <v>45519</v>
      </c>
      <c r="M985" s="74">
        <v>0.52422453703703709</v>
      </c>
      <c r="N985" s="72">
        <v>21.42</v>
      </c>
      <c r="O985" s="72">
        <v>3814.78</v>
      </c>
      <c r="P985" s="72">
        <v>3836.2</v>
      </c>
      <c r="Q985" s="72">
        <v>97.02</v>
      </c>
      <c r="R985" s="75">
        <v>45746</v>
      </c>
      <c r="S985" s="72" t="str">
        <f>TEXT(Table15[[#This Row],[Billing_Date]],"YYYY")</f>
        <v>2025</v>
      </c>
      <c r="T985" s="75">
        <v>45871</v>
      </c>
      <c r="U985" s="72" t="s">
        <v>28</v>
      </c>
      <c r="V985" s="72">
        <f>IF(Table15[[#This Row],[Payment_Status]]="Paid",1,0)</f>
        <v>1</v>
      </c>
      <c r="W985" s="72">
        <f>IF(Table15[[#This Row],[Payment_Status]]="Unpaid",1,0)</f>
        <v>0</v>
      </c>
      <c r="X985" s="72">
        <f>IF(Table15[[#This Row],[Payment_Status]]="Pending",1,0)</f>
        <v>0</v>
      </c>
      <c r="Y985" s="72" t="s">
        <v>58</v>
      </c>
      <c r="Z985" s="72" t="s">
        <v>30</v>
      </c>
      <c r="AA985" s="72" t="s">
        <v>85</v>
      </c>
      <c r="AB985" s="72">
        <v>8.85</v>
      </c>
      <c r="AC985" s="72">
        <v>12.57</v>
      </c>
      <c r="AD985" s="72" t="s">
        <v>46</v>
      </c>
      <c r="AE985" s="73">
        <v>42239</v>
      </c>
      <c r="AF985" s="72">
        <v>49</v>
      </c>
      <c r="AG985" s="76" t="s">
        <v>64</v>
      </c>
    </row>
    <row r="986" spans="5:33" x14ac:dyDescent="0.3">
      <c r="E986" s="71" t="s">
        <v>1948</v>
      </c>
      <c r="F986" s="72" t="s">
        <v>4968</v>
      </c>
      <c r="G986" s="72" t="s">
        <v>6972</v>
      </c>
      <c r="H986" s="72" t="s">
        <v>26</v>
      </c>
      <c r="I986" s="72" t="s">
        <v>8025</v>
      </c>
      <c r="J986" s="72" t="s">
        <v>8020</v>
      </c>
      <c r="K986" s="72" t="s">
        <v>1949</v>
      </c>
      <c r="L986" s="73">
        <v>45844</v>
      </c>
      <c r="M986" s="74">
        <v>0.27386574074074072</v>
      </c>
      <c r="N986" s="72">
        <v>440.82</v>
      </c>
      <c r="O986" s="72">
        <v>2891.51</v>
      </c>
      <c r="P986" s="72">
        <v>3332.33</v>
      </c>
      <c r="Q986" s="72">
        <v>2841.88</v>
      </c>
      <c r="R986" s="75">
        <v>45846</v>
      </c>
      <c r="S986" s="72" t="str">
        <f>TEXT(Table15[[#This Row],[Billing_Date]],"YYYY")</f>
        <v>2025</v>
      </c>
      <c r="T986" s="75">
        <v>45874</v>
      </c>
      <c r="U986" s="72" t="s">
        <v>49</v>
      </c>
      <c r="V986" s="72">
        <f>IF(Table15[[#This Row],[Payment_Status]]="Paid",1,0)</f>
        <v>0</v>
      </c>
      <c r="W986" s="72">
        <f>IF(Table15[[#This Row],[Payment_Status]]="Unpaid",1,0)</f>
        <v>1</v>
      </c>
      <c r="X986" s="72">
        <f>IF(Table15[[#This Row],[Payment_Status]]="Pending",1,0)</f>
        <v>0</v>
      </c>
      <c r="Y986" s="72" t="s">
        <v>50</v>
      </c>
      <c r="Z986" s="72" t="s">
        <v>30</v>
      </c>
      <c r="AA986" s="72" t="s">
        <v>85</v>
      </c>
      <c r="AB986" s="72">
        <v>227.58</v>
      </c>
      <c r="AC986" s="72">
        <v>213.24</v>
      </c>
      <c r="AD986" s="72" t="s">
        <v>32</v>
      </c>
      <c r="AE986" s="73">
        <v>44959</v>
      </c>
      <c r="AF986" s="72">
        <v>64</v>
      </c>
      <c r="AG986" s="76" t="s">
        <v>40</v>
      </c>
    </row>
    <row r="987" spans="5:33" x14ac:dyDescent="0.3">
      <c r="E987" s="71" t="s">
        <v>1950</v>
      </c>
      <c r="F987" s="72" t="s">
        <v>4969</v>
      </c>
      <c r="G987" s="72" t="s">
        <v>6973</v>
      </c>
      <c r="H987" s="72" t="s">
        <v>30</v>
      </c>
      <c r="I987" s="72" t="s">
        <v>8029</v>
      </c>
      <c r="J987" s="72" t="s">
        <v>8020</v>
      </c>
      <c r="K987" s="72" t="s">
        <v>1951</v>
      </c>
      <c r="L987" s="73">
        <v>45527</v>
      </c>
      <c r="M987" s="74">
        <v>0.5944328703703704</v>
      </c>
      <c r="N987" s="72">
        <v>144.88</v>
      </c>
      <c r="O987" s="72">
        <v>4931.6000000000004</v>
      </c>
      <c r="P987" s="72">
        <v>5076.4799999999996</v>
      </c>
      <c r="Q987" s="72">
        <v>653.65</v>
      </c>
      <c r="R987" s="75">
        <v>45685</v>
      </c>
      <c r="S987" s="72" t="str">
        <f>TEXT(Table15[[#This Row],[Billing_Date]],"YYYY")</f>
        <v>2025</v>
      </c>
      <c r="T987" s="75">
        <v>45866</v>
      </c>
      <c r="U987" s="72" t="s">
        <v>49</v>
      </c>
      <c r="V987" s="72">
        <f>IF(Table15[[#This Row],[Payment_Status]]="Paid",1,0)</f>
        <v>0</v>
      </c>
      <c r="W987" s="72">
        <f>IF(Table15[[#This Row],[Payment_Status]]="Unpaid",1,0)</f>
        <v>1</v>
      </c>
      <c r="X987" s="72">
        <f>IF(Table15[[#This Row],[Payment_Status]]="Pending",1,0)</f>
        <v>0</v>
      </c>
      <c r="Y987" s="72" t="s">
        <v>43</v>
      </c>
      <c r="Z987" s="72" t="s">
        <v>44</v>
      </c>
      <c r="AA987" s="72" t="s">
        <v>31</v>
      </c>
      <c r="AB987" s="72">
        <v>100.3</v>
      </c>
      <c r="AC987" s="72">
        <v>44.58</v>
      </c>
      <c r="AD987" s="72" t="s">
        <v>46</v>
      </c>
      <c r="AE987" s="73">
        <v>43036</v>
      </c>
      <c r="AF987" s="72">
        <v>34</v>
      </c>
      <c r="AG987" s="76" t="s">
        <v>64</v>
      </c>
    </row>
    <row r="988" spans="5:33" x14ac:dyDescent="0.3">
      <c r="E988" s="71" t="s">
        <v>1952</v>
      </c>
      <c r="F988" s="72" t="s">
        <v>4970</v>
      </c>
      <c r="G988" s="72" t="s">
        <v>6974</v>
      </c>
      <c r="H988" s="72" t="s">
        <v>30</v>
      </c>
      <c r="I988" s="72" t="s">
        <v>8026</v>
      </c>
      <c r="J988" s="72" t="s">
        <v>8021</v>
      </c>
      <c r="K988" s="72" t="s">
        <v>1953</v>
      </c>
      <c r="L988" s="73">
        <v>45590</v>
      </c>
      <c r="M988" s="74">
        <v>0.23510416666666667</v>
      </c>
      <c r="N988" s="72">
        <v>305.92</v>
      </c>
      <c r="O988" s="72">
        <v>3015.62</v>
      </c>
      <c r="P988" s="72">
        <v>3321.54</v>
      </c>
      <c r="Q988" s="72">
        <v>2132.5</v>
      </c>
      <c r="R988" s="75">
        <v>45636</v>
      </c>
      <c r="S988" s="72" t="str">
        <f>TEXT(Table15[[#This Row],[Billing_Date]],"YYYY")</f>
        <v>2024</v>
      </c>
      <c r="T988" s="75">
        <v>45858</v>
      </c>
      <c r="U988" s="72" t="s">
        <v>37</v>
      </c>
      <c r="V988" s="72">
        <f>IF(Table15[[#This Row],[Payment_Status]]="Paid",1,0)</f>
        <v>0</v>
      </c>
      <c r="W988" s="72">
        <f>IF(Table15[[#This Row],[Payment_Status]]="Unpaid",1,0)</f>
        <v>0</v>
      </c>
      <c r="X988" s="72">
        <f>IF(Table15[[#This Row],[Payment_Status]]="Pending",1,0)</f>
        <v>1</v>
      </c>
      <c r="Y988" s="72" t="s">
        <v>38</v>
      </c>
      <c r="Z988" s="72" t="s">
        <v>30</v>
      </c>
      <c r="AA988" s="72" t="s">
        <v>45</v>
      </c>
      <c r="AB988" s="72">
        <v>158.30000000000001</v>
      </c>
      <c r="AC988" s="72">
        <v>147.62</v>
      </c>
      <c r="AD988" s="72" t="s">
        <v>46</v>
      </c>
      <c r="AE988" s="73">
        <v>43755</v>
      </c>
      <c r="AF988" s="72">
        <v>22</v>
      </c>
      <c r="AG988" s="76" t="s">
        <v>64</v>
      </c>
    </row>
    <row r="989" spans="5:33" x14ac:dyDescent="0.3">
      <c r="E989" s="71" t="s">
        <v>1954</v>
      </c>
      <c r="F989" s="72" t="s">
        <v>4971</v>
      </c>
      <c r="G989" s="72" t="s">
        <v>6975</v>
      </c>
      <c r="H989" s="72" t="s">
        <v>30</v>
      </c>
      <c r="I989" s="72" t="s">
        <v>8026</v>
      </c>
      <c r="J989" s="72" t="s">
        <v>8021</v>
      </c>
      <c r="K989" s="72" t="s">
        <v>1955</v>
      </c>
      <c r="L989" s="73">
        <v>45770</v>
      </c>
      <c r="M989" s="74">
        <v>0.68040509259259263</v>
      </c>
      <c r="N989" s="72">
        <v>407.91</v>
      </c>
      <c r="O989" s="72">
        <v>2109.36</v>
      </c>
      <c r="P989" s="72">
        <v>2517.27</v>
      </c>
      <c r="Q989" s="72">
        <v>1870.43</v>
      </c>
      <c r="R989" s="75">
        <v>45772</v>
      </c>
      <c r="S989" s="72" t="str">
        <f>TEXT(Table15[[#This Row],[Billing_Date]],"YYYY")</f>
        <v>2025</v>
      </c>
      <c r="T989" s="75">
        <v>45860</v>
      </c>
      <c r="U989" s="72" t="s">
        <v>28</v>
      </c>
      <c r="V989" s="72">
        <f>IF(Table15[[#This Row],[Payment_Status]]="Paid",1,0)</f>
        <v>1</v>
      </c>
      <c r="W989" s="72">
        <f>IF(Table15[[#This Row],[Payment_Status]]="Unpaid",1,0)</f>
        <v>0</v>
      </c>
      <c r="X989" s="72">
        <f>IF(Table15[[#This Row],[Payment_Status]]="Pending",1,0)</f>
        <v>0</v>
      </c>
      <c r="Y989" s="72" t="s">
        <v>38</v>
      </c>
      <c r="Z989" s="72" t="s">
        <v>44</v>
      </c>
      <c r="AA989" s="72" t="s">
        <v>51</v>
      </c>
      <c r="AB989" s="72">
        <v>243.09</v>
      </c>
      <c r="AC989" s="72">
        <v>164.82</v>
      </c>
      <c r="AD989" s="72" t="s">
        <v>46</v>
      </c>
      <c r="AE989" s="73">
        <v>44701</v>
      </c>
      <c r="AF989" s="72">
        <v>73</v>
      </c>
      <c r="AG989" s="76" t="s">
        <v>40</v>
      </c>
    </row>
    <row r="990" spans="5:33" x14ac:dyDescent="0.3">
      <c r="E990" s="71" t="s">
        <v>1956</v>
      </c>
      <c r="F990" s="72" t="s">
        <v>4972</v>
      </c>
      <c r="G990" s="72" t="s">
        <v>6976</v>
      </c>
      <c r="H990" s="72" t="s">
        <v>35</v>
      </c>
      <c r="I990" s="72" t="s">
        <v>8026</v>
      </c>
      <c r="J990" s="72" t="s">
        <v>8021</v>
      </c>
      <c r="K990" s="72" t="s">
        <v>1957</v>
      </c>
      <c r="L990" s="73">
        <v>45758</v>
      </c>
      <c r="M990" s="74">
        <v>0.83429398148148148</v>
      </c>
      <c r="N990" s="72">
        <v>70.69</v>
      </c>
      <c r="O990" s="72">
        <v>4752.6899999999996</v>
      </c>
      <c r="P990" s="72">
        <v>4823.3799999999901</v>
      </c>
      <c r="Q990" s="72">
        <v>472.9</v>
      </c>
      <c r="R990" s="75">
        <v>45765</v>
      </c>
      <c r="S990" s="72" t="str">
        <f>TEXT(Table15[[#This Row],[Billing_Date]],"YYYY")</f>
        <v>2025</v>
      </c>
      <c r="T990" s="75">
        <v>45883</v>
      </c>
      <c r="U990" s="72" t="s">
        <v>49</v>
      </c>
      <c r="V990" s="72">
        <f>IF(Table15[[#This Row],[Payment_Status]]="Paid",1,0)</f>
        <v>0</v>
      </c>
      <c r="W990" s="72">
        <f>IF(Table15[[#This Row],[Payment_Status]]="Unpaid",1,0)</f>
        <v>1</v>
      </c>
      <c r="X990" s="72">
        <f>IF(Table15[[#This Row],[Payment_Status]]="Pending",1,0)</f>
        <v>0</v>
      </c>
      <c r="Y990" s="72" t="s">
        <v>38</v>
      </c>
      <c r="Z990" s="72" t="s">
        <v>39</v>
      </c>
      <c r="AA990" s="72" t="s">
        <v>51</v>
      </c>
      <c r="AB990" s="72">
        <v>45.28</v>
      </c>
      <c r="AC990" s="72">
        <v>25.41</v>
      </c>
      <c r="AD990" s="72" t="s">
        <v>46</v>
      </c>
      <c r="AE990" s="73">
        <v>45464</v>
      </c>
      <c r="AF990" s="72">
        <v>64</v>
      </c>
      <c r="AG990" s="76" t="s">
        <v>40</v>
      </c>
    </row>
    <row r="991" spans="5:33" x14ac:dyDescent="0.3">
      <c r="E991" s="71" t="s">
        <v>1958</v>
      </c>
      <c r="F991" s="72" t="s">
        <v>4973</v>
      </c>
      <c r="G991" s="72" t="s">
        <v>6977</v>
      </c>
      <c r="H991" s="72" t="s">
        <v>30</v>
      </c>
      <c r="I991" s="72" t="s">
        <v>8031</v>
      </c>
      <c r="J991" s="72" t="s">
        <v>8024</v>
      </c>
      <c r="K991" s="72" t="s">
        <v>1959</v>
      </c>
      <c r="L991" s="73">
        <v>45665</v>
      </c>
      <c r="M991" s="74">
        <v>0.22291666666666668</v>
      </c>
      <c r="N991" s="72">
        <v>263.04000000000002</v>
      </c>
      <c r="O991" s="72">
        <v>4179.5200000000004</v>
      </c>
      <c r="P991" s="72">
        <v>4442.5600000000004</v>
      </c>
      <c r="Q991" s="72">
        <v>1386.38</v>
      </c>
      <c r="R991" s="75">
        <v>45825</v>
      </c>
      <c r="S991" s="72" t="str">
        <f>TEXT(Table15[[#This Row],[Billing_Date]],"YYYY")</f>
        <v>2025</v>
      </c>
      <c r="T991" s="75">
        <v>45872</v>
      </c>
      <c r="U991" s="72" t="s">
        <v>49</v>
      </c>
      <c r="V991" s="72">
        <f>IF(Table15[[#This Row],[Payment_Status]]="Paid",1,0)</f>
        <v>0</v>
      </c>
      <c r="W991" s="72">
        <f>IF(Table15[[#This Row],[Payment_Status]]="Unpaid",1,0)</f>
        <v>1</v>
      </c>
      <c r="X991" s="72">
        <f>IF(Table15[[#This Row],[Payment_Status]]="Pending",1,0)</f>
        <v>0</v>
      </c>
      <c r="Y991" s="72" t="s">
        <v>50</v>
      </c>
      <c r="Z991" s="72" t="s">
        <v>30</v>
      </c>
      <c r="AA991" s="72" t="s">
        <v>31</v>
      </c>
      <c r="AB991" s="72">
        <v>111.85</v>
      </c>
      <c r="AC991" s="72">
        <v>151.19</v>
      </c>
      <c r="AD991" s="72" t="s">
        <v>32</v>
      </c>
      <c r="AE991" s="73">
        <v>44873</v>
      </c>
      <c r="AF991" s="72">
        <v>45</v>
      </c>
      <c r="AG991" s="76" t="s">
        <v>40</v>
      </c>
    </row>
    <row r="992" spans="5:33" x14ac:dyDescent="0.3">
      <c r="E992" s="71" t="s">
        <v>1960</v>
      </c>
      <c r="F992" s="72" t="s">
        <v>4974</v>
      </c>
      <c r="G992" s="72" t="s">
        <v>6978</v>
      </c>
      <c r="H992" s="72" t="s">
        <v>35</v>
      </c>
      <c r="I992" s="72" t="s">
        <v>8027</v>
      </c>
      <c r="J992" s="72" t="s">
        <v>8022</v>
      </c>
      <c r="K992" s="72" t="s">
        <v>1961</v>
      </c>
      <c r="L992" s="73">
        <v>45762</v>
      </c>
      <c r="M992" s="74">
        <v>0.35236111111111112</v>
      </c>
      <c r="N992" s="72">
        <v>183.26</v>
      </c>
      <c r="O992" s="72">
        <v>1736.06</v>
      </c>
      <c r="P992" s="72">
        <v>1919.32</v>
      </c>
      <c r="Q992" s="72">
        <v>1091.1300000000001</v>
      </c>
      <c r="R992" s="75">
        <v>45764</v>
      </c>
      <c r="S992" s="72" t="str">
        <f>TEXT(Table15[[#This Row],[Billing_Date]],"YYYY")</f>
        <v>2025</v>
      </c>
      <c r="T992" s="75">
        <v>45860</v>
      </c>
      <c r="U992" s="72" t="s">
        <v>49</v>
      </c>
      <c r="V992" s="72">
        <f>IF(Table15[[#This Row],[Payment_Status]]="Paid",1,0)</f>
        <v>0</v>
      </c>
      <c r="W992" s="72">
        <f>IF(Table15[[#This Row],[Payment_Status]]="Unpaid",1,0)</f>
        <v>1</v>
      </c>
      <c r="X992" s="72">
        <f>IF(Table15[[#This Row],[Payment_Status]]="Pending",1,0)</f>
        <v>0</v>
      </c>
      <c r="Y992" s="72" t="s">
        <v>38</v>
      </c>
      <c r="Z992" s="72" t="s">
        <v>44</v>
      </c>
      <c r="AA992" s="72" t="s">
        <v>63</v>
      </c>
      <c r="AB992" s="72">
        <v>102.53</v>
      </c>
      <c r="AC992" s="72">
        <v>80.73</v>
      </c>
      <c r="AD992" s="72" t="s">
        <v>46</v>
      </c>
      <c r="AE992" s="73">
        <v>44969</v>
      </c>
      <c r="AF992" s="72">
        <v>32</v>
      </c>
      <c r="AG992" s="76" t="s">
        <v>64</v>
      </c>
    </row>
    <row r="993" spans="5:33" x14ac:dyDescent="0.3">
      <c r="E993" s="71" t="s">
        <v>1962</v>
      </c>
      <c r="F993" s="72" t="s">
        <v>4975</v>
      </c>
      <c r="G993" s="72" t="s">
        <v>6979</v>
      </c>
      <c r="H993" s="72" t="s">
        <v>26</v>
      </c>
      <c r="I993" s="72" t="s">
        <v>8030</v>
      </c>
      <c r="J993" s="72" t="s">
        <v>8023</v>
      </c>
      <c r="K993" s="72" t="s">
        <v>1963</v>
      </c>
      <c r="L993" s="73">
        <v>45513</v>
      </c>
      <c r="M993" s="74">
        <v>0.39305555555555555</v>
      </c>
      <c r="N993" s="72">
        <v>479.97</v>
      </c>
      <c r="O993" s="72">
        <v>1890.77</v>
      </c>
      <c r="P993" s="72">
        <v>2370.7399999999998</v>
      </c>
      <c r="Q993" s="72">
        <v>2785.5</v>
      </c>
      <c r="R993" s="75">
        <v>45522</v>
      </c>
      <c r="S993" s="72" t="str">
        <f>TEXT(Table15[[#This Row],[Billing_Date]],"YYYY")</f>
        <v>2024</v>
      </c>
      <c r="T993" s="75">
        <v>45857</v>
      </c>
      <c r="U993" s="72" t="s">
        <v>28</v>
      </c>
      <c r="V993" s="72">
        <f>IF(Table15[[#This Row],[Payment_Status]]="Paid",1,0)</f>
        <v>1</v>
      </c>
      <c r="W993" s="72">
        <f>IF(Table15[[#This Row],[Payment_Status]]="Unpaid",1,0)</f>
        <v>0</v>
      </c>
      <c r="X993" s="72">
        <f>IF(Table15[[#This Row],[Payment_Status]]="Pending",1,0)</f>
        <v>0</v>
      </c>
      <c r="Y993" s="72" t="s">
        <v>38</v>
      </c>
      <c r="Z993" s="72" t="s">
        <v>39</v>
      </c>
      <c r="AA993" s="72" t="s">
        <v>51</v>
      </c>
      <c r="AB993" s="72">
        <v>269.77</v>
      </c>
      <c r="AC993" s="72">
        <v>210.2</v>
      </c>
      <c r="AD993" s="72" t="s">
        <v>32</v>
      </c>
      <c r="AE993" s="73">
        <v>43415</v>
      </c>
      <c r="AF993" s="72">
        <v>63</v>
      </c>
      <c r="AG993" s="76" t="s">
        <v>64</v>
      </c>
    </row>
    <row r="994" spans="5:33" x14ac:dyDescent="0.3">
      <c r="E994" s="71" t="s">
        <v>1964</v>
      </c>
      <c r="F994" s="72" t="s">
        <v>4976</v>
      </c>
      <c r="G994" s="72" t="s">
        <v>6980</v>
      </c>
      <c r="H994" s="72" t="s">
        <v>26</v>
      </c>
      <c r="I994" s="72" t="s">
        <v>8031</v>
      </c>
      <c r="J994" s="72" t="s">
        <v>8024</v>
      </c>
      <c r="K994" s="72" t="s">
        <v>1965</v>
      </c>
      <c r="L994" s="73">
        <v>45832</v>
      </c>
      <c r="M994" s="74">
        <v>0.50981481481481483</v>
      </c>
      <c r="N994" s="72">
        <v>34.15</v>
      </c>
      <c r="O994" s="72">
        <v>4835.67</v>
      </c>
      <c r="P994" s="72">
        <v>4869.82</v>
      </c>
      <c r="Q994" s="72">
        <v>186.44</v>
      </c>
      <c r="R994" s="75">
        <v>45834</v>
      </c>
      <c r="S994" s="72" t="str">
        <f>TEXT(Table15[[#This Row],[Billing_Date]],"YYYY")</f>
        <v>2025</v>
      </c>
      <c r="T994" s="75">
        <v>45861</v>
      </c>
      <c r="U994" s="72" t="s">
        <v>49</v>
      </c>
      <c r="V994" s="72">
        <f>IF(Table15[[#This Row],[Payment_Status]]="Paid",1,0)</f>
        <v>0</v>
      </c>
      <c r="W994" s="72">
        <f>IF(Table15[[#This Row],[Payment_Status]]="Unpaid",1,0)</f>
        <v>1</v>
      </c>
      <c r="X994" s="72">
        <f>IF(Table15[[#This Row],[Payment_Status]]="Pending",1,0)</f>
        <v>0</v>
      </c>
      <c r="Y994" s="72" t="s">
        <v>29</v>
      </c>
      <c r="Z994" s="72" t="s">
        <v>39</v>
      </c>
      <c r="AA994" s="72" t="s">
        <v>45</v>
      </c>
      <c r="AB994" s="72">
        <v>16.190000000000001</v>
      </c>
      <c r="AC994" s="72">
        <v>17.96</v>
      </c>
      <c r="AD994" s="72" t="s">
        <v>32</v>
      </c>
      <c r="AE994" s="73">
        <v>43423</v>
      </c>
      <c r="AF994" s="72">
        <v>70</v>
      </c>
      <c r="AG994" s="76" t="s">
        <v>64</v>
      </c>
    </row>
    <row r="995" spans="5:33" x14ac:dyDescent="0.3">
      <c r="E995" s="71" t="s">
        <v>3747</v>
      </c>
      <c r="F995" s="72" t="s">
        <v>4977</v>
      </c>
      <c r="G995" s="72" t="s">
        <v>6981</v>
      </c>
      <c r="H995" s="72" t="s">
        <v>30</v>
      </c>
      <c r="I995" s="72" t="s">
        <v>8027</v>
      </c>
      <c r="J995" s="72" t="s">
        <v>8022</v>
      </c>
      <c r="K995" s="72" t="s">
        <v>3748</v>
      </c>
      <c r="L995" s="73">
        <v>45636</v>
      </c>
      <c r="M995" s="74">
        <v>0.36311342592592594</v>
      </c>
      <c r="N995" s="72">
        <v>337.44</v>
      </c>
      <c r="O995" s="72">
        <v>3076.79</v>
      </c>
      <c r="P995" s="72">
        <v>3414.23</v>
      </c>
      <c r="Q995" s="72">
        <v>1675.48</v>
      </c>
      <c r="R995" s="75">
        <v>45651</v>
      </c>
      <c r="S995" s="72" t="str">
        <f>TEXT(Table15[[#This Row],[Billing_Date]],"YYYY")</f>
        <v>2024</v>
      </c>
      <c r="T995" s="75">
        <v>45869</v>
      </c>
      <c r="U995" s="72" t="s">
        <v>37</v>
      </c>
      <c r="V995" s="72">
        <f>IF(Table15[[#This Row],[Payment_Status]]="Paid",1,0)</f>
        <v>0</v>
      </c>
      <c r="W995" s="72">
        <f>IF(Table15[[#This Row],[Payment_Status]]="Unpaid",1,0)</f>
        <v>0</v>
      </c>
      <c r="X995" s="72">
        <f>IF(Table15[[#This Row],[Payment_Status]]="Pending",1,0)</f>
        <v>1</v>
      </c>
      <c r="Y995" s="72" t="s">
        <v>29</v>
      </c>
      <c r="Z995" s="72" t="s">
        <v>44</v>
      </c>
      <c r="AA995" s="72" t="s">
        <v>51</v>
      </c>
      <c r="AB995" s="72">
        <v>175.12</v>
      </c>
      <c r="AC995" s="72">
        <v>162.32</v>
      </c>
      <c r="AD995" s="72" t="s">
        <v>46</v>
      </c>
      <c r="AE995" s="73">
        <v>45440</v>
      </c>
      <c r="AF995" s="72">
        <v>19</v>
      </c>
      <c r="AG995" s="76" t="s">
        <v>40</v>
      </c>
    </row>
    <row r="996" spans="5:33" x14ac:dyDescent="0.3">
      <c r="E996" s="71" t="s">
        <v>1968</v>
      </c>
      <c r="F996" s="72" t="s">
        <v>4978</v>
      </c>
      <c r="G996" s="72" t="s">
        <v>6982</v>
      </c>
      <c r="H996" s="72" t="s">
        <v>26</v>
      </c>
      <c r="I996" s="72" t="s">
        <v>8028</v>
      </c>
      <c r="J996" s="72" t="s">
        <v>8022</v>
      </c>
      <c r="K996" s="72" t="s">
        <v>1969</v>
      </c>
      <c r="L996" s="73">
        <v>45838</v>
      </c>
      <c r="M996" s="74">
        <v>0.99672453703703701</v>
      </c>
      <c r="N996" s="72">
        <v>467.71</v>
      </c>
      <c r="O996" s="72">
        <v>4483.18</v>
      </c>
      <c r="P996" s="72">
        <v>4950.8900000000003</v>
      </c>
      <c r="Q996" s="72">
        <v>3247.54</v>
      </c>
      <c r="R996" s="75">
        <v>45840</v>
      </c>
      <c r="S996" s="72" t="str">
        <f>TEXT(Table15[[#This Row],[Billing_Date]],"YYYY")</f>
        <v>2025</v>
      </c>
      <c r="T996" s="75">
        <v>45880</v>
      </c>
      <c r="U996" s="72" t="s">
        <v>37</v>
      </c>
      <c r="V996" s="72">
        <f>IF(Table15[[#This Row],[Payment_Status]]="Paid",1,0)</f>
        <v>0</v>
      </c>
      <c r="W996" s="72">
        <f>IF(Table15[[#This Row],[Payment_Status]]="Unpaid",1,0)</f>
        <v>0</v>
      </c>
      <c r="X996" s="72">
        <f>IF(Table15[[#This Row],[Payment_Status]]="Pending",1,0)</f>
        <v>1</v>
      </c>
      <c r="Y996" s="72" t="s">
        <v>58</v>
      </c>
      <c r="Z996" s="72" t="s">
        <v>44</v>
      </c>
      <c r="AA996" s="72" t="s">
        <v>63</v>
      </c>
      <c r="AB996" s="72">
        <v>287.02999999999997</v>
      </c>
      <c r="AC996" s="72">
        <v>180.68</v>
      </c>
      <c r="AD996" s="72" t="s">
        <v>32</v>
      </c>
      <c r="AE996" s="73">
        <v>43512</v>
      </c>
      <c r="AF996" s="72">
        <v>49</v>
      </c>
      <c r="AG996" s="76" t="s">
        <v>33</v>
      </c>
    </row>
    <row r="997" spans="5:33" x14ac:dyDescent="0.3">
      <c r="E997" s="71" t="s">
        <v>1971</v>
      </c>
      <c r="F997" s="72" t="s">
        <v>4980</v>
      </c>
      <c r="G997" s="72" t="s">
        <v>6984</v>
      </c>
      <c r="H997" s="72" t="s">
        <v>35</v>
      </c>
      <c r="I997" s="72" t="s">
        <v>8029</v>
      </c>
      <c r="J997" s="72" t="s">
        <v>8020</v>
      </c>
      <c r="K997" s="72" t="s">
        <v>1972</v>
      </c>
      <c r="L997" s="73">
        <v>45700</v>
      </c>
      <c r="M997" s="74">
        <v>0.16043981481481481</v>
      </c>
      <c r="N997" s="72">
        <v>473.7</v>
      </c>
      <c r="O997" s="72">
        <v>2025.4</v>
      </c>
      <c r="P997" s="72">
        <v>2499.1</v>
      </c>
      <c r="Q997" s="72">
        <v>3144.67</v>
      </c>
      <c r="R997" s="75">
        <v>45703</v>
      </c>
      <c r="S997" s="72" t="str">
        <f>TEXT(Table15[[#This Row],[Billing_Date]],"YYYY")</f>
        <v>2025</v>
      </c>
      <c r="T997" s="75">
        <v>45868</v>
      </c>
      <c r="U997" s="72" t="s">
        <v>37</v>
      </c>
      <c r="V997" s="72">
        <f>IF(Table15[[#This Row],[Payment_Status]]="Paid",1,0)</f>
        <v>0</v>
      </c>
      <c r="W997" s="72">
        <f>IF(Table15[[#This Row],[Payment_Status]]="Unpaid",1,0)</f>
        <v>0</v>
      </c>
      <c r="X997" s="72">
        <f>IF(Table15[[#This Row],[Payment_Status]]="Pending",1,0)</f>
        <v>1</v>
      </c>
      <c r="Y997" s="72" t="s">
        <v>58</v>
      </c>
      <c r="Z997" s="72" t="s">
        <v>30</v>
      </c>
      <c r="AA997" s="72" t="s">
        <v>85</v>
      </c>
      <c r="AB997" s="72">
        <v>212.55</v>
      </c>
      <c r="AC997" s="72">
        <v>261.14999999999998</v>
      </c>
      <c r="AD997" s="72" t="s">
        <v>32</v>
      </c>
      <c r="AE997" s="73">
        <v>44340</v>
      </c>
      <c r="AF997" s="72">
        <v>33</v>
      </c>
      <c r="AG997" s="76" t="s">
        <v>33</v>
      </c>
    </row>
    <row r="998" spans="5:33" x14ac:dyDescent="0.3">
      <c r="E998" s="71" t="s">
        <v>1315</v>
      </c>
      <c r="F998" s="72" t="s">
        <v>4981</v>
      </c>
      <c r="G998" s="72" t="s">
        <v>6985</v>
      </c>
      <c r="H998" s="72" t="s">
        <v>26</v>
      </c>
      <c r="I998" s="72" t="s">
        <v>8031</v>
      </c>
      <c r="J998" s="72" t="s">
        <v>8024</v>
      </c>
      <c r="K998" s="72" t="s">
        <v>1316</v>
      </c>
      <c r="L998" s="73">
        <v>45852</v>
      </c>
      <c r="M998" s="74">
        <v>0.17927083333333332</v>
      </c>
      <c r="N998" s="72">
        <v>48.32</v>
      </c>
      <c r="O998" s="72">
        <v>3808.7</v>
      </c>
      <c r="P998" s="72">
        <v>3857.02</v>
      </c>
      <c r="Q998" s="72">
        <v>239.44</v>
      </c>
      <c r="R998" s="75">
        <v>45858</v>
      </c>
      <c r="S998" s="72" t="str">
        <f>TEXT(Table15[[#This Row],[Billing_Date]],"YYYY")</f>
        <v>2025</v>
      </c>
      <c r="T998" s="75">
        <v>45861</v>
      </c>
      <c r="U998" s="72" t="s">
        <v>37</v>
      </c>
      <c r="V998" s="72">
        <f>IF(Table15[[#This Row],[Payment_Status]]="Paid",1,0)</f>
        <v>0</v>
      </c>
      <c r="W998" s="72">
        <f>IF(Table15[[#This Row],[Payment_Status]]="Unpaid",1,0)</f>
        <v>0</v>
      </c>
      <c r="X998" s="72">
        <f>IF(Table15[[#This Row],[Payment_Status]]="Pending",1,0)</f>
        <v>1</v>
      </c>
      <c r="Y998" s="72" t="s">
        <v>58</v>
      </c>
      <c r="Z998" s="72" t="s">
        <v>44</v>
      </c>
      <c r="AA998" s="72" t="s">
        <v>45</v>
      </c>
      <c r="AB998" s="72">
        <v>26.05</v>
      </c>
      <c r="AC998" s="72">
        <v>22.27</v>
      </c>
      <c r="AD998" s="72" t="s">
        <v>46</v>
      </c>
      <c r="AE998" s="73">
        <v>44423</v>
      </c>
      <c r="AF998" s="72">
        <v>35</v>
      </c>
      <c r="AG998" s="76" t="s">
        <v>40</v>
      </c>
    </row>
    <row r="999" spans="5:33" x14ac:dyDescent="0.3">
      <c r="E999" s="71" t="s">
        <v>1607</v>
      </c>
      <c r="F999" s="72" t="s">
        <v>4982</v>
      </c>
      <c r="G999" s="72" t="s">
        <v>6986</v>
      </c>
      <c r="H999" s="72" t="s">
        <v>35</v>
      </c>
      <c r="I999" s="72" t="s">
        <v>8025</v>
      </c>
      <c r="J999" s="72" t="s">
        <v>8020</v>
      </c>
      <c r="K999" s="72" t="s">
        <v>1608</v>
      </c>
      <c r="L999" s="73">
        <v>45838</v>
      </c>
      <c r="M999" s="74">
        <v>6.4409722222222215E-2</v>
      </c>
      <c r="N999" s="72">
        <v>45.55</v>
      </c>
      <c r="O999" s="72">
        <v>3310.44</v>
      </c>
      <c r="P999" s="72">
        <v>3355.99</v>
      </c>
      <c r="Q999" s="72">
        <v>305.20999999999998</v>
      </c>
      <c r="R999" s="75">
        <v>45843</v>
      </c>
      <c r="S999" s="72" t="str">
        <f>TEXT(Table15[[#This Row],[Billing_Date]],"YYYY")</f>
        <v>2025</v>
      </c>
      <c r="T999" s="75">
        <v>45857</v>
      </c>
      <c r="U999" s="72" t="s">
        <v>37</v>
      </c>
      <c r="V999" s="72">
        <f>IF(Table15[[#This Row],[Payment_Status]]="Paid",1,0)</f>
        <v>0</v>
      </c>
      <c r="W999" s="72">
        <f>IF(Table15[[#This Row],[Payment_Status]]="Unpaid",1,0)</f>
        <v>0</v>
      </c>
      <c r="X999" s="72">
        <f>IF(Table15[[#This Row],[Payment_Status]]="Pending",1,0)</f>
        <v>1</v>
      </c>
      <c r="Y999" s="72" t="s">
        <v>58</v>
      </c>
      <c r="Z999" s="72" t="s">
        <v>39</v>
      </c>
      <c r="AA999" s="72" t="s">
        <v>31</v>
      </c>
      <c r="AB999" s="72">
        <v>20.91</v>
      </c>
      <c r="AC999" s="72">
        <v>24.64</v>
      </c>
      <c r="AD999" s="72" t="s">
        <v>46</v>
      </c>
      <c r="AE999" s="73">
        <v>43484</v>
      </c>
      <c r="AF999" s="72">
        <v>28</v>
      </c>
      <c r="AG999" s="76" t="s">
        <v>64</v>
      </c>
    </row>
    <row r="1000" spans="5:33" x14ac:dyDescent="0.3">
      <c r="E1000" s="71" t="s">
        <v>1977</v>
      </c>
      <c r="F1000" s="72" t="s">
        <v>4983</v>
      </c>
      <c r="G1000" s="72" t="s">
        <v>6987</v>
      </c>
      <c r="H1000" s="72" t="s">
        <v>35</v>
      </c>
      <c r="I1000" s="72" t="s">
        <v>8027</v>
      </c>
      <c r="J1000" s="72" t="s">
        <v>8022</v>
      </c>
      <c r="K1000" s="72" t="s">
        <v>1978</v>
      </c>
      <c r="L1000" s="73">
        <v>45544</v>
      </c>
      <c r="M1000" s="74">
        <v>8.7071759259259265E-2</v>
      </c>
      <c r="N1000" s="72">
        <v>62.08</v>
      </c>
      <c r="O1000" s="72">
        <v>1137.8499999999999</v>
      </c>
      <c r="P1000" s="72">
        <v>1199.9299999999901</v>
      </c>
      <c r="Q1000" s="72">
        <v>385.78</v>
      </c>
      <c r="R1000" s="75">
        <v>45850</v>
      </c>
      <c r="S1000" s="72" t="str">
        <f>TEXT(Table15[[#This Row],[Billing_Date]],"YYYY")</f>
        <v>2025</v>
      </c>
      <c r="T1000" s="75">
        <v>45860</v>
      </c>
      <c r="U1000" s="72" t="s">
        <v>28</v>
      </c>
      <c r="V1000" s="72">
        <f>IF(Table15[[#This Row],[Payment_Status]]="Paid",1,0)</f>
        <v>1</v>
      </c>
      <c r="W1000" s="72">
        <f>IF(Table15[[#This Row],[Payment_Status]]="Unpaid",1,0)</f>
        <v>0</v>
      </c>
      <c r="X1000" s="72">
        <f>IF(Table15[[#This Row],[Payment_Status]]="Pending",1,0)</f>
        <v>0</v>
      </c>
      <c r="Y1000" s="72" t="s">
        <v>38</v>
      </c>
      <c r="Z1000" s="72" t="s">
        <v>39</v>
      </c>
      <c r="AA1000" s="72" t="s">
        <v>63</v>
      </c>
      <c r="AB1000" s="72">
        <v>37.380000000000003</v>
      </c>
      <c r="AC1000" s="72">
        <v>24.7</v>
      </c>
      <c r="AD1000" s="72" t="s">
        <v>46</v>
      </c>
      <c r="AE1000" s="73">
        <v>43155</v>
      </c>
      <c r="AF1000" s="72">
        <v>59</v>
      </c>
      <c r="AG1000" s="76" t="s">
        <v>64</v>
      </c>
    </row>
    <row r="1001" spans="5:33" x14ac:dyDescent="0.3">
      <c r="E1001" s="71" t="s">
        <v>1979</v>
      </c>
      <c r="F1001" s="72" t="s">
        <v>4984</v>
      </c>
      <c r="G1001" s="72" t="s">
        <v>6988</v>
      </c>
      <c r="H1001" s="72" t="s">
        <v>26</v>
      </c>
      <c r="I1001" s="72" t="s">
        <v>8025</v>
      </c>
      <c r="J1001" s="72" t="s">
        <v>8020</v>
      </c>
      <c r="K1001" s="72" t="s">
        <v>1980</v>
      </c>
      <c r="L1001" s="73">
        <v>45629</v>
      </c>
      <c r="M1001" s="74">
        <v>0.87695601851851857</v>
      </c>
      <c r="N1001" s="72">
        <v>346.43</v>
      </c>
      <c r="O1001" s="72">
        <v>1481.91</v>
      </c>
      <c r="P1001" s="72">
        <v>1828.34</v>
      </c>
      <c r="Q1001" s="72">
        <v>2504.59</v>
      </c>
      <c r="R1001" s="75">
        <v>45819</v>
      </c>
      <c r="S1001" s="72" t="str">
        <f>TEXT(Table15[[#This Row],[Billing_Date]],"YYYY")</f>
        <v>2025</v>
      </c>
      <c r="T1001" s="75">
        <v>45858</v>
      </c>
      <c r="U1001" s="72" t="s">
        <v>28</v>
      </c>
      <c r="V1001" s="72">
        <f>IF(Table15[[#This Row],[Payment_Status]]="Paid",1,0)</f>
        <v>1</v>
      </c>
      <c r="W1001" s="72">
        <f>IF(Table15[[#This Row],[Payment_Status]]="Unpaid",1,0)</f>
        <v>0</v>
      </c>
      <c r="X1001" s="72">
        <f>IF(Table15[[#This Row],[Payment_Status]]="Pending",1,0)</f>
        <v>0</v>
      </c>
      <c r="Y1001" s="72" t="s">
        <v>38</v>
      </c>
      <c r="Z1001" s="72" t="s">
        <v>30</v>
      </c>
      <c r="AA1001" s="72" t="s">
        <v>63</v>
      </c>
      <c r="AB1001" s="72">
        <v>143.55000000000001</v>
      </c>
      <c r="AC1001" s="72">
        <v>202.88</v>
      </c>
      <c r="AD1001" s="72" t="s">
        <v>32</v>
      </c>
      <c r="AE1001" s="73">
        <v>44660</v>
      </c>
      <c r="AF1001" s="72">
        <v>18</v>
      </c>
      <c r="AG1001" s="76" t="s">
        <v>33</v>
      </c>
    </row>
    <row r="1002" spans="5:33" x14ac:dyDescent="0.3">
      <c r="E1002" s="71" t="s">
        <v>1981</v>
      </c>
      <c r="F1002" s="72" t="s">
        <v>4985</v>
      </c>
      <c r="G1002" s="72" t="s">
        <v>6989</v>
      </c>
      <c r="H1002" s="72" t="s">
        <v>26</v>
      </c>
      <c r="I1002" s="72" t="s">
        <v>8026</v>
      </c>
      <c r="J1002" s="72" t="s">
        <v>8021</v>
      </c>
      <c r="K1002" s="72" t="s">
        <v>1982</v>
      </c>
      <c r="L1002" s="73">
        <v>45603</v>
      </c>
      <c r="M1002" s="74">
        <v>0.61908564814814815</v>
      </c>
      <c r="N1002" s="72">
        <v>230.8</v>
      </c>
      <c r="O1002" s="72">
        <v>3495.14</v>
      </c>
      <c r="P1002" s="72">
        <v>3725.94</v>
      </c>
      <c r="Q1002" s="72">
        <v>1301.1099999999999</v>
      </c>
      <c r="R1002" s="75">
        <v>45605</v>
      </c>
      <c r="S1002" s="72" t="str">
        <f>TEXT(Table15[[#This Row],[Billing_Date]],"YYYY")</f>
        <v>2024</v>
      </c>
      <c r="T1002" s="75">
        <v>45882</v>
      </c>
      <c r="U1002" s="72" t="s">
        <v>37</v>
      </c>
      <c r="V1002" s="72">
        <f>IF(Table15[[#This Row],[Payment_Status]]="Paid",1,0)</f>
        <v>0</v>
      </c>
      <c r="W1002" s="72">
        <f>IF(Table15[[#This Row],[Payment_Status]]="Unpaid",1,0)</f>
        <v>0</v>
      </c>
      <c r="X1002" s="72">
        <f>IF(Table15[[#This Row],[Payment_Status]]="Pending",1,0)</f>
        <v>1</v>
      </c>
      <c r="Y1002" s="72" t="s">
        <v>58</v>
      </c>
      <c r="Z1002" s="72" t="s">
        <v>30</v>
      </c>
      <c r="AA1002" s="72" t="s">
        <v>31</v>
      </c>
      <c r="AB1002" s="72">
        <v>101.01</v>
      </c>
      <c r="AC1002" s="72">
        <v>129.79</v>
      </c>
      <c r="AD1002" s="72" t="s">
        <v>32</v>
      </c>
      <c r="AE1002" s="73">
        <v>42679</v>
      </c>
      <c r="AF1002" s="72">
        <v>70</v>
      </c>
      <c r="AG1002" s="76" t="s">
        <v>40</v>
      </c>
    </row>
    <row r="1003" spans="5:33" x14ac:dyDescent="0.3">
      <c r="E1003" s="71" t="s">
        <v>1983</v>
      </c>
      <c r="F1003" s="72" t="s">
        <v>4986</v>
      </c>
      <c r="G1003" s="72" t="s">
        <v>6990</v>
      </c>
      <c r="H1003" s="72" t="s">
        <v>26</v>
      </c>
      <c r="I1003" s="72" t="s">
        <v>8029</v>
      </c>
      <c r="J1003" s="72" t="s">
        <v>8020</v>
      </c>
      <c r="K1003" s="72" t="s">
        <v>1984</v>
      </c>
      <c r="L1003" s="73">
        <v>45567</v>
      </c>
      <c r="M1003" s="74">
        <v>0.62718750000000001</v>
      </c>
      <c r="N1003" s="72">
        <v>303.45</v>
      </c>
      <c r="O1003" s="72">
        <v>1624.16</v>
      </c>
      <c r="P1003" s="72">
        <v>1927.61</v>
      </c>
      <c r="Q1003" s="72">
        <v>1863.32</v>
      </c>
      <c r="R1003" s="75">
        <v>45595</v>
      </c>
      <c r="S1003" s="72" t="str">
        <f>TEXT(Table15[[#This Row],[Billing_Date]],"YYYY")</f>
        <v>2024</v>
      </c>
      <c r="T1003" s="75">
        <v>45865</v>
      </c>
      <c r="U1003" s="72" t="s">
        <v>49</v>
      </c>
      <c r="V1003" s="72">
        <f>IF(Table15[[#This Row],[Payment_Status]]="Paid",1,0)</f>
        <v>0</v>
      </c>
      <c r="W1003" s="72">
        <f>IF(Table15[[#This Row],[Payment_Status]]="Unpaid",1,0)</f>
        <v>1</v>
      </c>
      <c r="X1003" s="72">
        <f>IF(Table15[[#This Row],[Payment_Status]]="Pending",1,0)</f>
        <v>0</v>
      </c>
      <c r="Y1003" s="72" t="s">
        <v>58</v>
      </c>
      <c r="Z1003" s="72" t="s">
        <v>39</v>
      </c>
      <c r="AA1003" s="72" t="s">
        <v>45</v>
      </c>
      <c r="AB1003" s="72">
        <v>136.69999999999999</v>
      </c>
      <c r="AC1003" s="72">
        <v>166.75</v>
      </c>
      <c r="AD1003" s="72" t="s">
        <v>32</v>
      </c>
      <c r="AE1003" s="73">
        <v>43746</v>
      </c>
      <c r="AF1003" s="72">
        <v>61</v>
      </c>
      <c r="AG1003" s="76" t="s">
        <v>40</v>
      </c>
    </row>
    <row r="1004" spans="5:33" x14ac:dyDescent="0.3">
      <c r="E1004" s="71" t="s">
        <v>1985</v>
      </c>
      <c r="F1004" s="72" t="s">
        <v>4987</v>
      </c>
      <c r="G1004" s="72" t="s">
        <v>6991</v>
      </c>
      <c r="H1004" s="72" t="s">
        <v>30</v>
      </c>
      <c r="I1004" s="72" t="s">
        <v>8027</v>
      </c>
      <c r="J1004" s="72" t="s">
        <v>8022</v>
      </c>
      <c r="K1004" s="72" t="s">
        <v>1986</v>
      </c>
      <c r="L1004" s="73">
        <v>45544</v>
      </c>
      <c r="M1004" s="74">
        <v>0.25</v>
      </c>
      <c r="N1004" s="72">
        <v>82.75</v>
      </c>
      <c r="O1004" s="72">
        <v>2623.85</v>
      </c>
      <c r="P1004" s="72">
        <v>2706.6</v>
      </c>
      <c r="Q1004" s="72">
        <v>619.14</v>
      </c>
      <c r="R1004" s="75">
        <v>45684</v>
      </c>
      <c r="S1004" s="72" t="str">
        <f>TEXT(Table15[[#This Row],[Billing_Date]],"YYYY")</f>
        <v>2025</v>
      </c>
      <c r="T1004" s="75">
        <v>45859</v>
      </c>
      <c r="U1004" s="72" t="s">
        <v>28</v>
      </c>
      <c r="V1004" s="72">
        <f>IF(Table15[[#This Row],[Payment_Status]]="Paid",1,0)</f>
        <v>1</v>
      </c>
      <c r="W1004" s="72">
        <f>IF(Table15[[#This Row],[Payment_Status]]="Unpaid",1,0)</f>
        <v>0</v>
      </c>
      <c r="X1004" s="72">
        <f>IF(Table15[[#This Row],[Payment_Status]]="Pending",1,0)</f>
        <v>0</v>
      </c>
      <c r="Y1004" s="72" t="s">
        <v>50</v>
      </c>
      <c r="Z1004" s="72" t="s">
        <v>39</v>
      </c>
      <c r="AA1004" s="72" t="s">
        <v>63</v>
      </c>
      <c r="AB1004" s="72">
        <v>56.81</v>
      </c>
      <c r="AC1004" s="72">
        <v>25.94</v>
      </c>
      <c r="AD1004" s="72" t="s">
        <v>46</v>
      </c>
      <c r="AE1004" s="73">
        <v>43672</v>
      </c>
      <c r="AF1004" s="72">
        <v>45</v>
      </c>
      <c r="AG1004" s="76" t="s">
        <v>40</v>
      </c>
    </row>
    <row r="1005" spans="5:33" x14ac:dyDescent="0.3">
      <c r="E1005" s="71" t="s">
        <v>426</v>
      </c>
      <c r="F1005" s="72" t="s">
        <v>4988</v>
      </c>
      <c r="G1005" s="72" t="s">
        <v>6992</v>
      </c>
      <c r="H1005" s="72" t="s">
        <v>26</v>
      </c>
      <c r="I1005" s="72" t="s">
        <v>8031</v>
      </c>
      <c r="J1005" s="72" t="s">
        <v>8024</v>
      </c>
      <c r="K1005" s="72" t="s">
        <v>427</v>
      </c>
      <c r="L1005" s="73">
        <v>45771</v>
      </c>
      <c r="M1005" s="74">
        <v>6.5972222222222222E-3</v>
      </c>
      <c r="N1005" s="72">
        <v>400.79</v>
      </c>
      <c r="O1005" s="72">
        <v>1465.22</v>
      </c>
      <c r="P1005" s="72">
        <v>1866.01</v>
      </c>
      <c r="Q1005" s="72">
        <v>2013.85</v>
      </c>
      <c r="R1005" s="75">
        <v>45773</v>
      </c>
      <c r="S1005" s="72" t="str">
        <f>TEXT(Table15[[#This Row],[Billing_Date]],"YYYY")</f>
        <v>2025</v>
      </c>
      <c r="T1005" s="75">
        <v>45875</v>
      </c>
      <c r="U1005" s="72" t="s">
        <v>28</v>
      </c>
      <c r="V1005" s="72">
        <f>IF(Table15[[#This Row],[Payment_Status]]="Paid",1,0)</f>
        <v>1</v>
      </c>
      <c r="W1005" s="72">
        <f>IF(Table15[[#This Row],[Payment_Status]]="Unpaid",1,0)</f>
        <v>0</v>
      </c>
      <c r="X1005" s="72">
        <f>IF(Table15[[#This Row],[Payment_Status]]="Pending",1,0)</f>
        <v>0</v>
      </c>
      <c r="Y1005" s="72" t="s">
        <v>50</v>
      </c>
      <c r="Z1005" s="72" t="s">
        <v>30</v>
      </c>
      <c r="AA1005" s="72" t="s">
        <v>45</v>
      </c>
      <c r="AB1005" s="72">
        <v>240.95</v>
      </c>
      <c r="AC1005" s="72">
        <v>159.84</v>
      </c>
      <c r="AD1005" s="72" t="s">
        <v>32</v>
      </c>
      <c r="AE1005" s="73">
        <v>43499</v>
      </c>
      <c r="AF1005" s="72">
        <v>24</v>
      </c>
      <c r="AG1005" s="76" t="s">
        <v>40</v>
      </c>
    </row>
    <row r="1006" spans="5:33" x14ac:dyDescent="0.3">
      <c r="E1006" s="71" t="s">
        <v>1989</v>
      </c>
      <c r="F1006" s="72" t="s">
        <v>4989</v>
      </c>
      <c r="G1006" s="72" t="s">
        <v>6993</v>
      </c>
      <c r="H1006" s="72" t="s">
        <v>26</v>
      </c>
      <c r="I1006" s="72" t="s">
        <v>8030</v>
      </c>
      <c r="J1006" s="72" t="s">
        <v>8023</v>
      </c>
      <c r="K1006" s="72" t="s">
        <v>1990</v>
      </c>
      <c r="L1006" s="73">
        <v>45530</v>
      </c>
      <c r="M1006" s="74">
        <v>0.44949074074074075</v>
      </c>
      <c r="N1006" s="72">
        <v>173.36</v>
      </c>
      <c r="O1006" s="72">
        <v>3156</v>
      </c>
      <c r="P1006" s="72">
        <v>3329.36</v>
      </c>
      <c r="Q1006" s="72">
        <v>1052.97</v>
      </c>
      <c r="R1006" s="75">
        <v>45686</v>
      </c>
      <c r="S1006" s="72" t="str">
        <f>TEXT(Table15[[#This Row],[Billing_Date]],"YYYY")</f>
        <v>2025</v>
      </c>
      <c r="T1006" s="75">
        <v>45872</v>
      </c>
      <c r="U1006" s="72" t="s">
        <v>37</v>
      </c>
      <c r="V1006" s="72">
        <f>IF(Table15[[#This Row],[Payment_Status]]="Paid",1,0)</f>
        <v>0</v>
      </c>
      <c r="W1006" s="72">
        <f>IF(Table15[[#This Row],[Payment_Status]]="Unpaid",1,0)</f>
        <v>0</v>
      </c>
      <c r="X1006" s="72">
        <f>IF(Table15[[#This Row],[Payment_Status]]="Pending",1,0)</f>
        <v>1</v>
      </c>
      <c r="Y1006" s="72" t="s">
        <v>58</v>
      </c>
      <c r="Z1006" s="72" t="s">
        <v>30</v>
      </c>
      <c r="AA1006" s="72" t="s">
        <v>45</v>
      </c>
      <c r="AB1006" s="72">
        <v>116.39</v>
      </c>
      <c r="AC1006" s="72">
        <v>56.97</v>
      </c>
      <c r="AD1006" s="72" t="s">
        <v>32</v>
      </c>
      <c r="AE1006" s="73">
        <v>44530</v>
      </c>
      <c r="AF1006" s="72">
        <v>46</v>
      </c>
      <c r="AG1006" s="76" t="s">
        <v>40</v>
      </c>
    </row>
    <row r="1007" spans="5:33" x14ac:dyDescent="0.3">
      <c r="E1007" s="71" t="s">
        <v>1991</v>
      </c>
      <c r="F1007" s="72" t="s">
        <v>4990</v>
      </c>
      <c r="G1007" s="72" t="s">
        <v>6994</v>
      </c>
      <c r="H1007" s="72" t="s">
        <v>26</v>
      </c>
      <c r="I1007" s="72" t="s">
        <v>8029</v>
      </c>
      <c r="J1007" s="72" t="s">
        <v>8020</v>
      </c>
      <c r="K1007" s="72" t="s">
        <v>1992</v>
      </c>
      <c r="L1007" s="73">
        <v>45637</v>
      </c>
      <c r="M1007" s="74">
        <v>6.0902777777777778E-2</v>
      </c>
      <c r="N1007" s="72">
        <v>460.1</v>
      </c>
      <c r="O1007" s="72">
        <v>3258.79</v>
      </c>
      <c r="P1007" s="72">
        <v>3718.89</v>
      </c>
      <c r="Q1007" s="72">
        <v>2591.2199999999998</v>
      </c>
      <c r="R1007" s="75">
        <v>45741</v>
      </c>
      <c r="S1007" s="72" t="str">
        <f>TEXT(Table15[[#This Row],[Billing_Date]],"YYYY")</f>
        <v>2025</v>
      </c>
      <c r="T1007" s="75">
        <v>45875</v>
      </c>
      <c r="U1007" s="72" t="s">
        <v>37</v>
      </c>
      <c r="V1007" s="72">
        <f>IF(Table15[[#This Row],[Payment_Status]]="Paid",1,0)</f>
        <v>0</v>
      </c>
      <c r="W1007" s="72">
        <f>IF(Table15[[#This Row],[Payment_Status]]="Unpaid",1,0)</f>
        <v>0</v>
      </c>
      <c r="X1007" s="72">
        <f>IF(Table15[[#This Row],[Payment_Status]]="Pending",1,0)</f>
        <v>1</v>
      </c>
      <c r="Y1007" s="72" t="s">
        <v>58</v>
      </c>
      <c r="Z1007" s="72" t="s">
        <v>44</v>
      </c>
      <c r="AA1007" s="72" t="s">
        <v>45</v>
      </c>
      <c r="AB1007" s="72">
        <v>269.43</v>
      </c>
      <c r="AC1007" s="72">
        <v>190.67</v>
      </c>
      <c r="AD1007" s="72" t="s">
        <v>46</v>
      </c>
      <c r="AE1007" s="73">
        <v>43382</v>
      </c>
      <c r="AF1007" s="72">
        <v>75</v>
      </c>
      <c r="AG1007" s="76" t="s">
        <v>33</v>
      </c>
    </row>
    <row r="1008" spans="5:33" x14ac:dyDescent="0.3">
      <c r="E1008" s="71" t="s">
        <v>1993</v>
      </c>
      <c r="F1008" s="72" t="s">
        <v>4991</v>
      </c>
      <c r="G1008" s="72" t="s">
        <v>6995</v>
      </c>
      <c r="H1008" s="72" t="s">
        <v>30</v>
      </c>
      <c r="I1008" s="72" t="s">
        <v>8028</v>
      </c>
      <c r="J1008" s="72" t="s">
        <v>8022</v>
      </c>
      <c r="K1008" s="72" t="s">
        <v>1994</v>
      </c>
      <c r="L1008" s="73">
        <v>45826</v>
      </c>
      <c r="M1008" s="74">
        <v>0.27979166666666666</v>
      </c>
      <c r="N1008" s="72">
        <v>181.05</v>
      </c>
      <c r="O1008" s="72">
        <v>3820.81</v>
      </c>
      <c r="P1008" s="72">
        <v>4001.86</v>
      </c>
      <c r="Q1008" s="72">
        <v>984.22</v>
      </c>
      <c r="R1008" s="75">
        <v>45831</v>
      </c>
      <c r="S1008" s="72" t="str">
        <f>TEXT(Table15[[#This Row],[Billing_Date]],"YYYY")</f>
        <v>2025</v>
      </c>
      <c r="T1008" s="75">
        <v>45877</v>
      </c>
      <c r="U1008" s="72" t="s">
        <v>37</v>
      </c>
      <c r="V1008" s="72">
        <f>IF(Table15[[#This Row],[Payment_Status]]="Paid",1,0)</f>
        <v>0</v>
      </c>
      <c r="W1008" s="72">
        <f>IF(Table15[[#This Row],[Payment_Status]]="Unpaid",1,0)</f>
        <v>0</v>
      </c>
      <c r="X1008" s="72">
        <f>IF(Table15[[#This Row],[Payment_Status]]="Pending",1,0)</f>
        <v>1</v>
      </c>
      <c r="Y1008" s="72" t="s">
        <v>38</v>
      </c>
      <c r="Z1008" s="72" t="s">
        <v>39</v>
      </c>
      <c r="AA1008" s="72" t="s">
        <v>31</v>
      </c>
      <c r="AB1008" s="72">
        <v>82.21</v>
      </c>
      <c r="AC1008" s="72">
        <v>98.84</v>
      </c>
      <c r="AD1008" s="72" t="s">
        <v>46</v>
      </c>
      <c r="AE1008" s="73">
        <v>44224</v>
      </c>
      <c r="AF1008" s="72">
        <v>42</v>
      </c>
      <c r="AG1008" s="76" t="s">
        <v>40</v>
      </c>
    </row>
    <row r="1009" spans="5:33" x14ac:dyDescent="0.3">
      <c r="E1009" s="71" t="s">
        <v>1995</v>
      </c>
      <c r="F1009" s="72" t="s">
        <v>4992</v>
      </c>
      <c r="G1009" s="72" t="s">
        <v>6996</v>
      </c>
      <c r="H1009" s="72" t="s">
        <v>30</v>
      </c>
      <c r="I1009" s="72" t="s">
        <v>8030</v>
      </c>
      <c r="J1009" s="72" t="s">
        <v>8023</v>
      </c>
      <c r="K1009" s="72" t="s">
        <v>1996</v>
      </c>
      <c r="L1009" s="73">
        <v>45838</v>
      </c>
      <c r="M1009" s="74">
        <v>0.45608796296296295</v>
      </c>
      <c r="N1009" s="72">
        <v>306.19</v>
      </c>
      <c r="O1009" s="72">
        <v>4062.76</v>
      </c>
      <c r="P1009" s="72">
        <v>4368.95</v>
      </c>
      <c r="Q1009" s="72">
        <v>1758.28</v>
      </c>
      <c r="R1009" s="75">
        <v>45841</v>
      </c>
      <c r="S1009" s="72" t="str">
        <f>TEXT(Table15[[#This Row],[Billing_Date]],"YYYY")</f>
        <v>2025</v>
      </c>
      <c r="T1009" s="75">
        <v>45879</v>
      </c>
      <c r="U1009" s="72" t="s">
        <v>49</v>
      </c>
      <c r="V1009" s="72">
        <f>IF(Table15[[#This Row],[Payment_Status]]="Paid",1,0)</f>
        <v>0</v>
      </c>
      <c r="W1009" s="72">
        <f>IF(Table15[[#This Row],[Payment_Status]]="Unpaid",1,0)</f>
        <v>1</v>
      </c>
      <c r="X1009" s="72">
        <f>IF(Table15[[#This Row],[Payment_Status]]="Pending",1,0)</f>
        <v>0</v>
      </c>
      <c r="Y1009" s="72" t="s">
        <v>38</v>
      </c>
      <c r="Z1009" s="72" t="s">
        <v>39</v>
      </c>
      <c r="AA1009" s="72" t="s">
        <v>45</v>
      </c>
      <c r="AB1009" s="72">
        <v>208.15</v>
      </c>
      <c r="AC1009" s="72">
        <v>98.04</v>
      </c>
      <c r="AD1009" s="72" t="s">
        <v>32</v>
      </c>
      <c r="AE1009" s="73">
        <v>42348</v>
      </c>
      <c r="AF1009" s="72">
        <v>65</v>
      </c>
      <c r="AG1009" s="76" t="s">
        <v>33</v>
      </c>
    </row>
    <row r="1010" spans="5:33" x14ac:dyDescent="0.3">
      <c r="E1010" s="71" t="s">
        <v>1355</v>
      </c>
      <c r="F1010" s="72" t="s">
        <v>4993</v>
      </c>
      <c r="G1010" s="72" t="s">
        <v>6997</v>
      </c>
      <c r="H1010" s="72" t="s">
        <v>35</v>
      </c>
      <c r="I1010" s="72" t="s">
        <v>8030</v>
      </c>
      <c r="J1010" s="72" t="s">
        <v>8023</v>
      </c>
      <c r="K1010" s="72" t="s">
        <v>1356</v>
      </c>
      <c r="L1010" s="73">
        <v>45786</v>
      </c>
      <c r="M1010" s="74">
        <v>0.64391203703703703</v>
      </c>
      <c r="N1010" s="72">
        <v>289.92</v>
      </c>
      <c r="O1010" s="72">
        <v>3271.18</v>
      </c>
      <c r="P1010" s="72">
        <v>3561.1</v>
      </c>
      <c r="Q1010" s="72">
        <v>1325.76</v>
      </c>
      <c r="R1010" s="75">
        <v>45790</v>
      </c>
      <c r="S1010" s="72" t="str">
        <f>TEXT(Table15[[#This Row],[Billing_Date]],"YYYY")</f>
        <v>2025</v>
      </c>
      <c r="T1010" s="75">
        <v>45865</v>
      </c>
      <c r="U1010" s="72" t="s">
        <v>37</v>
      </c>
      <c r="V1010" s="72">
        <f>IF(Table15[[#This Row],[Payment_Status]]="Paid",1,0)</f>
        <v>0</v>
      </c>
      <c r="W1010" s="72">
        <f>IF(Table15[[#This Row],[Payment_Status]]="Unpaid",1,0)</f>
        <v>0</v>
      </c>
      <c r="X1010" s="72">
        <f>IF(Table15[[#This Row],[Payment_Status]]="Pending",1,0)</f>
        <v>1</v>
      </c>
      <c r="Y1010" s="72" t="s">
        <v>50</v>
      </c>
      <c r="Z1010" s="72" t="s">
        <v>44</v>
      </c>
      <c r="AA1010" s="72" t="s">
        <v>51</v>
      </c>
      <c r="AB1010" s="72">
        <v>141.63999999999999</v>
      </c>
      <c r="AC1010" s="72">
        <v>148.28</v>
      </c>
      <c r="AD1010" s="72" t="s">
        <v>46</v>
      </c>
      <c r="AE1010" s="73">
        <v>43762</v>
      </c>
      <c r="AF1010" s="72">
        <v>62</v>
      </c>
      <c r="AG1010" s="76" t="s">
        <v>40</v>
      </c>
    </row>
    <row r="1011" spans="5:33" x14ac:dyDescent="0.3">
      <c r="E1011" s="71" t="s">
        <v>1999</v>
      </c>
      <c r="F1011" s="72" t="s">
        <v>4994</v>
      </c>
      <c r="G1011" s="72" t="s">
        <v>6998</v>
      </c>
      <c r="H1011" s="72" t="s">
        <v>26</v>
      </c>
      <c r="I1011" s="72" t="s">
        <v>8026</v>
      </c>
      <c r="J1011" s="72" t="s">
        <v>8021</v>
      </c>
      <c r="K1011" s="72" t="s">
        <v>2000</v>
      </c>
      <c r="L1011" s="73">
        <v>45732</v>
      </c>
      <c r="M1011" s="74">
        <v>0.8968518518518519</v>
      </c>
      <c r="N1011" s="72">
        <v>476.1</v>
      </c>
      <c r="O1011" s="72">
        <v>2741.6</v>
      </c>
      <c r="P1011" s="72">
        <v>3217.7</v>
      </c>
      <c r="Q1011" s="72">
        <v>2321.5</v>
      </c>
      <c r="R1011" s="75">
        <v>45740</v>
      </c>
      <c r="S1011" s="72" t="str">
        <f>TEXT(Table15[[#This Row],[Billing_Date]],"YYYY")</f>
        <v>2025</v>
      </c>
      <c r="T1011" s="75">
        <v>45874</v>
      </c>
      <c r="U1011" s="72" t="s">
        <v>49</v>
      </c>
      <c r="V1011" s="72">
        <f>IF(Table15[[#This Row],[Payment_Status]]="Paid",1,0)</f>
        <v>0</v>
      </c>
      <c r="W1011" s="72">
        <f>IF(Table15[[#This Row],[Payment_Status]]="Unpaid",1,0)</f>
        <v>1</v>
      </c>
      <c r="X1011" s="72">
        <f>IF(Table15[[#This Row],[Payment_Status]]="Pending",1,0)</f>
        <v>0</v>
      </c>
      <c r="Y1011" s="72" t="s">
        <v>58</v>
      </c>
      <c r="Z1011" s="72" t="s">
        <v>39</v>
      </c>
      <c r="AA1011" s="72" t="s">
        <v>45</v>
      </c>
      <c r="AB1011" s="72">
        <v>265.92</v>
      </c>
      <c r="AC1011" s="72">
        <v>210.18</v>
      </c>
      <c r="AD1011" s="72" t="s">
        <v>46</v>
      </c>
      <c r="AE1011" s="73">
        <v>43156</v>
      </c>
      <c r="AF1011" s="72">
        <v>49</v>
      </c>
      <c r="AG1011" s="76" t="s">
        <v>64</v>
      </c>
    </row>
    <row r="1012" spans="5:33" x14ac:dyDescent="0.3">
      <c r="E1012" s="71" t="s">
        <v>2001</v>
      </c>
      <c r="F1012" s="72" t="s">
        <v>4995</v>
      </c>
      <c r="G1012" s="72" t="s">
        <v>6999</v>
      </c>
      <c r="H1012" s="72" t="s">
        <v>26</v>
      </c>
      <c r="I1012" s="72" t="s">
        <v>8030</v>
      </c>
      <c r="J1012" s="72" t="s">
        <v>8023</v>
      </c>
      <c r="K1012" s="72" t="s">
        <v>2002</v>
      </c>
      <c r="L1012" s="73">
        <v>45672</v>
      </c>
      <c r="M1012" s="74">
        <v>0.77175925925925926</v>
      </c>
      <c r="N1012" s="72">
        <v>451.86</v>
      </c>
      <c r="O1012" s="72">
        <v>2492.15</v>
      </c>
      <c r="P1012" s="72">
        <v>2944.01</v>
      </c>
      <c r="Q1012" s="72">
        <v>3013.05</v>
      </c>
      <c r="R1012" s="75">
        <v>45836</v>
      </c>
      <c r="S1012" s="72" t="str">
        <f>TEXT(Table15[[#This Row],[Billing_Date]],"YYYY")</f>
        <v>2025</v>
      </c>
      <c r="T1012" s="75">
        <v>45865</v>
      </c>
      <c r="U1012" s="72" t="s">
        <v>28</v>
      </c>
      <c r="V1012" s="72">
        <f>IF(Table15[[#This Row],[Payment_Status]]="Paid",1,0)</f>
        <v>1</v>
      </c>
      <c r="W1012" s="72">
        <f>IF(Table15[[#This Row],[Payment_Status]]="Unpaid",1,0)</f>
        <v>0</v>
      </c>
      <c r="X1012" s="72">
        <f>IF(Table15[[#This Row],[Payment_Status]]="Pending",1,0)</f>
        <v>0</v>
      </c>
      <c r="Y1012" s="72" t="s">
        <v>29</v>
      </c>
      <c r="Z1012" s="72" t="s">
        <v>44</v>
      </c>
      <c r="AA1012" s="72" t="s">
        <v>63</v>
      </c>
      <c r="AB1012" s="72">
        <v>291.89999999999998</v>
      </c>
      <c r="AC1012" s="72">
        <v>159.96</v>
      </c>
      <c r="AD1012" s="72" t="s">
        <v>32</v>
      </c>
      <c r="AE1012" s="73">
        <v>43760</v>
      </c>
      <c r="AF1012" s="72">
        <v>34</v>
      </c>
      <c r="AG1012" s="76" t="s">
        <v>40</v>
      </c>
    </row>
    <row r="1013" spans="5:33" x14ac:dyDescent="0.3">
      <c r="E1013" s="71" t="s">
        <v>504</v>
      </c>
      <c r="F1013" s="72" t="s">
        <v>4996</v>
      </c>
      <c r="G1013" s="72" t="s">
        <v>7000</v>
      </c>
      <c r="H1013" s="72" t="s">
        <v>26</v>
      </c>
      <c r="I1013" s="72" t="s">
        <v>8028</v>
      </c>
      <c r="J1013" s="72" t="s">
        <v>8022</v>
      </c>
      <c r="K1013" s="72" t="s">
        <v>505</v>
      </c>
      <c r="L1013" s="73">
        <v>45517</v>
      </c>
      <c r="M1013" s="74">
        <v>0.48218749999999999</v>
      </c>
      <c r="N1013" s="72">
        <v>171.02</v>
      </c>
      <c r="O1013" s="72">
        <v>2518.75</v>
      </c>
      <c r="P1013" s="72">
        <v>2689.77</v>
      </c>
      <c r="Q1013" s="72">
        <v>799.56</v>
      </c>
      <c r="R1013" s="75">
        <v>45686</v>
      </c>
      <c r="S1013" s="72" t="str">
        <f>TEXT(Table15[[#This Row],[Billing_Date]],"YYYY")</f>
        <v>2025</v>
      </c>
      <c r="T1013" s="75">
        <v>45881</v>
      </c>
      <c r="U1013" s="72" t="s">
        <v>37</v>
      </c>
      <c r="V1013" s="72">
        <f>IF(Table15[[#This Row],[Payment_Status]]="Paid",1,0)</f>
        <v>0</v>
      </c>
      <c r="W1013" s="72">
        <f>IF(Table15[[#This Row],[Payment_Status]]="Unpaid",1,0)</f>
        <v>0</v>
      </c>
      <c r="X1013" s="72">
        <f>IF(Table15[[#This Row],[Payment_Status]]="Pending",1,0)</f>
        <v>1</v>
      </c>
      <c r="Y1013" s="72" t="s">
        <v>58</v>
      </c>
      <c r="Z1013" s="72" t="s">
        <v>30</v>
      </c>
      <c r="AA1013" s="72" t="s">
        <v>31</v>
      </c>
      <c r="AB1013" s="72">
        <v>82.82</v>
      </c>
      <c r="AC1013" s="72">
        <v>88.2</v>
      </c>
      <c r="AD1013" s="72" t="s">
        <v>32</v>
      </c>
      <c r="AE1013" s="73">
        <v>43001</v>
      </c>
      <c r="AF1013" s="72">
        <v>31</v>
      </c>
      <c r="AG1013" s="76" t="s">
        <v>40</v>
      </c>
    </row>
    <row r="1014" spans="5:33" x14ac:dyDescent="0.3">
      <c r="E1014" s="71" t="s">
        <v>2268</v>
      </c>
      <c r="F1014" s="72" t="s">
        <v>4997</v>
      </c>
      <c r="G1014" s="72" t="s">
        <v>7001</v>
      </c>
      <c r="H1014" s="72" t="s">
        <v>26</v>
      </c>
      <c r="I1014" s="72" t="s">
        <v>8028</v>
      </c>
      <c r="J1014" s="72" t="s">
        <v>8022</v>
      </c>
      <c r="K1014" s="72" t="s">
        <v>2269</v>
      </c>
      <c r="L1014" s="73">
        <v>45719</v>
      </c>
      <c r="M1014" s="74">
        <v>0.46893518518518518</v>
      </c>
      <c r="N1014" s="72">
        <v>207.46</v>
      </c>
      <c r="O1014" s="72">
        <v>2423.34</v>
      </c>
      <c r="P1014" s="72">
        <v>2630.8</v>
      </c>
      <c r="Q1014" s="72">
        <v>1309.56</v>
      </c>
      <c r="R1014" s="75">
        <v>45769</v>
      </c>
      <c r="S1014" s="72" t="str">
        <f>TEXT(Table15[[#This Row],[Billing_Date]],"YYYY")</f>
        <v>2025</v>
      </c>
      <c r="T1014" s="75">
        <v>45882</v>
      </c>
      <c r="U1014" s="72" t="s">
        <v>37</v>
      </c>
      <c r="V1014" s="72">
        <f>IF(Table15[[#This Row],[Payment_Status]]="Paid",1,0)</f>
        <v>0</v>
      </c>
      <c r="W1014" s="72">
        <f>IF(Table15[[#This Row],[Payment_Status]]="Unpaid",1,0)</f>
        <v>0</v>
      </c>
      <c r="X1014" s="72">
        <f>IF(Table15[[#This Row],[Payment_Status]]="Pending",1,0)</f>
        <v>1</v>
      </c>
      <c r="Y1014" s="72" t="s">
        <v>38</v>
      </c>
      <c r="Z1014" s="72" t="s">
        <v>44</v>
      </c>
      <c r="AA1014" s="72" t="s">
        <v>63</v>
      </c>
      <c r="AB1014" s="72">
        <v>102.11</v>
      </c>
      <c r="AC1014" s="72">
        <v>105.35</v>
      </c>
      <c r="AD1014" s="72" t="s">
        <v>46</v>
      </c>
      <c r="AE1014" s="73">
        <v>45167</v>
      </c>
      <c r="AF1014" s="72">
        <v>36</v>
      </c>
      <c r="AG1014" s="76" t="s">
        <v>40</v>
      </c>
    </row>
    <row r="1015" spans="5:33" x14ac:dyDescent="0.3">
      <c r="E1015" s="71" t="s">
        <v>2007</v>
      </c>
      <c r="F1015" s="72" t="s">
        <v>4998</v>
      </c>
      <c r="G1015" s="72" t="s">
        <v>7002</v>
      </c>
      <c r="H1015" s="72" t="s">
        <v>26</v>
      </c>
      <c r="I1015" s="72" t="s">
        <v>8029</v>
      </c>
      <c r="J1015" s="72" t="s">
        <v>8020</v>
      </c>
      <c r="K1015" s="72" t="s">
        <v>2008</v>
      </c>
      <c r="L1015" s="73">
        <v>45701</v>
      </c>
      <c r="M1015" s="74">
        <v>0.96248842592592587</v>
      </c>
      <c r="N1015" s="72">
        <v>473.96</v>
      </c>
      <c r="O1015" s="72">
        <v>3460.38</v>
      </c>
      <c r="P1015" s="72">
        <v>3934.34</v>
      </c>
      <c r="Q1015" s="72">
        <v>2621.51</v>
      </c>
      <c r="R1015" s="75">
        <v>45702</v>
      </c>
      <c r="S1015" s="72" t="str">
        <f>TEXT(Table15[[#This Row],[Billing_Date]],"YYYY")</f>
        <v>2025</v>
      </c>
      <c r="T1015" s="75">
        <v>45873</v>
      </c>
      <c r="U1015" s="72" t="s">
        <v>28</v>
      </c>
      <c r="V1015" s="72">
        <f>IF(Table15[[#This Row],[Payment_Status]]="Paid",1,0)</f>
        <v>1</v>
      </c>
      <c r="W1015" s="72">
        <f>IF(Table15[[#This Row],[Payment_Status]]="Unpaid",1,0)</f>
        <v>0</v>
      </c>
      <c r="X1015" s="72">
        <f>IF(Table15[[#This Row],[Payment_Status]]="Pending",1,0)</f>
        <v>0</v>
      </c>
      <c r="Y1015" s="72" t="s">
        <v>58</v>
      </c>
      <c r="Z1015" s="72" t="s">
        <v>44</v>
      </c>
      <c r="AA1015" s="72" t="s">
        <v>45</v>
      </c>
      <c r="AB1015" s="72">
        <v>211.26</v>
      </c>
      <c r="AC1015" s="72">
        <v>262.7</v>
      </c>
      <c r="AD1015" s="72" t="s">
        <v>46</v>
      </c>
      <c r="AE1015" s="73">
        <v>42739</v>
      </c>
      <c r="AF1015" s="72">
        <v>48</v>
      </c>
      <c r="AG1015" s="76" t="s">
        <v>33</v>
      </c>
    </row>
    <row r="1016" spans="5:33" x14ac:dyDescent="0.3">
      <c r="E1016" s="71" t="s">
        <v>1913</v>
      </c>
      <c r="F1016" s="72" t="s">
        <v>4999</v>
      </c>
      <c r="G1016" s="72" t="s">
        <v>7003</v>
      </c>
      <c r="H1016" s="72" t="s">
        <v>26</v>
      </c>
      <c r="I1016" s="72" t="s">
        <v>8025</v>
      </c>
      <c r="J1016" s="72" t="s">
        <v>8020</v>
      </c>
      <c r="K1016" s="72" t="s">
        <v>1914</v>
      </c>
      <c r="L1016" s="73">
        <v>45845</v>
      </c>
      <c r="M1016" s="74">
        <v>0.35946759259259259</v>
      </c>
      <c r="N1016" s="72">
        <v>143.26</v>
      </c>
      <c r="O1016" s="72">
        <v>3842.63</v>
      </c>
      <c r="P1016" s="72">
        <v>3985.89</v>
      </c>
      <c r="Q1016" s="72">
        <v>678.54</v>
      </c>
      <c r="R1016" s="75">
        <v>45850</v>
      </c>
      <c r="S1016" s="72" t="str">
        <f>TEXT(Table15[[#This Row],[Billing_Date]],"YYYY")</f>
        <v>2025</v>
      </c>
      <c r="T1016" s="75">
        <v>45877</v>
      </c>
      <c r="U1016" s="72" t="s">
        <v>49</v>
      </c>
      <c r="V1016" s="72">
        <f>IF(Table15[[#This Row],[Payment_Status]]="Paid",1,0)</f>
        <v>0</v>
      </c>
      <c r="W1016" s="72">
        <f>IF(Table15[[#This Row],[Payment_Status]]="Unpaid",1,0)</f>
        <v>1</v>
      </c>
      <c r="X1016" s="72">
        <f>IF(Table15[[#This Row],[Payment_Status]]="Pending",1,0)</f>
        <v>0</v>
      </c>
      <c r="Y1016" s="72" t="s">
        <v>50</v>
      </c>
      <c r="Z1016" s="72" t="s">
        <v>39</v>
      </c>
      <c r="AA1016" s="72" t="s">
        <v>31</v>
      </c>
      <c r="AB1016" s="72">
        <v>67.53</v>
      </c>
      <c r="AC1016" s="72">
        <v>75.73</v>
      </c>
      <c r="AD1016" s="72" t="s">
        <v>46</v>
      </c>
      <c r="AE1016" s="73">
        <v>44231</v>
      </c>
      <c r="AF1016" s="72">
        <v>28</v>
      </c>
      <c r="AG1016" s="76" t="s">
        <v>64</v>
      </c>
    </row>
    <row r="1017" spans="5:33" x14ac:dyDescent="0.3">
      <c r="E1017" s="71" t="s">
        <v>2011</v>
      </c>
      <c r="F1017" s="72" t="s">
        <v>5000</v>
      </c>
      <c r="G1017" s="72" t="s">
        <v>7004</v>
      </c>
      <c r="H1017" s="72" t="s">
        <v>30</v>
      </c>
      <c r="I1017" s="72" t="s">
        <v>8025</v>
      </c>
      <c r="J1017" s="72" t="s">
        <v>8020</v>
      </c>
      <c r="K1017" s="72" t="s">
        <v>2012</v>
      </c>
      <c r="L1017" s="73">
        <v>45839</v>
      </c>
      <c r="M1017" s="74">
        <v>9.0995370370370365E-2</v>
      </c>
      <c r="N1017" s="72">
        <v>415.21</v>
      </c>
      <c r="O1017" s="72">
        <v>3240.35</v>
      </c>
      <c r="P1017" s="72">
        <v>3655.56</v>
      </c>
      <c r="Q1017" s="72">
        <v>2965.37</v>
      </c>
      <c r="R1017" s="75">
        <v>45841</v>
      </c>
      <c r="S1017" s="72" t="str">
        <f>TEXT(Table15[[#This Row],[Billing_Date]],"YYYY")</f>
        <v>2025</v>
      </c>
      <c r="T1017" s="75">
        <v>45883</v>
      </c>
      <c r="U1017" s="72" t="s">
        <v>37</v>
      </c>
      <c r="V1017" s="72">
        <f>IF(Table15[[#This Row],[Payment_Status]]="Paid",1,0)</f>
        <v>0</v>
      </c>
      <c r="W1017" s="72">
        <f>IF(Table15[[#This Row],[Payment_Status]]="Unpaid",1,0)</f>
        <v>0</v>
      </c>
      <c r="X1017" s="72">
        <f>IF(Table15[[#This Row],[Payment_Status]]="Pending",1,0)</f>
        <v>1</v>
      </c>
      <c r="Y1017" s="72" t="s">
        <v>50</v>
      </c>
      <c r="Z1017" s="72" t="s">
        <v>30</v>
      </c>
      <c r="AA1017" s="72" t="s">
        <v>63</v>
      </c>
      <c r="AB1017" s="72">
        <v>239.37</v>
      </c>
      <c r="AC1017" s="72">
        <v>175.84</v>
      </c>
      <c r="AD1017" s="72" t="s">
        <v>46</v>
      </c>
      <c r="AE1017" s="73">
        <v>43062</v>
      </c>
      <c r="AF1017" s="72">
        <v>65</v>
      </c>
      <c r="AG1017" s="76" t="s">
        <v>40</v>
      </c>
    </row>
    <row r="1018" spans="5:33" x14ac:dyDescent="0.3">
      <c r="E1018" s="71" t="s">
        <v>2013</v>
      </c>
      <c r="F1018" s="72" t="s">
        <v>5001</v>
      </c>
      <c r="G1018" s="72" t="s">
        <v>7005</v>
      </c>
      <c r="H1018" s="72" t="s">
        <v>26</v>
      </c>
      <c r="I1018" s="72" t="s">
        <v>8030</v>
      </c>
      <c r="J1018" s="72" t="s">
        <v>8023</v>
      </c>
      <c r="K1018" s="72" t="s">
        <v>2014</v>
      </c>
      <c r="L1018" s="73">
        <v>45556</v>
      </c>
      <c r="M1018" s="74">
        <v>0.21681712962962962</v>
      </c>
      <c r="N1018" s="72">
        <v>278.14</v>
      </c>
      <c r="O1018" s="72">
        <v>4300.42</v>
      </c>
      <c r="P1018" s="72">
        <v>4578.5600000000004</v>
      </c>
      <c r="Q1018" s="72">
        <v>2007.31</v>
      </c>
      <c r="R1018" s="75">
        <v>45759</v>
      </c>
      <c r="S1018" s="72" t="str">
        <f>TEXT(Table15[[#This Row],[Billing_Date]],"YYYY")</f>
        <v>2025</v>
      </c>
      <c r="T1018" s="75">
        <v>45863</v>
      </c>
      <c r="U1018" s="72" t="s">
        <v>37</v>
      </c>
      <c r="V1018" s="72">
        <f>IF(Table15[[#This Row],[Payment_Status]]="Paid",1,0)</f>
        <v>0</v>
      </c>
      <c r="W1018" s="72">
        <f>IF(Table15[[#This Row],[Payment_Status]]="Unpaid",1,0)</f>
        <v>0</v>
      </c>
      <c r="X1018" s="72">
        <f>IF(Table15[[#This Row],[Payment_Status]]="Pending",1,0)</f>
        <v>1</v>
      </c>
      <c r="Y1018" s="72" t="s">
        <v>50</v>
      </c>
      <c r="Z1018" s="72" t="s">
        <v>30</v>
      </c>
      <c r="AA1018" s="72" t="s">
        <v>51</v>
      </c>
      <c r="AB1018" s="72">
        <v>112.09</v>
      </c>
      <c r="AC1018" s="72">
        <v>166.05</v>
      </c>
      <c r="AD1018" s="72" t="s">
        <v>46</v>
      </c>
      <c r="AE1018" s="73">
        <v>44557</v>
      </c>
      <c r="AF1018" s="72">
        <v>35</v>
      </c>
      <c r="AG1018" s="76" t="s">
        <v>33</v>
      </c>
    </row>
    <row r="1019" spans="5:33" x14ac:dyDescent="0.3">
      <c r="E1019" s="71" t="s">
        <v>1966</v>
      </c>
      <c r="F1019" s="72" t="s">
        <v>5002</v>
      </c>
      <c r="G1019" s="72" t="s">
        <v>7006</v>
      </c>
      <c r="H1019" s="72" t="s">
        <v>35</v>
      </c>
      <c r="I1019" s="72" t="s">
        <v>8030</v>
      </c>
      <c r="J1019" s="72" t="s">
        <v>8023</v>
      </c>
      <c r="K1019" s="72" t="s">
        <v>1967</v>
      </c>
      <c r="L1019" s="73">
        <v>45569</v>
      </c>
      <c r="M1019" s="74">
        <v>0.65366898148148145</v>
      </c>
      <c r="N1019" s="72">
        <v>161.88999999999999</v>
      </c>
      <c r="O1019" s="72">
        <v>1234.83</v>
      </c>
      <c r="P1019" s="72">
        <v>1396.71999999999</v>
      </c>
      <c r="Q1019" s="72">
        <v>1042.1300000000001</v>
      </c>
      <c r="R1019" s="75">
        <v>45598</v>
      </c>
      <c r="S1019" s="72" t="str">
        <f>TEXT(Table15[[#This Row],[Billing_Date]],"YYYY")</f>
        <v>2024</v>
      </c>
      <c r="T1019" s="75">
        <v>45862</v>
      </c>
      <c r="U1019" s="72" t="s">
        <v>49</v>
      </c>
      <c r="V1019" s="72">
        <f>IF(Table15[[#This Row],[Payment_Status]]="Paid",1,0)</f>
        <v>0</v>
      </c>
      <c r="W1019" s="72">
        <f>IF(Table15[[#This Row],[Payment_Status]]="Unpaid",1,0)</f>
        <v>1</v>
      </c>
      <c r="X1019" s="72">
        <f>IF(Table15[[#This Row],[Payment_Status]]="Pending",1,0)</f>
        <v>0</v>
      </c>
      <c r="Y1019" s="72" t="s">
        <v>43</v>
      </c>
      <c r="Z1019" s="72" t="s">
        <v>30</v>
      </c>
      <c r="AA1019" s="72" t="s">
        <v>63</v>
      </c>
      <c r="AB1019" s="72">
        <v>67.19</v>
      </c>
      <c r="AC1019" s="72">
        <v>94.7</v>
      </c>
      <c r="AD1019" s="72" t="s">
        <v>32</v>
      </c>
      <c r="AE1019" s="73">
        <v>44370</v>
      </c>
      <c r="AF1019" s="72">
        <v>74</v>
      </c>
      <c r="AG1019" s="76" t="s">
        <v>40</v>
      </c>
    </row>
    <row r="1020" spans="5:33" x14ac:dyDescent="0.3">
      <c r="E1020" s="71" t="s">
        <v>2017</v>
      </c>
      <c r="F1020" s="72" t="s">
        <v>5003</v>
      </c>
      <c r="G1020" s="72" t="s">
        <v>7007</v>
      </c>
      <c r="H1020" s="72" t="s">
        <v>26</v>
      </c>
      <c r="I1020" s="72" t="s">
        <v>8026</v>
      </c>
      <c r="J1020" s="72" t="s">
        <v>8021</v>
      </c>
      <c r="K1020" s="72" t="s">
        <v>2018</v>
      </c>
      <c r="L1020" s="73">
        <v>45692</v>
      </c>
      <c r="M1020" s="74">
        <v>8.1712962962962963E-3</v>
      </c>
      <c r="N1020" s="72">
        <v>174.45</v>
      </c>
      <c r="O1020" s="72">
        <v>4539.3599999999997</v>
      </c>
      <c r="P1020" s="72">
        <v>4713.8099999999904</v>
      </c>
      <c r="Q1020" s="72">
        <v>1082.6199999999999</v>
      </c>
      <c r="R1020" s="75">
        <v>45695</v>
      </c>
      <c r="S1020" s="72" t="str">
        <f>TEXT(Table15[[#This Row],[Billing_Date]],"YYYY")</f>
        <v>2025</v>
      </c>
      <c r="T1020" s="75">
        <v>45880</v>
      </c>
      <c r="U1020" s="72" t="s">
        <v>28</v>
      </c>
      <c r="V1020" s="72">
        <f>IF(Table15[[#This Row],[Payment_Status]]="Paid",1,0)</f>
        <v>1</v>
      </c>
      <c r="W1020" s="72">
        <f>IF(Table15[[#This Row],[Payment_Status]]="Unpaid",1,0)</f>
        <v>0</v>
      </c>
      <c r="X1020" s="72">
        <f>IF(Table15[[#This Row],[Payment_Status]]="Pending",1,0)</f>
        <v>0</v>
      </c>
      <c r="Y1020" s="72" t="s">
        <v>50</v>
      </c>
      <c r="Z1020" s="72" t="s">
        <v>44</v>
      </c>
      <c r="AA1020" s="72" t="s">
        <v>51</v>
      </c>
      <c r="AB1020" s="72">
        <v>94.57</v>
      </c>
      <c r="AC1020" s="72">
        <v>79.88</v>
      </c>
      <c r="AD1020" s="72" t="s">
        <v>46</v>
      </c>
      <c r="AE1020" s="73">
        <v>42559</v>
      </c>
      <c r="AF1020" s="72">
        <v>49</v>
      </c>
      <c r="AG1020" s="76" t="s">
        <v>33</v>
      </c>
    </row>
    <row r="1021" spans="5:33" x14ac:dyDescent="0.3">
      <c r="E1021" s="71" t="s">
        <v>2019</v>
      </c>
      <c r="F1021" s="72" t="s">
        <v>5004</v>
      </c>
      <c r="G1021" s="72" t="s">
        <v>7008</v>
      </c>
      <c r="H1021" s="72" t="s">
        <v>35</v>
      </c>
      <c r="I1021" s="72" t="s">
        <v>8025</v>
      </c>
      <c r="J1021" s="72" t="s">
        <v>8020</v>
      </c>
      <c r="K1021" s="72" t="s">
        <v>2020</v>
      </c>
      <c r="L1021" s="73">
        <v>45517</v>
      </c>
      <c r="M1021" s="74">
        <v>1.7476851851851852E-3</v>
      </c>
      <c r="N1021" s="72">
        <v>278.75</v>
      </c>
      <c r="O1021" s="72">
        <v>1676.17</v>
      </c>
      <c r="P1021" s="72">
        <v>1954.92</v>
      </c>
      <c r="Q1021" s="72">
        <v>1948.83</v>
      </c>
      <c r="R1021" s="75">
        <v>45612</v>
      </c>
      <c r="S1021" s="72" t="str">
        <f>TEXT(Table15[[#This Row],[Billing_Date]],"YYYY")</f>
        <v>2024</v>
      </c>
      <c r="T1021" s="75">
        <v>45871</v>
      </c>
      <c r="U1021" s="72" t="s">
        <v>28</v>
      </c>
      <c r="V1021" s="72">
        <f>IF(Table15[[#This Row],[Payment_Status]]="Paid",1,0)</f>
        <v>1</v>
      </c>
      <c r="W1021" s="72">
        <f>IF(Table15[[#This Row],[Payment_Status]]="Unpaid",1,0)</f>
        <v>0</v>
      </c>
      <c r="X1021" s="72">
        <f>IF(Table15[[#This Row],[Payment_Status]]="Pending",1,0)</f>
        <v>0</v>
      </c>
      <c r="Y1021" s="72" t="s">
        <v>29</v>
      </c>
      <c r="Z1021" s="72" t="s">
        <v>39</v>
      </c>
      <c r="AA1021" s="72" t="s">
        <v>31</v>
      </c>
      <c r="AB1021" s="72">
        <v>121.92</v>
      </c>
      <c r="AC1021" s="72">
        <v>156.83000000000001</v>
      </c>
      <c r="AD1021" s="72" t="s">
        <v>46</v>
      </c>
      <c r="AE1021" s="73">
        <v>43231</v>
      </c>
      <c r="AF1021" s="72">
        <v>67</v>
      </c>
      <c r="AG1021" s="76" t="s">
        <v>33</v>
      </c>
    </row>
    <row r="1022" spans="5:33" x14ac:dyDescent="0.3">
      <c r="E1022" s="71" t="s">
        <v>2021</v>
      </c>
      <c r="F1022" s="72" t="s">
        <v>5005</v>
      </c>
      <c r="G1022" s="72" t="s">
        <v>7009</v>
      </c>
      <c r="H1022" s="72" t="s">
        <v>30</v>
      </c>
      <c r="I1022" s="72" t="s">
        <v>8031</v>
      </c>
      <c r="J1022" s="72" t="s">
        <v>8024</v>
      </c>
      <c r="K1022" s="72" t="s">
        <v>2022</v>
      </c>
      <c r="L1022" s="73">
        <v>45496</v>
      </c>
      <c r="M1022" s="74">
        <v>8.5856481481481478E-2</v>
      </c>
      <c r="N1022" s="72">
        <v>155.1</v>
      </c>
      <c r="O1022" s="72">
        <v>2729.6</v>
      </c>
      <c r="P1022" s="72">
        <v>2884.7</v>
      </c>
      <c r="Q1022" s="72">
        <v>953.28</v>
      </c>
      <c r="R1022" s="75">
        <v>45633</v>
      </c>
      <c r="S1022" s="72" t="str">
        <f>TEXT(Table15[[#This Row],[Billing_Date]],"YYYY")</f>
        <v>2024</v>
      </c>
      <c r="T1022" s="75">
        <v>45876</v>
      </c>
      <c r="U1022" s="72" t="s">
        <v>37</v>
      </c>
      <c r="V1022" s="72">
        <f>IF(Table15[[#This Row],[Payment_Status]]="Paid",1,0)</f>
        <v>0</v>
      </c>
      <c r="W1022" s="72">
        <f>IF(Table15[[#This Row],[Payment_Status]]="Unpaid",1,0)</f>
        <v>0</v>
      </c>
      <c r="X1022" s="72">
        <f>IF(Table15[[#This Row],[Payment_Status]]="Pending",1,0)</f>
        <v>1</v>
      </c>
      <c r="Y1022" s="72" t="s">
        <v>38</v>
      </c>
      <c r="Z1022" s="72" t="s">
        <v>39</v>
      </c>
      <c r="AA1022" s="72" t="s">
        <v>85</v>
      </c>
      <c r="AB1022" s="72">
        <v>90.47</v>
      </c>
      <c r="AC1022" s="72">
        <v>64.63</v>
      </c>
      <c r="AD1022" s="72" t="s">
        <v>46</v>
      </c>
      <c r="AE1022" s="73">
        <v>42582</v>
      </c>
      <c r="AF1022" s="72">
        <v>56</v>
      </c>
      <c r="AG1022" s="76" t="s">
        <v>64</v>
      </c>
    </row>
    <row r="1023" spans="5:33" x14ac:dyDescent="0.3">
      <c r="E1023" s="71" t="s">
        <v>1495</v>
      </c>
      <c r="F1023" s="72" t="s">
        <v>5006</v>
      </c>
      <c r="G1023" s="72" t="s">
        <v>7010</v>
      </c>
      <c r="H1023" s="72" t="s">
        <v>30</v>
      </c>
      <c r="I1023" s="72" t="s">
        <v>8026</v>
      </c>
      <c r="J1023" s="72" t="s">
        <v>8021</v>
      </c>
      <c r="K1023" s="72" t="s">
        <v>1496</v>
      </c>
      <c r="L1023" s="73">
        <v>45715</v>
      </c>
      <c r="M1023" s="74">
        <v>0.47721064814814818</v>
      </c>
      <c r="N1023" s="72">
        <v>214.45</v>
      </c>
      <c r="O1023" s="72">
        <v>2138.33</v>
      </c>
      <c r="P1023" s="72">
        <v>2352.7799999999902</v>
      </c>
      <c r="Q1023" s="72">
        <v>1592.56</v>
      </c>
      <c r="R1023" s="75">
        <v>45716</v>
      </c>
      <c r="S1023" s="72" t="str">
        <f>TEXT(Table15[[#This Row],[Billing_Date]],"YYYY")</f>
        <v>2025</v>
      </c>
      <c r="T1023" s="75">
        <v>45872</v>
      </c>
      <c r="U1023" s="72" t="s">
        <v>37</v>
      </c>
      <c r="V1023" s="72">
        <f>IF(Table15[[#This Row],[Payment_Status]]="Paid",1,0)</f>
        <v>0</v>
      </c>
      <c r="W1023" s="72">
        <f>IF(Table15[[#This Row],[Payment_Status]]="Unpaid",1,0)</f>
        <v>0</v>
      </c>
      <c r="X1023" s="72">
        <f>IF(Table15[[#This Row],[Payment_Status]]="Pending",1,0)</f>
        <v>1</v>
      </c>
      <c r="Y1023" s="72" t="s">
        <v>38</v>
      </c>
      <c r="Z1023" s="72" t="s">
        <v>44</v>
      </c>
      <c r="AA1023" s="72" t="s">
        <v>85</v>
      </c>
      <c r="AB1023" s="72">
        <v>90.83</v>
      </c>
      <c r="AC1023" s="72">
        <v>123.62</v>
      </c>
      <c r="AD1023" s="72" t="s">
        <v>32</v>
      </c>
      <c r="AE1023" s="73">
        <v>44253</v>
      </c>
      <c r="AF1023" s="72">
        <v>42</v>
      </c>
      <c r="AG1023" s="76" t="s">
        <v>64</v>
      </c>
    </row>
    <row r="1024" spans="5:33" x14ac:dyDescent="0.3">
      <c r="E1024" s="71" t="s">
        <v>2025</v>
      </c>
      <c r="F1024" s="72" t="s">
        <v>5007</v>
      </c>
      <c r="G1024" s="72" t="s">
        <v>7011</v>
      </c>
      <c r="H1024" s="72" t="s">
        <v>26</v>
      </c>
      <c r="I1024" s="72" t="s">
        <v>8031</v>
      </c>
      <c r="J1024" s="72" t="s">
        <v>8024</v>
      </c>
      <c r="K1024" s="72" t="s">
        <v>2026</v>
      </c>
      <c r="L1024" s="73">
        <v>45679</v>
      </c>
      <c r="M1024" s="74">
        <v>0.315</v>
      </c>
      <c r="N1024" s="72">
        <v>443.92</v>
      </c>
      <c r="O1024" s="72">
        <v>4503.18</v>
      </c>
      <c r="P1024" s="72">
        <v>4947.1000000000004</v>
      </c>
      <c r="Q1024" s="72">
        <v>2961.57</v>
      </c>
      <c r="R1024" s="75">
        <v>45681</v>
      </c>
      <c r="S1024" s="72" t="str">
        <f>TEXT(Table15[[#This Row],[Billing_Date]],"YYYY")</f>
        <v>2025</v>
      </c>
      <c r="T1024" s="75">
        <v>45877</v>
      </c>
      <c r="U1024" s="72" t="s">
        <v>28</v>
      </c>
      <c r="V1024" s="72">
        <f>IF(Table15[[#This Row],[Payment_Status]]="Paid",1,0)</f>
        <v>1</v>
      </c>
      <c r="W1024" s="72">
        <f>IF(Table15[[#This Row],[Payment_Status]]="Unpaid",1,0)</f>
        <v>0</v>
      </c>
      <c r="X1024" s="72">
        <f>IF(Table15[[#This Row],[Payment_Status]]="Pending",1,0)</f>
        <v>0</v>
      </c>
      <c r="Y1024" s="72" t="s">
        <v>38</v>
      </c>
      <c r="Z1024" s="72" t="s">
        <v>44</v>
      </c>
      <c r="AA1024" s="72" t="s">
        <v>45</v>
      </c>
      <c r="AB1024" s="72">
        <v>214.57</v>
      </c>
      <c r="AC1024" s="72">
        <v>229.35</v>
      </c>
      <c r="AD1024" s="72" t="s">
        <v>46</v>
      </c>
      <c r="AE1024" s="73">
        <v>45354</v>
      </c>
      <c r="AF1024" s="72">
        <v>40</v>
      </c>
      <c r="AG1024" s="76" t="s">
        <v>33</v>
      </c>
    </row>
    <row r="1025" spans="5:33" x14ac:dyDescent="0.3">
      <c r="E1025" s="71" t="s">
        <v>2027</v>
      </c>
      <c r="F1025" s="72" t="s">
        <v>5008</v>
      </c>
      <c r="G1025" s="72" t="s">
        <v>7012</v>
      </c>
      <c r="H1025" s="72" t="s">
        <v>35</v>
      </c>
      <c r="I1025" s="72" t="s">
        <v>8030</v>
      </c>
      <c r="J1025" s="72" t="s">
        <v>8023</v>
      </c>
      <c r="K1025" s="72" t="s">
        <v>2028</v>
      </c>
      <c r="L1025" s="73">
        <v>45828</v>
      </c>
      <c r="M1025" s="74">
        <v>0.14447916666666666</v>
      </c>
      <c r="N1025" s="72">
        <v>60.88</v>
      </c>
      <c r="O1025" s="72">
        <v>1626.25</v>
      </c>
      <c r="P1025" s="72">
        <v>1687.13</v>
      </c>
      <c r="Q1025" s="72">
        <v>308.83999999999997</v>
      </c>
      <c r="R1025" s="75">
        <v>45833</v>
      </c>
      <c r="S1025" s="72" t="str">
        <f>TEXT(Table15[[#This Row],[Billing_Date]],"YYYY")</f>
        <v>2025</v>
      </c>
      <c r="T1025" s="75">
        <v>45863</v>
      </c>
      <c r="U1025" s="72" t="s">
        <v>37</v>
      </c>
      <c r="V1025" s="72">
        <f>IF(Table15[[#This Row],[Payment_Status]]="Paid",1,0)</f>
        <v>0</v>
      </c>
      <c r="W1025" s="72">
        <f>IF(Table15[[#This Row],[Payment_Status]]="Unpaid",1,0)</f>
        <v>0</v>
      </c>
      <c r="X1025" s="72">
        <f>IF(Table15[[#This Row],[Payment_Status]]="Pending",1,0)</f>
        <v>1</v>
      </c>
      <c r="Y1025" s="72" t="s">
        <v>29</v>
      </c>
      <c r="Z1025" s="72" t="s">
        <v>30</v>
      </c>
      <c r="AA1025" s="72" t="s">
        <v>51</v>
      </c>
      <c r="AB1025" s="72">
        <v>31.34</v>
      </c>
      <c r="AC1025" s="72">
        <v>29.54</v>
      </c>
      <c r="AD1025" s="72" t="s">
        <v>32</v>
      </c>
      <c r="AE1025" s="73">
        <v>43535</v>
      </c>
      <c r="AF1025" s="72">
        <v>55</v>
      </c>
      <c r="AG1025" s="76" t="s">
        <v>33</v>
      </c>
    </row>
    <row r="1026" spans="5:33" x14ac:dyDescent="0.3">
      <c r="E1026" s="71" t="s">
        <v>2029</v>
      </c>
      <c r="F1026" s="72" t="s">
        <v>5009</v>
      </c>
      <c r="G1026" s="72" t="s">
        <v>7013</v>
      </c>
      <c r="H1026" s="72" t="s">
        <v>35</v>
      </c>
      <c r="I1026" s="72" t="s">
        <v>8026</v>
      </c>
      <c r="J1026" s="72" t="s">
        <v>8021</v>
      </c>
      <c r="K1026" s="72" t="s">
        <v>2030</v>
      </c>
      <c r="L1026" s="73">
        <v>45833</v>
      </c>
      <c r="M1026" s="74">
        <v>0.70348379629629632</v>
      </c>
      <c r="N1026" s="72">
        <v>227.42</v>
      </c>
      <c r="O1026" s="72">
        <v>4778.25</v>
      </c>
      <c r="P1026" s="72">
        <v>5005.67</v>
      </c>
      <c r="Q1026" s="72">
        <v>1583.78</v>
      </c>
      <c r="R1026" s="75">
        <v>45838</v>
      </c>
      <c r="S1026" s="72" t="str">
        <f>TEXT(Table15[[#This Row],[Billing_Date]],"YYYY")</f>
        <v>2025</v>
      </c>
      <c r="T1026" s="75">
        <v>45857</v>
      </c>
      <c r="U1026" s="72" t="s">
        <v>49</v>
      </c>
      <c r="V1026" s="72">
        <f>IF(Table15[[#This Row],[Payment_Status]]="Paid",1,0)</f>
        <v>0</v>
      </c>
      <c r="W1026" s="72">
        <f>IF(Table15[[#This Row],[Payment_Status]]="Unpaid",1,0)</f>
        <v>1</v>
      </c>
      <c r="X1026" s="72">
        <f>IF(Table15[[#This Row],[Payment_Status]]="Pending",1,0)</f>
        <v>0</v>
      </c>
      <c r="Y1026" s="72" t="s">
        <v>50</v>
      </c>
      <c r="Z1026" s="72" t="s">
        <v>30</v>
      </c>
      <c r="AA1026" s="72" t="s">
        <v>31</v>
      </c>
      <c r="AB1026" s="72">
        <v>140.69999999999999</v>
      </c>
      <c r="AC1026" s="72">
        <v>86.72</v>
      </c>
      <c r="AD1026" s="72" t="s">
        <v>32</v>
      </c>
      <c r="AE1026" s="73">
        <v>45341</v>
      </c>
      <c r="AF1026" s="72">
        <v>31</v>
      </c>
      <c r="AG1026" s="76" t="s">
        <v>33</v>
      </c>
    </row>
    <row r="1027" spans="5:33" x14ac:dyDescent="0.3">
      <c r="E1027" s="71" t="s">
        <v>4020</v>
      </c>
      <c r="F1027" s="72" t="s">
        <v>5010</v>
      </c>
      <c r="G1027" s="72" t="s">
        <v>7014</v>
      </c>
      <c r="H1027" s="72" t="s">
        <v>35</v>
      </c>
      <c r="I1027" s="72" t="s">
        <v>8026</v>
      </c>
      <c r="J1027" s="72" t="s">
        <v>8021</v>
      </c>
      <c r="K1027" s="72" t="s">
        <v>4021</v>
      </c>
      <c r="L1027" s="73">
        <v>45601</v>
      </c>
      <c r="M1027" s="74">
        <v>0.50267361111111108</v>
      </c>
      <c r="N1027" s="72">
        <v>147.62</v>
      </c>
      <c r="O1027" s="72">
        <v>1632.5</v>
      </c>
      <c r="P1027" s="72">
        <v>1780.12</v>
      </c>
      <c r="Q1027" s="72">
        <v>821.72</v>
      </c>
      <c r="R1027" s="75">
        <v>45856</v>
      </c>
      <c r="S1027" s="72" t="str">
        <f>TEXT(Table15[[#This Row],[Billing_Date]],"YYYY")</f>
        <v>2025</v>
      </c>
      <c r="T1027" s="75">
        <v>45883</v>
      </c>
      <c r="U1027" s="72" t="s">
        <v>28</v>
      </c>
      <c r="V1027" s="72">
        <f>IF(Table15[[#This Row],[Payment_Status]]="Paid",1,0)</f>
        <v>1</v>
      </c>
      <c r="W1027" s="72">
        <f>IF(Table15[[#This Row],[Payment_Status]]="Unpaid",1,0)</f>
        <v>0</v>
      </c>
      <c r="X1027" s="72">
        <f>IF(Table15[[#This Row],[Payment_Status]]="Pending",1,0)</f>
        <v>0</v>
      </c>
      <c r="Y1027" s="72" t="s">
        <v>58</v>
      </c>
      <c r="Z1027" s="72" t="s">
        <v>30</v>
      </c>
      <c r="AA1027" s="72" t="s">
        <v>85</v>
      </c>
      <c r="AB1027" s="72">
        <v>70.209999999999994</v>
      </c>
      <c r="AC1027" s="72">
        <v>77.41</v>
      </c>
      <c r="AD1027" s="72" t="s">
        <v>46</v>
      </c>
      <c r="AE1027" s="73">
        <v>43055</v>
      </c>
      <c r="AF1027" s="72">
        <v>65</v>
      </c>
      <c r="AG1027" s="76" t="s">
        <v>40</v>
      </c>
    </row>
    <row r="1028" spans="5:33" x14ac:dyDescent="0.3">
      <c r="E1028" s="71" t="s">
        <v>2033</v>
      </c>
      <c r="F1028" s="72" t="s">
        <v>5011</v>
      </c>
      <c r="G1028" s="72" t="s">
        <v>7015</v>
      </c>
      <c r="H1028" s="72" t="s">
        <v>35</v>
      </c>
      <c r="I1028" s="72" t="s">
        <v>8027</v>
      </c>
      <c r="J1028" s="72" t="s">
        <v>8022</v>
      </c>
      <c r="K1028" s="72" t="s">
        <v>2034</v>
      </c>
      <c r="L1028" s="73">
        <v>45514</v>
      </c>
      <c r="M1028" s="74">
        <v>9.9004629629629623E-2</v>
      </c>
      <c r="N1028" s="72">
        <v>436.31</v>
      </c>
      <c r="O1028" s="72">
        <v>1322.92</v>
      </c>
      <c r="P1028" s="72">
        <v>1759.23</v>
      </c>
      <c r="Q1028" s="72">
        <v>2207.81</v>
      </c>
      <c r="R1028" s="75">
        <v>45711</v>
      </c>
      <c r="S1028" s="72" t="str">
        <f>TEXT(Table15[[#This Row],[Billing_Date]],"YYYY")</f>
        <v>2025</v>
      </c>
      <c r="T1028" s="75">
        <v>45866</v>
      </c>
      <c r="U1028" s="72" t="s">
        <v>37</v>
      </c>
      <c r="V1028" s="72">
        <f>IF(Table15[[#This Row],[Payment_Status]]="Paid",1,0)</f>
        <v>0</v>
      </c>
      <c r="W1028" s="72">
        <f>IF(Table15[[#This Row],[Payment_Status]]="Unpaid",1,0)</f>
        <v>0</v>
      </c>
      <c r="X1028" s="72">
        <f>IF(Table15[[#This Row],[Payment_Status]]="Pending",1,0)</f>
        <v>1</v>
      </c>
      <c r="Y1028" s="72" t="s">
        <v>50</v>
      </c>
      <c r="Z1028" s="72" t="s">
        <v>44</v>
      </c>
      <c r="AA1028" s="72" t="s">
        <v>31</v>
      </c>
      <c r="AB1028" s="72">
        <v>285.16000000000003</v>
      </c>
      <c r="AC1028" s="72">
        <v>151.15</v>
      </c>
      <c r="AD1028" s="72" t="s">
        <v>46</v>
      </c>
      <c r="AE1028" s="73">
        <v>42275</v>
      </c>
      <c r="AF1028" s="72">
        <v>43</v>
      </c>
      <c r="AG1028" s="76" t="s">
        <v>64</v>
      </c>
    </row>
    <row r="1029" spans="5:33" x14ac:dyDescent="0.3">
      <c r="E1029" s="71" t="s">
        <v>2035</v>
      </c>
      <c r="F1029" s="72" t="s">
        <v>5012</v>
      </c>
      <c r="G1029" s="72" t="s">
        <v>7016</v>
      </c>
      <c r="H1029" s="72" t="s">
        <v>35</v>
      </c>
      <c r="I1029" s="72" t="s">
        <v>8030</v>
      </c>
      <c r="J1029" s="72" t="s">
        <v>8023</v>
      </c>
      <c r="K1029" s="72" t="s">
        <v>2036</v>
      </c>
      <c r="L1029" s="73">
        <v>45610</v>
      </c>
      <c r="M1029" s="74">
        <v>0.26848379629629632</v>
      </c>
      <c r="N1029" s="72">
        <v>118.48</v>
      </c>
      <c r="O1029" s="72">
        <v>4941.68</v>
      </c>
      <c r="P1029" s="72">
        <v>5060.16</v>
      </c>
      <c r="Q1029" s="72">
        <v>536.03</v>
      </c>
      <c r="R1029" s="75">
        <v>45634</v>
      </c>
      <c r="S1029" s="72" t="str">
        <f>TEXT(Table15[[#This Row],[Billing_Date]],"YYYY")</f>
        <v>2024</v>
      </c>
      <c r="T1029" s="75">
        <v>45858</v>
      </c>
      <c r="U1029" s="72" t="s">
        <v>37</v>
      </c>
      <c r="V1029" s="72">
        <f>IF(Table15[[#This Row],[Payment_Status]]="Paid",1,0)</f>
        <v>0</v>
      </c>
      <c r="W1029" s="72">
        <f>IF(Table15[[#This Row],[Payment_Status]]="Unpaid",1,0)</f>
        <v>0</v>
      </c>
      <c r="X1029" s="72">
        <f>IF(Table15[[#This Row],[Payment_Status]]="Pending",1,0)</f>
        <v>1</v>
      </c>
      <c r="Y1029" s="72" t="s">
        <v>43</v>
      </c>
      <c r="Z1029" s="72" t="s">
        <v>39</v>
      </c>
      <c r="AA1029" s="72" t="s">
        <v>63</v>
      </c>
      <c r="AB1029" s="72">
        <v>63.92</v>
      </c>
      <c r="AC1029" s="72">
        <v>54.56</v>
      </c>
      <c r="AD1029" s="72" t="s">
        <v>46</v>
      </c>
      <c r="AE1029" s="73">
        <v>44254</v>
      </c>
      <c r="AF1029" s="72">
        <v>32</v>
      </c>
      <c r="AG1029" s="76" t="s">
        <v>64</v>
      </c>
    </row>
    <row r="1030" spans="5:33" x14ac:dyDescent="0.3">
      <c r="E1030" s="71" t="s">
        <v>2037</v>
      </c>
      <c r="F1030" s="72" t="s">
        <v>5013</v>
      </c>
      <c r="G1030" s="72" t="s">
        <v>7017</v>
      </c>
      <c r="H1030" s="72" t="s">
        <v>26</v>
      </c>
      <c r="I1030" s="72" t="s">
        <v>8030</v>
      </c>
      <c r="J1030" s="72" t="s">
        <v>8023</v>
      </c>
      <c r="K1030" s="72" t="s">
        <v>2038</v>
      </c>
      <c r="L1030" s="73">
        <v>45521</v>
      </c>
      <c r="M1030" s="74">
        <v>0.18644675925925927</v>
      </c>
      <c r="N1030" s="72">
        <v>428.3</v>
      </c>
      <c r="O1030" s="72">
        <v>3056.66</v>
      </c>
      <c r="P1030" s="72">
        <v>3484.96</v>
      </c>
      <c r="Q1030" s="72">
        <v>1982.13</v>
      </c>
      <c r="R1030" s="75">
        <v>45596</v>
      </c>
      <c r="S1030" s="72" t="str">
        <f>TEXT(Table15[[#This Row],[Billing_Date]],"YYYY")</f>
        <v>2024</v>
      </c>
      <c r="T1030" s="75">
        <v>45863</v>
      </c>
      <c r="U1030" s="72" t="s">
        <v>28</v>
      </c>
      <c r="V1030" s="72">
        <f>IF(Table15[[#This Row],[Payment_Status]]="Paid",1,0)</f>
        <v>1</v>
      </c>
      <c r="W1030" s="72">
        <f>IF(Table15[[#This Row],[Payment_Status]]="Unpaid",1,0)</f>
        <v>0</v>
      </c>
      <c r="X1030" s="72">
        <f>IF(Table15[[#This Row],[Payment_Status]]="Pending",1,0)</f>
        <v>0</v>
      </c>
      <c r="Y1030" s="72" t="s">
        <v>43</v>
      </c>
      <c r="Z1030" s="72" t="s">
        <v>39</v>
      </c>
      <c r="AA1030" s="72" t="s">
        <v>85</v>
      </c>
      <c r="AB1030" s="72">
        <v>257.43</v>
      </c>
      <c r="AC1030" s="72">
        <v>170.87</v>
      </c>
      <c r="AD1030" s="72" t="s">
        <v>32</v>
      </c>
      <c r="AE1030" s="73">
        <v>43839</v>
      </c>
      <c r="AF1030" s="72">
        <v>22</v>
      </c>
      <c r="AG1030" s="76" t="s">
        <v>64</v>
      </c>
    </row>
    <row r="1031" spans="5:33" x14ac:dyDescent="0.3">
      <c r="E1031" s="71" t="s">
        <v>2039</v>
      </c>
      <c r="F1031" s="72" t="s">
        <v>5014</v>
      </c>
      <c r="G1031" s="72" t="s">
        <v>7018</v>
      </c>
      <c r="H1031" s="72" t="s">
        <v>26</v>
      </c>
      <c r="I1031" s="72" t="s">
        <v>8026</v>
      </c>
      <c r="J1031" s="72" t="s">
        <v>8021</v>
      </c>
      <c r="K1031" s="72" t="s">
        <v>2040</v>
      </c>
      <c r="L1031" s="73">
        <v>45499</v>
      </c>
      <c r="M1031" s="74">
        <v>0.56965277777777779</v>
      </c>
      <c r="N1031" s="72">
        <v>156.65</v>
      </c>
      <c r="O1031" s="72">
        <v>1291.57</v>
      </c>
      <c r="P1031" s="72">
        <v>1448.22</v>
      </c>
      <c r="Q1031" s="72">
        <v>1012.43</v>
      </c>
      <c r="R1031" s="75">
        <v>45802</v>
      </c>
      <c r="S1031" s="72" t="str">
        <f>TEXT(Table15[[#This Row],[Billing_Date]],"YYYY")</f>
        <v>2025</v>
      </c>
      <c r="T1031" s="75">
        <v>45873</v>
      </c>
      <c r="U1031" s="72" t="s">
        <v>49</v>
      </c>
      <c r="V1031" s="72">
        <f>IF(Table15[[#This Row],[Payment_Status]]="Paid",1,0)</f>
        <v>0</v>
      </c>
      <c r="W1031" s="72">
        <f>IF(Table15[[#This Row],[Payment_Status]]="Unpaid",1,0)</f>
        <v>1</v>
      </c>
      <c r="X1031" s="72">
        <f>IF(Table15[[#This Row],[Payment_Status]]="Pending",1,0)</f>
        <v>0</v>
      </c>
      <c r="Y1031" s="72" t="s">
        <v>50</v>
      </c>
      <c r="Z1031" s="72" t="s">
        <v>39</v>
      </c>
      <c r="AA1031" s="72" t="s">
        <v>63</v>
      </c>
      <c r="AB1031" s="72">
        <v>65.89</v>
      </c>
      <c r="AC1031" s="72">
        <v>90.76</v>
      </c>
      <c r="AD1031" s="72" t="s">
        <v>32</v>
      </c>
      <c r="AE1031" s="73">
        <v>43208</v>
      </c>
      <c r="AF1031" s="72">
        <v>20</v>
      </c>
      <c r="AG1031" s="76" t="s">
        <v>64</v>
      </c>
    </row>
    <row r="1032" spans="5:33" x14ac:dyDescent="0.3">
      <c r="E1032" s="71" t="s">
        <v>2041</v>
      </c>
      <c r="F1032" s="72" t="s">
        <v>5015</v>
      </c>
      <c r="G1032" s="72" t="s">
        <v>7019</v>
      </c>
      <c r="H1032" s="72" t="s">
        <v>26</v>
      </c>
      <c r="I1032" s="72" t="s">
        <v>8030</v>
      </c>
      <c r="J1032" s="72" t="s">
        <v>8023</v>
      </c>
      <c r="K1032" s="72" t="s">
        <v>2042</v>
      </c>
      <c r="L1032" s="73">
        <v>45778</v>
      </c>
      <c r="M1032" s="74">
        <v>0.91553240740740738</v>
      </c>
      <c r="N1032" s="72">
        <v>329.71</v>
      </c>
      <c r="O1032" s="72">
        <v>3282.77</v>
      </c>
      <c r="P1032" s="72">
        <v>3612.48</v>
      </c>
      <c r="Q1032" s="72">
        <v>1493.74</v>
      </c>
      <c r="R1032" s="75">
        <v>45821</v>
      </c>
      <c r="S1032" s="72" t="str">
        <f>TEXT(Table15[[#This Row],[Billing_Date]],"YYYY")</f>
        <v>2025</v>
      </c>
      <c r="T1032" s="75">
        <v>45876</v>
      </c>
      <c r="U1032" s="72" t="s">
        <v>28</v>
      </c>
      <c r="V1032" s="72">
        <f>IF(Table15[[#This Row],[Payment_Status]]="Paid",1,0)</f>
        <v>1</v>
      </c>
      <c r="W1032" s="72">
        <f>IF(Table15[[#This Row],[Payment_Status]]="Unpaid",1,0)</f>
        <v>0</v>
      </c>
      <c r="X1032" s="72">
        <f>IF(Table15[[#This Row],[Payment_Status]]="Pending",1,0)</f>
        <v>0</v>
      </c>
      <c r="Y1032" s="72" t="s">
        <v>38</v>
      </c>
      <c r="Z1032" s="72" t="s">
        <v>39</v>
      </c>
      <c r="AA1032" s="72" t="s">
        <v>51</v>
      </c>
      <c r="AB1032" s="72">
        <v>155.1</v>
      </c>
      <c r="AC1032" s="72">
        <v>174.61</v>
      </c>
      <c r="AD1032" s="72" t="s">
        <v>46</v>
      </c>
      <c r="AE1032" s="73">
        <v>45287</v>
      </c>
      <c r="AF1032" s="72">
        <v>70</v>
      </c>
      <c r="AG1032" s="76" t="s">
        <v>33</v>
      </c>
    </row>
    <row r="1033" spans="5:33" x14ac:dyDescent="0.3">
      <c r="E1033" s="71" t="s">
        <v>2043</v>
      </c>
      <c r="F1033" s="72" t="s">
        <v>5016</v>
      </c>
      <c r="G1033" s="72" t="s">
        <v>7020</v>
      </c>
      <c r="H1033" s="72" t="s">
        <v>35</v>
      </c>
      <c r="I1033" s="72" t="s">
        <v>8026</v>
      </c>
      <c r="J1033" s="72" t="s">
        <v>8021</v>
      </c>
      <c r="K1033" s="72" t="s">
        <v>2044</v>
      </c>
      <c r="L1033" s="73">
        <v>45847</v>
      </c>
      <c r="M1033" s="74">
        <v>0.71944444444444444</v>
      </c>
      <c r="N1033" s="72">
        <v>131.88</v>
      </c>
      <c r="O1033" s="72">
        <v>2014.22</v>
      </c>
      <c r="P1033" s="72">
        <v>2146.1</v>
      </c>
      <c r="Q1033" s="72">
        <v>739.9</v>
      </c>
      <c r="R1033" s="75">
        <v>45850</v>
      </c>
      <c r="S1033" s="72" t="str">
        <f>TEXT(Table15[[#This Row],[Billing_Date]],"YYYY")</f>
        <v>2025</v>
      </c>
      <c r="T1033" s="75">
        <v>45877</v>
      </c>
      <c r="U1033" s="72" t="s">
        <v>28</v>
      </c>
      <c r="V1033" s="72">
        <f>IF(Table15[[#This Row],[Payment_Status]]="Paid",1,0)</f>
        <v>1</v>
      </c>
      <c r="W1033" s="72">
        <f>IF(Table15[[#This Row],[Payment_Status]]="Unpaid",1,0)</f>
        <v>0</v>
      </c>
      <c r="X1033" s="72">
        <f>IF(Table15[[#This Row],[Payment_Status]]="Pending",1,0)</f>
        <v>0</v>
      </c>
      <c r="Y1033" s="72" t="s">
        <v>58</v>
      </c>
      <c r="Z1033" s="72" t="s">
        <v>30</v>
      </c>
      <c r="AA1033" s="72" t="s">
        <v>85</v>
      </c>
      <c r="AB1033" s="72">
        <v>62.31</v>
      </c>
      <c r="AC1033" s="72">
        <v>69.569999999999993</v>
      </c>
      <c r="AD1033" s="72" t="s">
        <v>46</v>
      </c>
      <c r="AE1033" s="73">
        <v>44902</v>
      </c>
      <c r="AF1033" s="72">
        <v>50</v>
      </c>
      <c r="AG1033" s="76" t="s">
        <v>40</v>
      </c>
    </row>
    <row r="1034" spans="5:33" x14ac:dyDescent="0.3">
      <c r="E1034" s="71" t="s">
        <v>2045</v>
      </c>
      <c r="F1034" s="72" t="s">
        <v>5017</v>
      </c>
      <c r="G1034" s="72" t="s">
        <v>7021</v>
      </c>
      <c r="H1034" s="72" t="s">
        <v>35</v>
      </c>
      <c r="I1034" s="72" t="s">
        <v>8027</v>
      </c>
      <c r="J1034" s="72" t="s">
        <v>8022</v>
      </c>
      <c r="K1034" s="72" t="s">
        <v>2046</v>
      </c>
      <c r="L1034" s="73">
        <v>45659</v>
      </c>
      <c r="M1034" s="74">
        <v>0.28339120370370369</v>
      </c>
      <c r="N1034" s="72">
        <v>424.74</v>
      </c>
      <c r="O1034" s="72">
        <v>3910.16</v>
      </c>
      <c r="P1034" s="72">
        <v>4334.8999999999996</v>
      </c>
      <c r="Q1034" s="72">
        <v>2678.63</v>
      </c>
      <c r="R1034" s="75">
        <v>45663</v>
      </c>
      <c r="S1034" s="72" t="str">
        <f>TEXT(Table15[[#This Row],[Billing_Date]],"YYYY")</f>
        <v>2025</v>
      </c>
      <c r="T1034" s="75">
        <v>45877</v>
      </c>
      <c r="U1034" s="72" t="s">
        <v>37</v>
      </c>
      <c r="V1034" s="72">
        <f>IF(Table15[[#This Row],[Payment_Status]]="Paid",1,0)</f>
        <v>0</v>
      </c>
      <c r="W1034" s="72">
        <f>IF(Table15[[#This Row],[Payment_Status]]="Unpaid",1,0)</f>
        <v>0</v>
      </c>
      <c r="X1034" s="72">
        <f>IF(Table15[[#This Row],[Payment_Status]]="Pending",1,0)</f>
        <v>1</v>
      </c>
      <c r="Y1034" s="72" t="s">
        <v>50</v>
      </c>
      <c r="Z1034" s="72" t="s">
        <v>39</v>
      </c>
      <c r="AA1034" s="72" t="s">
        <v>51</v>
      </c>
      <c r="AB1034" s="72">
        <v>179.51</v>
      </c>
      <c r="AC1034" s="72">
        <v>245.23</v>
      </c>
      <c r="AD1034" s="72" t="s">
        <v>46</v>
      </c>
      <c r="AE1034" s="73">
        <v>45045</v>
      </c>
      <c r="AF1034" s="72">
        <v>59</v>
      </c>
      <c r="AG1034" s="76" t="s">
        <v>64</v>
      </c>
    </row>
    <row r="1035" spans="5:33" x14ac:dyDescent="0.3">
      <c r="E1035" s="71" t="s">
        <v>2047</v>
      </c>
      <c r="F1035" s="72" t="s">
        <v>5018</v>
      </c>
      <c r="G1035" s="72" t="s">
        <v>7022</v>
      </c>
      <c r="H1035" s="72" t="s">
        <v>35</v>
      </c>
      <c r="I1035" s="72" t="s">
        <v>8026</v>
      </c>
      <c r="J1035" s="72" t="s">
        <v>8021</v>
      </c>
      <c r="K1035" s="72" t="s">
        <v>2048</v>
      </c>
      <c r="L1035" s="73">
        <v>45527</v>
      </c>
      <c r="M1035" s="74">
        <v>0.72554398148148147</v>
      </c>
      <c r="N1035" s="72">
        <v>188.76</v>
      </c>
      <c r="O1035" s="72">
        <v>4040.34</v>
      </c>
      <c r="P1035" s="72">
        <v>4229.1000000000004</v>
      </c>
      <c r="Q1035" s="72">
        <v>1183.57</v>
      </c>
      <c r="R1035" s="75">
        <v>45686</v>
      </c>
      <c r="S1035" s="72" t="str">
        <f>TEXT(Table15[[#This Row],[Billing_Date]],"YYYY")</f>
        <v>2025</v>
      </c>
      <c r="T1035" s="75">
        <v>45866</v>
      </c>
      <c r="U1035" s="72" t="s">
        <v>37</v>
      </c>
      <c r="V1035" s="72">
        <f>IF(Table15[[#This Row],[Payment_Status]]="Paid",1,0)</f>
        <v>0</v>
      </c>
      <c r="W1035" s="72">
        <f>IF(Table15[[#This Row],[Payment_Status]]="Unpaid",1,0)</f>
        <v>0</v>
      </c>
      <c r="X1035" s="72">
        <f>IF(Table15[[#This Row],[Payment_Status]]="Pending",1,0)</f>
        <v>1</v>
      </c>
      <c r="Y1035" s="72" t="s">
        <v>43</v>
      </c>
      <c r="Z1035" s="72" t="s">
        <v>30</v>
      </c>
      <c r="AA1035" s="72" t="s">
        <v>45</v>
      </c>
      <c r="AB1035" s="72">
        <v>125.36</v>
      </c>
      <c r="AC1035" s="72">
        <v>63.4</v>
      </c>
      <c r="AD1035" s="72" t="s">
        <v>32</v>
      </c>
      <c r="AE1035" s="73">
        <v>44501</v>
      </c>
      <c r="AF1035" s="72">
        <v>42</v>
      </c>
      <c r="AG1035" s="76" t="s">
        <v>40</v>
      </c>
    </row>
    <row r="1036" spans="5:33" x14ac:dyDescent="0.3">
      <c r="E1036" s="71" t="s">
        <v>2049</v>
      </c>
      <c r="F1036" s="72" t="s">
        <v>5019</v>
      </c>
      <c r="G1036" s="72" t="s">
        <v>7023</v>
      </c>
      <c r="H1036" s="72" t="s">
        <v>26</v>
      </c>
      <c r="I1036" s="72" t="s">
        <v>8030</v>
      </c>
      <c r="J1036" s="72" t="s">
        <v>8023</v>
      </c>
      <c r="K1036" s="72" t="s">
        <v>2050</v>
      </c>
      <c r="L1036" s="73">
        <v>45765</v>
      </c>
      <c r="M1036" s="74">
        <v>0.92493055555555559</v>
      </c>
      <c r="N1036" s="72">
        <v>384.15</v>
      </c>
      <c r="O1036" s="72">
        <v>3924.41</v>
      </c>
      <c r="P1036" s="72">
        <v>4308.5599999999904</v>
      </c>
      <c r="Q1036" s="72">
        <v>2584.91</v>
      </c>
      <c r="R1036" s="75">
        <v>45767</v>
      </c>
      <c r="S1036" s="72" t="str">
        <f>TEXT(Table15[[#This Row],[Billing_Date]],"YYYY")</f>
        <v>2025</v>
      </c>
      <c r="T1036" s="75">
        <v>45885</v>
      </c>
      <c r="U1036" s="72" t="s">
        <v>37</v>
      </c>
      <c r="V1036" s="72">
        <f>IF(Table15[[#This Row],[Payment_Status]]="Paid",1,0)</f>
        <v>0</v>
      </c>
      <c r="W1036" s="72">
        <f>IF(Table15[[#This Row],[Payment_Status]]="Unpaid",1,0)</f>
        <v>0</v>
      </c>
      <c r="X1036" s="72">
        <f>IF(Table15[[#This Row],[Payment_Status]]="Pending",1,0)</f>
        <v>1</v>
      </c>
      <c r="Y1036" s="72" t="s">
        <v>29</v>
      </c>
      <c r="Z1036" s="72" t="s">
        <v>30</v>
      </c>
      <c r="AA1036" s="72" t="s">
        <v>63</v>
      </c>
      <c r="AB1036" s="72">
        <v>263.44</v>
      </c>
      <c r="AC1036" s="72">
        <v>120.71</v>
      </c>
      <c r="AD1036" s="72" t="s">
        <v>46</v>
      </c>
      <c r="AE1036" s="73">
        <v>42316</v>
      </c>
      <c r="AF1036" s="72">
        <v>61</v>
      </c>
      <c r="AG1036" s="76" t="s">
        <v>33</v>
      </c>
    </row>
    <row r="1037" spans="5:33" x14ac:dyDescent="0.3">
      <c r="E1037" s="71" t="s">
        <v>1180</v>
      </c>
      <c r="F1037" s="72" t="s">
        <v>5020</v>
      </c>
      <c r="G1037" s="72" t="s">
        <v>7024</v>
      </c>
      <c r="H1037" s="72" t="s">
        <v>26</v>
      </c>
      <c r="I1037" s="72" t="s">
        <v>8030</v>
      </c>
      <c r="J1037" s="72" t="s">
        <v>8023</v>
      </c>
      <c r="K1037" s="72" t="s">
        <v>1181</v>
      </c>
      <c r="L1037" s="73">
        <v>45495</v>
      </c>
      <c r="M1037" s="74">
        <v>0.50356481481481485</v>
      </c>
      <c r="N1037" s="72">
        <v>274.5</v>
      </c>
      <c r="O1037" s="72">
        <v>3525.72</v>
      </c>
      <c r="P1037" s="72">
        <v>3800.22</v>
      </c>
      <c r="Q1037" s="72">
        <v>1513.1</v>
      </c>
      <c r="R1037" s="75">
        <v>45732</v>
      </c>
      <c r="S1037" s="72" t="str">
        <f>TEXT(Table15[[#This Row],[Billing_Date]],"YYYY")</f>
        <v>2025</v>
      </c>
      <c r="T1037" s="75">
        <v>45865</v>
      </c>
      <c r="U1037" s="72" t="s">
        <v>37</v>
      </c>
      <c r="V1037" s="72">
        <f>IF(Table15[[#This Row],[Payment_Status]]="Paid",1,0)</f>
        <v>0</v>
      </c>
      <c r="W1037" s="72">
        <f>IF(Table15[[#This Row],[Payment_Status]]="Unpaid",1,0)</f>
        <v>0</v>
      </c>
      <c r="X1037" s="72">
        <f>IF(Table15[[#This Row],[Payment_Status]]="Pending",1,0)</f>
        <v>1</v>
      </c>
      <c r="Y1037" s="72" t="s">
        <v>29</v>
      </c>
      <c r="Z1037" s="72" t="s">
        <v>39</v>
      </c>
      <c r="AA1037" s="72" t="s">
        <v>85</v>
      </c>
      <c r="AB1037" s="72">
        <v>126.33</v>
      </c>
      <c r="AC1037" s="72">
        <v>148.16999999999999</v>
      </c>
      <c r="AD1037" s="72" t="s">
        <v>46</v>
      </c>
      <c r="AE1037" s="73">
        <v>44777</v>
      </c>
      <c r="AF1037" s="72">
        <v>56</v>
      </c>
      <c r="AG1037" s="76" t="s">
        <v>40</v>
      </c>
    </row>
    <row r="1038" spans="5:33" x14ac:dyDescent="0.3">
      <c r="E1038" s="71" t="s">
        <v>2053</v>
      </c>
      <c r="F1038" s="72" t="s">
        <v>5021</v>
      </c>
      <c r="G1038" s="72" t="s">
        <v>7025</v>
      </c>
      <c r="H1038" s="72" t="s">
        <v>35</v>
      </c>
      <c r="I1038" s="72" t="s">
        <v>8026</v>
      </c>
      <c r="J1038" s="72" t="s">
        <v>8021</v>
      </c>
      <c r="K1038" s="72" t="s">
        <v>2054</v>
      </c>
      <c r="L1038" s="73">
        <v>45652</v>
      </c>
      <c r="M1038" s="74">
        <v>0.12555555555555556</v>
      </c>
      <c r="N1038" s="72">
        <v>66.83</v>
      </c>
      <c r="O1038" s="72">
        <v>1640.34</v>
      </c>
      <c r="P1038" s="72">
        <v>1707.1699999999901</v>
      </c>
      <c r="Q1038" s="72">
        <v>498.63</v>
      </c>
      <c r="R1038" s="75">
        <v>45654</v>
      </c>
      <c r="S1038" s="72" t="str">
        <f>TEXT(Table15[[#This Row],[Billing_Date]],"YYYY")</f>
        <v>2024</v>
      </c>
      <c r="T1038" s="75">
        <v>45879</v>
      </c>
      <c r="U1038" s="72" t="s">
        <v>37</v>
      </c>
      <c r="V1038" s="72">
        <f>IF(Table15[[#This Row],[Payment_Status]]="Paid",1,0)</f>
        <v>0</v>
      </c>
      <c r="W1038" s="72">
        <f>IF(Table15[[#This Row],[Payment_Status]]="Unpaid",1,0)</f>
        <v>0</v>
      </c>
      <c r="X1038" s="72">
        <f>IF(Table15[[#This Row],[Payment_Status]]="Pending",1,0)</f>
        <v>1</v>
      </c>
      <c r="Y1038" s="72" t="s">
        <v>38</v>
      </c>
      <c r="Z1038" s="72" t="s">
        <v>44</v>
      </c>
      <c r="AA1038" s="72" t="s">
        <v>85</v>
      </c>
      <c r="AB1038" s="72">
        <v>36.29</v>
      </c>
      <c r="AC1038" s="72">
        <v>30.54</v>
      </c>
      <c r="AD1038" s="72" t="s">
        <v>32</v>
      </c>
      <c r="AE1038" s="73">
        <v>43213</v>
      </c>
      <c r="AF1038" s="72">
        <v>70</v>
      </c>
      <c r="AG1038" s="76" t="s">
        <v>40</v>
      </c>
    </row>
    <row r="1039" spans="5:33" x14ac:dyDescent="0.3">
      <c r="E1039" s="71" t="s">
        <v>2055</v>
      </c>
      <c r="F1039" s="72" t="s">
        <v>5022</v>
      </c>
      <c r="G1039" s="72" t="s">
        <v>7026</v>
      </c>
      <c r="H1039" s="72" t="s">
        <v>30</v>
      </c>
      <c r="I1039" s="72" t="s">
        <v>8026</v>
      </c>
      <c r="J1039" s="72" t="s">
        <v>8021</v>
      </c>
      <c r="K1039" s="72" t="s">
        <v>2056</v>
      </c>
      <c r="L1039" s="73">
        <v>45513</v>
      </c>
      <c r="M1039" s="74">
        <v>3.7962962962962963E-3</v>
      </c>
      <c r="N1039" s="72">
        <v>276</v>
      </c>
      <c r="O1039" s="72">
        <v>2581.14</v>
      </c>
      <c r="P1039" s="72">
        <v>2857.14</v>
      </c>
      <c r="Q1039" s="72">
        <v>1273.1500000000001</v>
      </c>
      <c r="R1039" s="75">
        <v>45660</v>
      </c>
      <c r="S1039" s="72" t="str">
        <f>TEXT(Table15[[#This Row],[Billing_Date]],"YYYY")</f>
        <v>2025</v>
      </c>
      <c r="T1039" s="75">
        <v>45883</v>
      </c>
      <c r="U1039" s="72" t="s">
        <v>37</v>
      </c>
      <c r="V1039" s="72">
        <f>IF(Table15[[#This Row],[Payment_Status]]="Paid",1,0)</f>
        <v>0</v>
      </c>
      <c r="W1039" s="72">
        <f>IF(Table15[[#This Row],[Payment_Status]]="Unpaid",1,0)</f>
        <v>0</v>
      </c>
      <c r="X1039" s="72">
        <f>IF(Table15[[#This Row],[Payment_Status]]="Pending",1,0)</f>
        <v>1</v>
      </c>
      <c r="Y1039" s="72" t="s">
        <v>43</v>
      </c>
      <c r="Z1039" s="72" t="s">
        <v>30</v>
      </c>
      <c r="AA1039" s="72" t="s">
        <v>85</v>
      </c>
      <c r="AB1039" s="72">
        <v>193.13</v>
      </c>
      <c r="AC1039" s="72">
        <v>82.87</v>
      </c>
      <c r="AD1039" s="72" t="s">
        <v>46</v>
      </c>
      <c r="AE1039" s="73">
        <v>43821</v>
      </c>
      <c r="AF1039" s="72">
        <v>65</v>
      </c>
      <c r="AG1039" s="76" t="s">
        <v>40</v>
      </c>
    </row>
    <row r="1040" spans="5:33" x14ac:dyDescent="0.3">
      <c r="E1040" s="71" t="s">
        <v>2057</v>
      </c>
      <c r="F1040" s="72" t="s">
        <v>5023</v>
      </c>
      <c r="G1040" s="72" t="s">
        <v>7027</v>
      </c>
      <c r="H1040" s="72" t="s">
        <v>30</v>
      </c>
      <c r="I1040" s="72" t="s">
        <v>8026</v>
      </c>
      <c r="J1040" s="72" t="s">
        <v>8021</v>
      </c>
      <c r="K1040" s="72" t="s">
        <v>2058</v>
      </c>
      <c r="L1040" s="73">
        <v>45683</v>
      </c>
      <c r="M1040" s="74">
        <v>0.32559027777777777</v>
      </c>
      <c r="N1040" s="72">
        <v>118.72</v>
      </c>
      <c r="O1040" s="72">
        <v>2860.38</v>
      </c>
      <c r="P1040" s="72">
        <v>2979.1</v>
      </c>
      <c r="Q1040" s="72">
        <v>601.4</v>
      </c>
      <c r="R1040" s="75">
        <v>45761</v>
      </c>
      <c r="S1040" s="72" t="str">
        <f>TEXT(Table15[[#This Row],[Billing_Date]],"YYYY")</f>
        <v>2025</v>
      </c>
      <c r="T1040" s="75">
        <v>45875</v>
      </c>
      <c r="U1040" s="72" t="s">
        <v>49</v>
      </c>
      <c r="V1040" s="72">
        <f>IF(Table15[[#This Row],[Payment_Status]]="Paid",1,0)</f>
        <v>0</v>
      </c>
      <c r="W1040" s="72">
        <f>IF(Table15[[#This Row],[Payment_Status]]="Unpaid",1,0)</f>
        <v>1</v>
      </c>
      <c r="X1040" s="72">
        <f>IF(Table15[[#This Row],[Payment_Status]]="Pending",1,0)</f>
        <v>0</v>
      </c>
      <c r="Y1040" s="72" t="s">
        <v>58</v>
      </c>
      <c r="Z1040" s="72" t="s">
        <v>30</v>
      </c>
      <c r="AA1040" s="72" t="s">
        <v>45</v>
      </c>
      <c r="AB1040" s="72">
        <v>62.48</v>
      </c>
      <c r="AC1040" s="72">
        <v>56.24</v>
      </c>
      <c r="AD1040" s="72" t="s">
        <v>46</v>
      </c>
      <c r="AE1040" s="73">
        <v>43985</v>
      </c>
      <c r="AF1040" s="72">
        <v>40</v>
      </c>
      <c r="AG1040" s="76" t="s">
        <v>40</v>
      </c>
    </row>
    <row r="1041" spans="5:33" x14ac:dyDescent="0.3">
      <c r="E1041" s="71" t="s">
        <v>2115</v>
      </c>
      <c r="F1041" s="72" t="s">
        <v>5024</v>
      </c>
      <c r="G1041" s="72" t="s">
        <v>7028</v>
      </c>
      <c r="H1041" s="72" t="s">
        <v>35</v>
      </c>
      <c r="I1041" s="72" t="s">
        <v>8025</v>
      </c>
      <c r="J1041" s="72" t="s">
        <v>8020</v>
      </c>
      <c r="K1041" s="72" t="s">
        <v>2116</v>
      </c>
      <c r="L1041" s="73">
        <v>45732</v>
      </c>
      <c r="M1041" s="74">
        <v>0.84998842592592594</v>
      </c>
      <c r="N1041" s="72">
        <v>435.83</v>
      </c>
      <c r="O1041" s="72">
        <v>2430.16</v>
      </c>
      <c r="P1041" s="72">
        <v>2865.99</v>
      </c>
      <c r="Q1041" s="72">
        <v>2323.27</v>
      </c>
      <c r="R1041" s="75">
        <v>45757</v>
      </c>
      <c r="S1041" s="72" t="str">
        <f>TEXT(Table15[[#This Row],[Billing_Date]],"YYYY")</f>
        <v>2025</v>
      </c>
      <c r="T1041" s="75">
        <v>45865</v>
      </c>
      <c r="U1041" s="72" t="s">
        <v>49</v>
      </c>
      <c r="V1041" s="72">
        <f>IF(Table15[[#This Row],[Payment_Status]]="Paid",1,0)</f>
        <v>0</v>
      </c>
      <c r="W1041" s="72">
        <f>IF(Table15[[#This Row],[Payment_Status]]="Unpaid",1,0)</f>
        <v>1</v>
      </c>
      <c r="X1041" s="72">
        <f>IF(Table15[[#This Row],[Payment_Status]]="Pending",1,0)</f>
        <v>0</v>
      </c>
      <c r="Y1041" s="72" t="s">
        <v>29</v>
      </c>
      <c r="Z1041" s="72" t="s">
        <v>30</v>
      </c>
      <c r="AA1041" s="72" t="s">
        <v>63</v>
      </c>
      <c r="AB1041" s="72">
        <v>252.64</v>
      </c>
      <c r="AC1041" s="72">
        <v>183.19</v>
      </c>
      <c r="AD1041" s="72" t="s">
        <v>32</v>
      </c>
      <c r="AE1041" s="73">
        <v>43034</v>
      </c>
      <c r="AF1041" s="72">
        <v>33</v>
      </c>
      <c r="AG1041" s="76" t="s">
        <v>64</v>
      </c>
    </row>
    <row r="1042" spans="5:33" x14ac:dyDescent="0.3">
      <c r="E1042" s="71" t="s">
        <v>2061</v>
      </c>
      <c r="F1042" s="72" t="s">
        <v>5025</v>
      </c>
      <c r="G1042" s="72" t="s">
        <v>7029</v>
      </c>
      <c r="H1042" s="72" t="s">
        <v>30</v>
      </c>
      <c r="I1042" s="72" t="s">
        <v>8030</v>
      </c>
      <c r="J1042" s="72" t="s">
        <v>8023</v>
      </c>
      <c r="K1042" s="72" t="s">
        <v>2062</v>
      </c>
      <c r="L1042" s="73">
        <v>45618</v>
      </c>
      <c r="M1042" s="74">
        <v>0.27975694444444443</v>
      </c>
      <c r="N1042" s="72">
        <v>386.81</v>
      </c>
      <c r="O1042" s="72">
        <v>2992.94</v>
      </c>
      <c r="P1042" s="72">
        <v>3379.75</v>
      </c>
      <c r="Q1042" s="72">
        <v>1817.9</v>
      </c>
      <c r="R1042" s="75">
        <v>45782</v>
      </c>
      <c r="S1042" s="72" t="str">
        <f>TEXT(Table15[[#This Row],[Billing_Date]],"YYYY")</f>
        <v>2025</v>
      </c>
      <c r="T1042" s="75">
        <v>45883</v>
      </c>
      <c r="U1042" s="72" t="s">
        <v>28</v>
      </c>
      <c r="V1042" s="72">
        <f>IF(Table15[[#This Row],[Payment_Status]]="Paid",1,0)</f>
        <v>1</v>
      </c>
      <c r="W1042" s="72">
        <f>IF(Table15[[#This Row],[Payment_Status]]="Unpaid",1,0)</f>
        <v>0</v>
      </c>
      <c r="X1042" s="72">
        <f>IF(Table15[[#This Row],[Payment_Status]]="Pending",1,0)</f>
        <v>0</v>
      </c>
      <c r="Y1042" s="72" t="s">
        <v>29</v>
      </c>
      <c r="Z1042" s="72" t="s">
        <v>44</v>
      </c>
      <c r="AA1042" s="72" t="s">
        <v>85</v>
      </c>
      <c r="AB1042" s="72">
        <v>229.03</v>
      </c>
      <c r="AC1042" s="72">
        <v>157.78</v>
      </c>
      <c r="AD1042" s="72" t="s">
        <v>32</v>
      </c>
      <c r="AE1042" s="73">
        <v>43788</v>
      </c>
      <c r="AF1042" s="72">
        <v>19</v>
      </c>
      <c r="AG1042" s="76" t="s">
        <v>40</v>
      </c>
    </row>
    <row r="1043" spans="5:33" x14ac:dyDescent="0.3">
      <c r="E1043" s="71" t="s">
        <v>2065</v>
      </c>
      <c r="F1043" s="72" t="s">
        <v>5027</v>
      </c>
      <c r="G1043" s="72" t="s">
        <v>7031</v>
      </c>
      <c r="H1043" s="72" t="s">
        <v>26</v>
      </c>
      <c r="I1043" s="72" t="s">
        <v>8029</v>
      </c>
      <c r="J1043" s="72" t="s">
        <v>8020</v>
      </c>
      <c r="K1043" s="72" t="s">
        <v>2066</v>
      </c>
      <c r="L1043" s="73">
        <v>45639</v>
      </c>
      <c r="M1043" s="74">
        <v>0.2603935185185185</v>
      </c>
      <c r="N1043" s="72">
        <v>120.5</v>
      </c>
      <c r="O1043" s="72">
        <v>4326.37</v>
      </c>
      <c r="P1043" s="72">
        <v>4446.87</v>
      </c>
      <c r="Q1043" s="72">
        <v>771.05</v>
      </c>
      <c r="R1043" s="75">
        <v>45759</v>
      </c>
      <c r="S1043" s="72" t="str">
        <f>TEXT(Table15[[#This Row],[Billing_Date]],"YYYY")</f>
        <v>2025</v>
      </c>
      <c r="T1043" s="75">
        <v>45877</v>
      </c>
      <c r="U1043" s="72" t="s">
        <v>37</v>
      </c>
      <c r="V1043" s="72">
        <f>IF(Table15[[#This Row],[Payment_Status]]="Paid",1,0)</f>
        <v>0</v>
      </c>
      <c r="W1043" s="72">
        <f>IF(Table15[[#This Row],[Payment_Status]]="Unpaid",1,0)</f>
        <v>0</v>
      </c>
      <c r="X1043" s="72">
        <f>IF(Table15[[#This Row],[Payment_Status]]="Pending",1,0)</f>
        <v>1</v>
      </c>
      <c r="Y1043" s="72" t="s">
        <v>43</v>
      </c>
      <c r="Z1043" s="72" t="s">
        <v>44</v>
      </c>
      <c r="AA1043" s="72" t="s">
        <v>45</v>
      </c>
      <c r="AB1043" s="72">
        <v>64.599999999999994</v>
      </c>
      <c r="AC1043" s="72">
        <v>55.9</v>
      </c>
      <c r="AD1043" s="72" t="s">
        <v>32</v>
      </c>
      <c r="AE1043" s="73">
        <v>44622</v>
      </c>
      <c r="AF1043" s="72">
        <v>68</v>
      </c>
      <c r="AG1043" s="76" t="s">
        <v>33</v>
      </c>
    </row>
    <row r="1044" spans="5:33" x14ac:dyDescent="0.3">
      <c r="E1044" s="71" t="s">
        <v>414</v>
      </c>
      <c r="F1044" s="72" t="s">
        <v>5028</v>
      </c>
      <c r="G1044" s="72" t="s">
        <v>7032</v>
      </c>
      <c r="H1044" s="72" t="s">
        <v>26</v>
      </c>
      <c r="I1044" s="72" t="s">
        <v>8026</v>
      </c>
      <c r="J1044" s="72" t="s">
        <v>8021</v>
      </c>
      <c r="K1044" s="72" t="s">
        <v>415</v>
      </c>
      <c r="L1044" s="73">
        <v>45615</v>
      </c>
      <c r="M1044" s="74">
        <v>0.92457175925925927</v>
      </c>
      <c r="N1044" s="72">
        <v>186.11</v>
      </c>
      <c r="O1044" s="72">
        <v>2840.88</v>
      </c>
      <c r="P1044" s="72">
        <v>3026.99</v>
      </c>
      <c r="Q1044" s="72">
        <v>1137.96</v>
      </c>
      <c r="R1044" s="75">
        <v>45618</v>
      </c>
      <c r="S1044" s="72" t="str">
        <f>TEXT(Table15[[#This Row],[Billing_Date]],"YYYY")</f>
        <v>2024</v>
      </c>
      <c r="T1044" s="75">
        <v>45875</v>
      </c>
      <c r="U1044" s="72" t="s">
        <v>49</v>
      </c>
      <c r="V1044" s="72">
        <f>IF(Table15[[#This Row],[Payment_Status]]="Paid",1,0)</f>
        <v>0</v>
      </c>
      <c r="W1044" s="72">
        <f>IF(Table15[[#This Row],[Payment_Status]]="Unpaid",1,0)</f>
        <v>1</v>
      </c>
      <c r="X1044" s="72">
        <f>IF(Table15[[#This Row],[Payment_Status]]="Pending",1,0)</f>
        <v>0</v>
      </c>
      <c r="Y1044" s="72" t="s">
        <v>58</v>
      </c>
      <c r="Z1044" s="72" t="s">
        <v>39</v>
      </c>
      <c r="AA1044" s="72" t="s">
        <v>51</v>
      </c>
      <c r="AB1044" s="72">
        <v>123.86</v>
      </c>
      <c r="AC1044" s="72">
        <v>62.25</v>
      </c>
      <c r="AD1044" s="72" t="s">
        <v>46</v>
      </c>
      <c r="AE1044" s="73">
        <v>45047</v>
      </c>
      <c r="AF1044" s="72">
        <v>69</v>
      </c>
      <c r="AG1044" s="76" t="s">
        <v>33</v>
      </c>
    </row>
    <row r="1045" spans="5:33" x14ac:dyDescent="0.3">
      <c r="E1045" s="71" t="s">
        <v>2069</v>
      </c>
      <c r="F1045" s="72" t="s">
        <v>5029</v>
      </c>
      <c r="G1045" s="72" t="s">
        <v>7033</v>
      </c>
      <c r="H1045" s="72" t="s">
        <v>35</v>
      </c>
      <c r="I1045" s="72" t="s">
        <v>8027</v>
      </c>
      <c r="J1045" s="72" t="s">
        <v>8022</v>
      </c>
      <c r="K1045" s="72" t="s">
        <v>2070</v>
      </c>
      <c r="L1045" s="73">
        <v>45576</v>
      </c>
      <c r="M1045" s="74">
        <v>0.58065972222222217</v>
      </c>
      <c r="N1045" s="72">
        <v>160.44999999999999</v>
      </c>
      <c r="O1045" s="72">
        <v>1488.54</v>
      </c>
      <c r="P1045" s="72">
        <v>1648.99</v>
      </c>
      <c r="Q1045" s="72">
        <v>1169.3800000000001</v>
      </c>
      <c r="R1045" s="75">
        <v>45719</v>
      </c>
      <c r="S1045" s="72" t="str">
        <f>TEXT(Table15[[#This Row],[Billing_Date]],"YYYY")</f>
        <v>2025</v>
      </c>
      <c r="T1045" s="75">
        <v>45880</v>
      </c>
      <c r="U1045" s="72" t="s">
        <v>37</v>
      </c>
      <c r="V1045" s="72">
        <f>IF(Table15[[#This Row],[Payment_Status]]="Paid",1,0)</f>
        <v>0</v>
      </c>
      <c r="W1045" s="72">
        <f>IF(Table15[[#This Row],[Payment_Status]]="Unpaid",1,0)</f>
        <v>0</v>
      </c>
      <c r="X1045" s="72">
        <f>IF(Table15[[#This Row],[Payment_Status]]="Pending",1,0)</f>
        <v>1</v>
      </c>
      <c r="Y1045" s="72" t="s">
        <v>29</v>
      </c>
      <c r="Z1045" s="72" t="s">
        <v>39</v>
      </c>
      <c r="AA1045" s="72" t="s">
        <v>51</v>
      </c>
      <c r="AB1045" s="72">
        <v>82.56</v>
      </c>
      <c r="AC1045" s="72">
        <v>77.89</v>
      </c>
      <c r="AD1045" s="72" t="s">
        <v>32</v>
      </c>
      <c r="AE1045" s="73">
        <v>44146</v>
      </c>
      <c r="AF1045" s="72">
        <v>27</v>
      </c>
      <c r="AG1045" s="76" t="s">
        <v>33</v>
      </c>
    </row>
    <row r="1046" spans="5:33" x14ac:dyDescent="0.3">
      <c r="E1046" s="71" t="s">
        <v>2071</v>
      </c>
      <c r="F1046" s="72" t="s">
        <v>5030</v>
      </c>
      <c r="G1046" s="72" t="s">
        <v>7034</v>
      </c>
      <c r="H1046" s="72" t="s">
        <v>35</v>
      </c>
      <c r="I1046" s="72" t="s">
        <v>8026</v>
      </c>
      <c r="J1046" s="72" t="s">
        <v>8021</v>
      </c>
      <c r="K1046" s="72" t="s">
        <v>2072</v>
      </c>
      <c r="L1046" s="73">
        <v>45542</v>
      </c>
      <c r="M1046" s="74">
        <v>0.47149305555555554</v>
      </c>
      <c r="N1046" s="72">
        <v>108.58</v>
      </c>
      <c r="O1046" s="72">
        <v>2398.63</v>
      </c>
      <c r="P1046" s="72">
        <v>2507.21</v>
      </c>
      <c r="Q1046" s="72">
        <v>558.11</v>
      </c>
      <c r="R1046" s="75">
        <v>45735</v>
      </c>
      <c r="S1046" s="72" t="str">
        <f>TEXT(Table15[[#This Row],[Billing_Date]],"YYYY")</f>
        <v>2025</v>
      </c>
      <c r="T1046" s="75">
        <v>45858</v>
      </c>
      <c r="U1046" s="72" t="s">
        <v>28</v>
      </c>
      <c r="V1046" s="72">
        <f>IF(Table15[[#This Row],[Payment_Status]]="Paid",1,0)</f>
        <v>1</v>
      </c>
      <c r="W1046" s="72">
        <f>IF(Table15[[#This Row],[Payment_Status]]="Unpaid",1,0)</f>
        <v>0</v>
      </c>
      <c r="X1046" s="72">
        <f>IF(Table15[[#This Row],[Payment_Status]]="Pending",1,0)</f>
        <v>0</v>
      </c>
      <c r="Y1046" s="72" t="s">
        <v>29</v>
      </c>
      <c r="Z1046" s="72" t="s">
        <v>44</v>
      </c>
      <c r="AA1046" s="72" t="s">
        <v>31</v>
      </c>
      <c r="AB1046" s="72">
        <v>59.81</v>
      </c>
      <c r="AC1046" s="72">
        <v>48.77</v>
      </c>
      <c r="AD1046" s="72" t="s">
        <v>46</v>
      </c>
      <c r="AE1046" s="73">
        <v>43485</v>
      </c>
      <c r="AF1046" s="72">
        <v>65</v>
      </c>
      <c r="AG1046" s="76" t="s">
        <v>64</v>
      </c>
    </row>
    <row r="1047" spans="5:33" x14ac:dyDescent="0.3">
      <c r="E1047" s="71" t="s">
        <v>2073</v>
      </c>
      <c r="F1047" s="72" t="s">
        <v>5031</v>
      </c>
      <c r="G1047" s="72" t="s">
        <v>7035</v>
      </c>
      <c r="H1047" s="72" t="s">
        <v>26</v>
      </c>
      <c r="I1047" s="72" t="s">
        <v>8026</v>
      </c>
      <c r="J1047" s="72" t="s">
        <v>8021</v>
      </c>
      <c r="K1047" s="72" t="s">
        <v>2074</v>
      </c>
      <c r="L1047" s="73">
        <v>45817</v>
      </c>
      <c r="M1047" s="74">
        <v>0.73126157407407411</v>
      </c>
      <c r="N1047" s="72">
        <v>416.9</v>
      </c>
      <c r="O1047" s="72">
        <v>3773.48</v>
      </c>
      <c r="P1047" s="72">
        <v>4190.38</v>
      </c>
      <c r="Q1047" s="72">
        <v>2389.1999999999998</v>
      </c>
      <c r="R1047" s="75">
        <v>45831</v>
      </c>
      <c r="S1047" s="72" t="str">
        <f>TEXT(Table15[[#This Row],[Billing_Date]],"YYYY")</f>
        <v>2025</v>
      </c>
      <c r="T1047" s="75">
        <v>45861</v>
      </c>
      <c r="U1047" s="72" t="s">
        <v>28</v>
      </c>
      <c r="V1047" s="72">
        <f>IF(Table15[[#This Row],[Payment_Status]]="Paid",1,0)</f>
        <v>1</v>
      </c>
      <c r="W1047" s="72">
        <f>IF(Table15[[#This Row],[Payment_Status]]="Unpaid",1,0)</f>
        <v>0</v>
      </c>
      <c r="X1047" s="72">
        <f>IF(Table15[[#This Row],[Payment_Status]]="Pending",1,0)</f>
        <v>0</v>
      </c>
      <c r="Y1047" s="72" t="s">
        <v>50</v>
      </c>
      <c r="Z1047" s="72" t="s">
        <v>30</v>
      </c>
      <c r="AA1047" s="72" t="s">
        <v>45</v>
      </c>
      <c r="AB1047" s="72">
        <v>203.75</v>
      </c>
      <c r="AC1047" s="72">
        <v>213.15</v>
      </c>
      <c r="AD1047" s="72" t="s">
        <v>46</v>
      </c>
      <c r="AE1047" s="73">
        <v>44543</v>
      </c>
      <c r="AF1047" s="72">
        <v>57</v>
      </c>
      <c r="AG1047" s="76" t="s">
        <v>64</v>
      </c>
    </row>
    <row r="1048" spans="5:33" x14ac:dyDescent="0.3">
      <c r="E1048" s="71" t="s">
        <v>1060</v>
      </c>
      <c r="F1048" s="72" t="s">
        <v>5032</v>
      </c>
      <c r="G1048" s="72" t="s">
        <v>7036</v>
      </c>
      <c r="H1048" s="72" t="s">
        <v>26</v>
      </c>
      <c r="I1048" s="72" t="s">
        <v>8029</v>
      </c>
      <c r="J1048" s="72" t="s">
        <v>8020</v>
      </c>
      <c r="K1048" s="72" t="s">
        <v>1061</v>
      </c>
      <c r="L1048" s="73">
        <v>45760</v>
      </c>
      <c r="M1048" s="74">
        <v>0.58842592592592591</v>
      </c>
      <c r="N1048" s="72">
        <v>229.56</v>
      </c>
      <c r="O1048" s="72">
        <v>4902.93</v>
      </c>
      <c r="P1048" s="72">
        <v>5132.49</v>
      </c>
      <c r="Q1048" s="72">
        <v>1613.98</v>
      </c>
      <c r="R1048" s="75">
        <v>45761</v>
      </c>
      <c r="S1048" s="72" t="str">
        <f>TEXT(Table15[[#This Row],[Billing_Date]],"YYYY")</f>
        <v>2025</v>
      </c>
      <c r="T1048" s="75">
        <v>45871</v>
      </c>
      <c r="U1048" s="72" t="s">
        <v>37</v>
      </c>
      <c r="V1048" s="72">
        <f>IF(Table15[[#This Row],[Payment_Status]]="Paid",1,0)</f>
        <v>0</v>
      </c>
      <c r="W1048" s="72">
        <f>IF(Table15[[#This Row],[Payment_Status]]="Unpaid",1,0)</f>
        <v>0</v>
      </c>
      <c r="X1048" s="72">
        <f>IF(Table15[[#This Row],[Payment_Status]]="Pending",1,0)</f>
        <v>1</v>
      </c>
      <c r="Y1048" s="72" t="s">
        <v>58</v>
      </c>
      <c r="Z1048" s="72" t="s">
        <v>30</v>
      </c>
      <c r="AA1048" s="72" t="s">
        <v>51</v>
      </c>
      <c r="AB1048" s="72">
        <v>149.81</v>
      </c>
      <c r="AC1048" s="72">
        <v>79.75</v>
      </c>
      <c r="AD1048" s="72" t="s">
        <v>32</v>
      </c>
      <c r="AE1048" s="73">
        <v>42573</v>
      </c>
      <c r="AF1048" s="72">
        <v>61</v>
      </c>
      <c r="AG1048" s="76" t="s">
        <v>64</v>
      </c>
    </row>
    <row r="1049" spans="5:33" x14ac:dyDescent="0.3">
      <c r="E1049" s="71" t="s">
        <v>2077</v>
      </c>
      <c r="F1049" s="72" t="s">
        <v>5033</v>
      </c>
      <c r="G1049" s="72" t="s">
        <v>7037</v>
      </c>
      <c r="H1049" s="72" t="s">
        <v>35</v>
      </c>
      <c r="I1049" s="72" t="s">
        <v>8030</v>
      </c>
      <c r="J1049" s="72" t="s">
        <v>8023</v>
      </c>
      <c r="K1049" s="72" t="s">
        <v>2078</v>
      </c>
      <c r="L1049" s="73">
        <v>45844</v>
      </c>
      <c r="M1049" s="74">
        <v>0.2575925925925926</v>
      </c>
      <c r="N1049" s="72">
        <v>56.42</v>
      </c>
      <c r="O1049" s="72">
        <v>2502.21</v>
      </c>
      <c r="P1049" s="72">
        <v>2558.63</v>
      </c>
      <c r="Q1049" s="72">
        <v>309.27</v>
      </c>
      <c r="R1049" s="75">
        <v>45846</v>
      </c>
      <c r="S1049" s="72" t="str">
        <f>TEXT(Table15[[#This Row],[Billing_Date]],"YYYY")</f>
        <v>2025</v>
      </c>
      <c r="T1049" s="75">
        <v>45861</v>
      </c>
      <c r="U1049" s="72" t="s">
        <v>28</v>
      </c>
      <c r="V1049" s="72">
        <f>IF(Table15[[#This Row],[Payment_Status]]="Paid",1,0)</f>
        <v>1</v>
      </c>
      <c r="W1049" s="72">
        <f>IF(Table15[[#This Row],[Payment_Status]]="Unpaid",1,0)</f>
        <v>0</v>
      </c>
      <c r="X1049" s="72">
        <f>IF(Table15[[#This Row],[Payment_Status]]="Pending",1,0)</f>
        <v>0</v>
      </c>
      <c r="Y1049" s="72" t="s">
        <v>58</v>
      </c>
      <c r="Z1049" s="72" t="s">
        <v>44</v>
      </c>
      <c r="AA1049" s="72" t="s">
        <v>63</v>
      </c>
      <c r="AB1049" s="72">
        <v>33.42</v>
      </c>
      <c r="AC1049" s="72">
        <v>23</v>
      </c>
      <c r="AD1049" s="72" t="s">
        <v>46</v>
      </c>
      <c r="AE1049" s="73">
        <v>43630</v>
      </c>
      <c r="AF1049" s="72">
        <v>44</v>
      </c>
      <c r="AG1049" s="76" t="s">
        <v>40</v>
      </c>
    </row>
    <row r="1050" spans="5:33" x14ac:dyDescent="0.3">
      <c r="E1050" s="71" t="s">
        <v>2079</v>
      </c>
      <c r="F1050" s="72" t="s">
        <v>5034</v>
      </c>
      <c r="G1050" s="72" t="s">
        <v>7038</v>
      </c>
      <c r="H1050" s="72" t="s">
        <v>35</v>
      </c>
      <c r="I1050" s="72" t="s">
        <v>8026</v>
      </c>
      <c r="J1050" s="72" t="s">
        <v>8021</v>
      </c>
      <c r="K1050" s="72" t="s">
        <v>2080</v>
      </c>
      <c r="L1050" s="73">
        <v>45823</v>
      </c>
      <c r="M1050" s="74">
        <v>6.2060185185185184E-2</v>
      </c>
      <c r="N1050" s="72">
        <v>133.31</v>
      </c>
      <c r="O1050" s="72">
        <v>1035.31</v>
      </c>
      <c r="P1050" s="72">
        <v>1168.6199999999999</v>
      </c>
      <c r="Q1050" s="72">
        <v>703.99</v>
      </c>
      <c r="R1050" s="75">
        <v>45827</v>
      </c>
      <c r="S1050" s="72" t="str">
        <f>TEXT(Table15[[#This Row],[Billing_Date]],"YYYY")</f>
        <v>2025</v>
      </c>
      <c r="T1050" s="75">
        <v>45873</v>
      </c>
      <c r="U1050" s="72" t="s">
        <v>37</v>
      </c>
      <c r="V1050" s="72">
        <f>IF(Table15[[#This Row],[Payment_Status]]="Paid",1,0)</f>
        <v>0</v>
      </c>
      <c r="W1050" s="72">
        <f>IF(Table15[[#This Row],[Payment_Status]]="Unpaid",1,0)</f>
        <v>0</v>
      </c>
      <c r="X1050" s="72">
        <f>IF(Table15[[#This Row],[Payment_Status]]="Pending",1,0)</f>
        <v>1</v>
      </c>
      <c r="Y1050" s="72" t="s">
        <v>43</v>
      </c>
      <c r="Z1050" s="72" t="s">
        <v>44</v>
      </c>
      <c r="AA1050" s="72" t="s">
        <v>51</v>
      </c>
      <c r="AB1050" s="72">
        <v>82.16</v>
      </c>
      <c r="AC1050" s="72">
        <v>51.15</v>
      </c>
      <c r="AD1050" s="72" t="s">
        <v>32</v>
      </c>
      <c r="AE1050" s="73">
        <v>43357</v>
      </c>
      <c r="AF1050" s="72">
        <v>72</v>
      </c>
      <c r="AG1050" s="76" t="s">
        <v>64</v>
      </c>
    </row>
    <row r="1051" spans="5:33" x14ac:dyDescent="0.3">
      <c r="E1051" s="71" t="s">
        <v>3949</v>
      </c>
      <c r="F1051" s="72" t="s">
        <v>5035</v>
      </c>
      <c r="G1051" s="72" t="s">
        <v>7039</v>
      </c>
      <c r="H1051" s="72" t="s">
        <v>30</v>
      </c>
      <c r="I1051" s="72" t="s">
        <v>8030</v>
      </c>
      <c r="J1051" s="72" t="s">
        <v>8023</v>
      </c>
      <c r="K1051" s="72" t="s">
        <v>3950</v>
      </c>
      <c r="L1051" s="73">
        <v>45679</v>
      </c>
      <c r="M1051" s="74">
        <v>0.71384259259259264</v>
      </c>
      <c r="N1051" s="72">
        <v>401.86</v>
      </c>
      <c r="O1051" s="72">
        <v>3094.7</v>
      </c>
      <c r="P1051" s="72">
        <v>3496.56</v>
      </c>
      <c r="Q1051" s="72">
        <v>2656.82</v>
      </c>
      <c r="R1051" s="75">
        <v>45719</v>
      </c>
      <c r="S1051" s="72" t="str">
        <f>TEXT(Table15[[#This Row],[Billing_Date]],"YYYY")</f>
        <v>2025</v>
      </c>
      <c r="T1051" s="75">
        <v>45875</v>
      </c>
      <c r="U1051" s="72" t="s">
        <v>49</v>
      </c>
      <c r="V1051" s="72">
        <f>IF(Table15[[#This Row],[Payment_Status]]="Paid",1,0)</f>
        <v>0</v>
      </c>
      <c r="W1051" s="72">
        <f>IF(Table15[[#This Row],[Payment_Status]]="Unpaid",1,0)</f>
        <v>1</v>
      </c>
      <c r="X1051" s="72">
        <f>IF(Table15[[#This Row],[Payment_Status]]="Pending",1,0)</f>
        <v>0</v>
      </c>
      <c r="Y1051" s="72" t="s">
        <v>58</v>
      </c>
      <c r="Z1051" s="72" t="s">
        <v>44</v>
      </c>
      <c r="AA1051" s="72" t="s">
        <v>45</v>
      </c>
      <c r="AB1051" s="72">
        <v>178.3</v>
      </c>
      <c r="AC1051" s="72">
        <v>223.56</v>
      </c>
      <c r="AD1051" s="72" t="s">
        <v>46</v>
      </c>
      <c r="AE1051" s="73">
        <v>43320</v>
      </c>
      <c r="AF1051" s="72">
        <v>45</v>
      </c>
      <c r="AG1051" s="76" t="s">
        <v>64</v>
      </c>
    </row>
    <row r="1052" spans="5:33" x14ac:dyDescent="0.3">
      <c r="E1052" s="71" t="s">
        <v>2083</v>
      </c>
      <c r="F1052" s="72" t="s">
        <v>5036</v>
      </c>
      <c r="G1052" s="72" t="s">
        <v>7040</v>
      </c>
      <c r="H1052" s="72" t="s">
        <v>26</v>
      </c>
      <c r="I1052" s="72" t="s">
        <v>8031</v>
      </c>
      <c r="J1052" s="72" t="s">
        <v>8024</v>
      </c>
      <c r="K1052" s="72" t="s">
        <v>2084</v>
      </c>
      <c r="L1052" s="73">
        <v>45609</v>
      </c>
      <c r="M1052" s="74">
        <v>0.9724652777777778</v>
      </c>
      <c r="N1052" s="72">
        <v>476.68</v>
      </c>
      <c r="O1052" s="72">
        <v>2391.17</v>
      </c>
      <c r="P1052" s="72">
        <v>2867.85</v>
      </c>
      <c r="Q1052" s="72">
        <v>2991.39</v>
      </c>
      <c r="R1052" s="75">
        <v>45836</v>
      </c>
      <c r="S1052" s="72" t="str">
        <f>TEXT(Table15[[#This Row],[Billing_Date]],"YYYY")</f>
        <v>2025</v>
      </c>
      <c r="T1052" s="75">
        <v>45863</v>
      </c>
      <c r="U1052" s="72" t="s">
        <v>49</v>
      </c>
      <c r="V1052" s="72">
        <f>IF(Table15[[#This Row],[Payment_Status]]="Paid",1,0)</f>
        <v>0</v>
      </c>
      <c r="W1052" s="72">
        <f>IF(Table15[[#This Row],[Payment_Status]]="Unpaid",1,0)</f>
        <v>1</v>
      </c>
      <c r="X1052" s="72">
        <f>IF(Table15[[#This Row],[Payment_Status]]="Pending",1,0)</f>
        <v>0</v>
      </c>
      <c r="Y1052" s="72" t="s">
        <v>43</v>
      </c>
      <c r="Z1052" s="72" t="s">
        <v>44</v>
      </c>
      <c r="AA1052" s="72" t="s">
        <v>51</v>
      </c>
      <c r="AB1052" s="72">
        <v>199.88</v>
      </c>
      <c r="AC1052" s="72">
        <v>276.8</v>
      </c>
      <c r="AD1052" s="72" t="s">
        <v>46</v>
      </c>
      <c r="AE1052" s="73">
        <v>42603</v>
      </c>
      <c r="AF1052" s="72">
        <v>48</v>
      </c>
      <c r="AG1052" s="76" t="s">
        <v>33</v>
      </c>
    </row>
    <row r="1053" spans="5:33" x14ac:dyDescent="0.3">
      <c r="E1053" s="71" t="s">
        <v>3577</v>
      </c>
      <c r="F1053" s="72" t="s">
        <v>5037</v>
      </c>
      <c r="G1053" s="72" t="s">
        <v>7041</v>
      </c>
      <c r="H1053" s="72" t="s">
        <v>26</v>
      </c>
      <c r="I1053" s="72" t="s">
        <v>8030</v>
      </c>
      <c r="J1053" s="72" t="s">
        <v>8023</v>
      </c>
      <c r="K1053" s="72" t="s">
        <v>3578</v>
      </c>
      <c r="L1053" s="73">
        <v>45753</v>
      </c>
      <c r="M1053" s="74">
        <v>0.3971527777777778</v>
      </c>
      <c r="N1053" s="72">
        <v>475.66</v>
      </c>
      <c r="O1053" s="72">
        <v>4422.45</v>
      </c>
      <c r="P1053" s="72">
        <v>4898.1099999999997</v>
      </c>
      <c r="Q1053" s="72">
        <v>2870.16</v>
      </c>
      <c r="R1053" s="75">
        <v>45757</v>
      </c>
      <c r="S1053" s="72" t="str">
        <f>TEXT(Table15[[#This Row],[Billing_Date]],"YYYY")</f>
        <v>2025</v>
      </c>
      <c r="T1053" s="75">
        <v>45880</v>
      </c>
      <c r="U1053" s="72" t="s">
        <v>28</v>
      </c>
      <c r="V1053" s="72">
        <f>IF(Table15[[#This Row],[Payment_Status]]="Paid",1,0)</f>
        <v>1</v>
      </c>
      <c r="W1053" s="72">
        <f>IF(Table15[[#This Row],[Payment_Status]]="Unpaid",1,0)</f>
        <v>0</v>
      </c>
      <c r="X1053" s="72">
        <f>IF(Table15[[#This Row],[Payment_Status]]="Pending",1,0)</f>
        <v>0</v>
      </c>
      <c r="Y1053" s="72" t="s">
        <v>58</v>
      </c>
      <c r="Z1053" s="72" t="s">
        <v>39</v>
      </c>
      <c r="AA1053" s="72" t="s">
        <v>51</v>
      </c>
      <c r="AB1053" s="72">
        <v>266.13</v>
      </c>
      <c r="AC1053" s="72">
        <v>209.53</v>
      </c>
      <c r="AD1053" s="72" t="s">
        <v>32</v>
      </c>
      <c r="AE1053" s="73">
        <v>44781</v>
      </c>
      <c r="AF1053" s="72">
        <v>43</v>
      </c>
      <c r="AG1053" s="76" t="s">
        <v>64</v>
      </c>
    </row>
    <row r="1054" spans="5:33" x14ac:dyDescent="0.3">
      <c r="E1054" s="71" t="s">
        <v>2087</v>
      </c>
      <c r="F1054" s="72" t="s">
        <v>5038</v>
      </c>
      <c r="G1054" s="72" t="s">
        <v>7042</v>
      </c>
      <c r="H1054" s="72" t="s">
        <v>35</v>
      </c>
      <c r="I1054" s="72" t="s">
        <v>8027</v>
      </c>
      <c r="J1054" s="72" t="s">
        <v>8022</v>
      </c>
      <c r="K1054" s="72" t="s">
        <v>2088</v>
      </c>
      <c r="L1054" s="73">
        <v>45520</v>
      </c>
      <c r="M1054" s="74">
        <v>0.58701388888888884</v>
      </c>
      <c r="N1054" s="72">
        <v>79.67</v>
      </c>
      <c r="O1054" s="72">
        <v>2130.9499999999998</v>
      </c>
      <c r="P1054" s="72">
        <v>2210.62</v>
      </c>
      <c r="Q1054" s="72">
        <v>498.54</v>
      </c>
      <c r="R1054" s="75">
        <v>45746</v>
      </c>
      <c r="S1054" s="72" t="str">
        <f>TEXT(Table15[[#This Row],[Billing_Date]],"YYYY")</f>
        <v>2025</v>
      </c>
      <c r="T1054" s="75">
        <v>45868</v>
      </c>
      <c r="U1054" s="72" t="s">
        <v>49</v>
      </c>
      <c r="V1054" s="72">
        <f>IF(Table15[[#This Row],[Payment_Status]]="Paid",1,0)</f>
        <v>0</v>
      </c>
      <c r="W1054" s="72">
        <f>IF(Table15[[#This Row],[Payment_Status]]="Unpaid",1,0)</f>
        <v>1</v>
      </c>
      <c r="X1054" s="72">
        <f>IF(Table15[[#This Row],[Payment_Status]]="Pending",1,0)</f>
        <v>0</v>
      </c>
      <c r="Y1054" s="72" t="s">
        <v>43</v>
      </c>
      <c r="Z1054" s="72" t="s">
        <v>39</v>
      </c>
      <c r="AA1054" s="72" t="s">
        <v>85</v>
      </c>
      <c r="AB1054" s="72">
        <v>49.55</v>
      </c>
      <c r="AC1054" s="72">
        <v>30.12</v>
      </c>
      <c r="AD1054" s="72" t="s">
        <v>32</v>
      </c>
      <c r="AE1054" s="73">
        <v>42687</v>
      </c>
      <c r="AF1054" s="72">
        <v>55</v>
      </c>
      <c r="AG1054" s="76" t="s">
        <v>64</v>
      </c>
    </row>
    <row r="1055" spans="5:33" x14ac:dyDescent="0.3">
      <c r="E1055" s="71" t="s">
        <v>2089</v>
      </c>
      <c r="F1055" s="72" t="s">
        <v>5039</v>
      </c>
      <c r="G1055" s="72" t="s">
        <v>7043</v>
      </c>
      <c r="H1055" s="72" t="s">
        <v>26</v>
      </c>
      <c r="I1055" s="72" t="s">
        <v>8027</v>
      </c>
      <c r="J1055" s="72" t="s">
        <v>8022</v>
      </c>
      <c r="K1055" s="72" t="s">
        <v>2090</v>
      </c>
      <c r="L1055" s="73">
        <v>45570</v>
      </c>
      <c r="M1055" s="74">
        <v>0.52711805555555558</v>
      </c>
      <c r="N1055" s="72">
        <v>302.41000000000003</v>
      </c>
      <c r="O1055" s="72">
        <v>4907.16</v>
      </c>
      <c r="P1055" s="72">
        <v>5209.57</v>
      </c>
      <c r="Q1055" s="72">
        <v>1578.7</v>
      </c>
      <c r="R1055" s="75">
        <v>45770</v>
      </c>
      <c r="S1055" s="72" t="str">
        <f>TEXT(Table15[[#This Row],[Billing_Date]],"YYYY")</f>
        <v>2025</v>
      </c>
      <c r="T1055" s="75">
        <v>45864</v>
      </c>
      <c r="U1055" s="72" t="s">
        <v>28</v>
      </c>
      <c r="V1055" s="72">
        <f>IF(Table15[[#This Row],[Payment_Status]]="Paid",1,0)</f>
        <v>1</v>
      </c>
      <c r="W1055" s="72">
        <f>IF(Table15[[#This Row],[Payment_Status]]="Unpaid",1,0)</f>
        <v>0</v>
      </c>
      <c r="X1055" s="72">
        <f>IF(Table15[[#This Row],[Payment_Status]]="Pending",1,0)</f>
        <v>0</v>
      </c>
      <c r="Y1055" s="72" t="s">
        <v>29</v>
      </c>
      <c r="Z1055" s="72" t="s">
        <v>30</v>
      </c>
      <c r="AA1055" s="72" t="s">
        <v>51</v>
      </c>
      <c r="AB1055" s="72">
        <v>170.06</v>
      </c>
      <c r="AC1055" s="72">
        <v>132.35</v>
      </c>
      <c r="AD1055" s="72" t="s">
        <v>46</v>
      </c>
      <c r="AE1055" s="73">
        <v>45268</v>
      </c>
      <c r="AF1055" s="72">
        <v>45</v>
      </c>
      <c r="AG1055" s="76" t="s">
        <v>64</v>
      </c>
    </row>
    <row r="1056" spans="5:33" x14ac:dyDescent="0.3">
      <c r="E1056" s="71" t="s">
        <v>2091</v>
      </c>
      <c r="F1056" s="72" t="s">
        <v>5040</v>
      </c>
      <c r="G1056" s="72" t="s">
        <v>7044</v>
      </c>
      <c r="H1056" s="72" t="s">
        <v>35</v>
      </c>
      <c r="I1056" s="72" t="s">
        <v>8026</v>
      </c>
      <c r="J1056" s="72" t="s">
        <v>8021</v>
      </c>
      <c r="K1056" s="72" t="s">
        <v>2092</v>
      </c>
      <c r="L1056" s="73">
        <v>45641</v>
      </c>
      <c r="M1056" s="74">
        <v>0.65947916666666662</v>
      </c>
      <c r="N1056" s="72">
        <v>246.56</v>
      </c>
      <c r="O1056" s="72">
        <v>4863.71</v>
      </c>
      <c r="P1056" s="72">
        <v>5110.2700000000004</v>
      </c>
      <c r="Q1056" s="72">
        <v>1391.07</v>
      </c>
      <c r="R1056" s="75">
        <v>45825</v>
      </c>
      <c r="S1056" s="72" t="str">
        <f>TEXT(Table15[[#This Row],[Billing_Date]],"YYYY")</f>
        <v>2025</v>
      </c>
      <c r="T1056" s="75">
        <v>45872</v>
      </c>
      <c r="U1056" s="72" t="s">
        <v>49</v>
      </c>
      <c r="V1056" s="72">
        <f>IF(Table15[[#This Row],[Payment_Status]]="Paid",1,0)</f>
        <v>0</v>
      </c>
      <c r="W1056" s="72">
        <f>IF(Table15[[#This Row],[Payment_Status]]="Unpaid",1,0)</f>
        <v>1</v>
      </c>
      <c r="X1056" s="72">
        <f>IF(Table15[[#This Row],[Payment_Status]]="Pending",1,0)</f>
        <v>0</v>
      </c>
      <c r="Y1056" s="72" t="s">
        <v>38</v>
      </c>
      <c r="Z1056" s="72" t="s">
        <v>30</v>
      </c>
      <c r="AA1056" s="72" t="s">
        <v>45</v>
      </c>
      <c r="AB1056" s="72">
        <v>98.95</v>
      </c>
      <c r="AC1056" s="72">
        <v>147.61000000000001</v>
      </c>
      <c r="AD1056" s="72" t="s">
        <v>46</v>
      </c>
      <c r="AE1056" s="73">
        <v>43840</v>
      </c>
      <c r="AF1056" s="72">
        <v>49</v>
      </c>
      <c r="AG1056" s="76" t="s">
        <v>33</v>
      </c>
    </row>
    <row r="1057" spans="5:33" x14ac:dyDescent="0.3">
      <c r="E1057" s="71" t="s">
        <v>3645</v>
      </c>
      <c r="F1057" s="72" t="s">
        <v>5041</v>
      </c>
      <c r="G1057" s="72" t="s">
        <v>7045</v>
      </c>
      <c r="H1057" s="72" t="s">
        <v>30</v>
      </c>
      <c r="I1057" s="72" t="s">
        <v>8030</v>
      </c>
      <c r="J1057" s="72" t="s">
        <v>8023</v>
      </c>
      <c r="K1057" s="72" t="s">
        <v>3646</v>
      </c>
      <c r="L1057" s="73">
        <v>45629</v>
      </c>
      <c r="M1057" s="74">
        <v>0.83646990740740745</v>
      </c>
      <c r="N1057" s="72">
        <v>316.27999999999997</v>
      </c>
      <c r="O1057" s="72">
        <v>1181.23</v>
      </c>
      <c r="P1057" s="72">
        <v>1497.51</v>
      </c>
      <c r="Q1057" s="72">
        <v>2107.23</v>
      </c>
      <c r="R1057" s="75">
        <v>45629</v>
      </c>
      <c r="S1057" s="72" t="str">
        <f>TEXT(Table15[[#This Row],[Billing_Date]],"YYYY")</f>
        <v>2024</v>
      </c>
      <c r="T1057" s="75">
        <v>45875</v>
      </c>
      <c r="U1057" s="72" t="s">
        <v>49</v>
      </c>
      <c r="V1057" s="72">
        <f>IF(Table15[[#This Row],[Payment_Status]]="Paid",1,0)</f>
        <v>0</v>
      </c>
      <c r="W1057" s="72">
        <f>IF(Table15[[#This Row],[Payment_Status]]="Unpaid",1,0)</f>
        <v>1</v>
      </c>
      <c r="X1057" s="72">
        <f>IF(Table15[[#This Row],[Payment_Status]]="Pending",1,0)</f>
        <v>0</v>
      </c>
      <c r="Y1057" s="72" t="s">
        <v>50</v>
      </c>
      <c r="Z1057" s="72" t="s">
        <v>39</v>
      </c>
      <c r="AA1057" s="72" t="s">
        <v>63</v>
      </c>
      <c r="AB1057" s="72">
        <v>157.4</v>
      </c>
      <c r="AC1057" s="72">
        <v>158.88</v>
      </c>
      <c r="AD1057" s="72" t="s">
        <v>46</v>
      </c>
      <c r="AE1057" s="73">
        <v>43064</v>
      </c>
      <c r="AF1057" s="72">
        <v>52</v>
      </c>
      <c r="AG1057" s="76" t="s">
        <v>33</v>
      </c>
    </row>
    <row r="1058" spans="5:33" x14ac:dyDescent="0.3">
      <c r="E1058" s="71" t="s">
        <v>450</v>
      </c>
      <c r="F1058" s="72" t="s">
        <v>5042</v>
      </c>
      <c r="G1058" s="72" t="s">
        <v>7046</v>
      </c>
      <c r="H1058" s="72" t="s">
        <v>30</v>
      </c>
      <c r="I1058" s="72" t="s">
        <v>8026</v>
      </c>
      <c r="J1058" s="72" t="s">
        <v>8021</v>
      </c>
      <c r="K1058" s="72" t="s">
        <v>451</v>
      </c>
      <c r="L1058" s="73">
        <v>45651</v>
      </c>
      <c r="M1058" s="74">
        <v>5.5821759259259258E-2</v>
      </c>
      <c r="N1058" s="72">
        <v>240.55</v>
      </c>
      <c r="O1058" s="72">
        <v>2186.02</v>
      </c>
      <c r="P1058" s="72">
        <v>2426.5700000000002</v>
      </c>
      <c r="Q1058" s="72">
        <v>1269.27</v>
      </c>
      <c r="R1058" s="75">
        <v>45655</v>
      </c>
      <c r="S1058" s="72" t="str">
        <f>TEXT(Table15[[#This Row],[Billing_Date]],"YYYY")</f>
        <v>2024</v>
      </c>
      <c r="T1058" s="75">
        <v>45873</v>
      </c>
      <c r="U1058" s="72" t="s">
        <v>37</v>
      </c>
      <c r="V1058" s="72">
        <f>IF(Table15[[#This Row],[Payment_Status]]="Paid",1,0)</f>
        <v>0</v>
      </c>
      <c r="W1058" s="72">
        <f>IF(Table15[[#This Row],[Payment_Status]]="Unpaid",1,0)</f>
        <v>0</v>
      </c>
      <c r="X1058" s="72">
        <f>IF(Table15[[#This Row],[Payment_Status]]="Pending",1,0)</f>
        <v>1</v>
      </c>
      <c r="Y1058" s="72" t="s">
        <v>50</v>
      </c>
      <c r="Z1058" s="72" t="s">
        <v>30</v>
      </c>
      <c r="AA1058" s="72" t="s">
        <v>85</v>
      </c>
      <c r="AB1058" s="72">
        <v>140.51</v>
      </c>
      <c r="AC1058" s="72">
        <v>100.04</v>
      </c>
      <c r="AD1058" s="72" t="s">
        <v>32</v>
      </c>
      <c r="AE1058" s="73">
        <v>43456</v>
      </c>
      <c r="AF1058" s="72">
        <v>47</v>
      </c>
      <c r="AG1058" s="76" t="s">
        <v>40</v>
      </c>
    </row>
    <row r="1059" spans="5:33" x14ac:dyDescent="0.3">
      <c r="E1059" s="71" t="s">
        <v>2097</v>
      </c>
      <c r="F1059" s="72" t="s">
        <v>5043</v>
      </c>
      <c r="G1059" s="72" t="s">
        <v>7047</v>
      </c>
      <c r="H1059" s="72" t="s">
        <v>26</v>
      </c>
      <c r="I1059" s="72" t="s">
        <v>8025</v>
      </c>
      <c r="J1059" s="72" t="s">
        <v>8020</v>
      </c>
      <c r="K1059" s="72" t="s">
        <v>2098</v>
      </c>
      <c r="L1059" s="73">
        <v>45830</v>
      </c>
      <c r="M1059" s="74">
        <v>0.15748842592592593</v>
      </c>
      <c r="N1059" s="72">
        <v>402.61</v>
      </c>
      <c r="O1059" s="72">
        <v>2545.7199999999998</v>
      </c>
      <c r="P1059" s="72">
        <v>2948.33</v>
      </c>
      <c r="Q1059" s="72">
        <v>2446.1</v>
      </c>
      <c r="R1059" s="75">
        <v>45835</v>
      </c>
      <c r="S1059" s="72" t="str">
        <f>TEXT(Table15[[#This Row],[Billing_Date]],"YYYY")</f>
        <v>2025</v>
      </c>
      <c r="T1059" s="75">
        <v>45864</v>
      </c>
      <c r="U1059" s="72" t="s">
        <v>28</v>
      </c>
      <c r="V1059" s="72">
        <f>IF(Table15[[#This Row],[Payment_Status]]="Paid",1,0)</f>
        <v>1</v>
      </c>
      <c r="W1059" s="72">
        <f>IF(Table15[[#This Row],[Payment_Status]]="Unpaid",1,0)</f>
        <v>0</v>
      </c>
      <c r="X1059" s="72">
        <f>IF(Table15[[#This Row],[Payment_Status]]="Pending",1,0)</f>
        <v>0</v>
      </c>
      <c r="Y1059" s="72" t="s">
        <v>38</v>
      </c>
      <c r="Z1059" s="72" t="s">
        <v>44</v>
      </c>
      <c r="AA1059" s="72" t="s">
        <v>51</v>
      </c>
      <c r="AB1059" s="72">
        <v>262.37</v>
      </c>
      <c r="AC1059" s="72">
        <v>140.24</v>
      </c>
      <c r="AD1059" s="72" t="s">
        <v>46</v>
      </c>
      <c r="AE1059" s="73">
        <v>44495</v>
      </c>
      <c r="AF1059" s="72">
        <v>27</v>
      </c>
      <c r="AG1059" s="76" t="s">
        <v>33</v>
      </c>
    </row>
    <row r="1060" spans="5:33" x14ac:dyDescent="0.3">
      <c r="E1060" s="71" t="s">
        <v>2099</v>
      </c>
      <c r="F1060" s="72" t="s">
        <v>5044</v>
      </c>
      <c r="G1060" s="72" t="s">
        <v>7048</v>
      </c>
      <c r="H1060" s="72" t="s">
        <v>35</v>
      </c>
      <c r="I1060" s="72" t="s">
        <v>8028</v>
      </c>
      <c r="J1060" s="72" t="s">
        <v>8022</v>
      </c>
      <c r="K1060" s="72" t="s">
        <v>2100</v>
      </c>
      <c r="L1060" s="73">
        <v>45712</v>
      </c>
      <c r="M1060" s="74">
        <v>0.12416666666666666</v>
      </c>
      <c r="N1060" s="72">
        <v>41.58</v>
      </c>
      <c r="O1060" s="72">
        <v>4787.8900000000003</v>
      </c>
      <c r="P1060" s="72">
        <v>4829.47</v>
      </c>
      <c r="Q1060" s="72">
        <v>298.38</v>
      </c>
      <c r="R1060" s="75">
        <v>45819</v>
      </c>
      <c r="S1060" s="72" t="str">
        <f>TEXT(Table15[[#This Row],[Billing_Date]],"YYYY")</f>
        <v>2025</v>
      </c>
      <c r="T1060" s="75">
        <v>45868</v>
      </c>
      <c r="U1060" s="72" t="s">
        <v>49</v>
      </c>
      <c r="V1060" s="72">
        <f>IF(Table15[[#This Row],[Payment_Status]]="Paid",1,0)</f>
        <v>0</v>
      </c>
      <c r="W1060" s="72">
        <f>IF(Table15[[#This Row],[Payment_Status]]="Unpaid",1,0)</f>
        <v>1</v>
      </c>
      <c r="X1060" s="72">
        <f>IF(Table15[[#This Row],[Payment_Status]]="Pending",1,0)</f>
        <v>0</v>
      </c>
      <c r="Y1060" s="72" t="s">
        <v>43</v>
      </c>
      <c r="Z1060" s="72" t="s">
        <v>44</v>
      </c>
      <c r="AA1060" s="72" t="s">
        <v>45</v>
      </c>
      <c r="AB1060" s="72">
        <v>24.54</v>
      </c>
      <c r="AC1060" s="72">
        <v>17.04</v>
      </c>
      <c r="AD1060" s="72" t="s">
        <v>46</v>
      </c>
      <c r="AE1060" s="73">
        <v>45195</v>
      </c>
      <c r="AF1060" s="72">
        <v>39</v>
      </c>
      <c r="AG1060" s="76" t="s">
        <v>64</v>
      </c>
    </row>
    <row r="1061" spans="5:33" x14ac:dyDescent="0.3">
      <c r="E1061" s="71" t="s">
        <v>1194</v>
      </c>
      <c r="F1061" s="72" t="s">
        <v>5045</v>
      </c>
      <c r="G1061" s="72" t="s">
        <v>7049</v>
      </c>
      <c r="H1061" s="72" t="s">
        <v>35</v>
      </c>
      <c r="I1061" s="72" t="s">
        <v>8026</v>
      </c>
      <c r="J1061" s="72" t="s">
        <v>8021</v>
      </c>
      <c r="K1061" s="72" t="s">
        <v>1195</v>
      </c>
      <c r="L1061" s="73">
        <v>45504</v>
      </c>
      <c r="M1061" s="74">
        <v>0.54502314814814812</v>
      </c>
      <c r="N1061" s="72">
        <v>299.11</v>
      </c>
      <c r="O1061" s="72">
        <v>1422.09</v>
      </c>
      <c r="P1061" s="72">
        <v>1721.19999999999</v>
      </c>
      <c r="Q1061" s="72">
        <v>1692.87</v>
      </c>
      <c r="R1061" s="75">
        <v>45696</v>
      </c>
      <c r="S1061" s="72" t="str">
        <f>TEXT(Table15[[#This Row],[Billing_Date]],"YYYY")</f>
        <v>2025</v>
      </c>
      <c r="T1061" s="75">
        <v>45877</v>
      </c>
      <c r="U1061" s="72" t="s">
        <v>37</v>
      </c>
      <c r="V1061" s="72">
        <f>IF(Table15[[#This Row],[Payment_Status]]="Paid",1,0)</f>
        <v>0</v>
      </c>
      <c r="W1061" s="72">
        <f>IF(Table15[[#This Row],[Payment_Status]]="Unpaid",1,0)</f>
        <v>0</v>
      </c>
      <c r="X1061" s="72">
        <f>IF(Table15[[#This Row],[Payment_Status]]="Pending",1,0)</f>
        <v>1</v>
      </c>
      <c r="Y1061" s="72" t="s">
        <v>43</v>
      </c>
      <c r="Z1061" s="72" t="s">
        <v>39</v>
      </c>
      <c r="AA1061" s="72" t="s">
        <v>63</v>
      </c>
      <c r="AB1061" s="72">
        <v>134.15</v>
      </c>
      <c r="AC1061" s="72">
        <v>164.96</v>
      </c>
      <c r="AD1061" s="72" t="s">
        <v>46</v>
      </c>
      <c r="AE1061" s="73">
        <v>44268</v>
      </c>
      <c r="AF1061" s="72">
        <v>67</v>
      </c>
      <c r="AG1061" s="76" t="s">
        <v>33</v>
      </c>
    </row>
    <row r="1062" spans="5:33" x14ac:dyDescent="0.3">
      <c r="E1062" s="71" t="s">
        <v>1501</v>
      </c>
      <c r="F1062" s="72" t="s">
        <v>5046</v>
      </c>
      <c r="G1062" s="72" t="s">
        <v>7050</v>
      </c>
      <c r="H1062" s="72" t="s">
        <v>26</v>
      </c>
      <c r="I1062" s="72" t="s">
        <v>8029</v>
      </c>
      <c r="J1062" s="72" t="s">
        <v>8020</v>
      </c>
      <c r="K1062" s="72" t="s">
        <v>1502</v>
      </c>
      <c r="L1062" s="73">
        <v>45792</v>
      </c>
      <c r="M1062" s="74">
        <v>0.25483796296296296</v>
      </c>
      <c r="N1062" s="72">
        <v>418.59</v>
      </c>
      <c r="O1062" s="72">
        <v>1553.82</v>
      </c>
      <c r="P1062" s="72">
        <v>1972.4099999999901</v>
      </c>
      <c r="Q1062" s="72">
        <v>2628.68</v>
      </c>
      <c r="R1062" s="75">
        <v>45794</v>
      </c>
      <c r="S1062" s="72" t="str">
        <f>TEXT(Table15[[#This Row],[Billing_Date]],"YYYY")</f>
        <v>2025</v>
      </c>
      <c r="T1062" s="75">
        <v>45882</v>
      </c>
      <c r="U1062" s="72" t="s">
        <v>49</v>
      </c>
      <c r="V1062" s="72">
        <f>IF(Table15[[#This Row],[Payment_Status]]="Paid",1,0)</f>
        <v>0</v>
      </c>
      <c r="W1062" s="72">
        <f>IF(Table15[[#This Row],[Payment_Status]]="Unpaid",1,0)</f>
        <v>1</v>
      </c>
      <c r="X1062" s="72">
        <f>IF(Table15[[#This Row],[Payment_Status]]="Pending",1,0)</f>
        <v>0</v>
      </c>
      <c r="Y1062" s="72" t="s">
        <v>43</v>
      </c>
      <c r="Z1062" s="72" t="s">
        <v>39</v>
      </c>
      <c r="AA1062" s="72" t="s">
        <v>45</v>
      </c>
      <c r="AB1062" s="72">
        <v>270.55</v>
      </c>
      <c r="AC1062" s="72">
        <v>148.04</v>
      </c>
      <c r="AD1062" s="72" t="s">
        <v>32</v>
      </c>
      <c r="AE1062" s="73">
        <v>43462</v>
      </c>
      <c r="AF1062" s="72">
        <v>69</v>
      </c>
      <c r="AG1062" s="76" t="s">
        <v>40</v>
      </c>
    </row>
    <row r="1063" spans="5:33" x14ac:dyDescent="0.3">
      <c r="E1063" s="71" t="s">
        <v>2105</v>
      </c>
      <c r="F1063" s="72" t="s">
        <v>5047</v>
      </c>
      <c r="G1063" s="72" t="s">
        <v>7051</v>
      </c>
      <c r="H1063" s="72" t="s">
        <v>35</v>
      </c>
      <c r="I1063" s="72" t="s">
        <v>8026</v>
      </c>
      <c r="J1063" s="72" t="s">
        <v>8021</v>
      </c>
      <c r="K1063" s="72" t="s">
        <v>2106</v>
      </c>
      <c r="L1063" s="73">
        <v>45725</v>
      </c>
      <c r="M1063" s="74">
        <v>0.62856481481481485</v>
      </c>
      <c r="N1063" s="72">
        <v>369.04</v>
      </c>
      <c r="O1063" s="72">
        <v>4437.9799999999996</v>
      </c>
      <c r="P1063" s="72">
        <v>4807.0199999999904</v>
      </c>
      <c r="Q1063" s="72">
        <v>2549.89</v>
      </c>
      <c r="R1063" s="75">
        <v>45725</v>
      </c>
      <c r="S1063" s="72" t="str">
        <f>TEXT(Table15[[#This Row],[Billing_Date]],"YYYY")</f>
        <v>2025</v>
      </c>
      <c r="T1063" s="75">
        <v>45886</v>
      </c>
      <c r="U1063" s="72" t="s">
        <v>37</v>
      </c>
      <c r="V1063" s="72">
        <f>IF(Table15[[#This Row],[Payment_Status]]="Paid",1,0)</f>
        <v>0</v>
      </c>
      <c r="W1063" s="72">
        <f>IF(Table15[[#This Row],[Payment_Status]]="Unpaid",1,0)</f>
        <v>0</v>
      </c>
      <c r="X1063" s="72">
        <f>IF(Table15[[#This Row],[Payment_Status]]="Pending",1,0)</f>
        <v>1</v>
      </c>
      <c r="Y1063" s="72" t="s">
        <v>38</v>
      </c>
      <c r="Z1063" s="72" t="s">
        <v>39</v>
      </c>
      <c r="AA1063" s="72" t="s">
        <v>85</v>
      </c>
      <c r="AB1063" s="72">
        <v>226.76</v>
      </c>
      <c r="AC1063" s="72">
        <v>142.28</v>
      </c>
      <c r="AD1063" s="72" t="s">
        <v>46</v>
      </c>
      <c r="AE1063" s="73">
        <v>42322</v>
      </c>
      <c r="AF1063" s="72">
        <v>32</v>
      </c>
      <c r="AG1063" s="76" t="s">
        <v>64</v>
      </c>
    </row>
    <row r="1064" spans="5:33" x14ac:dyDescent="0.3">
      <c r="E1064" s="71" t="s">
        <v>2107</v>
      </c>
      <c r="F1064" s="72" t="s">
        <v>5048</v>
      </c>
      <c r="G1064" s="72" t="s">
        <v>7052</v>
      </c>
      <c r="H1064" s="72" t="s">
        <v>30</v>
      </c>
      <c r="I1064" s="72" t="s">
        <v>8030</v>
      </c>
      <c r="J1064" s="72" t="s">
        <v>8023</v>
      </c>
      <c r="K1064" s="72" t="s">
        <v>2108</v>
      </c>
      <c r="L1064" s="73">
        <v>45836</v>
      </c>
      <c r="M1064" s="74">
        <v>0.86182870370370368</v>
      </c>
      <c r="N1064" s="72">
        <v>473.1</v>
      </c>
      <c r="O1064" s="72">
        <v>2900.15</v>
      </c>
      <c r="P1064" s="72">
        <v>3373.25</v>
      </c>
      <c r="Q1064" s="72">
        <v>2291.64</v>
      </c>
      <c r="R1064" s="75">
        <v>45840</v>
      </c>
      <c r="S1064" s="72" t="str">
        <f>TEXT(Table15[[#This Row],[Billing_Date]],"YYYY")</f>
        <v>2025</v>
      </c>
      <c r="T1064" s="75">
        <v>45883</v>
      </c>
      <c r="U1064" s="72" t="s">
        <v>28</v>
      </c>
      <c r="V1064" s="72">
        <f>IF(Table15[[#This Row],[Payment_Status]]="Paid",1,0)</f>
        <v>1</v>
      </c>
      <c r="W1064" s="72">
        <f>IF(Table15[[#This Row],[Payment_Status]]="Unpaid",1,0)</f>
        <v>0</v>
      </c>
      <c r="X1064" s="72">
        <f>IF(Table15[[#This Row],[Payment_Status]]="Pending",1,0)</f>
        <v>0</v>
      </c>
      <c r="Y1064" s="72" t="s">
        <v>58</v>
      </c>
      <c r="Z1064" s="72" t="s">
        <v>44</v>
      </c>
      <c r="AA1064" s="72" t="s">
        <v>51</v>
      </c>
      <c r="AB1064" s="72">
        <v>301.07</v>
      </c>
      <c r="AC1064" s="72">
        <v>172.03</v>
      </c>
      <c r="AD1064" s="72" t="s">
        <v>46</v>
      </c>
      <c r="AE1064" s="73">
        <v>43349</v>
      </c>
      <c r="AF1064" s="72">
        <v>41</v>
      </c>
      <c r="AG1064" s="76" t="s">
        <v>40</v>
      </c>
    </row>
    <row r="1065" spans="5:33" x14ac:dyDescent="0.3">
      <c r="E1065" s="71" t="s">
        <v>2109</v>
      </c>
      <c r="F1065" s="72" t="s">
        <v>5049</v>
      </c>
      <c r="G1065" s="72" t="s">
        <v>7053</v>
      </c>
      <c r="H1065" s="72" t="s">
        <v>35</v>
      </c>
      <c r="I1065" s="72" t="s">
        <v>8030</v>
      </c>
      <c r="J1065" s="72" t="s">
        <v>8023</v>
      </c>
      <c r="K1065" s="72" t="s">
        <v>2110</v>
      </c>
      <c r="L1065" s="73">
        <v>45603</v>
      </c>
      <c r="M1065" s="74">
        <v>0.96642361111111108</v>
      </c>
      <c r="N1065" s="72">
        <v>73.930000000000007</v>
      </c>
      <c r="O1065" s="72">
        <v>2861.55</v>
      </c>
      <c r="P1065" s="72">
        <v>2935.48</v>
      </c>
      <c r="Q1065" s="72">
        <v>507.61</v>
      </c>
      <c r="R1065" s="75">
        <v>45605</v>
      </c>
      <c r="S1065" s="72" t="str">
        <f>TEXT(Table15[[#This Row],[Billing_Date]],"YYYY")</f>
        <v>2024</v>
      </c>
      <c r="T1065" s="75">
        <v>45858</v>
      </c>
      <c r="U1065" s="72" t="s">
        <v>37</v>
      </c>
      <c r="V1065" s="72">
        <f>IF(Table15[[#This Row],[Payment_Status]]="Paid",1,0)</f>
        <v>0</v>
      </c>
      <c r="W1065" s="72">
        <f>IF(Table15[[#This Row],[Payment_Status]]="Unpaid",1,0)</f>
        <v>0</v>
      </c>
      <c r="X1065" s="72">
        <f>IF(Table15[[#This Row],[Payment_Status]]="Pending",1,0)</f>
        <v>1</v>
      </c>
      <c r="Y1065" s="72" t="s">
        <v>29</v>
      </c>
      <c r="Z1065" s="72" t="s">
        <v>30</v>
      </c>
      <c r="AA1065" s="72" t="s">
        <v>45</v>
      </c>
      <c r="AB1065" s="72">
        <v>31.45</v>
      </c>
      <c r="AC1065" s="72">
        <v>42.48</v>
      </c>
      <c r="AD1065" s="72" t="s">
        <v>32</v>
      </c>
      <c r="AE1065" s="73">
        <v>42600</v>
      </c>
      <c r="AF1065" s="72">
        <v>62</v>
      </c>
      <c r="AG1065" s="76" t="s">
        <v>64</v>
      </c>
    </row>
    <row r="1066" spans="5:33" x14ac:dyDescent="0.3">
      <c r="E1066" s="71" t="s">
        <v>2111</v>
      </c>
      <c r="F1066" s="72" t="s">
        <v>5050</v>
      </c>
      <c r="G1066" s="72" t="s">
        <v>7054</v>
      </c>
      <c r="H1066" s="72" t="s">
        <v>35</v>
      </c>
      <c r="I1066" s="72" t="s">
        <v>8030</v>
      </c>
      <c r="J1066" s="72" t="s">
        <v>8023</v>
      </c>
      <c r="K1066" s="72" t="s">
        <v>2112</v>
      </c>
      <c r="L1066" s="73">
        <v>45612</v>
      </c>
      <c r="M1066" s="74">
        <v>0.78310185185185188</v>
      </c>
      <c r="N1066" s="72">
        <v>225.88</v>
      </c>
      <c r="O1066" s="72">
        <v>3773.11</v>
      </c>
      <c r="P1066" s="72">
        <v>3998.99</v>
      </c>
      <c r="Q1066" s="72">
        <v>1124.71</v>
      </c>
      <c r="R1066" s="75">
        <v>45653</v>
      </c>
      <c r="S1066" s="72" t="str">
        <f>TEXT(Table15[[#This Row],[Billing_Date]],"YYYY")</f>
        <v>2024</v>
      </c>
      <c r="T1066" s="75">
        <v>45873</v>
      </c>
      <c r="U1066" s="72" t="s">
        <v>37</v>
      </c>
      <c r="V1066" s="72">
        <f>IF(Table15[[#This Row],[Payment_Status]]="Paid",1,0)</f>
        <v>0</v>
      </c>
      <c r="W1066" s="72">
        <f>IF(Table15[[#This Row],[Payment_Status]]="Unpaid",1,0)</f>
        <v>0</v>
      </c>
      <c r="X1066" s="72">
        <f>IF(Table15[[#This Row],[Payment_Status]]="Pending",1,0)</f>
        <v>1</v>
      </c>
      <c r="Y1066" s="72" t="s">
        <v>29</v>
      </c>
      <c r="Z1066" s="72" t="s">
        <v>30</v>
      </c>
      <c r="AA1066" s="72" t="s">
        <v>45</v>
      </c>
      <c r="AB1066" s="72">
        <v>118.35</v>
      </c>
      <c r="AC1066" s="72">
        <v>107.53</v>
      </c>
      <c r="AD1066" s="72" t="s">
        <v>32</v>
      </c>
      <c r="AE1066" s="73">
        <v>45279</v>
      </c>
      <c r="AF1066" s="72">
        <v>62</v>
      </c>
      <c r="AG1066" s="76" t="s">
        <v>33</v>
      </c>
    </row>
    <row r="1067" spans="5:33" x14ac:dyDescent="0.3">
      <c r="E1067" s="71" t="s">
        <v>2113</v>
      </c>
      <c r="F1067" s="72" t="s">
        <v>5051</v>
      </c>
      <c r="G1067" s="72" t="s">
        <v>7055</v>
      </c>
      <c r="H1067" s="72" t="s">
        <v>30</v>
      </c>
      <c r="I1067" s="72" t="s">
        <v>8030</v>
      </c>
      <c r="J1067" s="72" t="s">
        <v>8023</v>
      </c>
      <c r="K1067" s="72" t="s">
        <v>2114</v>
      </c>
      <c r="L1067" s="73">
        <v>45826</v>
      </c>
      <c r="M1067" s="74">
        <v>0.5201041666666667</v>
      </c>
      <c r="N1067" s="72">
        <v>142.91999999999999</v>
      </c>
      <c r="O1067" s="72">
        <v>4845.95</v>
      </c>
      <c r="P1067" s="72">
        <v>4988.87</v>
      </c>
      <c r="Q1067" s="72">
        <v>961.04</v>
      </c>
      <c r="R1067" s="75">
        <v>45829</v>
      </c>
      <c r="S1067" s="72" t="str">
        <f>TEXT(Table15[[#This Row],[Billing_Date]],"YYYY")</f>
        <v>2025</v>
      </c>
      <c r="T1067" s="75">
        <v>45874</v>
      </c>
      <c r="U1067" s="72" t="s">
        <v>37</v>
      </c>
      <c r="V1067" s="72">
        <f>IF(Table15[[#This Row],[Payment_Status]]="Paid",1,0)</f>
        <v>0</v>
      </c>
      <c r="W1067" s="72">
        <f>IF(Table15[[#This Row],[Payment_Status]]="Unpaid",1,0)</f>
        <v>0</v>
      </c>
      <c r="X1067" s="72">
        <f>IF(Table15[[#This Row],[Payment_Status]]="Pending",1,0)</f>
        <v>1</v>
      </c>
      <c r="Y1067" s="72" t="s">
        <v>38</v>
      </c>
      <c r="Z1067" s="72" t="s">
        <v>44</v>
      </c>
      <c r="AA1067" s="72" t="s">
        <v>51</v>
      </c>
      <c r="AB1067" s="72">
        <v>91.99</v>
      </c>
      <c r="AC1067" s="72">
        <v>50.93</v>
      </c>
      <c r="AD1067" s="72" t="s">
        <v>32</v>
      </c>
      <c r="AE1067" s="73">
        <v>42777</v>
      </c>
      <c r="AF1067" s="72">
        <v>34</v>
      </c>
      <c r="AG1067" s="76" t="s">
        <v>40</v>
      </c>
    </row>
    <row r="1068" spans="5:33" x14ac:dyDescent="0.3">
      <c r="E1068" s="71" t="s">
        <v>3291</v>
      </c>
      <c r="F1068" s="72" t="s">
        <v>5052</v>
      </c>
      <c r="G1068" s="72" t="s">
        <v>7056</v>
      </c>
      <c r="H1068" s="72" t="s">
        <v>26</v>
      </c>
      <c r="I1068" s="72" t="s">
        <v>8031</v>
      </c>
      <c r="J1068" s="72" t="s">
        <v>8024</v>
      </c>
      <c r="K1068" s="72" t="s">
        <v>3292</v>
      </c>
      <c r="L1068" s="73">
        <v>45849</v>
      </c>
      <c r="M1068" s="74">
        <v>0.46143518518518517</v>
      </c>
      <c r="N1068" s="72">
        <v>459.62</v>
      </c>
      <c r="O1068" s="72">
        <v>4928.26</v>
      </c>
      <c r="P1068" s="72">
        <v>5387.88</v>
      </c>
      <c r="Q1068" s="72">
        <v>2358.66</v>
      </c>
      <c r="R1068" s="75">
        <v>45851</v>
      </c>
      <c r="S1068" s="72" t="str">
        <f>TEXT(Table15[[#This Row],[Billing_Date]],"YYYY")</f>
        <v>2025</v>
      </c>
      <c r="T1068" s="75">
        <v>45858</v>
      </c>
      <c r="U1068" s="72" t="s">
        <v>49</v>
      </c>
      <c r="V1068" s="72">
        <f>IF(Table15[[#This Row],[Payment_Status]]="Paid",1,0)</f>
        <v>0</v>
      </c>
      <c r="W1068" s="72">
        <f>IF(Table15[[#This Row],[Payment_Status]]="Unpaid",1,0)</f>
        <v>1</v>
      </c>
      <c r="X1068" s="72">
        <f>IF(Table15[[#This Row],[Payment_Status]]="Pending",1,0)</f>
        <v>0</v>
      </c>
      <c r="Y1068" s="72" t="s">
        <v>50</v>
      </c>
      <c r="Z1068" s="72" t="s">
        <v>44</v>
      </c>
      <c r="AA1068" s="72" t="s">
        <v>31</v>
      </c>
      <c r="AB1068" s="72">
        <v>206.44</v>
      </c>
      <c r="AC1068" s="72">
        <v>253.18</v>
      </c>
      <c r="AD1068" s="72" t="s">
        <v>32</v>
      </c>
      <c r="AE1068" s="73">
        <v>43535</v>
      </c>
      <c r="AF1068" s="72">
        <v>20</v>
      </c>
      <c r="AG1068" s="76" t="s">
        <v>64</v>
      </c>
    </row>
    <row r="1069" spans="5:33" x14ac:dyDescent="0.3">
      <c r="E1069" s="71" t="s">
        <v>2117</v>
      </c>
      <c r="F1069" s="72" t="s">
        <v>5053</v>
      </c>
      <c r="G1069" s="72" t="s">
        <v>7057</v>
      </c>
      <c r="H1069" s="72" t="s">
        <v>26</v>
      </c>
      <c r="I1069" s="72" t="s">
        <v>8029</v>
      </c>
      <c r="J1069" s="72" t="s">
        <v>8020</v>
      </c>
      <c r="K1069" s="72" t="s">
        <v>2118</v>
      </c>
      <c r="L1069" s="73">
        <v>45813</v>
      </c>
      <c r="M1069" s="74">
        <v>0.26465277777777779</v>
      </c>
      <c r="N1069" s="72">
        <v>20.03</v>
      </c>
      <c r="O1069" s="72">
        <v>2745.94</v>
      </c>
      <c r="P1069" s="72">
        <v>2765.97</v>
      </c>
      <c r="Q1069" s="72">
        <v>100.81</v>
      </c>
      <c r="R1069" s="75">
        <v>45816</v>
      </c>
      <c r="S1069" s="72" t="str">
        <f>TEXT(Table15[[#This Row],[Billing_Date]],"YYYY")</f>
        <v>2025</v>
      </c>
      <c r="T1069" s="75">
        <v>45863</v>
      </c>
      <c r="U1069" s="72" t="s">
        <v>49</v>
      </c>
      <c r="V1069" s="72">
        <f>IF(Table15[[#This Row],[Payment_Status]]="Paid",1,0)</f>
        <v>0</v>
      </c>
      <c r="W1069" s="72">
        <f>IF(Table15[[#This Row],[Payment_Status]]="Unpaid",1,0)</f>
        <v>1</v>
      </c>
      <c r="X1069" s="72">
        <f>IF(Table15[[#This Row],[Payment_Status]]="Pending",1,0)</f>
        <v>0</v>
      </c>
      <c r="Y1069" s="72" t="s">
        <v>50</v>
      </c>
      <c r="Z1069" s="72" t="s">
        <v>39</v>
      </c>
      <c r="AA1069" s="72" t="s">
        <v>51</v>
      </c>
      <c r="AB1069" s="72">
        <v>12.04</v>
      </c>
      <c r="AC1069" s="72">
        <v>7.99</v>
      </c>
      <c r="AD1069" s="72" t="s">
        <v>32</v>
      </c>
      <c r="AE1069" s="73">
        <v>44807</v>
      </c>
      <c r="AF1069" s="72">
        <v>26</v>
      </c>
      <c r="AG1069" s="76" t="s">
        <v>40</v>
      </c>
    </row>
    <row r="1070" spans="5:33" x14ac:dyDescent="0.3">
      <c r="E1070" s="71" t="s">
        <v>2119</v>
      </c>
      <c r="F1070" s="72" t="s">
        <v>5054</v>
      </c>
      <c r="G1070" s="72" t="s">
        <v>7058</v>
      </c>
      <c r="H1070" s="72" t="s">
        <v>30</v>
      </c>
      <c r="I1070" s="72" t="s">
        <v>8029</v>
      </c>
      <c r="J1070" s="72" t="s">
        <v>8020</v>
      </c>
      <c r="K1070" s="72" t="s">
        <v>2120</v>
      </c>
      <c r="L1070" s="73">
        <v>45631</v>
      </c>
      <c r="M1070" s="74">
        <v>0.78184027777777776</v>
      </c>
      <c r="N1070" s="72">
        <v>397.05</v>
      </c>
      <c r="O1070" s="72">
        <v>1135.8800000000001</v>
      </c>
      <c r="P1070" s="72">
        <v>1532.93</v>
      </c>
      <c r="Q1070" s="72">
        <v>2477.0500000000002</v>
      </c>
      <c r="R1070" s="75">
        <v>45633</v>
      </c>
      <c r="S1070" s="72" t="str">
        <f>TEXT(Table15[[#This Row],[Billing_Date]],"YYYY")</f>
        <v>2024</v>
      </c>
      <c r="T1070" s="75">
        <v>45881</v>
      </c>
      <c r="U1070" s="72" t="s">
        <v>49</v>
      </c>
      <c r="V1070" s="72">
        <f>IF(Table15[[#This Row],[Payment_Status]]="Paid",1,0)</f>
        <v>0</v>
      </c>
      <c r="W1070" s="72">
        <f>IF(Table15[[#This Row],[Payment_Status]]="Unpaid",1,0)</f>
        <v>1</v>
      </c>
      <c r="X1070" s="72">
        <f>IF(Table15[[#This Row],[Payment_Status]]="Pending",1,0)</f>
        <v>0</v>
      </c>
      <c r="Y1070" s="72" t="s">
        <v>38</v>
      </c>
      <c r="Z1070" s="72" t="s">
        <v>39</v>
      </c>
      <c r="AA1070" s="72" t="s">
        <v>45</v>
      </c>
      <c r="AB1070" s="72">
        <v>201.69</v>
      </c>
      <c r="AC1070" s="72">
        <v>195.36</v>
      </c>
      <c r="AD1070" s="72" t="s">
        <v>32</v>
      </c>
      <c r="AE1070" s="73">
        <v>44571</v>
      </c>
      <c r="AF1070" s="72">
        <v>70</v>
      </c>
      <c r="AG1070" s="76" t="s">
        <v>40</v>
      </c>
    </row>
    <row r="1071" spans="5:33" x14ac:dyDescent="0.3">
      <c r="E1071" s="71" t="s">
        <v>2121</v>
      </c>
      <c r="F1071" s="72" t="s">
        <v>5055</v>
      </c>
      <c r="G1071" s="72" t="s">
        <v>7059</v>
      </c>
      <c r="H1071" s="72" t="s">
        <v>35</v>
      </c>
      <c r="I1071" s="72" t="s">
        <v>8030</v>
      </c>
      <c r="J1071" s="72" t="s">
        <v>8023</v>
      </c>
      <c r="K1071" s="72" t="s">
        <v>2122</v>
      </c>
      <c r="L1071" s="73">
        <v>45840</v>
      </c>
      <c r="M1071" s="74">
        <v>0.92221064814814813</v>
      </c>
      <c r="N1071" s="72">
        <v>460.94</v>
      </c>
      <c r="O1071" s="72">
        <v>1249.21</v>
      </c>
      <c r="P1071" s="72">
        <v>1710.15</v>
      </c>
      <c r="Q1071" s="72">
        <v>2380.96</v>
      </c>
      <c r="R1071" s="75">
        <v>45843</v>
      </c>
      <c r="S1071" s="72" t="str">
        <f>TEXT(Table15[[#This Row],[Billing_Date]],"YYYY")</f>
        <v>2025</v>
      </c>
      <c r="T1071" s="75">
        <v>45886</v>
      </c>
      <c r="U1071" s="72" t="s">
        <v>49</v>
      </c>
      <c r="V1071" s="72">
        <f>IF(Table15[[#This Row],[Payment_Status]]="Paid",1,0)</f>
        <v>0</v>
      </c>
      <c r="W1071" s="72">
        <f>IF(Table15[[#This Row],[Payment_Status]]="Unpaid",1,0)</f>
        <v>1</v>
      </c>
      <c r="X1071" s="72">
        <f>IF(Table15[[#This Row],[Payment_Status]]="Pending",1,0)</f>
        <v>0</v>
      </c>
      <c r="Y1071" s="72" t="s">
        <v>38</v>
      </c>
      <c r="Z1071" s="72" t="s">
        <v>39</v>
      </c>
      <c r="AA1071" s="72" t="s">
        <v>85</v>
      </c>
      <c r="AB1071" s="72">
        <v>310.74</v>
      </c>
      <c r="AC1071" s="72">
        <v>150.19999999999999</v>
      </c>
      <c r="AD1071" s="72" t="s">
        <v>46</v>
      </c>
      <c r="AE1071" s="73">
        <v>44369</v>
      </c>
      <c r="AF1071" s="72">
        <v>37</v>
      </c>
      <c r="AG1071" s="76" t="s">
        <v>64</v>
      </c>
    </row>
    <row r="1072" spans="5:33" x14ac:dyDescent="0.3">
      <c r="E1072" s="71" t="s">
        <v>81</v>
      </c>
      <c r="F1072" s="72" t="s">
        <v>5056</v>
      </c>
      <c r="G1072" s="72" t="s">
        <v>7060</v>
      </c>
      <c r="H1072" s="72" t="s">
        <v>26</v>
      </c>
      <c r="I1072" s="72" t="s">
        <v>8031</v>
      </c>
      <c r="J1072" s="72" t="s">
        <v>8024</v>
      </c>
      <c r="K1072" s="72" t="s">
        <v>82</v>
      </c>
      <c r="L1072" s="73">
        <v>45797</v>
      </c>
      <c r="M1072" s="74">
        <v>0.83527777777777779</v>
      </c>
      <c r="N1072" s="72">
        <v>389.3</v>
      </c>
      <c r="O1072" s="72">
        <v>2024.74</v>
      </c>
      <c r="P1072" s="72">
        <v>2414.04</v>
      </c>
      <c r="Q1072" s="72">
        <v>2118.0100000000002</v>
      </c>
      <c r="R1072" s="75">
        <v>45800</v>
      </c>
      <c r="S1072" s="72" t="str">
        <f>TEXT(Table15[[#This Row],[Billing_Date]],"YYYY")</f>
        <v>2025</v>
      </c>
      <c r="T1072" s="75">
        <v>45857</v>
      </c>
      <c r="U1072" s="72" t="s">
        <v>49</v>
      </c>
      <c r="V1072" s="72">
        <f>IF(Table15[[#This Row],[Payment_Status]]="Paid",1,0)</f>
        <v>0</v>
      </c>
      <c r="W1072" s="72">
        <f>IF(Table15[[#This Row],[Payment_Status]]="Unpaid",1,0)</f>
        <v>1</v>
      </c>
      <c r="X1072" s="72">
        <f>IF(Table15[[#This Row],[Payment_Status]]="Pending",1,0)</f>
        <v>0</v>
      </c>
      <c r="Y1072" s="72" t="s">
        <v>38</v>
      </c>
      <c r="Z1072" s="72" t="s">
        <v>30</v>
      </c>
      <c r="AA1072" s="72" t="s">
        <v>51</v>
      </c>
      <c r="AB1072" s="72">
        <v>193.74</v>
      </c>
      <c r="AC1072" s="72">
        <v>195.56</v>
      </c>
      <c r="AD1072" s="72" t="s">
        <v>32</v>
      </c>
      <c r="AE1072" s="73">
        <v>44182</v>
      </c>
      <c r="AF1072" s="72">
        <v>34</v>
      </c>
      <c r="AG1072" s="76" t="s">
        <v>40</v>
      </c>
    </row>
    <row r="1073" spans="5:33" x14ac:dyDescent="0.3">
      <c r="E1073" s="71" t="s">
        <v>2125</v>
      </c>
      <c r="F1073" s="72" t="s">
        <v>5057</v>
      </c>
      <c r="G1073" s="72" t="s">
        <v>7061</v>
      </c>
      <c r="H1073" s="72" t="s">
        <v>35</v>
      </c>
      <c r="I1073" s="72" t="s">
        <v>8030</v>
      </c>
      <c r="J1073" s="72" t="s">
        <v>8023</v>
      </c>
      <c r="K1073" s="72" t="s">
        <v>2126</v>
      </c>
      <c r="L1073" s="73">
        <v>45603</v>
      </c>
      <c r="M1073" s="74">
        <v>0.92814814814814817</v>
      </c>
      <c r="N1073" s="72">
        <v>177.04</v>
      </c>
      <c r="O1073" s="72">
        <v>1674.81</v>
      </c>
      <c r="P1073" s="72">
        <v>1851.85</v>
      </c>
      <c r="Q1073" s="72">
        <v>1053.24</v>
      </c>
      <c r="R1073" s="75">
        <v>45603</v>
      </c>
      <c r="S1073" s="72" t="str">
        <f>TEXT(Table15[[#This Row],[Billing_Date]],"YYYY")</f>
        <v>2024</v>
      </c>
      <c r="T1073" s="75">
        <v>45865</v>
      </c>
      <c r="U1073" s="72" t="s">
        <v>49</v>
      </c>
      <c r="V1073" s="72">
        <f>IF(Table15[[#This Row],[Payment_Status]]="Paid",1,0)</f>
        <v>0</v>
      </c>
      <c r="W1073" s="72">
        <f>IF(Table15[[#This Row],[Payment_Status]]="Unpaid",1,0)</f>
        <v>1</v>
      </c>
      <c r="X1073" s="72">
        <f>IF(Table15[[#This Row],[Payment_Status]]="Pending",1,0)</f>
        <v>0</v>
      </c>
      <c r="Y1073" s="72" t="s">
        <v>50</v>
      </c>
      <c r="Z1073" s="72" t="s">
        <v>30</v>
      </c>
      <c r="AA1073" s="72" t="s">
        <v>85</v>
      </c>
      <c r="AB1073" s="72">
        <v>108.2</v>
      </c>
      <c r="AC1073" s="72">
        <v>68.84</v>
      </c>
      <c r="AD1073" s="72" t="s">
        <v>32</v>
      </c>
      <c r="AE1073" s="73">
        <v>43915</v>
      </c>
      <c r="AF1073" s="72">
        <v>47</v>
      </c>
      <c r="AG1073" s="76" t="s">
        <v>64</v>
      </c>
    </row>
    <row r="1074" spans="5:33" x14ac:dyDescent="0.3">
      <c r="E1074" s="71" t="s">
        <v>2127</v>
      </c>
      <c r="F1074" s="72" t="s">
        <v>5058</v>
      </c>
      <c r="G1074" s="72" t="s">
        <v>7062</v>
      </c>
      <c r="H1074" s="72" t="s">
        <v>26</v>
      </c>
      <c r="I1074" s="72" t="s">
        <v>8031</v>
      </c>
      <c r="J1074" s="72" t="s">
        <v>8024</v>
      </c>
      <c r="K1074" s="72" t="s">
        <v>2128</v>
      </c>
      <c r="L1074" s="73">
        <v>45741</v>
      </c>
      <c r="M1074" s="74">
        <v>0.60623842592592592</v>
      </c>
      <c r="N1074" s="72">
        <v>77.36</v>
      </c>
      <c r="O1074" s="72">
        <v>1792.34</v>
      </c>
      <c r="P1074" s="72">
        <v>1869.69999999999</v>
      </c>
      <c r="Q1074" s="72">
        <v>481.38</v>
      </c>
      <c r="R1074" s="75">
        <v>45744</v>
      </c>
      <c r="S1074" s="72" t="str">
        <f>TEXT(Table15[[#This Row],[Billing_Date]],"YYYY")</f>
        <v>2025</v>
      </c>
      <c r="T1074" s="75">
        <v>45865</v>
      </c>
      <c r="U1074" s="72" t="s">
        <v>37</v>
      </c>
      <c r="V1074" s="72">
        <f>IF(Table15[[#This Row],[Payment_Status]]="Paid",1,0)</f>
        <v>0</v>
      </c>
      <c r="W1074" s="72">
        <f>IF(Table15[[#This Row],[Payment_Status]]="Unpaid",1,0)</f>
        <v>0</v>
      </c>
      <c r="X1074" s="72">
        <f>IF(Table15[[#This Row],[Payment_Status]]="Pending",1,0)</f>
        <v>1</v>
      </c>
      <c r="Y1074" s="72" t="s">
        <v>29</v>
      </c>
      <c r="Z1074" s="72" t="s">
        <v>44</v>
      </c>
      <c r="AA1074" s="72" t="s">
        <v>85</v>
      </c>
      <c r="AB1074" s="72">
        <v>41.4</v>
      </c>
      <c r="AC1074" s="72">
        <v>35.96</v>
      </c>
      <c r="AD1074" s="72" t="s">
        <v>46</v>
      </c>
      <c r="AE1074" s="73">
        <v>42599</v>
      </c>
      <c r="AF1074" s="72">
        <v>32</v>
      </c>
      <c r="AG1074" s="76" t="s">
        <v>33</v>
      </c>
    </row>
    <row r="1075" spans="5:33" x14ac:dyDescent="0.3">
      <c r="E1075" s="71" t="s">
        <v>2129</v>
      </c>
      <c r="F1075" s="72" t="s">
        <v>5059</v>
      </c>
      <c r="G1075" s="72" t="s">
        <v>7063</v>
      </c>
      <c r="H1075" s="72" t="s">
        <v>30</v>
      </c>
      <c r="I1075" s="72" t="s">
        <v>8030</v>
      </c>
      <c r="J1075" s="72" t="s">
        <v>8023</v>
      </c>
      <c r="K1075" s="72" t="s">
        <v>2130</v>
      </c>
      <c r="L1075" s="73">
        <v>45732</v>
      </c>
      <c r="M1075" s="74">
        <v>2.3518518518518518E-2</v>
      </c>
      <c r="N1075" s="72">
        <v>177.31</v>
      </c>
      <c r="O1075" s="72">
        <v>2474.8000000000002</v>
      </c>
      <c r="P1075" s="72">
        <v>2652.11</v>
      </c>
      <c r="Q1075" s="72">
        <v>1261.81</v>
      </c>
      <c r="R1075" s="75">
        <v>45733</v>
      </c>
      <c r="S1075" s="72" t="str">
        <f>TEXT(Table15[[#This Row],[Billing_Date]],"YYYY")</f>
        <v>2025</v>
      </c>
      <c r="T1075" s="75">
        <v>45882</v>
      </c>
      <c r="U1075" s="72" t="s">
        <v>49</v>
      </c>
      <c r="V1075" s="72">
        <f>IF(Table15[[#This Row],[Payment_Status]]="Paid",1,0)</f>
        <v>0</v>
      </c>
      <c r="W1075" s="72">
        <f>IF(Table15[[#This Row],[Payment_Status]]="Unpaid",1,0)</f>
        <v>1</v>
      </c>
      <c r="X1075" s="72">
        <f>IF(Table15[[#This Row],[Payment_Status]]="Pending",1,0)</f>
        <v>0</v>
      </c>
      <c r="Y1075" s="72" t="s">
        <v>50</v>
      </c>
      <c r="Z1075" s="72" t="s">
        <v>30</v>
      </c>
      <c r="AA1075" s="72" t="s">
        <v>85</v>
      </c>
      <c r="AB1075" s="72">
        <v>90.25</v>
      </c>
      <c r="AC1075" s="72">
        <v>87.06</v>
      </c>
      <c r="AD1075" s="72" t="s">
        <v>32</v>
      </c>
      <c r="AE1075" s="73">
        <v>43651</v>
      </c>
      <c r="AF1075" s="72">
        <v>63</v>
      </c>
      <c r="AG1075" s="76" t="s">
        <v>40</v>
      </c>
    </row>
    <row r="1076" spans="5:33" x14ac:dyDescent="0.3">
      <c r="E1076" s="71" t="s">
        <v>2131</v>
      </c>
      <c r="F1076" s="72" t="s">
        <v>5060</v>
      </c>
      <c r="G1076" s="72" t="s">
        <v>7064</v>
      </c>
      <c r="H1076" s="72" t="s">
        <v>30</v>
      </c>
      <c r="I1076" s="72" t="s">
        <v>8027</v>
      </c>
      <c r="J1076" s="72" t="s">
        <v>8022</v>
      </c>
      <c r="K1076" s="72" t="s">
        <v>2132</v>
      </c>
      <c r="L1076" s="73">
        <v>45505</v>
      </c>
      <c r="M1076" s="74">
        <v>0.73204861111111108</v>
      </c>
      <c r="N1076" s="72">
        <v>286.23</v>
      </c>
      <c r="O1076" s="72">
        <v>2174.19</v>
      </c>
      <c r="P1076" s="72">
        <v>2460.42</v>
      </c>
      <c r="Q1076" s="72">
        <v>1571.8</v>
      </c>
      <c r="R1076" s="75">
        <v>45561</v>
      </c>
      <c r="S1076" s="72" t="str">
        <f>TEXT(Table15[[#This Row],[Billing_Date]],"YYYY")</f>
        <v>2024</v>
      </c>
      <c r="T1076" s="75">
        <v>45866</v>
      </c>
      <c r="U1076" s="72" t="s">
        <v>49</v>
      </c>
      <c r="V1076" s="72">
        <f>IF(Table15[[#This Row],[Payment_Status]]="Paid",1,0)</f>
        <v>0</v>
      </c>
      <c r="W1076" s="72">
        <f>IF(Table15[[#This Row],[Payment_Status]]="Unpaid",1,0)</f>
        <v>1</v>
      </c>
      <c r="X1076" s="72">
        <f>IF(Table15[[#This Row],[Payment_Status]]="Pending",1,0)</f>
        <v>0</v>
      </c>
      <c r="Y1076" s="72" t="s">
        <v>58</v>
      </c>
      <c r="Z1076" s="72" t="s">
        <v>30</v>
      </c>
      <c r="AA1076" s="72" t="s">
        <v>63</v>
      </c>
      <c r="AB1076" s="72">
        <v>131.83000000000001</v>
      </c>
      <c r="AC1076" s="72">
        <v>154.4</v>
      </c>
      <c r="AD1076" s="72" t="s">
        <v>46</v>
      </c>
      <c r="AE1076" s="73">
        <v>42763</v>
      </c>
      <c r="AF1076" s="72">
        <v>68</v>
      </c>
      <c r="AG1076" s="76" t="s">
        <v>64</v>
      </c>
    </row>
    <row r="1077" spans="5:33" x14ac:dyDescent="0.3">
      <c r="E1077" s="71" t="s">
        <v>3935</v>
      </c>
      <c r="F1077" s="72" t="s">
        <v>5061</v>
      </c>
      <c r="G1077" s="72" t="s">
        <v>7065</v>
      </c>
      <c r="H1077" s="72" t="s">
        <v>30</v>
      </c>
      <c r="I1077" s="72" t="s">
        <v>8027</v>
      </c>
      <c r="J1077" s="72" t="s">
        <v>8022</v>
      </c>
      <c r="K1077" s="72" t="s">
        <v>3936</v>
      </c>
      <c r="L1077" s="73">
        <v>45787</v>
      </c>
      <c r="M1077" s="74">
        <v>4.1203703703703701E-2</v>
      </c>
      <c r="N1077" s="72">
        <v>454.17</v>
      </c>
      <c r="O1077" s="72">
        <v>2925.47</v>
      </c>
      <c r="P1077" s="72">
        <v>3379.64</v>
      </c>
      <c r="Q1077" s="72">
        <v>3126.39</v>
      </c>
      <c r="R1077" s="75">
        <v>45812</v>
      </c>
      <c r="S1077" s="72" t="str">
        <f>TEXT(Table15[[#This Row],[Billing_Date]],"YYYY")</f>
        <v>2025</v>
      </c>
      <c r="T1077" s="75">
        <v>45879</v>
      </c>
      <c r="U1077" s="72" t="s">
        <v>49</v>
      </c>
      <c r="V1077" s="72">
        <f>IF(Table15[[#This Row],[Payment_Status]]="Paid",1,0)</f>
        <v>0</v>
      </c>
      <c r="W1077" s="72">
        <f>IF(Table15[[#This Row],[Payment_Status]]="Unpaid",1,0)</f>
        <v>1</v>
      </c>
      <c r="X1077" s="72">
        <f>IF(Table15[[#This Row],[Payment_Status]]="Pending",1,0)</f>
        <v>0</v>
      </c>
      <c r="Y1077" s="72" t="s">
        <v>50</v>
      </c>
      <c r="Z1077" s="72" t="s">
        <v>30</v>
      </c>
      <c r="AA1077" s="72" t="s">
        <v>63</v>
      </c>
      <c r="AB1077" s="72">
        <v>232.28</v>
      </c>
      <c r="AC1077" s="72">
        <v>221.89</v>
      </c>
      <c r="AD1077" s="72" t="s">
        <v>32</v>
      </c>
      <c r="AE1077" s="73">
        <v>42769</v>
      </c>
      <c r="AF1077" s="72">
        <v>65</v>
      </c>
      <c r="AG1077" s="76" t="s">
        <v>33</v>
      </c>
    </row>
    <row r="1078" spans="5:33" x14ac:dyDescent="0.3">
      <c r="E1078" s="71" t="s">
        <v>2135</v>
      </c>
      <c r="F1078" s="72" t="s">
        <v>4663</v>
      </c>
      <c r="G1078" s="72" t="s">
        <v>7066</v>
      </c>
      <c r="H1078" s="72" t="s">
        <v>35</v>
      </c>
      <c r="I1078" s="72" t="s">
        <v>8026</v>
      </c>
      <c r="J1078" s="72" t="s">
        <v>8021</v>
      </c>
      <c r="K1078" s="72" t="s">
        <v>2136</v>
      </c>
      <c r="L1078" s="73">
        <v>45802</v>
      </c>
      <c r="M1078" s="74">
        <v>0.39041666666666669</v>
      </c>
      <c r="N1078" s="72">
        <v>19.850000000000001</v>
      </c>
      <c r="O1078" s="72">
        <v>3509.24</v>
      </c>
      <c r="P1078" s="72">
        <v>3529.0899999999901</v>
      </c>
      <c r="Q1078" s="72">
        <v>96.17</v>
      </c>
      <c r="R1078" s="75">
        <v>45830</v>
      </c>
      <c r="S1078" s="72" t="str">
        <f>TEXT(Table15[[#This Row],[Billing_Date]],"YYYY")</f>
        <v>2025</v>
      </c>
      <c r="T1078" s="75">
        <v>45872</v>
      </c>
      <c r="U1078" s="72" t="s">
        <v>28</v>
      </c>
      <c r="V1078" s="72">
        <f>IF(Table15[[#This Row],[Payment_Status]]="Paid",1,0)</f>
        <v>1</v>
      </c>
      <c r="W1078" s="72">
        <f>IF(Table15[[#This Row],[Payment_Status]]="Unpaid",1,0)</f>
        <v>0</v>
      </c>
      <c r="X1078" s="72">
        <f>IF(Table15[[#This Row],[Payment_Status]]="Pending",1,0)</f>
        <v>0</v>
      </c>
      <c r="Y1078" s="72" t="s">
        <v>50</v>
      </c>
      <c r="Z1078" s="72" t="s">
        <v>44</v>
      </c>
      <c r="AA1078" s="72" t="s">
        <v>85</v>
      </c>
      <c r="AB1078" s="72">
        <v>11.66</v>
      </c>
      <c r="AC1078" s="72">
        <v>8.19</v>
      </c>
      <c r="AD1078" s="72" t="s">
        <v>46</v>
      </c>
      <c r="AE1078" s="73">
        <v>42993</v>
      </c>
      <c r="AF1078" s="72">
        <v>64</v>
      </c>
      <c r="AG1078" s="76" t="s">
        <v>33</v>
      </c>
    </row>
    <row r="1079" spans="5:33" x14ac:dyDescent="0.3">
      <c r="E1079" s="71" t="s">
        <v>2137</v>
      </c>
      <c r="F1079" s="72" t="s">
        <v>5062</v>
      </c>
      <c r="G1079" s="72" t="s">
        <v>7067</v>
      </c>
      <c r="H1079" s="72" t="s">
        <v>26</v>
      </c>
      <c r="I1079" s="72" t="s">
        <v>8030</v>
      </c>
      <c r="J1079" s="72" t="s">
        <v>8023</v>
      </c>
      <c r="K1079" s="72" t="s">
        <v>2138</v>
      </c>
      <c r="L1079" s="73">
        <v>45761</v>
      </c>
      <c r="M1079" s="74">
        <v>0.40967592592592594</v>
      </c>
      <c r="N1079" s="72">
        <v>329.56</v>
      </c>
      <c r="O1079" s="72">
        <v>2053.14</v>
      </c>
      <c r="P1079" s="72">
        <v>2382.6999999999998</v>
      </c>
      <c r="Q1079" s="72">
        <v>1778.93</v>
      </c>
      <c r="R1079" s="75">
        <v>45826</v>
      </c>
      <c r="S1079" s="72" t="str">
        <f>TEXT(Table15[[#This Row],[Billing_Date]],"YYYY")</f>
        <v>2025</v>
      </c>
      <c r="T1079" s="75">
        <v>45882</v>
      </c>
      <c r="U1079" s="72" t="s">
        <v>37</v>
      </c>
      <c r="V1079" s="72">
        <f>IF(Table15[[#This Row],[Payment_Status]]="Paid",1,0)</f>
        <v>0</v>
      </c>
      <c r="W1079" s="72">
        <f>IF(Table15[[#This Row],[Payment_Status]]="Unpaid",1,0)</f>
        <v>0</v>
      </c>
      <c r="X1079" s="72">
        <f>IF(Table15[[#This Row],[Payment_Status]]="Pending",1,0)</f>
        <v>1</v>
      </c>
      <c r="Y1079" s="72" t="s">
        <v>38</v>
      </c>
      <c r="Z1079" s="72" t="s">
        <v>39</v>
      </c>
      <c r="AA1079" s="72" t="s">
        <v>63</v>
      </c>
      <c r="AB1079" s="72">
        <v>214.09</v>
      </c>
      <c r="AC1079" s="72">
        <v>115.47</v>
      </c>
      <c r="AD1079" s="72" t="s">
        <v>46</v>
      </c>
      <c r="AE1079" s="73">
        <v>43976</v>
      </c>
      <c r="AF1079" s="72">
        <v>47</v>
      </c>
      <c r="AG1079" s="76" t="s">
        <v>64</v>
      </c>
    </row>
    <row r="1080" spans="5:33" x14ac:dyDescent="0.3">
      <c r="E1080" s="71" t="s">
        <v>2139</v>
      </c>
      <c r="F1080" s="72" t="s">
        <v>5063</v>
      </c>
      <c r="G1080" s="72" t="s">
        <v>7068</v>
      </c>
      <c r="H1080" s="72" t="s">
        <v>35</v>
      </c>
      <c r="I1080" s="72" t="s">
        <v>8025</v>
      </c>
      <c r="J1080" s="72" t="s">
        <v>8020</v>
      </c>
      <c r="K1080" s="72" t="s">
        <v>2140</v>
      </c>
      <c r="L1080" s="73">
        <v>45643</v>
      </c>
      <c r="M1080" s="74">
        <v>0.75684027777777774</v>
      </c>
      <c r="N1080" s="72">
        <v>35.36</v>
      </c>
      <c r="O1080" s="72">
        <v>1313.14</v>
      </c>
      <c r="P1080" s="72">
        <v>1348.5</v>
      </c>
      <c r="Q1080" s="72">
        <v>247.54</v>
      </c>
      <c r="R1080" s="75">
        <v>45765</v>
      </c>
      <c r="S1080" s="72" t="str">
        <f>TEXT(Table15[[#This Row],[Billing_Date]],"YYYY")</f>
        <v>2025</v>
      </c>
      <c r="T1080" s="75">
        <v>45869</v>
      </c>
      <c r="U1080" s="72" t="s">
        <v>28</v>
      </c>
      <c r="V1080" s="72">
        <f>IF(Table15[[#This Row],[Payment_Status]]="Paid",1,0)</f>
        <v>1</v>
      </c>
      <c r="W1080" s="72">
        <f>IF(Table15[[#This Row],[Payment_Status]]="Unpaid",1,0)</f>
        <v>0</v>
      </c>
      <c r="X1080" s="72">
        <f>IF(Table15[[#This Row],[Payment_Status]]="Pending",1,0)</f>
        <v>0</v>
      </c>
      <c r="Y1080" s="72" t="s">
        <v>38</v>
      </c>
      <c r="Z1080" s="72" t="s">
        <v>44</v>
      </c>
      <c r="AA1080" s="72" t="s">
        <v>85</v>
      </c>
      <c r="AB1080" s="72">
        <v>22.57</v>
      </c>
      <c r="AC1080" s="72">
        <v>12.79</v>
      </c>
      <c r="AD1080" s="72" t="s">
        <v>46</v>
      </c>
      <c r="AE1080" s="73">
        <v>44437</v>
      </c>
      <c r="AF1080" s="72">
        <v>37</v>
      </c>
      <c r="AG1080" s="76" t="s">
        <v>33</v>
      </c>
    </row>
    <row r="1081" spans="5:33" x14ac:dyDescent="0.3">
      <c r="E1081" s="71" t="s">
        <v>2141</v>
      </c>
      <c r="F1081" s="72" t="s">
        <v>5064</v>
      </c>
      <c r="G1081" s="72" t="s">
        <v>7069</v>
      </c>
      <c r="H1081" s="72" t="s">
        <v>35</v>
      </c>
      <c r="I1081" s="72" t="s">
        <v>8026</v>
      </c>
      <c r="J1081" s="72" t="s">
        <v>8021</v>
      </c>
      <c r="K1081" s="72" t="s">
        <v>2142</v>
      </c>
      <c r="L1081" s="73">
        <v>45711</v>
      </c>
      <c r="M1081" s="74">
        <v>0.31043981481481481</v>
      </c>
      <c r="N1081" s="72">
        <v>13.37</v>
      </c>
      <c r="O1081" s="72">
        <v>3489.57</v>
      </c>
      <c r="P1081" s="72">
        <v>3502.94</v>
      </c>
      <c r="Q1081" s="72">
        <v>76.349999999999994</v>
      </c>
      <c r="R1081" s="75">
        <v>45796</v>
      </c>
      <c r="S1081" s="72" t="str">
        <f>TEXT(Table15[[#This Row],[Billing_Date]],"YYYY")</f>
        <v>2025</v>
      </c>
      <c r="T1081" s="75">
        <v>45864</v>
      </c>
      <c r="U1081" s="72" t="s">
        <v>28</v>
      </c>
      <c r="V1081" s="72">
        <f>IF(Table15[[#This Row],[Payment_Status]]="Paid",1,0)</f>
        <v>1</v>
      </c>
      <c r="W1081" s="72">
        <f>IF(Table15[[#This Row],[Payment_Status]]="Unpaid",1,0)</f>
        <v>0</v>
      </c>
      <c r="X1081" s="72">
        <f>IF(Table15[[#This Row],[Payment_Status]]="Pending",1,0)</f>
        <v>0</v>
      </c>
      <c r="Y1081" s="72" t="s">
        <v>29</v>
      </c>
      <c r="Z1081" s="72" t="s">
        <v>44</v>
      </c>
      <c r="AA1081" s="72" t="s">
        <v>51</v>
      </c>
      <c r="AB1081" s="72">
        <v>6.86</v>
      </c>
      <c r="AC1081" s="72">
        <v>6.51</v>
      </c>
      <c r="AD1081" s="72" t="s">
        <v>32</v>
      </c>
      <c r="AE1081" s="73">
        <v>44846</v>
      </c>
      <c r="AF1081" s="72">
        <v>61</v>
      </c>
      <c r="AG1081" s="76" t="s">
        <v>33</v>
      </c>
    </row>
    <row r="1082" spans="5:33" x14ac:dyDescent="0.3">
      <c r="E1082" s="71" t="s">
        <v>2143</v>
      </c>
      <c r="F1082" s="72" t="s">
        <v>5065</v>
      </c>
      <c r="G1082" s="72" t="s">
        <v>7070</v>
      </c>
      <c r="H1082" s="72" t="s">
        <v>30</v>
      </c>
      <c r="I1082" s="72" t="s">
        <v>8028</v>
      </c>
      <c r="J1082" s="72" t="s">
        <v>8022</v>
      </c>
      <c r="K1082" s="72" t="s">
        <v>2144</v>
      </c>
      <c r="L1082" s="73">
        <v>45518</v>
      </c>
      <c r="M1082" s="74">
        <v>0.64601851851851855</v>
      </c>
      <c r="N1082" s="72">
        <v>41</v>
      </c>
      <c r="O1082" s="72">
        <v>1352.06</v>
      </c>
      <c r="P1082" s="72">
        <v>1393.06</v>
      </c>
      <c r="Q1082" s="72">
        <v>222.69</v>
      </c>
      <c r="R1082" s="75">
        <v>45849</v>
      </c>
      <c r="S1082" s="72" t="str">
        <f>TEXT(Table15[[#This Row],[Billing_Date]],"YYYY")</f>
        <v>2025</v>
      </c>
      <c r="T1082" s="75">
        <v>45878</v>
      </c>
      <c r="U1082" s="72" t="s">
        <v>37</v>
      </c>
      <c r="V1082" s="72">
        <f>IF(Table15[[#This Row],[Payment_Status]]="Paid",1,0)</f>
        <v>0</v>
      </c>
      <c r="W1082" s="72">
        <f>IF(Table15[[#This Row],[Payment_Status]]="Unpaid",1,0)</f>
        <v>0</v>
      </c>
      <c r="X1082" s="72">
        <f>IF(Table15[[#This Row],[Payment_Status]]="Pending",1,0)</f>
        <v>1</v>
      </c>
      <c r="Y1082" s="72" t="s">
        <v>50</v>
      </c>
      <c r="Z1082" s="72" t="s">
        <v>39</v>
      </c>
      <c r="AA1082" s="72" t="s">
        <v>31</v>
      </c>
      <c r="AB1082" s="72">
        <v>17.38</v>
      </c>
      <c r="AC1082" s="72">
        <v>23.62</v>
      </c>
      <c r="AD1082" s="72" t="s">
        <v>32</v>
      </c>
      <c r="AE1082" s="73">
        <v>45088</v>
      </c>
      <c r="AF1082" s="72">
        <v>69</v>
      </c>
      <c r="AG1082" s="76" t="s">
        <v>33</v>
      </c>
    </row>
    <row r="1083" spans="5:33" x14ac:dyDescent="0.3">
      <c r="E1083" s="71" t="s">
        <v>2093</v>
      </c>
      <c r="F1083" s="72" t="s">
        <v>5066</v>
      </c>
      <c r="G1083" s="72" t="s">
        <v>7071</v>
      </c>
      <c r="H1083" s="72" t="s">
        <v>26</v>
      </c>
      <c r="I1083" s="72" t="s">
        <v>8030</v>
      </c>
      <c r="J1083" s="72" t="s">
        <v>8023</v>
      </c>
      <c r="K1083" s="72" t="s">
        <v>2094</v>
      </c>
      <c r="L1083" s="73">
        <v>45747</v>
      </c>
      <c r="M1083" s="74">
        <v>0.40541666666666665</v>
      </c>
      <c r="N1083" s="72">
        <v>87.01</v>
      </c>
      <c r="O1083" s="72">
        <v>2810.55</v>
      </c>
      <c r="P1083" s="72">
        <v>2897.56</v>
      </c>
      <c r="Q1083" s="72">
        <v>403.12</v>
      </c>
      <c r="R1083" s="75">
        <v>45753</v>
      </c>
      <c r="S1083" s="72" t="str">
        <f>TEXT(Table15[[#This Row],[Billing_Date]],"YYYY")</f>
        <v>2025</v>
      </c>
      <c r="T1083" s="75">
        <v>45873</v>
      </c>
      <c r="U1083" s="72" t="s">
        <v>28</v>
      </c>
      <c r="V1083" s="72">
        <f>IF(Table15[[#This Row],[Payment_Status]]="Paid",1,0)</f>
        <v>1</v>
      </c>
      <c r="W1083" s="72">
        <f>IF(Table15[[#This Row],[Payment_Status]]="Unpaid",1,0)</f>
        <v>0</v>
      </c>
      <c r="X1083" s="72">
        <f>IF(Table15[[#This Row],[Payment_Status]]="Pending",1,0)</f>
        <v>0</v>
      </c>
      <c r="Y1083" s="72" t="s">
        <v>50</v>
      </c>
      <c r="Z1083" s="72" t="s">
        <v>39</v>
      </c>
      <c r="AA1083" s="72" t="s">
        <v>63</v>
      </c>
      <c r="AB1083" s="72">
        <v>58.6</v>
      </c>
      <c r="AC1083" s="72">
        <v>28.41</v>
      </c>
      <c r="AD1083" s="72" t="s">
        <v>46</v>
      </c>
      <c r="AE1083" s="73">
        <v>43768</v>
      </c>
      <c r="AF1083" s="72">
        <v>69</v>
      </c>
      <c r="AG1083" s="76" t="s">
        <v>40</v>
      </c>
    </row>
    <row r="1084" spans="5:33" x14ac:dyDescent="0.3">
      <c r="E1084" s="71" t="s">
        <v>2147</v>
      </c>
      <c r="F1084" s="72" t="s">
        <v>5067</v>
      </c>
      <c r="G1084" s="72" t="s">
        <v>7072</v>
      </c>
      <c r="H1084" s="72" t="s">
        <v>26</v>
      </c>
      <c r="I1084" s="72" t="s">
        <v>8026</v>
      </c>
      <c r="J1084" s="72" t="s">
        <v>8021</v>
      </c>
      <c r="K1084" s="72" t="s">
        <v>2148</v>
      </c>
      <c r="L1084" s="73">
        <v>45828</v>
      </c>
      <c r="M1084" s="74">
        <v>0.12565972222222221</v>
      </c>
      <c r="N1084" s="72">
        <v>436.56</v>
      </c>
      <c r="O1084" s="72">
        <v>1764.59</v>
      </c>
      <c r="P1084" s="72">
        <v>2201.15</v>
      </c>
      <c r="Q1084" s="72">
        <v>2884.84</v>
      </c>
      <c r="R1084" s="75">
        <v>45830</v>
      </c>
      <c r="S1084" s="72" t="str">
        <f>TEXT(Table15[[#This Row],[Billing_Date]],"YYYY")</f>
        <v>2025</v>
      </c>
      <c r="T1084" s="75">
        <v>45859</v>
      </c>
      <c r="U1084" s="72" t="s">
        <v>28</v>
      </c>
      <c r="V1084" s="72">
        <f>IF(Table15[[#This Row],[Payment_Status]]="Paid",1,0)</f>
        <v>1</v>
      </c>
      <c r="W1084" s="72">
        <f>IF(Table15[[#This Row],[Payment_Status]]="Unpaid",1,0)</f>
        <v>0</v>
      </c>
      <c r="X1084" s="72">
        <f>IF(Table15[[#This Row],[Payment_Status]]="Pending",1,0)</f>
        <v>0</v>
      </c>
      <c r="Y1084" s="72" t="s">
        <v>43</v>
      </c>
      <c r="Z1084" s="72" t="s">
        <v>44</v>
      </c>
      <c r="AA1084" s="72" t="s">
        <v>51</v>
      </c>
      <c r="AB1084" s="72">
        <v>275.51</v>
      </c>
      <c r="AC1084" s="72">
        <v>161.05000000000001</v>
      </c>
      <c r="AD1084" s="72" t="s">
        <v>46</v>
      </c>
      <c r="AE1084" s="73">
        <v>45116</v>
      </c>
      <c r="AF1084" s="72">
        <v>62</v>
      </c>
      <c r="AG1084" s="76" t="s">
        <v>40</v>
      </c>
    </row>
    <row r="1085" spans="5:33" x14ac:dyDescent="0.3">
      <c r="E1085" s="71" t="s">
        <v>2425</v>
      </c>
      <c r="F1085" s="72" t="s">
        <v>5068</v>
      </c>
      <c r="G1085" s="72" t="s">
        <v>7073</v>
      </c>
      <c r="H1085" s="72" t="s">
        <v>35</v>
      </c>
      <c r="I1085" s="72" t="s">
        <v>8030</v>
      </c>
      <c r="J1085" s="72" t="s">
        <v>8023</v>
      </c>
      <c r="K1085" s="72" t="s">
        <v>2426</v>
      </c>
      <c r="L1085" s="73">
        <v>45823</v>
      </c>
      <c r="M1085" s="74">
        <v>0.56442129629629634</v>
      </c>
      <c r="N1085" s="72">
        <v>480.88</v>
      </c>
      <c r="O1085" s="72">
        <v>3355.33</v>
      </c>
      <c r="P1085" s="72">
        <v>3836.21</v>
      </c>
      <c r="Q1085" s="72">
        <v>2718.36</v>
      </c>
      <c r="R1085" s="75">
        <v>45825</v>
      </c>
      <c r="S1085" s="72" t="str">
        <f>TEXT(Table15[[#This Row],[Billing_Date]],"YYYY")</f>
        <v>2025</v>
      </c>
      <c r="T1085" s="75">
        <v>45886</v>
      </c>
      <c r="U1085" s="72" t="s">
        <v>49</v>
      </c>
      <c r="V1085" s="72">
        <f>IF(Table15[[#This Row],[Payment_Status]]="Paid",1,0)</f>
        <v>0</v>
      </c>
      <c r="W1085" s="72">
        <f>IF(Table15[[#This Row],[Payment_Status]]="Unpaid",1,0)</f>
        <v>1</v>
      </c>
      <c r="X1085" s="72">
        <f>IF(Table15[[#This Row],[Payment_Status]]="Pending",1,0)</f>
        <v>0</v>
      </c>
      <c r="Y1085" s="72" t="s">
        <v>58</v>
      </c>
      <c r="Z1085" s="72" t="s">
        <v>39</v>
      </c>
      <c r="AA1085" s="72" t="s">
        <v>45</v>
      </c>
      <c r="AB1085" s="72">
        <v>326.41000000000003</v>
      </c>
      <c r="AC1085" s="72">
        <v>154.47</v>
      </c>
      <c r="AD1085" s="72" t="s">
        <v>46</v>
      </c>
      <c r="AE1085" s="73">
        <v>43223</v>
      </c>
      <c r="AF1085" s="72">
        <v>22</v>
      </c>
      <c r="AG1085" s="76" t="s">
        <v>64</v>
      </c>
    </row>
    <row r="1086" spans="5:33" x14ac:dyDescent="0.3">
      <c r="E1086" s="71" t="s">
        <v>2151</v>
      </c>
      <c r="F1086" s="72" t="s">
        <v>5069</v>
      </c>
      <c r="G1086" s="72" t="s">
        <v>7074</v>
      </c>
      <c r="H1086" s="72" t="s">
        <v>30</v>
      </c>
      <c r="I1086" s="72" t="s">
        <v>8027</v>
      </c>
      <c r="J1086" s="72" t="s">
        <v>8022</v>
      </c>
      <c r="K1086" s="72" t="s">
        <v>2152</v>
      </c>
      <c r="L1086" s="73">
        <v>45660</v>
      </c>
      <c r="M1086" s="74">
        <v>0.63186342592592593</v>
      </c>
      <c r="N1086" s="72">
        <v>400.22</v>
      </c>
      <c r="O1086" s="72">
        <v>2770.44</v>
      </c>
      <c r="P1086" s="72">
        <v>3170.66</v>
      </c>
      <c r="Q1086" s="72">
        <v>2548.6</v>
      </c>
      <c r="R1086" s="75">
        <v>45838</v>
      </c>
      <c r="S1086" s="72" t="str">
        <f>TEXT(Table15[[#This Row],[Billing_Date]],"YYYY")</f>
        <v>2025</v>
      </c>
      <c r="T1086" s="75">
        <v>45863</v>
      </c>
      <c r="U1086" s="72" t="s">
        <v>49</v>
      </c>
      <c r="V1086" s="72">
        <f>IF(Table15[[#This Row],[Payment_Status]]="Paid",1,0)</f>
        <v>0</v>
      </c>
      <c r="W1086" s="72">
        <f>IF(Table15[[#This Row],[Payment_Status]]="Unpaid",1,0)</f>
        <v>1</v>
      </c>
      <c r="X1086" s="72">
        <f>IF(Table15[[#This Row],[Payment_Status]]="Pending",1,0)</f>
        <v>0</v>
      </c>
      <c r="Y1086" s="72" t="s">
        <v>58</v>
      </c>
      <c r="Z1086" s="72" t="s">
        <v>44</v>
      </c>
      <c r="AA1086" s="72" t="s">
        <v>31</v>
      </c>
      <c r="AB1086" s="72">
        <v>264.57</v>
      </c>
      <c r="AC1086" s="72">
        <v>135.65</v>
      </c>
      <c r="AD1086" s="72" t="s">
        <v>46</v>
      </c>
      <c r="AE1086" s="73">
        <v>44700</v>
      </c>
      <c r="AF1086" s="72">
        <v>67</v>
      </c>
      <c r="AG1086" s="76" t="s">
        <v>64</v>
      </c>
    </row>
    <row r="1087" spans="5:33" x14ac:dyDescent="0.3">
      <c r="E1087" s="71" t="s">
        <v>2153</v>
      </c>
      <c r="F1087" s="72" t="s">
        <v>5070</v>
      </c>
      <c r="G1087" s="72" t="s">
        <v>7075</v>
      </c>
      <c r="H1087" s="72" t="s">
        <v>30</v>
      </c>
      <c r="I1087" s="72" t="s">
        <v>8026</v>
      </c>
      <c r="J1087" s="72" t="s">
        <v>8021</v>
      </c>
      <c r="K1087" s="72" t="s">
        <v>2154</v>
      </c>
      <c r="L1087" s="73">
        <v>45725</v>
      </c>
      <c r="M1087" s="74">
        <v>0.19181712962962963</v>
      </c>
      <c r="N1087" s="72">
        <v>55.88</v>
      </c>
      <c r="O1087" s="72">
        <v>3783.18</v>
      </c>
      <c r="P1087" s="72">
        <v>3839.06</v>
      </c>
      <c r="Q1087" s="72">
        <v>299.44</v>
      </c>
      <c r="R1087" s="75">
        <v>45803</v>
      </c>
      <c r="S1087" s="72" t="str">
        <f>TEXT(Table15[[#This Row],[Billing_Date]],"YYYY")</f>
        <v>2025</v>
      </c>
      <c r="T1087" s="75">
        <v>45866</v>
      </c>
      <c r="U1087" s="72" t="s">
        <v>37</v>
      </c>
      <c r="V1087" s="72">
        <f>IF(Table15[[#This Row],[Payment_Status]]="Paid",1,0)</f>
        <v>0</v>
      </c>
      <c r="W1087" s="72">
        <f>IF(Table15[[#This Row],[Payment_Status]]="Unpaid",1,0)</f>
        <v>0</v>
      </c>
      <c r="X1087" s="72">
        <f>IF(Table15[[#This Row],[Payment_Status]]="Pending",1,0)</f>
        <v>1</v>
      </c>
      <c r="Y1087" s="72" t="s">
        <v>50</v>
      </c>
      <c r="Z1087" s="72" t="s">
        <v>39</v>
      </c>
      <c r="AA1087" s="72" t="s">
        <v>63</v>
      </c>
      <c r="AB1087" s="72">
        <v>28.29</v>
      </c>
      <c r="AC1087" s="72">
        <v>27.59</v>
      </c>
      <c r="AD1087" s="72" t="s">
        <v>46</v>
      </c>
      <c r="AE1087" s="73">
        <v>44180</v>
      </c>
      <c r="AF1087" s="72">
        <v>19</v>
      </c>
      <c r="AG1087" s="76" t="s">
        <v>64</v>
      </c>
    </row>
    <row r="1088" spans="5:33" x14ac:dyDescent="0.3">
      <c r="E1088" s="71" t="s">
        <v>2155</v>
      </c>
      <c r="F1088" s="72" t="s">
        <v>5071</v>
      </c>
      <c r="G1088" s="72" t="s">
        <v>7076</v>
      </c>
      <c r="H1088" s="72" t="s">
        <v>35</v>
      </c>
      <c r="I1088" s="72" t="s">
        <v>8027</v>
      </c>
      <c r="J1088" s="72" t="s">
        <v>8022</v>
      </c>
      <c r="K1088" s="72" t="s">
        <v>2156</v>
      </c>
      <c r="L1088" s="73">
        <v>45630</v>
      </c>
      <c r="M1088" s="74">
        <v>0.56290509259259258</v>
      </c>
      <c r="N1088" s="72">
        <v>473.02</v>
      </c>
      <c r="O1088" s="72">
        <v>4047.12</v>
      </c>
      <c r="P1088" s="72">
        <v>4520.1399999999903</v>
      </c>
      <c r="Q1088" s="72">
        <v>2808.44</v>
      </c>
      <c r="R1088" s="75">
        <v>45856</v>
      </c>
      <c r="S1088" s="72" t="str">
        <f>TEXT(Table15[[#This Row],[Billing_Date]],"YYYY")</f>
        <v>2025</v>
      </c>
      <c r="T1088" s="75">
        <v>45882</v>
      </c>
      <c r="U1088" s="72" t="s">
        <v>28</v>
      </c>
      <c r="V1088" s="72">
        <f>IF(Table15[[#This Row],[Payment_Status]]="Paid",1,0)</f>
        <v>1</v>
      </c>
      <c r="W1088" s="72">
        <f>IF(Table15[[#This Row],[Payment_Status]]="Unpaid",1,0)</f>
        <v>0</v>
      </c>
      <c r="X1088" s="72">
        <f>IF(Table15[[#This Row],[Payment_Status]]="Pending",1,0)</f>
        <v>0</v>
      </c>
      <c r="Y1088" s="72" t="s">
        <v>29</v>
      </c>
      <c r="Z1088" s="72" t="s">
        <v>44</v>
      </c>
      <c r="AA1088" s="72" t="s">
        <v>85</v>
      </c>
      <c r="AB1088" s="72">
        <v>242.09</v>
      </c>
      <c r="AC1088" s="72">
        <v>230.93</v>
      </c>
      <c r="AD1088" s="72" t="s">
        <v>32</v>
      </c>
      <c r="AE1088" s="73">
        <v>43500</v>
      </c>
      <c r="AF1088" s="72">
        <v>30</v>
      </c>
      <c r="AG1088" s="76" t="s">
        <v>33</v>
      </c>
    </row>
    <row r="1089" spans="5:33" x14ac:dyDescent="0.3">
      <c r="E1089" s="71" t="s">
        <v>2157</v>
      </c>
      <c r="F1089" s="72" t="s">
        <v>5072</v>
      </c>
      <c r="G1089" s="72" t="s">
        <v>7077</v>
      </c>
      <c r="H1089" s="72" t="s">
        <v>30</v>
      </c>
      <c r="I1089" s="72" t="s">
        <v>8031</v>
      </c>
      <c r="J1089" s="72" t="s">
        <v>8024</v>
      </c>
      <c r="K1089" s="72" t="s">
        <v>2158</v>
      </c>
      <c r="L1089" s="73">
        <v>45650</v>
      </c>
      <c r="M1089" s="74">
        <v>0.21993055555555555</v>
      </c>
      <c r="N1089" s="72">
        <v>481.64</v>
      </c>
      <c r="O1089" s="72">
        <v>2095.12</v>
      </c>
      <c r="P1089" s="72">
        <v>2576.7599999999902</v>
      </c>
      <c r="Q1089" s="72">
        <v>2990.96</v>
      </c>
      <c r="R1089" s="75">
        <v>45773</v>
      </c>
      <c r="S1089" s="72" t="str">
        <f>TEXT(Table15[[#This Row],[Billing_Date]],"YYYY")</f>
        <v>2025</v>
      </c>
      <c r="T1089" s="75">
        <v>45874</v>
      </c>
      <c r="U1089" s="72" t="s">
        <v>49</v>
      </c>
      <c r="V1089" s="72">
        <f>IF(Table15[[#This Row],[Payment_Status]]="Paid",1,0)</f>
        <v>0</v>
      </c>
      <c r="W1089" s="72">
        <f>IF(Table15[[#This Row],[Payment_Status]]="Unpaid",1,0)</f>
        <v>1</v>
      </c>
      <c r="X1089" s="72">
        <f>IF(Table15[[#This Row],[Payment_Status]]="Pending",1,0)</f>
        <v>0</v>
      </c>
      <c r="Y1089" s="72" t="s">
        <v>29</v>
      </c>
      <c r="Z1089" s="72" t="s">
        <v>39</v>
      </c>
      <c r="AA1089" s="72" t="s">
        <v>51</v>
      </c>
      <c r="AB1089" s="72">
        <v>287.14999999999998</v>
      </c>
      <c r="AC1089" s="72">
        <v>194.49</v>
      </c>
      <c r="AD1089" s="72" t="s">
        <v>46</v>
      </c>
      <c r="AE1089" s="73">
        <v>45138</v>
      </c>
      <c r="AF1089" s="72">
        <v>42</v>
      </c>
      <c r="AG1089" s="76" t="s">
        <v>64</v>
      </c>
    </row>
    <row r="1090" spans="5:33" x14ac:dyDescent="0.3">
      <c r="E1090" s="71" t="s">
        <v>2081</v>
      </c>
      <c r="F1090" s="72" t="s">
        <v>5073</v>
      </c>
      <c r="G1090" s="72" t="s">
        <v>7078</v>
      </c>
      <c r="H1090" s="72" t="s">
        <v>26</v>
      </c>
      <c r="I1090" s="72" t="s">
        <v>8027</v>
      </c>
      <c r="J1090" s="72" t="s">
        <v>8022</v>
      </c>
      <c r="K1090" s="72" t="s">
        <v>2082</v>
      </c>
      <c r="L1090" s="73">
        <v>45643</v>
      </c>
      <c r="M1090" s="74">
        <v>0.11749999999999999</v>
      </c>
      <c r="N1090" s="72">
        <v>493.65</v>
      </c>
      <c r="O1090" s="72">
        <v>2052.2800000000002</v>
      </c>
      <c r="P1090" s="72">
        <v>2545.9299999999998</v>
      </c>
      <c r="Q1090" s="72">
        <v>3591.62</v>
      </c>
      <c r="R1090" s="75">
        <v>45713</v>
      </c>
      <c r="S1090" s="72" t="str">
        <f>TEXT(Table15[[#This Row],[Billing_Date]],"YYYY")</f>
        <v>2025</v>
      </c>
      <c r="T1090" s="75">
        <v>45870</v>
      </c>
      <c r="U1090" s="72" t="s">
        <v>28</v>
      </c>
      <c r="V1090" s="72">
        <f>IF(Table15[[#This Row],[Payment_Status]]="Paid",1,0)</f>
        <v>1</v>
      </c>
      <c r="W1090" s="72">
        <f>IF(Table15[[#This Row],[Payment_Status]]="Unpaid",1,0)</f>
        <v>0</v>
      </c>
      <c r="X1090" s="72">
        <f>IF(Table15[[#This Row],[Payment_Status]]="Pending",1,0)</f>
        <v>0</v>
      </c>
      <c r="Y1090" s="72" t="s">
        <v>29</v>
      </c>
      <c r="Z1090" s="72" t="s">
        <v>30</v>
      </c>
      <c r="AA1090" s="72" t="s">
        <v>85</v>
      </c>
      <c r="AB1090" s="72">
        <v>278.36</v>
      </c>
      <c r="AC1090" s="72">
        <v>215.29</v>
      </c>
      <c r="AD1090" s="72" t="s">
        <v>32</v>
      </c>
      <c r="AE1090" s="73">
        <v>42886</v>
      </c>
      <c r="AF1090" s="72">
        <v>51</v>
      </c>
      <c r="AG1090" s="76" t="s">
        <v>40</v>
      </c>
    </row>
    <row r="1091" spans="5:33" x14ac:dyDescent="0.3">
      <c r="E1091" s="71" t="s">
        <v>2145</v>
      </c>
      <c r="F1091" s="72" t="s">
        <v>5074</v>
      </c>
      <c r="G1091" s="72" t="s">
        <v>7079</v>
      </c>
      <c r="H1091" s="72" t="s">
        <v>30</v>
      </c>
      <c r="I1091" s="72" t="s">
        <v>8030</v>
      </c>
      <c r="J1091" s="72" t="s">
        <v>8023</v>
      </c>
      <c r="K1091" s="72" t="s">
        <v>2146</v>
      </c>
      <c r="L1091" s="73">
        <v>45767</v>
      </c>
      <c r="M1091" s="74">
        <v>0.53940972222222228</v>
      </c>
      <c r="N1091" s="72">
        <v>18.98</v>
      </c>
      <c r="O1091" s="72">
        <v>4727.49</v>
      </c>
      <c r="P1091" s="72">
        <v>4746.4699999999903</v>
      </c>
      <c r="Q1091" s="72">
        <v>88.15</v>
      </c>
      <c r="R1091" s="75">
        <v>45769</v>
      </c>
      <c r="S1091" s="72" t="str">
        <f>TEXT(Table15[[#This Row],[Billing_Date]],"YYYY")</f>
        <v>2025</v>
      </c>
      <c r="T1091" s="75">
        <v>45882</v>
      </c>
      <c r="U1091" s="72" t="s">
        <v>28</v>
      </c>
      <c r="V1091" s="72">
        <f>IF(Table15[[#This Row],[Payment_Status]]="Paid",1,0)</f>
        <v>1</v>
      </c>
      <c r="W1091" s="72">
        <f>IF(Table15[[#This Row],[Payment_Status]]="Unpaid",1,0)</f>
        <v>0</v>
      </c>
      <c r="X1091" s="72">
        <f>IF(Table15[[#This Row],[Payment_Status]]="Pending",1,0)</f>
        <v>0</v>
      </c>
      <c r="Y1091" s="72" t="s">
        <v>58</v>
      </c>
      <c r="Z1091" s="72" t="s">
        <v>39</v>
      </c>
      <c r="AA1091" s="72" t="s">
        <v>51</v>
      </c>
      <c r="AB1091" s="72">
        <v>12.31</v>
      </c>
      <c r="AC1091" s="72">
        <v>6.67</v>
      </c>
      <c r="AD1091" s="72" t="s">
        <v>32</v>
      </c>
      <c r="AE1091" s="73">
        <v>43368</v>
      </c>
      <c r="AF1091" s="72">
        <v>75</v>
      </c>
      <c r="AG1091" s="76" t="s">
        <v>64</v>
      </c>
    </row>
    <row r="1092" spans="5:33" x14ac:dyDescent="0.3">
      <c r="E1092" s="71" t="s">
        <v>2163</v>
      </c>
      <c r="F1092" s="72" t="s">
        <v>5075</v>
      </c>
      <c r="G1092" s="72" t="s">
        <v>7080</v>
      </c>
      <c r="H1092" s="72" t="s">
        <v>26</v>
      </c>
      <c r="I1092" s="72" t="s">
        <v>8029</v>
      </c>
      <c r="J1092" s="72" t="s">
        <v>8020</v>
      </c>
      <c r="K1092" s="72" t="s">
        <v>2164</v>
      </c>
      <c r="L1092" s="73">
        <v>45688</v>
      </c>
      <c r="M1092" s="74">
        <v>0.74004629629629626</v>
      </c>
      <c r="N1092" s="72">
        <v>336.04</v>
      </c>
      <c r="O1092" s="72">
        <v>4554.22</v>
      </c>
      <c r="P1092" s="72">
        <v>4890.26</v>
      </c>
      <c r="Q1092" s="72">
        <v>1597.45</v>
      </c>
      <c r="R1092" s="75">
        <v>45688</v>
      </c>
      <c r="S1092" s="72" t="str">
        <f>TEXT(Table15[[#This Row],[Billing_Date]],"YYYY")</f>
        <v>2025</v>
      </c>
      <c r="T1092" s="75">
        <v>45882</v>
      </c>
      <c r="U1092" s="72" t="s">
        <v>37</v>
      </c>
      <c r="V1092" s="72">
        <f>IF(Table15[[#This Row],[Payment_Status]]="Paid",1,0)</f>
        <v>0</v>
      </c>
      <c r="W1092" s="72">
        <f>IF(Table15[[#This Row],[Payment_Status]]="Unpaid",1,0)</f>
        <v>0</v>
      </c>
      <c r="X1092" s="72">
        <f>IF(Table15[[#This Row],[Payment_Status]]="Pending",1,0)</f>
        <v>1</v>
      </c>
      <c r="Y1092" s="72" t="s">
        <v>58</v>
      </c>
      <c r="Z1092" s="72" t="s">
        <v>30</v>
      </c>
      <c r="AA1092" s="72" t="s">
        <v>45</v>
      </c>
      <c r="AB1092" s="72">
        <v>193.42</v>
      </c>
      <c r="AC1092" s="72">
        <v>142.62</v>
      </c>
      <c r="AD1092" s="72" t="s">
        <v>46</v>
      </c>
      <c r="AE1092" s="73">
        <v>44692</v>
      </c>
      <c r="AF1092" s="72">
        <v>73</v>
      </c>
      <c r="AG1092" s="76" t="s">
        <v>40</v>
      </c>
    </row>
    <row r="1093" spans="5:33" x14ac:dyDescent="0.3">
      <c r="E1093" s="71" t="s">
        <v>2165</v>
      </c>
      <c r="F1093" s="72" t="s">
        <v>5076</v>
      </c>
      <c r="G1093" s="72" t="s">
        <v>7081</v>
      </c>
      <c r="H1093" s="72" t="s">
        <v>30</v>
      </c>
      <c r="I1093" s="72" t="s">
        <v>8027</v>
      </c>
      <c r="J1093" s="72" t="s">
        <v>8022</v>
      </c>
      <c r="K1093" s="72" t="s">
        <v>2166</v>
      </c>
      <c r="L1093" s="73">
        <v>45845</v>
      </c>
      <c r="M1093" s="74">
        <v>0.45792824074074073</v>
      </c>
      <c r="N1093" s="72">
        <v>377.15</v>
      </c>
      <c r="O1093" s="72">
        <v>4162.95</v>
      </c>
      <c r="P1093" s="72">
        <v>4540.0999999999904</v>
      </c>
      <c r="Q1093" s="72">
        <v>1829.81</v>
      </c>
      <c r="R1093" s="75">
        <v>45847</v>
      </c>
      <c r="S1093" s="72" t="str">
        <f>TEXT(Table15[[#This Row],[Billing_Date]],"YYYY")</f>
        <v>2025</v>
      </c>
      <c r="T1093" s="75">
        <v>45874</v>
      </c>
      <c r="U1093" s="72" t="s">
        <v>49</v>
      </c>
      <c r="V1093" s="72">
        <f>IF(Table15[[#This Row],[Payment_Status]]="Paid",1,0)</f>
        <v>0</v>
      </c>
      <c r="W1093" s="72">
        <f>IF(Table15[[#This Row],[Payment_Status]]="Unpaid",1,0)</f>
        <v>1</v>
      </c>
      <c r="X1093" s="72">
        <f>IF(Table15[[#This Row],[Payment_Status]]="Pending",1,0)</f>
        <v>0</v>
      </c>
      <c r="Y1093" s="72" t="s">
        <v>29</v>
      </c>
      <c r="Z1093" s="72" t="s">
        <v>44</v>
      </c>
      <c r="AA1093" s="72" t="s">
        <v>45</v>
      </c>
      <c r="AB1093" s="72">
        <v>179.85</v>
      </c>
      <c r="AC1093" s="72">
        <v>197.3</v>
      </c>
      <c r="AD1093" s="72" t="s">
        <v>32</v>
      </c>
      <c r="AE1093" s="73">
        <v>44964</v>
      </c>
      <c r="AF1093" s="72">
        <v>71</v>
      </c>
      <c r="AG1093" s="76" t="s">
        <v>33</v>
      </c>
    </row>
    <row r="1094" spans="5:33" x14ac:dyDescent="0.3">
      <c r="E1094" s="71" t="s">
        <v>2167</v>
      </c>
      <c r="F1094" s="72" t="s">
        <v>5077</v>
      </c>
      <c r="G1094" s="72" t="s">
        <v>7082</v>
      </c>
      <c r="H1094" s="72" t="s">
        <v>35</v>
      </c>
      <c r="I1094" s="72" t="s">
        <v>8025</v>
      </c>
      <c r="J1094" s="72" t="s">
        <v>8020</v>
      </c>
      <c r="K1094" s="72" t="s">
        <v>2168</v>
      </c>
      <c r="L1094" s="73">
        <v>45768</v>
      </c>
      <c r="M1094" s="74">
        <v>0.82260416666666669</v>
      </c>
      <c r="N1094" s="72">
        <v>357.38</v>
      </c>
      <c r="O1094" s="72">
        <v>4064.27</v>
      </c>
      <c r="P1094" s="72">
        <v>4421.6499999999996</v>
      </c>
      <c r="Q1094" s="72">
        <v>2339.12</v>
      </c>
      <c r="R1094" s="75">
        <v>45772</v>
      </c>
      <c r="S1094" s="72" t="str">
        <f>TEXT(Table15[[#This Row],[Billing_Date]],"YYYY")</f>
        <v>2025</v>
      </c>
      <c r="T1094" s="75">
        <v>45883</v>
      </c>
      <c r="U1094" s="72" t="s">
        <v>49</v>
      </c>
      <c r="V1094" s="72">
        <f>IF(Table15[[#This Row],[Payment_Status]]="Paid",1,0)</f>
        <v>0</v>
      </c>
      <c r="W1094" s="72">
        <f>IF(Table15[[#This Row],[Payment_Status]]="Unpaid",1,0)</f>
        <v>1</v>
      </c>
      <c r="X1094" s="72">
        <f>IF(Table15[[#This Row],[Payment_Status]]="Pending",1,0)</f>
        <v>0</v>
      </c>
      <c r="Y1094" s="72" t="s">
        <v>58</v>
      </c>
      <c r="Z1094" s="72" t="s">
        <v>39</v>
      </c>
      <c r="AA1094" s="72" t="s">
        <v>63</v>
      </c>
      <c r="AB1094" s="72">
        <v>238.77</v>
      </c>
      <c r="AC1094" s="72">
        <v>118.61</v>
      </c>
      <c r="AD1094" s="72" t="s">
        <v>32</v>
      </c>
      <c r="AE1094" s="73">
        <v>44611</v>
      </c>
      <c r="AF1094" s="72">
        <v>56</v>
      </c>
      <c r="AG1094" s="76" t="s">
        <v>33</v>
      </c>
    </row>
    <row r="1095" spans="5:33" x14ac:dyDescent="0.3">
      <c r="E1095" s="71" t="s">
        <v>2744</v>
      </c>
      <c r="F1095" s="72" t="s">
        <v>5078</v>
      </c>
      <c r="G1095" s="72" t="s">
        <v>7083</v>
      </c>
      <c r="H1095" s="72" t="s">
        <v>26</v>
      </c>
      <c r="I1095" s="72" t="s">
        <v>8031</v>
      </c>
      <c r="J1095" s="72" t="s">
        <v>8024</v>
      </c>
      <c r="K1095" s="72" t="s">
        <v>2745</v>
      </c>
      <c r="L1095" s="73">
        <v>45763</v>
      </c>
      <c r="M1095" s="74">
        <v>0.20901620370370369</v>
      </c>
      <c r="N1095" s="72">
        <v>406.38</v>
      </c>
      <c r="O1095" s="72">
        <v>1419.77</v>
      </c>
      <c r="P1095" s="72">
        <v>1826.15</v>
      </c>
      <c r="Q1095" s="72">
        <v>2722.14</v>
      </c>
      <c r="R1095" s="75">
        <v>45767</v>
      </c>
      <c r="S1095" s="72" t="str">
        <f>TEXT(Table15[[#This Row],[Billing_Date]],"YYYY")</f>
        <v>2025</v>
      </c>
      <c r="T1095" s="75">
        <v>45859</v>
      </c>
      <c r="U1095" s="72" t="s">
        <v>28</v>
      </c>
      <c r="V1095" s="72">
        <f>IF(Table15[[#This Row],[Payment_Status]]="Paid",1,0)</f>
        <v>1</v>
      </c>
      <c r="W1095" s="72">
        <f>IF(Table15[[#This Row],[Payment_Status]]="Unpaid",1,0)</f>
        <v>0</v>
      </c>
      <c r="X1095" s="72">
        <f>IF(Table15[[#This Row],[Payment_Status]]="Pending",1,0)</f>
        <v>0</v>
      </c>
      <c r="Y1095" s="72" t="s">
        <v>43</v>
      </c>
      <c r="Z1095" s="72" t="s">
        <v>44</v>
      </c>
      <c r="AA1095" s="72" t="s">
        <v>31</v>
      </c>
      <c r="AB1095" s="72">
        <v>253.37</v>
      </c>
      <c r="AC1095" s="72">
        <v>153.01</v>
      </c>
      <c r="AD1095" s="72" t="s">
        <v>46</v>
      </c>
      <c r="AE1095" s="73">
        <v>42423</v>
      </c>
      <c r="AF1095" s="72">
        <v>45</v>
      </c>
      <c r="AG1095" s="76" t="s">
        <v>64</v>
      </c>
    </row>
    <row r="1096" spans="5:33" x14ac:dyDescent="0.3">
      <c r="E1096" s="71" t="s">
        <v>2171</v>
      </c>
      <c r="F1096" s="72" t="s">
        <v>5079</v>
      </c>
      <c r="G1096" s="72" t="s">
        <v>7084</v>
      </c>
      <c r="H1096" s="72" t="s">
        <v>35</v>
      </c>
      <c r="I1096" s="72" t="s">
        <v>8026</v>
      </c>
      <c r="J1096" s="72" t="s">
        <v>8021</v>
      </c>
      <c r="K1096" s="72" t="s">
        <v>2172</v>
      </c>
      <c r="L1096" s="73">
        <v>45638</v>
      </c>
      <c r="M1096" s="74">
        <v>0.91935185185185186</v>
      </c>
      <c r="N1096" s="72">
        <v>25.16</v>
      </c>
      <c r="O1096" s="72">
        <v>3920.94</v>
      </c>
      <c r="P1096" s="72">
        <v>3946.1</v>
      </c>
      <c r="Q1096" s="72">
        <v>137.29</v>
      </c>
      <c r="R1096" s="75">
        <v>45677</v>
      </c>
      <c r="S1096" s="72" t="str">
        <f>TEXT(Table15[[#This Row],[Billing_Date]],"YYYY")</f>
        <v>2025</v>
      </c>
      <c r="T1096" s="75">
        <v>45866</v>
      </c>
      <c r="U1096" s="72" t="s">
        <v>37</v>
      </c>
      <c r="V1096" s="72">
        <f>IF(Table15[[#This Row],[Payment_Status]]="Paid",1,0)</f>
        <v>0</v>
      </c>
      <c r="W1096" s="72">
        <f>IF(Table15[[#This Row],[Payment_Status]]="Unpaid",1,0)</f>
        <v>0</v>
      </c>
      <c r="X1096" s="72">
        <f>IF(Table15[[#This Row],[Payment_Status]]="Pending",1,0)</f>
        <v>1</v>
      </c>
      <c r="Y1096" s="72" t="s">
        <v>50</v>
      </c>
      <c r="Z1096" s="72" t="s">
        <v>39</v>
      </c>
      <c r="AA1096" s="72" t="s">
        <v>51</v>
      </c>
      <c r="AB1096" s="72">
        <v>10.29</v>
      </c>
      <c r="AC1096" s="72">
        <v>14.87</v>
      </c>
      <c r="AD1096" s="72" t="s">
        <v>32</v>
      </c>
      <c r="AE1096" s="73">
        <v>42989</v>
      </c>
      <c r="AF1096" s="72">
        <v>36</v>
      </c>
      <c r="AG1096" s="76" t="s">
        <v>40</v>
      </c>
    </row>
    <row r="1097" spans="5:33" x14ac:dyDescent="0.3">
      <c r="E1097" s="71" t="s">
        <v>2173</v>
      </c>
      <c r="F1097" s="72" t="s">
        <v>5080</v>
      </c>
      <c r="G1097" s="72" t="s">
        <v>7085</v>
      </c>
      <c r="H1097" s="72" t="s">
        <v>30</v>
      </c>
      <c r="I1097" s="72" t="s">
        <v>8026</v>
      </c>
      <c r="J1097" s="72" t="s">
        <v>8021</v>
      </c>
      <c r="K1097" s="72" t="s">
        <v>2174</v>
      </c>
      <c r="L1097" s="73">
        <v>45557</v>
      </c>
      <c r="M1097" s="74">
        <v>0.14600694444444445</v>
      </c>
      <c r="N1097" s="72">
        <v>422.16</v>
      </c>
      <c r="O1097" s="72">
        <v>1022.17</v>
      </c>
      <c r="P1097" s="72">
        <v>1444.33</v>
      </c>
      <c r="Q1097" s="72">
        <v>2872.15</v>
      </c>
      <c r="R1097" s="75">
        <v>45811</v>
      </c>
      <c r="S1097" s="72" t="str">
        <f>TEXT(Table15[[#This Row],[Billing_Date]],"YYYY")</f>
        <v>2025</v>
      </c>
      <c r="T1097" s="75">
        <v>45866</v>
      </c>
      <c r="U1097" s="72" t="s">
        <v>37</v>
      </c>
      <c r="V1097" s="72">
        <f>IF(Table15[[#This Row],[Payment_Status]]="Paid",1,0)</f>
        <v>0</v>
      </c>
      <c r="W1097" s="72">
        <f>IF(Table15[[#This Row],[Payment_Status]]="Unpaid",1,0)</f>
        <v>0</v>
      </c>
      <c r="X1097" s="72">
        <f>IF(Table15[[#This Row],[Payment_Status]]="Pending",1,0)</f>
        <v>1</v>
      </c>
      <c r="Y1097" s="72" t="s">
        <v>50</v>
      </c>
      <c r="Z1097" s="72" t="s">
        <v>39</v>
      </c>
      <c r="AA1097" s="72" t="s">
        <v>31</v>
      </c>
      <c r="AB1097" s="72">
        <v>208.31</v>
      </c>
      <c r="AC1097" s="72">
        <v>213.85</v>
      </c>
      <c r="AD1097" s="72" t="s">
        <v>32</v>
      </c>
      <c r="AE1097" s="73">
        <v>43392</v>
      </c>
      <c r="AF1097" s="72">
        <v>42</v>
      </c>
      <c r="AG1097" s="76" t="s">
        <v>64</v>
      </c>
    </row>
    <row r="1098" spans="5:33" x14ac:dyDescent="0.3">
      <c r="E1098" s="71" t="s">
        <v>2175</v>
      </c>
      <c r="F1098" s="72" t="s">
        <v>5081</v>
      </c>
      <c r="G1098" s="72" t="s">
        <v>7086</v>
      </c>
      <c r="H1098" s="72" t="s">
        <v>26</v>
      </c>
      <c r="I1098" s="72" t="s">
        <v>8029</v>
      </c>
      <c r="J1098" s="72" t="s">
        <v>8020</v>
      </c>
      <c r="K1098" s="72" t="s">
        <v>2176</v>
      </c>
      <c r="L1098" s="73">
        <v>45698</v>
      </c>
      <c r="M1098" s="74">
        <v>9.2766203703703698E-2</v>
      </c>
      <c r="N1098" s="72">
        <v>139.69999999999999</v>
      </c>
      <c r="O1098" s="72">
        <v>4800.84</v>
      </c>
      <c r="P1098" s="72">
        <v>4940.54</v>
      </c>
      <c r="Q1098" s="72">
        <v>737.36</v>
      </c>
      <c r="R1098" s="75">
        <v>45699</v>
      </c>
      <c r="S1098" s="72" t="str">
        <f>TEXT(Table15[[#This Row],[Billing_Date]],"YYYY")</f>
        <v>2025</v>
      </c>
      <c r="T1098" s="75">
        <v>45875</v>
      </c>
      <c r="U1098" s="72" t="s">
        <v>28</v>
      </c>
      <c r="V1098" s="72">
        <f>IF(Table15[[#This Row],[Payment_Status]]="Paid",1,0)</f>
        <v>1</v>
      </c>
      <c r="W1098" s="72">
        <f>IF(Table15[[#This Row],[Payment_Status]]="Unpaid",1,0)</f>
        <v>0</v>
      </c>
      <c r="X1098" s="72">
        <f>IF(Table15[[#This Row],[Payment_Status]]="Pending",1,0)</f>
        <v>0</v>
      </c>
      <c r="Y1098" s="72" t="s">
        <v>43</v>
      </c>
      <c r="Z1098" s="72" t="s">
        <v>44</v>
      </c>
      <c r="AA1098" s="72" t="s">
        <v>63</v>
      </c>
      <c r="AB1098" s="72">
        <v>74.540000000000006</v>
      </c>
      <c r="AC1098" s="72">
        <v>65.16</v>
      </c>
      <c r="AD1098" s="72" t="s">
        <v>32</v>
      </c>
      <c r="AE1098" s="73">
        <v>42693</v>
      </c>
      <c r="AF1098" s="72">
        <v>46</v>
      </c>
      <c r="AG1098" s="76" t="s">
        <v>40</v>
      </c>
    </row>
    <row r="1099" spans="5:33" x14ac:dyDescent="0.3">
      <c r="E1099" s="71" t="s">
        <v>2189</v>
      </c>
      <c r="F1099" s="72" t="s">
        <v>5083</v>
      </c>
      <c r="G1099" s="72" t="s">
        <v>7088</v>
      </c>
      <c r="H1099" s="72" t="s">
        <v>30</v>
      </c>
      <c r="I1099" s="72" t="s">
        <v>8028</v>
      </c>
      <c r="J1099" s="72" t="s">
        <v>8022</v>
      </c>
      <c r="K1099" s="72" t="s">
        <v>2190</v>
      </c>
      <c r="L1099" s="73">
        <v>45783</v>
      </c>
      <c r="M1099" s="74">
        <v>0.2928587962962963</v>
      </c>
      <c r="N1099" s="72">
        <v>148.30000000000001</v>
      </c>
      <c r="O1099" s="72">
        <v>2128.7399999999998</v>
      </c>
      <c r="P1099" s="72">
        <v>2277.04</v>
      </c>
      <c r="Q1099" s="72">
        <v>918.22</v>
      </c>
      <c r="R1099" s="75">
        <v>45784</v>
      </c>
      <c r="S1099" s="72" t="str">
        <f>TEXT(Table15[[#This Row],[Billing_Date]],"YYYY")</f>
        <v>2025</v>
      </c>
      <c r="T1099" s="75">
        <v>45862</v>
      </c>
      <c r="U1099" s="72" t="s">
        <v>28</v>
      </c>
      <c r="V1099" s="72">
        <f>IF(Table15[[#This Row],[Payment_Status]]="Paid",1,0)</f>
        <v>1</v>
      </c>
      <c r="W1099" s="72">
        <f>IF(Table15[[#This Row],[Payment_Status]]="Unpaid",1,0)</f>
        <v>0</v>
      </c>
      <c r="X1099" s="72">
        <f>IF(Table15[[#This Row],[Payment_Status]]="Pending",1,0)</f>
        <v>0</v>
      </c>
      <c r="Y1099" s="72" t="s">
        <v>43</v>
      </c>
      <c r="Z1099" s="72" t="s">
        <v>39</v>
      </c>
      <c r="AA1099" s="72" t="s">
        <v>63</v>
      </c>
      <c r="AB1099" s="72">
        <v>90.56</v>
      </c>
      <c r="AC1099" s="72">
        <v>57.74</v>
      </c>
      <c r="AD1099" s="72" t="s">
        <v>32</v>
      </c>
      <c r="AE1099" s="73">
        <v>42395</v>
      </c>
      <c r="AF1099" s="72">
        <v>57</v>
      </c>
      <c r="AG1099" s="76" t="s">
        <v>33</v>
      </c>
    </row>
    <row r="1100" spans="5:33" x14ac:dyDescent="0.3">
      <c r="E1100" s="71" t="s">
        <v>2181</v>
      </c>
      <c r="F1100" s="72" t="s">
        <v>5084</v>
      </c>
      <c r="G1100" s="72" t="s">
        <v>7089</v>
      </c>
      <c r="H1100" s="72" t="s">
        <v>35</v>
      </c>
      <c r="I1100" s="72" t="s">
        <v>8029</v>
      </c>
      <c r="J1100" s="72" t="s">
        <v>8020</v>
      </c>
      <c r="K1100" s="72" t="s">
        <v>2182</v>
      </c>
      <c r="L1100" s="73">
        <v>45667</v>
      </c>
      <c r="M1100" s="74">
        <v>0.79504629629629631</v>
      </c>
      <c r="N1100" s="72">
        <v>67.14</v>
      </c>
      <c r="O1100" s="72">
        <v>1947.8</v>
      </c>
      <c r="P1100" s="72">
        <v>2014.94</v>
      </c>
      <c r="Q1100" s="72">
        <v>338.96</v>
      </c>
      <c r="R1100" s="75">
        <v>45669</v>
      </c>
      <c r="S1100" s="72" t="str">
        <f>TEXT(Table15[[#This Row],[Billing_Date]],"YYYY")</f>
        <v>2025</v>
      </c>
      <c r="T1100" s="75">
        <v>45876</v>
      </c>
      <c r="U1100" s="72" t="s">
        <v>37</v>
      </c>
      <c r="V1100" s="72">
        <f>IF(Table15[[#This Row],[Payment_Status]]="Paid",1,0)</f>
        <v>0</v>
      </c>
      <c r="W1100" s="72">
        <f>IF(Table15[[#This Row],[Payment_Status]]="Unpaid",1,0)</f>
        <v>0</v>
      </c>
      <c r="X1100" s="72">
        <f>IF(Table15[[#This Row],[Payment_Status]]="Pending",1,0)</f>
        <v>1</v>
      </c>
      <c r="Y1100" s="72" t="s">
        <v>58</v>
      </c>
      <c r="Z1100" s="72" t="s">
        <v>39</v>
      </c>
      <c r="AA1100" s="72" t="s">
        <v>85</v>
      </c>
      <c r="AB1100" s="72">
        <v>41.71</v>
      </c>
      <c r="AC1100" s="72">
        <v>25.43</v>
      </c>
      <c r="AD1100" s="72" t="s">
        <v>32</v>
      </c>
      <c r="AE1100" s="73">
        <v>44054</v>
      </c>
      <c r="AF1100" s="72">
        <v>38</v>
      </c>
      <c r="AG1100" s="76" t="s">
        <v>40</v>
      </c>
    </row>
    <row r="1101" spans="5:33" x14ac:dyDescent="0.3">
      <c r="E1101" s="71" t="s">
        <v>2326</v>
      </c>
      <c r="F1101" s="72" t="s">
        <v>5085</v>
      </c>
      <c r="G1101" s="72" t="s">
        <v>7090</v>
      </c>
      <c r="H1101" s="72" t="s">
        <v>30</v>
      </c>
      <c r="I1101" s="72" t="s">
        <v>8030</v>
      </c>
      <c r="J1101" s="72" t="s">
        <v>8023</v>
      </c>
      <c r="K1101" s="72" t="s">
        <v>2327</v>
      </c>
      <c r="L1101" s="73">
        <v>45837</v>
      </c>
      <c r="M1101" s="74">
        <v>0.74394675925925924</v>
      </c>
      <c r="N1101" s="72">
        <v>280.61</v>
      </c>
      <c r="O1101" s="72">
        <v>2045.99</v>
      </c>
      <c r="P1101" s="72">
        <v>2326.6</v>
      </c>
      <c r="Q1101" s="72">
        <v>1691.49</v>
      </c>
      <c r="R1101" s="75">
        <v>45841</v>
      </c>
      <c r="S1101" s="72" t="str">
        <f>TEXT(Table15[[#This Row],[Billing_Date]],"YYYY")</f>
        <v>2025</v>
      </c>
      <c r="T1101" s="75">
        <v>45883</v>
      </c>
      <c r="U1101" s="72" t="s">
        <v>49</v>
      </c>
      <c r="V1101" s="72">
        <f>IF(Table15[[#This Row],[Payment_Status]]="Paid",1,0)</f>
        <v>0</v>
      </c>
      <c r="W1101" s="72">
        <f>IF(Table15[[#This Row],[Payment_Status]]="Unpaid",1,0)</f>
        <v>1</v>
      </c>
      <c r="X1101" s="72">
        <f>IF(Table15[[#This Row],[Payment_Status]]="Pending",1,0)</f>
        <v>0</v>
      </c>
      <c r="Y1101" s="72" t="s">
        <v>58</v>
      </c>
      <c r="Z1101" s="72" t="s">
        <v>44</v>
      </c>
      <c r="AA1101" s="72" t="s">
        <v>31</v>
      </c>
      <c r="AB1101" s="72">
        <v>118.24</v>
      </c>
      <c r="AC1101" s="72">
        <v>162.37</v>
      </c>
      <c r="AD1101" s="72" t="s">
        <v>32</v>
      </c>
      <c r="AE1101" s="73">
        <v>42468</v>
      </c>
      <c r="AF1101" s="72">
        <v>61</v>
      </c>
      <c r="AG1101" s="76" t="s">
        <v>33</v>
      </c>
    </row>
    <row r="1102" spans="5:33" x14ac:dyDescent="0.3">
      <c r="E1102" s="71" t="s">
        <v>2185</v>
      </c>
      <c r="F1102" s="72" t="s">
        <v>5086</v>
      </c>
      <c r="G1102" s="72" t="s">
        <v>7091</v>
      </c>
      <c r="H1102" s="72" t="s">
        <v>35</v>
      </c>
      <c r="I1102" s="72" t="s">
        <v>8027</v>
      </c>
      <c r="J1102" s="72" t="s">
        <v>8022</v>
      </c>
      <c r="K1102" s="72" t="s">
        <v>2186</v>
      </c>
      <c r="L1102" s="73">
        <v>45823</v>
      </c>
      <c r="M1102" s="74">
        <v>0.43996527777777777</v>
      </c>
      <c r="N1102" s="72">
        <v>345.9</v>
      </c>
      <c r="O1102" s="72">
        <v>1674.65</v>
      </c>
      <c r="P1102" s="72">
        <v>2020.55</v>
      </c>
      <c r="Q1102" s="72">
        <v>1652.1</v>
      </c>
      <c r="R1102" s="75">
        <v>45826</v>
      </c>
      <c r="S1102" s="72" t="str">
        <f>TEXT(Table15[[#This Row],[Billing_Date]],"YYYY")</f>
        <v>2025</v>
      </c>
      <c r="T1102" s="75">
        <v>45875</v>
      </c>
      <c r="U1102" s="72" t="s">
        <v>49</v>
      </c>
      <c r="V1102" s="72">
        <f>IF(Table15[[#This Row],[Payment_Status]]="Paid",1,0)</f>
        <v>0</v>
      </c>
      <c r="W1102" s="72">
        <f>IF(Table15[[#This Row],[Payment_Status]]="Unpaid",1,0)</f>
        <v>1</v>
      </c>
      <c r="X1102" s="72">
        <f>IF(Table15[[#This Row],[Payment_Status]]="Pending",1,0)</f>
        <v>0</v>
      </c>
      <c r="Y1102" s="72" t="s">
        <v>38</v>
      </c>
      <c r="Z1102" s="72" t="s">
        <v>30</v>
      </c>
      <c r="AA1102" s="72" t="s">
        <v>31</v>
      </c>
      <c r="AB1102" s="72">
        <v>191.61</v>
      </c>
      <c r="AC1102" s="72">
        <v>154.29</v>
      </c>
      <c r="AD1102" s="72" t="s">
        <v>46</v>
      </c>
      <c r="AE1102" s="73">
        <v>42764</v>
      </c>
      <c r="AF1102" s="72">
        <v>21</v>
      </c>
      <c r="AG1102" s="76" t="s">
        <v>40</v>
      </c>
    </row>
    <row r="1103" spans="5:33" x14ac:dyDescent="0.3">
      <c r="E1103" s="71" t="s">
        <v>2187</v>
      </c>
      <c r="F1103" s="72" t="s">
        <v>5087</v>
      </c>
      <c r="G1103" s="72" t="s">
        <v>7092</v>
      </c>
      <c r="H1103" s="72" t="s">
        <v>35</v>
      </c>
      <c r="I1103" s="72" t="s">
        <v>8028</v>
      </c>
      <c r="J1103" s="72" t="s">
        <v>8022</v>
      </c>
      <c r="K1103" s="72" t="s">
        <v>2188</v>
      </c>
      <c r="L1103" s="73">
        <v>45631</v>
      </c>
      <c r="M1103" s="74">
        <v>0.32454861111111111</v>
      </c>
      <c r="N1103" s="72">
        <v>258.75</v>
      </c>
      <c r="O1103" s="72">
        <v>2050.9</v>
      </c>
      <c r="P1103" s="72">
        <v>2309.65</v>
      </c>
      <c r="Q1103" s="72">
        <v>1824.59</v>
      </c>
      <c r="R1103" s="75">
        <v>45637</v>
      </c>
      <c r="S1103" s="72" t="str">
        <f>TEXT(Table15[[#This Row],[Billing_Date]],"YYYY")</f>
        <v>2024</v>
      </c>
      <c r="T1103" s="75">
        <v>45886</v>
      </c>
      <c r="U1103" s="72" t="s">
        <v>37</v>
      </c>
      <c r="V1103" s="72">
        <f>IF(Table15[[#This Row],[Payment_Status]]="Paid",1,0)</f>
        <v>0</v>
      </c>
      <c r="W1103" s="72">
        <f>IF(Table15[[#This Row],[Payment_Status]]="Unpaid",1,0)</f>
        <v>0</v>
      </c>
      <c r="X1103" s="72">
        <f>IF(Table15[[#This Row],[Payment_Status]]="Pending",1,0)</f>
        <v>1</v>
      </c>
      <c r="Y1103" s="72" t="s">
        <v>38</v>
      </c>
      <c r="Z1103" s="72" t="s">
        <v>39</v>
      </c>
      <c r="AA1103" s="72" t="s">
        <v>31</v>
      </c>
      <c r="AB1103" s="72">
        <v>143.47999999999999</v>
      </c>
      <c r="AC1103" s="72">
        <v>115.27</v>
      </c>
      <c r="AD1103" s="72" t="s">
        <v>46</v>
      </c>
      <c r="AE1103" s="73">
        <v>45266</v>
      </c>
      <c r="AF1103" s="72">
        <v>23</v>
      </c>
      <c r="AG1103" s="76" t="s">
        <v>64</v>
      </c>
    </row>
    <row r="1104" spans="5:33" x14ac:dyDescent="0.3">
      <c r="E1104" s="71" t="s">
        <v>2023</v>
      </c>
      <c r="F1104" s="72" t="s">
        <v>5088</v>
      </c>
      <c r="G1104" s="72" t="s">
        <v>7093</v>
      </c>
      <c r="H1104" s="72" t="s">
        <v>26</v>
      </c>
      <c r="I1104" s="72" t="s">
        <v>8027</v>
      </c>
      <c r="J1104" s="72" t="s">
        <v>8022</v>
      </c>
      <c r="K1104" s="72" t="s">
        <v>2024</v>
      </c>
      <c r="L1104" s="73">
        <v>45610</v>
      </c>
      <c r="M1104" s="74">
        <v>3.577546296296296E-2</v>
      </c>
      <c r="N1104" s="72">
        <v>385.68</v>
      </c>
      <c r="O1104" s="72">
        <v>4460.3999999999996</v>
      </c>
      <c r="P1104" s="72">
        <v>4846.08</v>
      </c>
      <c r="Q1104" s="72">
        <v>1987.8</v>
      </c>
      <c r="R1104" s="75">
        <v>45849</v>
      </c>
      <c r="S1104" s="72" t="str">
        <f>TEXT(Table15[[#This Row],[Billing_Date]],"YYYY")</f>
        <v>2025</v>
      </c>
      <c r="T1104" s="75">
        <v>45880</v>
      </c>
      <c r="U1104" s="72" t="s">
        <v>28</v>
      </c>
      <c r="V1104" s="72">
        <f>IF(Table15[[#This Row],[Payment_Status]]="Paid",1,0)</f>
        <v>1</v>
      </c>
      <c r="W1104" s="72">
        <f>IF(Table15[[#This Row],[Payment_Status]]="Unpaid",1,0)</f>
        <v>0</v>
      </c>
      <c r="X1104" s="72">
        <f>IF(Table15[[#This Row],[Payment_Status]]="Pending",1,0)</f>
        <v>0</v>
      </c>
      <c r="Y1104" s="72" t="s">
        <v>50</v>
      </c>
      <c r="Z1104" s="72" t="s">
        <v>44</v>
      </c>
      <c r="AA1104" s="72" t="s">
        <v>31</v>
      </c>
      <c r="AB1104" s="72">
        <v>160.37</v>
      </c>
      <c r="AC1104" s="72">
        <v>225.31</v>
      </c>
      <c r="AD1104" s="72" t="s">
        <v>46</v>
      </c>
      <c r="AE1104" s="73">
        <v>43085</v>
      </c>
      <c r="AF1104" s="72">
        <v>30</v>
      </c>
      <c r="AG1104" s="76" t="s">
        <v>33</v>
      </c>
    </row>
    <row r="1105" spans="5:33" x14ac:dyDescent="0.3">
      <c r="E1105" s="71" t="s">
        <v>2191</v>
      </c>
      <c r="F1105" s="72" t="s">
        <v>5089</v>
      </c>
      <c r="G1105" s="72" t="s">
        <v>7094</v>
      </c>
      <c r="H1105" s="72" t="s">
        <v>26</v>
      </c>
      <c r="I1105" s="72" t="s">
        <v>8030</v>
      </c>
      <c r="J1105" s="72" t="s">
        <v>8023</v>
      </c>
      <c r="K1105" s="72" t="s">
        <v>2192</v>
      </c>
      <c r="L1105" s="73">
        <v>45566</v>
      </c>
      <c r="M1105" s="74">
        <v>0.95930555555555552</v>
      </c>
      <c r="N1105" s="72">
        <v>424.07</v>
      </c>
      <c r="O1105" s="72">
        <v>4530.9799999999996</v>
      </c>
      <c r="P1105" s="72">
        <v>4955.0499999999902</v>
      </c>
      <c r="Q1105" s="72">
        <v>2254.56</v>
      </c>
      <c r="R1105" s="75">
        <v>45831</v>
      </c>
      <c r="S1105" s="72" t="str">
        <f>TEXT(Table15[[#This Row],[Billing_Date]],"YYYY")</f>
        <v>2025</v>
      </c>
      <c r="T1105" s="75">
        <v>45874</v>
      </c>
      <c r="U1105" s="72" t="s">
        <v>28</v>
      </c>
      <c r="V1105" s="72">
        <f>IF(Table15[[#This Row],[Payment_Status]]="Paid",1,0)</f>
        <v>1</v>
      </c>
      <c r="W1105" s="72">
        <f>IF(Table15[[#This Row],[Payment_Status]]="Unpaid",1,0)</f>
        <v>0</v>
      </c>
      <c r="X1105" s="72">
        <f>IF(Table15[[#This Row],[Payment_Status]]="Pending",1,0)</f>
        <v>0</v>
      </c>
      <c r="Y1105" s="72" t="s">
        <v>38</v>
      </c>
      <c r="Z1105" s="72" t="s">
        <v>30</v>
      </c>
      <c r="AA1105" s="72" t="s">
        <v>31</v>
      </c>
      <c r="AB1105" s="72">
        <v>271.61</v>
      </c>
      <c r="AC1105" s="72">
        <v>152.46</v>
      </c>
      <c r="AD1105" s="72" t="s">
        <v>32</v>
      </c>
      <c r="AE1105" s="73">
        <v>44782</v>
      </c>
      <c r="AF1105" s="72">
        <v>21</v>
      </c>
      <c r="AG1105" s="76" t="s">
        <v>40</v>
      </c>
    </row>
    <row r="1106" spans="5:33" x14ac:dyDescent="0.3">
      <c r="E1106" s="71" t="s">
        <v>2193</v>
      </c>
      <c r="F1106" s="72" t="s">
        <v>5090</v>
      </c>
      <c r="G1106" s="72" t="s">
        <v>7095</v>
      </c>
      <c r="H1106" s="72" t="s">
        <v>30</v>
      </c>
      <c r="I1106" s="72" t="s">
        <v>8031</v>
      </c>
      <c r="J1106" s="72" t="s">
        <v>8024</v>
      </c>
      <c r="K1106" s="72" t="s">
        <v>2194</v>
      </c>
      <c r="L1106" s="73">
        <v>45726</v>
      </c>
      <c r="M1106" s="74">
        <v>0.2069212962962963</v>
      </c>
      <c r="N1106" s="72">
        <v>357.68</v>
      </c>
      <c r="O1106" s="72">
        <v>2365.5700000000002</v>
      </c>
      <c r="P1106" s="72">
        <v>2723.25</v>
      </c>
      <c r="Q1106" s="72">
        <v>2184.6</v>
      </c>
      <c r="R1106" s="75">
        <v>45729</v>
      </c>
      <c r="S1106" s="72" t="str">
        <f>TEXT(Table15[[#This Row],[Billing_Date]],"YYYY")</f>
        <v>2025</v>
      </c>
      <c r="T1106" s="75">
        <v>45884</v>
      </c>
      <c r="U1106" s="72" t="s">
        <v>49</v>
      </c>
      <c r="V1106" s="72">
        <f>IF(Table15[[#This Row],[Payment_Status]]="Paid",1,0)</f>
        <v>0</v>
      </c>
      <c r="W1106" s="72">
        <f>IF(Table15[[#This Row],[Payment_Status]]="Unpaid",1,0)</f>
        <v>1</v>
      </c>
      <c r="X1106" s="72">
        <f>IF(Table15[[#This Row],[Payment_Status]]="Pending",1,0)</f>
        <v>0</v>
      </c>
      <c r="Y1106" s="72" t="s">
        <v>50</v>
      </c>
      <c r="Z1106" s="72" t="s">
        <v>30</v>
      </c>
      <c r="AA1106" s="72" t="s">
        <v>85</v>
      </c>
      <c r="AB1106" s="72">
        <v>180.4</v>
      </c>
      <c r="AC1106" s="72">
        <v>177.28</v>
      </c>
      <c r="AD1106" s="72" t="s">
        <v>32</v>
      </c>
      <c r="AE1106" s="73">
        <v>42533</v>
      </c>
      <c r="AF1106" s="72">
        <v>36</v>
      </c>
      <c r="AG1106" s="76" t="s">
        <v>40</v>
      </c>
    </row>
    <row r="1107" spans="5:33" x14ac:dyDescent="0.3">
      <c r="E1107" s="71" t="s">
        <v>2196</v>
      </c>
      <c r="F1107" s="72" t="s">
        <v>5092</v>
      </c>
      <c r="G1107" s="72" t="s">
        <v>7097</v>
      </c>
      <c r="H1107" s="72" t="s">
        <v>26</v>
      </c>
      <c r="I1107" s="72" t="s">
        <v>8029</v>
      </c>
      <c r="J1107" s="72" t="s">
        <v>8020</v>
      </c>
      <c r="K1107" s="72" t="s">
        <v>2197</v>
      </c>
      <c r="L1107" s="73">
        <v>45731</v>
      </c>
      <c r="M1107" s="74">
        <v>0.31591435185185185</v>
      </c>
      <c r="N1107" s="72">
        <v>436.48</v>
      </c>
      <c r="O1107" s="72">
        <v>1289.9000000000001</v>
      </c>
      <c r="P1107" s="72">
        <v>1726.38</v>
      </c>
      <c r="Q1107" s="72">
        <v>2773.85</v>
      </c>
      <c r="R1107" s="75">
        <v>45734</v>
      </c>
      <c r="S1107" s="72" t="str">
        <f>TEXT(Table15[[#This Row],[Billing_Date]],"YYYY")</f>
        <v>2025</v>
      </c>
      <c r="T1107" s="75">
        <v>45860</v>
      </c>
      <c r="U1107" s="72" t="s">
        <v>49</v>
      </c>
      <c r="V1107" s="72">
        <f>IF(Table15[[#This Row],[Payment_Status]]="Paid",1,0)</f>
        <v>0</v>
      </c>
      <c r="W1107" s="72">
        <f>IF(Table15[[#This Row],[Payment_Status]]="Unpaid",1,0)</f>
        <v>1</v>
      </c>
      <c r="X1107" s="72">
        <f>IF(Table15[[#This Row],[Payment_Status]]="Pending",1,0)</f>
        <v>0</v>
      </c>
      <c r="Y1107" s="72" t="s">
        <v>50</v>
      </c>
      <c r="Z1107" s="72" t="s">
        <v>39</v>
      </c>
      <c r="AA1107" s="72" t="s">
        <v>45</v>
      </c>
      <c r="AB1107" s="72">
        <v>230.88</v>
      </c>
      <c r="AC1107" s="72">
        <v>205.6</v>
      </c>
      <c r="AD1107" s="72" t="s">
        <v>32</v>
      </c>
      <c r="AE1107" s="73">
        <v>45182</v>
      </c>
      <c r="AF1107" s="72">
        <v>31</v>
      </c>
      <c r="AG1107" s="76" t="s">
        <v>40</v>
      </c>
    </row>
    <row r="1108" spans="5:33" x14ac:dyDescent="0.3">
      <c r="E1108" s="71" t="s">
        <v>2198</v>
      </c>
      <c r="F1108" s="72" t="s">
        <v>5093</v>
      </c>
      <c r="G1108" s="72" t="s">
        <v>7098</v>
      </c>
      <c r="H1108" s="72" t="s">
        <v>35</v>
      </c>
      <c r="I1108" s="72" t="s">
        <v>8031</v>
      </c>
      <c r="J1108" s="72" t="s">
        <v>8024</v>
      </c>
      <c r="K1108" s="72" t="s">
        <v>2199</v>
      </c>
      <c r="L1108" s="73">
        <v>45570</v>
      </c>
      <c r="M1108" s="74">
        <v>0.30866898148148147</v>
      </c>
      <c r="N1108" s="72">
        <v>79.849999999999994</v>
      </c>
      <c r="O1108" s="72">
        <v>2241.17</v>
      </c>
      <c r="P1108" s="72">
        <v>2321.02</v>
      </c>
      <c r="Q1108" s="72">
        <v>485.35</v>
      </c>
      <c r="R1108" s="75">
        <v>45631</v>
      </c>
      <c r="S1108" s="72" t="str">
        <f>TEXT(Table15[[#This Row],[Billing_Date]],"YYYY")</f>
        <v>2024</v>
      </c>
      <c r="T1108" s="75">
        <v>45882</v>
      </c>
      <c r="U1108" s="72" t="s">
        <v>37</v>
      </c>
      <c r="V1108" s="72">
        <f>IF(Table15[[#This Row],[Payment_Status]]="Paid",1,0)</f>
        <v>0</v>
      </c>
      <c r="W1108" s="72">
        <f>IF(Table15[[#This Row],[Payment_Status]]="Unpaid",1,0)</f>
        <v>0</v>
      </c>
      <c r="X1108" s="72">
        <f>IF(Table15[[#This Row],[Payment_Status]]="Pending",1,0)</f>
        <v>1</v>
      </c>
      <c r="Y1108" s="72" t="s">
        <v>58</v>
      </c>
      <c r="Z1108" s="72" t="s">
        <v>30</v>
      </c>
      <c r="AA1108" s="72" t="s">
        <v>51</v>
      </c>
      <c r="AB1108" s="72">
        <v>44.91</v>
      </c>
      <c r="AC1108" s="72">
        <v>34.94</v>
      </c>
      <c r="AD1108" s="72" t="s">
        <v>46</v>
      </c>
      <c r="AE1108" s="73">
        <v>44546</v>
      </c>
      <c r="AF1108" s="72">
        <v>62</v>
      </c>
      <c r="AG1108" s="76" t="s">
        <v>40</v>
      </c>
    </row>
    <row r="1109" spans="5:33" x14ac:dyDescent="0.3">
      <c r="E1109" s="71" t="s">
        <v>2200</v>
      </c>
      <c r="F1109" s="72" t="s">
        <v>5094</v>
      </c>
      <c r="G1109" s="72" t="s">
        <v>7099</v>
      </c>
      <c r="H1109" s="72" t="s">
        <v>35</v>
      </c>
      <c r="I1109" s="72" t="s">
        <v>8025</v>
      </c>
      <c r="J1109" s="72" t="s">
        <v>8020</v>
      </c>
      <c r="K1109" s="72" t="s">
        <v>2201</v>
      </c>
      <c r="L1109" s="73">
        <v>45609</v>
      </c>
      <c r="M1109" s="74">
        <v>0.25234953703703705</v>
      </c>
      <c r="N1109" s="72">
        <v>431.49</v>
      </c>
      <c r="O1109" s="72">
        <v>3736.87</v>
      </c>
      <c r="P1109" s="72">
        <v>4168.3599999999997</v>
      </c>
      <c r="Q1109" s="72">
        <v>2206.0700000000002</v>
      </c>
      <c r="R1109" s="75">
        <v>45635</v>
      </c>
      <c r="S1109" s="72" t="str">
        <f>TEXT(Table15[[#This Row],[Billing_Date]],"YYYY")</f>
        <v>2024</v>
      </c>
      <c r="T1109" s="75">
        <v>45870</v>
      </c>
      <c r="U1109" s="72" t="s">
        <v>28</v>
      </c>
      <c r="V1109" s="72">
        <f>IF(Table15[[#This Row],[Payment_Status]]="Paid",1,0)</f>
        <v>1</v>
      </c>
      <c r="W1109" s="72">
        <f>IF(Table15[[#This Row],[Payment_Status]]="Unpaid",1,0)</f>
        <v>0</v>
      </c>
      <c r="X1109" s="72">
        <f>IF(Table15[[#This Row],[Payment_Status]]="Pending",1,0)</f>
        <v>0</v>
      </c>
      <c r="Y1109" s="72" t="s">
        <v>38</v>
      </c>
      <c r="Z1109" s="72" t="s">
        <v>30</v>
      </c>
      <c r="AA1109" s="72" t="s">
        <v>45</v>
      </c>
      <c r="AB1109" s="72">
        <v>278.98</v>
      </c>
      <c r="AC1109" s="72">
        <v>152.51</v>
      </c>
      <c r="AD1109" s="72" t="s">
        <v>32</v>
      </c>
      <c r="AE1109" s="73">
        <v>44667</v>
      </c>
      <c r="AF1109" s="72">
        <v>43</v>
      </c>
      <c r="AG1109" s="76" t="s">
        <v>64</v>
      </c>
    </row>
    <row r="1110" spans="5:33" x14ac:dyDescent="0.3">
      <c r="E1110" s="71" t="s">
        <v>2202</v>
      </c>
      <c r="F1110" s="72" t="s">
        <v>5095</v>
      </c>
      <c r="G1110" s="72" t="s">
        <v>7100</v>
      </c>
      <c r="H1110" s="72" t="s">
        <v>30</v>
      </c>
      <c r="I1110" s="72" t="s">
        <v>8026</v>
      </c>
      <c r="J1110" s="72" t="s">
        <v>8021</v>
      </c>
      <c r="K1110" s="72" t="s">
        <v>2203</v>
      </c>
      <c r="L1110" s="73">
        <v>45508</v>
      </c>
      <c r="M1110" s="74">
        <v>0.71012731481481484</v>
      </c>
      <c r="N1110" s="72">
        <v>19.84</v>
      </c>
      <c r="O1110" s="72">
        <v>3684.5</v>
      </c>
      <c r="P1110" s="72">
        <v>3704.34</v>
      </c>
      <c r="Q1110" s="72">
        <v>147.01</v>
      </c>
      <c r="R1110" s="75">
        <v>45690</v>
      </c>
      <c r="S1110" s="72" t="str">
        <f>TEXT(Table15[[#This Row],[Billing_Date]],"YYYY")</f>
        <v>2025</v>
      </c>
      <c r="T1110" s="75">
        <v>45859</v>
      </c>
      <c r="U1110" s="72" t="s">
        <v>49</v>
      </c>
      <c r="V1110" s="72">
        <f>IF(Table15[[#This Row],[Payment_Status]]="Paid",1,0)</f>
        <v>0</v>
      </c>
      <c r="W1110" s="72">
        <f>IF(Table15[[#This Row],[Payment_Status]]="Unpaid",1,0)</f>
        <v>1</v>
      </c>
      <c r="X1110" s="72">
        <f>IF(Table15[[#This Row],[Payment_Status]]="Pending",1,0)</f>
        <v>0</v>
      </c>
      <c r="Y1110" s="72" t="s">
        <v>38</v>
      </c>
      <c r="Z1110" s="72" t="s">
        <v>44</v>
      </c>
      <c r="AA1110" s="72" t="s">
        <v>63</v>
      </c>
      <c r="AB1110" s="72">
        <v>9.11</v>
      </c>
      <c r="AC1110" s="72">
        <v>10.73</v>
      </c>
      <c r="AD1110" s="72" t="s">
        <v>32</v>
      </c>
      <c r="AE1110" s="73">
        <v>43591</v>
      </c>
      <c r="AF1110" s="72">
        <v>47</v>
      </c>
      <c r="AG1110" s="76" t="s">
        <v>64</v>
      </c>
    </row>
    <row r="1111" spans="5:33" x14ac:dyDescent="0.3">
      <c r="E1111" s="71" t="s">
        <v>2204</v>
      </c>
      <c r="F1111" s="72" t="s">
        <v>5096</v>
      </c>
      <c r="G1111" s="72" t="s">
        <v>7101</v>
      </c>
      <c r="H1111" s="72" t="s">
        <v>26</v>
      </c>
      <c r="I1111" s="72" t="s">
        <v>8030</v>
      </c>
      <c r="J1111" s="72" t="s">
        <v>8023</v>
      </c>
      <c r="K1111" s="72" t="s">
        <v>2205</v>
      </c>
      <c r="L1111" s="73">
        <v>45741</v>
      </c>
      <c r="M1111" s="74">
        <v>0.4090509259259259</v>
      </c>
      <c r="N1111" s="72">
        <v>250.55</v>
      </c>
      <c r="O1111" s="72">
        <v>3250.29</v>
      </c>
      <c r="P1111" s="72">
        <v>3500.84</v>
      </c>
      <c r="Q1111" s="72">
        <v>1415.22</v>
      </c>
      <c r="R1111" s="75">
        <v>45745</v>
      </c>
      <c r="S1111" s="72" t="str">
        <f>TEXT(Table15[[#This Row],[Billing_Date]],"YYYY")</f>
        <v>2025</v>
      </c>
      <c r="T1111" s="75">
        <v>45865</v>
      </c>
      <c r="U1111" s="72" t="s">
        <v>49</v>
      </c>
      <c r="V1111" s="72">
        <f>IF(Table15[[#This Row],[Payment_Status]]="Paid",1,0)</f>
        <v>0</v>
      </c>
      <c r="W1111" s="72">
        <f>IF(Table15[[#This Row],[Payment_Status]]="Unpaid",1,0)</f>
        <v>1</v>
      </c>
      <c r="X1111" s="72">
        <f>IF(Table15[[#This Row],[Payment_Status]]="Pending",1,0)</f>
        <v>0</v>
      </c>
      <c r="Y1111" s="72" t="s">
        <v>58</v>
      </c>
      <c r="Z1111" s="72" t="s">
        <v>39</v>
      </c>
      <c r="AA1111" s="72" t="s">
        <v>63</v>
      </c>
      <c r="AB1111" s="72">
        <v>121.98</v>
      </c>
      <c r="AC1111" s="72">
        <v>128.57</v>
      </c>
      <c r="AD1111" s="72" t="s">
        <v>32</v>
      </c>
      <c r="AE1111" s="73">
        <v>44490</v>
      </c>
      <c r="AF1111" s="72">
        <v>55</v>
      </c>
      <c r="AG1111" s="76" t="s">
        <v>33</v>
      </c>
    </row>
    <row r="1112" spans="5:33" x14ac:dyDescent="0.3">
      <c r="E1112" s="71" t="s">
        <v>1929</v>
      </c>
      <c r="F1112" s="72" t="s">
        <v>5097</v>
      </c>
      <c r="G1112" s="72" t="s">
        <v>7102</v>
      </c>
      <c r="H1112" s="72" t="s">
        <v>26</v>
      </c>
      <c r="I1112" s="72" t="s">
        <v>8027</v>
      </c>
      <c r="J1112" s="72" t="s">
        <v>8022</v>
      </c>
      <c r="K1112" s="72" t="s">
        <v>1930</v>
      </c>
      <c r="L1112" s="73">
        <v>45650</v>
      </c>
      <c r="M1112" s="74">
        <v>0.89063657407407404</v>
      </c>
      <c r="N1112" s="72">
        <v>395.57</v>
      </c>
      <c r="O1112" s="72">
        <v>3988.74</v>
      </c>
      <c r="P1112" s="72">
        <v>4384.3099999999904</v>
      </c>
      <c r="Q1112" s="72">
        <v>2635.24</v>
      </c>
      <c r="R1112" s="75">
        <v>45678</v>
      </c>
      <c r="S1112" s="72" t="str">
        <f>TEXT(Table15[[#This Row],[Billing_Date]],"YYYY")</f>
        <v>2025</v>
      </c>
      <c r="T1112" s="75">
        <v>45863</v>
      </c>
      <c r="U1112" s="72" t="s">
        <v>28</v>
      </c>
      <c r="V1112" s="72">
        <f>IF(Table15[[#This Row],[Payment_Status]]="Paid",1,0)</f>
        <v>1</v>
      </c>
      <c r="W1112" s="72">
        <f>IF(Table15[[#This Row],[Payment_Status]]="Unpaid",1,0)</f>
        <v>0</v>
      </c>
      <c r="X1112" s="72">
        <f>IF(Table15[[#This Row],[Payment_Status]]="Pending",1,0)</f>
        <v>0</v>
      </c>
      <c r="Y1112" s="72" t="s">
        <v>43</v>
      </c>
      <c r="Z1112" s="72" t="s">
        <v>30</v>
      </c>
      <c r="AA1112" s="72" t="s">
        <v>31</v>
      </c>
      <c r="AB1112" s="72">
        <v>218.24</v>
      </c>
      <c r="AC1112" s="72">
        <v>177.33</v>
      </c>
      <c r="AD1112" s="72" t="s">
        <v>46</v>
      </c>
      <c r="AE1112" s="73">
        <v>44826</v>
      </c>
      <c r="AF1112" s="72">
        <v>47</v>
      </c>
      <c r="AG1112" s="76" t="s">
        <v>64</v>
      </c>
    </row>
    <row r="1113" spans="5:33" x14ac:dyDescent="0.3">
      <c r="E1113" s="71" t="s">
        <v>2208</v>
      </c>
      <c r="F1113" s="72" t="s">
        <v>5098</v>
      </c>
      <c r="G1113" s="72" t="s">
        <v>7103</v>
      </c>
      <c r="H1113" s="72" t="s">
        <v>30</v>
      </c>
      <c r="I1113" s="72" t="s">
        <v>8027</v>
      </c>
      <c r="J1113" s="72" t="s">
        <v>8022</v>
      </c>
      <c r="K1113" s="72" t="s">
        <v>2209</v>
      </c>
      <c r="L1113" s="73">
        <v>45553</v>
      </c>
      <c r="M1113" s="74">
        <v>0.77888888888888885</v>
      </c>
      <c r="N1113" s="72">
        <v>74.61</v>
      </c>
      <c r="O1113" s="72">
        <v>2628.18</v>
      </c>
      <c r="P1113" s="72">
        <v>2702.79</v>
      </c>
      <c r="Q1113" s="72">
        <v>417.16</v>
      </c>
      <c r="R1113" s="75">
        <v>45730</v>
      </c>
      <c r="S1113" s="72" t="str">
        <f>TEXT(Table15[[#This Row],[Billing_Date]],"YYYY")</f>
        <v>2025</v>
      </c>
      <c r="T1113" s="75">
        <v>45873</v>
      </c>
      <c r="U1113" s="72" t="s">
        <v>49</v>
      </c>
      <c r="V1113" s="72">
        <f>IF(Table15[[#This Row],[Payment_Status]]="Paid",1,0)</f>
        <v>0</v>
      </c>
      <c r="W1113" s="72">
        <f>IF(Table15[[#This Row],[Payment_Status]]="Unpaid",1,0)</f>
        <v>1</v>
      </c>
      <c r="X1113" s="72">
        <f>IF(Table15[[#This Row],[Payment_Status]]="Pending",1,0)</f>
        <v>0</v>
      </c>
      <c r="Y1113" s="72" t="s">
        <v>43</v>
      </c>
      <c r="Z1113" s="72" t="s">
        <v>39</v>
      </c>
      <c r="AA1113" s="72" t="s">
        <v>45</v>
      </c>
      <c r="AB1113" s="72">
        <v>47.14</v>
      </c>
      <c r="AC1113" s="72">
        <v>27.47</v>
      </c>
      <c r="AD1113" s="72" t="s">
        <v>46</v>
      </c>
      <c r="AE1113" s="73">
        <v>45423</v>
      </c>
      <c r="AF1113" s="72">
        <v>23</v>
      </c>
      <c r="AG1113" s="76" t="s">
        <v>40</v>
      </c>
    </row>
    <row r="1114" spans="5:33" x14ac:dyDescent="0.3">
      <c r="E1114" s="71" t="s">
        <v>2210</v>
      </c>
      <c r="F1114" s="72" t="s">
        <v>5099</v>
      </c>
      <c r="G1114" s="72" t="s">
        <v>7104</v>
      </c>
      <c r="H1114" s="72" t="s">
        <v>26</v>
      </c>
      <c r="I1114" s="72" t="s">
        <v>8030</v>
      </c>
      <c r="J1114" s="72" t="s">
        <v>8023</v>
      </c>
      <c r="K1114" s="72" t="s">
        <v>2211</v>
      </c>
      <c r="L1114" s="73">
        <v>45663</v>
      </c>
      <c r="M1114" s="74">
        <v>0.12537037037037038</v>
      </c>
      <c r="N1114" s="72">
        <v>484.74</v>
      </c>
      <c r="O1114" s="72">
        <v>1934.67</v>
      </c>
      <c r="P1114" s="72">
        <v>2419.41</v>
      </c>
      <c r="Q1114" s="72">
        <v>3136.02</v>
      </c>
      <c r="R1114" s="75">
        <v>45699</v>
      </c>
      <c r="S1114" s="72" t="str">
        <f>TEXT(Table15[[#This Row],[Billing_Date]],"YYYY")</f>
        <v>2025</v>
      </c>
      <c r="T1114" s="75">
        <v>45881</v>
      </c>
      <c r="U1114" s="72" t="s">
        <v>28</v>
      </c>
      <c r="V1114" s="72">
        <f>IF(Table15[[#This Row],[Payment_Status]]="Paid",1,0)</f>
        <v>1</v>
      </c>
      <c r="W1114" s="72">
        <f>IF(Table15[[#This Row],[Payment_Status]]="Unpaid",1,0)</f>
        <v>0</v>
      </c>
      <c r="X1114" s="72">
        <f>IF(Table15[[#This Row],[Payment_Status]]="Pending",1,0)</f>
        <v>0</v>
      </c>
      <c r="Y1114" s="72" t="s">
        <v>29</v>
      </c>
      <c r="Z1114" s="72" t="s">
        <v>44</v>
      </c>
      <c r="AA1114" s="72" t="s">
        <v>51</v>
      </c>
      <c r="AB1114" s="72">
        <v>321.88</v>
      </c>
      <c r="AC1114" s="72">
        <v>162.86000000000001</v>
      </c>
      <c r="AD1114" s="72" t="s">
        <v>46</v>
      </c>
      <c r="AE1114" s="73">
        <v>44578</v>
      </c>
      <c r="AF1114" s="72">
        <v>47</v>
      </c>
      <c r="AG1114" s="76" t="s">
        <v>64</v>
      </c>
    </row>
    <row r="1115" spans="5:33" x14ac:dyDescent="0.3">
      <c r="E1115" s="71" t="s">
        <v>2212</v>
      </c>
      <c r="F1115" s="72" t="s">
        <v>5100</v>
      </c>
      <c r="G1115" s="72" t="s">
        <v>7105</v>
      </c>
      <c r="H1115" s="72" t="s">
        <v>26</v>
      </c>
      <c r="I1115" s="72" t="s">
        <v>8031</v>
      </c>
      <c r="J1115" s="72" t="s">
        <v>8024</v>
      </c>
      <c r="K1115" s="72" t="s">
        <v>2213</v>
      </c>
      <c r="L1115" s="73">
        <v>45538</v>
      </c>
      <c r="M1115" s="74">
        <v>0.42702546296296295</v>
      </c>
      <c r="N1115" s="72">
        <v>450.43</v>
      </c>
      <c r="O1115" s="72">
        <v>2832.36</v>
      </c>
      <c r="P1115" s="72">
        <v>3282.79</v>
      </c>
      <c r="Q1115" s="72">
        <v>2047.22</v>
      </c>
      <c r="R1115" s="75">
        <v>45546</v>
      </c>
      <c r="S1115" s="72" t="str">
        <f>TEXT(Table15[[#This Row],[Billing_Date]],"YYYY")</f>
        <v>2024</v>
      </c>
      <c r="T1115" s="75">
        <v>45869</v>
      </c>
      <c r="U1115" s="72" t="s">
        <v>49</v>
      </c>
      <c r="V1115" s="72">
        <f>IF(Table15[[#This Row],[Payment_Status]]="Paid",1,0)</f>
        <v>0</v>
      </c>
      <c r="W1115" s="72">
        <f>IF(Table15[[#This Row],[Payment_Status]]="Unpaid",1,0)</f>
        <v>1</v>
      </c>
      <c r="X1115" s="72">
        <f>IF(Table15[[#This Row],[Payment_Status]]="Pending",1,0)</f>
        <v>0</v>
      </c>
      <c r="Y1115" s="72" t="s">
        <v>50</v>
      </c>
      <c r="Z1115" s="72" t="s">
        <v>44</v>
      </c>
      <c r="AA1115" s="72" t="s">
        <v>45</v>
      </c>
      <c r="AB1115" s="72">
        <v>240.71</v>
      </c>
      <c r="AC1115" s="72">
        <v>209.72</v>
      </c>
      <c r="AD1115" s="72" t="s">
        <v>46</v>
      </c>
      <c r="AE1115" s="73">
        <v>42694</v>
      </c>
      <c r="AF1115" s="72">
        <v>61</v>
      </c>
      <c r="AG1115" s="76" t="s">
        <v>33</v>
      </c>
    </row>
    <row r="1116" spans="5:33" x14ac:dyDescent="0.3">
      <c r="E1116" s="71" t="s">
        <v>2214</v>
      </c>
      <c r="F1116" s="72" t="s">
        <v>5101</v>
      </c>
      <c r="G1116" s="72" t="s">
        <v>7106</v>
      </c>
      <c r="H1116" s="72" t="s">
        <v>30</v>
      </c>
      <c r="I1116" s="72" t="s">
        <v>8031</v>
      </c>
      <c r="J1116" s="72" t="s">
        <v>8024</v>
      </c>
      <c r="K1116" s="72" t="s">
        <v>2215</v>
      </c>
      <c r="L1116" s="73">
        <v>45638</v>
      </c>
      <c r="M1116" s="74">
        <v>0.9316550925925926</v>
      </c>
      <c r="N1116" s="72">
        <v>202.3</v>
      </c>
      <c r="O1116" s="72">
        <v>3385.68</v>
      </c>
      <c r="P1116" s="72">
        <v>3587.98</v>
      </c>
      <c r="Q1116" s="72">
        <v>1461.51</v>
      </c>
      <c r="R1116" s="75">
        <v>45642</v>
      </c>
      <c r="S1116" s="72" t="str">
        <f>TEXT(Table15[[#This Row],[Billing_Date]],"YYYY")</f>
        <v>2024</v>
      </c>
      <c r="T1116" s="75">
        <v>45858</v>
      </c>
      <c r="U1116" s="72" t="s">
        <v>37</v>
      </c>
      <c r="V1116" s="72">
        <f>IF(Table15[[#This Row],[Payment_Status]]="Paid",1,0)</f>
        <v>0</v>
      </c>
      <c r="W1116" s="72">
        <f>IF(Table15[[#This Row],[Payment_Status]]="Unpaid",1,0)</f>
        <v>0</v>
      </c>
      <c r="X1116" s="72">
        <f>IF(Table15[[#This Row],[Payment_Status]]="Pending",1,0)</f>
        <v>1</v>
      </c>
      <c r="Y1116" s="72" t="s">
        <v>50</v>
      </c>
      <c r="Z1116" s="72" t="s">
        <v>39</v>
      </c>
      <c r="AA1116" s="72" t="s">
        <v>45</v>
      </c>
      <c r="AB1116" s="72">
        <v>86.36</v>
      </c>
      <c r="AC1116" s="72">
        <v>115.94</v>
      </c>
      <c r="AD1116" s="72" t="s">
        <v>46</v>
      </c>
      <c r="AE1116" s="73">
        <v>43211</v>
      </c>
      <c r="AF1116" s="72">
        <v>29</v>
      </c>
      <c r="AG1116" s="76" t="s">
        <v>64</v>
      </c>
    </row>
    <row r="1117" spans="5:33" x14ac:dyDescent="0.3">
      <c r="E1117" s="71" t="s">
        <v>2216</v>
      </c>
      <c r="F1117" s="72" t="s">
        <v>5102</v>
      </c>
      <c r="G1117" s="72" t="s">
        <v>7107</v>
      </c>
      <c r="H1117" s="72" t="s">
        <v>30</v>
      </c>
      <c r="I1117" s="72" t="s">
        <v>8025</v>
      </c>
      <c r="J1117" s="72" t="s">
        <v>8020</v>
      </c>
      <c r="K1117" s="72" t="s">
        <v>2217</v>
      </c>
      <c r="L1117" s="73">
        <v>45814</v>
      </c>
      <c r="M1117" s="74">
        <v>0.19688657407407406</v>
      </c>
      <c r="N1117" s="72">
        <v>398.8</v>
      </c>
      <c r="O1117" s="72">
        <v>3591.14</v>
      </c>
      <c r="P1117" s="72">
        <v>3989.94</v>
      </c>
      <c r="Q1117" s="72">
        <v>2453.38</v>
      </c>
      <c r="R1117" s="75">
        <v>45816</v>
      </c>
      <c r="S1117" s="72" t="str">
        <f>TEXT(Table15[[#This Row],[Billing_Date]],"YYYY")</f>
        <v>2025</v>
      </c>
      <c r="T1117" s="75">
        <v>45882</v>
      </c>
      <c r="U1117" s="72" t="s">
        <v>28</v>
      </c>
      <c r="V1117" s="72">
        <f>IF(Table15[[#This Row],[Payment_Status]]="Paid",1,0)</f>
        <v>1</v>
      </c>
      <c r="W1117" s="72">
        <f>IF(Table15[[#This Row],[Payment_Status]]="Unpaid",1,0)</f>
        <v>0</v>
      </c>
      <c r="X1117" s="72">
        <f>IF(Table15[[#This Row],[Payment_Status]]="Pending",1,0)</f>
        <v>0</v>
      </c>
      <c r="Y1117" s="72" t="s">
        <v>29</v>
      </c>
      <c r="Z1117" s="72" t="s">
        <v>30</v>
      </c>
      <c r="AA1117" s="72" t="s">
        <v>85</v>
      </c>
      <c r="AB1117" s="72">
        <v>267.52</v>
      </c>
      <c r="AC1117" s="72">
        <v>131.28</v>
      </c>
      <c r="AD1117" s="72" t="s">
        <v>32</v>
      </c>
      <c r="AE1117" s="73">
        <v>43578</v>
      </c>
      <c r="AF1117" s="72">
        <v>70</v>
      </c>
      <c r="AG1117" s="76" t="s">
        <v>33</v>
      </c>
    </row>
    <row r="1118" spans="5:33" x14ac:dyDescent="0.3">
      <c r="E1118" s="71" t="s">
        <v>2218</v>
      </c>
      <c r="F1118" s="72" t="s">
        <v>5103</v>
      </c>
      <c r="G1118" s="72" t="s">
        <v>7108</v>
      </c>
      <c r="H1118" s="72" t="s">
        <v>26</v>
      </c>
      <c r="I1118" s="72" t="s">
        <v>8030</v>
      </c>
      <c r="J1118" s="72" t="s">
        <v>8023</v>
      </c>
      <c r="K1118" s="72" t="s">
        <v>2219</v>
      </c>
      <c r="L1118" s="73">
        <v>45585</v>
      </c>
      <c r="M1118" s="74">
        <v>0.37546296296296294</v>
      </c>
      <c r="N1118" s="72">
        <v>477.17</v>
      </c>
      <c r="O1118" s="72">
        <v>2607.58</v>
      </c>
      <c r="P1118" s="72">
        <v>3084.75</v>
      </c>
      <c r="Q1118" s="72">
        <v>3284.82</v>
      </c>
      <c r="R1118" s="75">
        <v>45587</v>
      </c>
      <c r="S1118" s="72" t="str">
        <f>TEXT(Table15[[#This Row],[Billing_Date]],"YYYY")</f>
        <v>2024</v>
      </c>
      <c r="T1118" s="75">
        <v>45882</v>
      </c>
      <c r="U1118" s="72" t="s">
        <v>28</v>
      </c>
      <c r="V1118" s="72">
        <f>IF(Table15[[#This Row],[Payment_Status]]="Paid",1,0)</f>
        <v>1</v>
      </c>
      <c r="W1118" s="72">
        <f>IF(Table15[[#This Row],[Payment_Status]]="Unpaid",1,0)</f>
        <v>0</v>
      </c>
      <c r="X1118" s="72">
        <f>IF(Table15[[#This Row],[Payment_Status]]="Pending",1,0)</f>
        <v>0</v>
      </c>
      <c r="Y1118" s="72" t="s">
        <v>29</v>
      </c>
      <c r="Z1118" s="72" t="s">
        <v>30</v>
      </c>
      <c r="AA1118" s="72" t="s">
        <v>63</v>
      </c>
      <c r="AB1118" s="72">
        <v>252.78</v>
      </c>
      <c r="AC1118" s="72">
        <v>224.39</v>
      </c>
      <c r="AD1118" s="72" t="s">
        <v>32</v>
      </c>
      <c r="AE1118" s="73">
        <v>44973</v>
      </c>
      <c r="AF1118" s="72">
        <v>58</v>
      </c>
      <c r="AG1118" s="76" t="s">
        <v>33</v>
      </c>
    </row>
    <row r="1119" spans="5:33" x14ac:dyDescent="0.3">
      <c r="E1119" s="71" t="s">
        <v>2220</v>
      </c>
      <c r="F1119" s="72" t="s">
        <v>5104</v>
      </c>
      <c r="G1119" s="72" t="s">
        <v>7109</v>
      </c>
      <c r="H1119" s="72" t="s">
        <v>35</v>
      </c>
      <c r="I1119" s="72" t="s">
        <v>8031</v>
      </c>
      <c r="J1119" s="72" t="s">
        <v>8024</v>
      </c>
      <c r="K1119" s="72" t="s">
        <v>2221</v>
      </c>
      <c r="L1119" s="73">
        <v>45615</v>
      </c>
      <c r="M1119" s="74">
        <v>0.92054398148148153</v>
      </c>
      <c r="N1119" s="72">
        <v>82.33</v>
      </c>
      <c r="O1119" s="72">
        <v>4961.03</v>
      </c>
      <c r="P1119" s="72">
        <v>5043.3599999999997</v>
      </c>
      <c r="Q1119" s="72">
        <v>455.68</v>
      </c>
      <c r="R1119" s="75">
        <v>45696</v>
      </c>
      <c r="S1119" s="72" t="str">
        <f>TEXT(Table15[[#This Row],[Billing_Date]],"YYYY")</f>
        <v>2025</v>
      </c>
      <c r="T1119" s="75">
        <v>45883</v>
      </c>
      <c r="U1119" s="72" t="s">
        <v>37</v>
      </c>
      <c r="V1119" s="72">
        <f>IF(Table15[[#This Row],[Payment_Status]]="Paid",1,0)</f>
        <v>0</v>
      </c>
      <c r="W1119" s="72">
        <f>IF(Table15[[#This Row],[Payment_Status]]="Unpaid",1,0)</f>
        <v>0</v>
      </c>
      <c r="X1119" s="72">
        <f>IF(Table15[[#This Row],[Payment_Status]]="Pending",1,0)</f>
        <v>1</v>
      </c>
      <c r="Y1119" s="72" t="s">
        <v>38</v>
      </c>
      <c r="Z1119" s="72" t="s">
        <v>44</v>
      </c>
      <c r="AA1119" s="72" t="s">
        <v>51</v>
      </c>
      <c r="AB1119" s="72">
        <v>55.62</v>
      </c>
      <c r="AC1119" s="72">
        <v>26.71</v>
      </c>
      <c r="AD1119" s="72" t="s">
        <v>32</v>
      </c>
      <c r="AE1119" s="73">
        <v>44101</v>
      </c>
      <c r="AF1119" s="72">
        <v>65</v>
      </c>
      <c r="AG1119" s="76" t="s">
        <v>64</v>
      </c>
    </row>
    <row r="1120" spans="5:33" x14ac:dyDescent="0.3">
      <c r="E1120" s="71" t="s">
        <v>2222</v>
      </c>
      <c r="F1120" s="72" t="s">
        <v>5105</v>
      </c>
      <c r="G1120" s="72" t="s">
        <v>7110</v>
      </c>
      <c r="H1120" s="72" t="s">
        <v>26</v>
      </c>
      <c r="I1120" s="72" t="s">
        <v>8030</v>
      </c>
      <c r="J1120" s="72" t="s">
        <v>8023</v>
      </c>
      <c r="K1120" s="72" t="s">
        <v>2223</v>
      </c>
      <c r="L1120" s="73">
        <v>45565</v>
      </c>
      <c r="M1120" s="74">
        <v>8.4675925925925932E-2</v>
      </c>
      <c r="N1120" s="72">
        <v>200.86</v>
      </c>
      <c r="O1120" s="72">
        <v>4436.57</v>
      </c>
      <c r="P1120" s="72">
        <v>4637.4299999999903</v>
      </c>
      <c r="Q1120" s="72">
        <v>1054.04</v>
      </c>
      <c r="R1120" s="75">
        <v>45745</v>
      </c>
      <c r="S1120" s="72" t="str">
        <f>TEXT(Table15[[#This Row],[Billing_Date]],"YYYY")</f>
        <v>2025</v>
      </c>
      <c r="T1120" s="75">
        <v>45874</v>
      </c>
      <c r="U1120" s="72" t="s">
        <v>49</v>
      </c>
      <c r="V1120" s="72">
        <f>IF(Table15[[#This Row],[Payment_Status]]="Paid",1,0)</f>
        <v>0</v>
      </c>
      <c r="W1120" s="72">
        <f>IF(Table15[[#This Row],[Payment_Status]]="Unpaid",1,0)</f>
        <v>1</v>
      </c>
      <c r="X1120" s="72">
        <f>IF(Table15[[#This Row],[Payment_Status]]="Pending",1,0)</f>
        <v>0</v>
      </c>
      <c r="Y1120" s="72" t="s">
        <v>38</v>
      </c>
      <c r="Z1120" s="72" t="s">
        <v>44</v>
      </c>
      <c r="AA1120" s="72" t="s">
        <v>63</v>
      </c>
      <c r="AB1120" s="72">
        <v>134.13</v>
      </c>
      <c r="AC1120" s="72">
        <v>66.73</v>
      </c>
      <c r="AD1120" s="72" t="s">
        <v>46</v>
      </c>
      <c r="AE1120" s="73">
        <v>42913</v>
      </c>
      <c r="AF1120" s="72">
        <v>66</v>
      </c>
      <c r="AG1120" s="76" t="s">
        <v>33</v>
      </c>
    </row>
    <row r="1121" spans="5:33" x14ac:dyDescent="0.3">
      <c r="E1121" s="71" t="s">
        <v>2224</v>
      </c>
      <c r="F1121" s="72" t="s">
        <v>5106</v>
      </c>
      <c r="G1121" s="72" t="s">
        <v>7111</v>
      </c>
      <c r="H1121" s="72" t="s">
        <v>30</v>
      </c>
      <c r="I1121" s="72" t="s">
        <v>8026</v>
      </c>
      <c r="J1121" s="72" t="s">
        <v>8021</v>
      </c>
      <c r="K1121" s="72" t="s">
        <v>2225</v>
      </c>
      <c r="L1121" s="73">
        <v>45772</v>
      </c>
      <c r="M1121" s="74">
        <v>0.27524305555555556</v>
      </c>
      <c r="N1121" s="72">
        <v>110.93</v>
      </c>
      <c r="O1121" s="72">
        <v>2653</v>
      </c>
      <c r="P1121" s="72">
        <v>2763.93</v>
      </c>
      <c r="Q1121" s="72">
        <v>572.77</v>
      </c>
      <c r="R1121" s="75">
        <v>45774</v>
      </c>
      <c r="S1121" s="72" t="str">
        <f>TEXT(Table15[[#This Row],[Billing_Date]],"YYYY")</f>
        <v>2025</v>
      </c>
      <c r="T1121" s="75">
        <v>45882</v>
      </c>
      <c r="U1121" s="72" t="s">
        <v>28</v>
      </c>
      <c r="V1121" s="72">
        <f>IF(Table15[[#This Row],[Payment_Status]]="Paid",1,0)</f>
        <v>1</v>
      </c>
      <c r="W1121" s="72">
        <f>IF(Table15[[#This Row],[Payment_Status]]="Unpaid",1,0)</f>
        <v>0</v>
      </c>
      <c r="X1121" s="72">
        <f>IF(Table15[[#This Row],[Payment_Status]]="Pending",1,0)</f>
        <v>0</v>
      </c>
      <c r="Y1121" s="72" t="s">
        <v>43</v>
      </c>
      <c r="Z1121" s="72" t="s">
        <v>39</v>
      </c>
      <c r="AA1121" s="72" t="s">
        <v>85</v>
      </c>
      <c r="AB1121" s="72">
        <v>55.92</v>
      </c>
      <c r="AC1121" s="72">
        <v>55.01</v>
      </c>
      <c r="AD1121" s="72" t="s">
        <v>46</v>
      </c>
      <c r="AE1121" s="73">
        <v>42639</v>
      </c>
      <c r="AF1121" s="72">
        <v>32</v>
      </c>
      <c r="AG1121" s="76" t="s">
        <v>64</v>
      </c>
    </row>
    <row r="1122" spans="5:33" x14ac:dyDescent="0.3">
      <c r="E1122" s="71" t="s">
        <v>2226</v>
      </c>
      <c r="F1122" s="72" t="s">
        <v>5107</v>
      </c>
      <c r="G1122" s="72" t="s">
        <v>7112</v>
      </c>
      <c r="H1122" s="72" t="s">
        <v>26</v>
      </c>
      <c r="I1122" s="72" t="s">
        <v>8027</v>
      </c>
      <c r="J1122" s="72" t="s">
        <v>8022</v>
      </c>
      <c r="K1122" s="72" t="s">
        <v>2227</v>
      </c>
      <c r="L1122" s="73">
        <v>45690</v>
      </c>
      <c r="M1122" s="74">
        <v>0.36898148148148147</v>
      </c>
      <c r="N1122" s="72">
        <v>303.73</v>
      </c>
      <c r="O1122" s="72">
        <v>1549.24</v>
      </c>
      <c r="P1122" s="72">
        <v>1852.97</v>
      </c>
      <c r="Q1122" s="72">
        <v>1995.87</v>
      </c>
      <c r="R1122" s="75">
        <v>45703</v>
      </c>
      <c r="S1122" s="72" t="str">
        <f>TEXT(Table15[[#This Row],[Billing_Date]],"YYYY")</f>
        <v>2025</v>
      </c>
      <c r="T1122" s="75">
        <v>45870</v>
      </c>
      <c r="U1122" s="72" t="s">
        <v>37</v>
      </c>
      <c r="V1122" s="72">
        <f>IF(Table15[[#This Row],[Payment_Status]]="Paid",1,0)</f>
        <v>0</v>
      </c>
      <c r="W1122" s="72">
        <f>IF(Table15[[#This Row],[Payment_Status]]="Unpaid",1,0)</f>
        <v>0</v>
      </c>
      <c r="X1122" s="72">
        <f>IF(Table15[[#This Row],[Payment_Status]]="Pending",1,0)</f>
        <v>1</v>
      </c>
      <c r="Y1122" s="72" t="s">
        <v>50</v>
      </c>
      <c r="Z1122" s="72" t="s">
        <v>30</v>
      </c>
      <c r="AA1122" s="72" t="s">
        <v>31</v>
      </c>
      <c r="AB1122" s="72">
        <v>168.79</v>
      </c>
      <c r="AC1122" s="72">
        <v>134.94</v>
      </c>
      <c r="AD1122" s="72" t="s">
        <v>32</v>
      </c>
      <c r="AE1122" s="73">
        <v>43572</v>
      </c>
      <c r="AF1122" s="72">
        <v>44</v>
      </c>
      <c r="AG1122" s="76" t="s">
        <v>64</v>
      </c>
    </row>
    <row r="1123" spans="5:33" x14ac:dyDescent="0.3">
      <c r="E1123" s="71" t="s">
        <v>2228</v>
      </c>
      <c r="F1123" s="72" t="s">
        <v>5108</v>
      </c>
      <c r="G1123" s="72" t="s">
        <v>7113</v>
      </c>
      <c r="H1123" s="72" t="s">
        <v>30</v>
      </c>
      <c r="I1123" s="72" t="s">
        <v>8027</v>
      </c>
      <c r="J1123" s="72" t="s">
        <v>8022</v>
      </c>
      <c r="K1123" s="72" t="s">
        <v>2229</v>
      </c>
      <c r="L1123" s="73">
        <v>45787</v>
      </c>
      <c r="M1123" s="74">
        <v>0.63146990740740738</v>
      </c>
      <c r="N1123" s="72">
        <v>292.89999999999998</v>
      </c>
      <c r="O1123" s="72">
        <v>1644.41</v>
      </c>
      <c r="P1123" s="72">
        <v>1937.31</v>
      </c>
      <c r="Q1123" s="72">
        <v>1831.86</v>
      </c>
      <c r="R1123" s="75">
        <v>45790</v>
      </c>
      <c r="S1123" s="72" t="str">
        <f>TEXT(Table15[[#This Row],[Billing_Date]],"YYYY")</f>
        <v>2025</v>
      </c>
      <c r="T1123" s="75">
        <v>45857</v>
      </c>
      <c r="U1123" s="72" t="s">
        <v>37</v>
      </c>
      <c r="V1123" s="72">
        <f>IF(Table15[[#This Row],[Payment_Status]]="Paid",1,0)</f>
        <v>0</v>
      </c>
      <c r="W1123" s="72">
        <f>IF(Table15[[#This Row],[Payment_Status]]="Unpaid",1,0)</f>
        <v>0</v>
      </c>
      <c r="X1123" s="72">
        <f>IF(Table15[[#This Row],[Payment_Status]]="Pending",1,0)</f>
        <v>1</v>
      </c>
      <c r="Y1123" s="72" t="s">
        <v>43</v>
      </c>
      <c r="Z1123" s="72" t="s">
        <v>30</v>
      </c>
      <c r="AA1123" s="72" t="s">
        <v>45</v>
      </c>
      <c r="AB1123" s="72">
        <v>157.46</v>
      </c>
      <c r="AC1123" s="72">
        <v>135.44</v>
      </c>
      <c r="AD1123" s="72" t="s">
        <v>32</v>
      </c>
      <c r="AE1123" s="73">
        <v>44704</v>
      </c>
      <c r="AF1123" s="72">
        <v>44</v>
      </c>
      <c r="AG1123" s="76" t="s">
        <v>33</v>
      </c>
    </row>
    <row r="1124" spans="5:33" x14ac:dyDescent="0.3">
      <c r="E1124" s="71" t="s">
        <v>2230</v>
      </c>
      <c r="F1124" s="72" t="s">
        <v>5109</v>
      </c>
      <c r="G1124" s="72" t="s">
        <v>7114</v>
      </c>
      <c r="H1124" s="72" t="s">
        <v>30</v>
      </c>
      <c r="I1124" s="72" t="s">
        <v>8028</v>
      </c>
      <c r="J1124" s="72" t="s">
        <v>8022</v>
      </c>
      <c r="K1124" s="72" t="s">
        <v>2231</v>
      </c>
      <c r="L1124" s="73">
        <v>45590</v>
      </c>
      <c r="M1124" s="74">
        <v>0.28565972222222225</v>
      </c>
      <c r="N1124" s="72">
        <v>498.58</v>
      </c>
      <c r="O1124" s="72">
        <v>3852.71</v>
      </c>
      <c r="P1124" s="72">
        <v>4351.29</v>
      </c>
      <c r="Q1124" s="72">
        <v>2457.44</v>
      </c>
      <c r="R1124" s="75">
        <v>45649</v>
      </c>
      <c r="S1124" s="72" t="str">
        <f>TEXT(Table15[[#This Row],[Billing_Date]],"YYYY")</f>
        <v>2024</v>
      </c>
      <c r="T1124" s="75">
        <v>45859</v>
      </c>
      <c r="U1124" s="72" t="s">
        <v>28</v>
      </c>
      <c r="V1124" s="72">
        <f>IF(Table15[[#This Row],[Payment_Status]]="Paid",1,0)</f>
        <v>1</v>
      </c>
      <c r="W1124" s="72">
        <f>IF(Table15[[#This Row],[Payment_Status]]="Unpaid",1,0)</f>
        <v>0</v>
      </c>
      <c r="X1124" s="72">
        <f>IF(Table15[[#This Row],[Payment_Status]]="Pending",1,0)</f>
        <v>0</v>
      </c>
      <c r="Y1124" s="72" t="s">
        <v>29</v>
      </c>
      <c r="Z1124" s="72" t="s">
        <v>44</v>
      </c>
      <c r="AA1124" s="72" t="s">
        <v>85</v>
      </c>
      <c r="AB1124" s="72">
        <v>238.74</v>
      </c>
      <c r="AC1124" s="72">
        <v>259.83999999999997</v>
      </c>
      <c r="AD1124" s="72" t="s">
        <v>32</v>
      </c>
      <c r="AE1124" s="73">
        <v>43844</v>
      </c>
      <c r="AF1124" s="72">
        <v>35</v>
      </c>
      <c r="AG1124" s="76" t="s">
        <v>40</v>
      </c>
    </row>
    <row r="1125" spans="5:33" x14ac:dyDescent="0.3">
      <c r="E1125" s="71" t="s">
        <v>2232</v>
      </c>
      <c r="F1125" s="72" t="s">
        <v>5110</v>
      </c>
      <c r="G1125" s="72" t="s">
        <v>7115</v>
      </c>
      <c r="H1125" s="72" t="s">
        <v>26</v>
      </c>
      <c r="I1125" s="72" t="s">
        <v>8030</v>
      </c>
      <c r="J1125" s="72" t="s">
        <v>8023</v>
      </c>
      <c r="K1125" s="72" t="s">
        <v>2233</v>
      </c>
      <c r="L1125" s="73">
        <v>45535</v>
      </c>
      <c r="M1125" s="74">
        <v>0.49589120370370371</v>
      </c>
      <c r="N1125" s="72">
        <v>276.38</v>
      </c>
      <c r="O1125" s="72">
        <v>1434.85</v>
      </c>
      <c r="P1125" s="72">
        <v>1711.23</v>
      </c>
      <c r="Q1125" s="72">
        <v>1966.67</v>
      </c>
      <c r="R1125" s="75">
        <v>45742</v>
      </c>
      <c r="S1125" s="72" t="str">
        <f>TEXT(Table15[[#This Row],[Billing_Date]],"YYYY")</f>
        <v>2025</v>
      </c>
      <c r="T1125" s="75">
        <v>45876</v>
      </c>
      <c r="U1125" s="72" t="s">
        <v>28</v>
      </c>
      <c r="V1125" s="72">
        <f>IF(Table15[[#This Row],[Payment_Status]]="Paid",1,0)</f>
        <v>1</v>
      </c>
      <c r="W1125" s="72">
        <f>IF(Table15[[#This Row],[Payment_Status]]="Unpaid",1,0)</f>
        <v>0</v>
      </c>
      <c r="X1125" s="72">
        <f>IF(Table15[[#This Row],[Payment_Status]]="Pending",1,0)</f>
        <v>0</v>
      </c>
      <c r="Y1125" s="72" t="s">
        <v>58</v>
      </c>
      <c r="Z1125" s="72" t="s">
        <v>39</v>
      </c>
      <c r="AA1125" s="72" t="s">
        <v>85</v>
      </c>
      <c r="AB1125" s="72">
        <v>153.47999999999999</v>
      </c>
      <c r="AC1125" s="72">
        <v>122.9</v>
      </c>
      <c r="AD1125" s="72" t="s">
        <v>46</v>
      </c>
      <c r="AE1125" s="73">
        <v>43562</v>
      </c>
      <c r="AF1125" s="72">
        <v>74</v>
      </c>
      <c r="AG1125" s="76" t="s">
        <v>33</v>
      </c>
    </row>
    <row r="1126" spans="5:33" x14ac:dyDescent="0.3">
      <c r="E1126" s="71" t="s">
        <v>2234</v>
      </c>
      <c r="F1126" s="72" t="s">
        <v>5111</v>
      </c>
      <c r="G1126" s="72" t="s">
        <v>7116</v>
      </c>
      <c r="H1126" s="72" t="s">
        <v>30</v>
      </c>
      <c r="I1126" s="72" t="s">
        <v>8030</v>
      </c>
      <c r="J1126" s="72" t="s">
        <v>8023</v>
      </c>
      <c r="K1126" s="72" t="s">
        <v>2235</v>
      </c>
      <c r="L1126" s="73">
        <v>45795</v>
      </c>
      <c r="M1126" s="74">
        <v>0.45641203703703703</v>
      </c>
      <c r="N1126" s="72">
        <v>278.33999999999997</v>
      </c>
      <c r="O1126" s="72">
        <v>2108.1</v>
      </c>
      <c r="P1126" s="72">
        <v>2386.44</v>
      </c>
      <c r="Q1126" s="72">
        <v>1844.32</v>
      </c>
      <c r="R1126" s="75">
        <v>45796</v>
      </c>
      <c r="S1126" s="72" t="str">
        <f>TEXT(Table15[[#This Row],[Billing_Date]],"YYYY")</f>
        <v>2025</v>
      </c>
      <c r="T1126" s="75">
        <v>45883</v>
      </c>
      <c r="U1126" s="72" t="s">
        <v>49</v>
      </c>
      <c r="V1126" s="72">
        <f>IF(Table15[[#This Row],[Payment_Status]]="Paid",1,0)</f>
        <v>0</v>
      </c>
      <c r="W1126" s="72">
        <f>IF(Table15[[#This Row],[Payment_Status]]="Unpaid",1,0)</f>
        <v>1</v>
      </c>
      <c r="X1126" s="72">
        <f>IF(Table15[[#This Row],[Payment_Status]]="Pending",1,0)</f>
        <v>0</v>
      </c>
      <c r="Y1126" s="72" t="s">
        <v>43</v>
      </c>
      <c r="Z1126" s="72" t="s">
        <v>44</v>
      </c>
      <c r="AA1126" s="72" t="s">
        <v>63</v>
      </c>
      <c r="AB1126" s="72">
        <v>152.07</v>
      </c>
      <c r="AC1126" s="72">
        <v>126.27</v>
      </c>
      <c r="AD1126" s="72" t="s">
        <v>46</v>
      </c>
      <c r="AE1126" s="73">
        <v>44472</v>
      </c>
      <c r="AF1126" s="72">
        <v>27</v>
      </c>
      <c r="AG1126" s="76" t="s">
        <v>40</v>
      </c>
    </row>
    <row r="1127" spans="5:33" x14ac:dyDescent="0.3">
      <c r="E1127" s="71" t="s">
        <v>2149</v>
      </c>
      <c r="F1127" s="72" t="s">
        <v>5112</v>
      </c>
      <c r="G1127" s="72" t="s">
        <v>7117</v>
      </c>
      <c r="H1127" s="72" t="s">
        <v>35</v>
      </c>
      <c r="I1127" s="72" t="s">
        <v>8025</v>
      </c>
      <c r="J1127" s="72" t="s">
        <v>8020</v>
      </c>
      <c r="K1127" s="72" t="s">
        <v>2150</v>
      </c>
      <c r="L1127" s="73">
        <v>45506</v>
      </c>
      <c r="M1127" s="74">
        <v>0.79568287037037033</v>
      </c>
      <c r="N1127" s="72">
        <v>407.9</v>
      </c>
      <c r="O1127" s="72">
        <v>3988.74</v>
      </c>
      <c r="P1127" s="72">
        <v>4396.6399999999903</v>
      </c>
      <c r="Q1127" s="72">
        <v>1930.11</v>
      </c>
      <c r="R1127" s="75">
        <v>45836</v>
      </c>
      <c r="S1127" s="72" t="str">
        <f>TEXT(Table15[[#This Row],[Billing_Date]],"YYYY")</f>
        <v>2025</v>
      </c>
      <c r="T1127" s="75">
        <v>45862</v>
      </c>
      <c r="U1127" s="72" t="s">
        <v>49</v>
      </c>
      <c r="V1127" s="72">
        <f>IF(Table15[[#This Row],[Payment_Status]]="Paid",1,0)</f>
        <v>0</v>
      </c>
      <c r="W1127" s="72">
        <f>IF(Table15[[#This Row],[Payment_Status]]="Unpaid",1,0)</f>
        <v>1</v>
      </c>
      <c r="X1127" s="72">
        <f>IF(Table15[[#This Row],[Payment_Status]]="Pending",1,0)</f>
        <v>0</v>
      </c>
      <c r="Y1127" s="72" t="s">
        <v>43</v>
      </c>
      <c r="Z1127" s="72" t="s">
        <v>39</v>
      </c>
      <c r="AA1127" s="72" t="s">
        <v>51</v>
      </c>
      <c r="AB1127" s="72">
        <v>265.32</v>
      </c>
      <c r="AC1127" s="72">
        <v>142.58000000000001</v>
      </c>
      <c r="AD1127" s="72" t="s">
        <v>46</v>
      </c>
      <c r="AE1127" s="73">
        <v>44753</v>
      </c>
      <c r="AF1127" s="72">
        <v>72</v>
      </c>
      <c r="AG1127" s="76" t="s">
        <v>40</v>
      </c>
    </row>
    <row r="1128" spans="5:33" x14ac:dyDescent="0.3">
      <c r="E1128" s="71" t="s">
        <v>2238</v>
      </c>
      <c r="F1128" s="72" t="s">
        <v>5113</v>
      </c>
      <c r="G1128" s="72" t="s">
        <v>7118</v>
      </c>
      <c r="H1128" s="72" t="s">
        <v>30</v>
      </c>
      <c r="I1128" s="72" t="s">
        <v>8028</v>
      </c>
      <c r="J1128" s="72" t="s">
        <v>8022</v>
      </c>
      <c r="K1128" s="72" t="s">
        <v>2239</v>
      </c>
      <c r="L1128" s="73">
        <v>45698</v>
      </c>
      <c r="M1128" s="74">
        <v>0.49876157407407407</v>
      </c>
      <c r="N1128" s="72">
        <v>387.62</v>
      </c>
      <c r="O1128" s="72">
        <v>2633.26</v>
      </c>
      <c r="P1128" s="72">
        <v>3020.88</v>
      </c>
      <c r="Q1128" s="72">
        <v>1977.96</v>
      </c>
      <c r="R1128" s="75">
        <v>45847</v>
      </c>
      <c r="S1128" s="72" t="str">
        <f>TEXT(Table15[[#This Row],[Billing_Date]],"YYYY")</f>
        <v>2025</v>
      </c>
      <c r="T1128" s="75">
        <v>45870</v>
      </c>
      <c r="U1128" s="72" t="s">
        <v>28</v>
      </c>
      <c r="V1128" s="72">
        <f>IF(Table15[[#This Row],[Payment_Status]]="Paid",1,0)</f>
        <v>1</v>
      </c>
      <c r="W1128" s="72">
        <f>IF(Table15[[#This Row],[Payment_Status]]="Unpaid",1,0)</f>
        <v>0</v>
      </c>
      <c r="X1128" s="72">
        <f>IF(Table15[[#This Row],[Payment_Status]]="Pending",1,0)</f>
        <v>0</v>
      </c>
      <c r="Y1128" s="72" t="s">
        <v>58</v>
      </c>
      <c r="Z1128" s="72" t="s">
        <v>39</v>
      </c>
      <c r="AA1128" s="72" t="s">
        <v>31</v>
      </c>
      <c r="AB1128" s="72">
        <v>163.71</v>
      </c>
      <c r="AC1128" s="72">
        <v>223.91</v>
      </c>
      <c r="AD1128" s="72" t="s">
        <v>32</v>
      </c>
      <c r="AE1128" s="73">
        <v>43760</v>
      </c>
      <c r="AF1128" s="72">
        <v>69</v>
      </c>
      <c r="AG1128" s="76" t="s">
        <v>64</v>
      </c>
    </row>
    <row r="1129" spans="5:33" x14ac:dyDescent="0.3">
      <c r="E1129" s="71" t="s">
        <v>2240</v>
      </c>
      <c r="F1129" s="72" t="s">
        <v>5114</v>
      </c>
      <c r="G1129" s="72" t="s">
        <v>7119</v>
      </c>
      <c r="H1129" s="72" t="s">
        <v>30</v>
      </c>
      <c r="I1129" s="72" t="s">
        <v>8029</v>
      </c>
      <c r="J1129" s="72" t="s">
        <v>8020</v>
      </c>
      <c r="K1129" s="72" t="s">
        <v>2241</v>
      </c>
      <c r="L1129" s="73">
        <v>45813</v>
      </c>
      <c r="M1129" s="74">
        <v>0.85275462962962967</v>
      </c>
      <c r="N1129" s="72">
        <v>17.93</v>
      </c>
      <c r="O1129" s="72">
        <v>1526.9</v>
      </c>
      <c r="P1129" s="72">
        <v>1544.83</v>
      </c>
      <c r="Q1129" s="72">
        <v>118.87</v>
      </c>
      <c r="R1129" s="75">
        <v>45815</v>
      </c>
      <c r="S1129" s="72" t="str">
        <f>TEXT(Table15[[#This Row],[Billing_Date]],"YYYY")</f>
        <v>2025</v>
      </c>
      <c r="T1129" s="75">
        <v>45870</v>
      </c>
      <c r="U1129" s="72" t="s">
        <v>49</v>
      </c>
      <c r="V1129" s="72">
        <f>IF(Table15[[#This Row],[Payment_Status]]="Paid",1,0)</f>
        <v>0</v>
      </c>
      <c r="W1129" s="72">
        <f>IF(Table15[[#This Row],[Payment_Status]]="Unpaid",1,0)</f>
        <v>1</v>
      </c>
      <c r="X1129" s="72">
        <f>IF(Table15[[#This Row],[Payment_Status]]="Pending",1,0)</f>
        <v>0</v>
      </c>
      <c r="Y1129" s="72" t="s">
        <v>29</v>
      </c>
      <c r="Z1129" s="72" t="s">
        <v>30</v>
      </c>
      <c r="AA1129" s="72" t="s">
        <v>31</v>
      </c>
      <c r="AB1129" s="72">
        <v>9.66</v>
      </c>
      <c r="AC1129" s="72">
        <v>8.27</v>
      </c>
      <c r="AD1129" s="72" t="s">
        <v>32</v>
      </c>
      <c r="AE1129" s="73">
        <v>42591</v>
      </c>
      <c r="AF1129" s="72">
        <v>73</v>
      </c>
      <c r="AG1129" s="76" t="s">
        <v>33</v>
      </c>
    </row>
    <row r="1130" spans="5:33" x14ac:dyDescent="0.3">
      <c r="E1130" s="71" t="s">
        <v>2242</v>
      </c>
      <c r="F1130" s="72" t="s">
        <v>5115</v>
      </c>
      <c r="G1130" s="72" t="s">
        <v>7120</v>
      </c>
      <c r="H1130" s="72" t="s">
        <v>26</v>
      </c>
      <c r="I1130" s="72" t="s">
        <v>8027</v>
      </c>
      <c r="J1130" s="72" t="s">
        <v>8022</v>
      </c>
      <c r="K1130" s="72" t="s">
        <v>2243</v>
      </c>
      <c r="L1130" s="73">
        <v>45517</v>
      </c>
      <c r="M1130" s="74">
        <v>0.9088194444444444</v>
      </c>
      <c r="N1130" s="72">
        <v>470.93</v>
      </c>
      <c r="O1130" s="72">
        <v>1840.65</v>
      </c>
      <c r="P1130" s="72">
        <v>2311.58</v>
      </c>
      <c r="Q1130" s="72">
        <v>2484.66</v>
      </c>
      <c r="R1130" s="75">
        <v>45545</v>
      </c>
      <c r="S1130" s="72" t="str">
        <f>TEXT(Table15[[#This Row],[Billing_Date]],"YYYY")</f>
        <v>2024</v>
      </c>
      <c r="T1130" s="75">
        <v>45877</v>
      </c>
      <c r="U1130" s="72" t="s">
        <v>37</v>
      </c>
      <c r="V1130" s="72">
        <f>IF(Table15[[#This Row],[Payment_Status]]="Paid",1,0)</f>
        <v>0</v>
      </c>
      <c r="W1130" s="72">
        <f>IF(Table15[[#This Row],[Payment_Status]]="Unpaid",1,0)</f>
        <v>0</v>
      </c>
      <c r="X1130" s="72">
        <f>IF(Table15[[#This Row],[Payment_Status]]="Pending",1,0)</f>
        <v>1</v>
      </c>
      <c r="Y1130" s="72" t="s">
        <v>58</v>
      </c>
      <c r="Z1130" s="72" t="s">
        <v>44</v>
      </c>
      <c r="AA1130" s="72" t="s">
        <v>85</v>
      </c>
      <c r="AB1130" s="72">
        <v>258.18</v>
      </c>
      <c r="AC1130" s="72">
        <v>212.75</v>
      </c>
      <c r="AD1130" s="72" t="s">
        <v>46</v>
      </c>
      <c r="AE1130" s="73">
        <v>44883</v>
      </c>
      <c r="AF1130" s="72">
        <v>50</v>
      </c>
      <c r="AG1130" s="76" t="s">
        <v>40</v>
      </c>
    </row>
    <row r="1131" spans="5:33" x14ac:dyDescent="0.3">
      <c r="E1131" s="71" t="s">
        <v>2244</v>
      </c>
      <c r="F1131" s="72" t="s">
        <v>5116</v>
      </c>
      <c r="G1131" s="72" t="s">
        <v>7121</v>
      </c>
      <c r="H1131" s="72" t="s">
        <v>35</v>
      </c>
      <c r="I1131" s="72" t="s">
        <v>8029</v>
      </c>
      <c r="J1131" s="72" t="s">
        <v>8020</v>
      </c>
      <c r="K1131" s="72" t="s">
        <v>2245</v>
      </c>
      <c r="L1131" s="73">
        <v>45766</v>
      </c>
      <c r="M1131" s="74">
        <v>0.25144675925925924</v>
      </c>
      <c r="N1131" s="72">
        <v>486.41</v>
      </c>
      <c r="O1131" s="72">
        <v>3468.63</v>
      </c>
      <c r="P1131" s="72">
        <v>3955.04</v>
      </c>
      <c r="Q1131" s="72">
        <v>3413.24</v>
      </c>
      <c r="R1131" s="75">
        <v>45769</v>
      </c>
      <c r="S1131" s="72" t="str">
        <f>TEXT(Table15[[#This Row],[Billing_Date]],"YYYY")</f>
        <v>2025</v>
      </c>
      <c r="T1131" s="75">
        <v>45873</v>
      </c>
      <c r="U1131" s="72" t="s">
        <v>37</v>
      </c>
      <c r="V1131" s="72">
        <f>IF(Table15[[#This Row],[Payment_Status]]="Paid",1,0)</f>
        <v>0</v>
      </c>
      <c r="W1131" s="72">
        <f>IF(Table15[[#This Row],[Payment_Status]]="Unpaid",1,0)</f>
        <v>0</v>
      </c>
      <c r="X1131" s="72">
        <f>IF(Table15[[#This Row],[Payment_Status]]="Pending",1,0)</f>
        <v>1</v>
      </c>
      <c r="Y1131" s="72" t="s">
        <v>38</v>
      </c>
      <c r="Z1131" s="72" t="s">
        <v>39</v>
      </c>
      <c r="AA1131" s="72" t="s">
        <v>31</v>
      </c>
      <c r="AB1131" s="72">
        <v>233.65</v>
      </c>
      <c r="AC1131" s="72">
        <v>252.76</v>
      </c>
      <c r="AD1131" s="72" t="s">
        <v>32</v>
      </c>
      <c r="AE1131" s="73">
        <v>45105</v>
      </c>
      <c r="AF1131" s="72">
        <v>41</v>
      </c>
      <c r="AG1131" s="76" t="s">
        <v>64</v>
      </c>
    </row>
    <row r="1132" spans="5:33" x14ac:dyDescent="0.3">
      <c r="E1132" s="71" t="s">
        <v>2246</v>
      </c>
      <c r="F1132" s="72" t="s">
        <v>5117</v>
      </c>
      <c r="G1132" s="72" t="s">
        <v>7122</v>
      </c>
      <c r="H1132" s="72" t="s">
        <v>30</v>
      </c>
      <c r="I1132" s="72" t="s">
        <v>8029</v>
      </c>
      <c r="J1132" s="72" t="s">
        <v>8020</v>
      </c>
      <c r="K1132" s="72" t="s">
        <v>2247</v>
      </c>
      <c r="L1132" s="73">
        <v>45623</v>
      </c>
      <c r="M1132" s="74">
        <v>0.14994212962962963</v>
      </c>
      <c r="N1132" s="72">
        <v>350.59</v>
      </c>
      <c r="O1132" s="72">
        <v>2392.85</v>
      </c>
      <c r="P1132" s="72">
        <v>2743.44</v>
      </c>
      <c r="Q1132" s="72">
        <v>2188.9699999999998</v>
      </c>
      <c r="R1132" s="75">
        <v>45624</v>
      </c>
      <c r="S1132" s="72" t="str">
        <f>TEXT(Table15[[#This Row],[Billing_Date]],"YYYY")</f>
        <v>2024</v>
      </c>
      <c r="T1132" s="75">
        <v>45871</v>
      </c>
      <c r="U1132" s="72" t="s">
        <v>37</v>
      </c>
      <c r="V1132" s="72">
        <f>IF(Table15[[#This Row],[Payment_Status]]="Paid",1,0)</f>
        <v>0</v>
      </c>
      <c r="W1132" s="72">
        <f>IF(Table15[[#This Row],[Payment_Status]]="Unpaid",1,0)</f>
        <v>0</v>
      </c>
      <c r="X1132" s="72">
        <f>IF(Table15[[#This Row],[Payment_Status]]="Pending",1,0)</f>
        <v>1</v>
      </c>
      <c r="Y1132" s="72" t="s">
        <v>38</v>
      </c>
      <c r="Z1132" s="72" t="s">
        <v>39</v>
      </c>
      <c r="AA1132" s="72" t="s">
        <v>51</v>
      </c>
      <c r="AB1132" s="72">
        <v>144.85</v>
      </c>
      <c r="AC1132" s="72">
        <v>205.74</v>
      </c>
      <c r="AD1132" s="72" t="s">
        <v>32</v>
      </c>
      <c r="AE1132" s="73">
        <v>45393</v>
      </c>
      <c r="AF1132" s="72">
        <v>43</v>
      </c>
      <c r="AG1132" s="76" t="s">
        <v>33</v>
      </c>
    </row>
    <row r="1133" spans="5:33" x14ac:dyDescent="0.3">
      <c r="E1133" s="71" t="s">
        <v>2248</v>
      </c>
      <c r="F1133" s="72" t="s">
        <v>5118</v>
      </c>
      <c r="G1133" s="72" t="s">
        <v>7123</v>
      </c>
      <c r="H1133" s="72" t="s">
        <v>30</v>
      </c>
      <c r="I1133" s="72" t="s">
        <v>8026</v>
      </c>
      <c r="J1133" s="72" t="s">
        <v>8021</v>
      </c>
      <c r="K1133" s="72" t="s">
        <v>2249</v>
      </c>
      <c r="L1133" s="73">
        <v>45558</v>
      </c>
      <c r="M1133" s="74">
        <v>0.21199074074074073</v>
      </c>
      <c r="N1133" s="72">
        <v>362.7</v>
      </c>
      <c r="O1133" s="72">
        <v>3628.13</v>
      </c>
      <c r="P1133" s="72">
        <v>3990.83</v>
      </c>
      <c r="Q1133" s="72">
        <v>1882.65</v>
      </c>
      <c r="R1133" s="75">
        <v>45559</v>
      </c>
      <c r="S1133" s="72" t="str">
        <f>TEXT(Table15[[#This Row],[Billing_Date]],"YYYY")</f>
        <v>2024</v>
      </c>
      <c r="T1133" s="75">
        <v>45858</v>
      </c>
      <c r="U1133" s="72" t="s">
        <v>37</v>
      </c>
      <c r="V1133" s="72">
        <f>IF(Table15[[#This Row],[Payment_Status]]="Paid",1,0)</f>
        <v>0</v>
      </c>
      <c r="W1133" s="72">
        <f>IF(Table15[[#This Row],[Payment_Status]]="Unpaid",1,0)</f>
        <v>0</v>
      </c>
      <c r="X1133" s="72">
        <f>IF(Table15[[#This Row],[Payment_Status]]="Pending",1,0)</f>
        <v>1</v>
      </c>
      <c r="Y1133" s="72" t="s">
        <v>50</v>
      </c>
      <c r="Z1133" s="72" t="s">
        <v>30</v>
      </c>
      <c r="AA1133" s="72" t="s">
        <v>85</v>
      </c>
      <c r="AB1133" s="72">
        <v>240.84</v>
      </c>
      <c r="AC1133" s="72">
        <v>121.86</v>
      </c>
      <c r="AD1133" s="72" t="s">
        <v>32</v>
      </c>
      <c r="AE1133" s="73">
        <v>44634</v>
      </c>
      <c r="AF1133" s="72">
        <v>22</v>
      </c>
      <c r="AG1133" s="76" t="s">
        <v>33</v>
      </c>
    </row>
    <row r="1134" spans="5:33" x14ac:dyDescent="0.3">
      <c r="E1134" s="71" t="s">
        <v>2250</v>
      </c>
      <c r="F1134" s="72" t="s">
        <v>5119</v>
      </c>
      <c r="G1134" s="72" t="s">
        <v>7124</v>
      </c>
      <c r="H1134" s="72" t="s">
        <v>30</v>
      </c>
      <c r="I1134" s="72" t="s">
        <v>8029</v>
      </c>
      <c r="J1134" s="72" t="s">
        <v>8020</v>
      </c>
      <c r="K1134" s="72" t="s">
        <v>2251</v>
      </c>
      <c r="L1134" s="73">
        <v>45802</v>
      </c>
      <c r="M1134" s="74">
        <v>0.88185185185185189</v>
      </c>
      <c r="N1134" s="72">
        <v>239.57</v>
      </c>
      <c r="O1134" s="72">
        <v>3630.97</v>
      </c>
      <c r="P1134" s="72">
        <v>3870.54</v>
      </c>
      <c r="Q1134" s="72">
        <v>1517.99</v>
      </c>
      <c r="R1134" s="75">
        <v>45803</v>
      </c>
      <c r="S1134" s="72" t="str">
        <f>TEXT(Table15[[#This Row],[Billing_Date]],"YYYY")</f>
        <v>2025</v>
      </c>
      <c r="T1134" s="75">
        <v>45860</v>
      </c>
      <c r="U1134" s="72" t="s">
        <v>37</v>
      </c>
      <c r="V1134" s="72">
        <f>IF(Table15[[#This Row],[Payment_Status]]="Paid",1,0)</f>
        <v>0</v>
      </c>
      <c r="W1134" s="72">
        <f>IF(Table15[[#This Row],[Payment_Status]]="Unpaid",1,0)</f>
        <v>0</v>
      </c>
      <c r="X1134" s="72">
        <f>IF(Table15[[#This Row],[Payment_Status]]="Pending",1,0)</f>
        <v>1</v>
      </c>
      <c r="Y1134" s="72" t="s">
        <v>58</v>
      </c>
      <c r="Z1134" s="72" t="s">
        <v>39</v>
      </c>
      <c r="AA1134" s="72" t="s">
        <v>31</v>
      </c>
      <c r="AB1134" s="72">
        <v>162.84</v>
      </c>
      <c r="AC1134" s="72">
        <v>76.73</v>
      </c>
      <c r="AD1134" s="72" t="s">
        <v>46</v>
      </c>
      <c r="AE1134" s="73">
        <v>42672</v>
      </c>
      <c r="AF1134" s="72">
        <v>24</v>
      </c>
      <c r="AG1134" s="76" t="s">
        <v>33</v>
      </c>
    </row>
    <row r="1135" spans="5:33" x14ac:dyDescent="0.3">
      <c r="E1135" s="71" t="s">
        <v>2252</v>
      </c>
      <c r="F1135" s="72" t="s">
        <v>5120</v>
      </c>
      <c r="G1135" s="72" t="s">
        <v>7125</v>
      </c>
      <c r="H1135" s="72" t="s">
        <v>30</v>
      </c>
      <c r="I1135" s="72" t="s">
        <v>8030</v>
      </c>
      <c r="J1135" s="72" t="s">
        <v>8023</v>
      </c>
      <c r="K1135" s="72" t="s">
        <v>2253</v>
      </c>
      <c r="L1135" s="73">
        <v>45834</v>
      </c>
      <c r="M1135" s="74">
        <v>0.26688657407407407</v>
      </c>
      <c r="N1135" s="72">
        <v>137.09</v>
      </c>
      <c r="O1135" s="72">
        <v>3083.38</v>
      </c>
      <c r="P1135" s="72">
        <v>3220.47</v>
      </c>
      <c r="Q1135" s="72">
        <v>969.11</v>
      </c>
      <c r="R1135" s="75">
        <v>45836</v>
      </c>
      <c r="S1135" s="72" t="str">
        <f>TEXT(Table15[[#This Row],[Billing_Date]],"YYYY")</f>
        <v>2025</v>
      </c>
      <c r="T1135" s="75">
        <v>45881</v>
      </c>
      <c r="U1135" s="72" t="s">
        <v>37</v>
      </c>
      <c r="V1135" s="72">
        <f>IF(Table15[[#This Row],[Payment_Status]]="Paid",1,0)</f>
        <v>0</v>
      </c>
      <c r="W1135" s="72">
        <f>IF(Table15[[#This Row],[Payment_Status]]="Unpaid",1,0)</f>
        <v>0</v>
      </c>
      <c r="X1135" s="72">
        <f>IF(Table15[[#This Row],[Payment_Status]]="Pending",1,0)</f>
        <v>1</v>
      </c>
      <c r="Y1135" s="72" t="s">
        <v>38</v>
      </c>
      <c r="Z1135" s="72" t="s">
        <v>30</v>
      </c>
      <c r="AA1135" s="72" t="s">
        <v>45</v>
      </c>
      <c r="AB1135" s="72">
        <v>72.08</v>
      </c>
      <c r="AC1135" s="72">
        <v>65.010000000000005</v>
      </c>
      <c r="AD1135" s="72" t="s">
        <v>32</v>
      </c>
      <c r="AE1135" s="73">
        <v>44713</v>
      </c>
      <c r="AF1135" s="72">
        <v>65</v>
      </c>
      <c r="AG1135" s="76" t="s">
        <v>40</v>
      </c>
    </row>
    <row r="1136" spans="5:33" x14ac:dyDescent="0.3">
      <c r="E1136" s="71" t="s">
        <v>2254</v>
      </c>
      <c r="F1136" s="72" t="s">
        <v>5121</v>
      </c>
      <c r="G1136" s="72" t="s">
        <v>7126</v>
      </c>
      <c r="H1136" s="72" t="s">
        <v>35</v>
      </c>
      <c r="I1136" s="72" t="s">
        <v>8025</v>
      </c>
      <c r="J1136" s="72" t="s">
        <v>8020</v>
      </c>
      <c r="K1136" s="72" t="s">
        <v>2255</v>
      </c>
      <c r="L1136" s="73">
        <v>45643</v>
      </c>
      <c r="M1136" s="74">
        <v>0.8294907407407407</v>
      </c>
      <c r="N1136" s="72">
        <v>325.7</v>
      </c>
      <c r="O1136" s="72">
        <v>4990.18</v>
      </c>
      <c r="P1136" s="72">
        <v>5315.88</v>
      </c>
      <c r="Q1136" s="72">
        <v>1731.21</v>
      </c>
      <c r="R1136" s="75">
        <v>45649</v>
      </c>
      <c r="S1136" s="72" t="str">
        <f>TEXT(Table15[[#This Row],[Billing_Date]],"YYYY")</f>
        <v>2024</v>
      </c>
      <c r="T1136" s="75">
        <v>45884</v>
      </c>
      <c r="U1136" s="72" t="s">
        <v>28</v>
      </c>
      <c r="V1136" s="72">
        <f>IF(Table15[[#This Row],[Payment_Status]]="Paid",1,0)</f>
        <v>1</v>
      </c>
      <c r="W1136" s="72">
        <f>IF(Table15[[#This Row],[Payment_Status]]="Unpaid",1,0)</f>
        <v>0</v>
      </c>
      <c r="X1136" s="72">
        <f>IF(Table15[[#This Row],[Payment_Status]]="Pending",1,0)</f>
        <v>0</v>
      </c>
      <c r="Y1136" s="72" t="s">
        <v>43</v>
      </c>
      <c r="Z1136" s="72" t="s">
        <v>44</v>
      </c>
      <c r="AA1136" s="72" t="s">
        <v>51</v>
      </c>
      <c r="AB1136" s="72">
        <v>206.75</v>
      </c>
      <c r="AC1136" s="72">
        <v>118.95</v>
      </c>
      <c r="AD1136" s="72" t="s">
        <v>32</v>
      </c>
      <c r="AE1136" s="73">
        <v>44408</v>
      </c>
      <c r="AF1136" s="72">
        <v>29</v>
      </c>
      <c r="AG1136" s="76" t="s">
        <v>33</v>
      </c>
    </row>
    <row r="1137" spans="5:33" x14ac:dyDescent="0.3">
      <c r="E1137" s="71" t="s">
        <v>2256</v>
      </c>
      <c r="F1137" s="72" t="s">
        <v>5122</v>
      </c>
      <c r="G1137" s="72" t="s">
        <v>7127</v>
      </c>
      <c r="H1137" s="72" t="s">
        <v>35</v>
      </c>
      <c r="I1137" s="72" t="s">
        <v>8027</v>
      </c>
      <c r="J1137" s="72" t="s">
        <v>8022</v>
      </c>
      <c r="K1137" s="72" t="s">
        <v>2257</v>
      </c>
      <c r="L1137" s="73">
        <v>45517</v>
      </c>
      <c r="M1137" s="74">
        <v>0.62899305555555551</v>
      </c>
      <c r="N1137" s="72">
        <v>172.69</v>
      </c>
      <c r="O1137" s="72">
        <v>4898.22</v>
      </c>
      <c r="P1137" s="72">
        <v>5070.91</v>
      </c>
      <c r="Q1137" s="72">
        <v>1041.7</v>
      </c>
      <c r="R1137" s="75">
        <v>45585</v>
      </c>
      <c r="S1137" s="72" t="str">
        <f>TEXT(Table15[[#This Row],[Billing_Date]],"YYYY")</f>
        <v>2024</v>
      </c>
      <c r="T1137" s="75">
        <v>45870</v>
      </c>
      <c r="U1137" s="72" t="s">
        <v>28</v>
      </c>
      <c r="V1137" s="72">
        <f>IF(Table15[[#This Row],[Payment_Status]]="Paid",1,0)</f>
        <v>1</v>
      </c>
      <c r="W1137" s="72">
        <f>IF(Table15[[#This Row],[Payment_Status]]="Unpaid",1,0)</f>
        <v>0</v>
      </c>
      <c r="X1137" s="72">
        <f>IF(Table15[[#This Row],[Payment_Status]]="Pending",1,0)</f>
        <v>0</v>
      </c>
      <c r="Y1137" s="72" t="s">
        <v>38</v>
      </c>
      <c r="Z1137" s="72" t="s">
        <v>30</v>
      </c>
      <c r="AA1137" s="72" t="s">
        <v>85</v>
      </c>
      <c r="AB1137" s="72">
        <v>111.24</v>
      </c>
      <c r="AC1137" s="72">
        <v>61.45</v>
      </c>
      <c r="AD1137" s="72" t="s">
        <v>46</v>
      </c>
      <c r="AE1137" s="73">
        <v>43650</v>
      </c>
      <c r="AF1137" s="72">
        <v>61</v>
      </c>
      <c r="AG1137" s="76" t="s">
        <v>40</v>
      </c>
    </row>
    <row r="1138" spans="5:33" x14ac:dyDescent="0.3">
      <c r="E1138" s="71" t="s">
        <v>2258</v>
      </c>
      <c r="F1138" s="72" t="s">
        <v>5123</v>
      </c>
      <c r="G1138" s="72" t="s">
        <v>7128</v>
      </c>
      <c r="H1138" s="72" t="s">
        <v>35</v>
      </c>
      <c r="I1138" s="72" t="s">
        <v>8029</v>
      </c>
      <c r="J1138" s="72" t="s">
        <v>8020</v>
      </c>
      <c r="K1138" s="72" t="s">
        <v>2259</v>
      </c>
      <c r="L1138" s="73">
        <v>45600</v>
      </c>
      <c r="M1138" s="74">
        <v>0.82420138888888894</v>
      </c>
      <c r="N1138" s="72">
        <v>191.81</v>
      </c>
      <c r="O1138" s="72">
        <v>1186.05</v>
      </c>
      <c r="P1138" s="72">
        <v>1377.86</v>
      </c>
      <c r="Q1138" s="72">
        <v>1280.99</v>
      </c>
      <c r="R1138" s="75">
        <v>45708</v>
      </c>
      <c r="S1138" s="72" t="str">
        <f>TEXT(Table15[[#This Row],[Billing_Date]],"YYYY")</f>
        <v>2025</v>
      </c>
      <c r="T1138" s="75">
        <v>45885</v>
      </c>
      <c r="U1138" s="72" t="s">
        <v>28</v>
      </c>
      <c r="V1138" s="72">
        <f>IF(Table15[[#This Row],[Payment_Status]]="Paid",1,0)</f>
        <v>1</v>
      </c>
      <c r="W1138" s="72">
        <f>IF(Table15[[#This Row],[Payment_Status]]="Unpaid",1,0)</f>
        <v>0</v>
      </c>
      <c r="X1138" s="72">
        <f>IF(Table15[[#This Row],[Payment_Status]]="Pending",1,0)</f>
        <v>0</v>
      </c>
      <c r="Y1138" s="72" t="s">
        <v>43</v>
      </c>
      <c r="Z1138" s="72" t="s">
        <v>44</v>
      </c>
      <c r="AA1138" s="72" t="s">
        <v>63</v>
      </c>
      <c r="AB1138" s="72">
        <v>101.06</v>
      </c>
      <c r="AC1138" s="72">
        <v>90.75</v>
      </c>
      <c r="AD1138" s="72" t="s">
        <v>32</v>
      </c>
      <c r="AE1138" s="73">
        <v>43470</v>
      </c>
      <c r="AF1138" s="72">
        <v>44</v>
      </c>
      <c r="AG1138" s="76" t="s">
        <v>33</v>
      </c>
    </row>
    <row r="1139" spans="5:33" x14ac:dyDescent="0.3">
      <c r="E1139" s="71" t="s">
        <v>2260</v>
      </c>
      <c r="F1139" s="72" t="s">
        <v>5124</v>
      </c>
      <c r="G1139" s="72" t="s">
        <v>7129</v>
      </c>
      <c r="H1139" s="72" t="s">
        <v>30</v>
      </c>
      <c r="I1139" s="72" t="s">
        <v>8031</v>
      </c>
      <c r="J1139" s="72" t="s">
        <v>8024</v>
      </c>
      <c r="K1139" s="72" t="s">
        <v>2261</v>
      </c>
      <c r="L1139" s="73">
        <v>45610</v>
      </c>
      <c r="M1139" s="74">
        <v>0.42218749999999999</v>
      </c>
      <c r="N1139" s="72">
        <v>130.52000000000001</v>
      </c>
      <c r="O1139" s="72">
        <v>2472.5300000000002</v>
      </c>
      <c r="P1139" s="72">
        <v>2603.0500000000002</v>
      </c>
      <c r="Q1139" s="72">
        <v>756.95</v>
      </c>
      <c r="R1139" s="75">
        <v>45833</v>
      </c>
      <c r="S1139" s="72" t="str">
        <f>TEXT(Table15[[#This Row],[Billing_Date]],"YYYY")</f>
        <v>2025</v>
      </c>
      <c r="T1139" s="75">
        <v>45876</v>
      </c>
      <c r="U1139" s="72" t="s">
        <v>49</v>
      </c>
      <c r="V1139" s="72">
        <f>IF(Table15[[#This Row],[Payment_Status]]="Paid",1,0)</f>
        <v>0</v>
      </c>
      <c r="W1139" s="72">
        <f>IF(Table15[[#This Row],[Payment_Status]]="Unpaid",1,0)</f>
        <v>1</v>
      </c>
      <c r="X1139" s="72">
        <f>IF(Table15[[#This Row],[Payment_Status]]="Pending",1,0)</f>
        <v>0</v>
      </c>
      <c r="Y1139" s="72" t="s">
        <v>50</v>
      </c>
      <c r="Z1139" s="72" t="s">
        <v>44</v>
      </c>
      <c r="AA1139" s="72" t="s">
        <v>31</v>
      </c>
      <c r="AB1139" s="72">
        <v>72.930000000000007</v>
      </c>
      <c r="AC1139" s="72">
        <v>57.59</v>
      </c>
      <c r="AD1139" s="72" t="s">
        <v>46</v>
      </c>
      <c r="AE1139" s="73">
        <v>42526</v>
      </c>
      <c r="AF1139" s="72">
        <v>22</v>
      </c>
      <c r="AG1139" s="76" t="s">
        <v>64</v>
      </c>
    </row>
    <row r="1140" spans="5:33" x14ac:dyDescent="0.3">
      <c r="E1140" s="71" t="s">
        <v>1024</v>
      </c>
      <c r="F1140" s="72" t="s">
        <v>5125</v>
      </c>
      <c r="G1140" s="72" t="s">
        <v>7130</v>
      </c>
      <c r="H1140" s="72" t="s">
        <v>26</v>
      </c>
      <c r="I1140" s="72" t="s">
        <v>8027</v>
      </c>
      <c r="J1140" s="72" t="s">
        <v>8022</v>
      </c>
      <c r="K1140" s="72" t="s">
        <v>1025</v>
      </c>
      <c r="L1140" s="73">
        <v>45828</v>
      </c>
      <c r="M1140" s="74">
        <v>0.12597222222222224</v>
      </c>
      <c r="N1140" s="72">
        <v>476.03</v>
      </c>
      <c r="O1140" s="72">
        <v>4102.49</v>
      </c>
      <c r="P1140" s="72">
        <v>4578.5199999999904</v>
      </c>
      <c r="Q1140" s="72">
        <v>3488.83</v>
      </c>
      <c r="R1140" s="75">
        <v>45828</v>
      </c>
      <c r="S1140" s="72" t="str">
        <f>TEXT(Table15[[#This Row],[Billing_Date]],"YYYY")</f>
        <v>2025</v>
      </c>
      <c r="T1140" s="75">
        <v>45865</v>
      </c>
      <c r="U1140" s="72" t="s">
        <v>49</v>
      </c>
      <c r="V1140" s="72">
        <f>IF(Table15[[#This Row],[Payment_Status]]="Paid",1,0)</f>
        <v>0</v>
      </c>
      <c r="W1140" s="72">
        <f>IF(Table15[[#This Row],[Payment_Status]]="Unpaid",1,0)</f>
        <v>1</v>
      </c>
      <c r="X1140" s="72">
        <f>IF(Table15[[#This Row],[Payment_Status]]="Pending",1,0)</f>
        <v>0</v>
      </c>
      <c r="Y1140" s="72" t="s">
        <v>38</v>
      </c>
      <c r="Z1140" s="72" t="s">
        <v>30</v>
      </c>
      <c r="AA1140" s="72" t="s">
        <v>45</v>
      </c>
      <c r="AB1140" s="72">
        <v>278.47000000000003</v>
      </c>
      <c r="AC1140" s="72">
        <v>197.56</v>
      </c>
      <c r="AD1140" s="72" t="s">
        <v>32</v>
      </c>
      <c r="AE1140" s="73">
        <v>44108</v>
      </c>
      <c r="AF1140" s="72">
        <v>25</v>
      </c>
      <c r="AG1140" s="76" t="s">
        <v>40</v>
      </c>
    </row>
    <row r="1141" spans="5:33" x14ac:dyDescent="0.3">
      <c r="E1141" s="71" t="s">
        <v>2264</v>
      </c>
      <c r="F1141" s="72" t="s">
        <v>5126</v>
      </c>
      <c r="G1141" s="72" t="s">
        <v>7131</v>
      </c>
      <c r="H1141" s="72" t="s">
        <v>35</v>
      </c>
      <c r="I1141" s="72" t="s">
        <v>8031</v>
      </c>
      <c r="J1141" s="72" t="s">
        <v>8024</v>
      </c>
      <c r="K1141" s="72" t="s">
        <v>2265</v>
      </c>
      <c r="L1141" s="73">
        <v>45659</v>
      </c>
      <c r="M1141" s="74">
        <v>0.30006944444444444</v>
      </c>
      <c r="N1141" s="72">
        <v>308.25</v>
      </c>
      <c r="O1141" s="72">
        <v>4232.16</v>
      </c>
      <c r="P1141" s="72">
        <v>4540.41</v>
      </c>
      <c r="Q1141" s="72">
        <v>1626.14</v>
      </c>
      <c r="R1141" s="75">
        <v>45690</v>
      </c>
      <c r="S1141" s="72" t="str">
        <f>TEXT(Table15[[#This Row],[Billing_Date]],"YYYY")</f>
        <v>2025</v>
      </c>
      <c r="T1141" s="75">
        <v>45862</v>
      </c>
      <c r="U1141" s="72" t="s">
        <v>28</v>
      </c>
      <c r="V1141" s="72">
        <f>IF(Table15[[#This Row],[Payment_Status]]="Paid",1,0)</f>
        <v>1</v>
      </c>
      <c r="W1141" s="72">
        <f>IF(Table15[[#This Row],[Payment_Status]]="Unpaid",1,0)</f>
        <v>0</v>
      </c>
      <c r="X1141" s="72">
        <f>IF(Table15[[#This Row],[Payment_Status]]="Pending",1,0)</f>
        <v>0</v>
      </c>
      <c r="Y1141" s="72" t="s">
        <v>50</v>
      </c>
      <c r="Z1141" s="72" t="s">
        <v>44</v>
      </c>
      <c r="AA1141" s="72" t="s">
        <v>45</v>
      </c>
      <c r="AB1141" s="72">
        <v>147.36000000000001</v>
      </c>
      <c r="AC1141" s="72">
        <v>160.88999999999999</v>
      </c>
      <c r="AD1141" s="72" t="s">
        <v>46</v>
      </c>
      <c r="AE1141" s="73">
        <v>42365</v>
      </c>
      <c r="AF1141" s="72">
        <v>57</v>
      </c>
      <c r="AG1141" s="76" t="s">
        <v>40</v>
      </c>
    </row>
    <row r="1142" spans="5:33" x14ac:dyDescent="0.3">
      <c r="E1142" s="71" t="s">
        <v>2266</v>
      </c>
      <c r="F1142" s="72" t="s">
        <v>5127</v>
      </c>
      <c r="G1142" s="72" t="s">
        <v>7132</v>
      </c>
      <c r="H1142" s="72" t="s">
        <v>35</v>
      </c>
      <c r="I1142" s="72" t="s">
        <v>8027</v>
      </c>
      <c r="J1142" s="72" t="s">
        <v>8022</v>
      </c>
      <c r="K1142" s="72" t="s">
        <v>2267</v>
      </c>
      <c r="L1142" s="73">
        <v>45591</v>
      </c>
      <c r="M1142" s="74">
        <v>0.79724537037037035</v>
      </c>
      <c r="N1142" s="72">
        <v>375.41</v>
      </c>
      <c r="O1142" s="72">
        <v>2558.5700000000002</v>
      </c>
      <c r="P1142" s="72">
        <v>2933.98</v>
      </c>
      <c r="Q1142" s="72">
        <v>1874.39</v>
      </c>
      <c r="R1142" s="75">
        <v>45718</v>
      </c>
      <c r="S1142" s="72" t="str">
        <f>TEXT(Table15[[#This Row],[Billing_Date]],"YYYY")</f>
        <v>2025</v>
      </c>
      <c r="T1142" s="75">
        <v>45859</v>
      </c>
      <c r="U1142" s="72" t="s">
        <v>37</v>
      </c>
      <c r="V1142" s="72">
        <f>IF(Table15[[#This Row],[Payment_Status]]="Paid",1,0)</f>
        <v>0</v>
      </c>
      <c r="W1142" s="72">
        <f>IF(Table15[[#This Row],[Payment_Status]]="Unpaid",1,0)</f>
        <v>0</v>
      </c>
      <c r="X1142" s="72">
        <f>IF(Table15[[#This Row],[Payment_Status]]="Pending",1,0)</f>
        <v>1</v>
      </c>
      <c r="Y1142" s="72" t="s">
        <v>29</v>
      </c>
      <c r="Z1142" s="72" t="s">
        <v>30</v>
      </c>
      <c r="AA1142" s="72" t="s">
        <v>45</v>
      </c>
      <c r="AB1142" s="72">
        <v>230.15</v>
      </c>
      <c r="AC1142" s="72">
        <v>145.26</v>
      </c>
      <c r="AD1142" s="72" t="s">
        <v>32</v>
      </c>
      <c r="AE1142" s="73">
        <v>43849</v>
      </c>
      <c r="AF1142" s="72">
        <v>45</v>
      </c>
      <c r="AG1142" s="76" t="s">
        <v>33</v>
      </c>
    </row>
    <row r="1143" spans="5:33" x14ac:dyDescent="0.3">
      <c r="E1143" s="71" t="s">
        <v>3253</v>
      </c>
      <c r="F1143" s="72" t="s">
        <v>5128</v>
      </c>
      <c r="G1143" s="72" t="s">
        <v>7133</v>
      </c>
      <c r="H1143" s="72" t="s">
        <v>35</v>
      </c>
      <c r="I1143" s="72" t="s">
        <v>8030</v>
      </c>
      <c r="J1143" s="72" t="s">
        <v>8023</v>
      </c>
      <c r="K1143" s="72" t="s">
        <v>3254</v>
      </c>
      <c r="L1143" s="73">
        <v>45718</v>
      </c>
      <c r="M1143" s="74">
        <v>3.125E-2</v>
      </c>
      <c r="N1143" s="72">
        <v>319.56</v>
      </c>
      <c r="O1143" s="72">
        <v>2696.5</v>
      </c>
      <c r="P1143" s="72">
        <v>3016.06</v>
      </c>
      <c r="Q1143" s="72">
        <v>2064.9899999999998</v>
      </c>
      <c r="R1143" s="75">
        <v>45719</v>
      </c>
      <c r="S1143" s="72" t="str">
        <f>TEXT(Table15[[#This Row],[Billing_Date]],"YYYY")</f>
        <v>2025</v>
      </c>
      <c r="T1143" s="75">
        <v>45880</v>
      </c>
      <c r="U1143" s="72" t="s">
        <v>28</v>
      </c>
      <c r="V1143" s="72">
        <f>IF(Table15[[#This Row],[Payment_Status]]="Paid",1,0)</f>
        <v>1</v>
      </c>
      <c r="W1143" s="72">
        <f>IF(Table15[[#This Row],[Payment_Status]]="Unpaid",1,0)</f>
        <v>0</v>
      </c>
      <c r="X1143" s="72">
        <f>IF(Table15[[#This Row],[Payment_Status]]="Pending",1,0)</f>
        <v>0</v>
      </c>
      <c r="Y1143" s="72" t="s">
        <v>50</v>
      </c>
      <c r="Z1143" s="72" t="s">
        <v>30</v>
      </c>
      <c r="AA1143" s="72" t="s">
        <v>31</v>
      </c>
      <c r="AB1143" s="72">
        <v>196.64</v>
      </c>
      <c r="AC1143" s="72">
        <v>122.92</v>
      </c>
      <c r="AD1143" s="72" t="s">
        <v>46</v>
      </c>
      <c r="AE1143" s="73">
        <v>44428</v>
      </c>
      <c r="AF1143" s="72">
        <v>55</v>
      </c>
      <c r="AG1143" s="76" t="s">
        <v>64</v>
      </c>
    </row>
    <row r="1144" spans="5:33" x14ac:dyDescent="0.3">
      <c r="E1144" s="71" t="s">
        <v>3339</v>
      </c>
      <c r="F1144" s="72" t="s">
        <v>5129</v>
      </c>
      <c r="G1144" s="72" t="s">
        <v>7134</v>
      </c>
      <c r="H1144" s="72" t="s">
        <v>30</v>
      </c>
      <c r="I1144" s="72" t="s">
        <v>8030</v>
      </c>
      <c r="J1144" s="72" t="s">
        <v>8023</v>
      </c>
      <c r="K1144" s="72" t="s">
        <v>3340</v>
      </c>
      <c r="L1144" s="73">
        <v>45597</v>
      </c>
      <c r="M1144" s="74">
        <v>0.46680555555555553</v>
      </c>
      <c r="N1144" s="72">
        <v>35.33</v>
      </c>
      <c r="O1144" s="72">
        <v>2420.54</v>
      </c>
      <c r="P1144" s="72">
        <v>2455.87</v>
      </c>
      <c r="Q1144" s="72">
        <v>202.57</v>
      </c>
      <c r="R1144" s="75">
        <v>45709</v>
      </c>
      <c r="S1144" s="72" t="str">
        <f>TEXT(Table15[[#This Row],[Billing_Date]],"YYYY")</f>
        <v>2025</v>
      </c>
      <c r="T1144" s="75">
        <v>45868</v>
      </c>
      <c r="U1144" s="72" t="s">
        <v>37</v>
      </c>
      <c r="V1144" s="72">
        <f>IF(Table15[[#This Row],[Payment_Status]]="Paid",1,0)</f>
        <v>0</v>
      </c>
      <c r="W1144" s="72">
        <f>IF(Table15[[#This Row],[Payment_Status]]="Unpaid",1,0)</f>
        <v>0</v>
      </c>
      <c r="X1144" s="72">
        <f>IF(Table15[[#This Row],[Payment_Status]]="Pending",1,0)</f>
        <v>1</v>
      </c>
      <c r="Y1144" s="72" t="s">
        <v>29</v>
      </c>
      <c r="Z1144" s="72" t="s">
        <v>30</v>
      </c>
      <c r="AA1144" s="72" t="s">
        <v>45</v>
      </c>
      <c r="AB1144" s="72">
        <v>15.34</v>
      </c>
      <c r="AC1144" s="72">
        <v>19.989999999999998</v>
      </c>
      <c r="AD1144" s="72" t="s">
        <v>46</v>
      </c>
      <c r="AE1144" s="73">
        <v>43591</v>
      </c>
      <c r="AF1144" s="72">
        <v>50</v>
      </c>
      <c r="AG1144" s="76" t="s">
        <v>40</v>
      </c>
    </row>
    <row r="1145" spans="5:33" x14ac:dyDescent="0.3">
      <c r="E1145" s="71" t="s">
        <v>3691</v>
      </c>
      <c r="F1145" s="72" t="s">
        <v>5130</v>
      </c>
      <c r="G1145" s="72" t="s">
        <v>7135</v>
      </c>
      <c r="H1145" s="72" t="s">
        <v>26</v>
      </c>
      <c r="I1145" s="72" t="s">
        <v>8030</v>
      </c>
      <c r="J1145" s="72" t="s">
        <v>8023</v>
      </c>
      <c r="K1145" s="72" t="s">
        <v>3692</v>
      </c>
      <c r="L1145" s="73">
        <v>45847</v>
      </c>
      <c r="M1145" s="74">
        <v>0.44013888888888891</v>
      </c>
      <c r="N1145" s="72">
        <v>26.23</v>
      </c>
      <c r="O1145" s="72">
        <v>2242.23</v>
      </c>
      <c r="P1145" s="72">
        <v>2268.46</v>
      </c>
      <c r="Q1145" s="72">
        <v>195.48</v>
      </c>
      <c r="R1145" s="75">
        <v>45855</v>
      </c>
      <c r="S1145" s="72" t="str">
        <f>TEXT(Table15[[#This Row],[Billing_Date]],"YYYY")</f>
        <v>2025</v>
      </c>
      <c r="T1145" s="75">
        <v>45863</v>
      </c>
      <c r="U1145" s="72" t="s">
        <v>49</v>
      </c>
      <c r="V1145" s="72">
        <f>IF(Table15[[#This Row],[Payment_Status]]="Paid",1,0)</f>
        <v>0</v>
      </c>
      <c r="W1145" s="72">
        <f>IF(Table15[[#This Row],[Payment_Status]]="Unpaid",1,0)</f>
        <v>1</v>
      </c>
      <c r="X1145" s="72">
        <f>IF(Table15[[#This Row],[Payment_Status]]="Pending",1,0)</f>
        <v>0</v>
      </c>
      <c r="Y1145" s="72" t="s">
        <v>43</v>
      </c>
      <c r="Z1145" s="72" t="s">
        <v>44</v>
      </c>
      <c r="AA1145" s="72" t="s">
        <v>63</v>
      </c>
      <c r="AB1145" s="72">
        <v>10.95</v>
      </c>
      <c r="AC1145" s="72">
        <v>15.28</v>
      </c>
      <c r="AD1145" s="72" t="s">
        <v>32</v>
      </c>
      <c r="AE1145" s="73">
        <v>43707</v>
      </c>
      <c r="AF1145" s="72">
        <v>47</v>
      </c>
      <c r="AG1145" s="76" t="s">
        <v>64</v>
      </c>
    </row>
    <row r="1146" spans="5:33" x14ac:dyDescent="0.3">
      <c r="E1146" s="71" t="s">
        <v>2274</v>
      </c>
      <c r="F1146" s="72" t="s">
        <v>6017</v>
      </c>
      <c r="G1146" s="72" t="s">
        <v>7136</v>
      </c>
      <c r="H1146" s="72" t="s">
        <v>26</v>
      </c>
      <c r="I1146" s="72" t="s">
        <v>8031</v>
      </c>
      <c r="J1146" s="72" t="s">
        <v>8024</v>
      </c>
      <c r="K1146" s="72" t="s">
        <v>2275</v>
      </c>
      <c r="L1146" s="73">
        <v>45681</v>
      </c>
      <c r="M1146" s="74">
        <v>0.82114583333333335</v>
      </c>
      <c r="N1146" s="72">
        <v>131.35</v>
      </c>
      <c r="O1146" s="72">
        <v>4937.6000000000004</v>
      </c>
      <c r="P1146" s="72">
        <v>5068.95</v>
      </c>
      <c r="Q1146" s="72">
        <v>756.19</v>
      </c>
      <c r="R1146" s="75">
        <v>45682</v>
      </c>
      <c r="S1146" s="72" t="str">
        <f>TEXT(Table15[[#This Row],[Billing_Date]],"YYYY")</f>
        <v>2025</v>
      </c>
      <c r="T1146" s="75">
        <v>45879</v>
      </c>
      <c r="U1146" s="72" t="s">
        <v>37</v>
      </c>
      <c r="V1146" s="72">
        <f>IF(Table15[[#This Row],[Payment_Status]]="Paid",1,0)</f>
        <v>0</v>
      </c>
      <c r="W1146" s="72">
        <f>IF(Table15[[#This Row],[Payment_Status]]="Unpaid",1,0)</f>
        <v>0</v>
      </c>
      <c r="X1146" s="72">
        <f>IF(Table15[[#This Row],[Payment_Status]]="Pending",1,0)</f>
        <v>1</v>
      </c>
      <c r="Y1146" s="72" t="s">
        <v>38</v>
      </c>
      <c r="Z1146" s="72" t="s">
        <v>39</v>
      </c>
      <c r="AA1146" s="72" t="s">
        <v>85</v>
      </c>
      <c r="AB1146" s="72">
        <v>62.4</v>
      </c>
      <c r="AC1146" s="72">
        <v>68.95</v>
      </c>
      <c r="AD1146" s="72" t="s">
        <v>32</v>
      </c>
      <c r="AE1146" s="73">
        <v>43853</v>
      </c>
      <c r="AF1146" s="72">
        <v>32</v>
      </c>
      <c r="AG1146" s="76" t="s">
        <v>33</v>
      </c>
    </row>
    <row r="1147" spans="5:33" x14ac:dyDescent="0.3">
      <c r="E1147" s="71" t="s">
        <v>1204</v>
      </c>
      <c r="F1147" s="72" t="s">
        <v>5132</v>
      </c>
      <c r="G1147" s="72" t="s">
        <v>7137</v>
      </c>
      <c r="H1147" s="72" t="s">
        <v>30</v>
      </c>
      <c r="I1147" s="72" t="s">
        <v>8026</v>
      </c>
      <c r="J1147" s="72" t="s">
        <v>8021</v>
      </c>
      <c r="K1147" s="72" t="s">
        <v>1205</v>
      </c>
      <c r="L1147" s="73">
        <v>45637</v>
      </c>
      <c r="M1147" s="74">
        <v>3.8310185185185183E-2</v>
      </c>
      <c r="N1147" s="72">
        <v>290.08999999999997</v>
      </c>
      <c r="O1147" s="72">
        <v>4930.03</v>
      </c>
      <c r="P1147" s="72">
        <v>5220.12</v>
      </c>
      <c r="Q1147" s="72">
        <v>1438.36</v>
      </c>
      <c r="R1147" s="75">
        <v>45640</v>
      </c>
      <c r="S1147" s="72" t="str">
        <f>TEXT(Table15[[#This Row],[Billing_Date]],"YYYY")</f>
        <v>2024</v>
      </c>
      <c r="T1147" s="75">
        <v>45880</v>
      </c>
      <c r="U1147" s="72" t="s">
        <v>49</v>
      </c>
      <c r="V1147" s="72">
        <f>IF(Table15[[#This Row],[Payment_Status]]="Paid",1,0)</f>
        <v>0</v>
      </c>
      <c r="W1147" s="72">
        <f>IF(Table15[[#This Row],[Payment_Status]]="Unpaid",1,0)</f>
        <v>1</v>
      </c>
      <c r="X1147" s="72">
        <f>IF(Table15[[#This Row],[Payment_Status]]="Pending",1,0)</f>
        <v>0</v>
      </c>
      <c r="Y1147" s="72" t="s">
        <v>29</v>
      </c>
      <c r="Z1147" s="72" t="s">
        <v>44</v>
      </c>
      <c r="AA1147" s="72" t="s">
        <v>45</v>
      </c>
      <c r="AB1147" s="72">
        <v>121.33</v>
      </c>
      <c r="AC1147" s="72">
        <v>168.76</v>
      </c>
      <c r="AD1147" s="72" t="s">
        <v>32</v>
      </c>
      <c r="AE1147" s="73">
        <v>45189</v>
      </c>
      <c r="AF1147" s="72">
        <v>32</v>
      </c>
      <c r="AG1147" s="76" t="s">
        <v>40</v>
      </c>
    </row>
    <row r="1148" spans="5:33" x14ac:dyDescent="0.3">
      <c r="E1148" s="71" t="s">
        <v>2278</v>
      </c>
      <c r="F1148" s="72" t="s">
        <v>5133</v>
      </c>
      <c r="G1148" s="72" t="s">
        <v>7138</v>
      </c>
      <c r="H1148" s="72" t="s">
        <v>26</v>
      </c>
      <c r="I1148" s="72" t="s">
        <v>8027</v>
      </c>
      <c r="J1148" s="72" t="s">
        <v>8022</v>
      </c>
      <c r="K1148" s="72" t="s">
        <v>2279</v>
      </c>
      <c r="L1148" s="73">
        <v>45844</v>
      </c>
      <c r="M1148" s="74">
        <v>0.20443287037037036</v>
      </c>
      <c r="N1148" s="72">
        <v>142.47999999999999</v>
      </c>
      <c r="O1148" s="72">
        <v>2580.14</v>
      </c>
      <c r="P1148" s="72">
        <v>2722.62</v>
      </c>
      <c r="Q1148" s="72">
        <v>1061.49</v>
      </c>
      <c r="R1148" s="75">
        <v>45844</v>
      </c>
      <c r="S1148" s="72" t="str">
        <f>TEXT(Table15[[#This Row],[Billing_Date]],"YYYY")</f>
        <v>2025</v>
      </c>
      <c r="T1148" s="75">
        <v>45874</v>
      </c>
      <c r="U1148" s="72" t="s">
        <v>28</v>
      </c>
      <c r="V1148" s="72">
        <f>IF(Table15[[#This Row],[Payment_Status]]="Paid",1,0)</f>
        <v>1</v>
      </c>
      <c r="W1148" s="72">
        <f>IF(Table15[[#This Row],[Payment_Status]]="Unpaid",1,0)</f>
        <v>0</v>
      </c>
      <c r="X1148" s="72">
        <f>IF(Table15[[#This Row],[Payment_Status]]="Pending",1,0)</f>
        <v>0</v>
      </c>
      <c r="Y1148" s="72" t="s">
        <v>38</v>
      </c>
      <c r="Z1148" s="72" t="s">
        <v>30</v>
      </c>
      <c r="AA1148" s="72" t="s">
        <v>51</v>
      </c>
      <c r="AB1148" s="72">
        <v>90.32</v>
      </c>
      <c r="AC1148" s="72">
        <v>52.16</v>
      </c>
      <c r="AD1148" s="72" t="s">
        <v>46</v>
      </c>
      <c r="AE1148" s="73">
        <v>42318</v>
      </c>
      <c r="AF1148" s="72">
        <v>52</v>
      </c>
      <c r="AG1148" s="76" t="s">
        <v>40</v>
      </c>
    </row>
    <row r="1149" spans="5:33" x14ac:dyDescent="0.3">
      <c r="E1149" s="71" t="s">
        <v>2280</v>
      </c>
      <c r="F1149" s="72" t="s">
        <v>5134</v>
      </c>
      <c r="G1149" s="72" t="s">
        <v>7139</v>
      </c>
      <c r="H1149" s="72" t="s">
        <v>30</v>
      </c>
      <c r="I1149" s="72" t="s">
        <v>8030</v>
      </c>
      <c r="J1149" s="72" t="s">
        <v>8023</v>
      </c>
      <c r="K1149" s="72" t="s">
        <v>2281</v>
      </c>
      <c r="L1149" s="73">
        <v>45596</v>
      </c>
      <c r="M1149" s="74">
        <v>0.87785879629629626</v>
      </c>
      <c r="N1149" s="72">
        <v>258.20999999999998</v>
      </c>
      <c r="O1149" s="72">
        <v>4743.1899999999996</v>
      </c>
      <c r="P1149" s="72">
        <v>5001.3999999999996</v>
      </c>
      <c r="Q1149" s="72">
        <v>1673.48</v>
      </c>
      <c r="R1149" s="75">
        <v>45598</v>
      </c>
      <c r="S1149" s="72" t="str">
        <f>TEXT(Table15[[#This Row],[Billing_Date]],"YYYY")</f>
        <v>2024</v>
      </c>
      <c r="T1149" s="75">
        <v>45878</v>
      </c>
      <c r="U1149" s="72" t="s">
        <v>37</v>
      </c>
      <c r="V1149" s="72">
        <f>IF(Table15[[#This Row],[Payment_Status]]="Paid",1,0)</f>
        <v>0</v>
      </c>
      <c r="W1149" s="72">
        <f>IF(Table15[[#This Row],[Payment_Status]]="Unpaid",1,0)</f>
        <v>0</v>
      </c>
      <c r="X1149" s="72">
        <f>IF(Table15[[#This Row],[Payment_Status]]="Pending",1,0)</f>
        <v>1</v>
      </c>
      <c r="Y1149" s="72" t="s">
        <v>58</v>
      </c>
      <c r="Z1149" s="72" t="s">
        <v>39</v>
      </c>
      <c r="AA1149" s="72" t="s">
        <v>85</v>
      </c>
      <c r="AB1149" s="72">
        <v>115.46</v>
      </c>
      <c r="AC1149" s="72">
        <v>142.75</v>
      </c>
      <c r="AD1149" s="72" t="s">
        <v>32</v>
      </c>
      <c r="AE1149" s="73">
        <v>45317</v>
      </c>
      <c r="AF1149" s="72">
        <v>50</v>
      </c>
      <c r="AG1149" s="76" t="s">
        <v>33</v>
      </c>
    </row>
    <row r="1150" spans="5:33" x14ac:dyDescent="0.3">
      <c r="E1150" s="71" t="s">
        <v>2282</v>
      </c>
      <c r="F1150" s="72" t="s">
        <v>5135</v>
      </c>
      <c r="G1150" s="72" t="s">
        <v>7140</v>
      </c>
      <c r="H1150" s="72" t="s">
        <v>35</v>
      </c>
      <c r="I1150" s="72" t="s">
        <v>8027</v>
      </c>
      <c r="J1150" s="72" t="s">
        <v>8022</v>
      </c>
      <c r="K1150" s="72" t="s">
        <v>2283</v>
      </c>
      <c r="L1150" s="73">
        <v>45516</v>
      </c>
      <c r="M1150" s="74">
        <v>0.599212962962963</v>
      </c>
      <c r="N1150" s="72">
        <v>432.08</v>
      </c>
      <c r="O1150" s="72">
        <v>1301.1600000000001</v>
      </c>
      <c r="P1150" s="72">
        <v>1733.24</v>
      </c>
      <c r="Q1150" s="72">
        <v>2983.67</v>
      </c>
      <c r="R1150" s="75">
        <v>45527</v>
      </c>
      <c r="S1150" s="72" t="str">
        <f>TEXT(Table15[[#This Row],[Billing_Date]],"YYYY")</f>
        <v>2024</v>
      </c>
      <c r="T1150" s="75">
        <v>45882</v>
      </c>
      <c r="U1150" s="72" t="s">
        <v>49</v>
      </c>
      <c r="V1150" s="72">
        <f>IF(Table15[[#This Row],[Payment_Status]]="Paid",1,0)</f>
        <v>0</v>
      </c>
      <c r="W1150" s="72">
        <f>IF(Table15[[#This Row],[Payment_Status]]="Unpaid",1,0)</f>
        <v>1</v>
      </c>
      <c r="X1150" s="72">
        <f>IF(Table15[[#This Row],[Payment_Status]]="Pending",1,0)</f>
        <v>0</v>
      </c>
      <c r="Y1150" s="72" t="s">
        <v>29</v>
      </c>
      <c r="Z1150" s="72" t="s">
        <v>30</v>
      </c>
      <c r="AA1150" s="72" t="s">
        <v>51</v>
      </c>
      <c r="AB1150" s="72">
        <v>218.11</v>
      </c>
      <c r="AC1150" s="72">
        <v>213.97</v>
      </c>
      <c r="AD1150" s="72" t="s">
        <v>32</v>
      </c>
      <c r="AE1150" s="73">
        <v>42815</v>
      </c>
      <c r="AF1150" s="72">
        <v>31</v>
      </c>
      <c r="AG1150" s="76" t="s">
        <v>33</v>
      </c>
    </row>
    <row r="1151" spans="5:33" x14ac:dyDescent="0.3">
      <c r="E1151" s="71" t="s">
        <v>2284</v>
      </c>
      <c r="F1151" s="72" t="s">
        <v>5136</v>
      </c>
      <c r="G1151" s="72" t="s">
        <v>7141</v>
      </c>
      <c r="H1151" s="72" t="s">
        <v>35</v>
      </c>
      <c r="I1151" s="72" t="s">
        <v>8031</v>
      </c>
      <c r="J1151" s="72" t="s">
        <v>8024</v>
      </c>
      <c r="K1151" s="72" t="s">
        <v>2285</v>
      </c>
      <c r="L1151" s="73">
        <v>45792</v>
      </c>
      <c r="M1151" s="74">
        <v>0.36041666666666666</v>
      </c>
      <c r="N1151" s="72">
        <v>97.92</v>
      </c>
      <c r="O1151" s="72">
        <v>3621.03</v>
      </c>
      <c r="P1151" s="72">
        <v>3718.95</v>
      </c>
      <c r="Q1151" s="72">
        <v>458.19</v>
      </c>
      <c r="R1151" s="75">
        <v>45793</v>
      </c>
      <c r="S1151" s="72" t="str">
        <f>TEXT(Table15[[#This Row],[Billing_Date]],"YYYY")</f>
        <v>2025</v>
      </c>
      <c r="T1151" s="75">
        <v>45862</v>
      </c>
      <c r="U1151" s="72" t="s">
        <v>28</v>
      </c>
      <c r="V1151" s="72">
        <f>IF(Table15[[#This Row],[Payment_Status]]="Paid",1,0)</f>
        <v>1</v>
      </c>
      <c r="W1151" s="72">
        <f>IF(Table15[[#This Row],[Payment_Status]]="Unpaid",1,0)</f>
        <v>0</v>
      </c>
      <c r="X1151" s="72">
        <f>IF(Table15[[#This Row],[Payment_Status]]="Pending",1,0)</f>
        <v>0</v>
      </c>
      <c r="Y1151" s="72" t="s">
        <v>38</v>
      </c>
      <c r="Z1151" s="72" t="s">
        <v>39</v>
      </c>
      <c r="AA1151" s="72" t="s">
        <v>31</v>
      </c>
      <c r="AB1151" s="72">
        <v>47.48</v>
      </c>
      <c r="AC1151" s="72">
        <v>50.44</v>
      </c>
      <c r="AD1151" s="72" t="s">
        <v>32</v>
      </c>
      <c r="AE1151" s="73">
        <v>44589</v>
      </c>
      <c r="AF1151" s="72">
        <v>21</v>
      </c>
      <c r="AG1151" s="76" t="s">
        <v>40</v>
      </c>
    </row>
    <row r="1152" spans="5:33" x14ac:dyDescent="0.3">
      <c r="E1152" s="71" t="s">
        <v>2636</v>
      </c>
      <c r="F1152" s="72" t="s">
        <v>5137</v>
      </c>
      <c r="G1152" s="72" t="s">
        <v>7142</v>
      </c>
      <c r="H1152" s="72" t="s">
        <v>35</v>
      </c>
      <c r="I1152" s="72" t="s">
        <v>8026</v>
      </c>
      <c r="J1152" s="72" t="s">
        <v>8021</v>
      </c>
      <c r="K1152" s="72" t="s">
        <v>2637</v>
      </c>
      <c r="L1152" s="73">
        <v>45822</v>
      </c>
      <c r="M1152" s="74">
        <v>0.12361111111111112</v>
      </c>
      <c r="N1152" s="72">
        <v>443.14</v>
      </c>
      <c r="O1152" s="72">
        <v>4777.3500000000004</v>
      </c>
      <c r="P1152" s="72">
        <v>5220.49</v>
      </c>
      <c r="Q1152" s="72">
        <v>2075.54</v>
      </c>
      <c r="R1152" s="75">
        <v>45824</v>
      </c>
      <c r="S1152" s="72" t="str">
        <f>TEXT(Table15[[#This Row],[Billing_Date]],"YYYY")</f>
        <v>2025</v>
      </c>
      <c r="T1152" s="75">
        <v>45881</v>
      </c>
      <c r="U1152" s="72" t="s">
        <v>28</v>
      </c>
      <c r="V1152" s="72">
        <f>IF(Table15[[#This Row],[Payment_Status]]="Paid",1,0)</f>
        <v>1</v>
      </c>
      <c r="W1152" s="72">
        <f>IF(Table15[[#This Row],[Payment_Status]]="Unpaid",1,0)</f>
        <v>0</v>
      </c>
      <c r="X1152" s="72">
        <f>IF(Table15[[#This Row],[Payment_Status]]="Pending",1,0)</f>
        <v>0</v>
      </c>
      <c r="Y1152" s="72" t="s">
        <v>29</v>
      </c>
      <c r="Z1152" s="72" t="s">
        <v>30</v>
      </c>
      <c r="AA1152" s="72" t="s">
        <v>51</v>
      </c>
      <c r="AB1152" s="72">
        <v>207.55</v>
      </c>
      <c r="AC1152" s="72">
        <v>235.59</v>
      </c>
      <c r="AD1152" s="72" t="s">
        <v>32</v>
      </c>
      <c r="AE1152" s="73">
        <v>44457</v>
      </c>
      <c r="AF1152" s="72">
        <v>46</v>
      </c>
      <c r="AG1152" s="76" t="s">
        <v>40</v>
      </c>
    </row>
    <row r="1153" spans="5:33" x14ac:dyDescent="0.3">
      <c r="E1153" s="71" t="s">
        <v>2288</v>
      </c>
      <c r="F1153" s="72" t="s">
        <v>5138</v>
      </c>
      <c r="G1153" s="72" t="s">
        <v>7143</v>
      </c>
      <c r="H1153" s="72" t="s">
        <v>30</v>
      </c>
      <c r="I1153" s="72" t="s">
        <v>8031</v>
      </c>
      <c r="J1153" s="72" t="s">
        <v>8024</v>
      </c>
      <c r="K1153" s="72" t="s">
        <v>2289</v>
      </c>
      <c r="L1153" s="73">
        <v>45766</v>
      </c>
      <c r="M1153" s="74">
        <v>0.55090277777777774</v>
      </c>
      <c r="N1153" s="72">
        <v>187.4</v>
      </c>
      <c r="O1153" s="72">
        <v>4322.7</v>
      </c>
      <c r="P1153" s="72">
        <v>4510.0999999999904</v>
      </c>
      <c r="Q1153" s="72">
        <v>916.68</v>
      </c>
      <c r="R1153" s="75">
        <v>45770</v>
      </c>
      <c r="S1153" s="72" t="str">
        <f>TEXT(Table15[[#This Row],[Billing_Date]],"YYYY")</f>
        <v>2025</v>
      </c>
      <c r="T1153" s="75">
        <v>45865</v>
      </c>
      <c r="U1153" s="72" t="s">
        <v>28</v>
      </c>
      <c r="V1153" s="72">
        <f>IF(Table15[[#This Row],[Payment_Status]]="Paid",1,0)</f>
        <v>1</v>
      </c>
      <c r="W1153" s="72">
        <f>IF(Table15[[#This Row],[Payment_Status]]="Unpaid",1,0)</f>
        <v>0</v>
      </c>
      <c r="X1153" s="72">
        <f>IF(Table15[[#This Row],[Payment_Status]]="Pending",1,0)</f>
        <v>0</v>
      </c>
      <c r="Y1153" s="72" t="s">
        <v>43</v>
      </c>
      <c r="Z1153" s="72" t="s">
        <v>44</v>
      </c>
      <c r="AA1153" s="72" t="s">
        <v>85</v>
      </c>
      <c r="AB1153" s="72">
        <v>129.81</v>
      </c>
      <c r="AC1153" s="72">
        <v>57.59</v>
      </c>
      <c r="AD1153" s="72" t="s">
        <v>32</v>
      </c>
      <c r="AE1153" s="73">
        <v>44157</v>
      </c>
      <c r="AF1153" s="72">
        <v>56</v>
      </c>
      <c r="AG1153" s="76" t="s">
        <v>33</v>
      </c>
    </row>
    <row r="1154" spans="5:33" x14ac:dyDescent="0.3">
      <c r="E1154" s="71" t="s">
        <v>2290</v>
      </c>
      <c r="F1154" s="72" t="s">
        <v>5139</v>
      </c>
      <c r="G1154" s="72" t="s">
        <v>7144</v>
      </c>
      <c r="H1154" s="72" t="s">
        <v>30</v>
      </c>
      <c r="I1154" s="72" t="s">
        <v>8027</v>
      </c>
      <c r="J1154" s="72" t="s">
        <v>8022</v>
      </c>
      <c r="K1154" s="72" t="s">
        <v>2291</v>
      </c>
      <c r="L1154" s="73">
        <v>45570</v>
      </c>
      <c r="M1154" s="74">
        <v>0.74949074074074074</v>
      </c>
      <c r="N1154" s="72">
        <v>481.06</v>
      </c>
      <c r="O1154" s="72">
        <v>3610.78</v>
      </c>
      <c r="P1154" s="72">
        <v>4091.84</v>
      </c>
      <c r="Q1154" s="72">
        <v>2736.86</v>
      </c>
      <c r="R1154" s="75">
        <v>45839</v>
      </c>
      <c r="S1154" s="72" t="str">
        <f>TEXT(Table15[[#This Row],[Billing_Date]],"YYYY")</f>
        <v>2025</v>
      </c>
      <c r="T1154" s="75">
        <v>45869</v>
      </c>
      <c r="U1154" s="72" t="s">
        <v>49</v>
      </c>
      <c r="V1154" s="72">
        <f>IF(Table15[[#This Row],[Payment_Status]]="Paid",1,0)</f>
        <v>0</v>
      </c>
      <c r="W1154" s="72">
        <f>IF(Table15[[#This Row],[Payment_Status]]="Unpaid",1,0)</f>
        <v>1</v>
      </c>
      <c r="X1154" s="72">
        <f>IF(Table15[[#This Row],[Payment_Status]]="Pending",1,0)</f>
        <v>0</v>
      </c>
      <c r="Y1154" s="72" t="s">
        <v>29</v>
      </c>
      <c r="Z1154" s="72" t="s">
        <v>30</v>
      </c>
      <c r="AA1154" s="72" t="s">
        <v>85</v>
      </c>
      <c r="AB1154" s="72">
        <v>232.38</v>
      </c>
      <c r="AC1154" s="72">
        <v>248.68</v>
      </c>
      <c r="AD1154" s="72" t="s">
        <v>46</v>
      </c>
      <c r="AE1154" s="73">
        <v>43460</v>
      </c>
      <c r="AF1154" s="72">
        <v>21</v>
      </c>
      <c r="AG1154" s="76" t="s">
        <v>64</v>
      </c>
    </row>
    <row r="1155" spans="5:33" x14ac:dyDescent="0.3">
      <c r="E1155" s="71" t="s">
        <v>2292</v>
      </c>
      <c r="F1155" s="72" t="s">
        <v>5140</v>
      </c>
      <c r="G1155" s="72" t="s">
        <v>7145</v>
      </c>
      <c r="H1155" s="72" t="s">
        <v>30</v>
      </c>
      <c r="I1155" s="72" t="s">
        <v>8026</v>
      </c>
      <c r="J1155" s="72" t="s">
        <v>8021</v>
      </c>
      <c r="K1155" s="72" t="s">
        <v>2293</v>
      </c>
      <c r="L1155" s="73">
        <v>45639</v>
      </c>
      <c r="M1155" s="74">
        <v>0.44697916666666665</v>
      </c>
      <c r="N1155" s="72">
        <v>462.58</v>
      </c>
      <c r="O1155" s="72">
        <v>2772.91</v>
      </c>
      <c r="P1155" s="72">
        <v>3235.49</v>
      </c>
      <c r="Q1155" s="72">
        <v>2228.5700000000002</v>
      </c>
      <c r="R1155" s="75">
        <v>45640</v>
      </c>
      <c r="S1155" s="72" t="str">
        <f>TEXT(Table15[[#This Row],[Billing_Date]],"YYYY")</f>
        <v>2024</v>
      </c>
      <c r="T1155" s="75">
        <v>45884</v>
      </c>
      <c r="U1155" s="72" t="s">
        <v>37</v>
      </c>
      <c r="V1155" s="72">
        <f>IF(Table15[[#This Row],[Payment_Status]]="Paid",1,0)</f>
        <v>0</v>
      </c>
      <c r="W1155" s="72">
        <f>IF(Table15[[#This Row],[Payment_Status]]="Unpaid",1,0)</f>
        <v>0</v>
      </c>
      <c r="X1155" s="72">
        <f>IF(Table15[[#This Row],[Payment_Status]]="Pending",1,0)</f>
        <v>1</v>
      </c>
      <c r="Y1155" s="72" t="s">
        <v>43</v>
      </c>
      <c r="Z1155" s="72" t="s">
        <v>44</v>
      </c>
      <c r="AA1155" s="72" t="s">
        <v>63</v>
      </c>
      <c r="AB1155" s="72">
        <v>297.58</v>
      </c>
      <c r="AC1155" s="72">
        <v>165</v>
      </c>
      <c r="AD1155" s="72" t="s">
        <v>46</v>
      </c>
      <c r="AE1155" s="73">
        <v>43145</v>
      </c>
      <c r="AF1155" s="72">
        <v>23</v>
      </c>
      <c r="AG1155" s="76" t="s">
        <v>33</v>
      </c>
    </row>
    <row r="1156" spans="5:33" x14ac:dyDescent="0.3">
      <c r="E1156" s="71" t="s">
        <v>2294</v>
      </c>
      <c r="F1156" s="72" t="s">
        <v>5141</v>
      </c>
      <c r="G1156" s="72" t="s">
        <v>7146</v>
      </c>
      <c r="H1156" s="72" t="s">
        <v>30</v>
      </c>
      <c r="I1156" s="72" t="s">
        <v>8026</v>
      </c>
      <c r="J1156" s="72" t="s">
        <v>8021</v>
      </c>
      <c r="K1156" s="72" t="s">
        <v>2295</v>
      </c>
      <c r="L1156" s="73">
        <v>45835</v>
      </c>
      <c r="M1156" s="74">
        <v>0.10811342592592593</v>
      </c>
      <c r="N1156" s="72">
        <v>216.83</v>
      </c>
      <c r="O1156" s="72">
        <v>1362.31</v>
      </c>
      <c r="P1156" s="72">
        <v>1579.1399999999901</v>
      </c>
      <c r="Q1156" s="72">
        <v>1475.32</v>
      </c>
      <c r="R1156" s="75">
        <v>45838</v>
      </c>
      <c r="S1156" s="72" t="str">
        <f>TEXT(Table15[[#This Row],[Billing_Date]],"YYYY")</f>
        <v>2025</v>
      </c>
      <c r="T1156" s="75">
        <v>45886</v>
      </c>
      <c r="U1156" s="72" t="s">
        <v>28</v>
      </c>
      <c r="V1156" s="72">
        <f>IF(Table15[[#This Row],[Payment_Status]]="Paid",1,0)</f>
        <v>1</v>
      </c>
      <c r="W1156" s="72">
        <f>IF(Table15[[#This Row],[Payment_Status]]="Unpaid",1,0)</f>
        <v>0</v>
      </c>
      <c r="X1156" s="72">
        <f>IF(Table15[[#This Row],[Payment_Status]]="Pending",1,0)</f>
        <v>0</v>
      </c>
      <c r="Y1156" s="72" t="s">
        <v>50</v>
      </c>
      <c r="Z1156" s="72" t="s">
        <v>39</v>
      </c>
      <c r="AA1156" s="72" t="s">
        <v>45</v>
      </c>
      <c r="AB1156" s="72">
        <v>139.69999999999999</v>
      </c>
      <c r="AC1156" s="72">
        <v>77.13</v>
      </c>
      <c r="AD1156" s="72" t="s">
        <v>32</v>
      </c>
      <c r="AE1156" s="73">
        <v>44782</v>
      </c>
      <c r="AF1156" s="72">
        <v>22</v>
      </c>
      <c r="AG1156" s="76" t="s">
        <v>64</v>
      </c>
    </row>
    <row r="1157" spans="5:33" x14ac:dyDescent="0.3">
      <c r="E1157" s="71" t="s">
        <v>2296</v>
      </c>
      <c r="F1157" s="72" t="s">
        <v>5142</v>
      </c>
      <c r="G1157" s="72" t="s">
        <v>7147</v>
      </c>
      <c r="H1157" s="72" t="s">
        <v>26</v>
      </c>
      <c r="I1157" s="72" t="s">
        <v>8031</v>
      </c>
      <c r="J1157" s="72" t="s">
        <v>8024</v>
      </c>
      <c r="K1157" s="72" t="s">
        <v>2297</v>
      </c>
      <c r="L1157" s="73">
        <v>45621</v>
      </c>
      <c r="M1157" s="74">
        <v>0.7408217592592593</v>
      </c>
      <c r="N1157" s="72">
        <v>493.32</v>
      </c>
      <c r="O1157" s="72">
        <v>3251.44</v>
      </c>
      <c r="P1157" s="72">
        <v>3744.76</v>
      </c>
      <c r="Q1157" s="72">
        <v>2928.81</v>
      </c>
      <c r="R1157" s="75">
        <v>45623</v>
      </c>
      <c r="S1157" s="72" t="str">
        <f>TEXT(Table15[[#This Row],[Billing_Date]],"YYYY")</f>
        <v>2024</v>
      </c>
      <c r="T1157" s="75">
        <v>45886</v>
      </c>
      <c r="U1157" s="72" t="s">
        <v>49</v>
      </c>
      <c r="V1157" s="72">
        <f>IF(Table15[[#This Row],[Payment_Status]]="Paid",1,0)</f>
        <v>0</v>
      </c>
      <c r="W1157" s="72">
        <f>IF(Table15[[#This Row],[Payment_Status]]="Unpaid",1,0)</f>
        <v>1</v>
      </c>
      <c r="X1157" s="72">
        <f>IF(Table15[[#This Row],[Payment_Status]]="Pending",1,0)</f>
        <v>0</v>
      </c>
      <c r="Y1157" s="72" t="s">
        <v>50</v>
      </c>
      <c r="Z1157" s="72" t="s">
        <v>44</v>
      </c>
      <c r="AA1157" s="72" t="s">
        <v>45</v>
      </c>
      <c r="AB1157" s="72">
        <v>269.27</v>
      </c>
      <c r="AC1157" s="72">
        <v>224.05</v>
      </c>
      <c r="AD1157" s="72" t="s">
        <v>32</v>
      </c>
      <c r="AE1157" s="73">
        <v>44189</v>
      </c>
      <c r="AF1157" s="72">
        <v>74</v>
      </c>
      <c r="AG1157" s="76" t="s">
        <v>40</v>
      </c>
    </row>
    <row r="1158" spans="5:33" x14ac:dyDescent="0.3">
      <c r="E1158" s="71" t="s">
        <v>25</v>
      </c>
      <c r="F1158" s="72" t="s">
        <v>5143</v>
      </c>
      <c r="G1158" s="72" t="s">
        <v>7148</v>
      </c>
      <c r="H1158" s="72" t="s">
        <v>26</v>
      </c>
      <c r="I1158" s="72" t="s">
        <v>8030</v>
      </c>
      <c r="J1158" s="72" t="s">
        <v>8023</v>
      </c>
      <c r="K1158" s="72" t="s">
        <v>27</v>
      </c>
      <c r="L1158" s="73">
        <v>45554</v>
      </c>
      <c r="M1158" s="74">
        <v>0.10871527777777777</v>
      </c>
      <c r="N1158" s="72">
        <v>460.73</v>
      </c>
      <c r="O1158" s="72">
        <v>2179.4699999999998</v>
      </c>
      <c r="P1158" s="72">
        <v>2640.2</v>
      </c>
      <c r="Q1158" s="72">
        <v>2777.43</v>
      </c>
      <c r="R1158" s="75">
        <v>45843</v>
      </c>
      <c r="S1158" s="72" t="str">
        <f>TEXT(Table15[[#This Row],[Billing_Date]],"YYYY")</f>
        <v>2025</v>
      </c>
      <c r="T1158" s="75">
        <v>45864</v>
      </c>
      <c r="U1158" s="72" t="s">
        <v>28</v>
      </c>
      <c r="V1158" s="72">
        <f>IF(Table15[[#This Row],[Payment_Status]]="Paid",1,0)</f>
        <v>1</v>
      </c>
      <c r="W1158" s="72">
        <f>IF(Table15[[#This Row],[Payment_Status]]="Unpaid",1,0)</f>
        <v>0</v>
      </c>
      <c r="X1158" s="72">
        <f>IF(Table15[[#This Row],[Payment_Status]]="Pending",1,0)</f>
        <v>0</v>
      </c>
      <c r="Y1158" s="72" t="s">
        <v>29</v>
      </c>
      <c r="Z1158" s="72" t="s">
        <v>30</v>
      </c>
      <c r="AA1158" s="72" t="s">
        <v>31</v>
      </c>
      <c r="AB1158" s="72">
        <v>215.61</v>
      </c>
      <c r="AC1158" s="72">
        <v>245.12</v>
      </c>
      <c r="AD1158" s="72" t="s">
        <v>32</v>
      </c>
      <c r="AE1158" s="73">
        <v>44046</v>
      </c>
      <c r="AF1158" s="72">
        <v>60</v>
      </c>
      <c r="AG1158" s="76" t="s">
        <v>33</v>
      </c>
    </row>
    <row r="1159" spans="5:33" x14ac:dyDescent="0.3">
      <c r="E1159" s="71" t="s">
        <v>2300</v>
      </c>
      <c r="F1159" s="72" t="s">
        <v>5144</v>
      </c>
      <c r="G1159" s="72" t="s">
        <v>7149</v>
      </c>
      <c r="H1159" s="72" t="s">
        <v>35</v>
      </c>
      <c r="I1159" s="72" t="s">
        <v>8027</v>
      </c>
      <c r="J1159" s="72" t="s">
        <v>8022</v>
      </c>
      <c r="K1159" s="72" t="s">
        <v>2301</v>
      </c>
      <c r="L1159" s="73">
        <v>45528</v>
      </c>
      <c r="M1159" s="74">
        <v>0.58057870370370368</v>
      </c>
      <c r="N1159" s="72">
        <v>414.53</v>
      </c>
      <c r="O1159" s="72">
        <v>2886.37</v>
      </c>
      <c r="P1159" s="72">
        <v>3300.8999999999901</v>
      </c>
      <c r="Q1159" s="72">
        <v>1973.93</v>
      </c>
      <c r="R1159" s="75">
        <v>45822</v>
      </c>
      <c r="S1159" s="72" t="str">
        <f>TEXT(Table15[[#This Row],[Billing_Date]],"YYYY")</f>
        <v>2025</v>
      </c>
      <c r="T1159" s="75">
        <v>45863</v>
      </c>
      <c r="U1159" s="72" t="s">
        <v>37</v>
      </c>
      <c r="V1159" s="72">
        <f>IF(Table15[[#This Row],[Payment_Status]]="Paid",1,0)</f>
        <v>0</v>
      </c>
      <c r="W1159" s="72">
        <f>IF(Table15[[#This Row],[Payment_Status]]="Unpaid",1,0)</f>
        <v>0</v>
      </c>
      <c r="X1159" s="72">
        <f>IF(Table15[[#This Row],[Payment_Status]]="Pending",1,0)</f>
        <v>1</v>
      </c>
      <c r="Y1159" s="72" t="s">
        <v>50</v>
      </c>
      <c r="Z1159" s="72" t="s">
        <v>44</v>
      </c>
      <c r="AA1159" s="72" t="s">
        <v>51</v>
      </c>
      <c r="AB1159" s="72">
        <v>198.96</v>
      </c>
      <c r="AC1159" s="72">
        <v>215.57</v>
      </c>
      <c r="AD1159" s="72" t="s">
        <v>46</v>
      </c>
      <c r="AE1159" s="73">
        <v>43083</v>
      </c>
      <c r="AF1159" s="72">
        <v>45</v>
      </c>
      <c r="AG1159" s="76" t="s">
        <v>64</v>
      </c>
    </row>
    <row r="1160" spans="5:33" x14ac:dyDescent="0.3">
      <c r="E1160" s="71" t="s">
        <v>2409</v>
      </c>
      <c r="F1160" s="72" t="s">
        <v>5145</v>
      </c>
      <c r="G1160" s="72" t="s">
        <v>7150</v>
      </c>
      <c r="H1160" s="72" t="s">
        <v>26</v>
      </c>
      <c r="I1160" s="72" t="s">
        <v>8029</v>
      </c>
      <c r="J1160" s="72" t="s">
        <v>8020</v>
      </c>
      <c r="K1160" s="72" t="s">
        <v>2410</v>
      </c>
      <c r="L1160" s="73">
        <v>45577</v>
      </c>
      <c r="M1160" s="74">
        <v>0.30717592592592591</v>
      </c>
      <c r="N1160" s="72">
        <v>366.94</v>
      </c>
      <c r="O1160" s="72">
        <v>2848.86</v>
      </c>
      <c r="P1160" s="72">
        <v>3215.8</v>
      </c>
      <c r="Q1160" s="72">
        <v>2191.3200000000002</v>
      </c>
      <c r="R1160" s="75">
        <v>45785</v>
      </c>
      <c r="S1160" s="72" t="str">
        <f>TEXT(Table15[[#This Row],[Billing_Date]],"YYYY")</f>
        <v>2025</v>
      </c>
      <c r="T1160" s="75">
        <v>45877</v>
      </c>
      <c r="U1160" s="72" t="s">
        <v>49</v>
      </c>
      <c r="V1160" s="72">
        <f>IF(Table15[[#This Row],[Payment_Status]]="Paid",1,0)</f>
        <v>0</v>
      </c>
      <c r="W1160" s="72">
        <f>IF(Table15[[#This Row],[Payment_Status]]="Unpaid",1,0)</f>
        <v>1</v>
      </c>
      <c r="X1160" s="72">
        <f>IF(Table15[[#This Row],[Payment_Status]]="Pending",1,0)</f>
        <v>0</v>
      </c>
      <c r="Y1160" s="72" t="s">
        <v>50</v>
      </c>
      <c r="Z1160" s="72" t="s">
        <v>39</v>
      </c>
      <c r="AA1160" s="72" t="s">
        <v>31</v>
      </c>
      <c r="AB1160" s="72">
        <v>159.97999999999999</v>
      </c>
      <c r="AC1160" s="72">
        <v>206.96</v>
      </c>
      <c r="AD1160" s="72" t="s">
        <v>32</v>
      </c>
      <c r="AE1160" s="73">
        <v>43462</v>
      </c>
      <c r="AF1160" s="72">
        <v>19</v>
      </c>
      <c r="AG1160" s="76" t="s">
        <v>33</v>
      </c>
    </row>
    <row r="1161" spans="5:33" x14ac:dyDescent="0.3">
      <c r="E1161" s="71" t="s">
        <v>2304</v>
      </c>
      <c r="F1161" s="72" t="s">
        <v>5146</v>
      </c>
      <c r="G1161" s="72" t="s">
        <v>7151</v>
      </c>
      <c r="H1161" s="72" t="s">
        <v>30</v>
      </c>
      <c r="I1161" s="72" t="s">
        <v>8025</v>
      </c>
      <c r="J1161" s="72" t="s">
        <v>8020</v>
      </c>
      <c r="K1161" s="72" t="s">
        <v>2305</v>
      </c>
      <c r="L1161" s="73">
        <v>45517</v>
      </c>
      <c r="M1161" s="74">
        <v>0.34185185185185185</v>
      </c>
      <c r="N1161" s="72">
        <v>30.94</v>
      </c>
      <c r="O1161" s="72">
        <v>2429.02</v>
      </c>
      <c r="P1161" s="72">
        <v>2459.96</v>
      </c>
      <c r="Q1161" s="72">
        <v>217.41</v>
      </c>
      <c r="R1161" s="75">
        <v>45655</v>
      </c>
      <c r="S1161" s="72" t="str">
        <f>TEXT(Table15[[#This Row],[Billing_Date]],"YYYY")</f>
        <v>2024</v>
      </c>
      <c r="T1161" s="75">
        <v>45884</v>
      </c>
      <c r="U1161" s="72" t="s">
        <v>49</v>
      </c>
      <c r="V1161" s="72">
        <f>IF(Table15[[#This Row],[Payment_Status]]="Paid",1,0)</f>
        <v>0</v>
      </c>
      <c r="W1161" s="72">
        <f>IF(Table15[[#This Row],[Payment_Status]]="Unpaid",1,0)</f>
        <v>1</v>
      </c>
      <c r="X1161" s="72">
        <f>IF(Table15[[#This Row],[Payment_Status]]="Pending",1,0)</f>
        <v>0</v>
      </c>
      <c r="Y1161" s="72" t="s">
        <v>29</v>
      </c>
      <c r="Z1161" s="72" t="s">
        <v>39</v>
      </c>
      <c r="AA1161" s="72" t="s">
        <v>63</v>
      </c>
      <c r="AB1161" s="72">
        <v>19.89</v>
      </c>
      <c r="AC1161" s="72">
        <v>11.05</v>
      </c>
      <c r="AD1161" s="72" t="s">
        <v>46</v>
      </c>
      <c r="AE1161" s="73">
        <v>44655</v>
      </c>
      <c r="AF1161" s="72">
        <v>32</v>
      </c>
      <c r="AG1161" s="76" t="s">
        <v>64</v>
      </c>
    </row>
    <row r="1162" spans="5:33" x14ac:dyDescent="0.3">
      <c r="E1162" s="71" t="s">
        <v>2306</v>
      </c>
      <c r="F1162" s="72" t="s">
        <v>5147</v>
      </c>
      <c r="G1162" s="72" t="s">
        <v>7152</v>
      </c>
      <c r="H1162" s="72" t="s">
        <v>30</v>
      </c>
      <c r="I1162" s="72" t="s">
        <v>8031</v>
      </c>
      <c r="J1162" s="72" t="s">
        <v>8024</v>
      </c>
      <c r="K1162" s="72" t="s">
        <v>2307</v>
      </c>
      <c r="L1162" s="73">
        <v>45601</v>
      </c>
      <c r="M1162" s="74">
        <v>0.66249999999999998</v>
      </c>
      <c r="N1162" s="72">
        <v>131.01</v>
      </c>
      <c r="O1162" s="72">
        <v>4099.1899999999996</v>
      </c>
      <c r="P1162" s="72">
        <v>4230.2</v>
      </c>
      <c r="Q1162" s="72">
        <v>639.91999999999996</v>
      </c>
      <c r="R1162" s="75">
        <v>45620</v>
      </c>
      <c r="S1162" s="72" t="str">
        <f>TEXT(Table15[[#This Row],[Billing_Date]],"YYYY")</f>
        <v>2024</v>
      </c>
      <c r="T1162" s="75">
        <v>45879</v>
      </c>
      <c r="U1162" s="72" t="s">
        <v>28</v>
      </c>
      <c r="V1162" s="72">
        <f>IF(Table15[[#This Row],[Payment_Status]]="Paid",1,0)</f>
        <v>1</v>
      </c>
      <c r="W1162" s="72">
        <f>IF(Table15[[#This Row],[Payment_Status]]="Unpaid",1,0)</f>
        <v>0</v>
      </c>
      <c r="X1162" s="72">
        <f>IF(Table15[[#This Row],[Payment_Status]]="Pending",1,0)</f>
        <v>0</v>
      </c>
      <c r="Y1162" s="72" t="s">
        <v>43</v>
      </c>
      <c r="Z1162" s="72" t="s">
        <v>30</v>
      </c>
      <c r="AA1162" s="72" t="s">
        <v>63</v>
      </c>
      <c r="AB1162" s="72">
        <v>79.91</v>
      </c>
      <c r="AC1162" s="72">
        <v>51.1</v>
      </c>
      <c r="AD1162" s="72" t="s">
        <v>46</v>
      </c>
      <c r="AE1162" s="73">
        <v>42620</v>
      </c>
      <c r="AF1162" s="72">
        <v>41</v>
      </c>
      <c r="AG1162" s="76" t="s">
        <v>40</v>
      </c>
    </row>
    <row r="1163" spans="5:33" x14ac:dyDescent="0.3">
      <c r="E1163" s="71" t="s">
        <v>2308</v>
      </c>
      <c r="F1163" s="72" t="s">
        <v>5148</v>
      </c>
      <c r="G1163" s="72" t="s">
        <v>7153</v>
      </c>
      <c r="H1163" s="72" t="s">
        <v>30</v>
      </c>
      <c r="I1163" s="72" t="s">
        <v>8027</v>
      </c>
      <c r="J1163" s="72" t="s">
        <v>8022</v>
      </c>
      <c r="K1163" s="72" t="s">
        <v>2309</v>
      </c>
      <c r="L1163" s="73">
        <v>45717</v>
      </c>
      <c r="M1163" s="74">
        <v>0.39063657407407409</v>
      </c>
      <c r="N1163" s="72">
        <v>121.7</v>
      </c>
      <c r="O1163" s="72">
        <v>2081.2600000000002</v>
      </c>
      <c r="P1163" s="72">
        <v>2202.96</v>
      </c>
      <c r="Q1163" s="72">
        <v>647.16999999999996</v>
      </c>
      <c r="R1163" s="75">
        <v>45719</v>
      </c>
      <c r="S1163" s="72" t="str">
        <f>TEXT(Table15[[#This Row],[Billing_Date]],"YYYY")</f>
        <v>2025</v>
      </c>
      <c r="T1163" s="75">
        <v>45859</v>
      </c>
      <c r="U1163" s="72" t="s">
        <v>28</v>
      </c>
      <c r="V1163" s="72">
        <f>IF(Table15[[#This Row],[Payment_Status]]="Paid",1,0)</f>
        <v>1</v>
      </c>
      <c r="W1163" s="72">
        <f>IF(Table15[[#This Row],[Payment_Status]]="Unpaid",1,0)</f>
        <v>0</v>
      </c>
      <c r="X1163" s="72">
        <f>IF(Table15[[#This Row],[Payment_Status]]="Pending",1,0)</f>
        <v>0</v>
      </c>
      <c r="Y1163" s="72" t="s">
        <v>50</v>
      </c>
      <c r="Z1163" s="72" t="s">
        <v>44</v>
      </c>
      <c r="AA1163" s="72" t="s">
        <v>51</v>
      </c>
      <c r="AB1163" s="72">
        <v>68.760000000000005</v>
      </c>
      <c r="AC1163" s="72">
        <v>52.94</v>
      </c>
      <c r="AD1163" s="72" t="s">
        <v>46</v>
      </c>
      <c r="AE1163" s="73">
        <v>43640</v>
      </c>
      <c r="AF1163" s="72">
        <v>33</v>
      </c>
      <c r="AG1163" s="76" t="s">
        <v>64</v>
      </c>
    </row>
    <row r="1164" spans="5:33" x14ac:dyDescent="0.3">
      <c r="E1164" s="71" t="s">
        <v>2310</v>
      </c>
      <c r="F1164" s="72" t="s">
        <v>5149</v>
      </c>
      <c r="G1164" s="72" t="s">
        <v>7154</v>
      </c>
      <c r="H1164" s="72" t="s">
        <v>35</v>
      </c>
      <c r="I1164" s="72" t="s">
        <v>8028</v>
      </c>
      <c r="J1164" s="72" t="s">
        <v>8022</v>
      </c>
      <c r="K1164" s="72" t="s">
        <v>2311</v>
      </c>
      <c r="L1164" s="73">
        <v>45763</v>
      </c>
      <c r="M1164" s="74">
        <v>0.71559027777777773</v>
      </c>
      <c r="N1164" s="72">
        <v>364.69</v>
      </c>
      <c r="O1164" s="72">
        <v>3603.52</v>
      </c>
      <c r="P1164" s="72">
        <v>3968.21</v>
      </c>
      <c r="Q1164" s="72">
        <v>2383.61</v>
      </c>
      <c r="R1164" s="75">
        <v>45848</v>
      </c>
      <c r="S1164" s="72" t="str">
        <f>TEXT(Table15[[#This Row],[Billing_Date]],"YYYY")</f>
        <v>2025</v>
      </c>
      <c r="T1164" s="75">
        <v>45872</v>
      </c>
      <c r="U1164" s="72" t="s">
        <v>28</v>
      </c>
      <c r="V1164" s="72">
        <f>IF(Table15[[#This Row],[Payment_Status]]="Paid",1,0)</f>
        <v>1</v>
      </c>
      <c r="W1164" s="72">
        <f>IF(Table15[[#This Row],[Payment_Status]]="Unpaid",1,0)</f>
        <v>0</v>
      </c>
      <c r="X1164" s="72">
        <f>IF(Table15[[#This Row],[Payment_Status]]="Pending",1,0)</f>
        <v>0</v>
      </c>
      <c r="Y1164" s="72" t="s">
        <v>43</v>
      </c>
      <c r="Z1164" s="72" t="s">
        <v>44</v>
      </c>
      <c r="AA1164" s="72" t="s">
        <v>85</v>
      </c>
      <c r="AB1164" s="72">
        <v>168.32</v>
      </c>
      <c r="AC1164" s="72">
        <v>196.37</v>
      </c>
      <c r="AD1164" s="72" t="s">
        <v>46</v>
      </c>
      <c r="AE1164" s="73">
        <v>43181</v>
      </c>
      <c r="AF1164" s="72">
        <v>53</v>
      </c>
      <c r="AG1164" s="76" t="s">
        <v>64</v>
      </c>
    </row>
    <row r="1165" spans="5:33" x14ac:dyDescent="0.3">
      <c r="E1165" s="71" t="s">
        <v>2312</v>
      </c>
      <c r="F1165" s="72" t="s">
        <v>5150</v>
      </c>
      <c r="G1165" s="72" t="s">
        <v>7155</v>
      </c>
      <c r="H1165" s="72" t="s">
        <v>26</v>
      </c>
      <c r="I1165" s="72" t="s">
        <v>8031</v>
      </c>
      <c r="J1165" s="72" t="s">
        <v>8024</v>
      </c>
      <c r="K1165" s="72" t="s">
        <v>2313</v>
      </c>
      <c r="L1165" s="73">
        <v>45495</v>
      </c>
      <c r="M1165" s="74">
        <v>0.17829861111111112</v>
      </c>
      <c r="N1165" s="72">
        <v>60.33</v>
      </c>
      <c r="O1165" s="72">
        <v>2871.33</v>
      </c>
      <c r="P1165" s="72">
        <v>2931.66</v>
      </c>
      <c r="Q1165" s="72">
        <v>407.2</v>
      </c>
      <c r="R1165" s="75">
        <v>45508</v>
      </c>
      <c r="S1165" s="72" t="str">
        <f>TEXT(Table15[[#This Row],[Billing_Date]],"YYYY")</f>
        <v>2024</v>
      </c>
      <c r="T1165" s="75">
        <v>45874</v>
      </c>
      <c r="U1165" s="72" t="s">
        <v>49</v>
      </c>
      <c r="V1165" s="72">
        <f>IF(Table15[[#This Row],[Payment_Status]]="Paid",1,0)</f>
        <v>0</v>
      </c>
      <c r="W1165" s="72">
        <f>IF(Table15[[#This Row],[Payment_Status]]="Unpaid",1,0)</f>
        <v>1</v>
      </c>
      <c r="X1165" s="72">
        <f>IF(Table15[[#This Row],[Payment_Status]]="Pending",1,0)</f>
        <v>0</v>
      </c>
      <c r="Y1165" s="72" t="s">
        <v>38</v>
      </c>
      <c r="Z1165" s="72" t="s">
        <v>39</v>
      </c>
      <c r="AA1165" s="72" t="s">
        <v>31</v>
      </c>
      <c r="AB1165" s="72">
        <v>26.27</v>
      </c>
      <c r="AC1165" s="72">
        <v>34.06</v>
      </c>
      <c r="AD1165" s="72" t="s">
        <v>32</v>
      </c>
      <c r="AE1165" s="73">
        <v>45200</v>
      </c>
      <c r="AF1165" s="72">
        <v>60</v>
      </c>
      <c r="AG1165" s="76" t="s">
        <v>40</v>
      </c>
    </row>
    <row r="1166" spans="5:33" x14ac:dyDescent="0.3">
      <c r="E1166" s="71" t="s">
        <v>2314</v>
      </c>
      <c r="F1166" s="72" t="s">
        <v>5151</v>
      </c>
      <c r="G1166" s="72" t="s">
        <v>7156</v>
      </c>
      <c r="H1166" s="72" t="s">
        <v>26</v>
      </c>
      <c r="I1166" s="72" t="s">
        <v>8027</v>
      </c>
      <c r="J1166" s="72" t="s">
        <v>8022</v>
      </c>
      <c r="K1166" s="72" t="s">
        <v>2315</v>
      </c>
      <c r="L1166" s="73">
        <v>45519</v>
      </c>
      <c r="M1166" s="74">
        <v>0.38368055555555558</v>
      </c>
      <c r="N1166" s="72">
        <v>289.27</v>
      </c>
      <c r="O1166" s="72">
        <v>2805.84</v>
      </c>
      <c r="P1166" s="72">
        <v>3095.11</v>
      </c>
      <c r="Q1166" s="72">
        <v>1892.2</v>
      </c>
      <c r="R1166" s="75">
        <v>45570</v>
      </c>
      <c r="S1166" s="72" t="str">
        <f>TEXT(Table15[[#This Row],[Billing_Date]],"YYYY")</f>
        <v>2024</v>
      </c>
      <c r="T1166" s="75">
        <v>45868</v>
      </c>
      <c r="U1166" s="72" t="s">
        <v>37</v>
      </c>
      <c r="V1166" s="72">
        <f>IF(Table15[[#This Row],[Payment_Status]]="Paid",1,0)</f>
        <v>0</v>
      </c>
      <c r="W1166" s="72">
        <f>IF(Table15[[#This Row],[Payment_Status]]="Unpaid",1,0)</f>
        <v>0</v>
      </c>
      <c r="X1166" s="72">
        <f>IF(Table15[[#This Row],[Payment_Status]]="Pending",1,0)</f>
        <v>1</v>
      </c>
      <c r="Y1166" s="72" t="s">
        <v>58</v>
      </c>
      <c r="Z1166" s="72" t="s">
        <v>30</v>
      </c>
      <c r="AA1166" s="72" t="s">
        <v>85</v>
      </c>
      <c r="AB1166" s="72">
        <v>131.16</v>
      </c>
      <c r="AC1166" s="72">
        <v>158.11000000000001</v>
      </c>
      <c r="AD1166" s="72" t="s">
        <v>32</v>
      </c>
      <c r="AE1166" s="73">
        <v>45150</v>
      </c>
      <c r="AF1166" s="72">
        <v>71</v>
      </c>
      <c r="AG1166" s="76" t="s">
        <v>64</v>
      </c>
    </row>
    <row r="1167" spans="5:33" x14ac:dyDescent="0.3">
      <c r="E1167" s="71" t="s">
        <v>2316</v>
      </c>
      <c r="F1167" s="72" t="s">
        <v>5152</v>
      </c>
      <c r="G1167" s="72" t="s">
        <v>7157</v>
      </c>
      <c r="H1167" s="72" t="s">
        <v>30</v>
      </c>
      <c r="I1167" s="72" t="s">
        <v>8030</v>
      </c>
      <c r="J1167" s="72" t="s">
        <v>8023</v>
      </c>
      <c r="K1167" s="72" t="s">
        <v>2317</v>
      </c>
      <c r="L1167" s="73">
        <v>45616</v>
      </c>
      <c r="M1167" s="74">
        <v>0.76593750000000005</v>
      </c>
      <c r="N1167" s="72">
        <v>464.36</v>
      </c>
      <c r="O1167" s="72">
        <v>4833.6400000000003</v>
      </c>
      <c r="P1167" s="72">
        <v>5298</v>
      </c>
      <c r="Q1167" s="72">
        <v>2317.8200000000002</v>
      </c>
      <c r="R1167" s="75">
        <v>45621</v>
      </c>
      <c r="S1167" s="72" t="str">
        <f>TEXT(Table15[[#This Row],[Billing_Date]],"YYYY")</f>
        <v>2024</v>
      </c>
      <c r="T1167" s="75">
        <v>45863</v>
      </c>
      <c r="U1167" s="72" t="s">
        <v>37</v>
      </c>
      <c r="V1167" s="72">
        <f>IF(Table15[[#This Row],[Payment_Status]]="Paid",1,0)</f>
        <v>0</v>
      </c>
      <c r="W1167" s="72">
        <f>IF(Table15[[#This Row],[Payment_Status]]="Unpaid",1,0)</f>
        <v>0</v>
      </c>
      <c r="X1167" s="72">
        <f>IF(Table15[[#This Row],[Payment_Status]]="Pending",1,0)</f>
        <v>1</v>
      </c>
      <c r="Y1167" s="72" t="s">
        <v>50</v>
      </c>
      <c r="Z1167" s="72" t="s">
        <v>39</v>
      </c>
      <c r="AA1167" s="72" t="s">
        <v>51</v>
      </c>
      <c r="AB1167" s="72">
        <v>224.68</v>
      </c>
      <c r="AC1167" s="72">
        <v>239.68</v>
      </c>
      <c r="AD1167" s="72" t="s">
        <v>32</v>
      </c>
      <c r="AE1167" s="73">
        <v>42757</v>
      </c>
      <c r="AF1167" s="72">
        <v>24</v>
      </c>
      <c r="AG1167" s="76" t="s">
        <v>64</v>
      </c>
    </row>
    <row r="1168" spans="5:33" x14ac:dyDescent="0.3">
      <c r="E1168" s="71" t="s">
        <v>2318</v>
      </c>
      <c r="F1168" s="72" t="s">
        <v>5153</v>
      </c>
      <c r="G1168" s="72" t="s">
        <v>7158</v>
      </c>
      <c r="H1168" s="72" t="s">
        <v>26</v>
      </c>
      <c r="I1168" s="72" t="s">
        <v>8031</v>
      </c>
      <c r="J1168" s="72" t="s">
        <v>8024</v>
      </c>
      <c r="K1168" s="72" t="s">
        <v>2319</v>
      </c>
      <c r="L1168" s="73">
        <v>45698</v>
      </c>
      <c r="M1168" s="74">
        <v>0.76509259259259255</v>
      </c>
      <c r="N1168" s="72">
        <v>342.33</v>
      </c>
      <c r="O1168" s="72">
        <v>1958.76</v>
      </c>
      <c r="P1168" s="72">
        <v>2301.09</v>
      </c>
      <c r="Q1168" s="72">
        <v>2312.46</v>
      </c>
      <c r="R1168" s="75">
        <v>45699</v>
      </c>
      <c r="S1168" s="72" t="str">
        <f>TEXT(Table15[[#This Row],[Billing_Date]],"YYYY")</f>
        <v>2025</v>
      </c>
      <c r="T1168" s="75">
        <v>45886</v>
      </c>
      <c r="U1168" s="72" t="s">
        <v>49</v>
      </c>
      <c r="V1168" s="72">
        <f>IF(Table15[[#This Row],[Payment_Status]]="Paid",1,0)</f>
        <v>0</v>
      </c>
      <c r="W1168" s="72">
        <f>IF(Table15[[#This Row],[Payment_Status]]="Unpaid",1,0)</f>
        <v>1</v>
      </c>
      <c r="X1168" s="72">
        <f>IF(Table15[[#This Row],[Payment_Status]]="Pending",1,0)</f>
        <v>0</v>
      </c>
      <c r="Y1168" s="72" t="s">
        <v>58</v>
      </c>
      <c r="Z1168" s="72" t="s">
        <v>44</v>
      </c>
      <c r="AA1168" s="72" t="s">
        <v>51</v>
      </c>
      <c r="AB1168" s="72">
        <v>191.47</v>
      </c>
      <c r="AC1168" s="72">
        <v>150.86000000000001</v>
      </c>
      <c r="AD1168" s="72" t="s">
        <v>46</v>
      </c>
      <c r="AE1168" s="73">
        <v>42223</v>
      </c>
      <c r="AF1168" s="72">
        <v>20</v>
      </c>
      <c r="AG1168" s="76" t="s">
        <v>64</v>
      </c>
    </row>
    <row r="1169" spans="5:33" x14ac:dyDescent="0.3">
      <c r="E1169" s="71" t="s">
        <v>2320</v>
      </c>
      <c r="F1169" s="72" t="s">
        <v>5154</v>
      </c>
      <c r="G1169" s="72" t="s">
        <v>7159</v>
      </c>
      <c r="H1169" s="72" t="s">
        <v>30</v>
      </c>
      <c r="I1169" s="72" t="s">
        <v>8030</v>
      </c>
      <c r="J1169" s="72" t="s">
        <v>8023</v>
      </c>
      <c r="K1169" s="72" t="s">
        <v>2321</v>
      </c>
      <c r="L1169" s="73">
        <v>45794</v>
      </c>
      <c r="M1169" s="74">
        <v>0.79091435185185188</v>
      </c>
      <c r="N1169" s="72">
        <v>198.06</v>
      </c>
      <c r="O1169" s="72">
        <v>2282.9299999999998</v>
      </c>
      <c r="P1169" s="72">
        <v>2480.9899999999998</v>
      </c>
      <c r="Q1169" s="72">
        <v>970.55</v>
      </c>
      <c r="R1169" s="75">
        <v>45824</v>
      </c>
      <c r="S1169" s="72" t="str">
        <f>TEXT(Table15[[#This Row],[Billing_Date]],"YYYY")</f>
        <v>2025</v>
      </c>
      <c r="T1169" s="75">
        <v>45867</v>
      </c>
      <c r="U1169" s="72" t="s">
        <v>28</v>
      </c>
      <c r="V1169" s="72">
        <f>IF(Table15[[#This Row],[Payment_Status]]="Paid",1,0)</f>
        <v>1</v>
      </c>
      <c r="W1169" s="72">
        <f>IF(Table15[[#This Row],[Payment_Status]]="Unpaid",1,0)</f>
        <v>0</v>
      </c>
      <c r="X1169" s="72">
        <f>IF(Table15[[#This Row],[Payment_Status]]="Pending",1,0)</f>
        <v>0</v>
      </c>
      <c r="Y1169" s="72" t="s">
        <v>58</v>
      </c>
      <c r="Z1169" s="72" t="s">
        <v>39</v>
      </c>
      <c r="AA1169" s="72" t="s">
        <v>85</v>
      </c>
      <c r="AB1169" s="72">
        <v>101.46</v>
      </c>
      <c r="AC1169" s="72">
        <v>96.6</v>
      </c>
      <c r="AD1169" s="72" t="s">
        <v>32</v>
      </c>
      <c r="AE1169" s="73">
        <v>45427</v>
      </c>
      <c r="AF1169" s="72">
        <v>22</v>
      </c>
      <c r="AG1169" s="76" t="s">
        <v>33</v>
      </c>
    </row>
    <row r="1170" spans="5:33" x14ac:dyDescent="0.3">
      <c r="E1170" s="71" t="s">
        <v>2322</v>
      </c>
      <c r="F1170" s="72" t="s">
        <v>5155</v>
      </c>
      <c r="G1170" s="72" t="s">
        <v>7160</v>
      </c>
      <c r="H1170" s="72" t="s">
        <v>30</v>
      </c>
      <c r="I1170" s="72" t="s">
        <v>8027</v>
      </c>
      <c r="J1170" s="72" t="s">
        <v>8022</v>
      </c>
      <c r="K1170" s="72" t="s">
        <v>2323</v>
      </c>
      <c r="L1170" s="73">
        <v>45650</v>
      </c>
      <c r="M1170" s="74">
        <v>0.5618171296296296</v>
      </c>
      <c r="N1170" s="72">
        <v>266.16000000000003</v>
      </c>
      <c r="O1170" s="72">
        <v>4884.08</v>
      </c>
      <c r="P1170" s="72">
        <v>5150.24</v>
      </c>
      <c r="Q1170" s="72">
        <v>1724.09</v>
      </c>
      <c r="R1170" s="75">
        <v>45656</v>
      </c>
      <c r="S1170" s="72" t="str">
        <f>TEXT(Table15[[#This Row],[Billing_Date]],"YYYY")</f>
        <v>2024</v>
      </c>
      <c r="T1170" s="75">
        <v>45861</v>
      </c>
      <c r="U1170" s="72" t="s">
        <v>37</v>
      </c>
      <c r="V1170" s="72">
        <f>IF(Table15[[#This Row],[Payment_Status]]="Paid",1,0)</f>
        <v>0</v>
      </c>
      <c r="W1170" s="72">
        <f>IF(Table15[[#This Row],[Payment_Status]]="Unpaid",1,0)</f>
        <v>0</v>
      </c>
      <c r="X1170" s="72">
        <f>IF(Table15[[#This Row],[Payment_Status]]="Pending",1,0)</f>
        <v>1</v>
      </c>
      <c r="Y1170" s="72" t="s">
        <v>29</v>
      </c>
      <c r="Z1170" s="72" t="s">
        <v>44</v>
      </c>
      <c r="AA1170" s="72" t="s">
        <v>63</v>
      </c>
      <c r="AB1170" s="72">
        <v>183.43</v>
      </c>
      <c r="AC1170" s="72">
        <v>82.73</v>
      </c>
      <c r="AD1170" s="72" t="s">
        <v>32</v>
      </c>
      <c r="AE1170" s="73">
        <v>43736</v>
      </c>
      <c r="AF1170" s="72">
        <v>28</v>
      </c>
      <c r="AG1170" s="76" t="s">
        <v>40</v>
      </c>
    </row>
    <row r="1171" spans="5:33" x14ac:dyDescent="0.3">
      <c r="E1171" s="71" t="s">
        <v>2324</v>
      </c>
      <c r="F1171" s="72" t="s">
        <v>5156</v>
      </c>
      <c r="G1171" s="72" t="s">
        <v>7161</v>
      </c>
      <c r="H1171" s="72" t="s">
        <v>35</v>
      </c>
      <c r="I1171" s="72" t="s">
        <v>8031</v>
      </c>
      <c r="J1171" s="72" t="s">
        <v>8024</v>
      </c>
      <c r="K1171" s="72" t="s">
        <v>2325</v>
      </c>
      <c r="L1171" s="73">
        <v>45524</v>
      </c>
      <c r="M1171" s="74">
        <v>0.32825231481481482</v>
      </c>
      <c r="N1171" s="72">
        <v>268.95999999999998</v>
      </c>
      <c r="O1171" s="72">
        <v>3296.05</v>
      </c>
      <c r="P1171" s="72">
        <v>3565.01</v>
      </c>
      <c r="Q1171" s="72">
        <v>1582.16</v>
      </c>
      <c r="R1171" s="75">
        <v>45676</v>
      </c>
      <c r="S1171" s="72" t="str">
        <f>TEXT(Table15[[#This Row],[Billing_Date]],"YYYY")</f>
        <v>2025</v>
      </c>
      <c r="T1171" s="75">
        <v>45871</v>
      </c>
      <c r="U1171" s="72" t="s">
        <v>49</v>
      </c>
      <c r="V1171" s="72">
        <f>IF(Table15[[#This Row],[Payment_Status]]="Paid",1,0)</f>
        <v>0</v>
      </c>
      <c r="W1171" s="72">
        <f>IF(Table15[[#This Row],[Payment_Status]]="Unpaid",1,0)</f>
        <v>1</v>
      </c>
      <c r="X1171" s="72">
        <f>IF(Table15[[#This Row],[Payment_Status]]="Pending",1,0)</f>
        <v>0</v>
      </c>
      <c r="Y1171" s="72" t="s">
        <v>43</v>
      </c>
      <c r="Z1171" s="72" t="s">
        <v>44</v>
      </c>
      <c r="AA1171" s="72" t="s">
        <v>63</v>
      </c>
      <c r="AB1171" s="72">
        <v>136.29</v>
      </c>
      <c r="AC1171" s="72">
        <v>132.66999999999999</v>
      </c>
      <c r="AD1171" s="72" t="s">
        <v>46</v>
      </c>
      <c r="AE1171" s="73">
        <v>43070</v>
      </c>
      <c r="AF1171" s="72">
        <v>26</v>
      </c>
      <c r="AG1171" s="76" t="s">
        <v>33</v>
      </c>
    </row>
    <row r="1172" spans="5:33" x14ac:dyDescent="0.3">
      <c r="E1172" s="71" t="s">
        <v>1719</v>
      </c>
      <c r="F1172" s="72" t="s">
        <v>5157</v>
      </c>
      <c r="G1172" s="72" t="s">
        <v>7162</v>
      </c>
      <c r="H1172" s="72" t="s">
        <v>30</v>
      </c>
      <c r="I1172" s="72" t="s">
        <v>8027</v>
      </c>
      <c r="J1172" s="72" t="s">
        <v>8022</v>
      </c>
      <c r="K1172" s="72" t="s">
        <v>1720</v>
      </c>
      <c r="L1172" s="73">
        <v>45609</v>
      </c>
      <c r="M1172" s="74">
        <v>0.64495370370370375</v>
      </c>
      <c r="N1172" s="72">
        <v>497.58</v>
      </c>
      <c r="O1172" s="72">
        <v>2179.88</v>
      </c>
      <c r="P1172" s="72">
        <v>2677.46</v>
      </c>
      <c r="Q1172" s="72">
        <v>3540.35</v>
      </c>
      <c r="R1172" s="75">
        <v>45795</v>
      </c>
      <c r="S1172" s="72" t="str">
        <f>TEXT(Table15[[#This Row],[Billing_Date]],"YYYY")</f>
        <v>2025</v>
      </c>
      <c r="T1172" s="75">
        <v>45873</v>
      </c>
      <c r="U1172" s="72" t="s">
        <v>37</v>
      </c>
      <c r="V1172" s="72">
        <f>IF(Table15[[#This Row],[Payment_Status]]="Paid",1,0)</f>
        <v>0</v>
      </c>
      <c r="W1172" s="72">
        <f>IF(Table15[[#This Row],[Payment_Status]]="Unpaid",1,0)</f>
        <v>0</v>
      </c>
      <c r="X1172" s="72">
        <f>IF(Table15[[#This Row],[Payment_Status]]="Pending",1,0)</f>
        <v>1</v>
      </c>
      <c r="Y1172" s="72" t="s">
        <v>50</v>
      </c>
      <c r="Z1172" s="72" t="s">
        <v>44</v>
      </c>
      <c r="AA1172" s="72" t="s">
        <v>63</v>
      </c>
      <c r="AB1172" s="72">
        <v>216.9</v>
      </c>
      <c r="AC1172" s="72">
        <v>280.68</v>
      </c>
      <c r="AD1172" s="72" t="s">
        <v>46</v>
      </c>
      <c r="AE1172" s="73">
        <v>43928</v>
      </c>
      <c r="AF1172" s="72">
        <v>56</v>
      </c>
      <c r="AG1172" s="76" t="s">
        <v>64</v>
      </c>
    </row>
    <row r="1173" spans="5:33" x14ac:dyDescent="0.3">
      <c r="E1173" s="71" t="s">
        <v>2328</v>
      </c>
      <c r="F1173" s="72" t="s">
        <v>5158</v>
      </c>
      <c r="G1173" s="72" t="s">
        <v>7163</v>
      </c>
      <c r="H1173" s="72" t="s">
        <v>26</v>
      </c>
      <c r="I1173" s="72" t="s">
        <v>8031</v>
      </c>
      <c r="J1173" s="72" t="s">
        <v>8024</v>
      </c>
      <c r="K1173" s="72" t="s">
        <v>2329</v>
      </c>
      <c r="L1173" s="73">
        <v>45589</v>
      </c>
      <c r="M1173" s="74">
        <v>0.61971064814814814</v>
      </c>
      <c r="N1173" s="72">
        <v>305.45</v>
      </c>
      <c r="O1173" s="72">
        <v>3898.79</v>
      </c>
      <c r="P1173" s="72">
        <v>4204.24</v>
      </c>
      <c r="Q1173" s="72">
        <v>1989.45</v>
      </c>
      <c r="R1173" s="75">
        <v>45594</v>
      </c>
      <c r="S1173" s="72" t="str">
        <f>TEXT(Table15[[#This Row],[Billing_Date]],"YYYY")</f>
        <v>2024</v>
      </c>
      <c r="T1173" s="75">
        <v>45870</v>
      </c>
      <c r="U1173" s="72" t="s">
        <v>49</v>
      </c>
      <c r="V1173" s="72">
        <f>IF(Table15[[#This Row],[Payment_Status]]="Paid",1,0)</f>
        <v>0</v>
      </c>
      <c r="W1173" s="72">
        <f>IF(Table15[[#This Row],[Payment_Status]]="Unpaid",1,0)</f>
        <v>1</v>
      </c>
      <c r="X1173" s="72">
        <f>IF(Table15[[#This Row],[Payment_Status]]="Pending",1,0)</f>
        <v>0</v>
      </c>
      <c r="Y1173" s="72" t="s">
        <v>50</v>
      </c>
      <c r="Z1173" s="72" t="s">
        <v>39</v>
      </c>
      <c r="AA1173" s="72" t="s">
        <v>51</v>
      </c>
      <c r="AB1173" s="72">
        <v>149.72999999999999</v>
      </c>
      <c r="AC1173" s="72">
        <v>155.72</v>
      </c>
      <c r="AD1173" s="72" t="s">
        <v>32</v>
      </c>
      <c r="AE1173" s="73">
        <v>44739</v>
      </c>
      <c r="AF1173" s="72">
        <v>32</v>
      </c>
      <c r="AG1173" s="76" t="s">
        <v>40</v>
      </c>
    </row>
    <row r="1174" spans="5:33" x14ac:dyDescent="0.3">
      <c r="E1174" s="71" t="s">
        <v>3707</v>
      </c>
      <c r="F1174" s="72" t="s">
        <v>6018</v>
      </c>
      <c r="G1174" s="72" t="s">
        <v>7164</v>
      </c>
      <c r="H1174" s="72" t="s">
        <v>30</v>
      </c>
      <c r="I1174" s="72" t="s">
        <v>8028</v>
      </c>
      <c r="J1174" s="72" t="s">
        <v>8022</v>
      </c>
      <c r="K1174" s="72" t="s">
        <v>3708</v>
      </c>
      <c r="L1174" s="73">
        <v>45613</v>
      </c>
      <c r="M1174" s="74">
        <v>0.30858796296296298</v>
      </c>
      <c r="N1174" s="72">
        <v>336.28</v>
      </c>
      <c r="O1174" s="72">
        <v>3267.66</v>
      </c>
      <c r="P1174" s="72">
        <v>3603.9399999999901</v>
      </c>
      <c r="Q1174" s="72">
        <v>1708.97</v>
      </c>
      <c r="R1174" s="75">
        <v>45726</v>
      </c>
      <c r="S1174" s="72" t="str">
        <f>TEXT(Table15[[#This Row],[Billing_Date]],"YYYY")</f>
        <v>2025</v>
      </c>
      <c r="T1174" s="75">
        <v>45874</v>
      </c>
      <c r="U1174" s="72" t="s">
        <v>37</v>
      </c>
      <c r="V1174" s="72">
        <f>IF(Table15[[#This Row],[Payment_Status]]="Paid",1,0)</f>
        <v>0</v>
      </c>
      <c r="W1174" s="72">
        <f>IF(Table15[[#This Row],[Payment_Status]]="Unpaid",1,0)</f>
        <v>0</v>
      </c>
      <c r="X1174" s="72">
        <f>IF(Table15[[#This Row],[Payment_Status]]="Pending",1,0)</f>
        <v>1</v>
      </c>
      <c r="Y1174" s="72" t="s">
        <v>50</v>
      </c>
      <c r="Z1174" s="72" t="s">
        <v>39</v>
      </c>
      <c r="AA1174" s="72" t="s">
        <v>51</v>
      </c>
      <c r="AB1174" s="72">
        <v>155.13999999999999</v>
      </c>
      <c r="AC1174" s="72">
        <v>181.14</v>
      </c>
      <c r="AD1174" s="72" t="s">
        <v>46</v>
      </c>
      <c r="AE1174" s="73">
        <v>44723</v>
      </c>
      <c r="AF1174" s="72">
        <v>42</v>
      </c>
      <c r="AG1174" s="76" t="s">
        <v>40</v>
      </c>
    </row>
    <row r="1175" spans="5:33" x14ac:dyDescent="0.3">
      <c r="E1175" s="71" t="s">
        <v>2332</v>
      </c>
      <c r="F1175" s="72" t="s">
        <v>5160</v>
      </c>
      <c r="G1175" s="72" t="s">
        <v>7165</v>
      </c>
      <c r="H1175" s="72" t="s">
        <v>35</v>
      </c>
      <c r="I1175" s="72" t="s">
        <v>8030</v>
      </c>
      <c r="J1175" s="72" t="s">
        <v>8023</v>
      </c>
      <c r="K1175" s="72" t="s">
        <v>2333</v>
      </c>
      <c r="L1175" s="73">
        <v>45554</v>
      </c>
      <c r="M1175" s="74">
        <v>0.15638888888888888</v>
      </c>
      <c r="N1175" s="72">
        <v>343.04</v>
      </c>
      <c r="O1175" s="72">
        <v>1679.03</v>
      </c>
      <c r="P1175" s="72">
        <v>2022.07</v>
      </c>
      <c r="Q1175" s="72">
        <v>2113.87</v>
      </c>
      <c r="R1175" s="75">
        <v>45642</v>
      </c>
      <c r="S1175" s="72" t="str">
        <f>TEXT(Table15[[#This Row],[Billing_Date]],"YYYY")</f>
        <v>2024</v>
      </c>
      <c r="T1175" s="75">
        <v>45858</v>
      </c>
      <c r="U1175" s="72" t="s">
        <v>28</v>
      </c>
      <c r="V1175" s="72">
        <f>IF(Table15[[#This Row],[Payment_Status]]="Paid",1,0)</f>
        <v>1</v>
      </c>
      <c r="W1175" s="72">
        <f>IF(Table15[[#This Row],[Payment_Status]]="Unpaid",1,0)</f>
        <v>0</v>
      </c>
      <c r="X1175" s="72">
        <f>IF(Table15[[#This Row],[Payment_Status]]="Pending",1,0)</f>
        <v>0</v>
      </c>
      <c r="Y1175" s="72" t="s">
        <v>29</v>
      </c>
      <c r="Z1175" s="72" t="s">
        <v>44</v>
      </c>
      <c r="AA1175" s="72" t="s">
        <v>45</v>
      </c>
      <c r="AB1175" s="72">
        <v>143.19999999999999</v>
      </c>
      <c r="AC1175" s="72">
        <v>199.84</v>
      </c>
      <c r="AD1175" s="72" t="s">
        <v>32</v>
      </c>
      <c r="AE1175" s="73">
        <v>43496</v>
      </c>
      <c r="AF1175" s="72">
        <v>52</v>
      </c>
      <c r="AG1175" s="76" t="s">
        <v>64</v>
      </c>
    </row>
    <row r="1176" spans="5:33" x14ac:dyDescent="0.3">
      <c r="E1176" s="71" t="s">
        <v>2334</v>
      </c>
      <c r="F1176" s="72" t="s">
        <v>5161</v>
      </c>
      <c r="G1176" s="72" t="s">
        <v>7166</v>
      </c>
      <c r="H1176" s="72" t="s">
        <v>26</v>
      </c>
      <c r="I1176" s="72" t="s">
        <v>8030</v>
      </c>
      <c r="J1176" s="72" t="s">
        <v>8023</v>
      </c>
      <c r="K1176" s="72" t="s">
        <v>2335</v>
      </c>
      <c r="L1176" s="73">
        <v>45541</v>
      </c>
      <c r="M1176" s="74">
        <v>0.92244212962962968</v>
      </c>
      <c r="N1176" s="72">
        <v>333.42</v>
      </c>
      <c r="O1176" s="72">
        <v>1196.96</v>
      </c>
      <c r="P1176" s="72">
        <v>1530.38</v>
      </c>
      <c r="Q1176" s="72">
        <v>2378.31</v>
      </c>
      <c r="R1176" s="75">
        <v>45681</v>
      </c>
      <c r="S1176" s="72" t="str">
        <f>TEXT(Table15[[#This Row],[Billing_Date]],"YYYY")</f>
        <v>2025</v>
      </c>
      <c r="T1176" s="75">
        <v>45859</v>
      </c>
      <c r="U1176" s="72" t="s">
        <v>49</v>
      </c>
      <c r="V1176" s="72">
        <f>IF(Table15[[#This Row],[Payment_Status]]="Paid",1,0)</f>
        <v>0</v>
      </c>
      <c r="W1176" s="72">
        <f>IF(Table15[[#This Row],[Payment_Status]]="Unpaid",1,0)</f>
        <v>1</v>
      </c>
      <c r="X1176" s="72">
        <f>IF(Table15[[#This Row],[Payment_Status]]="Pending",1,0)</f>
        <v>0</v>
      </c>
      <c r="Y1176" s="72" t="s">
        <v>43</v>
      </c>
      <c r="Z1176" s="72" t="s">
        <v>44</v>
      </c>
      <c r="AA1176" s="72" t="s">
        <v>63</v>
      </c>
      <c r="AB1176" s="72">
        <v>170.43</v>
      </c>
      <c r="AC1176" s="72">
        <v>162.99</v>
      </c>
      <c r="AD1176" s="72" t="s">
        <v>32</v>
      </c>
      <c r="AE1176" s="73">
        <v>43500</v>
      </c>
      <c r="AF1176" s="72">
        <v>25</v>
      </c>
      <c r="AG1176" s="76" t="s">
        <v>33</v>
      </c>
    </row>
    <row r="1177" spans="5:33" x14ac:dyDescent="0.3">
      <c r="E1177" s="71" t="s">
        <v>2336</v>
      </c>
      <c r="F1177" s="72" t="s">
        <v>5162</v>
      </c>
      <c r="G1177" s="72" t="s">
        <v>7167</v>
      </c>
      <c r="H1177" s="72" t="s">
        <v>26</v>
      </c>
      <c r="I1177" s="72" t="s">
        <v>8028</v>
      </c>
      <c r="J1177" s="72" t="s">
        <v>8022</v>
      </c>
      <c r="K1177" s="72" t="s">
        <v>2337</v>
      </c>
      <c r="L1177" s="73">
        <v>45716</v>
      </c>
      <c r="M1177" s="74">
        <v>0.90274305555555556</v>
      </c>
      <c r="N1177" s="72">
        <v>78.16</v>
      </c>
      <c r="O1177" s="72">
        <v>2413.2800000000002</v>
      </c>
      <c r="P1177" s="72">
        <v>2491.44</v>
      </c>
      <c r="Q1177" s="72">
        <v>498.31</v>
      </c>
      <c r="R1177" s="75">
        <v>45719</v>
      </c>
      <c r="S1177" s="72" t="str">
        <f>TEXT(Table15[[#This Row],[Billing_Date]],"YYYY")</f>
        <v>2025</v>
      </c>
      <c r="T1177" s="75">
        <v>45866</v>
      </c>
      <c r="U1177" s="72" t="s">
        <v>49</v>
      </c>
      <c r="V1177" s="72">
        <f>IF(Table15[[#This Row],[Payment_Status]]="Paid",1,0)</f>
        <v>0</v>
      </c>
      <c r="W1177" s="72">
        <f>IF(Table15[[#This Row],[Payment_Status]]="Unpaid",1,0)</f>
        <v>1</v>
      </c>
      <c r="X1177" s="72">
        <f>IF(Table15[[#This Row],[Payment_Status]]="Pending",1,0)</f>
        <v>0</v>
      </c>
      <c r="Y1177" s="72" t="s">
        <v>58</v>
      </c>
      <c r="Z1177" s="72" t="s">
        <v>30</v>
      </c>
      <c r="AA1177" s="72" t="s">
        <v>31</v>
      </c>
      <c r="AB1177" s="72">
        <v>33.24</v>
      </c>
      <c r="AC1177" s="72">
        <v>44.92</v>
      </c>
      <c r="AD1177" s="72" t="s">
        <v>32</v>
      </c>
      <c r="AE1177" s="73">
        <v>44169</v>
      </c>
      <c r="AF1177" s="72">
        <v>46</v>
      </c>
      <c r="AG1177" s="76" t="s">
        <v>64</v>
      </c>
    </row>
    <row r="1178" spans="5:33" x14ac:dyDescent="0.3">
      <c r="E1178" s="71" t="s">
        <v>2338</v>
      </c>
      <c r="F1178" s="72" t="s">
        <v>5163</v>
      </c>
      <c r="G1178" s="72" t="s">
        <v>7168</v>
      </c>
      <c r="H1178" s="72" t="s">
        <v>30</v>
      </c>
      <c r="I1178" s="72" t="s">
        <v>8031</v>
      </c>
      <c r="J1178" s="72" t="s">
        <v>8024</v>
      </c>
      <c r="K1178" s="72" t="s">
        <v>2339</v>
      </c>
      <c r="L1178" s="73">
        <v>45801</v>
      </c>
      <c r="M1178" s="74">
        <v>0.35822916666666665</v>
      </c>
      <c r="N1178" s="72">
        <v>362.3</v>
      </c>
      <c r="O1178" s="72">
        <v>2301.58</v>
      </c>
      <c r="P1178" s="72">
        <v>2663.88</v>
      </c>
      <c r="Q1178" s="72">
        <v>1972.76</v>
      </c>
      <c r="R1178" s="75">
        <v>45801</v>
      </c>
      <c r="S1178" s="72" t="str">
        <f>TEXT(Table15[[#This Row],[Billing_Date]],"YYYY")</f>
        <v>2025</v>
      </c>
      <c r="T1178" s="75">
        <v>45868</v>
      </c>
      <c r="U1178" s="72" t="s">
        <v>37</v>
      </c>
      <c r="V1178" s="72">
        <f>IF(Table15[[#This Row],[Payment_Status]]="Paid",1,0)</f>
        <v>0</v>
      </c>
      <c r="W1178" s="72">
        <f>IF(Table15[[#This Row],[Payment_Status]]="Unpaid",1,0)</f>
        <v>0</v>
      </c>
      <c r="X1178" s="72">
        <f>IF(Table15[[#This Row],[Payment_Status]]="Pending",1,0)</f>
        <v>1</v>
      </c>
      <c r="Y1178" s="72" t="s">
        <v>58</v>
      </c>
      <c r="Z1178" s="72" t="s">
        <v>30</v>
      </c>
      <c r="AA1178" s="72" t="s">
        <v>51</v>
      </c>
      <c r="AB1178" s="72">
        <v>148.88</v>
      </c>
      <c r="AC1178" s="72">
        <v>213.42</v>
      </c>
      <c r="AD1178" s="72" t="s">
        <v>32</v>
      </c>
      <c r="AE1178" s="73">
        <v>44164</v>
      </c>
      <c r="AF1178" s="72">
        <v>18</v>
      </c>
      <c r="AG1178" s="76" t="s">
        <v>40</v>
      </c>
    </row>
    <row r="1179" spans="5:33" x14ac:dyDescent="0.3">
      <c r="E1179" s="71" t="s">
        <v>102</v>
      </c>
      <c r="F1179" s="72" t="s">
        <v>5164</v>
      </c>
      <c r="G1179" s="72" t="s">
        <v>7169</v>
      </c>
      <c r="H1179" s="72" t="s">
        <v>26</v>
      </c>
      <c r="I1179" s="72" t="s">
        <v>8029</v>
      </c>
      <c r="J1179" s="72" t="s">
        <v>8020</v>
      </c>
      <c r="K1179" s="72" t="s">
        <v>103</v>
      </c>
      <c r="L1179" s="73">
        <v>45552</v>
      </c>
      <c r="M1179" s="74">
        <v>4.7511574074074074E-2</v>
      </c>
      <c r="N1179" s="72">
        <v>138.08000000000001</v>
      </c>
      <c r="O1179" s="72">
        <v>2053.6999999999998</v>
      </c>
      <c r="P1179" s="72">
        <v>2191.7799999999902</v>
      </c>
      <c r="Q1179" s="72">
        <v>885.12</v>
      </c>
      <c r="R1179" s="75">
        <v>45838</v>
      </c>
      <c r="S1179" s="72" t="str">
        <f>TEXT(Table15[[#This Row],[Billing_Date]],"YYYY")</f>
        <v>2025</v>
      </c>
      <c r="T1179" s="75">
        <v>45863</v>
      </c>
      <c r="U1179" s="72" t="s">
        <v>28</v>
      </c>
      <c r="V1179" s="72">
        <f>IF(Table15[[#This Row],[Payment_Status]]="Paid",1,0)</f>
        <v>1</v>
      </c>
      <c r="W1179" s="72">
        <f>IF(Table15[[#This Row],[Payment_Status]]="Unpaid",1,0)</f>
        <v>0</v>
      </c>
      <c r="X1179" s="72">
        <f>IF(Table15[[#This Row],[Payment_Status]]="Pending",1,0)</f>
        <v>0</v>
      </c>
      <c r="Y1179" s="72" t="s">
        <v>58</v>
      </c>
      <c r="Z1179" s="72" t="s">
        <v>30</v>
      </c>
      <c r="AA1179" s="72" t="s">
        <v>45</v>
      </c>
      <c r="AB1179" s="72">
        <v>87.68</v>
      </c>
      <c r="AC1179" s="72">
        <v>50.4</v>
      </c>
      <c r="AD1179" s="72" t="s">
        <v>32</v>
      </c>
      <c r="AE1179" s="73">
        <v>42361</v>
      </c>
      <c r="AF1179" s="72">
        <v>49</v>
      </c>
      <c r="AG1179" s="76" t="s">
        <v>33</v>
      </c>
    </row>
    <row r="1180" spans="5:33" x14ac:dyDescent="0.3">
      <c r="E1180" s="71" t="s">
        <v>1367</v>
      </c>
      <c r="F1180" s="72" t="s">
        <v>5165</v>
      </c>
      <c r="G1180" s="72" t="s">
        <v>7170</v>
      </c>
      <c r="H1180" s="72" t="s">
        <v>30</v>
      </c>
      <c r="I1180" s="72" t="s">
        <v>8030</v>
      </c>
      <c r="J1180" s="72" t="s">
        <v>8023</v>
      </c>
      <c r="K1180" s="72" t="s">
        <v>1368</v>
      </c>
      <c r="L1180" s="73">
        <v>45546</v>
      </c>
      <c r="M1180" s="74">
        <v>0.29636574074074074</v>
      </c>
      <c r="N1180" s="72">
        <v>260.73</v>
      </c>
      <c r="O1180" s="72">
        <v>4714.67</v>
      </c>
      <c r="P1180" s="72">
        <v>4975.3999999999996</v>
      </c>
      <c r="Q1180" s="72">
        <v>1715.52</v>
      </c>
      <c r="R1180" s="75">
        <v>45733</v>
      </c>
      <c r="S1180" s="72" t="str">
        <f>TEXT(Table15[[#This Row],[Billing_Date]],"YYYY")</f>
        <v>2025</v>
      </c>
      <c r="T1180" s="75">
        <v>45872</v>
      </c>
      <c r="U1180" s="72" t="s">
        <v>49</v>
      </c>
      <c r="V1180" s="72">
        <f>IF(Table15[[#This Row],[Payment_Status]]="Paid",1,0)</f>
        <v>0</v>
      </c>
      <c r="W1180" s="72">
        <f>IF(Table15[[#This Row],[Payment_Status]]="Unpaid",1,0)</f>
        <v>1</v>
      </c>
      <c r="X1180" s="72">
        <f>IF(Table15[[#This Row],[Payment_Status]]="Pending",1,0)</f>
        <v>0</v>
      </c>
      <c r="Y1180" s="72" t="s">
        <v>38</v>
      </c>
      <c r="Z1180" s="72" t="s">
        <v>44</v>
      </c>
      <c r="AA1180" s="72" t="s">
        <v>51</v>
      </c>
      <c r="AB1180" s="72">
        <v>171.61</v>
      </c>
      <c r="AC1180" s="72">
        <v>89.12</v>
      </c>
      <c r="AD1180" s="72" t="s">
        <v>32</v>
      </c>
      <c r="AE1180" s="73">
        <v>44885</v>
      </c>
      <c r="AF1180" s="72">
        <v>68</v>
      </c>
      <c r="AG1180" s="76" t="s">
        <v>64</v>
      </c>
    </row>
    <row r="1181" spans="5:33" x14ac:dyDescent="0.3">
      <c r="E1181" s="71" t="s">
        <v>2344</v>
      </c>
      <c r="F1181" s="72" t="s">
        <v>5166</v>
      </c>
      <c r="G1181" s="72" t="s">
        <v>7171</v>
      </c>
      <c r="H1181" s="72" t="s">
        <v>26</v>
      </c>
      <c r="I1181" s="72" t="s">
        <v>8030</v>
      </c>
      <c r="J1181" s="72" t="s">
        <v>8023</v>
      </c>
      <c r="K1181" s="72" t="s">
        <v>2345</v>
      </c>
      <c r="L1181" s="73">
        <v>45851</v>
      </c>
      <c r="M1181" s="74">
        <v>0.42680555555555555</v>
      </c>
      <c r="N1181" s="72">
        <v>400.12</v>
      </c>
      <c r="O1181" s="72">
        <v>3226.91</v>
      </c>
      <c r="P1181" s="72">
        <v>3627.0299999999902</v>
      </c>
      <c r="Q1181" s="72">
        <v>2639.13</v>
      </c>
      <c r="R1181" s="75">
        <v>45854</v>
      </c>
      <c r="S1181" s="72" t="str">
        <f>TEXT(Table15[[#This Row],[Billing_Date]],"YYYY")</f>
        <v>2025</v>
      </c>
      <c r="T1181" s="75">
        <v>45873</v>
      </c>
      <c r="U1181" s="72" t="s">
        <v>49</v>
      </c>
      <c r="V1181" s="72">
        <f>IF(Table15[[#This Row],[Payment_Status]]="Paid",1,0)</f>
        <v>0</v>
      </c>
      <c r="W1181" s="72">
        <f>IF(Table15[[#This Row],[Payment_Status]]="Unpaid",1,0)</f>
        <v>1</v>
      </c>
      <c r="X1181" s="72">
        <f>IF(Table15[[#This Row],[Payment_Status]]="Pending",1,0)</f>
        <v>0</v>
      </c>
      <c r="Y1181" s="72" t="s">
        <v>38</v>
      </c>
      <c r="Z1181" s="72" t="s">
        <v>39</v>
      </c>
      <c r="AA1181" s="72" t="s">
        <v>45</v>
      </c>
      <c r="AB1181" s="72">
        <v>243.08</v>
      </c>
      <c r="AC1181" s="72">
        <v>157.04</v>
      </c>
      <c r="AD1181" s="72" t="s">
        <v>32</v>
      </c>
      <c r="AE1181" s="73">
        <v>42952</v>
      </c>
      <c r="AF1181" s="72">
        <v>68</v>
      </c>
      <c r="AG1181" s="76" t="s">
        <v>40</v>
      </c>
    </row>
    <row r="1182" spans="5:33" x14ac:dyDescent="0.3">
      <c r="E1182" s="71" t="s">
        <v>2346</v>
      </c>
      <c r="F1182" s="72" t="s">
        <v>4312</v>
      </c>
      <c r="G1182" s="72" t="s">
        <v>7172</v>
      </c>
      <c r="H1182" s="72" t="s">
        <v>26</v>
      </c>
      <c r="I1182" s="72" t="s">
        <v>8029</v>
      </c>
      <c r="J1182" s="72" t="s">
        <v>8020</v>
      </c>
      <c r="K1182" s="72" t="s">
        <v>2347</v>
      </c>
      <c r="L1182" s="73">
        <v>45758</v>
      </c>
      <c r="M1182" s="74">
        <v>0.58582175925925928</v>
      </c>
      <c r="N1182" s="72">
        <v>152.76</v>
      </c>
      <c r="O1182" s="72">
        <v>1723.61</v>
      </c>
      <c r="P1182" s="72">
        <v>1876.37</v>
      </c>
      <c r="Q1182" s="72">
        <v>1098.52</v>
      </c>
      <c r="R1182" s="75">
        <v>45811</v>
      </c>
      <c r="S1182" s="72" t="str">
        <f>TEXT(Table15[[#This Row],[Billing_Date]],"YYYY")</f>
        <v>2025</v>
      </c>
      <c r="T1182" s="75">
        <v>45880</v>
      </c>
      <c r="U1182" s="72" t="s">
        <v>28</v>
      </c>
      <c r="V1182" s="72">
        <f>IF(Table15[[#This Row],[Payment_Status]]="Paid",1,0)</f>
        <v>1</v>
      </c>
      <c r="W1182" s="72">
        <f>IF(Table15[[#This Row],[Payment_Status]]="Unpaid",1,0)</f>
        <v>0</v>
      </c>
      <c r="X1182" s="72">
        <f>IF(Table15[[#This Row],[Payment_Status]]="Pending",1,0)</f>
        <v>0</v>
      </c>
      <c r="Y1182" s="72" t="s">
        <v>50</v>
      </c>
      <c r="Z1182" s="72" t="s">
        <v>30</v>
      </c>
      <c r="AA1182" s="72" t="s">
        <v>63</v>
      </c>
      <c r="AB1182" s="72">
        <v>99.12</v>
      </c>
      <c r="AC1182" s="72">
        <v>53.64</v>
      </c>
      <c r="AD1182" s="72" t="s">
        <v>32</v>
      </c>
      <c r="AE1182" s="73">
        <v>43652</v>
      </c>
      <c r="AF1182" s="72">
        <v>30</v>
      </c>
      <c r="AG1182" s="76" t="s">
        <v>40</v>
      </c>
    </row>
    <row r="1183" spans="5:33" x14ac:dyDescent="0.3">
      <c r="E1183" s="71" t="s">
        <v>2348</v>
      </c>
      <c r="F1183" s="72" t="s">
        <v>5167</v>
      </c>
      <c r="G1183" s="72" t="s">
        <v>7173</v>
      </c>
      <c r="H1183" s="72" t="s">
        <v>26</v>
      </c>
      <c r="I1183" s="72" t="s">
        <v>8028</v>
      </c>
      <c r="J1183" s="72" t="s">
        <v>8022</v>
      </c>
      <c r="K1183" s="72" t="s">
        <v>2349</v>
      </c>
      <c r="L1183" s="73">
        <v>45634</v>
      </c>
      <c r="M1183" s="74">
        <v>0.77137731481481486</v>
      </c>
      <c r="N1183" s="72">
        <v>478</v>
      </c>
      <c r="O1183" s="72">
        <v>1030.56</v>
      </c>
      <c r="P1183" s="72">
        <v>1508.56</v>
      </c>
      <c r="Q1183" s="72">
        <v>3231.39</v>
      </c>
      <c r="R1183" s="75">
        <v>45827</v>
      </c>
      <c r="S1183" s="72" t="str">
        <f>TEXT(Table15[[#This Row],[Billing_Date]],"YYYY")</f>
        <v>2025</v>
      </c>
      <c r="T1183" s="75">
        <v>45857</v>
      </c>
      <c r="U1183" s="72" t="s">
        <v>37</v>
      </c>
      <c r="V1183" s="72">
        <f>IF(Table15[[#This Row],[Payment_Status]]="Paid",1,0)</f>
        <v>0</v>
      </c>
      <c r="W1183" s="72">
        <f>IF(Table15[[#This Row],[Payment_Status]]="Unpaid",1,0)</f>
        <v>0</v>
      </c>
      <c r="X1183" s="72">
        <f>IF(Table15[[#This Row],[Payment_Status]]="Pending",1,0)</f>
        <v>1</v>
      </c>
      <c r="Y1183" s="72" t="s">
        <v>43</v>
      </c>
      <c r="Z1183" s="72" t="s">
        <v>44</v>
      </c>
      <c r="AA1183" s="72" t="s">
        <v>85</v>
      </c>
      <c r="AB1183" s="72">
        <v>284.33</v>
      </c>
      <c r="AC1183" s="72">
        <v>193.67</v>
      </c>
      <c r="AD1183" s="72" t="s">
        <v>32</v>
      </c>
      <c r="AE1183" s="73">
        <v>42740</v>
      </c>
      <c r="AF1183" s="72">
        <v>56</v>
      </c>
      <c r="AG1183" s="76" t="s">
        <v>33</v>
      </c>
    </row>
    <row r="1184" spans="5:33" x14ac:dyDescent="0.3">
      <c r="E1184" s="71" t="s">
        <v>2350</v>
      </c>
      <c r="F1184" s="72" t="s">
        <v>5168</v>
      </c>
      <c r="G1184" s="72" t="s">
        <v>7174</v>
      </c>
      <c r="H1184" s="72" t="s">
        <v>30</v>
      </c>
      <c r="I1184" s="72" t="s">
        <v>8031</v>
      </c>
      <c r="J1184" s="72" t="s">
        <v>8024</v>
      </c>
      <c r="K1184" s="72" t="s">
        <v>2351</v>
      </c>
      <c r="L1184" s="73">
        <v>45679</v>
      </c>
      <c r="M1184" s="74">
        <v>0.56964120370370375</v>
      </c>
      <c r="N1184" s="72">
        <v>57.76</v>
      </c>
      <c r="O1184" s="72">
        <v>1038.49</v>
      </c>
      <c r="P1184" s="72">
        <v>1096.25</v>
      </c>
      <c r="Q1184" s="72">
        <v>316.68</v>
      </c>
      <c r="R1184" s="75">
        <v>45682</v>
      </c>
      <c r="S1184" s="72" t="str">
        <f>TEXT(Table15[[#This Row],[Billing_Date]],"YYYY")</f>
        <v>2025</v>
      </c>
      <c r="T1184" s="75">
        <v>45869</v>
      </c>
      <c r="U1184" s="72" t="s">
        <v>37</v>
      </c>
      <c r="V1184" s="72">
        <f>IF(Table15[[#This Row],[Payment_Status]]="Paid",1,0)</f>
        <v>0</v>
      </c>
      <c r="W1184" s="72">
        <f>IF(Table15[[#This Row],[Payment_Status]]="Unpaid",1,0)</f>
        <v>0</v>
      </c>
      <c r="X1184" s="72">
        <f>IF(Table15[[#This Row],[Payment_Status]]="Pending",1,0)</f>
        <v>1</v>
      </c>
      <c r="Y1184" s="72" t="s">
        <v>38</v>
      </c>
      <c r="Z1184" s="72" t="s">
        <v>30</v>
      </c>
      <c r="AA1184" s="72" t="s">
        <v>85</v>
      </c>
      <c r="AB1184" s="72">
        <v>34.659999999999997</v>
      </c>
      <c r="AC1184" s="72">
        <v>23.1</v>
      </c>
      <c r="AD1184" s="72" t="s">
        <v>46</v>
      </c>
      <c r="AE1184" s="73">
        <v>44395</v>
      </c>
      <c r="AF1184" s="72">
        <v>22</v>
      </c>
      <c r="AG1184" s="76" t="s">
        <v>33</v>
      </c>
    </row>
    <row r="1185" spans="5:33" x14ac:dyDescent="0.3">
      <c r="E1185" s="71" t="s">
        <v>2353</v>
      </c>
      <c r="F1185" s="72" t="s">
        <v>5170</v>
      </c>
      <c r="G1185" s="72" t="s">
        <v>7176</v>
      </c>
      <c r="H1185" s="72" t="s">
        <v>26</v>
      </c>
      <c r="I1185" s="72" t="s">
        <v>8026</v>
      </c>
      <c r="J1185" s="72" t="s">
        <v>8021</v>
      </c>
      <c r="K1185" s="72" t="s">
        <v>2354</v>
      </c>
      <c r="L1185" s="73">
        <v>45741</v>
      </c>
      <c r="M1185" s="74">
        <v>3.1967592592592596E-2</v>
      </c>
      <c r="N1185" s="72">
        <v>382.23</v>
      </c>
      <c r="O1185" s="72">
        <v>3307.87</v>
      </c>
      <c r="P1185" s="72">
        <v>3690.1</v>
      </c>
      <c r="Q1185" s="72">
        <v>2786.69</v>
      </c>
      <c r="R1185" s="75">
        <v>45745</v>
      </c>
      <c r="S1185" s="72" t="str">
        <f>TEXT(Table15[[#This Row],[Billing_Date]],"YYYY")</f>
        <v>2025</v>
      </c>
      <c r="T1185" s="75">
        <v>45875</v>
      </c>
      <c r="U1185" s="72" t="s">
        <v>37</v>
      </c>
      <c r="V1185" s="72">
        <f>IF(Table15[[#This Row],[Payment_Status]]="Paid",1,0)</f>
        <v>0</v>
      </c>
      <c r="W1185" s="72">
        <f>IF(Table15[[#This Row],[Payment_Status]]="Unpaid",1,0)</f>
        <v>0</v>
      </c>
      <c r="X1185" s="72">
        <f>IF(Table15[[#This Row],[Payment_Status]]="Pending",1,0)</f>
        <v>1</v>
      </c>
      <c r="Y1185" s="72" t="s">
        <v>29</v>
      </c>
      <c r="Z1185" s="72" t="s">
        <v>44</v>
      </c>
      <c r="AA1185" s="72" t="s">
        <v>63</v>
      </c>
      <c r="AB1185" s="72">
        <v>193.33</v>
      </c>
      <c r="AC1185" s="72">
        <v>188.9</v>
      </c>
      <c r="AD1185" s="72" t="s">
        <v>46</v>
      </c>
      <c r="AE1185" s="73">
        <v>43997</v>
      </c>
      <c r="AF1185" s="72">
        <v>60</v>
      </c>
      <c r="AG1185" s="76" t="s">
        <v>40</v>
      </c>
    </row>
    <row r="1186" spans="5:33" x14ac:dyDescent="0.3">
      <c r="E1186" s="71" t="s">
        <v>2355</v>
      </c>
      <c r="F1186" s="72" t="s">
        <v>5171</v>
      </c>
      <c r="G1186" s="72" t="s">
        <v>7177</v>
      </c>
      <c r="H1186" s="72" t="s">
        <v>26</v>
      </c>
      <c r="I1186" s="72" t="s">
        <v>8030</v>
      </c>
      <c r="J1186" s="72" t="s">
        <v>8023</v>
      </c>
      <c r="K1186" s="72" t="s">
        <v>2356</v>
      </c>
      <c r="L1186" s="73">
        <v>45548</v>
      </c>
      <c r="M1186" s="74">
        <v>0.2010763888888889</v>
      </c>
      <c r="N1186" s="72">
        <v>250.35</v>
      </c>
      <c r="O1186" s="72">
        <v>4059.35</v>
      </c>
      <c r="P1186" s="72">
        <v>4309.7</v>
      </c>
      <c r="Q1186" s="72">
        <v>1547.68</v>
      </c>
      <c r="R1186" s="75">
        <v>45723</v>
      </c>
      <c r="S1186" s="72" t="str">
        <f>TEXT(Table15[[#This Row],[Billing_Date]],"YYYY")</f>
        <v>2025</v>
      </c>
      <c r="T1186" s="75">
        <v>45867</v>
      </c>
      <c r="U1186" s="72" t="s">
        <v>28</v>
      </c>
      <c r="V1186" s="72">
        <f>IF(Table15[[#This Row],[Payment_Status]]="Paid",1,0)</f>
        <v>1</v>
      </c>
      <c r="W1186" s="72">
        <f>IF(Table15[[#This Row],[Payment_Status]]="Unpaid",1,0)</f>
        <v>0</v>
      </c>
      <c r="X1186" s="72">
        <f>IF(Table15[[#This Row],[Payment_Status]]="Pending",1,0)</f>
        <v>0</v>
      </c>
      <c r="Y1186" s="72" t="s">
        <v>29</v>
      </c>
      <c r="Z1186" s="72" t="s">
        <v>44</v>
      </c>
      <c r="AA1186" s="72" t="s">
        <v>85</v>
      </c>
      <c r="AB1186" s="72">
        <v>153.25</v>
      </c>
      <c r="AC1186" s="72">
        <v>97.1</v>
      </c>
      <c r="AD1186" s="72" t="s">
        <v>32</v>
      </c>
      <c r="AE1186" s="73">
        <v>45340</v>
      </c>
      <c r="AF1186" s="72">
        <v>65</v>
      </c>
      <c r="AG1186" s="76" t="s">
        <v>64</v>
      </c>
    </row>
    <row r="1187" spans="5:33" x14ac:dyDescent="0.3">
      <c r="E1187" s="71" t="s">
        <v>2357</v>
      </c>
      <c r="F1187" s="72" t="s">
        <v>5172</v>
      </c>
      <c r="G1187" s="72" t="s">
        <v>7178</v>
      </c>
      <c r="H1187" s="72" t="s">
        <v>30</v>
      </c>
      <c r="I1187" s="72" t="s">
        <v>8026</v>
      </c>
      <c r="J1187" s="72" t="s">
        <v>8021</v>
      </c>
      <c r="K1187" s="72" t="s">
        <v>2358</v>
      </c>
      <c r="L1187" s="73">
        <v>45848</v>
      </c>
      <c r="M1187" s="74">
        <v>0.73716435185185181</v>
      </c>
      <c r="N1187" s="72">
        <v>375.95</v>
      </c>
      <c r="O1187" s="72">
        <v>3972.26</v>
      </c>
      <c r="P1187" s="72">
        <v>4348.21</v>
      </c>
      <c r="Q1187" s="72">
        <v>2474.23</v>
      </c>
      <c r="R1187" s="75">
        <v>45849</v>
      </c>
      <c r="S1187" s="72" t="str">
        <f>TEXT(Table15[[#This Row],[Billing_Date]],"YYYY")</f>
        <v>2025</v>
      </c>
      <c r="T1187" s="75">
        <v>45884</v>
      </c>
      <c r="U1187" s="72" t="s">
        <v>49</v>
      </c>
      <c r="V1187" s="72">
        <f>IF(Table15[[#This Row],[Payment_Status]]="Paid",1,0)</f>
        <v>0</v>
      </c>
      <c r="W1187" s="72">
        <f>IF(Table15[[#This Row],[Payment_Status]]="Unpaid",1,0)</f>
        <v>1</v>
      </c>
      <c r="X1187" s="72">
        <f>IF(Table15[[#This Row],[Payment_Status]]="Pending",1,0)</f>
        <v>0</v>
      </c>
      <c r="Y1187" s="72" t="s">
        <v>43</v>
      </c>
      <c r="Z1187" s="72" t="s">
        <v>39</v>
      </c>
      <c r="AA1187" s="72" t="s">
        <v>63</v>
      </c>
      <c r="AB1187" s="72">
        <v>184.07</v>
      </c>
      <c r="AC1187" s="72">
        <v>191.88</v>
      </c>
      <c r="AD1187" s="72" t="s">
        <v>46</v>
      </c>
      <c r="AE1187" s="73">
        <v>43503</v>
      </c>
      <c r="AF1187" s="72">
        <v>73</v>
      </c>
      <c r="AG1187" s="76" t="s">
        <v>64</v>
      </c>
    </row>
    <row r="1188" spans="5:33" x14ac:dyDescent="0.3">
      <c r="E1188" s="71" t="s">
        <v>2359</v>
      </c>
      <c r="F1188" s="72" t="s">
        <v>5173</v>
      </c>
      <c r="G1188" s="72" t="s">
        <v>7179</v>
      </c>
      <c r="H1188" s="72" t="s">
        <v>26</v>
      </c>
      <c r="I1188" s="72" t="s">
        <v>8030</v>
      </c>
      <c r="J1188" s="72" t="s">
        <v>8023</v>
      </c>
      <c r="K1188" s="72" t="s">
        <v>2360</v>
      </c>
      <c r="L1188" s="73">
        <v>45848</v>
      </c>
      <c r="M1188" s="74">
        <v>0.72137731481481482</v>
      </c>
      <c r="N1188" s="72">
        <v>268.5</v>
      </c>
      <c r="O1188" s="72">
        <v>4372.7</v>
      </c>
      <c r="P1188" s="72">
        <v>4641.2</v>
      </c>
      <c r="Q1188" s="72">
        <v>1325.52</v>
      </c>
      <c r="R1188" s="75">
        <v>45854</v>
      </c>
      <c r="S1188" s="72" t="str">
        <f>TEXT(Table15[[#This Row],[Billing_Date]],"YYYY")</f>
        <v>2025</v>
      </c>
      <c r="T1188" s="75">
        <v>45874</v>
      </c>
      <c r="U1188" s="72" t="s">
        <v>49</v>
      </c>
      <c r="V1188" s="72">
        <f>IF(Table15[[#This Row],[Payment_Status]]="Paid",1,0)</f>
        <v>0</v>
      </c>
      <c r="W1188" s="72">
        <f>IF(Table15[[#This Row],[Payment_Status]]="Unpaid",1,0)</f>
        <v>1</v>
      </c>
      <c r="X1188" s="72">
        <f>IF(Table15[[#This Row],[Payment_Status]]="Pending",1,0)</f>
        <v>0</v>
      </c>
      <c r="Y1188" s="72" t="s">
        <v>29</v>
      </c>
      <c r="Z1188" s="72" t="s">
        <v>30</v>
      </c>
      <c r="AA1188" s="72" t="s">
        <v>45</v>
      </c>
      <c r="AB1188" s="72">
        <v>138.72999999999999</v>
      </c>
      <c r="AC1188" s="72">
        <v>129.77000000000001</v>
      </c>
      <c r="AD1188" s="72" t="s">
        <v>46</v>
      </c>
      <c r="AE1188" s="73">
        <v>45167</v>
      </c>
      <c r="AF1188" s="72">
        <v>23</v>
      </c>
      <c r="AG1188" s="76" t="s">
        <v>64</v>
      </c>
    </row>
    <row r="1189" spans="5:33" x14ac:dyDescent="0.3">
      <c r="E1189" s="71" t="s">
        <v>2361</v>
      </c>
      <c r="F1189" s="72" t="s">
        <v>5174</v>
      </c>
      <c r="G1189" s="72" t="s">
        <v>7180</v>
      </c>
      <c r="H1189" s="72" t="s">
        <v>26</v>
      </c>
      <c r="I1189" s="72" t="s">
        <v>8030</v>
      </c>
      <c r="J1189" s="72" t="s">
        <v>8023</v>
      </c>
      <c r="K1189" s="72" t="s">
        <v>2362</v>
      </c>
      <c r="L1189" s="73">
        <v>45831</v>
      </c>
      <c r="M1189" s="74">
        <v>3.4652777777777775E-2</v>
      </c>
      <c r="N1189" s="72">
        <v>93.65</v>
      </c>
      <c r="O1189" s="72">
        <v>1815.26</v>
      </c>
      <c r="P1189" s="72">
        <v>1908.91</v>
      </c>
      <c r="Q1189" s="72">
        <v>494.22</v>
      </c>
      <c r="R1189" s="75">
        <v>45836</v>
      </c>
      <c r="S1189" s="72" t="str">
        <f>TEXT(Table15[[#This Row],[Billing_Date]],"YYYY")</f>
        <v>2025</v>
      </c>
      <c r="T1189" s="75">
        <v>45857</v>
      </c>
      <c r="U1189" s="72" t="s">
        <v>37</v>
      </c>
      <c r="V1189" s="72">
        <f>IF(Table15[[#This Row],[Payment_Status]]="Paid",1,0)</f>
        <v>0</v>
      </c>
      <c r="W1189" s="72">
        <f>IF(Table15[[#This Row],[Payment_Status]]="Unpaid",1,0)</f>
        <v>0</v>
      </c>
      <c r="X1189" s="72">
        <f>IF(Table15[[#This Row],[Payment_Status]]="Pending",1,0)</f>
        <v>1</v>
      </c>
      <c r="Y1189" s="72" t="s">
        <v>50</v>
      </c>
      <c r="Z1189" s="72" t="s">
        <v>30</v>
      </c>
      <c r="AA1189" s="72" t="s">
        <v>63</v>
      </c>
      <c r="AB1189" s="72">
        <v>45.66</v>
      </c>
      <c r="AC1189" s="72">
        <v>47.99</v>
      </c>
      <c r="AD1189" s="72" t="s">
        <v>32</v>
      </c>
      <c r="AE1189" s="73">
        <v>44690</v>
      </c>
      <c r="AF1189" s="72">
        <v>24</v>
      </c>
      <c r="AG1189" s="76" t="s">
        <v>33</v>
      </c>
    </row>
    <row r="1190" spans="5:33" x14ac:dyDescent="0.3">
      <c r="E1190" s="71" t="s">
        <v>2363</v>
      </c>
      <c r="F1190" s="72" t="s">
        <v>5175</v>
      </c>
      <c r="G1190" s="72" t="s">
        <v>7181</v>
      </c>
      <c r="H1190" s="72" t="s">
        <v>35</v>
      </c>
      <c r="I1190" s="72" t="s">
        <v>8026</v>
      </c>
      <c r="J1190" s="72" t="s">
        <v>8021</v>
      </c>
      <c r="K1190" s="72" t="s">
        <v>2364</v>
      </c>
      <c r="L1190" s="73">
        <v>45835</v>
      </c>
      <c r="M1190" s="74">
        <v>0.84646990740740746</v>
      </c>
      <c r="N1190" s="72">
        <v>439.69</v>
      </c>
      <c r="O1190" s="72">
        <v>3862.61</v>
      </c>
      <c r="P1190" s="72">
        <v>4302.3</v>
      </c>
      <c r="Q1190" s="72">
        <v>2854.88</v>
      </c>
      <c r="R1190" s="75">
        <v>45836</v>
      </c>
      <c r="S1190" s="72" t="str">
        <f>TEXT(Table15[[#This Row],[Billing_Date]],"YYYY")</f>
        <v>2025</v>
      </c>
      <c r="T1190" s="75">
        <v>45883</v>
      </c>
      <c r="U1190" s="72" t="s">
        <v>28</v>
      </c>
      <c r="V1190" s="72">
        <f>IF(Table15[[#This Row],[Payment_Status]]="Paid",1,0)</f>
        <v>1</v>
      </c>
      <c r="W1190" s="72">
        <f>IF(Table15[[#This Row],[Payment_Status]]="Unpaid",1,0)</f>
        <v>0</v>
      </c>
      <c r="X1190" s="72">
        <f>IF(Table15[[#This Row],[Payment_Status]]="Pending",1,0)</f>
        <v>0</v>
      </c>
      <c r="Y1190" s="72" t="s">
        <v>50</v>
      </c>
      <c r="Z1190" s="72" t="s">
        <v>39</v>
      </c>
      <c r="AA1190" s="72" t="s">
        <v>63</v>
      </c>
      <c r="AB1190" s="72">
        <v>281.44</v>
      </c>
      <c r="AC1190" s="72">
        <v>158.25</v>
      </c>
      <c r="AD1190" s="72" t="s">
        <v>46</v>
      </c>
      <c r="AE1190" s="73">
        <v>43338</v>
      </c>
      <c r="AF1190" s="72">
        <v>18</v>
      </c>
      <c r="AG1190" s="76" t="s">
        <v>40</v>
      </c>
    </row>
    <row r="1191" spans="5:33" x14ac:dyDescent="0.3">
      <c r="E1191" s="71" t="s">
        <v>2365</v>
      </c>
      <c r="F1191" s="72" t="s">
        <v>5176</v>
      </c>
      <c r="G1191" s="72" t="s">
        <v>7182</v>
      </c>
      <c r="H1191" s="72" t="s">
        <v>35</v>
      </c>
      <c r="I1191" s="72" t="s">
        <v>8026</v>
      </c>
      <c r="J1191" s="72" t="s">
        <v>8021</v>
      </c>
      <c r="K1191" s="72" t="s">
        <v>2366</v>
      </c>
      <c r="L1191" s="73">
        <v>45647</v>
      </c>
      <c r="M1191" s="74">
        <v>0.75754629629629633</v>
      </c>
      <c r="N1191" s="72">
        <v>453.09</v>
      </c>
      <c r="O1191" s="72">
        <v>1335.62</v>
      </c>
      <c r="P1191" s="72">
        <v>1788.70999999999</v>
      </c>
      <c r="Q1191" s="72">
        <v>2278.38</v>
      </c>
      <c r="R1191" s="75">
        <v>45649</v>
      </c>
      <c r="S1191" s="72" t="str">
        <f>TEXT(Table15[[#This Row],[Billing_Date]],"YYYY")</f>
        <v>2024</v>
      </c>
      <c r="T1191" s="75">
        <v>45867</v>
      </c>
      <c r="U1191" s="72" t="s">
        <v>37</v>
      </c>
      <c r="V1191" s="72">
        <f>IF(Table15[[#This Row],[Payment_Status]]="Paid",1,0)</f>
        <v>0</v>
      </c>
      <c r="W1191" s="72">
        <f>IF(Table15[[#This Row],[Payment_Status]]="Unpaid",1,0)</f>
        <v>0</v>
      </c>
      <c r="X1191" s="72">
        <f>IF(Table15[[#This Row],[Payment_Status]]="Pending",1,0)</f>
        <v>1</v>
      </c>
      <c r="Y1191" s="72" t="s">
        <v>29</v>
      </c>
      <c r="Z1191" s="72" t="s">
        <v>44</v>
      </c>
      <c r="AA1191" s="72" t="s">
        <v>85</v>
      </c>
      <c r="AB1191" s="72">
        <v>290.33999999999997</v>
      </c>
      <c r="AC1191" s="72">
        <v>162.75</v>
      </c>
      <c r="AD1191" s="72" t="s">
        <v>32</v>
      </c>
      <c r="AE1191" s="73">
        <v>44644</v>
      </c>
      <c r="AF1191" s="72">
        <v>75</v>
      </c>
      <c r="AG1191" s="76" t="s">
        <v>40</v>
      </c>
    </row>
    <row r="1192" spans="5:33" x14ac:dyDescent="0.3">
      <c r="E1192" s="71" t="s">
        <v>2367</v>
      </c>
      <c r="F1192" s="72" t="s">
        <v>5177</v>
      </c>
      <c r="G1192" s="72" t="s">
        <v>7183</v>
      </c>
      <c r="H1192" s="72" t="s">
        <v>30</v>
      </c>
      <c r="I1192" s="72" t="s">
        <v>8027</v>
      </c>
      <c r="J1192" s="72" t="s">
        <v>8022</v>
      </c>
      <c r="K1192" s="72" t="s">
        <v>2368</v>
      </c>
      <c r="L1192" s="73">
        <v>45701</v>
      </c>
      <c r="M1192" s="74">
        <v>0.71892361111111114</v>
      </c>
      <c r="N1192" s="72">
        <v>42.36</v>
      </c>
      <c r="O1192" s="72">
        <v>4637.8500000000004</v>
      </c>
      <c r="P1192" s="72">
        <v>4680.21</v>
      </c>
      <c r="Q1192" s="72">
        <v>272.91000000000003</v>
      </c>
      <c r="R1192" s="75">
        <v>45782</v>
      </c>
      <c r="S1192" s="72" t="str">
        <f>TEXT(Table15[[#This Row],[Billing_Date]],"YYYY")</f>
        <v>2025</v>
      </c>
      <c r="T1192" s="75">
        <v>45884</v>
      </c>
      <c r="U1192" s="72" t="s">
        <v>28</v>
      </c>
      <c r="V1192" s="72">
        <f>IF(Table15[[#This Row],[Payment_Status]]="Paid",1,0)</f>
        <v>1</v>
      </c>
      <c r="W1192" s="72">
        <f>IF(Table15[[#This Row],[Payment_Status]]="Unpaid",1,0)</f>
        <v>0</v>
      </c>
      <c r="X1192" s="72">
        <f>IF(Table15[[#This Row],[Payment_Status]]="Pending",1,0)</f>
        <v>0</v>
      </c>
      <c r="Y1192" s="72" t="s">
        <v>58</v>
      </c>
      <c r="Z1192" s="72" t="s">
        <v>30</v>
      </c>
      <c r="AA1192" s="72" t="s">
        <v>51</v>
      </c>
      <c r="AB1192" s="72">
        <v>22.43</v>
      </c>
      <c r="AC1192" s="72">
        <v>19.93</v>
      </c>
      <c r="AD1192" s="72" t="s">
        <v>32</v>
      </c>
      <c r="AE1192" s="73">
        <v>42235</v>
      </c>
      <c r="AF1192" s="72">
        <v>40</v>
      </c>
      <c r="AG1192" s="76" t="s">
        <v>33</v>
      </c>
    </row>
    <row r="1193" spans="5:33" x14ac:dyDescent="0.3">
      <c r="E1193" s="71" t="s">
        <v>432</v>
      </c>
      <c r="F1193" s="72" t="s">
        <v>5178</v>
      </c>
      <c r="G1193" s="72" t="s">
        <v>7184</v>
      </c>
      <c r="H1193" s="72" t="s">
        <v>35</v>
      </c>
      <c r="I1193" s="72" t="s">
        <v>8026</v>
      </c>
      <c r="J1193" s="72" t="s">
        <v>8021</v>
      </c>
      <c r="K1193" s="72" t="s">
        <v>433</v>
      </c>
      <c r="L1193" s="73">
        <v>45563</v>
      </c>
      <c r="M1193" s="74">
        <v>0.28325231481481483</v>
      </c>
      <c r="N1193" s="72">
        <v>259.52</v>
      </c>
      <c r="O1193" s="72">
        <v>4350.8500000000004</v>
      </c>
      <c r="P1193" s="72">
        <v>4610.37</v>
      </c>
      <c r="Q1193" s="72">
        <v>1866.13</v>
      </c>
      <c r="R1193" s="75">
        <v>45633</v>
      </c>
      <c r="S1193" s="72" t="str">
        <f>TEXT(Table15[[#This Row],[Billing_Date]],"YYYY")</f>
        <v>2024</v>
      </c>
      <c r="T1193" s="75">
        <v>45883</v>
      </c>
      <c r="U1193" s="72" t="s">
        <v>49</v>
      </c>
      <c r="V1193" s="72">
        <f>IF(Table15[[#This Row],[Payment_Status]]="Paid",1,0)</f>
        <v>0</v>
      </c>
      <c r="W1193" s="72">
        <f>IF(Table15[[#This Row],[Payment_Status]]="Unpaid",1,0)</f>
        <v>1</v>
      </c>
      <c r="X1193" s="72">
        <f>IF(Table15[[#This Row],[Payment_Status]]="Pending",1,0)</f>
        <v>0</v>
      </c>
      <c r="Y1193" s="72" t="s">
        <v>38</v>
      </c>
      <c r="Z1193" s="72" t="s">
        <v>30</v>
      </c>
      <c r="AA1193" s="72" t="s">
        <v>45</v>
      </c>
      <c r="AB1193" s="72">
        <v>138.52000000000001</v>
      </c>
      <c r="AC1193" s="72">
        <v>121</v>
      </c>
      <c r="AD1193" s="72" t="s">
        <v>46</v>
      </c>
      <c r="AE1193" s="73">
        <v>43182</v>
      </c>
      <c r="AF1193" s="72">
        <v>65</v>
      </c>
      <c r="AG1193" s="76" t="s">
        <v>64</v>
      </c>
    </row>
    <row r="1194" spans="5:33" x14ac:dyDescent="0.3">
      <c r="E1194" s="71" t="s">
        <v>2371</v>
      </c>
      <c r="F1194" s="72" t="s">
        <v>5179</v>
      </c>
      <c r="G1194" s="72" t="s">
        <v>7185</v>
      </c>
      <c r="H1194" s="72" t="s">
        <v>30</v>
      </c>
      <c r="I1194" s="72" t="s">
        <v>8027</v>
      </c>
      <c r="J1194" s="72" t="s">
        <v>8022</v>
      </c>
      <c r="K1194" s="72" t="s">
        <v>2372</v>
      </c>
      <c r="L1194" s="73">
        <v>45813</v>
      </c>
      <c r="M1194" s="74">
        <v>0.73348379629629634</v>
      </c>
      <c r="N1194" s="72">
        <v>90.52</v>
      </c>
      <c r="O1194" s="72">
        <v>3937.07</v>
      </c>
      <c r="P1194" s="72">
        <v>4027.59</v>
      </c>
      <c r="Q1194" s="72">
        <v>594.6</v>
      </c>
      <c r="R1194" s="75">
        <v>45822</v>
      </c>
      <c r="S1194" s="72" t="str">
        <f>TEXT(Table15[[#This Row],[Billing_Date]],"YYYY")</f>
        <v>2025</v>
      </c>
      <c r="T1194" s="75">
        <v>45876</v>
      </c>
      <c r="U1194" s="72" t="s">
        <v>37</v>
      </c>
      <c r="V1194" s="72">
        <f>IF(Table15[[#This Row],[Payment_Status]]="Paid",1,0)</f>
        <v>0</v>
      </c>
      <c r="W1194" s="72">
        <f>IF(Table15[[#This Row],[Payment_Status]]="Unpaid",1,0)</f>
        <v>0</v>
      </c>
      <c r="X1194" s="72">
        <f>IF(Table15[[#This Row],[Payment_Status]]="Pending",1,0)</f>
        <v>1</v>
      </c>
      <c r="Y1194" s="72" t="s">
        <v>29</v>
      </c>
      <c r="Z1194" s="72" t="s">
        <v>44</v>
      </c>
      <c r="AA1194" s="72" t="s">
        <v>31</v>
      </c>
      <c r="AB1194" s="72">
        <v>38.9</v>
      </c>
      <c r="AC1194" s="72">
        <v>51.62</v>
      </c>
      <c r="AD1194" s="72" t="s">
        <v>32</v>
      </c>
      <c r="AE1194" s="73">
        <v>42706</v>
      </c>
      <c r="AF1194" s="72">
        <v>70</v>
      </c>
      <c r="AG1194" s="76" t="s">
        <v>64</v>
      </c>
    </row>
    <row r="1195" spans="5:33" x14ac:dyDescent="0.3">
      <c r="E1195" s="71" t="s">
        <v>2373</v>
      </c>
      <c r="F1195" s="72" t="s">
        <v>5180</v>
      </c>
      <c r="G1195" s="72" t="s">
        <v>7186</v>
      </c>
      <c r="H1195" s="72" t="s">
        <v>35</v>
      </c>
      <c r="I1195" s="72" t="s">
        <v>8028</v>
      </c>
      <c r="J1195" s="72" t="s">
        <v>8022</v>
      </c>
      <c r="K1195" s="72" t="s">
        <v>2374</v>
      </c>
      <c r="L1195" s="73">
        <v>45516</v>
      </c>
      <c r="M1195" s="74">
        <v>0.30037037037037034</v>
      </c>
      <c r="N1195" s="72">
        <v>243.19</v>
      </c>
      <c r="O1195" s="72">
        <v>3932.85</v>
      </c>
      <c r="P1195" s="72">
        <v>4176.04</v>
      </c>
      <c r="Q1195" s="72">
        <v>1794.74</v>
      </c>
      <c r="R1195" s="75">
        <v>45593</v>
      </c>
      <c r="S1195" s="72" t="str">
        <f>TEXT(Table15[[#This Row],[Billing_Date]],"YYYY")</f>
        <v>2024</v>
      </c>
      <c r="T1195" s="75">
        <v>45871</v>
      </c>
      <c r="U1195" s="72" t="s">
        <v>37</v>
      </c>
      <c r="V1195" s="72">
        <f>IF(Table15[[#This Row],[Payment_Status]]="Paid",1,0)</f>
        <v>0</v>
      </c>
      <c r="W1195" s="72">
        <f>IF(Table15[[#This Row],[Payment_Status]]="Unpaid",1,0)</f>
        <v>0</v>
      </c>
      <c r="X1195" s="72">
        <f>IF(Table15[[#This Row],[Payment_Status]]="Pending",1,0)</f>
        <v>1</v>
      </c>
      <c r="Y1195" s="72" t="s">
        <v>29</v>
      </c>
      <c r="Z1195" s="72" t="s">
        <v>44</v>
      </c>
      <c r="AA1195" s="72" t="s">
        <v>45</v>
      </c>
      <c r="AB1195" s="72">
        <v>159.08000000000001</v>
      </c>
      <c r="AC1195" s="72">
        <v>84.11</v>
      </c>
      <c r="AD1195" s="72" t="s">
        <v>46</v>
      </c>
      <c r="AE1195" s="73">
        <v>42268</v>
      </c>
      <c r="AF1195" s="72">
        <v>49</v>
      </c>
      <c r="AG1195" s="76" t="s">
        <v>40</v>
      </c>
    </row>
    <row r="1196" spans="5:33" x14ac:dyDescent="0.3">
      <c r="E1196" s="71" t="s">
        <v>2375</v>
      </c>
      <c r="F1196" s="72" t="s">
        <v>5181</v>
      </c>
      <c r="G1196" s="72" t="s">
        <v>7187</v>
      </c>
      <c r="H1196" s="72" t="s">
        <v>35</v>
      </c>
      <c r="I1196" s="72" t="s">
        <v>8027</v>
      </c>
      <c r="J1196" s="72" t="s">
        <v>8022</v>
      </c>
      <c r="K1196" s="72" t="s">
        <v>2376</v>
      </c>
      <c r="L1196" s="73">
        <v>45819</v>
      </c>
      <c r="M1196" s="74">
        <v>0.92402777777777778</v>
      </c>
      <c r="N1196" s="72">
        <v>215.09</v>
      </c>
      <c r="O1196" s="72">
        <v>2650.76</v>
      </c>
      <c r="P1196" s="72">
        <v>2865.85</v>
      </c>
      <c r="Q1196" s="72">
        <v>1400.98</v>
      </c>
      <c r="R1196" s="75">
        <v>45819</v>
      </c>
      <c r="S1196" s="72" t="str">
        <f>TEXT(Table15[[#This Row],[Billing_Date]],"YYYY")</f>
        <v>2025</v>
      </c>
      <c r="T1196" s="75">
        <v>45868</v>
      </c>
      <c r="U1196" s="72" t="s">
        <v>37</v>
      </c>
      <c r="V1196" s="72">
        <f>IF(Table15[[#This Row],[Payment_Status]]="Paid",1,0)</f>
        <v>0</v>
      </c>
      <c r="W1196" s="72">
        <f>IF(Table15[[#This Row],[Payment_Status]]="Unpaid",1,0)</f>
        <v>0</v>
      </c>
      <c r="X1196" s="72">
        <f>IF(Table15[[#This Row],[Payment_Status]]="Pending",1,0)</f>
        <v>1</v>
      </c>
      <c r="Y1196" s="72" t="s">
        <v>43</v>
      </c>
      <c r="Z1196" s="72" t="s">
        <v>39</v>
      </c>
      <c r="AA1196" s="72" t="s">
        <v>31</v>
      </c>
      <c r="AB1196" s="72">
        <v>116.55</v>
      </c>
      <c r="AC1196" s="72">
        <v>98.54</v>
      </c>
      <c r="AD1196" s="72" t="s">
        <v>46</v>
      </c>
      <c r="AE1196" s="73">
        <v>43448</v>
      </c>
      <c r="AF1196" s="72">
        <v>36</v>
      </c>
      <c r="AG1196" s="76" t="s">
        <v>33</v>
      </c>
    </row>
    <row r="1197" spans="5:33" x14ac:dyDescent="0.3">
      <c r="E1197" s="71" t="s">
        <v>3212</v>
      </c>
      <c r="F1197" s="72" t="s">
        <v>5182</v>
      </c>
      <c r="G1197" s="72" t="s">
        <v>7188</v>
      </c>
      <c r="H1197" s="72" t="s">
        <v>35</v>
      </c>
      <c r="I1197" s="72" t="s">
        <v>8030</v>
      </c>
      <c r="J1197" s="72" t="s">
        <v>8023</v>
      </c>
      <c r="K1197" s="72" t="s">
        <v>3213</v>
      </c>
      <c r="L1197" s="73">
        <v>45591</v>
      </c>
      <c r="M1197" s="74">
        <v>0.28439814814814812</v>
      </c>
      <c r="N1197" s="72">
        <v>494.2</v>
      </c>
      <c r="O1197" s="72">
        <v>2087.2399999999998</v>
      </c>
      <c r="P1197" s="72">
        <v>2581.4399999999901</v>
      </c>
      <c r="Q1197" s="72">
        <v>2448.8200000000002</v>
      </c>
      <c r="R1197" s="75">
        <v>45745</v>
      </c>
      <c r="S1197" s="72" t="str">
        <f>TEXT(Table15[[#This Row],[Billing_Date]],"YYYY")</f>
        <v>2025</v>
      </c>
      <c r="T1197" s="75">
        <v>45865</v>
      </c>
      <c r="U1197" s="72" t="s">
        <v>28</v>
      </c>
      <c r="V1197" s="72">
        <f>IF(Table15[[#This Row],[Payment_Status]]="Paid",1,0)</f>
        <v>1</v>
      </c>
      <c r="W1197" s="72">
        <f>IF(Table15[[#This Row],[Payment_Status]]="Unpaid",1,0)</f>
        <v>0</v>
      </c>
      <c r="X1197" s="72">
        <f>IF(Table15[[#This Row],[Payment_Status]]="Pending",1,0)</f>
        <v>0</v>
      </c>
      <c r="Y1197" s="72" t="s">
        <v>29</v>
      </c>
      <c r="Z1197" s="72" t="s">
        <v>39</v>
      </c>
      <c r="AA1197" s="72" t="s">
        <v>85</v>
      </c>
      <c r="AB1197" s="72">
        <v>311.64999999999998</v>
      </c>
      <c r="AC1197" s="72">
        <v>182.55</v>
      </c>
      <c r="AD1197" s="72" t="s">
        <v>46</v>
      </c>
      <c r="AE1197" s="73">
        <v>43323</v>
      </c>
      <c r="AF1197" s="72">
        <v>36</v>
      </c>
      <c r="AG1197" s="76" t="s">
        <v>33</v>
      </c>
    </row>
    <row r="1198" spans="5:33" x14ac:dyDescent="0.3">
      <c r="E1198" s="71" t="s">
        <v>2379</v>
      </c>
      <c r="F1198" s="72" t="s">
        <v>5183</v>
      </c>
      <c r="G1198" s="72" t="s">
        <v>7189</v>
      </c>
      <c r="H1198" s="72" t="s">
        <v>26</v>
      </c>
      <c r="I1198" s="72" t="s">
        <v>8030</v>
      </c>
      <c r="J1198" s="72" t="s">
        <v>8023</v>
      </c>
      <c r="K1198" s="72" t="s">
        <v>2380</v>
      </c>
      <c r="L1198" s="73">
        <v>45854</v>
      </c>
      <c r="M1198" s="74">
        <v>0.93362268518518521</v>
      </c>
      <c r="N1198" s="72">
        <v>433.5</v>
      </c>
      <c r="O1198" s="72">
        <v>3394.89</v>
      </c>
      <c r="P1198" s="72">
        <v>3828.39</v>
      </c>
      <c r="Q1198" s="72">
        <v>2331.92</v>
      </c>
      <c r="R1198" s="75">
        <v>45859</v>
      </c>
      <c r="S1198" s="72" t="str">
        <f>TEXT(Table15[[#This Row],[Billing_Date]],"YYYY")</f>
        <v>2025</v>
      </c>
      <c r="T1198" s="75">
        <v>45885</v>
      </c>
      <c r="U1198" s="72" t="s">
        <v>28</v>
      </c>
      <c r="V1198" s="72">
        <f>IF(Table15[[#This Row],[Payment_Status]]="Paid",1,0)</f>
        <v>1</v>
      </c>
      <c r="W1198" s="72">
        <f>IF(Table15[[#This Row],[Payment_Status]]="Unpaid",1,0)</f>
        <v>0</v>
      </c>
      <c r="X1198" s="72">
        <f>IF(Table15[[#This Row],[Payment_Status]]="Pending",1,0)</f>
        <v>0</v>
      </c>
      <c r="Y1198" s="72" t="s">
        <v>50</v>
      </c>
      <c r="Z1198" s="72" t="s">
        <v>44</v>
      </c>
      <c r="AA1198" s="72" t="s">
        <v>51</v>
      </c>
      <c r="AB1198" s="72">
        <v>264.39</v>
      </c>
      <c r="AC1198" s="72">
        <v>169.11</v>
      </c>
      <c r="AD1198" s="72" t="s">
        <v>46</v>
      </c>
      <c r="AE1198" s="73">
        <v>45066</v>
      </c>
      <c r="AF1198" s="72">
        <v>39</v>
      </c>
      <c r="AG1198" s="76" t="s">
        <v>40</v>
      </c>
    </row>
    <row r="1199" spans="5:33" x14ac:dyDescent="0.3">
      <c r="E1199" s="71" t="s">
        <v>2381</v>
      </c>
      <c r="F1199" s="72" t="s">
        <v>5184</v>
      </c>
      <c r="G1199" s="72" t="s">
        <v>7190</v>
      </c>
      <c r="H1199" s="72" t="s">
        <v>26</v>
      </c>
      <c r="I1199" s="72" t="s">
        <v>8026</v>
      </c>
      <c r="J1199" s="72" t="s">
        <v>8021</v>
      </c>
      <c r="K1199" s="72" t="s">
        <v>2382</v>
      </c>
      <c r="L1199" s="73">
        <v>45828</v>
      </c>
      <c r="M1199" s="74">
        <v>0.41292824074074075</v>
      </c>
      <c r="N1199" s="72">
        <v>392.16</v>
      </c>
      <c r="O1199" s="72">
        <v>3543.19</v>
      </c>
      <c r="P1199" s="72">
        <v>3935.35</v>
      </c>
      <c r="Q1199" s="72">
        <v>2036.13</v>
      </c>
      <c r="R1199" s="75">
        <v>45834</v>
      </c>
      <c r="S1199" s="72" t="str">
        <f>TEXT(Table15[[#This Row],[Billing_Date]],"YYYY")</f>
        <v>2025</v>
      </c>
      <c r="T1199" s="75">
        <v>45858</v>
      </c>
      <c r="U1199" s="72" t="s">
        <v>49</v>
      </c>
      <c r="V1199" s="72">
        <f>IF(Table15[[#This Row],[Payment_Status]]="Paid",1,0)</f>
        <v>0</v>
      </c>
      <c r="W1199" s="72">
        <f>IF(Table15[[#This Row],[Payment_Status]]="Unpaid",1,0)</f>
        <v>1</v>
      </c>
      <c r="X1199" s="72">
        <f>IF(Table15[[#This Row],[Payment_Status]]="Pending",1,0)</f>
        <v>0</v>
      </c>
      <c r="Y1199" s="72" t="s">
        <v>38</v>
      </c>
      <c r="Z1199" s="72" t="s">
        <v>39</v>
      </c>
      <c r="AA1199" s="72" t="s">
        <v>51</v>
      </c>
      <c r="AB1199" s="72">
        <v>265.45</v>
      </c>
      <c r="AC1199" s="72">
        <v>126.71</v>
      </c>
      <c r="AD1199" s="72" t="s">
        <v>46</v>
      </c>
      <c r="AE1199" s="73">
        <v>43277</v>
      </c>
      <c r="AF1199" s="72">
        <v>65</v>
      </c>
      <c r="AG1199" s="76" t="s">
        <v>33</v>
      </c>
    </row>
    <row r="1200" spans="5:33" x14ac:dyDescent="0.3">
      <c r="E1200" s="71" t="s">
        <v>2383</v>
      </c>
      <c r="F1200" s="72" t="s">
        <v>5185</v>
      </c>
      <c r="G1200" s="72" t="s">
        <v>7191</v>
      </c>
      <c r="H1200" s="72" t="s">
        <v>30</v>
      </c>
      <c r="I1200" s="72" t="s">
        <v>8030</v>
      </c>
      <c r="J1200" s="72" t="s">
        <v>8023</v>
      </c>
      <c r="K1200" s="72" t="s">
        <v>2384</v>
      </c>
      <c r="L1200" s="73">
        <v>45529</v>
      </c>
      <c r="M1200" s="74">
        <v>0.67371527777777773</v>
      </c>
      <c r="N1200" s="72">
        <v>234.72</v>
      </c>
      <c r="O1200" s="72">
        <v>4476.6400000000003</v>
      </c>
      <c r="P1200" s="72">
        <v>4711.3599999999997</v>
      </c>
      <c r="Q1200" s="72">
        <v>1657.36</v>
      </c>
      <c r="R1200" s="75">
        <v>45573</v>
      </c>
      <c r="S1200" s="72" t="str">
        <f>TEXT(Table15[[#This Row],[Billing_Date]],"YYYY")</f>
        <v>2024</v>
      </c>
      <c r="T1200" s="75">
        <v>45863</v>
      </c>
      <c r="U1200" s="72" t="s">
        <v>49</v>
      </c>
      <c r="V1200" s="72">
        <f>IF(Table15[[#This Row],[Payment_Status]]="Paid",1,0)</f>
        <v>0</v>
      </c>
      <c r="W1200" s="72">
        <f>IF(Table15[[#This Row],[Payment_Status]]="Unpaid",1,0)</f>
        <v>1</v>
      </c>
      <c r="X1200" s="72">
        <f>IF(Table15[[#This Row],[Payment_Status]]="Pending",1,0)</f>
        <v>0</v>
      </c>
      <c r="Y1200" s="72" t="s">
        <v>38</v>
      </c>
      <c r="Z1200" s="72" t="s">
        <v>30</v>
      </c>
      <c r="AA1200" s="72" t="s">
        <v>85</v>
      </c>
      <c r="AB1200" s="72">
        <v>94.15</v>
      </c>
      <c r="AC1200" s="72">
        <v>140.57</v>
      </c>
      <c r="AD1200" s="72" t="s">
        <v>32</v>
      </c>
      <c r="AE1200" s="73">
        <v>42858</v>
      </c>
      <c r="AF1200" s="72">
        <v>42</v>
      </c>
      <c r="AG1200" s="76" t="s">
        <v>64</v>
      </c>
    </row>
    <row r="1201" spans="5:33" x14ac:dyDescent="0.3">
      <c r="E1201" s="71" t="s">
        <v>2385</v>
      </c>
      <c r="F1201" s="72" t="s">
        <v>5186</v>
      </c>
      <c r="G1201" s="72" t="s">
        <v>7192</v>
      </c>
      <c r="H1201" s="72" t="s">
        <v>26</v>
      </c>
      <c r="I1201" s="72" t="s">
        <v>8026</v>
      </c>
      <c r="J1201" s="72" t="s">
        <v>8021</v>
      </c>
      <c r="K1201" s="72" t="s">
        <v>2386</v>
      </c>
      <c r="L1201" s="73">
        <v>45735</v>
      </c>
      <c r="M1201" s="74">
        <v>0.52755787037037039</v>
      </c>
      <c r="N1201" s="72">
        <v>412.3</v>
      </c>
      <c r="O1201" s="72">
        <v>4276.55</v>
      </c>
      <c r="P1201" s="72">
        <v>4688.8500000000004</v>
      </c>
      <c r="Q1201" s="72">
        <v>2082.9499999999998</v>
      </c>
      <c r="R1201" s="75">
        <v>45742</v>
      </c>
      <c r="S1201" s="72" t="str">
        <f>TEXT(Table15[[#This Row],[Billing_Date]],"YYYY")</f>
        <v>2025</v>
      </c>
      <c r="T1201" s="75">
        <v>45858</v>
      </c>
      <c r="U1201" s="72" t="s">
        <v>49</v>
      </c>
      <c r="V1201" s="72">
        <f>IF(Table15[[#This Row],[Payment_Status]]="Paid",1,0)</f>
        <v>0</v>
      </c>
      <c r="W1201" s="72">
        <f>IF(Table15[[#This Row],[Payment_Status]]="Unpaid",1,0)</f>
        <v>1</v>
      </c>
      <c r="X1201" s="72">
        <f>IF(Table15[[#This Row],[Payment_Status]]="Pending",1,0)</f>
        <v>0</v>
      </c>
      <c r="Y1201" s="72" t="s">
        <v>58</v>
      </c>
      <c r="Z1201" s="72" t="s">
        <v>30</v>
      </c>
      <c r="AA1201" s="72" t="s">
        <v>45</v>
      </c>
      <c r="AB1201" s="72">
        <v>219.6</v>
      </c>
      <c r="AC1201" s="72">
        <v>192.7</v>
      </c>
      <c r="AD1201" s="72" t="s">
        <v>32</v>
      </c>
      <c r="AE1201" s="73">
        <v>44850</v>
      </c>
      <c r="AF1201" s="72">
        <v>32</v>
      </c>
      <c r="AG1201" s="76" t="s">
        <v>40</v>
      </c>
    </row>
    <row r="1202" spans="5:33" x14ac:dyDescent="0.3">
      <c r="E1202" s="71" t="s">
        <v>2387</v>
      </c>
      <c r="F1202" s="72" t="s">
        <v>5187</v>
      </c>
      <c r="G1202" s="72" t="s">
        <v>7193</v>
      </c>
      <c r="H1202" s="72" t="s">
        <v>26</v>
      </c>
      <c r="I1202" s="72" t="s">
        <v>8030</v>
      </c>
      <c r="J1202" s="72" t="s">
        <v>8023</v>
      </c>
      <c r="K1202" s="72" t="s">
        <v>2388</v>
      </c>
      <c r="L1202" s="73">
        <v>45779</v>
      </c>
      <c r="M1202" s="74">
        <v>0.65766203703703707</v>
      </c>
      <c r="N1202" s="72">
        <v>289.52999999999997</v>
      </c>
      <c r="O1202" s="72">
        <v>4843.09</v>
      </c>
      <c r="P1202" s="72">
        <v>5132.62</v>
      </c>
      <c r="Q1202" s="72">
        <v>2167.4</v>
      </c>
      <c r="R1202" s="75">
        <v>45812</v>
      </c>
      <c r="S1202" s="72" t="str">
        <f>TEXT(Table15[[#This Row],[Billing_Date]],"YYYY")</f>
        <v>2025</v>
      </c>
      <c r="T1202" s="75">
        <v>45867</v>
      </c>
      <c r="U1202" s="72" t="s">
        <v>49</v>
      </c>
      <c r="V1202" s="72">
        <f>IF(Table15[[#This Row],[Payment_Status]]="Paid",1,0)</f>
        <v>0</v>
      </c>
      <c r="W1202" s="72">
        <f>IF(Table15[[#This Row],[Payment_Status]]="Unpaid",1,0)</f>
        <v>1</v>
      </c>
      <c r="X1202" s="72">
        <f>IF(Table15[[#This Row],[Payment_Status]]="Pending",1,0)</f>
        <v>0</v>
      </c>
      <c r="Y1202" s="72" t="s">
        <v>58</v>
      </c>
      <c r="Z1202" s="72" t="s">
        <v>39</v>
      </c>
      <c r="AA1202" s="72" t="s">
        <v>51</v>
      </c>
      <c r="AB1202" s="72">
        <v>188.98</v>
      </c>
      <c r="AC1202" s="72">
        <v>100.55</v>
      </c>
      <c r="AD1202" s="72" t="s">
        <v>46</v>
      </c>
      <c r="AE1202" s="73">
        <v>45030</v>
      </c>
      <c r="AF1202" s="72">
        <v>54</v>
      </c>
      <c r="AG1202" s="76" t="s">
        <v>33</v>
      </c>
    </row>
    <row r="1203" spans="5:33" x14ac:dyDescent="0.3">
      <c r="E1203" s="71" t="s">
        <v>2389</v>
      </c>
      <c r="F1203" s="72" t="s">
        <v>5188</v>
      </c>
      <c r="G1203" s="72" t="s">
        <v>7194</v>
      </c>
      <c r="H1203" s="72" t="s">
        <v>35</v>
      </c>
      <c r="I1203" s="72" t="s">
        <v>8031</v>
      </c>
      <c r="J1203" s="72" t="s">
        <v>8024</v>
      </c>
      <c r="K1203" s="72" t="s">
        <v>2390</v>
      </c>
      <c r="L1203" s="73">
        <v>45597</v>
      </c>
      <c r="M1203" s="74">
        <v>0.61197916666666663</v>
      </c>
      <c r="N1203" s="72">
        <v>180.09</v>
      </c>
      <c r="O1203" s="72">
        <v>2534.42</v>
      </c>
      <c r="P1203" s="72">
        <v>2714.51</v>
      </c>
      <c r="Q1203" s="72">
        <v>882.63</v>
      </c>
      <c r="R1203" s="75">
        <v>45600</v>
      </c>
      <c r="S1203" s="72" t="str">
        <f>TEXT(Table15[[#This Row],[Billing_Date]],"YYYY")</f>
        <v>2024</v>
      </c>
      <c r="T1203" s="75">
        <v>45873</v>
      </c>
      <c r="U1203" s="72" t="s">
        <v>28</v>
      </c>
      <c r="V1203" s="72">
        <f>IF(Table15[[#This Row],[Payment_Status]]="Paid",1,0)</f>
        <v>1</v>
      </c>
      <c r="W1203" s="72">
        <f>IF(Table15[[#This Row],[Payment_Status]]="Unpaid",1,0)</f>
        <v>0</v>
      </c>
      <c r="X1203" s="72">
        <f>IF(Table15[[#This Row],[Payment_Status]]="Pending",1,0)</f>
        <v>0</v>
      </c>
      <c r="Y1203" s="72" t="s">
        <v>58</v>
      </c>
      <c r="Z1203" s="72" t="s">
        <v>30</v>
      </c>
      <c r="AA1203" s="72" t="s">
        <v>31</v>
      </c>
      <c r="AB1203" s="72">
        <v>101.88</v>
      </c>
      <c r="AC1203" s="72">
        <v>78.209999999999994</v>
      </c>
      <c r="AD1203" s="72" t="s">
        <v>46</v>
      </c>
      <c r="AE1203" s="73">
        <v>42834</v>
      </c>
      <c r="AF1203" s="72">
        <v>53</v>
      </c>
      <c r="AG1203" s="76" t="s">
        <v>33</v>
      </c>
    </row>
    <row r="1204" spans="5:33" x14ac:dyDescent="0.3">
      <c r="E1204" s="71" t="s">
        <v>2391</v>
      </c>
      <c r="F1204" s="72" t="s">
        <v>5189</v>
      </c>
      <c r="G1204" s="72" t="s">
        <v>7195</v>
      </c>
      <c r="H1204" s="72" t="s">
        <v>26</v>
      </c>
      <c r="I1204" s="72" t="s">
        <v>8031</v>
      </c>
      <c r="J1204" s="72" t="s">
        <v>8024</v>
      </c>
      <c r="K1204" s="72" t="s">
        <v>2392</v>
      </c>
      <c r="L1204" s="73">
        <v>45798</v>
      </c>
      <c r="M1204" s="74">
        <v>0.49175925925925928</v>
      </c>
      <c r="N1204" s="72">
        <v>401.11</v>
      </c>
      <c r="O1204" s="72">
        <v>3802.83</v>
      </c>
      <c r="P1204" s="72">
        <v>4203.9399999999996</v>
      </c>
      <c r="Q1204" s="72">
        <v>2499.42</v>
      </c>
      <c r="R1204" s="75">
        <v>45801</v>
      </c>
      <c r="S1204" s="72" t="str">
        <f>TEXT(Table15[[#This Row],[Billing_Date]],"YYYY")</f>
        <v>2025</v>
      </c>
      <c r="T1204" s="75">
        <v>45861</v>
      </c>
      <c r="U1204" s="72" t="s">
        <v>37</v>
      </c>
      <c r="V1204" s="72">
        <f>IF(Table15[[#This Row],[Payment_Status]]="Paid",1,0)</f>
        <v>0</v>
      </c>
      <c r="W1204" s="72">
        <f>IF(Table15[[#This Row],[Payment_Status]]="Unpaid",1,0)</f>
        <v>0</v>
      </c>
      <c r="X1204" s="72">
        <f>IF(Table15[[#This Row],[Payment_Status]]="Pending",1,0)</f>
        <v>1</v>
      </c>
      <c r="Y1204" s="72" t="s">
        <v>29</v>
      </c>
      <c r="Z1204" s="72" t="s">
        <v>44</v>
      </c>
      <c r="AA1204" s="72" t="s">
        <v>31</v>
      </c>
      <c r="AB1204" s="72">
        <v>182.58</v>
      </c>
      <c r="AC1204" s="72">
        <v>218.53</v>
      </c>
      <c r="AD1204" s="72" t="s">
        <v>46</v>
      </c>
      <c r="AE1204" s="73">
        <v>43113</v>
      </c>
      <c r="AF1204" s="72">
        <v>62</v>
      </c>
      <c r="AG1204" s="76" t="s">
        <v>64</v>
      </c>
    </row>
    <row r="1205" spans="5:33" x14ac:dyDescent="0.3">
      <c r="E1205" s="71" t="s">
        <v>2393</v>
      </c>
      <c r="F1205" s="72" t="s">
        <v>5190</v>
      </c>
      <c r="G1205" s="72" t="s">
        <v>7196</v>
      </c>
      <c r="H1205" s="72" t="s">
        <v>35</v>
      </c>
      <c r="I1205" s="72" t="s">
        <v>8026</v>
      </c>
      <c r="J1205" s="72" t="s">
        <v>8021</v>
      </c>
      <c r="K1205" s="72" t="s">
        <v>2394</v>
      </c>
      <c r="L1205" s="73">
        <v>45672</v>
      </c>
      <c r="M1205" s="74">
        <v>3.7037037037037035E-4</v>
      </c>
      <c r="N1205" s="72">
        <v>379.86</v>
      </c>
      <c r="O1205" s="72">
        <v>1446.33</v>
      </c>
      <c r="P1205" s="72">
        <v>1826.19</v>
      </c>
      <c r="Q1205" s="72">
        <v>1716.69</v>
      </c>
      <c r="R1205" s="75">
        <v>45676</v>
      </c>
      <c r="S1205" s="72" t="str">
        <f>TEXT(Table15[[#This Row],[Billing_Date]],"YYYY")</f>
        <v>2025</v>
      </c>
      <c r="T1205" s="75">
        <v>45876</v>
      </c>
      <c r="U1205" s="72" t="s">
        <v>49</v>
      </c>
      <c r="V1205" s="72">
        <f>IF(Table15[[#This Row],[Payment_Status]]="Paid",1,0)</f>
        <v>0</v>
      </c>
      <c r="W1205" s="72">
        <f>IF(Table15[[#This Row],[Payment_Status]]="Unpaid",1,0)</f>
        <v>1</v>
      </c>
      <c r="X1205" s="72">
        <f>IF(Table15[[#This Row],[Payment_Status]]="Pending",1,0)</f>
        <v>0</v>
      </c>
      <c r="Y1205" s="72" t="s">
        <v>43</v>
      </c>
      <c r="Z1205" s="72" t="s">
        <v>30</v>
      </c>
      <c r="AA1205" s="72" t="s">
        <v>31</v>
      </c>
      <c r="AB1205" s="72">
        <v>232.74</v>
      </c>
      <c r="AC1205" s="72">
        <v>147.12</v>
      </c>
      <c r="AD1205" s="72" t="s">
        <v>46</v>
      </c>
      <c r="AE1205" s="73">
        <v>44379</v>
      </c>
      <c r="AF1205" s="72">
        <v>37</v>
      </c>
      <c r="AG1205" s="76" t="s">
        <v>64</v>
      </c>
    </row>
    <row r="1206" spans="5:33" x14ac:dyDescent="0.3">
      <c r="E1206" s="71" t="s">
        <v>2395</v>
      </c>
      <c r="F1206" s="72" t="s">
        <v>5191</v>
      </c>
      <c r="G1206" s="72" t="s">
        <v>7197</v>
      </c>
      <c r="H1206" s="72" t="s">
        <v>26</v>
      </c>
      <c r="I1206" s="72" t="s">
        <v>8030</v>
      </c>
      <c r="J1206" s="72" t="s">
        <v>8023</v>
      </c>
      <c r="K1206" s="72" t="s">
        <v>2396</v>
      </c>
      <c r="L1206" s="73">
        <v>45713</v>
      </c>
      <c r="M1206" s="74">
        <v>0.92445601851851855</v>
      </c>
      <c r="N1206" s="72">
        <v>436.29</v>
      </c>
      <c r="O1206" s="72">
        <v>1976.28</v>
      </c>
      <c r="P1206" s="72">
        <v>2412.5700000000002</v>
      </c>
      <c r="Q1206" s="72">
        <v>2147.1999999999998</v>
      </c>
      <c r="R1206" s="75">
        <v>45716</v>
      </c>
      <c r="S1206" s="72" t="str">
        <f>TEXT(Table15[[#This Row],[Billing_Date]],"YYYY")</f>
        <v>2025</v>
      </c>
      <c r="T1206" s="75">
        <v>45873</v>
      </c>
      <c r="U1206" s="72" t="s">
        <v>37</v>
      </c>
      <c r="V1206" s="72">
        <f>IF(Table15[[#This Row],[Payment_Status]]="Paid",1,0)</f>
        <v>0</v>
      </c>
      <c r="W1206" s="72">
        <f>IF(Table15[[#This Row],[Payment_Status]]="Unpaid",1,0)</f>
        <v>0</v>
      </c>
      <c r="X1206" s="72">
        <f>IF(Table15[[#This Row],[Payment_Status]]="Pending",1,0)</f>
        <v>1</v>
      </c>
      <c r="Y1206" s="72" t="s">
        <v>38</v>
      </c>
      <c r="Z1206" s="72" t="s">
        <v>30</v>
      </c>
      <c r="AA1206" s="72" t="s">
        <v>31</v>
      </c>
      <c r="AB1206" s="72">
        <v>202.29</v>
      </c>
      <c r="AC1206" s="72">
        <v>234</v>
      </c>
      <c r="AD1206" s="72" t="s">
        <v>32</v>
      </c>
      <c r="AE1206" s="73">
        <v>42931</v>
      </c>
      <c r="AF1206" s="72">
        <v>49</v>
      </c>
      <c r="AG1206" s="76" t="s">
        <v>33</v>
      </c>
    </row>
    <row r="1207" spans="5:33" x14ac:dyDescent="0.3">
      <c r="E1207" s="71" t="s">
        <v>2397</v>
      </c>
      <c r="F1207" s="72" t="s">
        <v>5192</v>
      </c>
      <c r="G1207" s="72" t="s">
        <v>7198</v>
      </c>
      <c r="H1207" s="72" t="s">
        <v>26</v>
      </c>
      <c r="I1207" s="72" t="s">
        <v>8030</v>
      </c>
      <c r="J1207" s="72" t="s">
        <v>8023</v>
      </c>
      <c r="K1207" s="72" t="s">
        <v>2398</v>
      </c>
      <c r="L1207" s="73">
        <v>45581</v>
      </c>
      <c r="M1207" s="74">
        <v>0.91379629629629633</v>
      </c>
      <c r="N1207" s="72">
        <v>89.22</v>
      </c>
      <c r="O1207" s="72">
        <v>4321.5600000000004</v>
      </c>
      <c r="P1207" s="72">
        <v>4410.78</v>
      </c>
      <c r="Q1207" s="72">
        <v>604.46</v>
      </c>
      <c r="R1207" s="75">
        <v>45701</v>
      </c>
      <c r="S1207" s="72" t="str">
        <f>TEXT(Table15[[#This Row],[Billing_Date]],"YYYY")</f>
        <v>2025</v>
      </c>
      <c r="T1207" s="75">
        <v>45874</v>
      </c>
      <c r="U1207" s="72" t="s">
        <v>37</v>
      </c>
      <c r="V1207" s="72">
        <f>IF(Table15[[#This Row],[Payment_Status]]="Paid",1,0)</f>
        <v>0</v>
      </c>
      <c r="W1207" s="72">
        <f>IF(Table15[[#This Row],[Payment_Status]]="Unpaid",1,0)</f>
        <v>0</v>
      </c>
      <c r="X1207" s="72">
        <f>IF(Table15[[#This Row],[Payment_Status]]="Pending",1,0)</f>
        <v>1</v>
      </c>
      <c r="Y1207" s="72" t="s">
        <v>38</v>
      </c>
      <c r="Z1207" s="72" t="s">
        <v>44</v>
      </c>
      <c r="AA1207" s="72" t="s">
        <v>45</v>
      </c>
      <c r="AB1207" s="72">
        <v>61.92</v>
      </c>
      <c r="AC1207" s="72">
        <v>27.3</v>
      </c>
      <c r="AD1207" s="72" t="s">
        <v>46</v>
      </c>
      <c r="AE1207" s="73">
        <v>43796</v>
      </c>
      <c r="AF1207" s="72">
        <v>46</v>
      </c>
      <c r="AG1207" s="76" t="s">
        <v>40</v>
      </c>
    </row>
    <row r="1208" spans="5:33" x14ac:dyDescent="0.3">
      <c r="E1208" s="71" t="s">
        <v>2399</v>
      </c>
      <c r="F1208" s="72" t="s">
        <v>5193</v>
      </c>
      <c r="G1208" s="72" t="s">
        <v>7199</v>
      </c>
      <c r="H1208" s="72" t="s">
        <v>35</v>
      </c>
      <c r="I1208" s="72" t="s">
        <v>8027</v>
      </c>
      <c r="J1208" s="72" t="s">
        <v>8022</v>
      </c>
      <c r="K1208" s="72" t="s">
        <v>2400</v>
      </c>
      <c r="L1208" s="73">
        <v>45517</v>
      </c>
      <c r="M1208" s="74">
        <v>0.14906249999999999</v>
      </c>
      <c r="N1208" s="72">
        <v>71.36</v>
      </c>
      <c r="O1208" s="72">
        <v>4800.5</v>
      </c>
      <c r="P1208" s="72">
        <v>4871.8599999999997</v>
      </c>
      <c r="Q1208" s="72">
        <v>505.79</v>
      </c>
      <c r="R1208" s="75">
        <v>45525</v>
      </c>
      <c r="S1208" s="72" t="str">
        <f>TEXT(Table15[[#This Row],[Billing_Date]],"YYYY")</f>
        <v>2024</v>
      </c>
      <c r="T1208" s="75">
        <v>45859</v>
      </c>
      <c r="U1208" s="72" t="s">
        <v>28</v>
      </c>
      <c r="V1208" s="72">
        <f>IF(Table15[[#This Row],[Payment_Status]]="Paid",1,0)</f>
        <v>1</v>
      </c>
      <c r="W1208" s="72">
        <f>IF(Table15[[#This Row],[Payment_Status]]="Unpaid",1,0)</f>
        <v>0</v>
      </c>
      <c r="X1208" s="72">
        <f>IF(Table15[[#This Row],[Payment_Status]]="Pending",1,0)</f>
        <v>0</v>
      </c>
      <c r="Y1208" s="72" t="s">
        <v>29</v>
      </c>
      <c r="Z1208" s="72" t="s">
        <v>30</v>
      </c>
      <c r="AA1208" s="72" t="s">
        <v>63</v>
      </c>
      <c r="AB1208" s="72">
        <v>36.4</v>
      </c>
      <c r="AC1208" s="72">
        <v>34.96</v>
      </c>
      <c r="AD1208" s="72" t="s">
        <v>46</v>
      </c>
      <c r="AE1208" s="73">
        <v>43963</v>
      </c>
      <c r="AF1208" s="72">
        <v>27</v>
      </c>
      <c r="AG1208" s="76" t="s">
        <v>40</v>
      </c>
    </row>
    <row r="1209" spans="5:33" x14ac:dyDescent="0.3">
      <c r="E1209" s="71" t="s">
        <v>214</v>
      </c>
      <c r="F1209" s="72" t="s">
        <v>5194</v>
      </c>
      <c r="G1209" s="72" t="s">
        <v>7200</v>
      </c>
      <c r="H1209" s="72" t="s">
        <v>35</v>
      </c>
      <c r="I1209" s="72" t="s">
        <v>8029</v>
      </c>
      <c r="J1209" s="72" t="s">
        <v>8020</v>
      </c>
      <c r="K1209" s="72" t="s">
        <v>215</v>
      </c>
      <c r="L1209" s="73">
        <v>45730</v>
      </c>
      <c r="M1209" s="74">
        <v>0.19238425925925925</v>
      </c>
      <c r="N1209" s="72">
        <v>325.54000000000002</v>
      </c>
      <c r="O1209" s="72">
        <v>2583.6799999999998</v>
      </c>
      <c r="P1209" s="72">
        <v>2909.22</v>
      </c>
      <c r="Q1209" s="72">
        <v>2048.8200000000002</v>
      </c>
      <c r="R1209" s="75">
        <v>45750</v>
      </c>
      <c r="S1209" s="72" t="str">
        <f>TEXT(Table15[[#This Row],[Billing_Date]],"YYYY")</f>
        <v>2025</v>
      </c>
      <c r="T1209" s="75">
        <v>45871</v>
      </c>
      <c r="U1209" s="72" t="s">
        <v>49</v>
      </c>
      <c r="V1209" s="72">
        <f>IF(Table15[[#This Row],[Payment_Status]]="Paid",1,0)</f>
        <v>0</v>
      </c>
      <c r="W1209" s="72">
        <f>IF(Table15[[#This Row],[Payment_Status]]="Unpaid",1,0)</f>
        <v>1</v>
      </c>
      <c r="X1209" s="72">
        <f>IF(Table15[[#This Row],[Payment_Status]]="Pending",1,0)</f>
        <v>0</v>
      </c>
      <c r="Y1209" s="72" t="s">
        <v>29</v>
      </c>
      <c r="Z1209" s="72" t="s">
        <v>39</v>
      </c>
      <c r="AA1209" s="72" t="s">
        <v>63</v>
      </c>
      <c r="AB1209" s="72">
        <v>209.74</v>
      </c>
      <c r="AC1209" s="72">
        <v>115.8</v>
      </c>
      <c r="AD1209" s="72" t="s">
        <v>46</v>
      </c>
      <c r="AE1209" s="73">
        <v>44013</v>
      </c>
      <c r="AF1209" s="72">
        <v>50</v>
      </c>
      <c r="AG1209" s="76" t="s">
        <v>40</v>
      </c>
    </row>
    <row r="1210" spans="5:33" x14ac:dyDescent="0.3">
      <c r="E1210" s="71" t="s">
        <v>2403</v>
      </c>
      <c r="F1210" s="72" t="s">
        <v>5195</v>
      </c>
      <c r="G1210" s="72" t="s">
        <v>7201</v>
      </c>
      <c r="H1210" s="72" t="s">
        <v>35</v>
      </c>
      <c r="I1210" s="72" t="s">
        <v>8026</v>
      </c>
      <c r="J1210" s="72" t="s">
        <v>8021</v>
      </c>
      <c r="K1210" s="72" t="s">
        <v>2404</v>
      </c>
      <c r="L1210" s="73">
        <v>45645</v>
      </c>
      <c r="M1210" s="74">
        <v>0.69855324074074077</v>
      </c>
      <c r="N1210" s="72">
        <v>421.82</v>
      </c>
      <c r="O1210" s="72">
        <v>2228.14</v>
      </c>
      <c r="P1210" s="72">
        <v>2649.96</v>
      </c>
      <c r="Q1210" s="72">
        <v>2644.61</v>
      </c>
      <c r="R1210" s="75">
        <v>45797</v>
      </c>
      <c r="S1210" s="72" t="str">
        <f>TEXT(Table15[[#This Row],[Billing_Date]],"YYYY")</f>
        <v>2025</v>
      </c>
      <c r="T1210" s="75">
        <v>45864</v>
      </c>
      <c r="U1210" s="72" t="s">
        <v>49</v>
      </c>
      <c r="V1210" s="72">
        <f>IF(Table15[[#This Row],[Payment_Status]]="Paid",1,0)</f>
        <v>0</v>
      </c>
      <c r="W1210" s="72">
        <f>IF(Table15[[#This Row],[Payment_Status]]="Unpaid",1,0)</f>
        <v>1</v>
      </c>
      <c r="X1210" s="72">
        <f>IF(Table15[[#This Row],[Payment_Status]]="Pending",1,0)</f>
        <v>0</v>
      </c>
      <c r="Y1210" s="72" t="s">
        <v>58</v>
      </c>
      <c r="Z1210" s="72" t="s">
        <v>39</v>
      </c>
      <c r="AA1210" s="72" t="s">
        <v>51</v>
      </c>
      <c r="AB1210" s="72">
        <v>184.77</v>
      </c>
      <c r="AC1210" s="72">
        <v>237.05</v>
      </c>
      <c r="AD1210" s="72" t="s">
        <v>32</v>
      </c>
      <c r="AE1210" s="73">
        <v>42206</v>
      </c>
      <c r="AF1210" s="72">
        <v>70</v>
      </c>
      <c r="AG1210" s="76" t="s">
        <v>33</v>
      </c>
    </row>
    <row r="1211" spans="5:33" x14ac:dyDescent="0.3">
      <c r="E1211" s="71" t="s">
        <v>2405</v>
      </c>
      <c r="F1211" s="72" t="s">
        <v>5196</v>
      </c>
      <c r="G1211" s="72" t="s">
        <v>7202</v>
      </c>
      <c r="H1211" s="72" t="s">
        <v>35</v>
      </c>
      <c r="I1211" s="72" t="s">
        <v>8029</v>
      </c>
      <c r="J1211" s="72" t="s">
        <v>8020</v>
      </c>
      <c r="K1211" s="72" t="s">
        <v>2406</v>
      </c>
      <c r="L1211" s="73">
        <v>45551</v>
      </c>
      <c r="M1211" s="74">
        <v>0.72777777777777775</v>
      </c>
      <c r="N1211" s="72">
        <v>53.26</v>
      </c>
      <c r="O1211" s="72">
        <v>4308.04</v>
      </c>
      <c r="P1211" s="72">
        <v>4361.3</v>
      </c>
      <c r="Q1211" s="72">
        <v>363.71</v>
      </c>
      <c r="R1211" s="75">
        <v>45781</v>
      </c>
      <c r="S1211" s="72" t="str">
        <f>TEXT(Table15[[#This Row],[Billing_Date]],"YYYY")</f>
        <v>2025</v>
      </c>
      <c r="T1211" s="75">
        <v>45862</v>
      </c>
      <c r="U1211" s="72" t="s">
        <v>28</v>
      </c>
      <c r="V1211" s="72">
        <f>IF(Table15[[#This Row],[Payment_Status]]="Paid",1,0)</f>
        <v>1</v>
      </c>
      <c r="W1211" s="72">
        <f>IF(Table15[[#This Row],[Payment_Status]]="Unpaid",1,0)</f>
        <v>0</v>
      </c>
      <c r="X1211" s="72">
        <f>IF(Table15[[#This Row],[Payment_Status]]="Pending",1,0)</f>
        <v>0</v>
      </c>
      <c r="Y1211" s="72" t="s">
        <v>29</v>
      </c>
      <c r="Z1211" s="72" t="s">
        <v>39</v>
      </c>
      <c r="AA1211" s="72" t="s">
        <v>45</v>
      </c>
      <c r="AB1211" s="72">
        <v>22.42</v>
      </c>
      <c r="AC1211" s="72">
        <v>30.84</v>
      </c>
      <c r="AD1211" s="72" t="s">
        <v>46</v>
      </c>
      <c r="AE1211" s="73">
        <v>43157</v>
      </c>
      <c r="AF1211" s="72">
        <v>27</v>
      </c>
      <c r="AG1211" s="76" t="s">
        <v>40</v>
      </c>
    </row>
    <row r="1212" spans="5:33" x14ac:dyDescent="0.3">
      <c r="E1212" s="71" t="s">
        <v>2407</v>
      </c>
      <c r="F1212" s="72" t="s">
        <v>5197</v>
      </c>
      <c r="G1212" s="72" t="s">
        <v>7203</v>
      </c>
      <c r="H1212" s="72" t="s">
        <v>35</v>
      </c>
      <c r="I1212" s="72" t="s">
        <v>8029</v>
      </c>
      <c r="J1212" s="72" t="s">
        <v>8020</v>
      </c>
      <c r="K1212" s="72" t="s">
        <v>2408</v>
      </c>
      <c r="L1212" s="73">
        <v>45731</v>
      </c>
      <c r="M1212" s="74">
        <v>7.3969907407407401E-2</v>
      </c>
      <c r="N1212" s="72">
        <v>192.04</v>
      </c>
      <c r="O1212" s="72">
        <v>2366.7399999999998</v>
      </c>
      <c r="P1212" s="72">
        <v>2558.7799999999902</v>
      </c>
      <c r="Q1212" s="72">
        <v>1209.2</v>
      </c>
      <c r="R1212" s="75">
        <v>45737</v>
      </c>
      <c r="S1212" s="72" t="str">
        <f>TEXT(Table15[[#This Row],[Billing_Date]],"YYYY")</f>
        <v>2025</v>
      </c>
      <c r="T1212" s="75">
        <v>45876</v>
      </c>
      <c r="U1212" s="72" t="s">
        <v>49</v>
      </c>
      <c r="V1212" s="72">
        <f>IF(Table15[[#This Row],[Payment_Status]]="Paid",1,0)</f>
        <v>0</v>
      </c>
      <c r="W1212" s="72">
        <f>IF(Table15[[#This Row],[Payment_Status]]="Unpaid",1,0)</f>
        <v>1</v>
      </c>
      <c r="X1212" s="72">
        <f>IF(Table15[[#This Row],[Payment_Status]]="Pending",1,0)</f>
        <v>0</v>
      </c>
      <c r="Y1212" s="72" t="s">
        <v>58</v>
      </c>
      <c r="Z1212" s="72" t="s">
        <v>39</v>
      </c>
      <c r="AA1212" s="72" t="s">
        <v>85</v>
      </c>
      <c r="AB1212" s="72">
        <v>106.81</v>
      </c>
      <c r="AC1212" s="72">
        <v>85.23</v>
      </c>
      <c r="AD1212" s="72" t="s">
        <v>32</v>
      </c>
      <c r="AE1212" s="73">
        <v>43777</v>
      </c>
      <c r="AF1212" s="72">
        <v>49</v>
      </c>
      <c r="AG1212" s="76" t="s">
        <v>64</v>
      </c>
    </row>
    <row r="1213" spans="5:33" x14ac:dyDescent="0.3">
      <c r="E1213" s="71" t="s">
        <v>518</v>
      </c>
      <c r="F1213" s="72" t="s">
        <v>5198</v>
      </c>
      <c r="G1213" s="72" t="s">
        <v>7204</v>
      </c>
      <c r="H1213" s="72" t="s">
        <v>26</v>
      </c>
      <c r="I1213" s="72" t="s">
        <v>8026</v>
      </c>
      <c r="J1213" s="72" t="s">
        <v>8021</v>
      </c>
      <c r="K1213" s="72" t="s">
        <v>519</v>
      </c>
      <c r="L1213" s="73">
        <v>45654</v>
      </c>
      <c r="M1213" s="74">
        <v>0.90796296296296297</v>
      </c>
      <c r="N1213" s="72">
        <v>408.15</v>
      </c>
      <c r="O1213" s="72">
        <v>2929.4</v>
      </c>
      <c r="P1213" s="72">
        <v>3337.55</v>
      </c>
      <c r="Q1213" s="72">
        <v>3031</v>
      </c>
      <c r="R1213" s="75">
        <v>45657</v>
      </c>
      <c r="S1213" s="72" t="str">
        <f>TEXT(Table15[[#This Row],[Billing_Date]],"YYYY")</f>
        <v>2024</v>
      </c>
      <c r="T1213" s="75">
        <v>45861</v>
      </c>
      <c r="U1213" s="72" t="s">
        <v>49</v>
      </c>
      <c r="V1213" s="72">
        <f>IF(Table15[[#This Row],[Payment_Status]]="Paid",1,0)</f>
        <v>0</v>
      </c>
      <c r="W1213" s="72">
        <f>IF(Table15[[#This Row],[Payment_Status]]="Unpaid",1,0)</f>
        <v>1</v>
      </c>
      <c r="X1213" s="72">
        <f>IF(Table15[[#This Row],[Payment_Status]]="Pending",1,0)</f>
        <v>0</v>
      </c>
      <c r="Y1213" s="72" t="s">
        <v>50</v>
      </c>
      <c r="Z1213" s="72" t="s">
        <v>44</v>
      </c>
      <c r="AA1213" s="72" t="s">
        <v>31</v>
      </c>
      <c r="AB1213" s="72">
        <v>209.24</v>
      </c>
      <c r="AC1213" s="72">
        <v>198.91</v>
      </c>
      <c r="AD1213" s="72" t="s">
        <v>46</v>
      </c>
      <c r="AE1213" s="73">
        <v>42466</v>
      </c>
      <c r="AF1213" s="72">
        <v>51</v>
      </c>
      <c r="AG1213" s="76" t="s">
        <v>40</v>
      </c>
    </row>
    <row r="1214" spans="5:33" x14ac:dyDescent="0.3">
      <c r="E1214" s="71" t="s">
        <v>2411</v>
      </c>
      <c r="F1214" s="72" t="s">
        <v>5199</v>
      </c>
      <c r="G1214" s="72" t="s">
        <v>7205</v>
      </c>
      <c r="H1214" s="72" t="s">
        <v>26</v>
      </c>
      <c r="I1214" s="72" t="s">
        <v>8030</v>
      </c>
      <c r="J1214" s="72" t="s">
        <v>8023</v>
      </c>
      <c r="K1214" s="72" t="s">
        <v>2412</v>
      </c>
      <c r="L1214" s="73">
        <v>45593</v>
      </c>
      <c r="M1214" s="74">
        <v>0.54233796296296299</v>
      </c>
      <c r="N1214" s="72">
        <v>273.08999999999997</v>
      </c>
      <c r="O1214" s="72">
        <v>1405.62</v>
      </c>
      <c r="P1214" s="72">
        <v>1678.70999999999</v>
      </c>
      <c r="Q1214" s="72">
        <v>1740.86</v>
      </c>
      <c r="R1214" s="75">
        <v>45762</v>
      </c>
      <c r="S1214" s="72" t="str">
        <f>TEXT(Table15[[#This Row],[Billing_Date]],"YYYY")</f>
        <v>2025</v>
      </c>
      <c r="T1214" s="75">
        <v>45874</v>
      </c>
      <c r="U1214" s="72" t="s">
        <v>28</v>
      </c>
      <c r="V1214" s="72">
        <f>IF(Table15[[#This Row],[Payment_Status]]="Paid",1,0)</f>
        <v>1</v>
      </c>
      <c r="W1214" s="72">
        <f>IF(Table15[[#This Row],[Payment_Status]]="Unpaid",1,0)</f>
        <v>0</v>
      </c>
      <c r="X1214" s="72">
        <f>IF(Table15[[#This Row],[Payment_Status]]="Pending",1,0)</f>
        <v>0</v>
      </c>
      <c r="Y1214" s="72" t="s">
        <v>38</v>
      </c>
      <c r="Z1214" s="72" t="s">
        <v>30</v>
      </c>
      <c r="AA1214" s="72" t="s">
        <v>85</v>
      </c>
      <c r="AB1214" s="72">
        <v>184.32</v>
      </c>
      <c r="AC1214" s="72">
        <v>88.77</v>
      </c>
      <c r="AD1214" s="72" t="s">
        <v>46</v>
      </c>
      <c r="AE1214" s="73">
        <v>42348</v>
      </c>
      <c r="AF1214" s="72">
        <v>39</v>
      </c>
      <c r="AG1214" s="76" t="s">
        <v>64</v>
      </c>
    </row>
    <row r="1215" spans="5:33" x14ac:dyDescent="0.3">
      <c r="E1215" s="71" t="s">
        <v>1905</v>
      </c>
      <c r="F1215" s="72" t="s">
        <v>5200</v>
      </c>
      <c r="G1215" s="72" t="s">
        <v>7206</v>
      </c>
      <c r="H1215" s="72" t="s">
        <v>35</v>
      </c>
      <c r="I1215" s="72" t="s">
        <v>8026</v>
      </c>
      <c r="J1215" s="72" t="s">
        <v>8021</v>
      </c>
      <c r="K1215" s="72" t="s">
        <v>1906</v>
      </c>
      <c r="L1215" s="73">
        <v>45630</v>
      </c>
      <c r="M1215" s="74">
        <v>0.51667824074074076</v>
      </c>
      <c r="N1215" s="72">
        <v>337.85</v>
      </c>
      <c r="O1215" s="72">
        <v>2566.4899999999998</v>
      </c>
      <c r="P1215" s="72">
        <v>2904.3399999999901</v>
      </c>
      <c r="Q1215" s="72">
        <v>1959.95</v>
      </c>
      <c r="R1215" s="75">
        <v>45647</v>
      </c>
      <c r="S1215" s="72" t="str">
        <f>TEXT(Table15[[#This Row],[Billing_Date]],"YYYY")</f>
        <v>2024</v>
      </c>
      <c r="T1215" s="75">
        <v>45878</v>
      </c>
      <c r="U1215" s="72" t="s">
        <v>28</v>
      </c>
      <c r="V1215" s="72">
        <f>IF(Table15[[#This Row],[Payment_Status]]="Paid",1,0)</f>
        <v>1</v>
      </c>
      <c r="W1215" s="72">
        <f>IF(Table15[[#This Row],[Payment_Status]]="Unpaid",1,0)</f>
        <v>0</v>
      </c>
      <c r="X1215" s="72">
        <f>IF(Table15[[#This Row],[Payment_Status]]="Pending",1,0)</f>
        <v>0</v>
      </c>
      <c r="Y1215" s="72" t="s">
        <v>38</v>
      </c>
      <c r="Z1215" s="72" t="s">
        <v>39</v>
      </c>
      <c r="AA1215" s="72" t="s">
        <v>51</v>
      </c>
      <c r="AB1215" s="72">
        <v>217.54</v>
      </c>
      <c r="AC1215" s="72">
        <v>120.31</v>
      </c>
      <c r="AD1215" s="72" t="s">
        <v>46</v>
      </c>
      <c r="AE1215" s="73">
        <v>45011</v>
      </c>
      <c r="AF1215" s="72">
        <v>62</v>
      </c>
      <c r="AG1215" s="76" t="s">
        <v>64</v>
      </c>
    </row>
    <row r="1216" spans="5:33" x14ac:dyDescent="0.3">
      <c r="E1216" s="71" t="s">
        <v>2415</v>
      </c>
      <c r="F1216" s="72" t="s">
        <v>5201</v>
      </c>
      <c r="G1216" s="72" t="s">
        <v>7207</v>
      </c>
      <c r="H1216" s="72" t="s">
        <v>35</v>
      </c>
      <c r="I1216" s="72" t="s">
        <v>8025</v>
      </c>
      <c r="J1216" s="72" t="s">
        <v>8020</v>
      </c>
      <c r="K1216" s="72" t="s">
        <v>2416</v>
      </c>
      <c r="L1216" s="73">
        <v>45727</v>
      </c>
      <c r="M1216" s="74">
        <v>0.59857638888888887</v>
      </c>
      <c r="N1216" s="72">
        <v>200.69</v>
      </c>
      <c r="O1216" s="72">
        <v>2496.14</v>
      </c>
      <c r="P1216" s="72">
        <v>2696.83</v>
      </c>
      <c r="Q1216" s="72">
        <v>936.1</v>
      </c>
      <c r="R1216" s="75">
        <v>45729</v>
      </c>
      <c r="S1216" s="72" t="str">
        <f>TEXT(Table15[[#This Row],[Billing_Date]],"YYYY")</f>
        <v>2025</v>
      </c>
      <c r="T1216" s="75">
        <v>45878</v>
      </c>
      <c r="U1216" s="72" t="s">
        <v>28</v>
      </c>
      <c r="V1216" s="72">
        <f>IF(Table15[[#This Row],[Payment_Status]]="Paid",1,0)</f>
        <v>1</v>
      </c>
      <c r="W1216" s="72">
        <f>IF(Table15[[#This Row],[Payment_Status]]="Unpaid",1,0)</f>
        <v>0</v>
      </c>
      <c r="X1216" s="72">
        <f>IF(Table15[[#This Row],[Payment_Status]]="Pending",1,0)</f>
        <v>0</v>
      </c>
      <c r="Y1216" s="72" t="s">
        <v>43</v>
      </c>
      <c r="Z1216" s="72" t="s">
        <v>44</v>
      </c>
      <c r="AA1216" s="72" t="s">
        <v>51</v>
      </c>
      <c r="AB1216" s="72">
        <v>136.87</v>
      </c>
      <c r="AC1216" s="72">
        <v>63.82</v>
      </c>
      <c r="AD1216" s="72" t="s">
        <v>46</v>
      </c>
      <c r="AE1216" s="73">
        <v>42788</v>
      </c>
      <c r="AF1216" s="72">
        <v>43</v>
      </c>
      <c r="AG1216" s="76" t="s">
        <v>40</v>
      </c>
    </row>
    <row r="1217" spans="5:33" x14ac:dyDescent="0.3">
      <c r="E1217" s="71" t="s">
        <v>2417</v>
      </c>
      <c r="F1217" s="72" t="s">
        <v>5202</v>
      </c>
      <c r="G1217" s="72" t="s">
        <v>7208</v>
      </c>
      <c r="H1217" s="72" t="s">
        <v>35</v>
      </c>
      <c r="I1217" s="72" t="s">
        <v>8030</v>
      </c>
      <c r="J1217" s="72" t="s">
        <v>8023</v>
      </c>
      <c r="K1217" s="72" t="s">
        <v>2418</v>
      </c>
      <c r="L1217" s="73">
        <v>45601</v>
      </c>
      <c r="M1217" s="74">
        <v>0.44748842592592591</v>
      </c>
      <c r="N1217" s="72">
        <v>123.03</v>
      </c>
      <c r="O1217" s="72">
        <v>4237.42</v>
      </c>
      <c r="P1217" s="72">
        <v>4360.45</v>
      </c>
      <c r="Q1217" s="72">
        <v>636.44000000000005</v>
      </c>
      <c r="R1217" s="75">
        <v>45823</v>
      </c>
      <c r="S1217" s="72" t="str">
        <f>TEXT(Table15[[#This Row],[Billing_Date]],"YYYY")</f>
        <v>2025</v>
      </c>
      <c r="T1217" s="75">
        <v>45871</v>
      </c>
      <c r="U1217" s="72" t="s">
        <v>37</v>
      </c>
      <c r="V1217" s="72">
        <f>IF(Table15[[#This Row],[Payment_Status]]="Paid",1,0)</f>
        <v>0</v>
      </c>
      <c r="W1217" s="72">
        <f>IF(Table15[[#This Row],[Payment_Status]]="Unpaid",1,0)</f>
        <v>0</v>
      </c>
      <c r="X1217" s="72">
        <f>IF(Table15[[#This Row],[Payment_Status]]="Pending",1,0)</f>
        <v>1</v>
      </c>
      <c r="Y1217" s="72" t="s">
        <v>38</v>
      </c>
      <c r="Z1217" s="72" t="s">
        <v>44</v>
      </c>
      <c r="AA1217" s="72" t="s">
        <v>31</v>
      </c>
      <c r="AB1217" s="72">
        <v>62.98</v>
      </c>
      <c r="AC1217" s="72">
        <v>60.05</v>
      </c>
      <c r="AD1217" s="72" t="s">
        <v>32</v>
      </c>
      <c r="AE1217" s="73">
        <v>42279</v>
      </c>
      <c r="AF1217" s="72">
        <v>42</v>
      </c>
      <c r="AG1217" s="76" t="s">
        <v>64</v>
      </c>
    </row>
    <row r="1218" spans="5:33" x14ac:dyDescent="0.3">
      <c r="E1218" s="71" t="s">
        <v>2982</v>
      </c>
      <c r="F1218" s="72" t="s">
        <v>5203</v>
      </c>
      <c r="G1218" s="72" t="s">
        <v>7209</v>
      </c>
      <c r="H1218" s="72" t="s">
        <v>35</v>
      </c>
      <c r="I1218" s="72" t="s">
        <v>8031</v>
      </c>
      <c r="J1218" s="72" t="s">
        <v>8024</v>
      </c>
      <c r="K1218" s="72" t="s">
        <v>2983</v>
      </c>
      <c r="L1218" s="73">
        <v>45850</v>
      </c>
      <c r="M1218" s="74">
        <v>0.99693287037037037</v>
      </c>
      <c r="N1218" s="72">
        <v>436.39</v>
      </c>
      <c r="O1218" s="72">
        <v>1614.03</v>
      </c>
      <c r="P1218" s="72">
        <v>2050.42</v>
      </c>
      <c r="Q1218" s="72">
        <v>2907.36</v>
      </c>
      <c r="R1218" s="75">
        <v>45853</v>
      </c>
      <c r="S1218" s="72" t="str">
        <f>TEXT(Table15[[#This Row],[Billing_Date]],"YYYY")</f>
        <v>2025</v>
      </c>
      <c r="T1218" s="75">
        <v>45877</v>
      </c>
      <c r="U1218" s="72" t="s">
        <v>37</v>
      </c>
      <c r="V1218" s="72">
        <f>IF(Table15[[#This Row],[Payment_Status]]="Paid",1,0)</f>
        <v>0</v>
      </c>
      <c r="W1218" s="72">
        <f>IF(Table15[[#This Row],[Payment_Status]]="Unpaid",1,0)</f>
        <v>0</v>
      </c>
      <c r="X1218" s="72">
        <f>IF(Table15[[#This Row],[Payment_Status]]="Pending",1,0)</f>
        <v>1</v>
      </c>
      <c r="Y1218" s="72" t="s">
        <v>58</v>
      </c>
      <c r="Z1218" s="72" t="s">
        <v>30</v>
      </c>
      <c r="AA1218" s="72" t="s">
        <v>45</v>
      </c>
      <c r="AB1218" s="72">
        <v>302.16000000000003</v>
      </c>
      <c r="AC1218" s="72">
        <v>134.22999999999999</v>
      </c>
      <c r="AD1218" s="72" t="s">
        <v>46</v>
      </c>
      <c r="AE1218" s="73">
        <v>43240</v>
      </c>
      <c r="AF1218" s="72">
        <v>47</v>
      </c>
      <c r="AG1218" s="76" t="s">
        <v>40</v>
      </c>
    </row>
    <row r="1219" spans="5:33" x14ac:dyDescent="0.3">
      <c r="E1219" s="71" t="s">
        <v>2421</v>
      </c>
      <c r="F1219" s="72" t="s">
        <v>5204</v>
      </c>
      <c r="G1219" s="72" t="s">
        <v>7210</v>
      </c>
      <c r="H1219" s="72" t="s">
        <v>35</v>
      </c>
      <c r="I1219" s="72" t="s">
        <v>8026</v>
      </c>
      <c r="J1219" s="72" t="s">
        <v>8021</v>
      </c>
      <c r="K1219" s="72" t="s">
        <v>2422</v>
      </c>
      <c r="L1219" s="73">
        <v>45558</v>
      </c>
      <c r="M1219" s="74">
        <v>0.32984953703703701</v>
      </c>
      <c r="N1219" s="72">
        <v>399.45</v>
      </c>
      <c r="O1219" s="72">
        <v>1623.5</v>
      </c>
      <c r="P1219" s="72">
        <v>2022.95</v>
      </c>
      <c r="Q1219" s="72">
        <v>2734.44</v>
      </c>
      <c r="R1219" s="75">
        <v>45558</v>
      </c>
      <c r="S1219" s="72" t="str">
        <f>TEXT(Table15[[#This Row],[Billing_Date]],"YYYY")</f>
        <v>2024</v>
      </c>
      <c r="T1219" s="75">
        <v>45884</v>
      </c>
      <c r="U1219" s="72" t="s">
        <v>49</v>
      </c>
      <c r="V1219" s="72">
        <f>IF(Table15[[#This Row],[Payment_Status]]="Paid",1,0)</f>
        <v>0</v>
      </c>
      <c r="W1219" s="72">
        <f>IF(Table15[[#This Row],[Payment_Status]]="Unpaid",1,0)</f>
        <v>1</v>
      </c>
      <c r="X1219" s="72">
        <f>IF(Table15[[#This Row],[Payment_Status]]="Pending",1,0)</f>
        <v>0</v>
      </c>
      <c r="Y1219" s="72" t="s">
        <v>58</v>
      </c>
      <c r="Z1219" s="72" t="s">
        <v>39</v>
      </c>
      <c r="AA1219" s="72" t="s">
        <v>51</v>
      </c>
      <c r="AB1219" s="72">
        <v>264.48</v>
      </c>
      <c r="AC1219" s="72">
        <v>134.97</v>
      </c>
      <c r="AD1219" s="72" t="s">
        <v>32</v>
      </c>
      <c r="AE1219" s="73">
        <v>43931</v>
      </c>
      <c r="AF1219" s="72">
        <v>39</v>
      </c>
      <c r="AG1219" s="76" t="s">
        <v>64</v>
      </c>
    </row>
    <row r="1220" spans="5:33" x14ac:dyDescent="0.3">
      <c r="E1220" s="71" t="s">
        <v>2423</v>
      </c>
      <c r="F1220" s="72" t="s">
        <v>5205</v>
      </c>
      <c r="G1220" s="72" t="s">
        <v>7211</v>
      </c>
      <c r="H1220" s="72" t="s">
        <v>30</v>
      </c>
      <c r="I1220" s="72" t="s">
        <v>8026</v>
      </c>
      <c r="J1220" s="72" t="s">
        <v>8021</v>
      </c>
      <c r="K1220" s="72" t="s">
        <v>2424</v>
      </c>
      <c r="L1220" s="73">
        <v>45820</v>
      </c>
      <c r="M1220" s="74">
        <v>1.6747685185185185E-2</v>
      </c>
      <c r="N1220" s="72">
        <v>273.14</v>
      </c>
      <c r="O1220" s="72">
        <v>1483.02</v>
      </c>
      <c r="P1220" s="72">
        <v>1756.1599999999901</v>
      </c>
      <c r="Q1220" s="72">
        <v>1973.39</v>
      </c>
      <c r="R1220" s="75">
        <v>45824</v>
      </c>
      <c r="S1220" s="72" t="str">
        <f>TEXT(Table15[[#This Row],[Billing_Date]],"YYYY")</f>
        <v>2025</v>
      </c>
      <c r="T1220" s="75">
        <v>45883</v>
      </c>
      <c r="U1220" s="72" t="s">
        <v>49</v>
      </c>
      <c r="V1220" s="72">
        <f>IF(Table15[[#This Row],[Payment_Status]]="Paid",1,0)</f>
        <v>0</v>
      </c>
      <c r="W1220" s="72">
        <f>IF(Table15[[#This Row],[Payment_Status]]="Unpaid",1,0)</f>
        <v>1</v>
      </c>
      <c r="X1220" s="72">
        <f>IF(Table15[[#This Row],[Payment_Status]]="Pending",1,0)</f>
        <v>0</v>
      </c>
      <c r="Y1220" s="72" t="s">
        <v>43</v>
      </c>
      <c r="Z1220" s="72" t="s">
        <v>44</v>
      </c>
      <c r="AA1220" s="72" t="s">
        <v>63</v>
      </c>
      <c r="AB1220" s="72">
        <v>189.07</v>
      </c>
      <c r="AC1220" s="72">
        <v>84.07</v>
      </c>
      <c r="AD1220" s="72" t="s">
        <v>46</v>
      </c>
      <c r="AE1220" s="73">
        <v>44785</v>
      </c>
      <c r="AF1220" s="72">
        <v>26</v>
      </c>
      <c r="AG1220" s="76" t="s">
        <v>33</v>
      </c>
    </row>
    <row r="1221" spans="5:33" x14ac:dyDescent="0.3">
      <c r="E1221" s="71" t="s">
        <v>2429</v>
      </c>
      <c r="F1221" s="72" t="s">
        <v>5206</v>
      </c>
      <c r="G1221" s="72" t="s">
        <v>7212</v>
      </c>
      <c r="H1221" s="72" t="s">
        <v>26</v>
      </c>
      <c r="I1221" s="72" t="s">
        <v>8030</v>
      </c>
      <c r="J1221" s="72" t="s">
        <v>8023</v>
      </c>
      <c r="K1221" s="72" t="s">
        <v>2430</v>
      </c>
      <c r="L1221" s="73">
        <v>45531</v>
      </c>
      <c r="M1221" s="74">
        <v>0.13795138888888889</v>
      </c>
      <c r="N1221" s="72">
        <v>412.1</v>
      </c>
      <c r="O1221" s="72">
        <v>1249.3900000000001</v>
      </c>
      <c r="P1221" s="72">
        <v>1661.49</v>
      </c>
      <c r="Q1221" s="72">
        <v>2388.19</v>
      </c>
      <c r="R1221" s="75">
        <v>45661</v>
      </c>
      <c r="S1221" s="72" t="str">
        <f>TEXT(Table15[[#This Row],[Billing_Date]],"YYYY")</f>
        <v>2025</v>
      </c>
      <c r="T1221" s="75">
        <v>45876</v>
      </c>
      <c r="U1221" s="72" t="s">
        <v>37</v>
      </c>
      <c r="V1221" s="72">
        <f>IF(Table15[[#This Row],[Payment_Status]]="Paid",1,0)</f>
        <v>0</v>
      </c>
      <c r="W1221" s="72">
        <f>IF(Table15[[#This Row],[Payment_Status]]="Unpaid",1,0)</f>
        <v>0</v>
      </c>
      <c r="X1221" s="72">
        <f>IF(Table15[[#This Row],[Payment_Status]]="Pending",1,0)</f>
        <v>1</v>
      </c>
      <c r="Y1221" s="72" t="s">
        <v>38</v>
      </c>
      <c r="Z1221" s="72" t="s">
        <v>39</v>
      </c>
      <c r="AA1221" s="72" t="s">
        <v>31</v>
      </c>
      <c r="AB1221" s="72">
        <v>220.14</v>
      </c>
      <c r="AC1221" s="72">
        <v>191.96</v>
      </c>
      <c r="AD1221" s="72" t="s">
        <v>46</v>
      </c>
      <c r="AE1221" s="73">
        <v>43235</v>
      </c>
      <c r="AF1221" s="72">
        <v>31</v>
      </c>
      <c r="AG1221" s="76" t="s">
        <v>33</v>
      </c>
    </row>
    <row r="1222" spans="5:33" x14ac:dyDescent="0.3">
      <c r="E1222" s="71" t="s">
        <v>2427</v>
      </c>
      <c r="F1222" s="72" t="s">
        <v>5207</v>
      </c>
      <c r="G1222" s="72" t="s">
        <v>7213</v>
      </c>
      <c r="H1222" s="72" t="s">
        <v>35</v>
      </c>
      <c r="I1222" s="72" t="s">
        <v>8031</v>
      </c>
      <c r="J1222" s="72" t="s">
        <v>8024</v>
      </c>
      <c r="K1222" s="72" t="s">
        <v>2428</v>
      </c>
      <c r="L1222" s="73">
        <v>45539</v>
      </c>
      <c r="M1222" s="74">
        <v>7.2187500000000002E-2</v>
      </c>
      <c r="N1222" s="72">
        <v>191.96</v>
      </c>
      <c r="O1222" s="72">
        <v>2342.83</v>
      </c>
      <c r="P1222" s="72">
        <v>2534.79</v>
      </c>
      <c r="Q1222" s="72">
        <v>1211.19</v>
      </c>
      <c r="R1222" s="75">
        <v>45543</v>
      </c>
      <c r="S1222" s="72" t="str">
        <f>TEXT(Table15[[#This Row],[Billing_Date]],"YYYY")</f>
        <v>2024</v>
      </c>
      <c r="T1222" s="75">
        <v>45877</v>
      </c>
      <c r="U1222" s="72" t="s">
        <v>28</v>
      </c>
      <c r="V1222" s="72">
        <f>IF(Table15[[#This Row],[Payment_Status]]="Paid",1,0)</f>
        <v>1</v>
      </c>
      <c r="W1222" s="72">
        <f>IF(Table15[[#This Row],[Payment_Status]]="Unpaid",1,0)</f>
        <v>0</v>
      </c>
      <c r="X1222" s="72">
        <f>IF(Table15[[#This Row],[Payment_Status]]="Pending",1,0)</f>
        <v>0</v>
      </c>
      <c r="Y1222" s="72" t="s">
        <v>50</v>
      </c>
      <c r="Z1222" s="72" t="s">
        <v>44</v>
      </c>
      <c r="AA1222" s="72" t="s">
        <v>63</v>
      </c>
      <c r="AB1222" s="72">
        <v>126.87</v>
      </c>
      <c r="AC1222" s="72">
        <v>65.09</v>
      </c>
      <c r="AD1222" s="72" t="s">
        <v>32</v>
      </c>
      <c r="AE1222" s="73">
        <v>42593</v>
      </c>
      <c r="AF1222" s="72">
        <v>35</v>
      </c>
      <c r="AG1222" s="76" t="s">
        <v>40</v>
      </c>
    </row>
    <row r="1223" spans="5:33" x14ac:dyDescent="0.3">
      <c r="E1223" s="71" t="s">
        <v>2919</v>
      </c>
      <c r="F1223" s="72" t="s">
        <v>5208</v>
      </c>
      <c r="G1223" s="72" t="s">
        <v>7214</v>
      </c>
      <c r="H1223" s="72" t="s">
        <v>30</v>
      </c>
      <c r="I1223" s="72" t="s">
        <v>8031</v>
      </c>
      <c r="J1223" s="72" t="s">
        <v>8024</v>
      </c>
      <c r="K1223" s="72" t="s">
        <v>2920</v>
      </c>
      <c r="L1223" s="73">
        <v>45659</v>
      </c>
      <c r="M1223" s="74">
        <v>0.25754629629629627</v>
      </c>
      <c r="N1223" s="72">
        <v>292.77999999999997</v>
      </c>
      <c r="O1223" s="72">
        <v>1002.54</v>
      </c>
      <c r="P1223" s="72">
        <v>1295.32</v>
      </c>
      <c r="Q1223" s="72">
        <v>2033.49</v>
      </c>
      <c r="R1223" s="75">
        <v>45687</v>
      </c>
      <c r="S1223" s="72" t="str">
        <f>TEXT(Table15[[#This Row],[Billing_Date]],"YYYY")</f>
        <v>2025</v>
      </c>
      <c r="T1223" s="75">
        <v>45875</v>
      </c>
      <c r="U1223" s="72" t="s">
        <v>37</v>
      </c>
      <c r="V1223" s="72">
        <f>IF(Table15[[#This Row],[Payment_Status]]="Paid",1,0)</f>
        <v>0</v>
      </c>
      <c r="W1223" s="72">
        <f>IF(Table15[[#This Row],[Payment_Status]]="Unpaid",1,0)</f>
        <v>0</v>
      </c>
      <c r="X1223" s="72">
        <f>IF(Table15[[#This Row],[Payment_Status]]="Pending",1,0)</f>
        <v>1</v>
      </c>
      <c r="Y1223" s="72" t="s">
        <v>29</v>
      </c>
      <c r="Z1223" s="72" t="s">
        <v>44</v>
      </c>
      <c r="AA1223" s="72" t="s">
        <v>51</v>
      </c>
      <c r="AB1223" s="72">
        <v>123.01</v>
      </c>
      <c r="AC1223" s="72">
        <v>169.77</v>
      </c>
      <c r="AD1223" s="72" t="s">
        <v>32</v>
      </c>
      <c r="AE1223" s="73">
        <v>43569</v>
      </c>
      <c r="AF1223" s="72">
        <v>43</v>
      </c>
      <c r="AG1223" s="76" t="s">
        <v>64</v>
      </c>
    </row>
    <row r="1224" spans="5:33" x14ac:dyDescent="0.3">
      <c r="E1224" s="71" t="s">
        <v>2431</v>
      </c>
      <c r="F1224" s="72" t="s">
        <v>5209</v>
      </c>
      <c r="G1224" s="72" t="s">
        <v>7215</v>
      </c>
      <c r="H1224" s="72" t="s">
        <v>35</v>
      </c>
      <c r="I1224" s="72" t="s">
        <v>8030</v>
      </c>
      <c r="J1224" s="72" t="s">
        <v>8023</v>
      </c>
      <c r="K1224" s="72" t="s">
        <v>2432</v>
      </c>
      <c r="L1224" s="73">
        <v>45850</v>
      </c>
      <c r="M1224" s="74">
        <v>0.79423611111111114</v>
      </c>
      <c r="N1224" s="72">
        <v>490.57</v>
      </c>
      <c r="O1224" s="72">
        <v>2833.59</v>
      </c>
      <c r="P1224" s="72">
        <v>3324.16</v>
      </c>
      <c r="Q1224" s="72">
        <v>2479.23</v>
      </c>
      <c r="R1224" s="75">
        <v>45852</v>
      </c>
      <c r="S1224" s="72" t="str">
        <f>TEXT(Table15[[#This Row],[Billing_Date]],"YYYY")</f>
        <v>2025</v>
      </c>
      <c r="T1224" s="75">
        <v>45876</v>
      </c>
      <c r="U1224" s="72" t="s">
        <v>49</v>
      </c>
      <c r="V1224" s="72">
        <f>IF(Table15[[#This Row],[Payment_Status]]="Paid",1,0)</f>
        <v>0</v>
      </c>
      <c r="W1224" s="72">
        <f>IF(Table15[[#This Row],[Payment_Status]]="Unpaid",1,0)</f>
        <v>1</v>
      </c>
      <c r="X1224" s="72">
        <f>IF(Table15[[#This Row],[Payment_Status]]="Pending",1,0)</f>
        <v>0</v>
      </c>
      <c r="Y1224" s="72" t="s">
        <v>43</v>
      </c>
      <c r="Z1224" s="72" t="s">
        <v>44</v>
      </c>
      <c r="AA1224" s="72" t="s">
        <v>45</v>
      </c>
      <c r="AB1224" s="72">
        <v>343</v>
      </c>
      <c r="AC1224" s="72">
        <v>147.57</v>
      </c>
      <c r="AD1224" s="72" t="s">
        <v>32</v>
      </c>
      <c r="AE1224" s="73">
        <v>43337</v>
      </c>
      <c r="AF1224" s="72">
        <v>71</v>
      </c>
      <c r="AG1224" s="76" t="s">
        <v>33</v>
      </c>
    </row>
    <row r="1225" spans="5:33" x14ac:dyDescent="0.3">
      <c r="E1225" s="71" t="s">
        <v>1603</v>
      </c>
      <c r="F1225" s="72" t="s">
        <v>5210</v>
      </c>
      <c r="G1225" s="72" t="s">
        <v>7216</v>
      </c>
      <c r="H1225" s="72" t="s">
        <v>30</v>
      </c>
      <c r="I1225" s="72" t="s">
        <v>8027</v>
      </c>
      <c r="J1225" s="72" t="s">
        <v>8022</v>
      </c>
      <c r="K1225" s="72" t="s">
        <v>1604</v>
      </c>
      <c r="L1225" s="73">
        <v>45831</v>
      </c>
      <c r="M1225" s="74">
        <v>0.66151620370370368</v>
      </c>
      <c r="N1225" s="72">
        <v>67.319999999999993</v>
      </c>
      <c r="O1225" s="72">
        <v>3922.67</v>
      </c>
      <c r="P1225" s="72">
        <v>3989.99</v>
      </c>
      <c r="Q1225" s="72">
        <v>453.34</v>
      </c>
      <c r="R1225" s="75">
        <v>45836</v>
      </c>
      <c r="S1225" s="72" t="str">
        <f>TEXT(Table15[[#This Row],[Billing_Date]],"YYYY")</f>
        <v>2025</v>
      </c>
      <c r="T1225" s="75">
        <v>45858</v>
      </c>
      <c r="U1225" s="72" t="s">
        <v>28</v>
      </c>
      <c r="V1225" s="72">
        <f>IF(Table15[[#This Row],[Payment_Status]]="Paid",1,0)</f>
        <v>1</v>
      </c>
      <c r="W1225" s="72">
        <f>IF(Table15[[#This Row],[Payment_Status]]="Unpaid",1,0)</f>
        <v>0</v>
      </c>
      <c r="X1225" s="72">
        <f>IF(Table15[[#This Row],[Payment_Status]]="Pending",1,0)</f>
        <v>0</v>
      </c>
      <c r="Y1225" s="72" t="s">
        <v>29</v>
      </c>
      <c r="Z1225" s="72" t="s">
        <v>30</v>
      </c>
      <c r="AA1225" s="72" t="s">
        <v>51</v>
      </c>
      <c r="AB1225" s="72">
        <v>44.62</v>
      </c>
      <c r="AC1225" s="72">
        <v>22.7</v>
      </c>
      <c r="AD1225" s="72" t="s">
        <v>46</v>
      </c>
      <c r="AE1225" s="73">
        <v>42429</v>
      </c>
      <c r="AF1225" s="72">
        <v>32</v>
      </c>
      <c r="AG1225" s="76" t="s">
        <v>64</v>
      </c>
    </row>
    <row r="1226" spans="5:33" x14ac:dyDescent="0.3">
      <c r="E1226" s="71" t="s">
        <v>2435</v>
      </c>
      <c r="F1226" s="72" t="s">
        <v>5211</v>
      </c>
      <c r="G1226" s="72" t="s">
        <v>7217</v>
      </c>
      <c r="H1226" s="72" t="s">
        <v>30</v>
      </c>
      <c r="I1226" s="72" t="s">
        <v>8026</v>
      </c>
      <c r="J1226" s="72" t="s">
        <v>8021</v>
      </c>
      <c r="K1226" s="72" t="s">
        <v>2436</v>
      </c>
      <c r="L1226" s="73">
        <v>45535</v>
      </c>
      <c r="M1226" s="74">
        <v>0.32398148148148148</v>
      </c>
      <c r="N1226" s="72">
        <v>410.99</v>
      </c>
      <c r="O1226" s="72">
        <v>3162.91</v>
      </c>
      <c r="P1226" s="72">
        <v>3573.8999999999901</v>
      </c>
      <c r="Q1226" s="72">
        <v>3058.04</v>
      </c>
      <c r="R1226" s="75">
        <v>45744</v>
      </c>
      <c r="S1226" s="72" t="str">
        <f>TEXT(Table15[[#This Row],[Billing_Date]],"YYYY")</f>
        <v>2025</v>
      </c>
      <c r="T1226" s="75">
        <v>45882</v>
      </c>
      <c r="U1226" s="72" t="s">
        <v>37</v>
      </c>
      <c r="V1226" s="72">
        <f>IF(Table15[[#This Row],[Payment_Status]]="Paid",1,0)</f>
        <v>0</v>
      </c>
      <c r="W1226" s="72">
        <f>IF(Table15[[#This Row],[Payment_Status]]="Unpaid",1,0)</f>
        <v>0</v>
      </c>
      <c r="X1226" s="72">
        <f>IF(Table15[[#This Row],[Payment_Status]]="Pending",1,0)</f>
        <v>1</v>
      </c>
      <c r="Y1226" s="72" t="s">
        <v>38</v>
      </c>
      <c r="Z1226" s="72" t="s">
        <v>39</v>
      </c>
      <c r="AA1226" s="72" t="s">
        <v>45</v>
      </c>
      <c r="AB1226" s="72">
        <v>223.5</v>
      </c>
      <c r="AC1226" s="72">
        <v>187.49</v>
      </c>
      <c r="AD1226" s="72" t="s">
        <v>46</v>
      </c>
      <c r="AE1226" s="73">
        <v>42332</v>
      </c>
      <c r="AF1226" s="72">
        <v>69</v>
      </c>
      <c r="AG1226" s="76" t="s">
        <v>64</v>
      </c>
    </row>
    <row r="1227" spans="5:33" x14ac:dyDescent="0.3">
      <c r="E1227" s="71" t="s">
        <v>2437</v>
      </c>
      <c r="F1227" s="72" t="s">
        <v>5212</v>
      </c>
      <c r="G1227" s="72" t="s">
        <v>7218</v>
      </c>
      <c r="H1227" s="72" t="s">
        <v>30</v>
      </c>
      <c r="I1227" s="72" t="s">
        <v>8026</v>
      </c>
      <c r="J1227" s="72" t="s">
        <v>8021</v>
      </c>
      <c r="K1227" s="72" t="s">
        <v>2438</v>
      </c>
      <c r="L1227" s="73">
        <v>45586</v>
      </c>
      <c r="M1227" s="74">
        <v>0.36739583333333331</v>
      </c>
      <c r="N1227" s="72">
        <v>415.72</v>
      </c>
      <c r="O1227" s="72">
        <v>2871.28</v>
      </c>
      <c r="P1227" s="72">
        <v>3287</v>
      </c>
      <c r="Q1227" s="72">
        <v>3010.46</v>
      </c>
      <c r="R1227" s="75">
        <v>45732</v>
      </c>
      <c r="S1227" s="72" t="str">
        <f>TEXT(Table15[[#This Row],[Billing_Date]],"YYYY")</f>
        <v>2025</v>
      </c>
      <c r="T1227" s="75">
        <v>45874</v>
      </c>
      <c r="U1227" s="72" t="s">
        <v>49</v>
      </c>
      <c r="V1227" s="72">
        <f>IF(Table15[[#This Row],[Payment_Status]]="Paid",1,0)</f>
        <v>0</v>
      </c>
      <c r="W1227" s="72">
        <f>IF(Table15[[#This Row],[Payment_Status]]="Unpaid",1,0)</f>
        <v>1</v>
      </c>
      <c r="X1227" s="72">
        <f>IF(Table15[[#This Row],[Payment_Status]]="Pending",1,0)</f>
        <v>0</v>
      </c>
      <c r="Y1227" s="72" t="s">
        <v>43</v>
      </c>
      <c r="Z1227" s="72" t="s">
        <v>39</v>
      </c>
      <c r="AA1227" s="72" t="s">
        <v>45</v>
      </c>
      <c r="AB1227" s="72">
        <v>241.36</v>
      </c>
      <c r="AC1227" s="72">
        <v>174.36</v>
      </c>
      <c r="AD1227" s="72" t="s">
        <v>46</v>
      </c>
      <c r="AE1227" s="73">
        <v>44035</v>
      </c>
      <c r="AF1227" s="72">
        <v>45</v>
      </c>
      <c r="AG1227" s="76" t="s">
        <v>40</v>
      </c>
    </row>
    <row r="1228" spans="5:33" x14ac:dyDescent="0.3">
      <c r="E1228" s="71" t="s">
        <v>2439</v>
      </c>
      <c r="F1228" s="72" t="s">
        <v>5213</v>
      </c>
      <c r="G1228" s="72" t="s">
        <v>7219</v>
      </c>
      <c r="H1228" s="72" t="s">
        <v>35</v>
      </c>
      <c r="I1228" s="72" t="s">
        <v>8025</v>
      </c>
      <c r="J1228" s="72" t="s">
        <v>8020</v>
      </c>
      <c r="K1228" s="72" t="s">
        <v>2440</v>
      </c>
      <c r="L1228" s="73">
        <v>45851</v>
      </c>
      <c r="M1228" s="74">
        <v>0.81112268518518515</v>
      </c>
      <c r="N1228" s="72">
        <v>486.87</v>
      </c>
      <c r="O1228" s="72">
        <v>4925.01</v>
      </c>
      <c r="P1228" s="72">
        <v>5411.88</v>
      </c>
      <c r="Q1228" s="72">
        <v>2582.38</v>
      </c>
      <c r="R1228" s="75">
        <v>45855</v>
      </c>
      <c r="S1228" s="72" t="str">
        <f>TEXT(Table15[[#This Row],[Billing_Date]],"YYYY")</f>
        <v>2025</v>
      </c>
      <c r="T1228" s="75">
        <v>45858</v>
      </c>
      <c r="U1228" s="72" t="s">
        <v>49</v>
      </c>
      <c r="V1228" s="72">
        <f>IF(Table15[[#This Row],[Payment_Status]]="Paid",1,0)</f>
        <v>0</v>
      </c>
      <c r="W1228" s="72">
        <f>IF(Table15[[#This Row],[Payment_Status]]="Unpaid",1,0)</f>
        <v>1</v>
      </c>
      <c r="X1228" s="72">
        <f>IF(Table15[[#This Row],[Payment_Status]]="Pending",1,0)</f>
        <v>0</v>
      </c>
      <c r="Y1228" s="72" t="s">
        <v>29</v>
      </c>
      <c r="Z1228" s="72" t="s">
        <v>30</v>
      </c>
      <c r="AA1228" s="72" t="s">
        <v>63</v>
      </c>
      <c r="AB1228" s="72">
        <v>289.57</v>
      </c>
      <c r="AC1228" s="72">
        <v>197.3</v>
      </c>
      <c r="AD1228" s="72" t="s">
        <v>46</v>
      </c>
      <c r="AE1228" s="73">
        <v>43355</v>
      </c>
      <c r="AF1228" s="72">
        <v>29</v>
      </c>
      <c r="AG1228" s="76" t="s">
        <v>64</v>
      </c>
    </row>
    <row r="1229" spans="5:33" x14ac:dyDescent="0.3">
      <c r="E1229" s="71" t="s">
        <v>2442</v>
      </c>
      <c r="F1229" s="72" t="s">
        <v>5215</v>
      </c>
      <c r="G1229" s="72" t="s">
        <v>7221</v>
      </c>
      <c r="H1229" s="72" t="s">
        <v>30</v>
      </c>
      <c r="I1229" s="72" t="s">
        <v>8029</v>
      </c>
      <c r="J1229" s="72" t="s">
        <v>8020</v>
      </c>
      <c r="K1229" s="72" t="s">
        <v>2443</v>
      </c>
      <c r="L1229" s="73">
        <v>45663</v>
      </c>
      <c r="M1229" s="74">
        <v>0.5091782407407407</v>
      </c>
      <c r="N1229" s="72">
        <v>294.54000000000002</v>
      </c>
      <c r="O1229" s="72">
        <v>1010.12</v>
      </c>
      <c r="P1229" s="72">
        <v>1304.6600000000001</v>
      </c>
      <c r="Q1229" s="72">
        <v>1762.5</v>
      </c>
      <c r="R1229" s="75">
        <v>45665</v>
      </c>
      <c r="S1229" s="72" t="str">
        <f>TEXT(Table15[[#This Row],[Billing_Date]],"YYYY")</f>
        <v>2025</v>
      </c>
      <c r="T1229" s="75">
        <v>45857</v>
      </c>
      <c r="U1229" s="72" t="s">
        <v>49</v>
      </c>
      <c r="V1229" s="72">
        <f>IF(Table15[[#This Row],[Payment_Status]]="Paid",1,0)</f>
        <v>0</v>
      </c>
      <c r="W1229" s="72">
        <f>IF(Table15[[#This Row],[Payment_Status]]="Unpaid",1,0)</f>
        <v>1</v>
      </c>
      <c r="X1229" s="72">
        <f>IF(Table15[[#This Row],[Payment_Status]]="Pending",1,0)</f>
        <v>0</v>
      </c>
      <c r="Y1229" s="72" t="s">
        <v>50</v>
      </c>
      <c r="Z1229" s="72" t="s">
        <v>44</v>
      </c>
      <c r="AA1229" s="72" t="s">
        <v>51</v>
      </c>
      <c r="AB1229" s="72">
        <v>184.9</v>
      </c>
      <c r="AC1229" s="72">
        <v>109.64</v>
      </c>
      <c r="AD1229" s="72" t="s">
        <v>32</v>
      </c>
      <c r="AE1229" s="73">
        <v>43420</v>
      </c>
      <c r="AF1229" s="72">
        <v>36</v>
      </c>
      <c r="AG1229" s="76" t="s">
        <v>64</v>
      </c>
    </row>
    <row r="1230" spans="5:33" x14ac:dyDescent="0.3">
      <c r="E1230" s="71" t="s">
        <v>2444</v>
      </c>
      <c r="F1230" s="72" t="s">
        <v>5216</v>
      </c>
      <c r="G1230" s="72" t="s">
        <v>7222</v>
      </c>
      <c r="H1230" s="72" t="s">
        <v>26</v>
      </c>
      <c r="I1230" s="72" t="s">
        <v>8029</v>
      </c>
      <c r="J1230" s="72" t="s">
        <v>8020</v>
      </c>
      <c r="K1230" s="72" t="s">
        <v>2445</v>
      </c>
      <c r="L1230" s="73">
        <v>45651</v>
      </c>
      <c r="M1230" s="74">
        <v>0.7181481481481482</v>
      </c>
      <c r="N1230" s="72">
        <v>310.67</v>
      </c>
      <c r="O1230" s="72">
        <v>4739.74</v>
      </c>
      <c r="P1230" s="72">
        <v>5050.41</v>
      </c>
      <c r="Q1230" s="72">
        <v>1545.05</v>
      </c>
      <c r="R1230" s="75">
        <v>45718</v>
      </c>
      <c r="S1230" s="72" t="str">
        <f>TEXT(Table15[[#This Row],[Billing_Date]],"YYYY")</f>
        <v>2025</v>
      </c>
      <c r="T1230" s="75">
        <v>45883</v>
      </c>
      <c r="U1230" s="72" t="s">
        <v>28</v>
      </c>
      <c r="V1230" s="72">
        <f>IF(Table15[[#This Row],[Payment_Status]]="Paid",1,0)</f>
        <v>1</v>
      </c>
      <c r="W1230" s="72">
        <f>IF(Table15[[#This Row],[Payment_Status]]="Unpaid",1,0)</f>
        <v>0</v>
      </c>
      <c r="X1230" s="72">
        <f>IF(Table15[[#This Row],[Payment_Status]]="Pending",1,0)</f>
        <v>0</v>
      </c>
      <c r="Y1230" s="72" t="s">
        <v>43</v>
      </c>
      <c r="Z1230" s="72" t="s">
        <v>30</v>
      </c>
      <c r="AA1230" s="72" t="s">
        <v>51</v>
      </c>
      <c r="AB1230" s="72">
        <v>180.35</v>
      </c>
      <c r="AC1230" s="72">
        <v>130.32</v>
      </c>
      <c r="AD1230" s="72" t="s">
        <v>46</v>
      </c>
      <c r="AE1230" s="73">
        <v>44116</v>
      </c>
      <c r="AF1230" s="72">
        <v>69</v>
      </c>
      <c r="AG1230" s="76" t="s">
        <v>64</v>
      </c>
    </row>
    <row r="1231" spans="5:33" x14ac:dyDescent="0.3">
      <c r="E1231" s="71" t="s">
        <v>2446</v>
      </c>
      <c r="F1231" s="72" t="s">
        <v>5217</v>
      </c>
      <c r="G1231" s="72" t="s">
        <v>7223</v>
      </c>
      <c r="H1231" s="72" t="s">
        <v>35</v>
      </c>
      <c r="I1231" s="72" t="s">
        <v>8031</v>
      </c>
      <c r="J1231" s="72" t="s">
        <v>8024</v>
      </c>
      <c r="K1231" s="72" t="s">
        <v>2447</v>
      </c>
      <c r="L1231" s="73">
        <v>45542</v>
      </c>
      <c r="M1231" s="74">
        <v>0.62471064814814814</v>
      </c>
      <c r="N1231" s="72">
        <v>28.15</v>
      </c>
      <c r="O1231" s="72">
        <v>3038.27</v>
      </c>
      <c r="P1231" s="72">
        <v>3066.42</v>
      </c>
      <c r="Q1231" s="72">
        <v>148.69999999999999</v>
      </c>
      <c r="R1231" s="75">
        <v>45545</v>
      </c>
      <c r="S1231" s="72" t="str">
        <f>TEXT(Table15[[#This Row],[Billing_Date]],"YYYY")</f>
        <v>2024</v>
      </c>
      <c r="T1231" s="75">
        <v>45882</v>
      </c>
      <c r="U1231" s="72" t="s">
        <v>28</v>
      </c>
      <c r="V1231" s="72">
        <f>IF(Table15[[#This Row],[Payment_Status]]="Paid",1,0)</f>
        <v>1</v>
      </c>
      <c r="W1231" s="72">
        <f>IF(Table15[[#This Row],[Payment_Status]]="Unpaid",1,0)</f>
        <v>0</v>
      </c>
      <c r="X1231" s="72">
        <f>IF(Table15[[#This Row],[Payment_Status]]="Pending",1,0)</f>
        <v>0</v>
      </c>
      <c r="Y1231" s="72" t="s">
        <v>29</v>
      </c>
      <c r="Z1231" s="72" t="s">
        <v>44</v>
      </c>
      <c r="AA1231" s="72" t="s">
        <v>45</v>
      </c>
      <c r="AB1231" s="72">
        <v>17.16</v>
      </c>
      <c r="AC1231" s="72">
        <v>10.99</v>
      </c>
      <c r="AD1231" s="72" t="s">
        <v>32</v>
      </c>
      <c r="AE1231" s="73">
        <v>43487</v>
      </c>
      <c r="AF1231" s="72">
        <v>23</v>
      </c>
      <c r="AG1231" s="76" t="s">
        <v>64</v>
      </c>
    </row>
    <row r="1232" spans="5:33" x14ac:dyDescent="0.3">
      <c r="E1232" s="71" t="s">
        <v>2448</v>
      </c>
      <c r="F1232" s="72" t="s">
        <v>5218</v>
      </c>
      <c r="G1232" s="72" t="s">
        <v>7224</v>
      </c>
      <c r="H1232" s="72" t="s">
        <v>30</v>
      </c>
      <c r="I1232" s="72" t="s">
        <v>8026</v>
      </c>
      <c r="J1232" s="72" t="s">
        <v>8021</v>
      </c>
      <c r="K1232" s="72" t="s">
        <v>2449</v>
      </c>
      <c r="L1232" s="73">
        <v>45801</v>
      </c>
      <c r="M1232" s="74">
        <v>0.23188657407407406</v>
      </c>
      <c r="N1232" s="72">
        <v>360.57</v>
      </c>
      <c r="O1232" s="72">
        <v>4435.55</v>
      </c>
      <c r="P1232" s="72">
        <v>4796.12</v>
      </c>
      <c r="Q1232" s="72">
        <v>2011.26</v>
      </c>
      <c r="R1232" s="75">
        <v>45802</v>
      </c>
      <c r="S1232" s="72" t="str">
        <f>TEXT(Table15[[#This Row],[Billing_Date]],"YYYY")</f>
        <v>2025</v>
      </c>
      <c r="T1232" s="75">
        <v>45881</v>
      </c>
      <c r="U1232" s="72" t="s">
        <v>28</v>
      </c>
      <c r="V1232" s="72">
        <f>IF(Table15[[#This Row],[Payment_Status]]="Paid",1,0)</f>
        <v>1</v>
      </c>
      <c r="W1232" s="72">
        <f>IF(Table15[[#This Row],[Payment_Status]]="Unpaid",1,0)</f>
        <v>0</v>
      </c>
      <c r="X1232" s="72">
        <f>IF(Table15[[#This Row],[Payment_Status]]="Pending",1,0)</f>
        <v>0</v>
      </c>
      <c r="Y1232" s="72" t="s">
        <v>38</v>
      </c>
      <c r="Z1232" s="72" t="s">
        <v>44</v>
      </c>
      <c r="AA1232" s="72" t="s">
        <v>85</v>
      </c>
      <c r="AB1232" s="72">
        <v>225.83</v>
      </c>
      <c r="AC1232" s="72">
        <v>134.74</v>
      </c>
      <c r="AD1232" s="72" t="s">
        <v>46</v>
      </c>
      <c r="AE1232" s="73">
        <v>42827</v>
      </c>
      <c r="AF1232" s="72">
        <v>70</v>
      </c>
      <c r="AG1232" s="76" t="s">
        <v>33</v>
      </c>
    </row>
    <row r="1233" spans="5:33" x14ac:dyDescent="0.3">
      <c r="E1233" s="71" t="s">
        <v>3745</v>
      </c>
      <c r="F1233" s="72" t="s">
        <v>5219</v>
      </c>
      <c r="G1233" s="72" t="s">
        <v>7225</v>
      </c>
      <c r="H1233" s="72" t="s">
        <v>26</v>
      </c>
      <c r="I1233" s="72" t="s">
        <v>8029</v>
      </c>
      <c r="J1233" s="72" t="s">
        <v>8020</v>
      </c>
      <c r="K1233" s="72" t="s">
        <v>3746</v>
      </c>
      <c r="L1233" s="73">
        <v>45500</v>
      </c>
      <c r="M1233" s="74">
        <v>0.17650462962962962</v>
      </c>
      <c r="N1233" s="72">
        <v>262.54000000000002</v>
      </c>
      <c r="O1233" s="72">
        <v>4214.09</v>
      </c>
      <c r="P1233" s="72">
        <v>4476.63</v>
      </c>
      <c r="Q1233" s="72">
        <v>1952.69</v>
      </c>
      <c r="R1233" s="75">
        <v>45594</v>
      </c>
      <c r="S1233" s="72" t="str">
        <f>TEXT(Table15[[#This Row],[Billing_Date]],"YYYY")</f>
        <v>2024</v>
      </c>
      <c r="T1233" s="75">
        <v>45872</v>
      </c>
      <c r="U1233" s="72" t="s">
        <v>28</v>
      </c>
      <c r="V1233" s="72">
        <f>IF(Table15[[#This Row],[Payment_Status]]="Paid",1,0)</f>
        <v>1</v>
      </c>
      <c r="W1233" s="72">
        <f>IF(Table15[[#This Row],[Payment_Status]]="Unpaid",1,0)</f>
        <v>0</v>
      </c>
      <c r="X1233" s="72">
        <f>IF(Table15[[#This Row],[Payment_Status]]="Pending",1,0)</f>
        <v>0</v>
      </c>
      <c r="Y1233" s="72" t="s">
        <v>58</v>
      </c>
      <c r="Z1233" s="72" t="s">
        <v>44</v>
      </c>
      <c r="AA1233" s="72" t="s">
        <v>85</v>
      </c>
      <c r="AB1233" s="72">
        <v>172.47</v>
      </c>
      <c r="AC1233" s="72">
        <v>90.07</v>
      </c>
      <c r="AD1233" s="72" t="s">
        <v>46</v>
      </c>
      <c r="AE1233" s="73">
        <v>44101</v>
      </c>
      <c r="AF1233" s="72">
        <v>59</v>
      </c>
      <c r="AG1233" s="76" t="s">
        <v>40</v>
      </c>
    </row>
    <row r="1234" spans="5:33" x14ac:dyDescent="0.3">
      <c r="E1234" s="71" t="s">
        <v>2452</v>
      </c>
      <c r="F1234" s="72" t="s">
        <v>4566</v>
      </c>
      <c r="G1234" s="72" t="s">
        <v>7226</v>
      </c>
      <c r="H1234" s="72" t="s">
        <v>26</v>
      </c>
      <c r="I1234" s="72" t="s">
        <v>8031</v>
      </c>
      <c r="J1234" s="72" t="s">
        <v>8024</v>
      </c>
      <c r="K1234" s="72" t="s">
        <v>2453</v>
      </c>
      <c r="L1234" s="73">
        <v>45524</v>
      </c>
      <c r="M1234" s="74">
        <v>0.6069444444444444</v>
      </c>
      <c r="N1234" s="72">
        <v>347.24</v>
      </c>
      <c r="O1234" s="72">
        <v>4218.66</v>
      </c>
      <c r="P1234" s="72">
        <v>4565.8999999999996</v>
      </c>
      <c r="Q1234" s="72">
        <v>2066.79</v>
      </c>
      <c r="R1234" s="75">
        <v>45734</v>
      </c>
      <c r="S1234" s="72" t="str">
        <f>TEXT(Table15[[#This Row],[Billing_Date]],"YYYY")</f>
        <v>2025</v>
      </c>
      <c r="T1234" s="75">
        <v>45865</v>
      </c>
      <c r="U1234" s="72" t="s">
        <v>49</v>
      </c>
      <c r="V1234" s="72">
        <f>IF(Table15[[#This Row],[Payment_Status]]="Paid",1,0)</f>
        <v>0</v>
      </c>
      <c r="W1234" s="72">
        <f>IF(Table15[[#This Row],[Payment_Status]]="Unpaid",1,0)</f>
        <v>1</v>
      </c>
      <c r="X1234" s="72">
        <f>IF(Table15[[#This Row],[Payment_Status]]="Pending",1,0)</f>
        <v>0</v>
      </c>
      <c r="Y1234" s="72" t="s">
        <v>58</v>
      </c>
      <c r="Z1234" s="72" t="s">
        <v>39</v>
      </c>
      <c r="AA1234" s="72" t="s">
        <v>51</v>
      </c>
      <c r="AB1234" s="72">
        <v>159.6</v>
      </c>
      <c r="AC1234" s="72">
        <v>187.64</v>
      </c>
      <c r="AD1234" s="72" t="s">
        <v>32</v>
      </c>
      <c r="AE1234" s="73">
        <v>43319</v>
      </c>
      <c r="AF1234" s="72">
        <v>57</v>
      </c>
      <c r="AG1234" s="76" t="s">
        <v>33</v>
      </c>
    </row>
    <row r="1235" spans="5:33" x14ac:dyDescent="0.3">
      <c r="E1235" s="71" t="s">
        <v>2455</v>
      </c>
      <c r="F1235" s="72" t="s">
        <v>5221</v>
      </c>
      <c r="G1235" s="72" t="s">
        <v>7228</v>
      </c>
      <c r="H1235" s="72" t="s">
        <v>26</v>
      </c>
      <c r="I1235" s="72" t="s">
        <v>8029</v>
      </c>
      <c r="J1235" s="72" t="s">
        <v>8020</v>
      </c>
      <c r="K1235" s="72" t="s">
        <v>2456</v>
      </c>
      <c r="L1235" s="73">
        <v>45516</v>
      </c>
      <c r="M1235" s="74">
        <v>0.96363425925925927</v>
      </c>
      <c r="N1235" s="72">
        <v>477.57</v>
      </c>
      <c r="O1235" s="72">
        <v>2653.54</v>
      </c>
      <c r="P1235" s="72">
        <v>3131.11</v>
      </c>
      <c r="Q1235" s="72">
        <v>2744.88</v>
      </c>
      <c r="R1235" s="75">
        <v>45832</v>
      </c>
      <c r="S1235" s="72" t="str">
        <f>TEXT(Table15[[#This Row],[Billing_Date]],"YYYY")</f>
        <v>2025</v>
      </c>
      <c r="T1235" s="75">
        <v>45883</v>
      </c>
      <c r="U1235" s="72" t="s">
        <v>28</v>
      </c>
      <c r="V1235" s="72">
        <f>IF(Table15[[#This Row],[Payment_Status]]="Paid",1,0)</f>
        <v>1</v>
      </c>
      <c r="W1235" s="72">
        <f>IF(Table15[[#This Row],[Payment_Status]]="Unpaid",1,0)</f>
        <v>0</v>
      </c>
      <c r="X1235" s="72">
        <f>IF(Table15[[#This Row],[Payment_Status]]="Pending",1,0)</f>
        <v>0</v>
      </c>
      <c r="Y1235" s="72" t="s">
        <v>43</v>
      </c>
      <c r="Z1235" s="72" t="s">
        <v>39</v>
      </c>
      <c r="AA1235" s="72" t="s">
        <v>31</v>
      </c>
      <c r="AB1235" s="72">
        <v>225.18</v>
      </c>
      <c r="AC1235" s="72">
        <v>252.39</v>
      </c>
      <c r="AD1235" s="72" t="s">
        <v>32</v>
      </c>
      <c r="AE1235" s="73">
        <v>42517</v>
      </c>
      <c r="AF1235" s="72">
        <v>39</v>
      </c>
      <c r="AG1235" s="76" t="s">
        <v>64</v>
      </c>
    </row>
    <row r="1236" spans="5:33" x14ac:dyDescent="0.3">
      <c r="E1236" s="71" t="s">
        <v>2457</v>
      </c>
      <c r="F1236" s="72" t="s">
        <v>5222</v>
      </c>
      <c r="G1236" s="72" t="s">
        <v>7229</v>
      </c>
      <c r="H1236" s="72" t="s">
        <v>26</v>
      </c>
      <c r="I1236" s="72" t="s">
        <v>8026</v>
      </c>
      <c r="J1236" s="72" t="s">
        <v>8021</v>
      </c>
      <c r="K1236" s="72" t="s">
        <v>2458</v>
      </c>
      <c r="L1236" s="73">
        <v>45822</v>
      </c>
      <c r="M1236" s="74">
        <v>0.45601851851851855</v>
      </c>
      <c r="N1236" s="72">
        <v>298.58999999999997</v>
      </c>
      <c r="O1236" s="72">
        <v>3950.4</v>
      </c>
      <c r="P1236" s="72">
        <v>4248.99</v>
      </c>
      <c r="Q1236" s="72">
        <v>1746.84</v>
      </c>
      <c r="R1236" s="75">
        <v>45823</v>
      </c>
      <c r="S1236" s="72" t="str">
        <f>TEXT(Table15[[#This Row],[Billing_Date]],"YYYY")</f>
        <v>2025</v>
      </c>
      <c r="T1236" s="75">
        <v>45878</v>
      </c>
      <c r="U1236" s="72" t="s">
        <v>28</v>
      </c>
      <c r="V1236" s="72">
        <f>IF(Table15[[#This Row],[Payment_Status]]="Paid",1,0)</f>
        <v>1</v>
      </c>
      <c r="W1236" s="72">
        <f>IF(Table15[[#This Row],[Payment_Status]]="Unpaid",1,0)</f>
        <v>0</v>
      </c>
      <c r="X1236" s="72">
        <f>IF(Table15[[#This Row],[Payment_Status]]="Pending",1,0)</f>
        <v>0</v>
      </c>
      <c r="Y1236" s="72" t="s">
        <v>58</v>
      </c>
      <c r="Z1236" s="72" t="s">
        <v>30</v>
      </c>
      <c r="AA1236" s="72" t="s">
        <v>63</v>
      </c>
      <c r="AB1236" s="72">
        <v>196.17</v>
      </c>
      <c r="AC1236" s="72">
        <v>102.42</v>
      </c>
      <c r="AD1236" s="72" t="s">
        <v>46</v>
      </c>
      <c r="AE1236" s="73">
        <v>43731</v>
      </c>
      <c r="AF1236" s="72">
        <v>39</v>
      </c>
      <c r="AG1236" s="76" t="s">
        <v>33</v>
      </c>
    </row>
    <row r="1237" spans="5:33" x14ac:dyDescent="0.3">
      <c r="E1237" s="71" t="s">
        <v>2459</v>
      </c>
      <c r="F1237" s="72" t="s">
        <v>5223</v>
      </c>
      <c r="G1237" s="72" t="s">
        <v>7230</v>
      </c>
      <c r="H1237" s="72" t="s">
        <v>35</v>
      </c>
      <c r="I1237" s="72" t="s">
        <v>8025</v>
      </c>
      <c r="J1237" s="72" t="s">
        <v>8020</v>
      </c>
      <c r="K1237" s="72" t="s">
        <v>2460</v>
      </c>
      <c r="L1237" s="73">
        <v>45699</v>
      </c>
      <c r="M1237" s="74">
        <v>0.23864583333333333</v>
      </c>
      <c r="N1237" s="72">
        <v>57.44</v>
      </c>
      <c r="O1237" s="72">
        <v>2724.8</v>
      </c>
      <c r="P1237" s="72">
        <v>2782.24</v>
      </c>
      <c r="Q1237" s="72">
        <v>260.95999999999998</v>
      </c>
      <c r="R1237" s="75">
        <v>45700</v>
      </c>
      <c r="S1237" s="72" t="str">
        <f>TEXT(Table15[[#This Row],[Billing_Date]],"YYYY")</f>
        <v>2025</v>
      </c>
      <c r="T1237" s="75">
        <v>45881</v>
      </c>
      <c r="U1237" s="72" t="s">
        <v>28</v>
      </c>
      <c r="V1237" s="72">
        <f>IF(Table15[[#This Row],[Payment_Status]]="Paid",1,0)</f>
        <v>1</v>
      </c>
      <c r="W1237" s="72">
        <f>IF(Table15[[#This Row],[Payment_Status]]="Unpaid",1,0)</f>
        <v>0</v>
      </c>
      <c r="X1237" s="72">
        <f>IF(Table15[[#This Row],[Payment_Status]]="Pending",1,0)</f>
        <v>0</v>
      </c>
      <c r="Y1237" s="72" t="s">
        <v>29</v>
      </c>
      <c r="Z1237" s="72" t="s">
        <v>44</v>
      </c>
      <c r="AA1237" s="72" t="s">
        <v>63</v>
      </c>
      <c r="AB1237" s="72">
        <v>31.6</v>
      </c>
      <c r="AC1237" s="72">
        <v>25.84</v>
      </c>
      <c r="AD1237" s="72" t="s">
        <v>32</v>
      </c>
      <c r="AE1237" s="73">
        <v>43087</v>
      </c>
      <c r="AF1237" s="72">
        <v>62</v>
      </c>
      <c r="AG1237" s="76" t="s">
        <v>33</v>
      </c>
    </row>
    <row r="1238" spans="5:33" x14ac:dyDescent="0.3">
      <c r="E1238" s="71" t="s">
        <v>2461</v>
      </c>
      <c r="F1238" s="72" t="s">
        <v>5224</v>
      </c>
      <c r="G1238" s="72" t="s">
        <v>7231</v>
      </c>
      <c r="H1238" s="72" t="s">
        <v>30</v>
      </c>
      <c r="I1238" s="72" t="s">
        <v>8030</v>
      </c>
      <c r="J1238" s="72" t="s">
        <v>8023</v>
      </c>
      <c r="K1238" s="72" t="s">
        <v>2462</v>
      </c>
      <c r="L1238" s="73">
        <v>45765</v>
      </c>
      <c r="M1238" s="74">
        <v>0.35343750000000002</v>
      </c>
      <c r="N1238" s="72">
        <v>410.25</v>
      </c>
      <c r="O1238" s="72">
        <v>2169.66</v>
      </c>
      <c r="P1238" s="72">
        <v>2579.91</v>
      </c>
      <c r="Q1238" s="72">
        <v>3041.69</v>
      </c>
      <c r="R1238" s="75">
        <v>45767</v>
      </c>
      <c r="S1238" s="72" t="str">
        <f>TEXT(Table15[[#This Row],[Billing_Date]],"YYYY")</f>
        <v>2025</v>
      </c>
      <c r="T1238" s="75">
        <v>45884</v>
      </c>
      <c r="U1238" s="72" t="s">
        <v>28</v>
      </c>
      <c r="V1238" s="72">
        <f>IF(Table15[[#This Row],[Payment_Status]]="Paid",1,0)</f>
        <v>1</v>
      </c>
      <c r="W1238" s="72">
        <f>IF(Table15[[#This Row],[Payment_Status]]="Unpaid",1,0)</f>
        <v>0</v>
      </c>
      <c r="X1238" s="72">
        <f>IF(Table15[[#This Row],[Payment_Status]]="Pending",1,0)</f>
        <v>0</v>
      </c>
      <c r="Y1238" s="72" t="s">
        <v>58</v>
      </c>
      <c r="Z1238" s="72" t="s">
        <v>39</v>
      </c>
      <c r="AA1238" s="72" t="s">
        <v>31</v>
      </c>
      <c r="AB1238" s="72">
        <v>199.49</v>
      </c>
      <c r="AC1238" s="72">
        <v>210.76</v>
      </c>
      <c r="AD1238" s="72" t="s">
        <v>46</v>
      </c>
      <c r="AE1238" s="73">
        <v>43206</v>
      </c>
      <c r="AF1238" s="72">
        <v>53</v>
      </c>
      <c r="AG1238" s="76" t="s">
        <v>64</v>
      </c>
    </row>
    <row r="1239" spans="5:33" x14ac:dyDescent="0.3">
      <c r="E1239" s="71" t="s">
        <v>2463</v>
      </c>
      <c r="F1239" s="72" t="s">
        <v>4673</v>
      </c>
      <c r="G1239" s="72" t="s">
        <v>7232</v>
      </c>
      <c r="H1239" s="72" t="s">
        <v>30</v>
      </c>
      <c r="I1239" s="72" t="s">
        <v>8029</v>
      </c>
      <c r="J1239" s="72" t="s">
        <v>8020</v>
      </c>
      <c r="K1239" s="72" t="s">
        <v>2464</v>
      </c>
      <c r="L1239" s="73">
        <v>45704</v>
      </c>
      <c r="M1239" s="74">
        <v>0.45844907407407409</v>
      </c>
      <c r="N1239" s="72">
        <v>76.61</v>
      </c>
      <c r="O1239" s="72">
        <v>1248.8599999999999</v>
      </c>
      <c r="P1239" s="72">
        <v>1325.46999999999</v>
      </c>
      <c r="Q1239" s="72">
        <v>418.07</v>
      </c>
      <c r="R1239" s="75">
        <v>45706</v>
      </c>
      <c r="S1239" s="72" t="str">
        <f>TEXT(Table15[[#This Row],[Billing_Date]],"YYYY")</f>
        <v>2025</v>
      </c>
      <c r="T1239" s="75">
        <v>45885</v>
      </c>
      <c r="U1239" s="72" t="s">
        <v>37</v>
      </c>
      <c r="V1239" s="72">
        <f>IF(Table15[[#This Row],[Payment_Status]]="Paid",1,0)</f>
        <v>0</v>
      </c>
      <c r="W1239" s="72">
        <f>IF(Table15[[#This Row],[Payment_Status]]="Unpaid",1,0)</f>
        <v>0</v>
      </c>
      <c r="X1239" s="72">
        <f>IF(Table15[[#This Row],[Payment_Status]]="Pending",1,0)</f>
        <v>1</v>
      </c>
      <c r="Y1239" s="72" t="s">
        <v>50</v>
      </c>
      <c r="Z1239" s="72" t="s">
        <v>39</v>
      </c>
      <c r="AA1239" s="72" t="s">
        <v>51</v>
      </c>
      <c r="AB1239" s="72">
        <v>37.53</v>
      </c>
      <c r="AC1239" s="72">
        <v>39.08</v>
      </c>
      <c r="AD1239" s="72" t="s">
        <v>32</v>
      </c>
      <c r="AE1239" s="73">
        <v>42257</v>
      </c>
      <c r="AF1239" s="72">
        <v>59</v>
      </c>
      <c r="AG1239" s="76" t="s">
        <v>40</v>
      </c>
    </row>
    <row r="1240" spans="5:33" x14ac:dyDescent="0.3">
      <c r="E1240" s="71" t="s">
        <v>2465</v>
      </c>
      <c r="F1240" s="72" t="s">
        <v>5225</v>
      </c>
      <c r="G1240" s="72" t="s">
        <v>7233</v>
      </c>
      <c r="H1240" s="72" t="s">
        <v>30</v>
      </c>
      <c r="I1240" s="72" t="s">
        <v>8026</v>
      </c>
      <c r="J1240" s="72" t="s">
        <v>8021</v>
      </c>
      <c r="K1240" s="72" t="s">
        <v>2466</v>
      </c>
      <c r="L1240" s="73">
        <v>45562</v>
      </c>
      <c r="M1240" s="74">
        <v>0.95034722222222223</v>
      </c>
      <c r="N1240" s="72">
        <v>27.12</v>
      </c>
      <c r="O1240" s="72">
        <v>1442.06</v>
      </c>
      <c r="P1240" s="72">
        <v>1469.1799999999901</v>
      </c>
      <c r="Q1240" s="72">
        <v>164.64</v>
      </c>
      <c r="R1240" s="75">
        <v>45593</v>
      </c>
      <c r="S1240" s="72" t="str">
        <f>TEXT(Table15[[#This Row],[Billing_Date]],"YYYY")</f>
        <v>2024</v>
      </c>
      <c r="T1240" s="75">
        <v>45862</v>
      </c>
      <c r="U1240" s="72" t="s">
        <v>37</v>
      </c>
      <c r="V1240" s="72">
        <f>IF(Table15[[#This Row],[Payment_Status]]="Paid",1,0)</f>
        <v>0</v>
      </c>
      <c r="W1240" s="72">
        <f>IF(Table15[[#This Row],[Payment_Status]]="Unpaid",1,0)</f>
        <v>0</v>
      </c>
      <c r="X1240" s="72">
        <f>IF(Table15[[#This Row],[Payment_Status]]="Pending",1,0)</f>
        <v>1</v>
      </c>
      <c r="Y1240" s="72" t="s">
        <v>50</v>
      </c>
      <c r="Z1240" s="72" t="s">
        <v>44</v>
      </c>
      <c r="AA1240" s="72" t="s">
        <v>31</v>
      </c>
      <c r="AB1240" s="72">
        <v>11.5</v>
      </c>
      <c r="AC1240" s="72">
        <v>15.62</v>
      </c>
      <c r="AD1240" s="72" t="s">
        <v>46</v>
      </c>
      <c r="AE1240" s="73">
        <v>43537</v>
      </c>
      <c r="AF1240" s="72">
        <v>48</v>
      </c>
      <c r="AG1240" s="76" t="s">
        <v>40</v>
      </c>
    </row>
    <row r="1241" spans="5:33" x14ac:dyDescent="0.3">
      <c r="E1241" s="71" t="s">
        <v>2467</v>
      </c>
      <c r="F1241" s="72" t="s">
        <v>4144</v>
      </c>
      <c r="G1241" s="72" t="s">
        <v>7234</v>
      </c>
      <c r="H1241" s="72" t="s">
        <v>35</v>
      </c>
      <c r="I1241" s="72" t="s">
        <v>8031</v>
      </c>
      <c r="J1241" s="72" t="s">
        <v>8024</v>
      </c>
      <c r="K1241" s="72" t="s">
        <v>2468</v>
      </c>
      <c r="L1241" s="73">
        <v>45615</v>
      </c>
      <c r="M1241" s="74">
        <v>0.4594212962962963</v>
      </c>
      <c r="N1241" s="72">
        <v>95.34</v>
      </c>
      <c r="O1241" s="72">
        <v>4878.3500000000004</v>
      </c>
      <c r="P1241" s="72">
        <v>4973.6899999999996</v>
      </c>
      <c r="Q1241" s="72">
        <v>659.02</v>
      </c>
      <c r="R1241" s="75">
        <v>45621</v>
      </c>
      <c r="S1241" s="72" t="str">
        <f>TEXT(Table15[[#This Row],[Billing_Date]],"YYYY")</f>
        <v>2024</v>
      </c>
      <c r="T1241" s="75">
        <v>45879</v>
      </c>
      <c r="U1241" s="72" t="s">
        <v>28</v>
      </c>
      <c r="V1241" s="72">
        <f>IF(Table15[[#This Row],[Payment_Status]]="Paid",1,0)</f>
        <v>1</v>
      </c>
      <c r="W1241" s="72">
        <f>IF(Table15[[#This Row],[Payment_Status]]="Unpaid",1,0)</f>
        <v>0</v>
      </c>
      <c r="X1241" s="72">
        <f>IF(Table15[[#This Row],[Payment_Status]]="Pending",1,0)</f>
        <v>0</v>
      </c>
      <c r="Y1241" s="72" t="s">
        <v>43</v>
      </c>
      <c r="Z1241" s="72" t="s">
        <v>30</v>
      </c>
      <c r="AA1241" s="72" t="s">
        <v>63</v>
      </c>
      <c r="AB1241" s="72">
        <v>56.82</v>
      </c>
      <c r="AC1241" s="72">
        <v>38.520000000000003</v>
      </c>
      <c r="AD1241" s="72" t="s">
        <v>46</v>
      </c>
      <c r="AE1241" s="73">
        <v>44382</v>
      </c>
      <c r="AF1241" s="72">
        <v>74</v>
      </c>
      <c r="AG1241" s="76" t="s">
        <v>40</v>
      </c>
    </row>
    <row r="1242" spans="5:33" x14ac:dyDescent="0.3">
      <c r="E1242" s="71" t="s">
        <v>2469</v>
      </c>
      <c r="F1242" s="72" t="s">
        <v>5226</v>
      </c>
      <c r="G1242" s="72" t="s">
        <v>7235</v>
      </c>
      <c r="H1242" s="72" t="s">
        <v>30</v>
      </c>
      <c r="I1242" s="72" t="s">
        <v>8026</v>
      </c>
      <c r="J1242" s="72" t="s">
        <v>8021</v>
      </c>
      <c r="K1242" s="72" t="s">
        <v>2470</v>
      </c>
      <c r="L1242" s="73">
        <v>45838</v>
      </c>
      <c r="M1242" s="74">
        <v>0.70901620370370366</v>
      </c>
      <c r="N1242" s="72">
        <v>330.69</v>
      </c>
      <c r="O1242" s="72">
        <v>3917.29</v>
      </c>
      <c r="P1242" s="72">
        <v>4247.9799999999996</v>
      </c>
      <c r="Q1242" s="72">
        <v>2393.2800000000002</v>
      </c>
      <c r="R1242" s="75">
        <v>45840</v>
      </c>
      <c r="S1242" s="72" t="str">
        <f>TEXT(Table15[[#This Row],[Billing_Date]],"YYYY")</f>
        <v>2025</v>
      </c>
      <c r="T1242" s="75">
        <v>45885</v>
      </c>
      <c r="U1242" s="72" t="s">
        <v>28</v>
      </c>
      <c r="V1242" s="72">
        <f>IF(Table15[[#This Row],[Payment_Status]]="Paid",1,0)</f>
        <v>1</v>
      </c>
      <c r="W1242" s="72">
        <f>IF(Table15[[#This Row],[Payment_Status]]="Unpaid",1,0)</f>
        <v>0</v>
      </c>
      <c r="X1242" s="72">
        <f>IF(Table15[[#This Row],[Payment_Status]]="Pending",1,0)</f>
        <v>0</v>
      </c>
      <c r="Y1242" s="72" t="s">
        <v>29</v>
      </c>
      <c r="Z1242" s="72" t="s">
        <v>30</v>
      </c>
      <c r="AA1242" s="72" t="s">
        <v>63</v>
      </c>
      <c r="AB1242" s="72">
        <v>180.69</v>
      </c>
      <c r="AC1242" s="72">
        <v>150</v>
      </c>
      <c r="AD1242" s="72" t="s">
        <v>46</v>
      </c>
      <c r="AE1242" s="73">
        <v>42918</v>
      </c>
      <c r="AF1242" s="72">
        <v>49</v>
      </c>
      <c r="AG1242" s="76" t="s">
        <v>40</v>
      </c>
    </row>
    <row r="1243" spans="5:33" x14ac:dyDescent="0.3">
      <c r="E1243" s="71" t="s">
        <v>2471</v>
      </c>
      <c r="F1243" s="72" t="s">
        <v>5227</v>
      </c>
      <c r="G1243" s="72" t="s">
        <v>7236</v>
      </c>
      <c r="H1243" s="72" t="s">
        <v>35</v>
      </c>
      <c r="I1243" s="72" t="s">
        <v>8031</v>
      </c>
      <c r="J1243" s="72" t="s">
        <v>8024</v>
      </c>
      <c r="K1243" s="72" t="s">
        <v>2472</v>
      </c>
      <c r="L1243" s="73">
        <v>45561</v>
      </c>
      <c r="M1243" s="74">
        <v>0.12997685185185184</v>
      </c>
      <c r="N1243" s="72">
        <v>317.99</v>
      </c>
      <c r="O1243" s="72">
        <v>2679.71</v>
      </c>
      <c r="P1243" s="72">
        <v>2997.7</v>
      </c>
      <c r="Q1243" s="72">
        <v>1527.14</v>
      </c>
      <c r="R1243" s="75">
        <v>45754</v>
      </c>
      <c r="S1243" s="72" t="str">
        <f>TEXT(Table15[[#This Row],[Billing_Date]],"YYYY")</f>
        <v>2025</v>
      </c>
      <c r="T1243" s="75">
        <v>45872</v>
      </c>
      <c r="U1243" s="72" t="s">
        <v>37</v>
      </c>
      <c r="V1243" s="72">
        <f>IF(Table15[[#This Row],[Payment_Status]]="Paid",1,0)</f>
        <v>0</v>
      </c>
      <c r="W1243" s="72">
        <f>IF(Table15[[#This Row],[Payment_Status]]="Unpaid",1,0)</f>
        <v>0</v>
      </c>
      <c r="X1243" s="72">
        <f>IF(Table15[[#This Row],[Payment_Status]]="Pending",1,0)</f>
        <v>1</v>
      </c>
      <c r="Y1243" s="72" t="s">
        <v>58</v>
      </c>
      <c r="Z1243" s="72" t="s">
        <v>39</v>
      </c>
      <c r="AA1243" s="72" t="s">
        <v>45</v>
      </c>
      <c r="AB1243" s="72">
        <v>202.1</v>
      </c>
      <c r="AC1243" s="72">
        <v>115.89</v>
      </c>
      <c r="AD1243" s="72" t="s">
        <v>46</v>
      </c>
      <c r="AE1243" s="73">
        <v>42891</v>
      </c>
      <c r="AF1243" s="72">
        <v>49</v>
      </c>
      <c r="AG1243" s="76" t="s">
        <v>64</v>
      </c>
    </row>
    <row r="1244" spans="5:33" x14ac:dyDescent="0.3">
      <c r="E1244" s="71" t="s">
        <v>2473</v>
      </c>
      <c r="F1244" s="72" t="s">
        <v>5228</v>
      </c>
      <c r="G1244" s="72" t="s">
        <v>7237</v>
      </c>
      <c r="H1244" s="72" t="s">
        <v>26</v>
      </c>
      <c r="I1244" s="72" t="s">
        <v>8027</v>
      </c>
      <c r="J1244" s="72" t="s">
        <v>8022</v>
      </c>
      <c r="K1244" s="72" t="s">
        <v>2474</v>
      </c>
      <c r="L1244" s="73">
        <v>45785</v>
      </c>
      <c r="M1244" s="74">
        <v>6.9791666666666669E-2</v>
      </c>
      <c r="N1244" s="72">
        <v>336.94</v>
      </c>
      <c r="O1244" s="72">
        <v>2672.43</v>
      </c>
      <c r="P1244" s="72">
        <v>3009.37</v>
      </c>
      <c r="Q1244" s="72">
        <v>1666.57</v>
      </c>
      <c r="R1244" s="75">
        <v>45790</v>
      </c>
      <c r="S1244" s="72" t="str">
        <f>TEXT(Table15[[#This Row],[Billing_Date]],"YYYY")</f>
        <v>2025</v>
      </c>
      <c r="T1244" s="75">
        <v>45879</v>
      </c>
      <c r="U1244" s="72" t="s">
        <v>28</v>
      </c>
      <c r="V1244" s="72">
        <f>IF(Table15[[#This Row],[Payment_Status]]="Paid",1,0)</f>
        <v>1</v>
      </c>
      <c r="W1244" s="72">
        <f>IF(Table15[[#This Row],[Payment_Status]]="Unpaid",1,0)</f>
        <v>0</v>
      </c>
      <c r="X1244" s="72">
        <f>IF(Table15[[#This Row],[Payment_Status]]="Pending",1,0)</f>
        <v>0</v>
      </c>
      <c r="Y1244" s="72" t="s">
        <v>38</v>
      </c>
      <c r="Z1244" s="72" t="s">
        <v>44</v>
      </c>
      <c r="AA1244" s="72" t="s">
        <v>51</v>
      </c>
      <c r="AB1244" s="72">
        <v>215.74</v>
      </c>
      <c r="AC1244" s="72">
        <v>121.2</v>
      </c>
      <c r="AD1244" s="72" t="s">
        <v>32</v>
      </c>
      <c r="AE1244" s="73">
        <v>45366</v>
      </c>
      <c r="AF1244" s="72">
        <v>35</v>
      </c>
      <c r="AG1244" s="76" t="s">
        <v>64</v>
      </c>
    </row>
    <row r="1245" spans="5:33" x14ac:dyDescent="0.3">
      <c r="E1245" s="71" t="s">
        <v>2475</v>
      </c>
      <c r="F1245" s="72" t="s">
        <v>5229</v>
      </c>
      <c r="G1245" s="72" t="s">
        <v>7238</v>
      </c>
      <c r="H1245" s="72" t="s">
        <v>30</v>
      </c>
      <c r="I1245" s="72" t="s">
        <v>8026</v>
      </c>
      <c r="J1245" s="72" t="s">
        <v>8021</v>
      </c>
      <c r="K1245" s="72" t="s">
        <v>2476</v>
      </c>
      <c r="L1245" s="73">
        <v>45661</v>
      </c>
      <c r="M1245" s="74">
        <v>0.72571759259259261</v>
      </c>
      <c r="N1245" s="72">
        <v>448.4</v>
      </c>
      <c r="O1245" s="72">
        <v>3878.79</v>
      </c>
      <c r="P1245" s="72">
        <v>4327.1899999999996</v>
      </c>
      <c r="Q1245" s="72">
        <v>2320.19</v>
      </c>
      <c r="R1245" s="75">
        <v>45665</v>
      </c>
      <c r="S1245" s="72" t="str">
        <f>TEXT(Table15[[#This Row],[Billing_Date]],"YYYY")</f>
        <v>2025</v>
      </c>
      <c r="T1245" s="75">
        <v>45859</v>
      </c>
      <c r="U1245" s="72" t="s">
        <v>49</v>
      </c>
      <c r="V1245" s="72">
        <f>IF(Table15[[#This Row],[Payment_Status]]="Paid",1,0)</f>
        <v>0</v>
      </c>
      <c r="W1245" s="72">
        <f>IF(Table15[[#This Row],[Payment_Status]]="Unpaid",1,0)</f>
        <v>1</v>
      </c>
      <c r="X1245" s="72">
        <f>IF(Table15[[#This Row],[Payment_Status]]="Pending",1,0)</f>
        <v>0</v>
      </c>
      <c r="Y1245" s="72" t="s">
        <v>38</v>
      </c>
      <c r="Z1245" s="72" t="s">
        <v>30</v>
      </c>
      <c r="AA1245" s="72" t="s">
        <v>45</v>
      </c>
      <c r="AB1245" s="72">
        <v>303.95999999999998</v>
      </c>
      <c r="AC1245" s="72">
        <v>144.44</v>
      </c>
      <c r="AD1245" s="72" t="s">
        <v>32</v>
      </c>
      <c r="AE1245" s="73">
        <v>43274</v>
      </c>
      <c r="AF1245" s="72">
        <v>33</v>
      </c>
      <c r="AG1245" s="76" t="s">
        <v>40</v>
      </c>
    </row>
    <row r="1246" spans="5:33" x14ac:dyDescent="0.3">
      <c r="E1246" s="71" t="s">
        <v>2477</v>
      </c>
      <c r="F1246" s="72" t="s">
        <v>5230</v>
      </c>
      <c r="G1246" s="72" t="s">
        <v>7239</v>
      </c>
      <c r="H1246" s="72" t="s">
        <v>30</v>
      </c>
      <c r="I1246" s="72" t="s">
        <v>8026</v>
      </c>
      <c r="J1246" s="72" t="s">
        <v>8021</v>
      </c>
      <c r="K1246" s="72" t="s">
        <v>2478</v>
      </c>
      <c r="L1246" s="73">
        <v>45658</v>
      </c>
      <c r="M1246" s="74">
        <v>0.45303240740740741</v>
      </c>
      <c r="N1246" s="72">
        <v>371.46</v>
      </c>
      <c r="O1246" s="72">
        <v>3442.93</v>
      </c>
      <c r="P1246" s="72">
        <v>3814.39</v>
      </c>
      <c r="Q1246" s="72">
        <v>2115.62</v>
      </c>
      <c r="R1246" s="75">
        <v>45685</v>
      </c>
      <c r="S1246" s="72" t="str">
        <f>TEXT(Table15[[#This Row],[Billing_Date]],"YYYY")</f>
        <v>2025</v>
      </c>
      <c r="T1246" s="75">
        <v>45872</v>
      </c>
      <c r="U1246" s="72" t="s">
        <v>28</v>
      </c>
      <c r="V1246" s="72">
        <f>IF(Table15[[#This Row],[Payment_Status]]="Paid",1,0)</f>
        <v>1</v>
      </c>
      <c r="W1246" s="72">
        <f>IF(Table15[[#This Row],[Payment_Status]]="Unpaid",1,0)</f>
        <v>0</v>
      </c>
      <c r="X1246" s="72">
        <f>IF(Table15[[#This Row],[Payment_Status]]="Pending",1,0)</f>
        <v>0</v>
      </c>
      <c r="Y1246" s="72" t="s">
        <v>29</v>
      </c>
      <c r="Z1246" s="72" t="s">
        <v>39</v>
      </c>
      <c r="AA1246" s="72" t="s">
        <v>31</v>
      </c>
      <c r="AB1246" s="72">
        <v>205</v>
      </c>
      <c r="AC1246" s="72">
        <v>166.46</v>
      </c>
      <c r="AD1246" s="72" t="s">
        <v>46</v>
      </c>
      <c r="AE1246" s="73">
        <v>43637</v>
      </c>
      <c r="AF1246" s="72">
        <v>61</v>
      </c>
      <c r="AG1246" s="76" t="s">
        <v>33</v>
      </c>
    </row>
    <row r="1247" spans="5:33" x14ac:dyDescent="0.3">
      <c r="E1247" s="71" t="s">
        <v>2479</v>
      </c>
      <c r="F1247" s="72" t="s">
        <v>5231</v>
      </c>
      <c r="G1247" s="72" t="s">
        <v>7240</v>
      </c>
      <c r="H1247" s="72" t="s">
        <v>26</v>
      </c>
      <c r="I1247" s="72" t="s">
        <v>8030</v>
      </c>
      <c r="J1247" s="72" t="s">
        <v>8023</v>
      </c>
      <c r="K1247" s="72" t="s">
        <v>2480</v>
      </c>
      <c r="L1247" s="73">
        <v>45839</v>
      </c>
      <c r="M1247" s="74">
        <v>0.16537037037037036</v>
      </c>
      <c r="N1247" s="72">
        <v>457.75</v>
      </c>
      <c r="O1247" s="72">
        <v>1607.74</v>
      </c>
      <c r="P1247" s="72">
        <v>2065.4899999999998</v>
      </c>
      <c r="Q1247" s="72">
        <v>2897.18</v>
      </c>
      <c r="R1247" s="75">
        <v>45844</v>
      </c>
      <c r="S1247" s="72" t="str">
        <f>TEXT(Table15[[#This Row],[Billing_Date]],"YYYY")</f>
        <v>2025</v>
      </c>
      <c r="T1247" s="75">
        <v>45865</v>
      </c>
      <c r="U1247" s="72" t="s">
        <v>37</v>
      </c>
      <c r="V1247" s="72">
        <f>IF(Table15[[#This Row],[Payment_Status]]="Paid",1,0)</f>
        <v>0</v>
      </c>
      <c r="W1247" s="72">
        <f>IF(Table15[[#This Row],[Payment_Status]]="Unpaid",1,0)</f>
        <v>0</v>
      </c>
      <c r="X1247" s="72">
        <f>IF(Table15[[#This Row],[Payment_Status]]="Pending",1,0)</f>
        <v>1</v>
      </c>
      <c r="Y1247" s="72" t="s">
        <v>43</v>
      </c>
      <c r="Z1247" s="72" t="s">
        <v>44</v>
      </c>
      <c r="AA1247" s="72" t="s">
        <v>85</v>
      </c>
      <c r="AB1247" s="72">
        <v>250.99</v>
      </c>
      <c r="AC1247" s="72">
        <v>206.76</v>
      </c>
      <c r="AD1247" s="72" t="s">
        <v>32</v>
      </c>
      <c r="AE1247" s="73">
        <v>44643</v>
      </c>
      <c r="AF1247" s="72">
        <v>37</v>
      </c>
      <c r="AG1247" s="76" t="s">
        <v>40</v>
      </c>
    </row>
    <row r="1248" spans="5:33" x14ac:dyDescent="0.3">
      <c r="E1248" s="71" t="s">
        <v>2481</v>
      </c>
      <c r="F1248" s="72" t="s">
        <v>5232</v>
      </c>
      <c r="G1248" s="72" t="s">
        <v>7241</v>
      </c>
      <c r="H1248" s="72" t="s">
        <v>26</v>
      </c>
      <c r="I1248" s="72" t="s">
        <v>8029</v>
      </c>
      <c r="J1248" s="72" t="s">
        <v>8020</v>
      </c>
      <c r="K1248" s="72" t="s">
        <v>2482</v>
      </c>
      <c r="L1248" s="73">
        <v>45591</v>
      </c>
      <c r="M1248" s="74">
        <v>0.34181712962962962</v>
      </c>
      <c r="N1248" s="72">
        <v>270.27999999999997</v>
      </c>
      <c r="O1248" s="72">
        <v>4115.78</v>
      </c>
      <c r="P1248" s="72">
        <v>4386.0599999999904</v>
      </c>
      <c r="Q1248" s="72">
        <v>1392.2</v>
      </c>
      <c r="R1248" s="75">
        <v>45809</v>
      </c>
      <c r="S1248" s="72" t="str">
        <f>TEXT(Table15[[#This Row],[Billing_Date]],"YYYY")</f>
        <v>2025</v>
      </c>
      <c r="T1248" s="75">
        <v>45886</v>
      </c>
      <c r="U1248" s="72" t="s">
        <v>28</v>
      </c>
      <c r="V1248" s="72">
        <f>IF(Table15[[#This Row],[Payment_Status]]="Paid",1,0)</f>
        <v>1</v>
      </c>
      <c r="W1248" s="72">
        <f>IF(Table15[[#This Row],[Payment_Status]]="Unpaid",1,0)</f>
        <v>0</v>
      </c>
      <c r="X1248" s="72">
        <f>IF(Table15[[#This Row],[Payment_Status]]="Pending",1,0)</f>
        <v>0</v>
      </c>
      <c r="Y1248" s="72" t="s">
        <v>43</v>
      </c>
      <c r="Z1248" s="72" t="s">
        <v>30</v>
      </c>
      <c r="AA1248" s="72" t="s">
        <v>51</v>
      </c>
      <c r="AB1248" s="72">
        <v>130.94</v>
      </c>
      <c r="AC1248" s="72">
        <v>139.34</v>
      </c>
      <c r="AD1248" s="72" t="s">
        <v>46</v>
      </c>
      <c r="AE1248" s="73">
        <v>44302</v>
      </c>
      <c r="AF1248" s="72">
        <v>67</v>
      </c>
      <c r="AG1248" s="76" t="s">
        <v>40</v>
      </c>
    </row>
    <row r="1249" spans="5:33" x14ac:dyDescent="0.3">
      <c r="E1249" s="71" t="s">
        <v>2483</v>
      </c>
      <c r="F1249" s="72" t="s">
        <v>5233</v>
      </c>
      <c r="G1249" s="72" t="s">
        <v>7242</v>
      </c>
      <c r="H1249" s="72" t="s">
        <v>26</v>
      </c>
      <c r="I1249" s="72" t="s">
        <v>8031</v>
      </c>
      <c r="J1249" s="72" t="s">
        <v>8024</v>
      </c>
      <c r="K1249" s="72" t="s">
        <v>2484</v>
      </c>
      <c r="L1249" s="73">
        <v>45680</v>
      </c>
      <c r="M1249" s="74">
        <v>0.61763888888888885</v>
      </c>
      <c r="N1249" s="72">
        <v>53.59</v>
      </c>
      <c r="O1249" s="72">
        <v>3401.89</v>
      </c>
      <c r="P1249" s="72">
        <v>3455.48</v>
      </c>
      <c r="Q1249" s="72">
        <v>348.13</v>
      </c>
      <c r="R1249" s="75">
        <v>45733</v>
      </c>
      <c r="S1249" s="72" t="str">
        <f>TEXT(Table15[[#This Row],[Billing_Date]],"YYYY")</f>
        <v>2025</v>
      </c>
      <c r="T1249" s="75">
        <v>45881</v>
      </c>
      <c r="U1249" s="72" t="s">
        <v>37</v>
      </c>
      <c r="V1249" s="72">
        <f>IF(Table15[[#This Row],[Payment_Status]]="Paid",1,0)</f>
        <v>0</v>
      </c>
      <c r="W1249" s="72">
        <f>IF(Table15[[#This Row],[Payment_Status]]="Unpaid",1,0)</f>
        <v>0</v>
      </c>
      <c r="X1249" s="72">
        <f>IF(Table15[[#This Row],[Payment_Status]]="Pending",1,0)</f>
        <v>1</v>
      </c>
      <c r="Y1249" s="72" t="s">
        <v>38</v>
      </c>
      <c r="Z1249" s="72" t="s">
        <v>30</v>
      </c>
      <c r="AA1249" s="72" t="s">
        <v>45</v>
      </c>
      <c r="AB1249" s="72">
        <v>31.78</v>
      </c>
      <c r="AC1249" s="72">
        <v>21.81</v>
      </c>
      <c r="AD1249" s="72" t="s">
        <v>32</v>
      </c>
      <c r="AE1249" s="73">
        <v>42562</v>
      </c>
      <c r="AF1249" s="72">
        <v>50</v>
      </c>
      <c r="AG1249" s="76" t="s">
        <v>40</v>
      </c>
    </row>
    <row r="1250" spans="5:33" x14ac:dyDescent="0.3">
      <c r="E1250" s="71" t="s">
        <v>2886</v>
      </c>
      <c r="F1250" s="72" t="s">
        <v>5234</v>
      </c>
      <c r="G1250" s="72" t="s">
        <v>7243</v>
      </c>
      <c r="H1250" s="72" t="s">
        <v>35</v>
      </c>
      <c r="I1250" s="72" t="s">
        <v>8031</v>
      </c>
      <c r="J1250" s="72" t="s">
        <v>8024</v>
      </c>
      <c r="K1250" s="72" t="s">
        <v>2887</v>
      </c>
      <c r="L1250" s="73">
        <v>45572</v>
      </c>
      <c r="M1250" s="74">
        <v>0.9117939814814815</v>
      </c>
      <c r="N1250" s="72">
        <v>427.52</v>
      </c>
      <c r="O1250" s="72">
        <v>1209.3</v>
      </c>
      <c r="P1250" s="72">
        <v>1636.82</v>
      </c>
      <c r="Q1250" s="72">
        <v>2505.3200000000002</v>
      </c>
      <c r="R1250" s="75">
        <v>45717</v>
      </c>
      <c r="S1250" s="72" t="str">
        <f>TEXT(Table15[[#This Row],[Billing_Date]],"YYYY")</f>
        <v>2025</v>
      </c>
      <c r="T1250" s="75">
        <v>45861</v>
      </c>
      <c r="U1250" s="72" t="s">
        <v>49</v>
      </c>
      <c r="V1250" s="72">
        <f>IF(Table15[[#This Row],[Payment_Status]]="Paid",1,0)</f>
        <v>0</v>
      </c>
      <c r="W1250" s="72">
        <f>IF(Table15[[#This Row],[Payment_Status]]="Unpaid",1,0)</f>
        <v>1</v>
      </c>
      <c r="X1250" s="72">
        <f>IF(Table15[[#This Row],[Payment_Status]]="Pending",1,0)</f>
        <v>0</v>
      </c>
      <c r="Y1250" s="72" t="s">
        <v>38</v>
      </c>
      <c r="Z1250" s="72" t="s">
        <v>30</v>
      </c>
      <c r="AA1250" s="72" t="s">
        <v>63</v>
      </c>
      <c r="AB1250" s="72">
        <v>184.41</v>
      </c>
      <c r="AC1250" s="72">
        <v>243.11</v>
      </c>
      <c r="AD1250" s="72" t="s">
        <v>46</v>
      </c>
      <c r="AE1250" s="73">
        <v>42801</v>
      </c>
      <c r="AF1250" s="72">
        <v>55</v>
      </c>
      <c r="AG1250" s="76" t="s">
        <v>40</v>
      </c>
    </row>
    <row r="1251" spans="5:33" x14ac:dyDescent="0.3">
      <c r="E1251" s="71" t="s">
        <v>2487</v>
      </c>
      <c r="F1251" s="72" t="s">
        <v>5235</v>
      </c>
      <c r="G1251" s="72" t="s">
        <v>7244</v>
      </c>
      <c r="H1251" s="72" t="s">
        <v>30</v>
      </c>
      <c r="I1251" s="72" t="s">
        <v>8030</v>
      </c>
      <c r="J1251" s="72" t="s">
        <v>8023</v>
      </c>
      <c r="K1251" s="72" t="s">
        <v>2488</v>
      </c>
      <c r="L1251" s="73">
        <v>45854</v>
      </c>
      <c r="M1251" s="74">
        <v>0.76104166666666662</v>
      </c>
      <c r="N1251" s="72">
        <v>105.73</v>
      </c>
      <c r="O1251" s="72">
        <v>2527.23</v>
      </c>
      <c r="P1251" s="72">
        <v>2632.96</v>
      </c>
      <c r="Q1251" s="72">
        <v>781.92</v>
      </c>
      <c r="R1251" s="75">
        <v>45856</v>
      </c>
      <c r="S1251" s="72" t="str">
        <f>TEXT(Table15[[#This Row],[Billing_Date]],"YYYY")</f>
        <v>2025</v>
      </c>
      <c r="T1251" s="75">
        <v>45858</v>
      </c>
      <c r="U1251" s="72" t="s">
        <v>49</v>
      </c>
      <c r="V1251" s="72">
        <f>IF(Table15[[#This Row],[Payment_Status]]="Paid",1,0)</f>
        <v>0</v>
      </c>
      <c r="W1251" s="72">
        <f>IF(Table15[[#This Row],[Payment_Status]]="Unpaid",1,0)</f>
        <v>1</v>
      </c>
      <c r="X1251" s="72">
        <f>IF(Table15[[#This Row],[Payment_Status]]="Pending",1,0)</f>
        <v>0</v>
      </c>
      <c r="Y1251" s="72" t="s">
        <v>29</v>
      </c>
      <c r="Z1251" s="72" t="s">
        <v>44</v>
      </c>
      <c r="AA1251" s="72" t="s">
        <v>45</v>
      </c>
      <c r="AB1251" s="72">
        <v>50.83</v>
      </c>
      <c r="AC1251" s="72">
        <v>54.9</v>
      </c>
      <c r="AD1251" s="72" t="s">
        <v>46</v>
      </c>
      <c r="AE1251" s="73">
        <v>42581</v>
      </c>
      <c r="AF1251" s="72">
        <v>69</v>
      </c>
      <c r="AG1251" s="76" t="s">
        <v>64</v>
      </c>
    </row>
    <row r="1252" spans="5:33" x14ac:dyDescent="0.3">
      <c r="E1252" s="71" t="s">
        <v>2489</v>
      </c>
      <c r="F1252" s="72" t="s">
        <v>5236</v>
      </c>
      <c r="G1252" s="72" t="s">
        <v>7245</v>
      </c>
      <c r="H1252" s="72" t="s">
        <v>26</v>
      </c>
      <c r="I1252" s="72" t="s">
        <v>8030</v>
      </c>
      <c r="J1252" s="72" t="s">
        <v>8023</v>
      </c>
      <c r="K1252" s="72" t="s">
        <v>2490</v>
      </c>
      <c r="L1252" s="73">
        <v>45651</v>
      </c>
      <c r="M1252" s="74">
        <v>0.36701388888888886</v>
      </c>
      <c r="N1252" s="72">
        <v>276.39999999999998</v>
      </c>
      <c r="O1252" s="72">
        <v>2525.0500000000002</v>
      </c>
      <c r="P1252" s="72">
        <v>2801.45</v>
      </c>
      <c r="Q1252" s="72">
        <v>2003.4</v>
      </c>
      <c r="R1252" s="75">
        <v>45651</v>
      </c>
      <c r="S1252" s="72" t="str">
        <f>TEXT(Table15[[#This Row],[Billing_Date]],"YYYY")</f>
        <v>2024</v>
      </c>
      <c r="T1252" s="75">
        <v>45886</v>
      </c>
      <c r="U1252" s="72" t="s">
        <v>28</v>
      </c>
      <c r="V1252" s="72">
        <f>IF(Table15[[#This Row],[Payment_Status]]="Paid",1,0)</f>
        <v>1</v>
      </c>
      <c r="W1252" s="72">
        <f>IF(Table15[[#This Row],[Payment_Status]]="Unpaid",1,0)</f>
        <v>0</v>
      </c>
      <c r="X1252" s="72">
        <f>IF(Table15[[#This Row],[Payment_Status]]="Pending",1,0)</f>
        <v>0</v>
      </c>
      <c r="Y1252" s="72" t="s">
        <v>43</v>
      </c>
      <c r="Z1252" s="72" t="s">
        <v>30</v>
      </c>
      <c r="AA1252" s="72" t="s">
        <v>85</v>
      </c>
      <c r="AB1252" s="72">
        <v>149.72</v>
      </c>
      <c r="AC1252" s="72">
        <v>126.68</v>
      </c>
      <c r="AD1252" s="72" t="s">
        <v>46</v>
      </c>
      <c r="AE1252" s="73">
        <v>43981</v>
      </c>
      <c r="AF1252" s="72">
        <v>20</v>
      </c>
      <c r="AG1252" s="76" t="s">
        <v>40</v>
      </c>
    </row>
    <row r="1253" spans="5:33" x14ac:dyDescent="0.3">
      <c r="E1253" s="71" t="s">
        <v>2491</v>
      </c>
      <c r="F1253" s="72" t="s">
        <v>5237</v>
      </c>
      <c r="G1253" s="72" t="s">
        <v>7246</v>
      </c>
      <c r="H1253" s="72" t="s">
        <v>30</v>
      </c>
      <c r="I1253" s="72" t="s">
        <v>8029</v>
      </c>
      <c r="J1253" s="72" t="s">
        <v>8020</v>
      </c>
      <c r="K1253" s="72" t="s">
        <v>2492</v>
      </c>
      <c r="L1253" s="73">
        <v>45730</v>
      </c>
      <c r="M1253" s="74">
        <v>0.52222222222222225</v>
      </c>
      <c r="N1253" s="72">
        <v>355.14</v>
      </c>
      <c r="O1253" s="72">
        <v>3943.57</v>
      </c>
      <c r="P1253" s="72">
        <v>4298.71</v>
      </c>
      <c r="Q1253" s="72">
        <v>2332.1799999999998</v>
      </c>
      <c r="R1253" s="75">
        <v>45734</v>
      </c>
      <c r="S1253" s="72" t="str">
        <f>TEXT(Table15[[#This Row],[Billing_Date]],"YYYY")</f>
        <v>2025</v>
      </c>
      <c r="T1253" s="75">
        <v>45861</v>
      </c>
      <c r="U1253" s="72" t="s">
        <v>28</v>
      </c>
      <c r="V1253" s="72">
        <f>IF(Table15[[#This Row],[Payment_Status]]="Paid",1,0)</f>
        <v>1</v>
      </c>
      <c r="W1253" s="72">
        <f>IF(Table15[[#This Row],[Payment_Status]]="Unpaid",1,0)</f>
        <v>0</v>
      </c>
      <c r="X1253" s="72">
        <f>IF(Table15[[#This Row],[Payment_Status]]="Pending",1,0)</f>
        <v>0</v>
      </c>
      <c r="Y1253" s="72" t="s">
        <v>43</v>
      </c>
      <c r="Z1253" s="72" t="s">
        <v>44</v>
      </c>
      <c r="AA1253" s="72" t="s">
        <v>31</v>
      </c>
      <c r="AB1253" s="72">
        <v>237.65</v>
      </c>
      <c r="AC1253" s="72">
        <v>117.49</v>
      </c>
      <c r="AD1253" s="72" t="s">
        <v>46</v>
      </c>
      <c r="AE1253" s="73">
        <v>45025</v>
      </c>
      <c r="AF1253" s="72">
        <v>35</v>
      </c>
      <c r="AG1253" s="76" t="s">
        <v>64</v>
      </c>
    </row>
    <row r="1254" spans="5:33" x14ac:dyDescent="0.3">
      <c r="E1254" s="71" t="s">
        <v>2493</v>
      </c>
      <c r="F1254" s="72" t="s">
        <v>5238</v>
      </c>
      <c r="G1254" s="72" t="s">
        <v>7247</v>
      </c>
      <c r="H1254" s="72" t="s">
        <v>26</v>
      </c>
      <c r="I1254" s="72" t="s">
        <v>8029</v>
      </c>
      <c r="J1254" s="72" t="s">
        <v>8020</v>
      </c>
      <c r="K1254" s="72" t="s">
        <v>2494</v>
      </c>
      <c r="L1254" s="73">
        <v>45624</v>
      </c>
      <c r="M1254" s="74">
        <v>0.31052083333333336</v>
      </c>
      <c r="N1254" s="72">
        <v>40.659999999999997</v>
      </c>
      <c r="O1254" s="72">
        <v>3047.19</v>
      </c>
      <c r="P1254" s="72">
        <v>3087.85</v>
      </c>
      <c r="Q1254" s="72">
        <v>198.25</v>
      </c>
      <c r="R1254" s="75">
        <v>45645</v>
      </c>
      <c r="S1254" s="72" t="str">
        <f>TEXT(Table15[[#This Row],[Billing_Date]],"YYYY")</f>
        <v>2024</v>
      </c>
      <c r="T1254" s="75">
        <v>45873</v>
      </c>
      <c r="U1254" s="72" t="s">
        <v>37</v>
      </c>
      <c r="V1254" s="72">
        <f>IF(Table15[[#This Row],[Payment_Status]]="Paid",1,0)</f>
        <v>0</v>
      </c>
      <c r="W1254" s="72">
        <f>IF(Table15[[#This Row],[Payment_Status]]="Unpaid",1,0)</f>
        <v>0</v>
      </c>
      <c r="X1254" s="72">
        <f>IF(Table15[[#This Row],[Payment_Status]]="Pending",1,0)</f>
        <v>1</v>
      </c>
      <c r="Y1254" s="72" t="s">
        <v>29</v>
      </c>
      <c r="Z1254" s="72" t="s">
        <v>44</v>
      </c>
      <c r="AA1254" s="72" t="s">
        <v>31</v>
      </c>
      <c r="AB1254" s="72">
        <v>23.35</v>
      </c>
      <c r="AC1254" s="72">
        <v>17.309999999999999</v>
      </c>
      <c r="AD1254" s="72" t="s">
        <v>32</v>
      </c>
      <c r="AE1254" s="73">
        <v>43729</v>
      </c>
      <c r="AF1254" s="72">
        <v>46</v>
      </c>
      <c r="AG1254" s="76" t="s">
        <v>64</v>
      </c>
    </row>
    <row r="1255" spans="5:33" x14ac:dyDescent="0.3">
      <c r="E1255" s="71" t="s">
        <v>2496</v>
      </c>
      <c r="F1255" s="72" t="s">
        <v>5240</v>
      </c>
      <c r="G1255" s="72" t="s">
        <v>7249</v>
      </c>
      <c r="H1255" s="72" t="s">
        <v>26</v>
      </c>
      <c r="I1255" s="72" t="s">
        <v>8027</v>
      </c>
      <c r="J1255" s="72" t="s">
        <v>8022</v>
      </c>
      <c r="K1255" s="72" t="s">
        <v>2497</v>
      </c>
      <c r="L1255" s="73">
        <v>45720</v>
      </c>
      <c r="M1255" s="74">
        <v>0.27077546296296295</v>
      </c>
      <c r="N1255" s="72">
        <v>186</v>
      </c>
      <c r="O1255" s="72">
        <v>2060.52</v>
      </c>
      <c r="P1255" s="72">
        <v>2246.52</v>
      </c>
      <c r="Q1255" s="72">
        <v>1269.94</v>
      </c>
      <c r="R1255" s="75">
        <v>45722</v>
      </c>
      <c r="S1255" s="72" t="str">
        <f>TEXT(Table15[[#This Row],[Billing_Date]],"YYYY")</f>
        <v>2025</v>
      </c>
      <c r="T1255" s="75">
        <v>45863</v>
      </c>
      <c r="U1255" s="72" t="s">
        <v>28</v>
      </c>
      <c r="V1255" s="72">
        <f>IF(Table15[[#This Row],[Payment_Status]]="Paid",1,0)</f>
        <v>1</v>
      </c>
      <c r="W1255" s="72">
        <f>IF(Table15[[#This Row],[Payment_Status]]="Unpaid",1,0)</f>
        <v>0</v>
      </c>
      <c r="X1255" s="72">
        <f>IF(Table15[[#This Row],[Payment_Status]]="Pending",1,0)</f>
        <v>0</v>
      </c>
      <c r="Y1255" s="72" t="s">
        <v>29</v>
      </c>
      <c r="Z1255" s="72" t="s">
        <v>30</v>
      </c>
      <c r="AA1255" s="72" t="s">
        <v>31</v>
      </c>
      <c r="AB1255" s="72">
        <v>99.3</v>
      </c>
      <c r="AC1255" s="72">
        <v>86.7</v>
      </c>
      <c r="AD1255" s="72" t="s">
        <v>32</v>
      </c>
      <c r="AE1255" s="73">
        <v>43382</v>
      </c>
      <c r="AF1255" s="72">
        <v>55</v>
      </c>
      <c r="AG1255" s="76" t="s">
        <v>40</v>
      </c>
    </row>
    <row r="1256" spans="5:33" x14ac:dyDescent="0.3">
      <c r="E1256" s="71" t="s">
        <v>2498</v>
      </c>
      <c r="F1256" s="72" t="s">
        <v>5241</v>
      </c>
      <c r="G1256" s="72" t="s">
        <v>7250</v>
      </c>
      <c r="H1256" s="72" t="s">
        <v>35</v>
      </c>
      <c r="I1256" s="72" t="s">
        <v>8025</v>
      </c>
      <c r="J1256" s="72" t="s">
        <v>8020</v>
      </c>
      <c r="K1256" s="72" t="s">
        <v>2499</v>
      </c>
      <c r="L1256" s="73">
        <v>45709</v>
      </c>
      <c r="M1256" s="74">
        <v>0.67814814814814817</v>
      </c>
      <c r="N1256" s="72">
        <v>42.45</v>
      </c>
      <c r="O1256" s="72">
        <v>1507.21</v>
      </c>
      <c r="P1256" s="72">
        <v>1549.66</v>
      </c>
      <c r="Q1256" s="72">
        <v>278.52</v>
      </c>
      <c r="R1256" s="75">
        <v>45710</v>
      </c>
      <c r="S1256" s="72" t="str">
        <f>TEXT(Table15[[#This Row],[Billing_Date]],"YYYY")</f>
        <v>2025</v>
      </c>
      <c r="T1256" s="75">
        <v>45865</v>
      </c>
      <c r="U1256" s="72" t="s">
        <v>28</v>
      </c>
      <c r="V1256" s="72">
        <f>IF(Table15[[#This Row],[Payment_Status]]="Paid",1,0)</f>
        <v>1</v>
      </c>
      <c r="W1256" s="72">
        <f>IF(Table15[[#This Row],[Payment_Status]]="Unpaid",1,0)</f>
        <v>0</v>
      </c>
      <c r="X1256" s="72">
        <f>IF(Table15[[#This Row],[Payment_Status]]="Pending",1,0)</f>
        <v>0</v>
      </c>
      <c r="Y1256" s="72" t="s">
        <v>38</v>
      </c>
      <c r="Z1256" s="72" t="s">
        <v>44</v>
      </c>
      <c r="AA1256" s="72" t="s">
        <v>31</v>
      </c>
      <c r="AB1256" s="72">
        <v>20.05</v>
      </c>
      <c r="AC1256" s="72">
        <v>22.4</v>
      </c>
      <c r="AD1256" s="72" t="s">
        <v>32</v>
      </c>
      <c r="AE1256" s="73">
        <v>44548</v>
      </c>
      <c r="AF1256" s="72">
        <v>48</v>
      </c>
      <c r="AG1256" s="76" t="s">
        <v>40</v>
      </c>
    </row>
    <row r="1257" spans="5:33" x14ac:dyDescent="0.3">
      <c r="E1257" s="71" t="s">
        <v>2500</v>
      </c>
      <c r="F1257" s="72" t="s">
        <v>5242</v>
      </c>
      <c r="G1257" s="72" t="s">
        <v>7251</v>
      </c>
      <c r="H1257" s="72" t="s">
        <v>30</v>
      </c>
      <c r="I1257" s="72" t="s">
        <v>8030</v>
      </c>
      <c r="J1257" s="72" t="s">
        <v>8023</v>
      </c>
      <c r="K1257" s="72" t="s">
        <v>2501</v>
      </c>
      <c r="L1257" s="73">
        <v>45576</v>
      </c>
      <c r="M1257" s="74">
        <v>0.11009259259259259</v>
      </c>
      <c r="N1257" s="72">
        <v>82.21</v>
      </c>
      <c r="O1257" s="72">
        <v>2809.91</v>
      </c>
      <c r="P1257" s="72">
        <v>2892.12</v>
      </c>
      <c r="Q1257" s="72">
        <v>566.4</v>
      </c>
      <c r="R1257" s="75">
        <v>45824</v>
      </c>
      <c r="S1257" s="72" t="str">
        <f>TEXT(Table15[[#This Row],[Billing_Date]],"YYYY")</f>
        <v>2025</v>
      </c>
      <c r="T1257" s="75">
        <v>45876</v>
      </c>
      <c r="U1257" s="72" t="s">
        <v>49</v>
      </c>
      <c r="V1257" s="72">
        <f>IF(Table15[[#This Row],[Payment_Status]]="Paid",1,0)</f>
        <v>0</v>
      </c>
      <c r="W1257" s="72">
        <f>IF(Table15[[#This Row],[Payment_Status]]="Unpaid",1,0)</f>
        <v>1</v>
      </c>
      <c r="X1257" s="72">
        <f>IF(Table15[[#This Row],[Payment_Status]]="Pending",1,0)</f>
        <v>0</v>
      </c>
      <c r="Y1257" s="72" t="s">
        <v>43</v>
      </c>
      <c r="Z1257" s="72" t="s">
        <v>30</v>
      </c>
      <c r="AA1257" s="72" t="s">
        <v>63</v>
      </c>
      <c r="AB1257" s="72">
        <v>33.28</v>
      </c>
      <c r="AC1257" s="72">
        <v>48.93</v>
      </c>
      <c r="AD1257" s="72" t="s">
        <v>32</v>
      </c>
      <c r="AE1257" s="73">
        <v>43522</v>
      </c>
      <c r="AF1257" s="72">
        <v>71</v>
      </c>
      <c r="AG1257" s="76" t="s">
        <v>64</v>
      </c>
    </row>
    <row r="1258" spans="5:33" x14ac:dyDescent="0.3">
      <c r="E1258" s="71" t="s">
        <v>2502</v>
      </c>
      <c r="F1258" s="72" t="s">
        <v>5243</v>
      </c>
      <c r="G1258" s="72" t="s">
        <v>7252</v>
      </c>
      <c r="H1258" s="72" t="s">
        <v>35</v>
      </c>
      <c r="I1258" s="72" t="s">
        <v>8029</v>
      </c>
      <c r="J1258" s="72" t="s">
        <v>8020</v>
      </c>
      <c r="K1258" s="72" t="s">
        <v>2503</v>
      </c>
      <c r="L1258" s="73">
        <v>45531</v>
      </c>
      <c r="M1258" s="74">
        <v>0.9487268518518519</v>
      </c>
      <c r="N1258" s="72">
        <v>288.08999999999997</v>
      </c>
      <c r="O1258" s="72">
        <v>2138.13</v>
      </c>
      <c r="P1258" s="72">
        <v>2426.2199999999998</v>
      </c>
      <c r="Q1258" s="72">
        <v>2158.59</v>
      </c>
      <c r="R1258" s="75">
        <v>45697</v>
      </c>
      <c r="S1258" s="72" t="str">
        <f>TEXT(Table15[[#This Row],[Billing_Date]],"YYYY")</f>
        <v>2025</v>
      </c>
      <c r="T1258" s="75">
        <v>45863</v>
      </c>
      <c r="U1258" s="72" t="s">
        <v>49</v>
      </c>
      <c r="V1258" s="72">
        <f>IF(Table15[[#This Row],[Payment_Status]]="Paid",1,0)</f>
        <v>0</v>
      </c>
      <c r="W1258" s="72">
        <f>IF(Table15[[#This Row],[Payment_Status]]="Unpaid",1,0)</f>
        <v>1</v>
      </c>
      <c r="X1258" s="72">
        <f>IF(Table15[[#This Row],[Payment_Status]]="Pending",1,0)</f>
        <v>0</v>
      </c>
      <c r="Y1258" s="72" t="s">
        <v>43</v>
      </c>
      <c r="Z1258" s="72" t="s">
        <v>30</v>
      </c>
      <c r="AA1258" s="72" t="s">
        <v>85</v>
      </c>
      <c r="AB1258" s="72">
        <v>171.18</v>
      </c>
      <c r="AC1258" s="72">
        <v>116.91</v>
      </c>
      <c r="AD1258" s="72" t="s">
        <v>32</v>
      </c>
      <c r="AE1258" s="73">
        <v>44147</v>
      </c>
      <c r="AF1258" s="72">
        <v>50</v>
      </c>
      <c r="AG1258" s="76" t="s">
        <v>40</v>
      </c>
    </row>
    <row r="1259" spans="5:33" x14ac:dyDescent="0.3">
      <c r="E1259" s="71" t="s">
        <v>2505</v>
      </c>
      <c r="F1259" s="72" t="s">
        <v>5245</v>
      </c>
      <c r="G1259" s="72" t="s">
        <v>7254</v>
      </c>
      <c r="H1259" s="72" t="s">
        <v>26</v>
      </c>
      <c r="I1259" s="72" t="s">
        <v>8027</v>
      </c>
      <c r="J1259" s="72" t="s">
        <v>8022</v>
      </c>
      <c r="K1259" s="72" t="s">
        <v>2506</v>
      </c>
      <c r="L1259" s="73">
        <v>45728</v>
      </c>
      <c r="M1259" s="74">
        <v>0.13982638888888888</v>
      </c>
      <c r="N1259" s="72">
        <v>22.81</v>
      </c>
      <c r="O1259" s="72">
        <v>2723.01</v>
      </c>
      <c r="P1259" s="72">
        <v>2745.82</v>
      </c>
      <c r="Q1259" s="72">
        <v>166.98</v>
      </c>
      <c r="R1259" s="75">
        <v>45732</v>
      </c>
      <c r="S1259" s="72" t="str">
        <f>TEXT(Table15[[#This Row],[Billing_Date]],"YYYY")</f>
        <v>2025</v>
      </c>
      <c r="T1259" s="75">
        <v>45880</v>
      </c>
      <c r="U1259" s="72" t="s">
        <v>49</v>
      </c>
      <c r="V1259" s="72">
        <f>IF(Table15[[#This Row],[Payment_Status]]="Paid",1,0)</f>
        <v>0</v>
      </c>
      <c r="W1259" s="72">
        <f>IF(Table15[[#This Row],[Payment_Status]]="Unpaid",1,0)</f>
        <v>1</v>
      </c>
      <c r="X1259" s="72">
        <f>IF(Table15[[#This Row],[Payment_Status]]="Pending",1,0)</f>
        <v>0</v>
      </c>
      <c r="Y1259" s="72" t="s">
        <v>58</v>
      </c>
      <c r="Z1259" s="72" t="s">
        <v>44</v>
      </c>
      <c r="AA1259" s="72" t="s">
        <v>31</v>
      </c>
      <c r="AB1259" s="72">
        <v>9.8699999999999992</v>
      </c>
      <c r="AC1259" s="72">
        <v>12.94</v>
      </c>
      <c r="AD1259" s="72" t="s">
        <v>32</v>
      </c>
      <c r="AE1259" s="73">
        <v>42933</v>
      </c>
      <c r="AF1259" s="72">
        <v>25</v>
      </c>
      <c r="AG1259" s="76" t="s">
        <v>33</v>
      </c>
    </row>
    <row r="1260" spans="5:33" x14ac:dyDescent="0.3">
      <c r="E1260" s="71" t="s">
        <v>2507</v>
      </c>
      <c r="F1260" s="72" t="s">
        <v>5246</v>
      </c>
      <c r="G1260" s="72" t="s">
        <v>7255</v>
      </c>
      <c r="H1260" s="72" t="s">
        <v>30</v>
      </c>
      <c r="I1260" s="72" t="s">
        <v>8026</v>
      </c>
      <c r="J1260" s="72" t="s">
        <v>8021</v>
      </c>
      <c r="K1260" s="72" t="s">
        <v>2508</v>
      </c>
      <c r="L1260" s="73">
        <v>45554</v>
      </c>
      <c r="M1260" s="74">
        <v>0.39001157407407405</v>
      </c>
      <c r="N1260" s="72">
        <v>237.41</v>
      </c>
      <c r="O1260" s="72">
        <v>4754.57</v>
      </c>
      <c r="P1260" s="72">
        <v>4991.9799999999996</v>
      </c>
      <c r="Q1260" s="72">
        <v>1438.79</v>
      </c>
      <c r="R1260" s="75">
        <v>45804</v>
      </c>
      <c r="S1260" s="72" t="str">
        <f>TEXT(Table15[[#This Row],[Billing_Date]],"YYYY")</f>
        <v>2025</v>
      </c>
      <c r="T1260" s="75">
        <v>45872</v>
      </c>
      <c r="U1260" s="72" t="s">
        <v>28</v>
      </c>
      <c r="V1260" s="72">
        <f>IF(Table15[[#This Row],[Payment_Status]]="Paid",1,0)</f>
        <v>1</v>
      </c>
      <c r="W1260" s="72">
        <f>IF(Table15[[#This Row],[Payment_Status]]="Unpaid",1,0)</f>
        <v>0</v>
      </c>
      <c r="X1260" s="72">
        <f>IF(Table15[[#This Row],[Payment_Status]]="Pending",1,0)</f>
        <v>0</v>
      </c>
      <c r="Y1260" s="72" t="s">
        <v>29</v>
      </c>
      <c r="Z1260" s="72" t="s">
        <v>30</v>
      </c>
      <c r="AA1260" s="72" t="s">
        <v>85</v>
      </c>
      <c r="AB1260" s="72">
        <v>156.63999999999999</v>
      </c>
      <c r="AC1260" s="72">
        <v>80.77</v>
      </c>
      <c r="AD1260" s="72" t="s">
        <v>46</v>
      </c>
      <c r="AE1260" s="73">
        <v>45051</v>
      </c>
      <c r="AF1260" s="72">
        <v>27</v>
      </c>
      <c r="AG1260" s="76" t="s">
        <v>33</v>
      </c>
    </row>
    <row r="1261" spans="5:33" x14ac:dyDescent="0.3">
      <c r="E1261" s="71" t="s">
        <v>2509</v>
      </c>
      <c r="F1261" s="72" t="s">
        <v>5247</v>
      </c>
      <c r="G1261" s="72" t="s">
        <v>7256</v>
      </c>
      <c r="H1261" s="72" t="s">
        <v>26</v>
      </c>
      <c r="I1261" s="72" t="s">
        <v>8031</v>
      </c>
      <c r="J1261" s="72" t="s">
        <v>8024</v>
      </c>
      <c r="K1261" s="72" t="s">
        <v>2510</v>
      </c>
      <c r="L1261" s="73">
        <v>45710</v>
      </c>
      <c r="M1261" s="74">
        <v>0.63108796296296299</v>
      </c>
      <c r="N1261" s="72">
        <v>280.57</v>
      </c>
      <c r="O1261" s="72">
        <v>1413.32</v>
      </c>
      <c r="P1261" s="72">
        <v>1693.8899999999901</v>
      </c>
      <c r="Q1261" s="72">
        <v>2091.61</v>
      </c>
      <c r="R1261" s="75">
        <v>45801</v>
      </c>
      <c r="S1261" s="72" t="str">
        <f>TEXT(Table15[[#This Row],[Billing_Date]],"YYYY")</f>
        <v>2025</v>
      </c>
      <c r="T1261" s="75">
        <v>45862</v>
      </c>
      <c r="U1261" s="72" t="s">
        <v>28</v>
      </c>
      <c r="V1261" s="72">
        <f>IF(Table15[[#This Row],[Payment_Status]]="Paid",1,0)</f>
        <v>1</v>
      </c>
      <c r="W1261" s="72">
        <f>IF(Table15[[#This Row],[Payment_Status]]="Unpaid",1,0)</f>
        <v>0</v>
      </c>
      <c r="X1261" s="72">
        <f>IF(Table15[[#This Row],[Payment_Status]]="Pending",1,0)</f>
        <v>0</v>
      </c>
      <c r="Y1261" s="72" t="s">
        <v>29</v>
      </c>
      <c r="Z1261" s="72" t="s">
        <v>44</v>
      </c>
      <c r="AA1261" s="72" t="s">
        <v>31</v>
      </c>
      <c r="AB1261" s="72">
        <v>170.74</v>
      </c>
      <c r="AC1261" s="72">
        <v>109.83</v>
      </c>
      <c r="AD1261" s="72" t="s">
        <v>46</v>
      </c>
      <c r="AE1261" s="73">
        <v>44625</v>
      </c>
      <c r="AF1261" s="72">
        <v>33</v>
      </c>
      <c r="AG1261" s="76" t="s">
        <v>40</v>
      </c>
    </row>
    <row r="1262" spans="5:33" x14ac:dyDescent="0.3">
      <c r="E1262" s="71" t="s">
        <v>2511</v>
      </c>
      <c r="F1262" s="72" t="s">
        <v>5248</v>
      </c>
      <c r="G1262" s="72" t="s">
        <v>7257</v>
      </c>
      <c r="H1262" s="72" t="s">
        <v>35</v>
      </c>
      <c r="I1262" s="72" t="s">
        <v>8031</v>
      </c>
      <c r="J1262" s="72" t="s">
        <v>8024</v>
      </c>
      <c r="K1262" s="72" t="s">
        <v>2512</v>
      </c>
      <c r="L1262" s="73">
        <v>45811</v>
      </c>
      <c r="M1262" s="74">
        <v>0.47012731481481479</v>
      </c>
      <c r="N1262" s="72">
        <v>432</v>
      </c>
      <c r="O1262" s="72">
        <v>4387.63</v>
      </c>
      <c r="P1262" s="72">
        <v>4819.63</v>
      </c>
      <c r="Q1262" s="72">
        <v>2156.36</v>
      </c>
      <c r="R1262" s="75">
        <v>45815</v>
      </c>
      <c r="S1262" s="72" t="str">
        <f>TEXT(Table15[[#This Row],[Billing_Date]],"YYYY")</f>
        <v>2025</v>
      </c>
      <c r="T1262" s="75">
        <v>45880</v>
      </c>
      <c r="U1262" s="72" t="s">
        <v>37</v>
      </c>
      <c r="V1262" s="72">
        <f>IF(Table15[[#This Row],[Payment_Status]]="Paid",1,0)</f>
        <v>0</v>
      </c>
      <c r="W1262" s="72">
        <f>IF(Table15[[#This Row],[Payment_Status]]="Unpaid",1,0)</f>
        <v>0</v>
      </c>
      <c r="X1262" s="72">
        <f>IF(Table15[[#This Row],[Payment_Status]]="Pending",1,0)</f>
        <v>1</v>
      </c>
      <c r="Y1262" s="72" t="s">
        <v>50</v>
      </c>
      <c r="Z1262" s="72" t="s">
        <v>30</v>
      </c>
      <c r="AA1262" s="72" t="s">
        <v>85</v>
      </c>
      <c r="AB1262" s="72">
        <v>285.86</v>
      </c>
      <c r="AC1262" s="72">
        <v>146.13999999999999</v>
      </c>
      <c r="AD1262" s="72" t="s">
        <v>46</v>
      </c>
      <c r="AE1262" s="73">
        <v>42334</v>
      </c>
      <c r="AF1262" s="72">
        <v>52</v>
      </c>
      <c r="AG1262" s="76" t="s">
        <v>64</v>
      </c>
    </row>
    <row r="1263" spans="5:33" x14ac:dyDescent="0.3">
      <c r="E1263" s="71" t="s">
        <v>2513</v>
      </c>
      <c r="F1263" s="72" t="s">
        <v>5249</v>
      </c>
      <c r="G1263" s="72" t="s">
        <v>7258</v>
      </c>
      <c r="H1263" s="72" t="s">
        <v>26</v>
      </c>
      <c r="I1263" s="72" t="s">
        <v>8027</v>
      </c>
      <c r="J1263" s="72" t="s">
        <v>8022</v>
      </c>
      <c r="K1263" s="72" t="s">
        <v>2514</v>
      </c>
      <c r="L1263" s="73">
        <v>45679</v>
      </c>
      <c r="M1263" s="74">
        <v>0.74575231481481485</v>
      </c>
      <c r="N1263" s="72">
        <v>67.39</v>
      </c>
      <c r="O1263" s="72">
        <v>4416.5</v>
      </c>
      <c r="P1263" s="72">
        <v>4483.8900000000003</v>
      </c>
      <c r="Q1263" s="72">
        <v>432.2</v>
      </c>
      <c r="R1263" s="75">
        <v>45680</v>
      </c>
      <c r="S1263" s="72" t="str">
        <f>TEXT(Table15[[#This Row],[Billing_Date]],"YYYY")</f>
        <v>2025</v>
      </c>
      <c r="T1263" s="75">
        <v>45886</v>
      </c>
      <c r="U1263" s="72" t="s">
        <v>49</v>
      </c>
      <c r="V1263" s="72">
        <f>IF(Table15[[#This Row],[Payment_Status]]="Paid",1,0)</f>
        <v>0</v>
      </c>
      <c r="W1263" s="72">
        <f>IF(Table15[[#This Row],[Payment_Status]]="Unpaid",1,0)</f>
        <v>1</v>
      </c>
      <c r="X1263" s="72">
        <f>IF(Table15[[#This Row],[Payment_Status]]="Pending",1,0)</f>
        <v>0</v>
      </c>
      <c r="Y1263" s="72" t="s">
        <v>58</v>
      </c>
      <c r="Z1263" s="72" t="s">
        <v>44</v>
      </c>
      <c r="AA1263" s="72" t="s">
        <v>85</v>
      </c>
      <c r="AB1263" s="72">
        <v>46.31</v>
      </c>
      <c r="AC1263" s="72">
        <v>21.08</v>
      </c>
      <c r="AD1263" s="72" t="s">
        <v>32</v>
      </c>
      <c r="AE1263" s="73">
        <v>42906</v>
      </c>
      <c r="AF1263" s="72">
        <v>68</v>
      </c>
      <c r="AG1263" s="76" t="s">
        <v>40</v>
      </c>
    </row>
    <row r="1264" spans="5:33" x14ac:dyDescent="0.3">
      <c r="E1264" s="71" t="s">
        <v>2515</v>
      </c>
      <c r="F1264" s="72" t="s">
        <v>5250</v>
      </c>
      <c r="G1264" s="72" t="s">
        <v>7259</v>
      </c>
      <c r="H1264" s="72" t="s">
        <v>35</v>
      </c>
      <c r="I1264" s="72" t="s">
        <v>8026</v>
      </c>
      <c r="J1264" s="72" t="s">
        <v>8021</v>
      </c>
      <c r="K1264" s="72" t="s">
        <v>2516</v>
      </c>
      <c r="L1264" s="73">
        <v>45726</v>
      </c>
      <c r="M1264" s="74">
        <v>0.62924768518518515</v>
      </c>
      <c r="N1264" s="72">
        <v>247.98</v>
      </c>
      <c r="O1264" s="72">
        <v>3720.05</v>
      </c>
      <c r="P1264" s="72">
        <v>3968.03</v>
      </c>
      <c r="Q1264" s="72">
        <v>1804.23</v>
      </c>
      <c r="R1264" s="75">
        <v>45728</v>
      </c>
      <c r="S1264" s="72" t="str">
        <f>TEXT(Table15[[#This Row],[Billing_Date]],"YYYY")</f>
        <v>2025</v>
      </c>
      <c r="T1264" s="75">
        <v>45885</v>
      </c>
      <c r="U1264" s="72" t="s">
        <v>37</v>
      </c>
      <c r="V1264" s="72">
        <f>IF(Table15[[#This Row],[Payment_Status]]="Paid",1,0)</f>
        <v>0</v>
      </c>
      <c r="W1264" s="72">
        <f>IF(Table15[[#This Row],[Payment_Status]]="Unpaid",1,0)</f>
        <v>0</v>
      </c>
      <c r="X1264" s="72">
        <f>IF(Table15[[#This Row],[Payment_Status]]="Pending",1,0)</f>
        <v>1</v>
      </c>
      <c r="Y1264" s="72" t="s">
        <v>58</v>
      </c>
      <c r="Z1264" s="72" t="s">
        <v>39</v>
      </c>
      <c r="AA1264" s="72" t="s">
        <v>45</v>
      </c>
      <c r="AB1264" s="72">
        <v>144.47999999999999</v>
      </c>
      <c r="AC1264" s="72">
        <v>103.5</v>
      </c>
      <c r="AD1264" s="72" t="s">
        <v>46</v>
      </c>
      <c r="AE1264" s="73">
        <v>43135</v>
      </c>
      <c r="AF1264" s="72">
        <v>61</v>
      </c>
      <c r="AG1264" s="76" t="s">
        <v>33</v>
      </c>
    </row>
    <row r="1265" spans="5:33" x14ac:dyDescent="0.3">
      <c r="E1265" s="71" t="s">
        <v>2517</v>
      </c>
      <c r="F1265" s="72" t="s">
        <v>5251</v>
      </c>
      <c r="G1265" s="72" t="s">
        <v>7260</v>
      </c>
      <c r="H1265" s="72" t="s">
        <v>26</v>
      </c>
      <c r="I1265" s="72" t="s">
        <v>8030</v>
      </c>
      <c r="J1265" s="72" t="s">
        <v>8023</v>
      </c>
      <c r="K1265" s="72" t="s">
        <v>2518</v>
      </c>
      <c r="L1265" s="73">
        <v>45620</v>
      </c>
      <c r="M1265" s="74">
        <v>0.33349537037037036</v>
      </c>
      <c r="N1265" s="72">
        <v>173.92</v>
      </c>
      <c r="O1265" s="72">
        <v>3797.55</v>
      </c>
      <c r="P1265" s="72">
        <v>3971.47</v>
      </c>
      <c r="Q1265" s="72">
        <v>906.83</v>
      </c>
      <c r="R1265" s="75">
        <v>45772</v>
      </c>
      <c r="S1265" s="72" t="str">
        <f>TEXT(Table15[[#This Row],[Billing_Date]],"YYYY")</f>
        <v>2025</v>
      </c>
      <c r="T1265" s="75">
        <v>45881</v>
      </c>
      <c r="U1265" s="72" t="s">
        <v>49</v>
      </c>
      <c r="V1265" s="72">
        <f>IF(Table15[[#This Row],[Payment_Status]]="Paid",1,0)</f>
        <v>0</v>
      </c>
      <c r="W1265" s="72">
        <f>IF(Table15[[#This Row],[Payment_Status]]="Unpaid",1,0)</f>
        <v>1</v>
      </c>
      <c r="X1265" s="72">
        <f>IF(Table15[[#This Row],[Payment_Status]]="Pending",1,0)</f>
        <v>0</v>
      </c>
      <c r="Y1265" s="72" t="s">
        <v>29</v>
      </c>
      <c r="Z1265" s="72" t="s">
        <v>39</v>
      </c>
      <c r="AA1265" s="72" t="s">
        <v>45</v>
      </c>
      <c r="AB1265" s="72">
        <v>106.83</v>
      </c>
      <c r="AC1265" s="72">
        <v>67.09</v>
      </c>
      <c r="AD1265" s="72" t="s">
        <v>32</v>
      </c>
      <c r="AE1265" s="73">
        <v>44321</v>
      </c>
      <c r="AF1265" s="72">
        <v>52</v>
      </c>
      <c r="AG1265" s="76" t="s">
        <v>64</v>
      </c>
    </row>
    <row r="1266" spans="5:33" x14ac:dyDescent="0.3">
      <c r="E1266" s="71" t="s">
        <v>2519</v>
      </c>
      <c r="F1266" s="72" t="s">
        <v>5252</v>
      </c>
      <c r="G1266" s="72" t="s">
        <v>7261</v>
      </c>
      <c r="H1266" s="72" t="s">
        <v>35</v>
      </c>
      <c r="I1266" s="72" t="s">
        <v>8026</v>
      </c>
      <c r="J1266" s="72" t="s">
        <v>8021</v>
      </c>
      <c r="K1266" s="72" t="s">
        <v>2520</v>
      </c>
      <c r="L1266" s="73">
        <v>45569</v>
      </c>
      <c r="M1266" s="74">
        <v>0.40693287037037035</v>
      </c>
      <c r="N1266" s="72">
        <v>268.62</v>
      </c>
      <c r="O1266" s="72">
        <v>1668.99</v>
      </c>
      <c r="P1266" s="72">
        <v>1937.61</v>
      </c>
      <c r="Q1266" s="72">
        <v>1423.36</v>
      </c>
      <c r="R1266" s="75">
        <v>45575</v>
      </c>
      <c r="S1266" s="72" t="str">
        <f>TEXT(Table15[[#This Row],[Billing_Date]],"YYYY")</f>
        <v>2024</v>
      </c>
      <c r="T1266" s="75">
        <v>45858</v>
      </c>
      <c r="U1266" s="72" t="s">
        <v>37</v>
      </c>
      <c r="V1266" s="72">
        <f>IF(Table15[[#This Row],[Payment_Status]]="Paid",1,0)</f>
        <v>0</v>
      </c>
      <c r="W1266" s="72">
        <f>IF(Table15[[#This Row],[Payment_Status]]="Unpaid",1,0)</f>
        <v>0</v>
      </c>
      <c r="X1266" s="72">
        <f>IF(Table15[[#This Row],[Payment_Status]]="Pending",1,0)</f>
        <v>1</v>
      </c>
      <c r="Y1266" s="72" t="s">
        <v>50</v>
      </c>
      <c r="Z1266" s="72" t="s">
        <v>30</v>
      </c>
      <c r="AA1266" s="72" t="s">
        <v>45</v>
      </c>
      <c r="AB1266" s="72">
        <v>168.39</v>
      </c>
      <c r="AC1266" s="72">
        <v>100.23</v>
      </c>
      <c r="AD1266" s="72" t="s">
        <v>32</v>
      </c>
      <c r="AE1266" s="73">
        <v>43060</v>
      </c>
      <c r="AF1266" s="72">
        <v>44</v>
      </c>
      <c r="AG1266" s="76" t="s">
        <v>33</v>
      </c>
    </row>
    <row r="1267" spans="5:33" x14ac:dyDescent="0.3">
      <c r="E1267" s="71" t="s">
        <v>2521</v>
      </c>
      <c r="F1267" s="72" t="s">
        <v>5253</v>
      </c>
      <c r="G1267" s="72" t="s">
        <v>7262</v>
      </c>
      <c r="H1267" s="72" t="s">
        <v>35</v>
      </c>
      <c r="I1267" s="72" t="s">
        <v>8025</v>
      </c>
      <c r="J1267" s="72" t="s">
        <v>8020</v>
      </c>
      <c r="K1267" s="72" t="s">
        <v>2522</v>
      </c>
      <c r="L1267" s="73">
        <v>45712</v>
      </c>
      <c r="M1267" s="74">
        <v>0.14603009259259259</v>
      </c>
      <c r="N1267" s="72">
        <v>154.24</v>
      </c>
      <c r="O1267" s="72">
        <v>2654.71</v>
      </c>
      <c r="P1267" s="72">
        <v>2808.95</v>
      </c>
      <c r="Q1267" s="72">
        <v>958.68</v>
      </c>
      <c r="R1267" s="75">
        <v>45788</v>
      </c>
      <c r="S1267" s="72" t="str">
        <f>TEXT(Table15[[#This Row],[Billing_Date]],"YYYY")</f>
        <v>2025</v>
      </c>
      <c r="T1267" s="75">
        <v>45867</v>
      </c>
      <c r="U1267" s="72" t="s">
        <v>28</v>
      </c>
      <c r="V1267" s="72">
        <f>IF(Table15[[#This Row],[Payment_Status]]="Paid",1,0)</f>
        <v>1</v>
      </c>
      <c r="W1267" s="72">
        <f>IF(Table15[[#This Row],[Payment_Status]]="Unpaid",1,0)</f>
        <v>0</v>
      </c>
      <c r="X1267" s="72">
        <f>IF(Table15[[#This Row],[Payment_Status]]="Pending",1,0)</f>
        <v>0</v>
      </c>
      <c r="Y1267" s="72" t="s">
        <v>38</v>
      </c>
      <c r="Z1267" s="72" t="s">
        <v>30</v>
      </c>
      <c r="AA1267" s="72" t="s">
        <v>31</v>
      </c>
      <c r="AB1267" s="72">
        <v>78.05</v>
      </c>
      <c r="AC1267" s="72">
        <v>76.19</v>
      </c>
      <c r="AD1267" s="72" t="s">
        <v>32</v>
      </c>
      <c r="AE1267" s="73">
        <v>42850</v>
      </c>
      <c r="AF1267" s="72">
        <v>21</v>
      </c>
      <c r="AG1267" s="76" t="s">
        <v>40</v>
      </c>
    </row>
    <row r="1268" spans="5:33" x14ac:dyDescent="0.3">
      <c r="E1268" s="71" t="s">
        <v>2523</v>
      </c>
      <c r="F1268" s="72" t="s">
        <v>5254</v>
      </c>
      <c r="G1268" s="72" t="s">
        <v>7263</v>
      </c>
      <c r="H1268" s="72" t="s">
        <v>30</v>
      </c>
      <c r="I1268" s="72" t="s">
        <v>8031</v>
      </c>
      <c r="J1268" s="72" t="s">
        <v>8024</v>
      </c>
      <c r="K1268" s="72" t="s">
        <v>2524</v>
      </c>
      <c r="L1268" s="73">
        <v>45627</v>
      </c>
      <c r="M1268" s="74">
        <v>0.92464120370370373</v>
      </c>
      <c r="N1268" s="72">
        <v>306.98</v>
      </c>
      <c r="O1268" s="72">
        <v>4771.79</v>
      </c>
      <c r="P1268" s="72">
        <v>5078.7700000000004</v>
      </c>
      <c r="Q1268" s="72">
        <v>1743.31</v>
      </c>
      <c r="R1268" s="75">
        <v>45739</v>
      </c>
      <c r="S1268" s="72" t="str">
        <f>TEXT(Table15[[#This Row],[Billing_Date]],"YYYY")</f>
        <v>2025</v>
      </c>
      <c r="T1268" s="75">
        <v>45863</v>
      </c>
      <c r="U1268" s="72" t="s">
        <v>37</v>
      </c>
      <c r="V1268" s="72">
        <f>IF(Table15[[#This Row],[Payment_Status]]="Paid",1,0)</f>
        <v>0</v>
      </c>
      <c r="W1268" s="72">
        <f>IF(Table15[[#This Row],[Payment_Status]]="Unpaid",1,0)</f>
        <v>0</v>
      </c>
      <c r="X1268" s="72">
        <f>IF(Table15[[#This Row],[Payment_Status]]="Pending",1,0)</f>
        <v>1</v>
      </c>
      <c r="Y1268" s="72" t="s">
        <v>50</v>
      </c>
      <c r="Z1268" s="72" t="s">
        <v>39</v>
      </c>
      <c r="AA1268" s="72" t="s">
        <v>85</v>
      </c>
      <c r="AB1268" s="72">
        <v>213.63</v>
      </c>
      <c r="AC1268" s="72">
        <v>93.35</v>
      </c>
      <c r="AD1268" s="72" t="s">
        <v>46</v>
      </c>
      <c r="AE1268" s="73">
        <v>43815</v>
      </c>
      <c r="AF1268" s="72">
        <v>33</v>
      </c>
      <c r="AG1268" s="76" t="s">
        <v>40</v>
      </c>
    </row>
    <row r="1269" spans="5:33" x14ac:dyDescent="0.3">
      <c r="E1269" s="71" t="s">
        <v>3490</v>
      </c>
      <c r="F1269" s="72" t="s">
        <v>5255</v>
      </c>
      <c r="G1269" s="72" t="s">
        <v>7264</v>
      </c>
      <c r="H1269" s="72" t="s">
        <v>35</v>
      </c>
      <c r="I1269" s="72" t="s">
        <v>8029</v>
      </c>
      <c r="J1269" s="72" t="s">
        <v>8020</v>
      </c>
      <c r="K1269" s="72" t="s">
        <v>3491</v>
      </c>
      <c r="L1269" s="73">
        <v>45800</v>
      </c>
      <c r="M1269" s="74">
        <v>0.3772800925925926</v>
      </c>
      <c r="N1269" s="72">
        <v>485.95</v>
      </c>
      <c r="O1269" s="72">
        <v>3589.87</v>
      </c>
      <c r="P1269" s="72">
        <v>4075.8199999999902</v>
      </c>
      <c r="Q1269" s="72">
        <v>2868.82</v>
      </c>
      <c r="R1269" s="75">
        <v>45840</v>
      </c>
      <c r="S1269" s="72" t="str">
        <f>TEXT(Table15[[#This Row],[Billing_Date]],"YYYY")</f>
        <v>2025</v>
      </c>
      <c r="T1269" s="75">
        <v>45880</v>
      </c>
      <c r="U1269" s="72" t="s">
        <v>28</v>
      </c>
      <c r="V1269" s="72">
        <f>IF(Table15[[#This Row],[Payment_Status]]="Paid",1,0)</f>
        <v>1</v>
      </c>
      <c r="W1269" s="72">
        <f>IF(Table15[[#This Row],[Payment_Status]]="Unpaid",1,0)</f>
        <v>0</v>
      </c>
      <c r="X1269" s="72">
        <f>IF(Table15[[#This Row],[Payment_Status]]="Pending",1,0)</f>
        <v>0</v>
      </c>
      <c r="Y1269" s="72" t="s">
        <v>38</v>
      </c>
      <c r="Z1269" s="72" t="s">
        <v>39</v>
      </c>
      <c r="AA1269" s="72" t="s">
        <v>45</v>
      </c>
      <c r="AB1269" s="72">
        <v>314.99</v>
      </c>
      <c r="AC1269" s="72">
        <v>170.96</v>
      </c>
      <c r="AD1269" s="72" t="s">
        <v>46</v>
      </c>
      <c r="AE1269" s="73">
        <v>45083</v>
      </c>
      <c r="AF1269" s="72">
        <v>42</v>
      </c>
      <c r="AG1269" s="76" t="s">
        <v>64</v>
      </c>
    </row>
    <row r="1270" spans="5:33" x14ac:dyDescent="0.3">
      <c r="E1270" s="71" t="s">
        <v>2527</v>
      </c>
      <c r="F1270" s="72" t="s">
        <v>5256</v>
      </c>
      <c r="G1270" s="72" t="s">
        <v>7265</v>
      </c>
      <c r="H1270" s="72" t="s">
        <v>35</v>
      </c>
      <c r="I1270" s="72" t="s">
        <v>8030</v>
      </c>
      <c r="J1270" s="72" t="s">
        <v>8023</v>
      </c>
      <c r="K1270" s="72" t="s">
        <v>2528</v>
      </c>
      <c r="L1270" s="73">
        <v>45818</v>
      </c>
      <c r="M1270" s="74">
        <v>0.36603009259259262</v>
      </c>
      <c r="N1270" s="72">
        <v>83.04</v>
      </c>
      <c r="O1270" s="72">
        <v>3971.25</v>
      </c>
      <c r="P1270" s="72">
        <v>4054.29</v>
      </c>
      <c r="Q1270" s="72">
        <v>385.58</v>
      </c>
      <c r="R1270" s="75">
        <v>45820</v>
      </c>
      <c r="S1270" s="72" t="str">
        <f>TEXT(Table15[[#This Row],[Billing_Date]],"YYYY")</f>
        <v>2025</v>
      </c>
      <c r="T1270" s="75">
        <v>45874</v>
      </c>
      <c r="U1270" s="72" t="s">
        <v>37</v>
      </c>
      <c r="V1270" s="72">
        <f>IF(Table15[[#This Row],[Payment_Status]]="Paid",1,0)</f>
        <v>0</v>
      </c>
      <c r="W1270" s="72">
        <f>IF(Table15[[#This Row],[Payment_Status]]="Unpaid",1,0)</f>
        <v>0</v>
      </c>
      <c r="X1270" s="72">
        <f>IF(Table15[[#This Row],[Payment_Status]]="Pending",1,0)</f>
        <v>1</v>
      </c>
      <c r="Y1270" s="72" t="s">
        <v>29</v>
      </c>
      <c r="Z1270" s="72" t="s">
        <v>44</v>
      </c>
      <c r="AA1270" s="72" t="s">
        <v>45</v>
      </c>
      <c r="AB1270" s="72">
        <v>51.17</v>
      </c>
      <c r="AC1270" s="72">
        <v>31.87</v>
      </c>
      <c r="AD1270" s="72" t="s">
        <v>32</v>
      </c>
      <c r="AE1270" s="73">
        <v>42612</v>
      </c>
      <c r="AF1270" s="72">
        <v>44</v>
      </c>
      <c r="AG1270" s="76" t="s">
        <v>33</v>
      </c>
    </row>
    <row r="1271" spans="5:33" x14ac:dyDescent="0.3">
      <c r="E1271" s="71" t="s">
        <v>2529</v>
      </c>
      <c r="F1271" s="72" t="s">
        <v>5257</v>
      </c>
      <c r="G1271" s="72" t="s">
        <v>7266</v>
      </c>
      <c r="H1271" s="72" t="s">
        <v>26</v>
      </c>
      <c r="I1271" s="72" t="s">
        <v>8029</v>
      </c>
      <c r="J1271" s="72" t="s">
        <v>8020</v>
      </c>
      <c r="K1271" s="72" t="s">
        <v>2530</v>
      </c>
      <c r="L1271" s="73">
        <v>45685</v>
      </c>
      <c r="M1271" s="74">
        <v>1.1238425925925926E-2</v>
      </c>
      <c r="N1271" s="72">
        <v>303.39999999999998</v>
      </c>
      <c r="O1271" s="72">
        <v>2037.54</v>
      </c>
      <c r="P1271" s="72">
        <v>2340.94</v>
      </c>
      <c r="Q1271" s="72">
        <v>1805.25</v>
      </c>
      <c r="R1271" s="75">
        <v>45689</v>
      </c>
      <c r="S1271" s="72" t="str">
        <f>TEXT(Table15[[#This Row],[Billing_Date]],"YYYY")</f>
        <v>2025</v>
      </c>
      <c r="T1271" s="75">
        <v>45870</v>
      </c>
      <c r="U1271" s="72" t="s">
        <v>37</v>
      </c>
      <c r="V1271" s="72">
        <f>IF(Table15[[#This Row],[Payment_Status]]="Paid",1,0)</f>
        <v>0</v>
      </c>
      <c r="W1271" s="72">
        <f>IF(Table15[[#This Row],[Payment_Status]]="Unpaid",1,0)</f>
        <v>0</v>
      </c>
      <c r="X1271" s="72">
        <f>IF(Table15[[#This Row],[Payment_Status]]="Pending",1,0)</f>
        <v>1</v>
      </c>
      <c r="Y1271" s="72" t="s">
        <v>58</v>
      </c>
      <c r="Z1271" s="72" t="s">
        <v>44</v>
      </c>
      <c r="AA1271" s="72" t="s">
        <v>31</v>
      </c>
      <c r="AB1271" s="72">
        <v>156.54</v>
      </c>
      <c r="AC1271" s="72">
        <v>146.86000000000001</v>
      </c>
      <c r="AD1271" s="72" t="s">
        <v>32</v>
      </c>
      <c r="AE1271" s="73">
        <v>42556</v>
      </c>
      <c r="AF1271" s="72">
        <v>54</v>
      </c>
      <c r="AG1271" s="76" t="s">
        <v>64</v>
      </c>
    </row>
    <row r="1272" spans="5:33" x14ac:dyDescent="0.3">
      <c r="E1272" s="71" t="s">
        <v>2531</v>
      </c>
      <c r="F1272" s="72" t="s">
        <v>5258</v>
      </c>
      <c r="G1272" s="72" t="s">
        <v>7267</v>
      </c>
      <c r="H1272" s="72" t="s">
        <v>30</v>
      </c>
      <c r="I1272" s="72" t="s">
        <v>8026</v>
      </c>
      <c r="J1272" s="72" t="s">
        <v>8021</v>
      </c>
      <c r="K1272" s="72" t="s">
        <v>2532</v>
      </c>
      <c r="L1272" s="73">
        <v>45635</v>
      </c>
      <c r="M1272" s="74">
        <v>0.50048611111111108</v>
      </c>
      <c r="N1272" s="72">
        <v>140.27000000000001</v>
      </c>
      <c r="O1272" s="72">
        <v>1834.21</v>
      </c>
      <c r="P1272" s="72">
        <v>1974.48</v>
      </c>
      <c r="Q1272" s="72">
        <v>1014.13</v>
      </c>
      <c r="R1272" s="75">
        <v>45684</v>
      </c>
      <c r="S1272" s="72" t="str">
        <f>TEXT(Table15[[#This Row],[Billing_Date]],"YYYY")</f>
        <v>2025</v>
      </c>
      <c r="T1272" s="75">
        <v>45878</v>
      </c>
      <c r="U1272" s="72" t="s">
        <v>28</v>
      </c>
      <c r="V1272" s="72">
        <f>IF(Table15[[#This Row],[Payment_Status]]="Paid",1,0)</f>
        <v>1</v>
      </c>
      <c r="W1272" s="72">
        <f>IF(Table15[[#This Row],[Payment_Status]]="Unpaid",1,0)</f>
        <v>0</v>
      </c>
      <c r="X1272" s="72">
        <f>IF(Table15[[#This Row],[Payment_Status]]="Pending",1,0)</f>
        <v>0</v>
      </c>
      <c r="Y1272" s="72" t="s">
        <v>43</v>
      </c>
      <c r="Z1272" s="72" t="s">
        <v>30</v>
      </c>
      <c r="AA1272" s="72" t="s">
        <v>51</v>
      </c>
      <c r="AB1272" s="72">
        <v>71.040000000000006</v>
      </c>
      <c r="AC1272" s="72">
        <v>69.23</v>
      </c>
      <c r="AD1272" s="72" t="s">
        <v>46</v>
      </c>
      <c r="AE1272" s="73">
        <v>42220</v>
      </c>
      <c r="AF1272" s="72">
        <v>45</v>
      </c>
      <c r="AG1272" s="76" t="s">
        <v>64</v>
      </c>
    </row>
    <row r="1273" spans="5:33" x14ac:dyDescent="0.3">
      <c r="E1273" s="71" t="s">
        <v>2533</v>
      </c>
      <c r="F1273" s="72" t="s">
        <v>5259</v>
      </c>
      <c r="G1273" s="72" t="s">
        <v>7268</v>
      </c>
      <c r="H1273" s="72" t="s">
        <v>30</v>
      </c>
      <c r="I1273" s="72" t="s">
        <v>8025</v>
      </c>
      <c r="J1273" s="72" t="s">
        <v>8020</v>
      </c>
      <c r="K1273" s="72" t="s">
        <v>2534</v>
      </c>
      <c r="L1273" s="73">
        <v>45731</v>
      </c>
      <c r="M1273" s="74">
        <v>0.94521990740740736</v>
      </c>
      <c r="N1273" s="72">
        <v>113.36</v>
      </c>
      <c r="O1273" s="72">
        <v>2516.2199999999998</v>
      </c>
      <c r="P1273" s="72">
        <v>2629.58</v>
      </c>
      <c r="Q1273" s="72">
        <v>657.87</v>
      </c>
      <c r="R1273" s="75">
        <v>45732</v>
      </c>
      <c r="S1273" s="72" t="str">
        <f>TEXT(Table15[[#This Row],[Billing_Date]],"YYYY")</f>
        <v>2025</v>
      </c>
      <c r="T1273" s="75">
        <v>45864</v>
      </c>
      <c r="U1273" s="72" t="s">
        <v>49</v>
      </c>
      <c r="V1273" s="72">
        <f>IF(Table15[[#This Row],[Payment_Status]]="Paid",1,0)</f>
        <v>0</v>
      </c>
      <c r="W1273" s="72">
        <f>IF(Table15[[#This Row],[Payment_Status]]="Unpaid",1,0)</f>
        <v>1</v>
      </c>
      <c r="X1273" s="72">
        <f>IF(Table15[[#This Row],[Payment_Status]]="Pending",1,0)</f>
        <v>0</v>
      </c>
      <c r="Y1273" s="72" t="s">
        <v>29</v>
      </c>
      <c r="Z1273" s="72" t="s">
        <v>44</v>
      </c>
      <c r="AA1273" s="72" t="s">
        <v>45</v>
      </c>
      <c r="AB1273" s="72">
        <v>57.47</v>
      </c>
      <c r="AC1273" s="72">
        <v>55.89</v>
      </c>
      <c r="AD1273" s="72" t="s">
        <v>46</v>
      </c>
      <c r="AE1273" s="73">
        <v>42423</v>
      </c>
      <c r="AF1273" s="72">
        <v>37</v>
      </c>
      <c r="AG1273" s="76" t="s">
        <v>64</v>
      </c>
    </row>
    <row r="1274" spans="5:33" x14ac:dyDescent="0.3">
      <c r="E1274" s="71" t="s">
        <v>2535</v>
      </c>
      <c r="F1274" s="72" t="s">
        <v>5260</v>
      </c>
      <c r="G1274" s="72" t="s">
        <v>7269</v>
      </c>
      <c r="H1274" s="72" t="s">
        <v>30</v>
      </c>
      <c r="I1274" s="72" t="s">
        <v>8030</v>
      </c>
      <c r="J1274" s="72" t="s">
        <v>8023</v>
      </c>
      <c r="K1274" s="72" t="s">
        <v>2536</v>
      </c>
      <c r="L1274" s="73">
        <v>45765</v>
      </c>
      <c r="M1274" s="74">
        <v>0.60658564814814819</v>
      </c>
      <c r="N1274" s="72">
        <v>55.36</v>
      </c>
      <c r="O1274" s="72">
        <v>3273.39</v>
      </c>
      <c r="P1274" s="72">
        <v>3328.75</v>
      </c>
      <c r="Q1274" s="72">
        <v>340.43</v>
      </c>
      <c r="R1274" s="75">
        <v>45770</v>
      </c>
      <c r="S1274" s="72" t="str">
        <f>TEXT(Table15[[#This Row],[Billing_Date]],"YYYY")</f>
        <v>2025</v>
      </c>
      <c r="T1274" s="75">
        <v>45870</v>
      </c>
      <c r="U1274" s="72" t="s">
        <v>28</v>
      </c>
      <c r="V1274" s="72">
        <f>IF(Table15[[#This Row],[Payment_Status]]="Paid",1,0)</f>
        <v>1</v>
      </c>
      <c r="W1274" s="72">
        <f>IF(Table15[[#This Row],[Payment_Status]]="Unpaid",1,0)</f>
        <v>0</v>
      </c>
      <c r="X1274" s="72">
        <f>IF(Table15[[#This Row],[Payment_Status]]="Pending",1,0)</f>
        <v>0</v>
      </c>
      <c r="Y1274" s="72" t="s">
        <v>38</v>
      </c>
      <c r="Z1274" s="72" t="s">
        <v>44</v>
      </c>
      <c r="AA1274" s="72" t="s">
        <v>85</v>
      </c>
      <c r="AB1274" s="72">
        <v>25.26</v>
      </c>
      <c r="AC1274" s="72">
        <v>30.1</v>
      </c>
      <c r="AD1274" s="72" t="s">
        <v>46</v>
      </c>
      <c r="AE1274" s="73">
        <v>44762</v>
      </c>
      <c r="AF1274" s="72">
        <v>32</v>
      </c>
      <c r="AG1274" s="76" t="s">
        <v>40</v>
      </c>
    </row>
    <row r="1275" spans="5:33" x14ac:dyDescent="0.3">
      <c r="E1275" s="71" t="s">
        <v>2537</v>
      </c>
      <c r="F1275" s="72" t="s">
        <v>5261</v>
      </c>
      <c r="G1275" s="72" t="s">
        <v>7270</v>
      </c>
      <c r="H1275" s="72" t="s">
        <v>35</v>
      </c>
      <c r="I1275" s="72" t="s">
        <v>8030</v>
      </c>
      <c r="J1275" s="72" t="s">
        <v>8023</v>
      </c>
      <c r="K1275" s="72" t="s">
        <v>2538</v>
      </c>
      <c r="L1275" s="73">
        <v>45639</v>
      </c>
      <c r="M1275" s="74">
        <v>0.72598379629629628</v>
      </c>
      <c r="N1275" s="72">
        <v>446.16</v>
      </c>
      <c r="O1275" s="72">
        <v>2815.09</v>
      </c>
      <c r="P1275" s="72">
        <v>3261.25</v>
      </c>
      <c r="Q1275" s="72">
        <v>2701.94</v>
      </c>
      <c r="R1275" s="75">
        <v>45850</v>
      </c>
      <c r="S1275" s="72" t="str">
        <f>TEXT(Table15[[#This Row],[Billing_Date]],"YYYY")</f>
        <v>2025</v>
      </c>
      <c r="T1275" s="75">
        <v>45858</v>
      </c>
      <c r="U1275" s="72" t="s">
        <v>37</v>
      </c>
      <c r="V1275" s="72">
        <f>IF(Table15[[#This Row],[Payment_Status]]="Paid",1,0)</f>
        <v>0</v>
      </c>
      <c r="W1275" s="72">
        <f>IF(Table15[[#This Row],[Payment_Status]]="Unpaid",1,0)</f>
        <v>0</v>
      </c>
      <c r="X1275" s="72">
        <f>IF(Table15[[#This Row],[Payment_Status]]="Pending",1,0)</f>
        <v>1</v>
      </c>
      <c r="Y1275" s="72" t="s">
        <v>58</v>
      </c>
      <c r="Z1275" s="72" t="s">
        <v>39</v>
      </c>
      <c r="AA1275" s="72" t="s">
        <v>45</v>
      </c>
      <c r="AB1275" s="72">
        <v>259.06</v>
      </c>
      <c r="AC1275" s="72">
        <v>187.1</v>
      </c>
      <c r="AD1275" s="72" t="s">
        <v>32</v>
      </c>
      <c r="AE1275" s="73">
        <v>43037</v>
      </c>
      <c r="AF1275" s="72">
        <v>63</v>
      </c>
      <c r="AG1275" s="76" t="s">
        <v>40</v>
      </c>
    </row>
    <row r="1276" spans="5:33" x14ac:dyDescent="0.3">
      <c r="E1276" s="71" t="s">
        <v>2539</v>
      </c>
      <c r="F1276" s="72" t="s">
        <v>5262</v>
      </c>
      <c r="G1276" s="72" t="s">
        <v>7271</v>
      </c>
      <c r="H1276" s="72" t="s">
        <v>26</v>
      </c>
      <c r="I1276" s="72" t="s">
        <v>8030</v>
      </c>
      <c r="J1276" s="72" t="s">
        <v>8023</v>
      </c>
      <c r="K1276" s="72" t="s">
        <v>2540</v>
      </c>
      <c r="L1276" s="73">
        <v>45754</v>
      </c>
      <c r="M1276" s="74">
        <v>8.4247685185185189E-2</v>
      </c>
      <c r="N1276" s="72">
        <v>245.5</v>
      </c>
      <c r="O1276" s="72">
        <v>3738.9</v>
      </c>
      <c r="P1276" s="72">
        <v>3984.4</v>
      </c>
      <c r="Q1276" s="72">
        <v>1435.9</v>
      </c>
      <c r="R1276" s="75">
        <v>45755</v>
      </c>
      <c r="S1276" s="72" t="str">
        <f>TEXT(Table15[[#This Row],[Billing_Date]],"YYYY")</f>
        <v>2025</v>
      </c>
      <c r="T1276" s="75">
        <v>45858</v>
      </c>
      <c r="U1276" s="72" t="s">
        <v>37</v>
      </c>
      <c r="V1276" s="72">
        <f>IF(Table15[[#This Row],[Payment_Status]]="Paid",1,0)</f>
        <v>0</v>
      </c>
      <c r="W1276" s="72">
        <f>IF(Table15[[#This Row],[Payment_Status]]="Unpaid",1,0)</f>
        <v>0</v>
      </c>
      <c r="X1276" s="72">
        <f>IF(Table15[[#This Row],[Payment_Status]]="Pending",1,0)</f>
        <v>1</v>
      </c>
      <c r="Y1276" s="72" t="s">
        <v>58</v>
      </c>
      <c r="Z1276" s="72" t="s">
        <v>39</v>
      </c>
      <c r="AA1276" s="72" t="s">
        <v>85</v>
      </c>
      <c r="AB1276" s="72">
        <v>112.94</v>
      </c>
      <c r="AC1276" s="72">
        <v>132.56</v>
      </c>
      <c r="AD1276" s="72" t="s">
        <v>32</v>
      </c>
      <c r="AE1276" s="73">
        <v>43011</v>
      </c>
      <c r="AF1276" s="72">
        <v>75</v>
      </c>
      <c r="AG1276" s="76" t="s">
        <v>40</v>
      </c>
    </row>
    <row r="1277" spans="5:33" x14ac:dyDescent="0.3">
      <c r="E1277" s="71" t="s">
        <v>2541</v>
      </c>
      <c r="F1277" s="72" t="s">
        <v>5263</v>
      </c>
      <c r="G1277" s="72" t="s">
        <v>7272</v>
      </c>
      <c r="H1277" s="72" t="s">
        <v>35</v>
      </c>
      <c r="I1277" s="72" t="s">
        <v>8026</v>
      </c>
      <c r="J1277" s="72" t="s">
        <v>8021</v>
      </c>
      <c r="K1277" s="72" t="s">
        <v>2542</v>
      </c>
      <c r="L1277" s="73">
        <v>45705</v>
      </c>
      <c r="M1277" s="74">
        <v>0.95959490740740738</v>
      </c>
      <c r="N1277" s="72">
        <v>257.95</v>
      </c>
      <c r="O1277" s="72">
        <v>4405.84</v>
      </c>
      <c r="P1277" s="72">
        <v>4663.79</v>
      </c>
      <c r="Q1277" s="72">
        <v>1641.15</v>
      </c>
      <c r="R1277" s="75">
        <v>45708</v>
      </c>
      <c r="S1277" s="72" t="str">
        <f>TEXT(Table15[[#This Row],[Billing_Date]],"YYYY")</f>
        <v>2025</v>
      </c>
      <c r="T1277" s="75">
        <v>45873</v>
      </c>
      <c r="U1277" s="72" t="s">
        <v>37</v>
      </c>
      <c r="V1277" s="72">
        <f>IF(Table15[[#This Row],[Payment_Status]]="Paid",1,0)</f>
        <v>0</v>
      </c>
      <c r="W1277" s="72">
        <f>IF(Table15[[#This Row],[Payment_Status]]="Unpaid",1,0)</f>
        <v>0</v>
      </c>
      <c r="X1277" s="72">
        <f>IF(Table15[[#This Row],[Payment_Status]]="Pending",1,0)</f>
        <v>1</v>
      </c>
      <c r="Y1277" s="72" t="s">
        <v>50</v>
      </c>
      <c r="Z1277" s="72" t="s">
        <v>44</v>
      </c>
      <c r="AA1277" s="72" t="s">
        <v>63</v>
      </c>
      <c r="AB1277" s="72">
        <v>157.58000000000001</v>
      </c>
      <c r="AC1277" s="72">
        <v>100.37</v>
      </c>
      <c r="AD1277" s="72" t="s">
        <v>46</v>
      </c>
      <c r="AE1277" s="73">
        <v>44865</v>
      </c>
      <c r="AF1277" s="72">
        <v>50</v>
      </c>
      <c r="AG1277" s="76" t="s">
        <v>33</v>
      </c>
    </row>
    <row r="1278" spans="5:33" x14ac:dyDescent="0.3">
      <c r="E1278" s="71" t="s">
        <v>2543</v>
      </c>
      <c r="F1278" s="72" t="s">
        <v>5264</v>
      </c>
      <c r="G1278" s="72" t="s">
        <v>7273</v>
      </c>
      <c r="H1278" s="72" t="s">
        <v>30</v>
      </c>
      <c r="I1278" s="72" t="s">
        <v>8030</v>
      </c>
      <c r="J1278" s="72" t="s">
        <v>8023</v>
      </c>
      <c r="K1278" s="72" t="s">
        <v>2544</v>
      </c>
      <c r="L1278" s="73">
        <v>45714</v>
      </c>
      <c r="M1278" s="74">
        <v>0.65081018518518519</v>
      </c>
      <c r="N1278" s="72">
        <v>181.17</v>
      </c>
      <c r="O1278" s="72">
        <v>3008.97</v>
      </c>
      <c r="P1278" s="72">
        <v>3190.14</v>
      </c>
      <c r="Q1278" s="72">
        <v>1064.8499999999999</v>
      </c>
      <c r="R1278" s="75">
        <v>45714</v>
      </c>
      <c r="S1278" s="72" t="str">
        <f>TEXT(Table15[[#This Row],[Billing_Date]],"YYYY")</f>
        <v>2025</v>
      </c>
      <c r="T1278" s="75">
        <v>45881</v>
      </c>
      <c r="U1278" s="72" t="s">
        <v>37</v>
      </c>
      <c r="V1278" s="72">
        <f>IF(Table15[[#This Row],[Payment_Status]]="Paid",1,0)</f>
        <v>0</v>
      </c>
      <c r="W1278" s="72">
        <f>IF(Table15[[#This Row],[Payment_Status]]="Unpaid",1,0)</f>
        <v>0</v>
      </c>
      <c r="X1278" s="72">
        <f>IF(Table15[[#This Row],[Payment_Status]]="Pending",1,0)</f>
        <v>1</v>
      </c>
      <c r="Y1278" s="72" t="s">
        <v>38</v>
      </c>
      <c r="Z1278" s="72" t="s">
        <v>39</v>
      </c>
      <c r="AA1278" s="72" t="s">
        <v>31</v>
      </c>
      <c r="AB1278" s="72">
        <v>104.28</v>
      </c>
      <c r="AC1278" s="72">
        <v>76.89</v>
      </c>
      <c r="AD1278" s="72" t="s">
        <v>32</v>
      </c>
      <c r="AE1278" s="73">
        <v>43868</v>
      </c>
      <c r="AF1278" s="72">
        <v>70</v>
      </c>
      <c r="AG1278" s="76" t="s">
        <v>33</v>
      </c>
    </row>
    <row r="1279" spans="5:33" x14ac:dyDescent="0.3">
      <c r="E1279" s="71" t="s">
        <v>2545</v>
      </c>
      <c r="F1279" s="72" t="s">
        <v>5265</v>
      </c>
      <c r="G1279" s="72" t="s">
        <v>7274</v>
      </c>
      <c r="H1279" s="72" t="s">
        <v>30</v>
      </c>
      <c r="I1279" s="72" t="s">
        <v>8031</v>
      </c>
      <c r="J1279" s="72" t="s">
        <v>8024</v>
      </c>
      <c r="K1279" s="72" t="s">
        <v>2546</v>
      </c>
      <c r="L1279" s="73">
        <v>45505</v>
      </c>
      <c r="M1279" s="74">
        <v>0.61157407407407405</v>
      </c>
      <c r="N1279" s="72">
        <v>433.78</v>
      </c>
      <c r="O1279" s="72">
        <v>3355.27</v>
      </c>
      <c r="P1279" s="72">
        <v>3789.05</v>
      </c>
      <c r="Q1279" s="72">
        <v>3221.54</v>
      </c>
      <c r="R1279" s="75">
        <v>45785</v>
      </c>
      <c r="S1279" s="72" t="str">
        <f>TEXT(Table15[[#This Row],[Billing_Date]],"YYYY")</f>
        <v>2025</v>
      </c>
      <c r="T1279" s="75">
        <v>45858</v>
      </c>
      <c r="U1279" s="72" t="s">
        <v>37</v>
      </c>
      <c r="V1279" s="72">
        <f>IF(Table15[[#This Row],[Payment_Status]]="Paid",1,0)</f>
        <v>0</v>
      </c>
      <c r="W1279" s="72">
        <f>IF(Table15[[#This Row],[Payment_Status]]="Unpaid",1,0)</f>
        <v>0</v>
      </c>
      <c r="X1279" s="72">
        <f>IF(Table15[[#This Row],[Payment_Status]]="Pending",1,0)</f>
        <v>1</v>
      </c>
      <c r="Y1279" s="72" t="s">
        <v>38</v>
      </c>
      <c r="Z1279" s="72" t="s">
        <v>44</v>
      </c>
      <c r="AA1279" s="72" t="s">
        <v>51</v>
      </c>
      <c r="AB1279" s="72">
        <v>196.31</v>
      </c>
      <c r="AC1279" s="72">
        <v>237.47</v>
      </c>
      <c r="AD1279" s="72" t="s">
        <v>32</v>
      </c>
      <c r="AE1279" s="73">
        <v>44504</v>
      </c>
      <c r="AF1279" s="72">
        <v>60</v>
      </c>
      <c r="AG1279" s="76" t="s">
        <v>40</v>
      </c>
    </row>
    <row r="1280" spans="5:33" x14ac:dyDescent="0.3">
      <c r="E1280" s="71" t="s">
        <v>2547</v>
      </c>
      <c r="F1280" s="72" t="s">
        <v>5266</v>
      </c>
      <c r="G1280" s="72" t="s">
        <v>7275</v>
      </c>
      <c r="H1280" s="72" t="s">
        <v>26</v>
      </c>
      <c r="I1280" s="72" t="s">
        <v>8030</v>
      </c>
      <c r="J1280" s="72" t="s">
        <v>8023</v>
      </c>
      <c r="K1280" s="72" t="s">
        <v>2548</v>
      </c>
      <c r="L1280" s="73">
        <v>45538</v>
      </c>
      <c r="M1280" s="74">
        <v>0.11216435185185185</v>
      </c>
      <c r="N1280" s="72">
        <v>454.45</v>
      </c>
      <c r="O1280" s="72">
        <v>4858.68</v>
      </c>
      <c r="P1280" s="72">
        <v>5313.13</v>
      </c>
      <c r="Q1280" s="72">
        <v>2833.75</v>
      </c>
      <c r="R1280" s="75">
        <v>45541</v>
      </c>
      <c r="S1280" s="72" t="str">
        <f>TEXT(Table15[[#This Row],[Billing_Date]],"YYYY")</f>
        <v>2024</v>
      </c>
      <c r="T1280" s="75">
        <v>45884</v>
      </c>
      <c r="U1280" s="72" t="s">
        <v>37</v>
      </c>
      <c r="V1280" s="72">
        <f>IF(Table15[[#This Row],[Payment_Status]]="Paid",1,0)</f>
        <v>0</v>
      </c>
      <c r="W1280" s="72">
        <f>IF(Table15[[#This Row],[Payment_Status]]="Unpaid",1,0)</f>
        <v>0</v>
      </c>
      <c r="X1280" s="72">
        <f>IF(Table15[[#This Row],[Payment_Status]]="Pending",1,0)</f>
        <v>1</v>
      </c>
      <c r="Y1280" s="72" t="s">
        <v>58</v>
      </c>
      <c r="Z1280" s="72" t="s">
        <v>39</v>
      </c>
      <c r="AA1280" s="72" t="s">
        <v>51</v>
      </c>
      <c r="AB1280" s="72">
        <v>240.41</v>
      </c>
      <c r="AC1280" s="72">
        <v>214.04</v>
      </c>
      <c r="AD1280" s="72" t="s">
        <v>32</v>
      </c>
      <c r="AE1280" s="73">
        <v>42833</v>
      </c>
      <c r="AF1280" s="72">
        <v>66</v>
      </c>
      <c r="AG1280" s="76" t="s">
        <v>33</v>
      </c>
    </row>
    <row r="1281" spans="5:33" x14ac:dyDescent="0.3">
      <c r="E1281" s="71" t="s">
        <v>2549</v>
      </c>
      <c r="F1281" s="72" t="s">
        <v>4740</v>
      </c>
      <c r="G1281" s="72" t="s">
        <v>7276</v>
      </c>
      <c r="H1281" s="72" t="s">
        <v>26</v>
      </c>
      <c r="I1281" s="72" t="s">
        <v>8025</v>
      </c>
      <c r="J1281" s="72" t="s">
        <v>8020</v>
      </c>
      <c r="K1281" s="72" t="s">
        <v>2550</v>
      </c>
      <c r="L1281" s="73">
        <v>45752</v>
      </c>
      <c r="M1281" s="74">
        <v>1.1631944444444445E-2</v>
      </c>
      <c r="N1281" s="72">
        <v>359.99</v>
      </c>
      <c r="O1281" s="72">
        <v>1293.8499999999999</v>
      </c>
      <c r="P1281" s="72">
        <v>1653.84</v>
      </c>
      <c r="Q1281" s="72">
        <v>2445.08</v>
      </c>
      <c r="R1281" s="75">
        <v>45757</v>
      </c>
      <c r="S1281" s="72" t="str">
        <f>TEXT(Table15[[#This Row],[Billing_Date]],"YYYY")</f>
        <v>2025</v>
      </c>
      <c r="T1281" s="75">
        <v>45881</v>
      </c>
      <c r="U1281" s="72" t="s">
        <v>28</v>
      </c>
      <c r="V1281" s="72">
        <f>IF(Table15[[#This Row],[Payment_Status]]="Paid",1,0)</f>
        <v>1</v>
      </c>
      <c r="W1281" s="72">
        <f>IF(Table15[[#This Row],[Payment_Status]]="Unpaid",1,0)</f>
        <v>0</v>
      </c>
      <c r="X1281" s="72">
        <f>IF(Table15[[#This Row],[Payment_Status]]="Pending",1,0)</f>
        <v>0</v>
      </c>
      <c r="Y1281" s="72" t="s">
        <v>58</v>
      </c>
      <c r="Z1281" s="72" t="s">
        <v>39</v>
      </c>
      <c r="AA1281" s="72" t="s">
        <v>63</v>
      </c>
      <c r="AB1281" s="72">
        <v>231.14</v>
      </c>
      <c r="AC1281" s="72">
        <v>128.85</v>
      </c>
      <c r="AD1281" s="72" t="s">
        <v>32</v>
      </c>
      <c r="AE1281" s="73">
        <v>44574</v>
      </c>
      <c r="AF1281" s="72">
        <v>27</v>
      </c>
      <c r="AG1281" s="76" t="s">
        <v>40</v>
      </c>
    </row>
    <row r="1282" spans="5:33" x14ac:dyDescent="0.3">
      <c r="E1282" s="71" t="s">
        <v>52</v>
      </c>
      <c r="F1282" s="72" t="s">
        <v>5267</v>
      </c>
      <c r="G1282" s="72" t="s">
        <v>7277</v>
      </c>
      <c r="H1282" s="72" t="s">
        <v>26</v>
      </c>
      <c r="I1282" s="72" t="s">
        <v>8029</v>
      </c>
      <c r="J1282" s="72" t="s">
        <v>8020</v>
      </c>
      <c r="K1282" s="72" t="s">
        <v>53</v>
      </c>
      <c r="L1282" s="73">
        <v>45510</v>
      </c>
      <c r="M1282" s="74">
        <v>0.40421296296296294</v>
      </c>
      <c r="N1282" s="72">
        <v>27.68</v>
      </c>
      <c r="O1282" s="72">
        <v>4130.07</v>
      </c>
      <c r="P1282" s="72">
        <v>4157.75</v>
      </c>
      <c r="Q1282" s="72">
        <v>134.72</v>
      </c>
      <c r="R1282" s="75">
        <v>45675</v>
      </c>
      <c r="S1282" s="72" t="str">
        <f>TEXT(Table15[[#This Row],[Billing_Date]],"YYYY")</f>
        <v>2025</v>
      </c>
      <c r="T1282" s="75">
        <v>45872</v>
      </c>
      <c r="U1282" s="72" t="s">
        <v>28</v>
      </c>
      <c r="V1282" s="72">
        <f>IF(Table15[[#This Row],[Payment_Status]]="Paid",1,0)</f>
        <v>1</v>
      </c>
      <c r="W1282" s="72">
        <f>IF(Table15[[#This Row],[Payment_Status]]="Unpaid",1,0)</f>
        <v>0</v>
      </c>
      <c r="X1282" s="72">
        <f>IF(Table15[[#This Row],[Payment_Status]]="Pending",1,0)</f>
        <v>0</v>
      </c>
      <c r="Y1282" s="72" t="s">
        <v>38</v>
      </c>
      <c r="Z1282" s="72" t="s">
        <v>44</v>
      </c>
      <c r="AA1282" s="72" t="s">
        <v>31</v>
      </c>
      <c r="AB1282" s="72">
        <v>17.170000000000002</v>
      </c>
      <c r="AC1282" s="72">
        <v>10.51</v>
      </c>
      <c r="AD1282" s="72" t="s">
        <v>46</v>
      </c>
      <c r="AE1282" s="73">
        <v>43322</v>
      </c>
      <c r="AF1282" s="72">
        <v>60</v>
      </c>
      <c r="AG1282" s="76" t="s">
        <v>33</v>
      </c>
    </row>
    <row r="1283" spans="5:33" x14ac:dyDescent="0.3">
      <c r="E1283" s="71" t="s">
        <v>2553</v>
      </c>
      <c r="F1283" s="72" t="s">
        <v>5268</v>
      </c>
      <c r="G1283" s="72" t="s">
        <v>7278</v>
      </c>
      <c r="H1283" s="72" t="s">
        <v>35</v>
      </c>
      <c r="I1283" s="72" t="s">
        <v>8025</v>
      </c>
      <c r="J1283" s="72" t="s">
        <v>8020</v>
      </c>
      <c r="K1283" s="72" t="s">
        <v>2554</v>
      </c>
      <c r="L1283" s="73">
        <v>45738</v>
      </c>
      <c r="M1283" s="74">
        <v>0.68379629629629635</v>
      </c>
      <c r="N1283" s="72">
        <v>128.41</v>
      </c>
      <c r="O1283" s="72">
        <v>3976.02</v>
      </c>
      <c r="P1283" s="72">
        <v>4104.43</v>
      </c>
      <c r="Q1283" s="72">
        <v>753.1</v>
      </c>
      <c r="R1283" s="75">
        <v>45739</v>
      </c>
      <c r="S1283" s="72" t="str">
        <f>TEXT(Table15[[#This Row],[Billing_Date]],"YYYY")</f>
        <v>2025</v>
      </c>
      <c r="T1283" s="75">
        <v>45865</v>
      </c>
      <c r="U1283" s="72" t="s">
        <v>37</v>
      </c>
      <c r="V1283" s="72">
        <f>IF(Table15[[#This Row],[Payment_Status]]="Paid",1,0)</f>
        <v>0</v>
      </c>
      <c r="W1283" s="72">
        <f>IF(Table15[[#This Row],[Payment_Status]]="Unpaid",1,0)</f>
        <v>0</v>
      </c>
      <c r="X1283" s="72">
        <f>IF(Table15[[#This Row],[Payment_Status]]="Pending",1,0)</f>
        <v>1</v>
      </c>
      <c r="Y1283" s="72" t="s">
        <v>50</v>
      </c>
      <c r="Z1283" s="72" t="s">
        <v>30</v>
      </c>
      <c r="AA1283" s="72" t="s">
        <v>45</v>
      </c>
      <c r="AB1283" s="72">
        <v>85.25</v>
      </c>
      <c r="AC1283" s="72">
        <v>43.16</v>
      </c>
      <c r="AD1283" s="72" t="s">
        <v>46</v>
      </c>
      <c r="AE1283" s="73">
        <v>44897</v>
      </c>
      <c r="AF1283" s="72">
        <v>53</v>
      </c>
      <c r="AG1283" s="76" t="s">
        <v>33</v>
      </c>
    </row>
    <row r="1284" spans="5:33" x14ac:dyDescent="0.3">
      <c r="E1284" s="71" t="s">
        <v>2601</v>
      </c>
      <c r="F1284" s="72" t="s">
        <v>5270</v>
      </c>
      <c r="G1284" s="72" t="s">
        <v>7280</v>
      </c>
      <c r="H1284" s="72" t="s">
        <v>30</v>
      </c>
      <c r="I1284" s="72" t="s">
        <v>8025</v>
      </c>
      <c r="J1284" s="72" t="s">
        <v>8020</v>
      </c>
      <c r="K1284" s="72" t="s">
        <v>2602</v>
      </c>
      <c r="L1284" s="73">
        <v>45672</v>
      </c>
      <c r="M1284" s="74">
        <v>0.18377314814814816</v>
      </c>
      <c r="N1284" s="72">
        <v>493.54</v>
      </c>
      <c r="O1284" s="72">
        <v>1079.47</v>
      </c>
      <c r="P1284" s="72">
        <v>1573.01</v>
      </c>
      <c r="Q1284" s="72">
        <v>3473.42</v>
      </c>
      <c r="R1284" s="75">
        <v>45747</v>
      </c>
      <c r="S1284" s="72" t="str">
        <f>TEXT(Table15[[#This Row],[Billing_Date]],"YYYY")</f>
        <v>2025</v>
      </c>
      <c r="T1284" s="75">
        <v>45865</v>
      </c>
      <c r="U1284" s="72" t="s">
        <v>49</v>
      </c>
      <c r="V1284" s="72">
        <f>IF(Table15[[#This Row],[Payment_Status]]="Paid",1,0)</f>
        <v>0</v>
      </c>
      <c r="W1284" s="72">
        <f>IF(Table15[[#This Row],[Payment_Status]]="Unpaid",1,0)</f>
        <v>1</v>
      </c>
      <c r="X1284" s="72">
        <f>IF(Table15[[#This Row],[Payment_Status]]="Pending",1,0)</f>
        <v>0</v>
      </c>
      <c r="Y1284" s="72" t="s">
        <v>58</v>
      </c>
      <c r="Z1284" s="72" t="s">
        <v>30</v>
      </c>
      <c r="AA1284" s="72" t="s">
        <v>45</v>
      </c>
      <c r="AB1284" s="72">
        <v>270.76</v>
      </c>
      <c r="AC1284" s="72">
        <v>222.78</v>
      </c>
      <c r="AD1284" s="72" t="s">
        <v>32</v>
      </c>
      <c r="AE1284" s="73">
        <v>42586</v>
      </c>
      <c r="AF1284" s="72">
        <v>28</v>
      </c>
      <c r="AG1284" s="76" t="s">
        <v>40</v>
      </c>
    </row>
    <row r="1285" spans="5:33" x14ac:dyDescent="0.3">
      <c r="E1285" s="71" t="s">
        <v>2558</v>
      </c>
      <c r="F1285" s="72" t="s">
        <v>5271</v>
      </c>
      <c r="G1285" s="72" t="s">
        <v>7281</v>
      </c>
      <c r="H1285" s="72" t="s">
        <v>26</v>
      </c>
      <c r="I1285" s="72" t="s">
        <v>8026</v>
      </c>
      <c r="J1285" s="72" t="s">
        <v>8021</v>
      </c>
      <c r="K1285" s="72" t="s">
        <v>2559</v>
      </c>
      <c r="L1285" s="73">
        <v>45727</v>
      </c>
      <c r="M1285" s="74">
        <v>0.25962962962962965</v>
      </c>
      <c r="N1285" s="72">
        <v>69.92</v>
      </c>
      <c r="O1285" s="72">
        <v>4276.54</v>
      </c>
      <c r="P1285" s="72">
        <v>4346.46</v>
      </c>
      <c r="Q1285" s="72">
        <v>349.86</v>
      </c>
      <c r="R1285" s="75">
        <v>45729</v>
      </c>
      <c r="S1285" s="72" t="str">
        <f>TEXT(Table15[[#This Row],[Billing_Date]],"YYYY")</f>
        <v>2025</v>
      </c>
      <c r="T1285" s="75">
        <v>45884</v>
      </c>
      <c r="U1285" s="72" t="s">
        <v>49</v>
      </c>
      <c r="V1285" s="72">
        <f>IF(Table15[[#This Row],[Payment_Status]]="Paid",1,0)</f>
        <v>0</v>
      </c>
      <c r="W1285" s="72">
        <f>IF(Table15[[#This Row],[Payment_Status]]="Unpaid",1,0)</f>
        <v>1</v>
      </c>
      <c r="X1285" s="72">
        <f>IF(Table15[[#This Row],[Payment_Status]]="Pending",1,0)</f>
        <v>0</v>
      </c>
      <c r="Y1285" s="72" t="s">
        <v>58</v>
      </c>
      <c r="Z1285" s="72" t="s">
        <v>39</v>
      </c>
      <c r="AA1285" s="72" t="s">
        <v>45</v>
      </c>
      <c r="AB1285" s="72">
        <v>46</v>
      </c>
      <c r="AC1285" s="72">
        <v>23.92</v>
      </c>
      <c r="AD1285" s="72" t="s">
        <v>32</v>
      </c>
      <c r="AE1285" s="73">
        <v>45171</v>
      </c>
      <c r="AF1285" s="72">
        <v>71</v>
      </c>
      <c r="AG1285" s="76" t="s">
        <v>64</v>
      </c>
    </row>
    <row r="1286" spans="5:33" x14ac:dyDescent="0.3">
      <c r="E1286" s="71" t="s">
        <v>2560</v>
      </c>
      <c r="F1286" s="72" t="s">
        <v>5272</v>
      </c>
      <c r="G1286" s="72" t="s">
        <v>7282</v>
      </c>
      <c r="H1286" s="72" t="s">
        <v>30</v>
      </c>
      <c r="I1286" s="72" t="s">
        <v>8026</v>
      </c>
      <c r="J1286" s="72" t="s">
        <v>8021</v>
      </c>
      <c r="K1286" s="72" t="s">
        <v>2561</v>
      </c>
      <c r="L1286" s="73">
        <v>45520</v>
      </c>
      <c r="M1286" s="74">
        <v>8.2858796296296292E-2</v>
      </c>
      <c r="N1286" s="72">
        <v>323.29000000000002</v>
      </c>
      <c r="O1286" s="72">
        <v>1514.32</v>
      </c>
      <c r="P1286" s="72">
        <v>1837.61</v>
      </c>
      <c r="Q1286" s="72">
        <v>1792.26</v>
      </c>
      <c r="R1286" s="75">
        <v>45804</v>
      </c>
      <c r="S1286" s="72" t="str">
        <f>TEXT(Table15[[#This Row],[Billing_Date]],"YYYY")</f>
        <v>2025</v>
      </c>
      <c r="T1286" s="75">
        <v>45865</v>
      </c>
      <c r="U1286" s="72" t="s">
        <v>49</v>
      </c>
      <c r="V1286" s="72">
        <f>IF(Table15[[#This Row],[Payment_Status]]="Paid",1,0)</f>
        <v>0</v>
      </c>
      <c r="W1286" s="72">
        <f>IF(Table15[[#This Row],[Payment_Status]]="Unpaid",1,0)</f>
        <v>1</v>
      </c>
      <c r="X1286" s="72">
        <f>IF(Table15[[#This Row],[Payment_Status]]="Pending",1,0)</f>
        <v>0</v>
      </c>
      <c r="Y1286" s="72" t="s">
        <v>43</v>
      </c>
      <c r="Z1286" s="72" t="s">
        <v>30</v>
      </c>
      <c r="AA1286" s="72" t="s">
        <v>85</v>
      </c>
      <c r="AB1286" s="72">
        <v>225.28</v>
      </c>
      <c r="AC1286" s="72">
        <v>98.01</v>
      </c>
      <c r="AD1286" s="72" t="s">
        <v>32</v>
      </c>
      <c r="AE1286" s="73">
        <v>44982</v>
      </c>
      <c r="AF1286" s="72">
        <v>33</v>
      </c>
      <c r="AG1286" s="76" t="s">
        <v>64</v>
      </c>
    </row>
    <row r="1287" spans="5:33" x14ac:dyDescent="0.3">
      <c r="E1287" s="71" t="s">
        <v>2562</v>
      </c>
      <c r="F1287" s="72" t="s">
        <v>5273</v>
      </c>
      <c r="G1287" s="72" t="s">
        <v>7283</v>
      </c>
      <c r="H1287" s="72" t="s">
        <v>35</v>
      </c>
      <c r="I1287" s="72" t="s">
        <v>8030</v>
      </c>
      <c r="J1287" s="72" t="s">
        <v>8023</v>
      </c>
      <c r="K1287" s="72" t="s">
        <v>2563</v>
      </c>
      <c r="L1287" s="73">
        <v>45610</v>
      </c>
      <c r="M1287" s="74">
        <v>0.79796296296296299</v>
      </c>
      <c r="N1287" s="72">
        <v>458.05</v>
      </c>
      <c r="O1287" s="72">
        <v>3268.97</v>
      </c>
      <c r="P1287" s="72">
        <v>3727.02</v>
      </c>
      <c r="Q1287" s="72">
        <v>2435.83</v>
      </c>
      <c r="R1287" s="75">
        <v>45614</v>
      </c>
      <c r="S1287" s="72" t="str">
        <f>TEXT(Table15[[#This Row],[Billing_Date]],"YYYY")</f>
        <v>2024</v>
      </c>
      <c r="T1287" s="75">
        <v>45879</v>
      </c>
      <c r="U1287" s="72" t="s">
        <v>28</v>
      </c>
      <c r="V1287" s="72">
        <f>IF(Table15[[#This Row],[Payment_Status]]="Paid",1,0)</f>
        <v>1</v>
      </c>
      <c r="W1287" s="72">
        <f>IF(Table15[[#This Row],[Payment_Status]]="Unpaid",1,0)</f>
        <v>0</v>
      </c>
      <c r="X1287" s="72">
        <f>IF(Table15[[#This Row],[Payment_Status]]="Pending",1,0)</f>
        <v>0</v>
      </c>
      <c r="Y1287" s="72" t="s">
        <v>38</v>
      </c>
      <c r="Z1287" s="72" t="s">
        <v>30</v>
      </c>
      <c r="AA1287" s="72" t="s">
        <v>85</v>
      </c>
      <c r="AB1287" s="72">
        <v>211.82</v>
      </c>
      <c r="AC1287" s="72">
        <v>246.23</v>
      </c>
      <c r="AD1287" s="72" t="s">
        <v>46</v>
      </c>
      <c r="AE1287" s="73">
        <v>43791</v>
      </c>
      <c r="AF1287" s="72">
        <v>62</v>
      </c>
      <c r="AG1287" s="76" t="s">
        <v>64</v>
      </c>
    </row>
    <row r="1288" spans="5:33" x14ac:dyDescent="0.3">
      <c r="E1288" s="71" t="s">
        <v>144</v>
      </c>
      <c r="F1288" s="72" t="s">
        <v>5274</v>
      </c>
      <c r="G1288" s="72" t="s">
        <v>7284</v>
      </c>
      <c r="H1288" s="72" t="s">
        <v>26</v>
      </c>
      <c r="I1288" s="72" t="s">
        <v>8031</v>
      </c>
      <c r="J1288" s="72" t="s">
        <v>8024</v>
      </c>
      <c r="K1288" s="72" t="s">
        <v>145</v>
      </c>
      <c r="L1288" s="73">
        <v>45551</v>
      </c>
      <c r="M1288" s="74">
        <v>0.87966435185185188</v>
      </c>
      <c r="N1288" s="72">
        <v>283.52</v>
      </c>
      <c r="O1288" s="72">
        <v>1507.52</v>
      </c>
      <c r="P1288" s="72">
        <v>1791.04</v>
      </c>
      <c r="Q1288" s="72">
        <v>1350.57</v>
      </c>
      <c r="R1288" s="75">
        <v>45645</v>
      </c>
      <c r="S1288" s="72" t="str">
        <f>TEXT(Table15[[#This Row],[Billing_Date]],"YYYY")</f>
        <v>2024</v>
      </c>
      <c r="T1288" s="75">
        <v>45874</v>
      </c>
      <c r="U1288" s="72" t="s">
        <v>28</v>
      </c>
      <c r="V1288" s="72">
        <f>IF(Table15[[#This Row],[Payment_Status]]="Paid",1,0)</f>
        <v>1</v>
      </c>
      <c r="W1288" s="72">
        <f>IF(Table15[[#This Row],[Payment_Status]]="Unpaid",1,0)</f>
        <v>0</v>
      </c>
      <c r="X1288" s="72">
        <f>IF(Table15[[#This Row],[Payment_Status]]="Pending",1,0)</f>
        <v>0</v>
      </c>
      <c r="Y1288" s="72" t="s">
        <v>43</v>
      </c>
      <c r="Z1288" s="72" t="s">
        <v>39</v>
      </c>
      <c r="AA1288" s="72" t="s">
        <v>85</v>
      </c>
      <c r="AB1288" s="72">
        <v>143.80000000000001</v>
      </c>
      <c r="AC1288" s="72">
        <v>139.72</v>
      </c>
      <c r="AD1288" s="72" t="s">
        <v>32</v>
      </c>
      <c r="AE1288" s="73">
        <v>43651</v>
      </c>
      <c r="AF1288" s="72">
        <v>65</v>
      </c>
      <c r="AG1288" s="76" t="s">
        <v>64</v>
      </c>
    </row>
    <row r="1289" spans="5:33" x14ac:dyDescent="0.3">
      <c r="E1289" s="71" t="s">
        <v>2568</v>
      </c>
      <c r="F1289" s="72" t="s">
        <v>5276</v>
      </c>
      <c r="G1289" s="72" t="s">
        <v>7286</v>
      </c>
      <c r="H1289" s="72" t="s">
        <v>26</v>
      </c>
      <c r="I1289" s="72" t="s">
        <v>8030</v>
      </c>
      <c r="J1289" s="72" t="s">
        <v>8023</v>
      </c>
      <c r="K1289" s="72" t="s">
        <v>2569</v>
      </c>
      <c r="L1289" s="73">
        <v>45703</v>
      </c>
      <c r="M1289" s="74">
        <v>0.47241898148148148</v>
      </c>
      <c r="N1289" s="72">
        <v>454.7</v>
      </c>
      <c r="O1289" s="72">
        <v>2777.43</v>
      </c>
      <c r="P1289" s="72">
        <v>3232.1299999999901</v>
      </c>
      <c r="Q1289" s="72">
        <v>2195.7199999999998</v>
      </c>
      <c r="R1289" s="75">
        <v>45839</v>
      </c>
      <c r="S1289" s="72" t="str">
        <f>TEXT(Table15[[#This Row],[Billing_Date]],"YYYY")</f>
        <v>2025</v>
      </c>
      <c r="T1289" s="75">
        <v>45867</v>
      </c>
      <c r="U1289" s="72" t="s">
        <v>37</v>
      </c>
      <c r="V1289" s="72">
        <f>IF(Table15[[#This Row],[Payment_Status]]="Paid",1,0)</f>
        <v>0</v>
      </c>
      <c r="W1289" s="72">
        <f>IF(Table15[[#This Row],[Payment_Status]]="Unpaid",1,0)</f>
        <v>0</v>
      </c>
      <c r="X1289" s="72">
        <f>IF(Table15[[#This Row],[Payment_Status]]="Pending",1,0)</f>
        <v>1</v>
      </c>
      <c r="Y1289" s="72" t="s">
        <v>50</v>
      </c>
      <c r="Z1289" s="72" t="s">
        <v>30</v>
      </c>
      <c r="AA1289" s="72" t="s">
        <v>85</v>
      </c>
      <c r="AB1289" s="72">
        <v>224.53</v>
      </c>
      <c r="AC1289" s="72">
        <v>230.17</v>
      </c>
      <c r="AD1289" s="72" t="s">
        <v>32</v>
      </c>
      <c r="AE1289" s="73">
        <v>44446</v>
      </c>
      <c r="AF1289" s="72">
        <v>73</v>
      </c>
      <c r="AG1289" s="76" t="s">
        <v>33</v>
      </c>
    </row>
    <row r="1290" spans="5:33" x14ac:dyDescent="0.3">
      <c r="E1290" s="71" t="s">
        <v>2570</v>
      </c>
      <c r="F1290" s="72" t="s">
        <v>5277</v>
      </c>
      <c r="G1290" s="72" t="s">
        <v>7287</v>
      </c>
      <c r="H1290" s="72" t="s">
        <v>26</v>
      </c>
      <c r="I1290" s="72" t="s">
        <v>8026</v>
      </c>
      <c r="J1290" s="72" t="s">
        <v>8021</v>
      </c>
      <c r="K1290" s="72" t="s">
        <v>2571</v>
      </c>
      <c r="L1290" s="73">
        <v>45677</v>
      </c>
      <c r="M1290" s="74">
        <v>0.77736111111111106</v>
      </c>
      <c r="N1290" s="72">
        <v>283.47000000000003</v>
      </c>
      <c r="O1290" s="72">
        <v>2074.83</v>
      </c>
      <c r="P1290" s="72">
        <v>2358.3000000000002</v>
      </c>
      <c r="Q1290" s="72">
        <v>2124.1999999999998</v>
      </c>
      <c r="R1290" s="75">
        <v>45688</v>
      </c>
      <c r="S1290" s="72" t="str">
        <f>TEXT(Table15[[#This Row],[Billing_Date]],"YYYY")</f>
        <v>2025</v>
      </c>
      <c r="T1290" s="75">
        <v>45858</v>
      </c>
      <c r="U1290" s="72" t="s">
        <v>28</v>
      </c>
      <c r="V1290" s="72">
        <f>IF(Table15[[#This Row],[Payment_Status]]="Paid",1,0)</f>
        <v>1</v>
      </c>
      <c r="W1290" s="72">
        <f>IF(Table15[[#This Row],[Payment_Status]]="Unpaid",1,0)</f>
        <v>0</v>
      </c>
      <c r="X1290" s="72">
        <f>IF(Table15[[#This Row],[Payment_Status]]="Pending",1,0)</f>
        <v>0</v>
      </c>
      <c r="Y1290" s="72" t="s">
        <v>29</v>
      </c>
      <c r="Z1290" s="72" t="s">
        <v>44</v>
      </c>
      <c r="AA1290" s="72" t="s">
        <v>45</v>
      </c>
      <c r="AB1290" s="72">
        <v>172.8</v>
      </c>
      <c r="AC1290" s="72">
        <v>110.67</v>
      </c>
      <c r="AD1290" s="72" t="s">
        <v>46</v>
      </c>
      <c r="AE1290" s="73">
        <v>42577</v>
      </c>
      <c r="AF1290" s="72">
        <v>32</v>
      </c>
      <c r="AG1290" s="76" t="s">
        <v>64</v>
      </c>
    </row>
    <row r="1291" spans="5:33" x14ac:dyDescent="0.3">
      <c r="E1291" s="71" t="s">
        <v>2572</v>
      </c>
      <c r="F1291" s="72" t="s">
        <v>5278</v>
      </c>
      <c r="G1291" s="72" t="s">
        <v>7288</v>
      </c>
      <c r="H1291" s="72" t="s">
        <v>30</v>
      </c>
      <c r="I1291" s="72" t="s">
        <v>8026</v>
      </c>
      <c r="J1291" s="72" t="s">
        <v>8021</v>
      </c>
      <c r="K1291" s="72" t="s">
        <v>2573</v>
      </c>
      <c r="L1291" s="73">
        <v>45751</v>
      </c>
      <c r="M1291" s="74">
        <v>0.67876157407407411</v>
      </c>
      <c r="N1291" s="72">
        <v>87.57</v>
      </c>
      <c r="O1291" s="72">
        <v>4822.78</v>
      </c>
      <c r="P1291" s="72">
        <v>4910.3499999999904</v>
      </c>
      <c r="Q1291" s="72">
        <v>537.35</v>
      </c>
      <c r="R1291" s="75">
        <v>45754</v>
      </c>
      <c r="S1291" s="72" t="str">
        <f>TEXT(Table15[[#This Row],[Billing_Date]],"YYYY")</f>
        <v>2025</v>
      </c>
      <c r="T1291" s="75">
        <v>45870</v>
      </c>
      <c r="U1291" s="72" t="s">
        <v>28</v>
      </c>
      <c r="V1291" s="72">
        <f>IF(Table15[[#This Row],[Payment_Status]]="Paid",1,0)</f>
        <v>1</v>
      </c>
      <c r="W1291" s="72">
        <f>IF(Table15[[#This Row],[Payment_Status]]="Unpaid",1,0)</f>
        <v>0</v>
      </c>
      <c r="X1291" s="72">
        <f>IF(Table15[[#This Row],[Payment_Status]]="Pending",1,0)</f>
        <v>0</v>
      </c>
      <c r="Y1291" s="72" t="s">
        <v>58</v>
      </c>
      <c r="Z1291" s="72" t="s">
        <v>44</v>
      </c>
      <c r="AA1291" s="72" t="s">
        <v>63</v>
      </c>
      <c r="AB1291" s="72">
        <v>41.62</v>
      </c>
      <c r="AC1291" s="72">
        <v>45.95</v>
      </c>
      <c r="AD1291" s="72" t="s">
        <v>32</v>
      </c>
      <c r="AE1291" s="73">
        <v>42227</v>
      </c>
      <c r="AF1291" s="72">
        <v>43</v>
      </c>
      <c r="AG1291" s="76" t="s">
        <v>40</v>
      </c>
    </row>
    <row r="1292" spans="5:33" x14ac:dyDescent="0.3">
      <c r="E1292" s="71" t="s">
        <v>2576</v>
      </c>
      <c r="F1292" s="72" t="s">
        <v>5280</v>
      </c>
      <c r="G1292" s="72" t="s">
        <v>7290</v>
      </c>
      <c r="H1292" s="72" t="s">
        <v>26</v>
      </c>
      <c r="I1292" s="72" t="s">
        <v>8025</v>
      </c>
      <c r="J1292" s="72" t="s">
        <v>8020</v>
      </c>
      <c r="K1292" s="72" t="s">
        <v>2577</v>
      </c>
      <c r="L1292" s="73">
        <v>45541</v>
      </c>
      <c r="M1292" s="74">
        <v>0.55868055555555551</v>
      </c>
      <c r="N1292" s="72">
        <v>357.81</v>
      </c>
      <c r="O1292" s="72">
        <v>4871.46</v>
      </c>
      <c r="P1292" s="72">
        <v>5229.2700000000004</v>
      </c>
      <c r="Q1292" s="72">
        <v>2613.4299999999998</v>
      </c>
      <c r="R1292" s="75">
        <v>45820</v>
      </c>
      <c r="S1292" s="72" t="str">
        <f>TEXT(Table15[[#This Row],[Billing_Date]],"YYYY")</f>
        <v>2025</v>
      </c>
      <c r="T1292" s="75">
        <v>45864</v>
      </c>
      <c r="U1292" s="72" t="s">
        <v>37</v>
      </c>
      <c r="V1292" s="72">
        <f>IF(Table15[[#This Row],[Payment_Status]]="Paid",1,0)</f>
        <v>0</v>
      </c>
      <c r="W1292" s="72">
        <f>IF(Table15[[#This Row],[Payment_Status]]="Unpaid",1,0)</f>
        <v>0</v>
      </c>
      <c r="X1292" s="72">
        <f>IF(Table15[[#This Row],[Payment_Status]]="Pending",1,0)</f>
        <v>1</v>
      </c>
      <c r="Y1292" s="72" t="s">
        <v>43</v>
      </c>
      <c r="Z1292" s="72" t="s">
        <v>39</v>
      </c>
      <c r="AA1292" s="72" t="s">
        <v>31</v>
      </c>
      <c r="AB1292" s="72">
        <v>224.51</v>
      </c>
      <c r="AC1292" s="72">
        <v>133.30000000000001</v>
      </c>
      <c r="AD1292" s="72" t="s">
        <v>32</v>
      </c>
      <c r="AE1292" s="73">
        <v>42763</v>
      </c>
      <c r="AF1292" s="72">
        <v>75</v>
      </c>
      <c r="AG1292" s="76" t="s">
        <v>33</v>
      </c>
    </row>
    <row r="1293" spans="5:33" x14ac:dyDescent="0.3">
      <c r="E1293" s="71" t="s">
        <v>2578</v>
      </c>
      <c r="F1293" s="72" t="s">
        <v>5281</v>
      </c>
      <c r="G1293" s="72" t="s">
        <v>7291</v>
      </c>
      <c r="H1293" s="72" t="s">
        <v>26</v>
      </c>
      <c r="I1293" s="72" t="s">
        <v>8030</v>
      </c>
      <c r="J1293" s="72" t="s">
        <v>8023</v>
      </c>
      <c r="K1293" s="72" t="s">
        <v>2579</v>
      </c>
      <c r="L1293" s="73">
        <v>45630</v>
      </c>
      <c r="M1293" s="74">
        <v>0.90929398148148144</v>
      </c>
      <c r="N1293" s="72">
        <v>20.97</v>
      </c>
      <c r="O1293" s="72">
        <v>4782.7</v>
      </c>
      <c r="P1293" s="72">
        <v>4803.67</v>
      </c>
      <c r="Q1293" s="72">
        <v>99.87</v>
      </c>
      <c r="R1293" s="75">
        <v>45660</v>
      </c>
      <c r="S1293" s="72" t="str">
        <f>TEXT(Table15[[#This Row],[Billing_Date]],"YYYY")</f>
        <v>2025</v>
      </c>
      <c r="T1293" s="75">
        <v>45858</v>
      </c>
      <c r="U1293" s="72" t="s">
        <v>28</v>
      </c>
      <c r="V1293" s="72">
        <f>IF(Table15[[#This Row],[Payment_Status]]="Paid",1,0)</f>
        <v>1</v>
      </c>
      <c r="W1293" s="72">
        <f>IF(Table15[[#This Row],[Payment_Status]]="Unpaid",1,0)</f>
        <v>0</v>
      </c>
      <c r="X1293" s="72">
        <f>IF(Table15[[#This Row],[Payment_Status]]="Pending",1,0)</f>
        <v>0</v>
      </c>
      <c r="Y1293" s="72" t="s">
        <v>38</v>
      </c>
      <c r="Z1293" s="72" t="s">
        <v>44</v>
      </c>
      <c r="AA1293" s="72" t="s">
        <v>31</v>
      </c>
      <c r="AB1293" s="72">
        <v>11.45</v>
      </c>
      <c r="AC1293" s="72">
        <v>9.52</v>
      </c>
      <c r="AD1293" s="72" t="s">
        <v>32</v>
      </c>
      <c r="AE1293" s="73">
        <v>45423</v>
      </c>
      <c r="AF1293" s="72">
        <v>60</v>
      </c>
      <c r="AG1293" s="76" t="s">
        <v>33</v>
      </c>
    </row>
    <row r="1294" spans="5:33" x14ac:dyDescent="0.3">
      <c r="E1294" s="71" t="s">
        <v>2580</v>
      </c>
      <c r="F1294" s="72" t="s">
        <v>5282</v>
      </c>
      <c r="G1294" s="72" t="s">
        <v>7292</v>
      </c>
      <c r="H1294" s="72" t="s">
        <v>26</v>
      </c>
      <c r="I1294" s="72" t="s">
        <v>8027</v>
      </c>
      <c r="J1294" s="72" t="s">
        <v>8022</v>
      </c>
      <c r="K1294" s="72" t="s">
        <v>2581</v>
      </c>
      <c r="L1294" s="73">
        <v>45691</v>
      </c>
      <c r="M1294" s="74">
        <v>0.55991898148148145</v>
      </c>
      <c r="N1294" s="72">
        <v>150.15</v>
      </c>
      <c r="O1294" s="72">
        <v>2237.54</v>
      </c>
      <c r="P1294" s="72">
        <v>2387.69</v>
      </c>
      <c r="Q1294" s="72">
        <v>808.27</v>
      </c>
      <c r="R1294" s="75">
        <v>45696</v>
      </c>
      <c r="S1294" s="72" t="str">
        <f>TEXT(Table15[[#This Row],[Billing_Date]],"YYYY")</f>
        <v>2025</v>
      </c>
      <c r="T1294" s="75">
        <v>45886</v>
      </c>
      <c r="U1294" s="72" t="s">
        <v>37</v>
      </c>
      <c r="V1294" s="72">
        <f>IF(Table15[[#This Row],[Payment_Status]]="Paid",1,0)</f>
        <v>0</v>
      </c>
      <c r="W1294" s="72">
        <f>IF(Table15[[#This Row],[Payment_Status]]="Unpaid",1,0)</f>
        <v>0</v>
      </c>
      <c r="X1294" s="72">
        <f>IF(Table15[[#This Row],[Payment_Status]]="Pending",1,0)</f>
        <v>1</v>
      </c>
      <c r="Y1294" s="72" t="s">
        <v>50</v>
      </c>
      <c r="Z1294" s="72" t="s">
        <v>44</v>
      </c>
      <c r="AA1294" s="72" t="s">
        <v>31</v>
      </c>
      <c r="AB1294" s="72">
        <v>97.7</v>
      </c>
      <c r="AC1294" s="72">
        <v>52.45</v>
      </c>
      <c r="AD1294" s="72" t="s">
        <v>32</v>
      </c>
      <c r="AE1294" s="73">
        <v>44408</v>
      </c>
      <c r="AF1294" s="72">
        <v>21</v>
      </c>
      <c r="AG1294" s="76" t="s">
        <v>40</v>
      </c>
    </row>
    <row r="1295" spans="5:33" x14ac:dyDescent="0.3">
      <c r="E1295" s="71" t="s">
        <v>2582</v>
      </c>
      <c r="F1295" s="72" t="s">
        <v>5283</v>
      </c>
      <c r="G1295" s="72" t="s">
        <v>7293</v>
      </c>
      <c r="H1295" s="72" t="s">
        <v>26</v>
      </c>
      <c r="I1295" s="72" t="s">
        <v>8027</v>
      </c>
      <c r="J1295" s="72" t="s">
        <v>8022</v>
      </c>
      <c r="K1295" s="72" t="s">
        <v>2583</v>
      </c>
      <c r="L1295" s="73">
        <v>45518</v>
      </c>
      <c r="M1295" s="74">
        <v>7.5219907407407402E-2</v>
      </c>
      <c r="N1295" s="72">
        <v>371.55</v>
      </c>
      <c r="O1295" s="72">
        <v>2037.54</v>
      </c>
      <c r="P1295" s="72">
        <v>2409.09</v>
      </c>
      <c r="Q1295" s="72">
        <v>2514.48</v>
      </c>
      <c r="R1295" s="75">
        <v>45660</v>
      </c>
      <c r="S1295" s="72" t="str">
        <f>TEXT(Table15[[#This Row],[Billing_Date]],"YYYY")</f>
        <v>2025</v>
      </c>
      <c r="T1295" s="75">
        <v>45872</v>
      </c>
      <c r="U1295" s="72" t="s">
        <v>37</v>
      </c>
      <c r="V1295" s="72">
        <f>IF(Table15[[#This Row],[Payment_Status]]="Paid",1,0)</f>
        <v>0</v>
      </c>
      <c r="W1295" s="72">
        <f>IF(Table15[[#This Row],[Payment_Status]]="Unpaid",1,0)</f>
        <v>0</v>
      </c>
      <c r="X1295" s="72">
        <f>IF(Table15[[#This Row],[Payment_Status]]="Pending",1,0)</f>
        <v>1</v>
      </c>
      <c r="Y1295" s="72" t="s">
        <v>43</v>
      </c>
      <c r="Z1295" s="72" t="s">
        <v>44</v>
      </c>
      <c r="AA1295" s="72" t="s">
        <v>63</v>
      </c>
      <c r="AB1295" s="72">
        <v>183.96</v>
      </c>
      <c r="AC1295" s="72">
        <v>187.59</v>
      </c>
      <c r="AD1295" s="72" t="s">
        <v>46</v>
      </c>
      <c r="AE1295" s="73">
        <v>43904</v>
      </c>
      <c r="AF1295" s="72">
        <v>24</v>
      </c>
      <c r="AG1295" s="76" t="s">
        <v>64</v>
      </c>
    </row>
    <row r="1296" spans="5:33" x14ac:dyDescent="0.3">
      <c r="E1296" s="71" t="s">
        <v>2584</v>
      </c>
      <c r="F1296" s="72" t="s">
        <v>5284</v>
      </c>
      <c r="G1296" s="72" t="s">
        <v>7294</v>
      </c>
      <c r="H1296" s="72" t="s">
        <v>30</v>
      </c>
      <c r="I1296" s="72" t="s">
        <v>8029</v>
      </c>
      <c r="J1296" s="72" t="s">
        <v>8020</v>
      </c>
      <c r="K1296" s="72" t="s">
        <v>2585</v>
      </c>
      <c r="L1296" s="73">
        <v>45726</v>
      </c>
      <c r="M1296" s="74">
        <v>0.60200231481481481</v>
      </c>
      <c r="N1296" s="72">
        <v>444.93</v>
      </c>
      <c r="O1296" s="72">
        <v>2304.41</v>
      </c>
      <c r="P1296" s="72">
        <v>2749.3399999999901</v>
      </c>
      <c r="Q1296" s="72">
        <v>3213.19</v>
      </c>
      <c r="R1296" s="75">
        <v>45728</v>
      </c>
      <c r="S1296" s="72" t="str">
        <f>TEXT(Table15[[#This Row],[Billing_Date]],"YYYY")</f>
        <v>2025</v>
      </c>
      <c r="T1296" s="75">
        <v>45879</v>
      </c>
      <c r="U1296" s="72" t="s">
        <v>37</v>
      </c>
      <c r="V1296" s="72">
        <f>IF(Table15[[#This Row],[Payment_Status]]="Paid",1,0)</f>
        <v>0</v>
      </c>
      <c r="W1296" s="72">
        <f>IF(Table15[[#This Row],[Payment_Status]]="Unpaid",1,0)</f>
        <v>0</v>
      </c>
      <c r="X1296" s="72">
        <f>IF(Table15[[#This Row],[Payment_Status]]="Pending",1,0)</f>
        <v>1</v>
      </c>
      <c r="Y1296" s="72" t="s">
        <v>58</v>
      </c>
      <c r="Z1296" s="72" t="s">
        <v>44</v>
      </c>
      <c r="AA1296" s="72" t="s">
        <v>45</v>
      </c>
      <c r="AB1296" s="72">
        <v>183.78</v>
      </c>
      <c r="AC1296" s="72">
        <v>261.14999999999998</v>
      </c>
      <c r="AD1296" s="72" t="s">
        <v>32</v>
      </c>
      <c r="AE1296" s="73">
        <v>43698</v>
      </c>
      <c r="AF1296" s="72">
        <v>53</v>
      </c>
      <c r="AG1296" s="76" t="s">
        <v>40</v>
      </c>
    </row>
    <row r="1297" spans="5:33" x14ac:dyDescent="0.3">
      <c r="E1297" s="71" t="s">
        <v>2586</v>
      </c>
      <c r="F1297" s="72" t="s">
        <v>5285</v>
      </c>
      <c r="G1297" s="72" t="s">
        <v>7295</v>
      </c>
      <c r="H1297" s="72" t="s">
        <v>30</v>
      </c>
      <c r="I1297" s="72" t="s">
        <v>8027</v>
      </c>
      <c r="J1297" s="72" t="s">
        <v>8022</v>
      </c>
      <c r="K1297" s="72" t="s">
        <v>2587</v>
      </c>
      <c r="L1297" s="73">
        <v>45526</v>
      </c>
      <c r="M1297" s="74">
        <v>9.8310185185185181E-2</v>
      </c>
      <c r="N1297" s="72">
        <v>470.56</v>
      </c>
      <c r="O1297" s="72">
        <v>3562.02</v>
      </c>
      <c r="P1297" s="72">
        <v>4032.58</v>
      </c>
      <c r="Q1297" s="72">
        <v>3373.3</v>
      </c>
      <c r="R1297" s="75">
        <v>45672</v>
      </c>
      <c r="S1297" s="72" t="str">
        <f>TEXT(Table15[[#This Row],[Billing_Date]],"YYYY")</f>
        <v>2025</v>
      </c>
      <c r="T1297" s="75">
        <v>45862</v>
      </c>
      <c r="U1297" s="72" t="s">
        <v>37</v>
      </c>
      <c r="V1297" s="72">
        <f>IF(Table15[[#This Row],[Payment_Status]]="Paid",1,0)</f>
        <v>0</v>
      </c>
      <c r="W1297" s="72">
        <f>IF(Table15[[#This Row],[Payment_Status]]="Unpaid",1,0)</f>
        <v>0</v>
      </c>
      <c r="X1297" s="72">
        <f>IF(Table15[[#This Row],[Payment_Status]]="Pending",1,0)</f>
        <v>1</v>
      </c>
      <c r="Y1297" s="72" t="s">
        <v>29</v>
      </c>
      <c r="Z1297" s="72" t="s">
        <v>39</v>
      </c>
      <c r="AA1297" s="72" t="s">
        <v>63</v>
      </c>
      <c r="AB1297" s="72">
        <v>221.27</v>
      </c>
      <c r="AC1297" s="72">
        <v>249.29</v>
      </c>
      <c r="AD1297" s="72" t="s">
        <v>46</v>
      </c>
      <c r="AE1297" s="73">
        <v>42445</v>
      </c>
      <c r="AF1297" s="72">
        <v>31</v>
      </c>
      <c r="AG1297" s="76" t="s">
        <v>64</v>
      </c>
    </row>
    <row r="1298" spans="5:33" x14ac:dyDescent="0.3">
      <c r="E1298" s="71" t="s">
        <v>2588</v>
      </c>
      <c r="F1298" s="72" t="s">
        <v>5286</v>
      </c>
      <c r="G1298" s="72" t="s">
        <v>7296</v>
      </c>
      <c r="H1298" s="72" t="s">
        <v>35</v>
      </c>
      <c r="I1298" s="72" t="s">
        <v>8025</v>
      </c>
      <c r="J1298" s="72" t="s">
        <v>8020</v>
      </c>
      <c r="K1298" s="72" t="s">
        <v>2589</v>
      </c>
      <c r="L1298" s="73">
        <v>45850</v>
      </c>
      <c r="M1298" s="74">
        <v>0.64648148148148143</v>
      </c>
      <c r="N1298" s="72">
        <v>378.87</v>
      </c>
      <c r="O1298" s="72">
        <v>3709.73</v>
      </c>
      <c r="P1298" s="72">
        <v>4088.6</v>
      </c>
      <c r="Q1298" s="72">
        <v>1972.09</v>
      </c>
      <c r="R1298" s="75">
        <v>45853</v>
      </c>
      <c r="S1298" s="72" t="str">
        <f>TEXT(Table15[[#This Row],[Billing_Date]],"YYYY")</f>
        <v>2025</v>
      </c>
      <c r="T1298" s="75">
        <v>45865</v>
      </c>
      <c r="U1298" s="72" t="s">
        <v>28</v>
      </c>
      <c r="V1298" s="72">
        <f>IF(Table15[[#This Row],[Payment_Status]]="Paid",1,0)</f>
        <v>1</v>
      </c>
      <c r="W1298" s="72">
        <f>IF(Table15[[#This Row],[Payment_Status]]="Unpaid",1,0)</f>
        <v>0</v>
      </c>
      <c r="X1298" s="72">
        <f>IF(Table15[[#This Row],[Payment_Status]]="Pending",1,0)</f>
        <v>0</v>
      </c>
      <c r="Y1298" s="72" t="s">
        <v>58</v>
      </c>
      <c r="Z1298" s="72" t="s">
        <v>44</v>
      </c>
      <c r="AA1298" s="72" t="s">
        <v>63</v>
      </c>
      <c r="AB1298" s="72">
        <v>187.95</v>
      </c>
      <c r="AC1298" s="72">
        <v>190.92</v>
      </c>
      <c r="AD1298" s="72" t="s">
        <v>32</v>
      </c>
      <c r="AE1298" s="73">
        <v>42419</v>
      </c>
      <c r="AF1298" s="72">
        <v>28</v>
      </c>
      <c r="AG1298" s="76" t="s">
        <v>33</v>
      </c>
    </row>
    <row r="1299" spans="5:33" x14ac:dyDescent="0.3">
      <c r="E1299" s="71" t="s">
        <v>2590</v>
      </c>
      <c r="F1299" s="72" t="s">
        <v>5287</v>
      </c>
      <c r="G1299" s="72" t="s">
        <v>7297</v>
      </c>
      <c r="H1299" s="72" t="s">
        <v>26</v>
      </c>
      <c r="I1299" s="72" t="s">
        <v>8026</v>
      </c>
      <c r="J1299" s="72" t="s">
        <v>8021</v>
      </c>
      <c r="K1299" s="72" t="s">
        <v>2591</v>
      </c>
      <c r="L1299" s="73">
        <v>45529</v>
      </c>
      <c r="M1299" s="74">
        <v>0.30185185185185187</v>
      </c>
      <c r="N1299" s="72">
        <v>397.71</v>
      </c>
      <c r="O1299" s="72">
        <v>3499.35</v>
      </c>
      <c r="P1299" s="72">
        <v>3897.06</v>
      </c>
      <c r="Q1299" s="72">
        <v>2419.84</v>
      </c>
      <c r="R1299" s="75">
        <v>45822</v>
      </c>
      <c r="S1299" s="72" t="str">
        <f>TEXT(Table15[[#This Row],[Billing_Date]],"YYYY")</f>
        <v>2025</v>
      </c>
      <c r="T1299" s="75">
        <v>45867</v>
      </c>
      <c r="U1299" s="72" t="s">
        <v>28</v>
      </c>
      <c r="V1299" s="72">
        <f>IF(Table15[[#This Row],[Payment_Status]]="Paid",1,0)</f>
        <v>1</v>
      </c>
      <c r="W1299" s="72">
        <f>IF(Table15[[#This Row],[Payment_Status]]="Unpaid",1,0)</f>
        <v>0</v>
      </c>
      <c r="X1299" s="72">
        <f>IF(Table15[[#This Row],[Payment_Status]]="Pending",1,0)</f>
        <v>0</v>
      </c>
      <c r="Y1299" s="72" t="s">
        <v>29</v>
      </c>
      <c r="Z1299" s="72" t="s">
        <v>30</v>
      </c>
      <c r="AA1299" s="72" t="s">
        <v>63</v>
      </c>
      <c r="AB1299" s="72">
        <v>168.78</v>
      </c>
      <c r="AC1299" s="72">
        <v>228.93</v>
      </c>
      <c r="AD1299" s="72" t="s">
        <v>32</v>
      </c>
      <c r="AE1299" s="73">
        <v>44518</v>
      </c>
      <c r="AF1299" s="72">
        <v>69</v>
      </c>
      <c r="AG1299" s="76" t="s">
        <v>64</v>
      </c>
    </row>
    <row r="1300" spans="5:33" x14ac:dyDescent="0.3">
      <c r="E1300" s="71" t="s">
        <v>2592</v>
      </c>
      <c r="F1300" s="72" t="s">
        <v>5159</v>
      </c>
      <c r="G1300" s="72" t="s">
        <v>7298</v>
      </c>
      <c r="H1300" s="72" t="s">
        <v>26</v>
      </c>
      <c r="I1300" s="72" t="s">
        <v>8030</v>
      </c>
      <c r="J1300" s="72" t="s">
        <v>8023</v>
      </c>
      <c r="K1300" s="72" t="s">
        <v>2593</v>
      </c>
      <c r="L1300" s="73">
        <v>45653</v>
      </c>
      <c r="M1300" s="74">
        <v>1.9016203703703705E-2</v>
      </c>
      <c r="N1300" s="72">
        <v>471.34</v>
      </c>
      <c r="O1300" s="72">
        <v>1599.97</v>
      </c>
      <c r="P1300" s="72">
        <v>2071.31</v>
      </c>
      <c r="Q1300" s="72">
        <v>3467.7</v>
      </c>
      <c r="R1300" s="75">
        <v>45667</v>
      </c>
      <c r="S1300" s="72" t="str">
        <f>TEXT(Table15[[#This Row],[Billing_Date]],"YYYY")</f>
        <v>2025</v>
      </c>
      <c r="T1300" s="75">
        <v>45860</v>
      </c>
      <c r="U1300" s="72" t="s">
        <v>37</v>
      </c>
      <c r="V1300" s="72">
        <f>IF(Table15[[#This Row],[Payment_Status]]="Paid",1,0)</f>
        <v>0</v>
      </c>
      <c r="W1300" s="72">
        <f>IF(Table15[[#This Row],[Payment_Status]]="Unpaid",1,0)</f>
        <v>0</v>
      </c>
      <c r="X1300" s="72">
        <f>IF(Table15[[#This Row],[Payment_Status]]="Pending",1,0)</f>
        <v>1</v>
      </c>
      <c r="Y1300" s="72" t="s">
        <v>29</v>
      </c>
      <c r="Z1300" s="72" t="s">
        <v>39</v>
      </c>
      <c r="AA1300" s="72" t="s">
        <v>51</v>
      </c>
      <c r="AB1300" s="72">
        <v>212.9</v>
      </c>
      <c r="AC1300" s="72">
        <v>258.44</v>
      </c>
      <c r="AD1300" s="72" t="s">
        <v>32</v>
      </c>
      <c r="AE1300" s="73">
        <v>45091</v>
      </c>
      <c r="AF1300" s="72">
        <v>40</v>
      </c>
      <c r="AG1300" s="76" t="s">
        <v>64</v>
      </c>
    </row>
    <row r="1301" spans="5:33" x14ac:dyDescent="0.3">
      <c r="E1301" s="71" t="s">
        <v>2594</v>
      </c>
      <c r="F1301" s="72" t="s">
        <v>5288</v>
      </c>
      <c r="G1301" s="72" t="s">
        <v>7299</v>
      </c>
      <c r="H1301" s="72" t="s">
        <v>30</v>
      </c>
      <c r="I1301" s="72" t="s">
        <v>8031</v>
      </c>
      <c r="J1301" s="72" t="s">
        <v>8024</v>
      </c>
      <c r="K1301" s="72" t="s">
        <v>2595</v>
      </c>
      <c r="L1301" s="73">
        <v>45786</v>
      </c>
      <c r="M1301" s="74">
        <v>0.99708333333333332</v>
      </c>
      <c r="N1301" s="72">
        <v>103.56</v>
      </c>
      <c r="O1301" s="72">
        <v>4481.9399999999996</v>
      </c>
      <c r="P1301" s="72">
        <v>4585.5</v>
      </c>
      <c r="Q1301" s="72">
        <v>592.99</v>
      </c>
      <c r="R1301" s="75">
        <v>45838</v>
      </c>
      <c r="S1301" s="72" t="str">
        <f>TEXT(Table15[[#This Row],[Billing_Date]],"YYYY")</f>
        <v>2025</v>
      </c>
      <c r="T1301" s="75">
        <v>45870</v>
      </c>
      <c r="U1301" s="72" t="s">
        <v>28</v>
      </c>
      <c r="V1301" s="72">
        <f>IF(Table15[[#This Row],[Payment_Status]]="Paid",1,0)</f>
        <v>1</v>
      </c>
      <c r="W1301" s="72">
        <f>IF(Table15[[#This Row],[Payment_Status]]="Unpaid",1,0)</f>
        <v>0</v>
      </c>
      <c r="X1301" s="72">
        <f>IF(Table15[[#This Row],[Payment_Status]]="Pending",1,0)</f>
        <v>0</v>
      </c>
      <c r="Y1301" s="72" t="s">
        <v>43</v>
      </c>
      <c r="Z1301" s="72" t="s">
        <v>39</v>
      </c>
      <c r="AA1301" s="72" t="s">
        <v>51</v>
      </c>
      <c r="AB1301" s="72">
        <v>55</v>
      </c>
      <c r="AC1301" s="72">
        <v>48.56</v>
      </c>
      <c r="AD1301" s="72" t="s">
        <v>46</v>
      </c>
      <c r="AE1301" s="73">
        <v>44983</v>
      </c>
      <c r="AF1301" s="72">
        <v>65</v>
      </c>
      <c r="AG1301" s="76" t="s">
        <v>33</v>
      </c>
    </row>
    <row r="1302" spans="5:33" x14ac:dyDescent="0.3">
      <c r="E1302" s="71" t="s">
        <v>2597</v>
      </c>
      <c r="F1302" s="72" t="s">
        <v>5290</v>
      </c>
      <c r="G1302" s="72" t="s">
        <v>7301</v>
      </c>
      <c r="H1302" s="72" t="s">
        <v>35</v>
      </c>
      <c r="I1302" s="72" t="s">
        <v>8029</v>
      </c>
      <c r="J1302" s="72" t="s">
        <v>8020</v>
      </c>
      <c r="K1302" s="72" t="s">
        <v>2598</v>
      </c>
      <c r="L1302" s="73">
        <v>45551</v>
      </c>
      <c r="M1302" s="74">
        <v>0.32030092592592591</v>
      </c>
      <c r="N1302" s="72">
        <v>112.06</v>
      </c>
      <c r="O1302" s="72">
        <v>1900.53</v>
      </c>
      <c r="P1302" s="72">
        <v>2012.59</v>
      </c>
      <c r="Q1302" s="72">
        <v>582.89</v>
      </c>
      <c r="R1302" s="75">
        <v>45805</v>
      </c>
      <c r="S1302" s="72" t="str">
        <f>TEXT(Table15[[#This Row],[Billing_Date]],"YYYY")</f>
        <v>2025</v>
      </c>
      <c r="T1302" s="75">
        <v>45857</v>
      </c>
      <c r="U1302" s="72" t="s">
        <v>49</v>
      </c>
      <c r="V1302" s="72">
        <f>IF(Table15[[#This Row],[Payment_Status]]="Paid",1,0)</f>
        <v>0</v>
      </c>
      <c r="W1302" s="72">
        <f>IF(Table15[[#This Row],[Payment_Status]]="Unpaid",1,0)</f>
        <v>1</v>
      </c>
      <c r="X1302" s="72">
        <f>IF(Table15[[#This Row],[Payment_Status]]="Pending",1,0)</f>
        <v>0</v>
      </c>
      <c r="Y1302" s="72" t="s">
        <v>29</v>
      </c>
      <c r="Z1302" s="72" t="s">
        <v>39</v>
      </c>
      <c r="AA1302" s="72" t="s">
        <v>31</v>
      </c>
      <c r="AB1302" s="72">
        <v>65.83</v>
      </c>
      <c r="AC1302" s="72">
        <v>46.23</v>
      </c>
      <c r="AD1302" s="72" t="s">
        <v>32</v>
      </c>
      <c r="AE1302" s="73">
        <v>44493</v>
      </c>
      <c r="AF1302" s="72">
        <v>20</v>
      </c>
      <c r="AG1302" s="76" t="s">
        <v>33</v>
      </c>
    </row>
    <row r="1303" spans="5:33" x14ac:dyDescent="0.3">
      <c r="E1303" s="71" t="s">
        <v>2599</v>
      </c>
      <c r="F1303" s="72" t="s">
        <v>5291</v>
      </c>
      <c r="G1303" s="72" t="s">
        <v>7302</v>
      </c>
      <c r="H1303" s="72" t="s">
        <v>35</v>
      </c>
      <c r="I1303" s="72" t="s">
        <v>8025</v>
      </c>
      <c r="J1303" s="72" t="s">
        <v>8020</v>
      </c>
      <c r="K1303" s="72" t="s">
        <v>2600</v>
      </c>
      <c r="L1303" s="73">
        <v>45817</v>
      </c>
      <c r="M1303" s="74">
        <v>0.40642361111111114</v>
      </c>
      <c r="N1303" s="72">
        <v>456.37</v>
      </c>
      <c r="O1303" s="72">
        <v>2858.35</v>
      </c>
      <c r="P1303" s="72">
        <v>3314.72</v>
      </c>
      <c r="Q1303" s="72">
        <v>3367.79</v>
      </c>
      <c r="R1303" s="75">
        <v>45819</v>
      </c>
      <c r="S1303" s="72" t="str">
        <f>TEXT(Table15[[#This Row],[Billing_Date]],"YYYY")</f>
        <v>2025</v>
      </c>
      <c r="T1303" s="75">
        <v>45873</v>
      </c>
      <c r="U1303" s="72" t="s">
        <v>28</v>
      </c>
      <c r="V1303" s="72">
        <f>IF(Table15[[#This Row],[Payment_Status]]="Paid",1,0)</f>
        <v>1</v>
      </c>
      <c r="W1303" s="72">
        <f>IF(Table15[[#This Row],[Payment_Status]]="Unpaid",1,0)</f>
        <v>0</v>
      </c>
      <c r="X1303" s="72">
        <f>IF(Table15[[#This Row],[Payment_Status]]="Pending",1,0)</f>
        <v>0</v>
      </c>
      <c r="Y1303" s="72" t="s">
        <v>29</v>
      </c>
      <c r="Z1303" s="72" t="s">
        <v>44</v>
      </c>
      <c r="AA1303" s="72" t="s">
        <v>85</v>
      </c>
      <c r="AB1303" s="72">
        <v>246.77</v>
      </c>
      <c r="AC1303" s="72">
        <v>209.6</v>
      </c>
      <c r="AD1303" s="72" t="s">
        <v>32</v>
      </c>
      <c r="AE1303" s="73">
        <v>44629</v>
      </c>
      <c r="AF1303" s="72">
        <v>68</v>
      </c>
      <c r="AG1303" s="76" t="s">
        <v>33</v>
      </c>
    </row>
    <row r="1304" spans="5:33" x14ac:dyDescent="0.3">
      <c r="E1304" s="71" t="s">
        <v>3245</v>
      </c>
      <c r="F1304" s="72" t="s">
        <v>5292</v>
      </c>
      <c r="G1304" s="72" t="s">
        <v>7303</v>
      </c>
      <c r="H1304" s="72" t="s">
        <v>30</v>
      </c>
      <c r="I1304" s="72" t="s">
        <v>8030</v>
      </c>
      <c r="J1304" s="72" t="s">
        <v>8023</v>
      </c>
      <c r="K1304" s="72" t="s">
        <v>3246</v>
      </c>
      <c r="L1304" s="73">
        <v>45855</v>
      </c>
      <c r="M1304" s="74">
        <v>0.18719907407407407</v>
      </c>
      <c r="N1304" s="72">
        <v>436.23</v>
      </c>
      <c r="O1304" s="72">
        <v>2144.62</v>
      </c>
      <c r="P1304" s="72">
        <v>2580.85</v>
      </c>
      <c r="Q1304" s="72">
        <v>2721.1</v>
      </c>
      <c r="R1304" s="75">
        <v>45860</v>
      </c>
      <c r="S1304" s="72" t="str">
        <f>TEXT(Table15[[#This Row],[Billing_Date]],"YYYY")</f>
        <v>2025</v>
      </c>
      <c r="T1304" s="75">
        <v>45879</v>
      </c>
      <c r="U1304" s="72" t="s">
        <v>49</v>
      </c>
      <c r="V1304" s="72">
        <f>IF(Table15[[#This Row],[Payment_Status]]="Paid",1,0)</f>
        <v>0</v>
      </c>
      <c r="W1304" s="72">
        <f>IF(Table15[[#This Row],[Payment_Status]]="Unpaid",1,0)</f>
        <v>1</v>
      </c>
      <c r="X1304" s="72">
        <f>IF(Table15[[#This Row],[Payment_Status]]="Pending",1,0)</f>
        <v>0</v>
      </c>
      <c r="Y1304" s="72" t="s">
        <v>43</v>
      </c>
      <c r="Z1304" s="72" t="s">
        <v>39</v>
      </c>
      <c r="AA1304" s="72" t="s">
        <v>51</v>
      </c>
      <c r="AB1304" s="72">
        <v>177.89</v>
      </c>
      <c r="AC1304" s="72">
        <v>258.33999999999997</v>
      </c>
      <c r="AD1304" s="72" t="s">
        <v>46</v>
      </c>
      <c r="AE1304" s="73">
        <v>43678</v>
      </c>
      <c r="AF1304" s="72">
        <v>18</v>
      </c>
      <c r="AG1304" s="76" t="s">
        <v>64</v>
      </c>
    </row>
    <row r="1305" spans="5:33" x14ac:dyDescent="0.3">
      <c r="E1305" s="71" t="s">
        <v>2603</v>
      </c>
      <c r="F1305" s="72" t="s">
        <v>4116</v>
      </c>
      <c r="G1305" s="72" t="s">
        <v>7304</v>
      </c>
      <c r="H1305" s="72" t="s">
        <v>26</v>
      </c>
      <c r="I1305" s="72" t="s">
        <v>8029</v>
      </c>
      <c r="J1305" s="72" t="s">
        <v>8020</v>
      </c>
      <c r="K1305" s="72" t="s">
        <v>2604</v>
      </c>
      <c r="L1305" s="73">
        <v>45537</v>
      </c>
      <c r="M1305" s="74">
        <v>0.20086805555555556</v>
      </c>
      <c r="N1305" s="72">
        <v>328.69</v>
      </c>
      <c r="O1305" s="72">
        <v>1101.3699999999999</v>
      </c>
      <c r="P1305" s="72">
        <v>1430.06</v>
      </c>
      <c r="Q1305" s="72">
        <v>2276.23</v>
      </c>
      <c r="R1305" s="75">
        <v>45588</v>
      </c>
      <c r="S1305" s="72" t="str">
        <f>TEXT(Table15[[#This Row],[Billing_Date]],"YYYY")</f>
        <v>2024</v>
      </c>
      <c r="T1305" s="75">
        <v>45863</v>
      </c>
      <c r="U1305" s="72" t="s">
        <v>28</v>
      </c>
      <c r="V1305" s="72">
        <f>IF(Table15[[#This Row],[Payment_Status]]="Paid",1,0)</f>
        <v>1</v>
      </c>
      <c r="W1305" s="72">
        <f>IF(Table15[[#This Row],[Payment_Status]]="Unpaid",1,0)</f>
        <v>0</v>
      </c>
      <c r="X1305" s="72">
        <f>IF(Table15[[#This Row],[Payment_Status]]="Pending",1,0)</f>
        <v>0</v>
      </c>
      <c r="Y1305" s="72" t="s">
        <v>43</v>
      </c>
      <c r="Z1305" s="72" t="s">
        <v>44</v>
      </c>
      <c r="AA1305" s="72" t="s">
        <v>85</v>
      </c>
      <c r="AB1305" s="72">
        <v>172.77</v>
      </c>
      <c r="AC1305" s="72">
        <v>155.91999999999999</v>
      </c>
      <c r="AD1305" s="72" t="s">
        <v>32</v>
      </c>
      <c r="AE1305" s="73">
        <v>45060</v>
      </c>
      <c r="AF1305" s="72">
        <v>36</v>
      </c>
      <c r="AG1305" s="76" t="s">
        <v>64</v>
      </c>
    </row>
    <row r="1306" spans="5:33" x14ac:dyDescent="0.3">
      <c r="E1306" s="71" t="s">
        <v>2605</v>
      </c>
      <c r="F1306" s="72" t="s">
        <v>5293</v>
      </c>
      <c r="G1306" s="72" t="s">
        <v>7305</v>
      </c>
      <c r="H1306" s="72" t="s">
        <v>30</v>
      </c>
      <c r="I1306" s="72" t="s">
        <v>8028</v>
      </c>
      <c r="J1306" s="72" t="s">
        <v>8022</v>
      </c>
      <c r="K1306" s="72" t="s">
        <v>2606</v>
      </c>
      <c r="L1306" s="73">
        <v>45845</v>
      </c>
      <c r="M1306" s="74">
        <v>0.5581828703703704</v>
      </c>
      <c r="N1306" s="72">
        <v>20.18</v>
      </c>
      <c r="O1306" s="72">
        <v>4403.3900000000003</v>
      </c>
      <c r="P1306" s="72">
        <v>4423.57</v>
      </c>
      <c r="Q1306" s="72">
        <v>138.57</v>
      </c>
      <c r="R1306" s="75">
        <v>45847</v>
      </c>
      <c r="S1306" s="72" t="str">
        <f>TEXT(Table15[[#This Row],[Billing_Date]],"YYYY")</f>
        <v>2025</v>
      </c>
      <c r="T1306" s="75">
        <v>45881</v>
      </c>
      <c r="U1306" s="72" t="s">
        <v>49</v>
      </c>
      <c r="V1306" s="72">
        <f>IF(Table15[[#This Row],[Payment_Status]]="Paid",1,0)</f>
        <v>0</v>
      </c>
      <c r="W1306" s="72">
        <f>IF(Table15[[#This Row],[Payment_Status]]="Unpaid",1,0)</f>
        <v>1</v>
      </c>
      <c r="X1306" s="72">
        <f>IF(Table15[[#This Row],[Payment_Status]]="Pending",1,0)</f>
        <v>0</v>
      </c>
      <c r="Y1306" s="72" t="s">
        <v>50</v>
      </c>
      <c r="Z1306" s="72" t="s">
        <v>44</v>
      </c>
      <c r="AA1306" s="72" t="s">
        <v>51</v>
      </c>
      <c r="AB1306" s="72">
        <v>10.53</v>
      </c>
      <c r="AC1306" s="72">
        <v>9.65</v>
      </c>
      <c r="AD1306" s="72" t="s">
        <v>32</v>
      </c>
      <c r="AE1306" s="73">
        <v>45358</v>
      </c>
      <c r="AF1306" s="72">
        <v>54</v>
      </c>
      <c r="AG1306" s="76" t="s">
        <v>40</v>
      </c>
    </row>
    <row r="1307" spans="5:33" x14ac:dyDescent="0.3">
      <c r="E1307" s="71" t="s">
        <v>2607</v>
      </c>
      <c r="F1307" s="72" t="s">
        <v>5294</v>
      </c>
      <c r="G1307" s="72" t="s">
        <v>7306</v>
      </c>
      <c r="H1307" s="72" t="s">
        <v>35</v>
      </c>
      <c r="I1307" s="72" t="s">
        <v>8027</v>
      </c>
      <c r="J1307" s="72" t="s">
        <v>8022</v>
      </c>
      <c r="K1307" s="72" t="s">
        <v>2608</v>
      </c>
      <c r="L1307" s="73">
        <v>45628</v>
      </c>
      <c r="M1307" s="74">
        <v>0.58833333333333337</v>
      </c>
      <c r="N1307" s="72">
        <v>397.61</v>
      </c>
      <c r="O1307" s="72">
        <v>3554.36</v>
      </c>
      <c r="P1307" s="72">
        <v>3951.97</v>
      </c>
      <c r="Q1307" s="72">
        <v>2959.14</v>
      </c>
      <c r="R1307" s="75">
        <v>45685</v>
      </c>
      <c r="S1307" s="72" t="str">
        <f>TEXT(Table15[[#This Row],[Billing_Date]],"YYYY")</f>
        <v>2025</v>
      </c>
      <c r="T1307" s="75">
        <v>45872</v>
      </c>
      <c r="U1307" s="72" t="s">
        <v>28</v>
      </c>
      <c r="V1307" s="72">
        <f>IF(Table15[[#This Row],[Payment_Status]]="Paid",1,0)</f>
        <v>1</v>
      </c>
      <c r="W1307" s="72">
        <f>IF(Table15[[#This Row],[Payment_Status]]="Unpaid",1,0)</f>
        <v>0</v>
      </c>
      <c r="X1307" s="72">
        <f>IF(Table15[[#This Row],[Payment_Status]]="Pending",1,0)</f>
        <v>0</v>
      </c>
      <c r="Y1307" s="72" t="s">
        <v>38</v>
      </c>
      <c r="Z1307" s="72" t="s">
        <v>39</v>
      </c>
      <c r="AA1307" s="72" t="s">
        <v>85</v>
      </c>
      <c r="AB1307" s="72">
        <v>238.29</v>
      </c>
      <c r="AC1307" s="72">
        <v>159.32</v>
      </c>
      <c r="AD1307" s="72" t="s">
        <v>46</v>
      </c>
      <c r="AE1307" s="73">
        <v>42736</v>
      </c>
      <c r="AF1307" s="72">
        <v>43</v>
      </c>
      <c r="AG1307" s="76" t="s">
        <v>40</v>
      </c>
    </row>
    <row r="1308" spans="5:33" x14ac:dyDescent="0.3">
      <c r="E1308" s="71" t="s">
        <v>2609</v>
      </c>
      <c r="F1308" s="72" t="s">
        <v>5295</v>
      </c>
      <c r="G1308" s="72" t="s">
        <v>7307</v>
      </c>
      <c r="H1308" s="72" t="s">
        <v>26</v>
      </c>
      <c r="I1308" s="72" t="s">
        <v>8029</v>
      </c>
      <c r="J1308" s="72" t="s">
        <v>8020</v>
      </c>
      <c r="K1308" s="72" t="s">
        <v>2610</v>
      </c>
      <c r="L1308" s="73">
        <v>45557</v>
      </c>
      <c r="M1308" s="74">
        <v>0.38483796296296297</v>
      </c>
      <c r="N1308" s="72">
        <v>227.01</v>
      </c>
      <c r="O1308" s="72">
        <v>2609.67</v>
      </c>
      <c r="P1308" s="72">
        <v>2836.68</v>
      </c>
      <c r="Q1308" s="72">
        <v>1318.2</v>
      </c>
      <c r="R1308" s="75">
        <v>45711</v>
      </c>
      <c r="S1308" s="72" t="str">
        <f>TEXT(Table15[[#This Row],[Billing_Date]],"YYYY")</f>
        <v>2025</v>
      </c>
      <c r="T1308" s="75">
        <v>45872</v>
      </c>
      <c r="U1308" s="72" t="s">
        <v>49</v>
      </c>
      <c r="V1308" s="72">
        <f>IF(Table15[[#This Row],[Payment_Status]]="Paid",1,0)</f>
        <v>0</v>
      </c>
      <c r="W1308" s="72">
        <f>IF(Table15[[#This Row],[Payment_Status]]="Unpaid",1,0)</f>
        <v>1</v>
      </c>
      <c r="X1308" s="72">
        <f>IF(Table15[[#This Row],[Payment_Status]]="Pending",1,0)</f>
        <v>0</v>
      </c>
      <c r="Y1308" s="72" t="s">
        <v>43</v>
      </c>
      <c r="Z1308" s="72" t="s">
        <v>30</v>
      </c>
      <c r="AA1308" s="72" t="s">
        <v>63</v>
      </c>
      <c r="AB1308" s="72">
        <v>112.29</v>
      </c>
      <c r="AC1308" s="72">
        <v>114.72</v>
      </c>
      <c r="AD1308" s="72" t="s">
        <v>46</v>
      </c>
      <c r="AE1308" s="73">
        <v>42630</v>
      </c>
      <c r="AF1308" s="72">
        <v>48</v>
      </c>
      <c r="AG1308" s="76" t="s">
        <v>33</v>
      </c>
    </row>
    <row r="1309" spans="5:33" x14ac:dyDescent="0.3">
      <c r="E1309" s="71" t="s">
        <v>2612</v>
      </c>
      <c r="F1309" s="72" t="s">
        <v>5297</v>
      </c>
      <c r="G1309" s="72" t="s">
        <v>7309</v>
      </c>
      <c r="H1309" s="72" t="s">
        <v>26</v>
      </c>
      <c r="I1309" s="72" t="s">
        <v>8027</v>
      </c>
      <c r="J1309" s="72" t="s">
        <v>8022</v>
      </c>
      <c r="K1309" s="72" t="s">
        <v>2613</v>
      </c>
      <c r="L1309" s="73">
        <v>45514</v>
      </c>
      <c r="M1309" s="74">
        <v>0.25395833333333334</v>
      </c>
      <c r="N1309" s="72">
        <v>181.71</v>
      </c>
      <c r="O1309" s="72">
        <v>2909.23</v>
      </c>
      <c r="P1309" s="72">
        <v>3090.94</v>
      </c>
      <c r="Q1309" s="72">
        <v>1346.84</v>
      </c>
      <c r="R1309" s="75">
        <v>45810</v>
      </c>
      <c r="S1309" s="72" t="str">
        <f>TEXT(Table15[[#This Row],[Billing_Date]],"YYYY")</f>
        <v>2025</v>
      </c>
      <c r="T1309" s="75">
        <v>45862</v>
      </c>
      <c r="U1309" s="72" t="s">
        <v>49</v>
      </c>
      <c r="V1309" s="72">
        <f>IF(Table15[[#This Row],[Payment_Status]]="Paid",1,0)</f>
        <v>0</v>
      </c>
      <c r="W1309" s="72">
        <f>IF(Table15[[#This Row],[Payment_Status]]="Unpaid",1,0)</f>
        <v>1</v>
      </c>
      <c r="X1309" s="72">
        <f>IF(Table15[[#This Row],[Payment_Status]]="Pending",1,0)</f>
        <v>0</v>
      </c>
      <c r="Y1309" s="72" t="s">
        <v>29</v>
      </c>
      <c r="Z1309" s="72" t="s">
        <v>30</v>
      </c>
      <c r="AA1309" s="72" t="s">
        <v>85</v>
      </c>
      <c r="AB1309" s="72">
        <v>101.63</v>
      </c>
      <c r="AC1309" s="72">
        <v>80.08</v>
      </c>
      <c r="AD1309" s="72" t="s">
        <v>32</v>
      </c>
      <c r="AE1309" s="73">
        <v>43181</v>
      </c>
      <c r="AF1309" s="72">
        <v>75</v>
      </c>
      <c r="AG1309" s="76" t="s">
        <v>33</v>
      </c>
    </row>
    <row r="1310" spans="5:33" x14ac:dyDescent="0.3">
      <c r="E1310" s="71" t="s">
        <v>2614</v>
      </c>
      <c r="F1310" s="72" t="s">
        <v>5298</v>
      </c>
      <c r="G1310" s="72" t="s">
        <v>7310</v>
      </c>
      <c r="H1310" s="72" t="s">
        <v>30</v>
      </c>
      <c r="I1310" s="72" t="s">
        <v>8029</v>
      </c>
      <c r="J1310" s="72" t="s">
        <v>8020</v>
      </c>
      <c r="K1310" s="72" t="s">
        <v>2615</v>
      </c>
      <c r="L1310" s="73">
        <v>45834</v>
      </c>
      <c r="M1310" s="74">
        <v>0.39804398148148146</v>
      </c>
      <c r="N1310" s="72">
        <v>246.59</v>
      </c>
      <c r="O1310" s="72">
        <v>4663.97</v>
      </c>
      <c r="P1310" s="72">
        <v>4910.5600000000004</v>
      </c>
      <c r="Q1310" s="72">
        <v>1682.05</v>
      </c>
      <c r="R1310" s="75">
        <v>45838</v>
      </c>
      <c r="S1310" s="72" t="str">
        <f>TEXT(Table15[[#This Row],[Billing_Date]],"YYYY")</f>
        <v>2025</v>
      </c>
      <c r="T1310" s="75">
        <v>45861</v>
      </c>
      <c r="U1310" s="72" t="s">
        <v>49</v>
      </c>
      <c r="V1310" s="72">
        <f>IF(Table15[[#This Row],[Payment_Status]]="Paid",1,0)</f>
        <v>0</v>
      </c>
      <c r="W1310" s="72">
        <f>IF(Table15[[#This Row],[Payment_Status]]="Unpaid",1,0)</f>
        <v>1</v>
      </c>
      <c r="X1310" s="72">
        <f>IF(Table15[[#This Row],[Payment_Status]]="Pending",1,0)</f>
        <v>0</v>
      </c>
      <c r="Y1310" s="72" t="s">
        <v>43</v>
      </c>
      <c r="Z1310" s="72" t="s">
        <v>30</v>
      </c>
      <c r="AA1310" s="72" t="s">
        <v>63</v>
      </c>
      <c r="AB1310" s="72">
        <v>169.35</v>
      </c>
      <c r="AC1310" s="72">
        <v>77.239999999999995</v>
      </c>
      <c r="AD1310" s="72" t="s">
        <v>32</v>
      </c>
      <c r="AE1310" s="73">
        <v>44003</v>
      </c>
      <c r="AF1310" s="72">
        <v>45</v>
      </c>
      <c r="AG1310" s="76" t="s">
        <v>40</v>
      </c>
    </row>
    <row r="1311" spans="5:33" x14ac:dyDescent="0.3">
      <c r="E1311" s="71" t="s">
        <v>2616</v>
      </c>
      <c r="F1311" s="72" t="s">
        <v>5299</v>
      </c>
      <c r="G1311" s="72" t="s">
        <v>7311</v>
      </c>
      <c r="H1311" s="72" t="s">
        <v>30</v>
      </c>
      <c r="I1311" s="72" t="s">
        <v>8025</v>
      </c>
      <c r="J1311" s="72" t="s">
        <v>8020</v>
      </c>
      <c r="K1311" s="72" t="s">
        <v>2617</v>
      </c>
      <c r="L1311" s="73">
        <v>45706</v>
      </c>
      <c r="M1311" s="74">
        <v>0.42137731481481483</v>
      </c>
      <c r="N1311" s="72">
        <v>162.6</v>
      </c>
      <c r="O1311" s="72">
        <v>4175.54</v>
      </c>
      <c r="P1311" s="72">
        <v>4338.1400000000003</v>
      </c>
      <c r="Q1311" s="72">
        <v>1061.78</v>
      </c>
      <c r="R1311" s="75">
        <v>45775</v>
      </c>
      <c r="S1311" s="72" t="str">
        <f>TEXT(Table15[[#This Row],[Billing_Date]],"YYYY")</f>
        <v>2025</v>
      </c>
      <c r="T1311" s="75">
        <v>45879</v>
      </c>
      <c r="U1311" s="72" t="s">
        <v>37</v>
      </c>
      <c r="V1311" s="72">
        <f>IF(Table15[[#This Row],[Payment_Status]]="Paid",1,0)</f>
        <v>0</v>
      </c>
      <c r="W1311" s="72">
        <f>IF(Table15[[#This Row],[Payment_Status]]="Unpaid",1,0)</f>
        <v>0</v>
      </c>
      <c r="X1311" s="72">
        <f>IF(Table15[[#This Row],[Payment_Status]]="Pending",1,0)</f>
        <v>1</v>
      </c>
      <c r="Y1311" s="72" t="s">
        <v>50</v>
      </c>
      <c r="Z1311" s="72" t="s">
        <v>39</v>
      </c>
      <c r="AA1311" s="72" t="s">
        <v>45</v>
      </c>
      <c r="AB1311" s="72">
        <v>88</v>
      </c>
      <c r="AC1311" s="72">
        <v>74.599999999999994</v>
      </c>
      <c r="AD1311" s="72" t="s">
        <v>46</v>
      </c>
      <c r="AE1311" s="73">
        <v>44637</v>
      </c>
      <c r="AF1311" s="72">
        <v>61</v>
      </c>
      <c r="AG1311" s="76" t="s">
        <v>40</v>
      </c>
    </row>
    <row r="1312" spans="5:33" x14ac:dyDescent="0.3">
      <c r="E1312" s="71" t="s">
        <v>2618</v>
      </c>
      <c r="F1312" s="72" t="s">
        <v>5300</v>
      </c>
      <c r="G1312" s="72" t="s">
        <v>7312</v>
      </c>
      <c r="H1312" s="72" t="s">
        <v>30</v>
      </c>
      <c r="I1312" s="72" t="s">
        <v>8030</v>
      </c>
      <c r="J1312" s="72" t="s">
        <v>8023</v>
      </c>
      <c r="K1312" s="72" t="s">
        <v>2619</v>
      </c>
      <c r="L1312" s="73">
        <v>45529</v>
      </c>
      <c r="M1312" s="74">
        <v>0.16872685185185185</v>
      </c>
      <c r="N1312" s="72">
        <v>373.17</v>
      </c>
      <c r="O1312" s="72">
        <v>1838.18</v>
      </c>
      <c r="P1312" s="72">
        <v>2211.35</v>
      </c>
      <c r="Q1312" s="72">
        <v>1834.32</v>
      </c>
      <c r="R1312" s="75">
        <v>45544</v>
      </c>
      <c r="S1312" s="72" t="str">
        <f>TEXT(Table15[[#This Row],[Billing_Date]],"YYYY")</f>
        <v>2024</v>
      </c>
      <c r="T1312" s="75">
        <v>45883</v>
      </c>
      <c r="U1312" s="72" t="s">
        <v>37</v>
      </c>
      <c r="V1312" s="72">
        <f>IF(Table15[[#This Row],[Payment_Status]]="Paid",1,0)</f>
        <v>0</v>
      </c>
      <c r="W1312" s="72">
        <f>IF(Table15[[#This Row],[Payment_Status]]="Unpaid",1,0)</f>
        <v>0</v>
      </c>
      <c r="X1312" s="72">
        <f>IF(Table15[[#This Row],[Payment_Status]]="Pending",1,0)</f>
        <v>1</v>
      </c>
      <c r="Y1312" s="72" t="s">
        <v>29</v>
      </c>
      <c r="Z1312" s="72" t="s">
        <v>39</v>
      </c>
      <c r="AA1312" s="72" t="s">
        <v>31</v>
      </c>
      <c r="AB1312" s="72">
        <v>225.95</v>
      </c>
      <c r="AC1312" s="72">
        <v>147.22</v>
      </c>
      <c r="AD1312" s="72" t="s">
        <v>32</v>
      </c>
      <c r="AE1312" s="73">
        <v>43456</v>
      </c>
      <c r="AF1312" s="72">
        <v>25</v>
      </c>
      <c r="AG1312" s="76" t="s">
        <v>33</v>
      </c>
    </row>
    <row r="1313" spans="5:33" x14ac:dyDescent="0.3">
      <c r="E1313" s="71" t="s">
        <v>1288</v>
      </c>
      <c r="F1313" s="72" t="s">
        <v>5301</v>
      </c>
      <c r="G1313" s="72" t="s">
        <v>7313</v>
      </c>
      <c r="H1313" s="72" t="s">
        <v>35</v>
      </c>
      <c r="I1313" s="72" t="s">
        <v>8031</v>
      </c>
      <c r="J1313" s="72" t="s">
        <v>8024</v>
      </c>
      <c r="K1313" s="72" t="s">
        <v>1289</v>
      </c>
      <c r="L1313" s="73">
        <v>45533</v>
      </c>
      <c r="M1313" s="74">
        <v>0.70574074074074078</v>
      </c>
      <c r="N1313" s="72">
        <v>497.02</v>
      </c>
      <c r="O1313" s="72">
        <v>2014.24</v>
      </c>
      <c r="P1313" s="72">
        <v>2511.2600000000002</v>
      </c>
      <c r="Q1313" s="72">
        <v>2875.74</v>
      </c>
      <c r="R1313" s="75">
        <v>45715</v>
      </c>
      <c r="S1313" s="72" t="str">
        <f>TEXT(Table15[[#This Row],[Billing_Date]],"YYYY")</f>
        <v>2025</v>
      </c>
      <c r="T1313" s="75">
        <v>45884</v>
      </c>
      <c r="U1313" s="72" t="s">
        <v>37</v>
      </c>
      <c r="V1313" s="72">
        <f>IF(Table15[[#This Row],[Payment_Status]]="Paid",1,0)</f>
        <v>0</v>
      </c>
      <c r="W1313" s="72">
        <f>IF(Table15[[#This Row],[Payment_Status]]="Unpaid",1,0)</f>
        <v>0</v>
      </c>
      <c r="X1313" s="72">
        <f>IF(Table15[[#This Row],[Payment_Status]]="Pending",1,0)</f>
        <v>1</v>
      </c>
      <c r="Y1313" s="72" t="s">
        <v>38</v>
      </c>
      <c r="Z1313" s="72" t="s">
        <v>30</v>
      </c>
      <c r="AA1313" s="72" t="s">
        <v>51</v>
      </c>
      <c r="AB1313" s="72">
        <v>250.26</v>
      </c>
      <c r="AC1313" s="72">
        <v>246.76</v>
      </c>
      <c r="AD1313" s="72" t="s">
        <v>46</v>
      </c>
      <c r="AE1313" s="73">
        <v>43850</v>
      </c>
      <c r="AF1313" s="72">
        <v>63</v>
      </c>
      <c r="AG1313" s="76" t="s">
        <v>40</v>
      </c>
    </row>
    <row r="1314" spans="5:33" x14ac:dyDescent="0.3">
      <c r="E1314" s="71" t="s">
        <v>2622</v>
      </c>
      <c r="F1314" s="72" t="s">
        <v>5302</v>
      </c>
      <c r="G1314" s="72" t="s">
        <v>7314</v>
      </c>
      <c r="H1314" s="72" t="s">
        <v>35</v>
      </c>
      <c r="I1314" s="72" t="s">
        <v>8027</v>
      </c>
      <c r="J1314" s="72" t="s">
        <v>8022</v>
      </c>
      <c r="K1314" s="72" t="s">
        <v>2623</v>
      </c>
      <c r="L1314" s="73">
        <v>45804</v>
      </c>
      <c r="M1314" s="74">
        <v>0.28207175925925926</v>
      </c>
      <c r="N1314" s="72">
        <v>207.24</v>
      </c>
      <c r="O1314" s="72">
        <v>4776.6099999999997</v>
      </c>
      <c r="P1314" s="72">
        <v>4983.8499999999904</v>
      </c>
      <c r="Q1314" s="72">
        <v>1408.92</v>
      </c>
      <c r="R1314" s="75">
        <v>45807</v>
      </c>
      <c r="S1314" s="72" t="str">
        <f>TEXT(Table15[[#This Row],[Billing_Date]],"YYYY")</f>
        <v>2025</v>
      </c>
      <c r="T1314" s="75">
        <v>45871</v>
      </c>
      <c r="U1314" s="72" t="s">
        <v>28</v>
      </c>
      <c r="V1314" s="72">
        <f>IF(Table15[[#This Row],[Payment_Status]]="Paid",1,0)</f>
        <v>1</v>
      </c>
      <c r="W1314" s="72">
        <f>IF(Table15[[#This Row],[Payment_Status]]="Unpaid",1,0)</f>
        <v>0</v>
      </c>
      <c r="X1314" s="72">
        <f>IF(Table15[[#This Row],[Payment_Status]]="Pending",1,0)</f>
        <v>0</v>
      </c>
      <c r="Y1314" s="72" t="s">
        <v>50</v>
      </c>
      <c r="Z1314" s="72" t="s">
        <v>44</v>
      </c>
      <c r="AA1314" s="72" t="s">
        <v>31</v>
      </c>
      <c r="AB1314" s="72">
        <v>140.76</v>
      </c>
      <c r="AC1314" s="72">
        <v>66.48</v>
      </c>
      <c r="AD1314" s="72" t="s">
        <v>32</v>
      </c>
      <c r="AE1314" s="73">
        <v>44421</v>
      </c>
      <c r="AF1314" s="72">
        <v>52</v>
      </c>
      <c r="AG1314" s="76" t="s">
        <v>33</v>
      </c>
    </row>
    <row r="1315" spans="5:33" x14ac:dyDescent="0.3">
      <c r="E1315" s="71" t="s">
        <v>2525</v>
      </c>
      <c r="F1315" s="72" t="s">
        <v>5303</v>
      </c>
      <c r="G1315" s="72" t="s">
        <v>7315</v>
      </c>
      <c r="H1315" s="72" t="s">
        <v>35</v>
      </c>
      <c r="I1315" s="72" t="s">
        <v>8030</v>
      </c>
      <c r="J1315" s="72" t="s">
        <v>8023</v>
      </c>
      <c r="K1315" s="72" t="s">
        <v>2526</v>
      </c>
      <c r="L1315" s="73">
        <v>45580</v>
      </c>
      <c r="M1315" s="74">
        <v>0.61974537037037036</v>
      </c>
      <c r="N1315" s="72">
        <v>458.37</v>
      </c>
      <c r="O1315" s="72">
        <v>3113.2</v>
      </c>
      <c r="P1315" s="72">
        <v>3571.5699999999902</v>
      </c>
      <c r="Q1315" s="72">
        <v>3303.57</v>
      </c>
      <c r="R1315" s="75">
        <v>45826</v>
      </c>
      <c r="S1315" s="72" t="str">
        <f>TEXT(Table15[[#This Row],[Billing_Date]],"YYYY")</f>
        <v>2025</v>
      </c>
      <c r="T1315" s="75">
        <v>45868</v>
      </c>
      <c r="U1315" s="72" t="s">
        <v>28</v>
      </c>
      <c r="V1315" s="72">
        <f>IF(Table15[[#This Row],[Payment_Status]]="Paid",1,0)</f>
        <v>1</v>
      </c>
      <c r="W1315" s="72">
        <f>IF(Table15[[#This Row],[Payment_Status]]="Unpaid",1,0)</f>
        <v>0</v>
      </c>
      <c r="X1315" s="72">
        <f>IF(Table15[[#This Row],[Payment_Status]]="Pending",1,0)</f>
        <v>0</v>
      </c>
      <c r="Y1315" s="72" t="s">
        <v>29</v>
      </c>
      <c r="Z1315" s="72" t="s">
        <v>44</v>
      </c>
      <c r="AA1315" s="72" t="s">
        <v>63</v>
      </c>
      <c r="AB1315" s="72">
        <v>303.86</v>
      </c>
      <c r="AC1315" s="72">
        <v>154.51</v>
      </c>
      <c r="AD1315" s="72" t="s">
        <v>32</v>
      </c>
      <c r="AE1315" s="73">
        <v>42425</v>
      </c>
      <c r="AF1315" s="72">
        <v>41</v>
      </c>
      <c r="AG1315" s="76" t="s">
        <v>40</v>
      </c>
    </row>
    <row r="1316" spans="5:33" x14ac:dyDescent="0.3">
      <c r="E1316" s="71" t="s">
        <v>2626</v>
      </c>
      <c r="F1316" s="72" t="s">
        <v>5304</v>
      </c>
      <c r="G1316" s="72" t="s">
        <v>7316</v>
      </c>
      <c r="H1316" s="72" t="s">
        <v>30</v>
      </c>
      <c r="I1316" s="72" t="s">
        <v>8031</v>
      </c>
      <c r="J1316" s="72" t="s">
        <v>8024</v>
      </c>
      <c r="K1316" s="72" t="s">
        <v>2627</v>
      </c>
      <c r="L1316" s="73">
        <v>45536</v>
      </c>
      <c r="M1316" s="74">
        <v>0.33376157407407409</v>
      </c>
      <c r="N1316" s="72">
        <v>201.55</v>
      </c>
      <c r="O1316" s="72">
        <v>1943.74</v>
      </c>
      <c r="P1316" s="72">
        <v>2145.29</v>
      </c>
      <c r="Q1316" s="72">
        <v>1163.95</v>
      </c>
      <c r="R1316" s="75">
        <v>45540</v>
      </c>
      <c r="S1316" s="72" t="str">
        <f>TEXT(Table15[[#This Row],[Billing_Date]],"YYYY")</f>
        <v>2024</v>
      </c>
      <c r="T1316" s="75">
        <v>45870</v>
      </c>
      <c r="U1316" s="72" t="s">
        <v>28</v>
      </c>
      <c r="V1316" s="72">
        <f>IF(Table15[[#This Row],[Payment_Status]]="Paid",1,0)</f>
        <v>1</v>
      </c>
      <c r="W1316" s="72">
        <f>IF(Table15[[#This Row],[Payment_Status]]="Unpaid",1,0)</f>
        <v>0</v>
      </c>
      <c r="X1316" s="72">
        <f>IF(Table15[[#This Row],[Payment_Status]]="Pending",1,0)</f>
        <v>0</v>
      </c>
      <c r="Y1316" s="72" t="s">
        <v>29</v>
      </c>
      <c r="Z1316" s="72" t="s">
        <v>39</v>
      </c>
      <c r="AA1316" s="72" t="s">
        <v>31</v>
      </c>
      <c r="AB1316" s="72">
        <v>90.99</v>
      </c>
      <c r="AC1316" s="72">
        <v>110.56</v>
      </c>
      <c r="AD1316" s="72" t="s">
        <v>32</v>
      </c>
      <c r="AE1316" s="73">
        <v>45189</v>
      </c>
      <c r="AF1316" s="72">
        <v>26</v>
      </c>
      <c r="AG1316" s="76" t="s">
        <v>64</v>
      </c>
    </row>
    <row r="1317" spans="5:33" x14ac:dyDescent="0.3">
      <c r="E1317" s="71" t="s">
        <v>2628</v>
      </c>
      <c r="F1317" s="72" t="s">
        <v>5305</v>
      </c>
      <c r="G1317" s="72" t="s">
        <v>7317</v>
      </c>
      <c r="H1317" s="72" t="s">
        <v>30</v>
      </c>
      <c r="I1317" s="72" t="s">
        <v>8025</v>
      </c>
      <c r="J1317" s="72" t="s">
        <v>8020</v>
      </c>
      <c r="K1317" s="72" t="s">
        <v>2629</v>
      </c>
      <c r="L1317" s="73">
        <v>45751</v>
      </c>
      <c r="M1317" s="74">
        <v>0.41222222222222221</v>
      </c>
      <c r="N1317" s="72">
        <v>176.32</v>
      </c>
      <c r="O1317" s="72">
        <v>4588.24</v>
      </c>
      <c r="P1317" s="72">
        <v>4764.5599999999904</v>
      </c>
      <c r="Q1317" s="72">
        <v>1062.2</v>
      </c>
      <c r="R1317" s="75">
        <v>45753</v>
      </c>
      <c r="S1317" s="72" t="str">
        <f>TEXT(Table15[[#This Row],[Billing_Date]],"YYYY")</f>
        <v>2025</v>
      </c>
      <c r="T1317" s="75">
        <v>45884</v>
      </c>
      <c r="U1317" s="72" t="s">
        <v>37</v>
      </c>
      <c r="V1317" s="72">
        <f>IF(Table15[[#This Row],[Payment_Status]]="Paid",1,0)</f>
        <v>0</v>
      </c>
      <c r="W1317" s="72">
        <f>IF(Table15[[#This Row],[Payment_Status]]="Unpaid",1,0)</f>
        <v>0</v>
      </c>
      <c r="X1317" s="72">
        <f>IF(Table15[[#This Row],[Payment_Status]]="Pending",1,0)</f>
        <v>1</v>
      </c>
      <c r="Y1317" s="72" t="s">
        <v>43</v>
      </c>
      <c r="Z1317" s="72" t="s">
        <v>44</v>
      </c>
      <c r="AA1317" s="72" t="s">
        <v>31</v>
      </c>
      <c r="AB1317" s="72">
        <v>96.26</v>
      </c>
      <c r="AC1317" s="72">
        <v>80.06</v>
      </c>
      <c r="AD1317" s="72" t="s">
        <v>46</v>
      </c>
      <c r="AE1317" s="73">
        <v>44653</v>
      </c>
      <c r="AF1317" s="72">
        <v>38</v>
      </c>
      <c r="AG1317" s="76" t="s">
        <v>33</v>
      </c>
    </row>
    <row r="1318" spans="5:33" x14ac:dyDescent="0.3">
      <c r="E1318" s="71" t="s">
        <v>2630</v>
      </c>
      <c r="F1318" s="72" t="s">
        <v>5306</v>
      </c>
      <c r="G1318" s="72" t="s">
        <v>7318</v>
      </c>
      <c r="H1318" s="72" t="s">
        <v>26</v>
      </c>
      <c r="I1318" s="72" t="s">
        <v>8029</v>
      </c>
      <c r="J1318" s="72" t="s">
        <v>8020</v>
      </c>
      <c r="K1318" s="72" t="s">
        <v>2631</v>
      </c>
      <c r="L1318" s="73">
        <v>45630</v>
      </c>
      <c r="M1318" s="74">
        <v>0.84697916666666662</v>
      </c>
      <c r="N1318" s="72">
        <v>344.25</v>
      </c>
      <c r="O1318" s="72">
        <v>1794.54</v>
      </c>
      <c r="P1318" s="72">
        <v>2138.79</v>
      </c>
      <c r="Q1318" s="72">
        <v>1905.53</v>
      </c>
      <c r="R1318" s="75">
        <v>45634</v>
      </c>
      <c r="S1318" s="72" t="str">
        <f>TEXT(Table15[[#This Row],[Billing_Date]],"YYYY")</f>
        <v>2024</v>
      </c>
      <c r="T1318" s="75">
        <v>45879</v>
      </c>
      <c r="U1318" s="72" t="s">
        <v>37</v>
      </c>
      <c r="V1318" s="72">
        <f>IF(Table15[[#This Row],[Payment_Status]]="Paid",1,0)</f>
        <v>0</v>
      </c>
      <c r="W1318" s="72">
        <f>IF(Table15[[#This Row],[Payment_Status]]="Unpaid",1,0)</f>
        <v>0</v>
      </c>
      <c r="X1318" s="72">
        <f>IF(Table15[[#This Row],[Payment_Status]]="Pending",1,0)</f>
        <v>1</v>
      </c>
      <c r="Y1318" s="72" t="s">
        <v>58</v>
      </c>
      <c r="Z1318" s="72" t="s">
        <v>44</v>
      </c>
      <c r="AA1318" s="72" t="s">
        <v>63</v>
      </c>
      <c r="AB1318" s="72">
        <v>208.37</v>
      </c>
      <c r="AC1318" s="72">
        <v>135.88</v>
      </c>
      <c r="AD1318" s="72" t="s">
        <v>46</v>
      </c>
      <c r="AE1318" s="73">
        <v>42542</v>
      </c>
      <c r="AF1318" s="72">
        <v>35</v>
      </c>
      <c r="AG1318" s="76" t="s">
        <v>40</v>
      </c>
    </row>
    <row r="1319" spans="5:33" x14ac:dyDescent="0.3">
      <c r="E1319" s="71" t="s">
        <v>2632</v>
      </c>
      <c r="F1319" s="72" t="s">
        <v>5307</v>
      </c>
      <c r="G1319" s="72" t="s">
        <v>7319</v>
      </c>
      <c r="H1319" s="72" t="s">
        <v>35</v>
      </c>
      <c r="I1319" s="72" t="s">
        <v>8030</v>
      </c>
      <c r="J1319" s="72" t="s">
        <v>8023</v>
      </c>
      <c r="K1319" s="72" t="s">
        <v>2633</v>
      </c>
      <c r="L1319" s="73">
        <v>45619</v>
      </c>
      <c r="M1319" s="74">
        <v>0.87711805555555555</v>
      </c>
      <c r="N1319" s="72">
        <v>432.43</v>
      </c>
      <c r="O1319" s="72">
        <v>2963.65</v>
      </c>
      <c r="P1319" s="72">
        <v>3396.08</v>
      </c>
      <c r="Q1319" s="72">
        <v>2440.5500000000002</v>
      </c>
      <c r="R1319" s="75">
        <v>45724</v>
      </c>
      <c r="S1319" s="72" t="str">
        <f>TEXT(Table15[[#This Row],[Billing_Date]],"YYYY")</f>
        <v>2025</v>
      </c>
      <c r="T1319" s="75">
        <v>45865</v>
      </c>
      <c r="U1319" s="72" t="s">
        <v>37</v>
      </c>
      <c r="V1319" s="72">
        <f>IF(Table15[[#This Row],[Payment_Status]]="Paid",1,0)</f>
        <v>0</v>
      </c>
      <c r="W1319" s="72">
        <f>IF(Table15[[#This Row],[Payment_Status]]="Unpaid",1,0)</f>
        <v>0</v>
      </c>
      <c r="X1319" s="72">
        <f>IF(Table15[[#This Row],[Payment_Status]]="Pending",1,0)</f>
        <v>1</v>
      </c>
      <c r="Y1319" s="72" t="s">
        <v>38</v>
      </c>
      <c r="Z1319" s="72" t="s">
        <v>30</v>
      </c>
      <c r="AA1319" s="72" t="s">
        <v>85</v>
      </c>
      <c r="AB1319" s="72">
        <v>194.1</v>
      </c>
      <c r="AC1319" s="72">
        <v>238.33</v>
      </c>
      <c r="AD1319" s="72" t="s">
        <v>32</v>
      </c>
      <c r="AE1319" s="73">
        <v>44196</v>
      </c>
      <c r="AF1319" s="72">
        <v>39</v>
      </c>
      <c r="AG1319" s="76" t="s">
        <v>40</v>
      </c>
    </row>
    <row r="1320" spans="5:33" x14ac:dyDescent="0.3">
      <c r="E1320" s="71" t="s">
        <v>2634</v>
      </c>
      <c r="F1320" s="72" t="s">
        <v>5308</v>
      </c>
      <c r="G1320" s="72" t="s">
        <v>7320</v>
      </c>
      <c r="H1320" s="72" t="s">
        <v>30</v>
      </c>
      <c r="I1320" s="72" t="s">
        <v>8029</v>
      </c>
      <c r="J1320" s="72" t="s">
        <v>8020</v>
      </c>
      <c r="K1320" s="72" t="s">
        <v>2635</v>
      </c>
      <c r="L1320" s="73">
        <v>45670</v>
      </c>
      <c r="M1320" s="74">
        <v>0.14684027777777778</v>
      </c>
      <c r="N1320" s="72">
        <v>319.81</v>
      </c>
      <c r="O1320" s="72">
        <v>1287.75</v>
      </c>
      <c r="P1320" s="72">
        <v>1607.56</v>
      </c>
      <c r="Q1320" s="72">
        <v>2198.8200000000002</v>
      </c>
      <c r="R1320" s="75">
        <v>45674</v>
      </c>
      <c r="S1320" s="72" t="str">
        <f>TEXT(Table15[[#This Row],[Billing_Date]],"YYYY")</f>
        <v>2025</v>
      </c>
      <c r="T1320" s="75">
        <v>45865</v>
      </c>
      <c r="U1320" s="72" t="s">
        <v>28</v>
      </c>
      <c r="V1320" s="72">
        <f>IF(Table15[[#This Row],[Payment_Status]]="Paid",1,0)</f>
        <v>1</v>
      </c>
      <c r="W1320" s="72">
        <f>IF(Table15[[#This Row],[Payment_Status]]="Unpaid",1,0)</f>
        <v>0</v>
      </c>
      <c r="X1320" s="72">
        <f>IF(Table15[[#This Row],[Payment_Status]]="Pending",1,0)</f>
        <v>0</v>
      </c>
      <c r="Y1320" s="72" t="s">
        <v>58</v>
      </c>
      <c r="Z1320" s="72" t="s">
        <v>30</v>
      </c>
      <c r="AA1320" s="72" t="s">
        <v>45</v>
      </c>
      <c r="AB1320" s="72">
        <v>141.05000000000001</v>
      </c>
      <c r="AC1320" s="72">
        <v>178.76</v>
      </c>
      <c r="AD1320" s="72" t="s">
        <v>32</v>
      </c>
      <c r="AE1320" s="73">
        <v>43031</v>
      </c>
      <c r="AF1320" s="72">
        <v>26</v>
      </c>
      <c r="AG1320" s="76" t="s">
        <v>40</v>
      </c>
    </row>
    <row r="1321" spans="5:33" x14ac:dyDescent="0.3">
      <c r="E1321" s="71" t="s">
        <v>1072</v>
      </c>
      <c r="F1321" s="72" t="s">
        <v>5309</v>
      </c>
      <c r="G1321" s="72" t="s">
        <v>7321</v>
      </c>
      <c r="H1321" s="72" t="s">
        <v>30</v>
      </c>
      <c r="I1321" s="72" t="s">
        <v>8026</v>
      </c>
      <c r="J1321" s="72" t="s">
        <v>8021</v>
      </c>
      <c r="K1321" s="72" t="s">
        <v>1073</v>
      </c>
      <c r="L1321" s="73">
        <v>45624</v>
      </c>
      <c r="M1321" s="74">
        <v>0.53336805555555555</v>
      </c>
      <c r="N1321" s="72">
        <v>483.25</v>
      </c>
      <c r="O1321" s="72">
        <v>1243.1300000000001</v>
      </c>
      <c r="P1321" s="72">
        <v>1726.38</v>
      </c>
      <c r="Q1321" s="72">
        <v>3366.64</v>
      </c>
      <c r="R1321" s="75">
        <v>45803</v>
      </c>
      <c r="S1321" s="72" t="str">
        <f>TEXT(Table15[[#This Row],[Billing_Date]],"YYYY")</f>
        <v>2025</v>
      </c>
      <c r="T1321" s="75">
        <v>45876</v>
      </c>
      <c r="U1321" s="72" t="s">
        <v>49</v>
      </c>
      <c r="V1321" s="72">
        <f>IF(Table15[[#This Row],[Payment_Status]]="Paid",1,0)</f>
        <v>0</v>
      </c>
      <c r="W1321" s="72">
        <f>IF(Table15[[#This Row],[Payment_Status]]="Unpaid",1,0)</f>
        <v>1</v>
      </c>
      <c r="X1321" s="72">
        <f>IF(Table15[[#This Row],[Payment_Status]]="Pending",1,0)</f>
        <v>0</v>
      </c>
      <c r="Y1321" s="72" t="s">
        <v>58</v>
      </c>
      <c r="Z1321" s="72" t="s">
        <v>39</v>
      </c>
      <c r="AA1321" s="72" t="s">
        <v>45</v>
      </c>
      <c r="AB1321" s="72">
        <v>230.84</v>
      </c>
      <c r="AC1321" s="72">
        <v>252.41</v>
      </c>
      <c r="AD1321" s="72" t="s">
        <v>32</v>
      </c>
      <c r="AE1321" s="73">
        <v>44158</v>
      </c>
      <c r="AF1321" s="72">
        <v>29</v>
      </c>
      <c r="AG1321" s="76" t="s">
        <v>64</v>
      </c>
    </row>
    <row r="1322" spans="5:33" x14ac:dyDescent="0.3">
      <c r="E1322" s="71" t="s">
        <v>2638</v>
      </c>
      <c r="F1322" s="72" t="s">
        <v>5310</v>
      </c>
      <c r="G1322" s="72" t="s">
        <v>7322</v>
      </c>
      <c r="H1322" s="72" t="s">
        <v>30</v>
      </c>
      <c r="I1322" s="72" t="s">
        <v>8030</v>
      </c>
      <c r="J1322" s="72" t="s">
        <v>8023</v>
      </c>
      <c r="K1322" s="72" t="s">
        <v>2639</v>
      </c>
      <c r="L1322" s="73">
        <v>45762</v>
      </c>
      <c r="M1322" s="74">
        <v>5.7175925925925927E-3</v>
      </c>
      <c r="N1322" s="72">
        <v>136.61000000000001</v>
      </c>
      <c r="O1322" s="72">
        <v>2088.81</v>
      </c>
      <c r="P1322" s="72">
        <v>2225.42</v>
      </c>
      <c r="Q1322" s="72">
        <v>754.68</v>
      </c>
      <c r="R1322" s="75">
        <v>45764</v>
      </c>
      <c r="S1322" s="72" t="str">
        <f>TEXT(Table15[[#This Row],[Billing_Date]],"YYYY")</f>
        <v>2025</v>
      </c>
      <c r="T1322" s="75">
        <v>45881</v>
      </c>
      <c r="U1322" s="72" t="s">
        <v>37</v>
      </c>
      <c r="V1322" s="72">
        <f>IF(Table15[[#This Row],[Payment_Status]]="Paid",1,0)</f>
        <v>0</v>
      </c>
      <c r="W1322" s="72">
        <f>IF(Table15[[#This Row],[Payment_Status]]="Unpaid",1,0)</f>
        <v>0</v>
      </c>
      <c r="X1322" s="72">
        <f>IF(Table15[[#This Row],[Payment_Status]]="Pending",1,0)</f>
        <v>1</v>
      </c>
      <c r="Y1322" s="72" t="s">
        <v>29</v>
      </c>
      <c r="Z1322" s="72" t="s">
        <v>30</v>
      </c>
      <c r="AA1322" s="72" t="s">
        <v>51</v>
      </c>
      <c r="AB1322" s="72">
        <v>74.61</v>
      </c>
      <c r="AC1322" s="72">
        <v>62</v>
      </c>
      <c r="AD1322" s="72" t="s">
        <v>32</v>
      </c>
      <c r="AE1322" s="73">
        <v>43327</v>
      </c>
      <c r="AF1322" s="72">
        <v>31</v>
      </c>
      <c r="AG1322" s="76" t="s">
        <v>64</v>
      </c>
    </row>
    <row r="1323" spans="5:33" x14ac:dyDescent="0.3">
      <c r="E1323" s="71" t="s">
        <v>2640</v>
      </c>
      <c r="F1323" s="72" t="s">
        <v>5311</v>
      </c>
      <c r="G1323" s="72" t="s">
        <v>7323</v>
      </c>
      <c r="H1323" s="72" t="s">
        <v>35</v>
      </c>
      <c r="I1323" s="72" t="s">
        <v>8031</v>
      </c>
      <c r="J1323" s="72" t="s">
        <v>8024</v>
      </c>
      <c r="K1323" s="72" t="s">
        <v>2641</v>
      </c>
      <c r="L1323" s="73">
        <v>45819</v>
      </c>
      <c r="M1323" s="74">
        <v>0.30929398148148146</v>
      </c>
      <c r="N1323" s="72">
        <v>400.95</v>
      </c>
      <c r="O1323" s="72">
        <v>3359.98</v>
      </c>
      <c r="P1323" s="72">
        <v>3760.93</v>
      </c>
      <c r="Q1323" s="72">
        <v>2999.49</v>
      </c>
      <c r="R1323" s="75">
        <v>45819</v>
      </c>
      <c r="S1323" s="72" t="str">
        <f>TEXT(Table15[[#This Row],[Billing_Date]],"YYYY")</f>
        <v>2025</v>
      </c>
      <c r="T1323" s="75">
        <v>45873</v>
      </c>
      <c r="U1323" s="72" t="s">
        <v>49</v>
      </c>
      <c r="V1323" s="72">
        <f>IF(Table15[[#This Row],[Payment_Status]]="Paid",1,0)</f>
        <v>0</v>
      </c>
      <c r="W1323" s="72">
        <f>IF(Table15[[#This Row],[Payment_Status]]="Unpaid",1,0)</f>
        <v>1</v>
      </c>
      <c r="X1323" s="72">
        <f>IF(Table15[[#This Row],[Payment_Status]]="Pending",1,0)</f>
        <v>0</v>
      </c>
      <c r="Y1323" s="72" t="s">
        <v>50</v>
      </c>
      <c r="Z1323" s="72" t="s">
        <v>30</v>
      </c>
      <c r="AA1323" s="72" t="s">
        <v>45</v>
      </c>
      <c r="AB1323" s="72">
        <v>251.54</v>
      </c>
      <c r="AC1323" s="72">
        <v>149.41</v>
      </c>
      <c r="AD1323" s="72" t="s">
        <v>32</v>
      </c>
      <c r="AE1323" s="73">
        <v>42724</v>
      </c>
      <c r="AF1323" s="72">
        <v>54</v>
      </c>
      <c r="AG1323" s="76" t="s">
        <v>64</v>
      </c>
    </row>
    <row r="1324" spans="5:33" x14ac:dyDescent="0.3">
      <c r="E1324" s="71" t="s">
        <v>2642</v>
      </c>
      <c r="F1324" s="72" t="s">
        <v>5312</v>
      </c>
      <c r="G1324" s="72" t="s">
        <v>7324</v>
      </c>
      <c r="H1324" s="72" t="s">
        <v>35</v>
      </c>
      <c r="I1324" s="72" t="s">
        <v>8030</v>
      </c>
      <c r="J1324" s="72" t="s">
        <v>8023</v>
      </c>
      <c r="K1324" s="72" t="s">
        <v>2643</v>
      </c>
      <c r="L1324" s="73">
        <v>45509</v>
      </c>
      <c r="M1324" s="74">
        <v>0.52831018518518513</v>
      </c>
      <c r="N1324" s="72">
        <v>65.989999999999995</v>
      </c>
      <c r="O1324" s="72">
        <v>1510.61</v>
      </c>
      <c r="P1324" s="72">
        <v>1576.6</v>
      </c>
      <c r="Q1324" s="72">
        <v>469.67</v>
      </c>
      <c r="R1324" s="75">
        <v>45648</v>
      </c>
      <c r="S1324" s="72" t="str">
        <f>TEXT(Table15[[#This Row],[Billing_Date]],"YYYY")</f>
        <v>2024</v>
      </c>
      <c r="T1324" s="75">
        <v>45874</v>
      </c>
      <c r="U1324" s="72" t="s">
        <v>37</v>
      </c>
      <c r="V1324" s="72">
        <f>IF(Table15[[#This Row],[Payment_Status]]="Paid",1,0)</f>
        <v>0</v>
      </c>
      <c r="W1324" s="72">
        <f>IF(Table15[[#This Row],[Payment_Status]]="Unpaid",1,0)</f>
        <v>0</v>
      </c>
      <c r="X1324" s="72">
        <f>IF(Table15[[#This Row],[Payment_Status]]="Pending",1,0)</f>
        <v>1</v>
      </c>
      <c r="Y1324" s="72" t="s">
        <v>50</v>
      </c>
      <c r="Z1324" s="72" t="s">
        <v>30</v>
      </c>
      <c r="AA1324" s="72" t="s">
        <v>51</v>
      </c>
      <c r="AB1324" s="72">
        <v>31.68</v>
      </c>
      <c r="AC1324" s="72">
        <v>34.31</v>
      </c>
      <c r="AD1324" s="72" t="s">
        <v>32</v>
      </c>
      <c r="AE1324" s="73">
        <v>42880</v>
      </c>
      <c r="AF1324" s="72">
        <v>49</v>
      </c>
      <c r="AG1324" s="76" t="s">
        <v>40</v>
      </c>
    </row>
    <row r="1325" spans="5:33" x14ac:dyDescent="0.3">
      <c r="E1325" s="71" t="s">
        <v>1791</v>
      </c>
      <c r="F1325" s="72" t="s">
        <v>5313</v>
      </c>
      <c r="G1325" s="72" t="s">
        <v>7325</v>
      </c>
      <c r="H1325" s="72" t="s">
        <v>35</v>
      </c>
      <c r="I1325" s="72" t="s">
        <v>8028</v>
      </c>
      <c r="J1325" s="72" t="s">
        <v>8022</v>
      </c>
      <c r="K1325" s="72" t="s">
        <v>1792</v>
      </c>
      <c r="L1325" s="73">
        <v>45619</v>
      </c>
      <c r="M1325" s="74">
        <v>0.59487268518518521</v>
      </c>
      <c r="N1325" s="72">
        <v>138.30000000000001</v>
      </c>
      <c r="O1325" s="72">
        <v>1145.1500000000001</v>
      </c>
      <c r="P1325" s="72">
        <v>1283.45</v>
      </c>
      <c r="Q1325" s="72">
        <v>696.21</v>
      </c>
      <c r="R1325" s="75">
        <v>45805</v>
      </c>
      <c r="S1325" s="72" t="str">
        <f>TEXT(Table15[[#This Row],[Billing_Date]],"YYYY")</f>
        <v>2025</v>
      </c>
      <c r="T1325" s="75">
        <v>45874</v>
      </c>
      <c r="U1325" s="72" t="s">
        <v>28</v>
      </c>
      <c r="V1325" s="72">
        <f>IF(Table15[[#This Row],[Payment_Status]]="Paid",1,0)</f>
        <v>1</v>
      </c>
      <c r="W1325" s="72">
        <f>IF(Table15[[#This Row],[Payment_Status]]="Unpaid",1,0)</f>
        <v>0</v>
      </c>
      <c r="X1325" s="72">
        <f>IF(Table15[[#This Row],[Payment_Status]]="Pending",1,0)</f>
        <v>0</v>
      </c>
      <c r="Y1325" s="72" t="s">
        <v>58</v>
      </c>
      <c r="Z1325" s="72" t="s">
        <v>30</v>
      </c>
      <c r="AA1325" s="72" t="s">
        <v>51</v>
      </c>
      <c r="AB1325" s="72">
        <v>72.41</v>
      </c>
      <c r="AC1325" s="72">
        <v>65.89</v>
      </c>
      <c r="AD1325" s="72" t="s">
        <v>32</v>
      </c>
      <c r="AE1325" s="73">
        <v>42892</v>
      </c>
      <c r="AF1325" s="72">
        <v>42</v>
      </c>
      <c r="AG1325" s="76" t="s">
        <v>40</v>
      </c>
    </row>
    <row r="1326" spans="5:33" x14ac:dyDescent="0.3">
      <c r="E1326" s="71" t="s">
        <v>2646</v>
      </c>
      <c r="F1326" s="72" t="s">
        <v>5314</v>
      </c>
      <c r="G1326" s="72" t="s">
        <v>7326</v>
      </c>
      <c r="H1326" s="72" t="s">
        <v>35</v>
      </c>
      <c r="I1326" s="72" t="s">
        <v>8030</v>
      </c>
      <c r="J1326" s="72" t="s">
        <v>8023</v>
      </c>
      <c r="K1326" s="72" t="s">
        <v>2647</v>
      </c>
      <c r="L1326" s="73">
        <v>45526</v>
      </c>
      <c r="M1326" s="74">
        <v>0.86276620370370372</v>
      </c>
      <c r="N1326" s="72">
        <v>379.34</v>
      </c>
      <c r="O1326" s="72">
        <v>4982.29</v>
      </c>
      <c r="P1326" s="72">
        <v>5361.63</v>
      </c>
      <c r="Q1326" s="72">
        <v>2428.9699999999998</v>
      </c>
      <c r="R1326" s="75">
        <v>45756</v>
      </c>
      <c r="S1326" s="72" t="str">
        <f>TEXT(Table15[[#This Row],[Billing_Date]],"YYYY")</f>
        <v>2025</v>
      </c>
      <c r="T1326" s="75">
        <v>45858</v>
      </c>
      <c r="U1326" s="72" t="s">
        <v>37</v>
      </c>
      <c r="V1326" s="72">
        <f>IF(Table15[[#This Row],[Payment_Status]]="Paid",1,0)</f>
        <v>0</v>
      </c>
      <c r="W1326" s="72">
        <f>IF(Table15[[#This Row],[Payment_Status]]="Unpaid",1,0)</f>
        <v>0</v>
      </c>
      <c r="X1326" s="72">
        <f>IF(Table15[[#This Row],[Payment_Status]]="Pending",1,0)</f>
        <v>1</v>
      </c>
      <c r="Y1326" s="72" t="s">
        <v>58</v>
      </c>
      <c r="Z1326" s="72" t="s">
        <v>39</v>
      </c>
      <c r="AA1326" s="72" t="s">
        <v>63</v>
      </c>
      <c r="AB1326" s="72">
        <v>261.25</v>
      </c>
      <c r="AC1326" s="72">
        <v>118.09</v>
      </c>
      <c r="AD1326" s="72" t="s">
        <v>32</v>
      </c>
      <c r="AE1326" s="73">
        <v>42572</v>
      </c>
      <c r="AF1326" s="72">
        <v>55</v>
      </c>
      <c r="AG1326" s="76" t="s">
        <v>33</v>
      </c>
    </row>
    <row r="1327" spans="5:33" x14ac:dyDescent="0.3">
      <c r="E1327" s="71" t="s">
        <v>1062</v>
      </c>
      <c r="F1327" s="72" t="s">
        <v>5315</v>
      </c>
      <c r="G1327" s="72" t="s">
        <v>7327</v>
      </c>
      <c r="H1327" s="72" t="s">
        <v>30</v>
      </c>
      <c r="I1327" s="72" t="s">
        <v>8025</v>
      </c>
      <c r="J1327" s="72" t="s">
        <v>8020</v>
      </c>
      <c r="K1327" s="72" t="s">
        <v>1063</v>
      </c>
      <c r="L1327" s="73">
        <v>45769</v>
      </c>
      <c r="M1327" s="74">
        <v>0.21064814814814814</v>
      </c>
      <c r="N1327" s="72">
        <v>116.2</v>
      </c>
      <c r="O1327" s="72">
        <v>4214.4799999999996</v>
      </c>
      <c r="P1327" s="72">
        <v>4330.6799999999903</v>
      </c>
      <c r="Q1327" s="72">
        <v>575.98</v>
      </c>
      <c r="R1327" s="75">
        <v>45775</v>
      </c>
      <c r="S1327" s="72" t="str">
        <f>TEXT(Table15[[#This Row],[Billing_Date]],"YYYY")</f>
        <v>2025</v>
      </c>
      <c r="T1327" s="75">
        <v>45870</v>
      </c>
      <c r="U1327" s="72" t="s">
        <v>28</v>
      </c>
      <c r="V1327" s="72">
        <f>IF(Table15[[#This Row],[Payment_Status]]="Paid",1,0)</f>
        <v>1</v>
      </c>
      <c r="W1327" s="72">
        <f>IF(Table15[[#This Row],[Payment_Status]]="Unpaid",1,0)</f>
        <v>0</v>
      </c>
      <c r="X1327" s="72">
        <f>IF(Table15[[#This Row],[Payment_Status]]="Pending",1,0)</f>
        <v>0</v>
      </c>
      <c r="Y1327" s="72" t="s">
        <v>29</v>
      </c>
      <c r="Z1327" s="72" t="s">
        <v>44</v>
      </c>
      <c r="AA1327" s="72" t="s">
        <v>45</v>
      </c>
      <c r="AB1327" s="72">
        <v>48.84</v>
      </c>
      <c r="AC1327" s="72">
        <v>67.36</v>
      </c>
      <c r="AD1327" s="72" t="s">
        <v>46</v>
      </c>
      <c r="AE1327" s="73">
        <v>44353</v>
      </c>
      <c r="AF1327" s="72">
        <v>65</v>
      </c>
      <c r="AG1327" s="76" t="s">
        <v>64</v>
      </c>
    </row>
    <row r="1328" spans="5:33" x14ac:dyDescent="0.3">
      <c r="E1328" s="71" t="s">
        <v>2650</v>
      </c>
      <c r="F1328" s="72" t="s">
        <v>5316</v>
      </c>
      <c r="G1328" s="72" t="s">
        <v>7328</v>
      </c>
      <c r="H1328" s="72" t="s">
        <v>35</v>
      </c>
      <c r="I1328" s="72" t="s">
        <v>8029</v>
      </c>
      <c r="J1328" s="72" t="s">
        <v>8020</v>
      </c>
      <c r="K1328" s="72" t="s">
        <v>2651</v>
      </c>
      <c r="L1328" s="73">
        <v>45505</v>
      </c>
      <c r="M1328" s="74">
        <v>0.23175925925925925</v>
      </c>
      <c r="N1328" s="72">
        <v>335.41</v>
      </c>
      <c r="O1328" s="72">
        <v>1798.16</v>
      </c>
      <c r="P1328" s="72">
        <v>2133.5700000000002</v>
      </c>
      <c r="Q1328" s="72">
        <v>1990.43</v>
      </c>
      <c r="R1328" s="75">
        <v>45836</v>
      </c>
      <c r="S1328" s="72" t="str">
        <f>TEXT(Table15[[#This Row],[Billing_Date]],"YYYY")</f>
        <v>2025</v>
      </c>
      <c r="T1328" s="75">
        <v>45868</v>
      </c>
      <c r="U1328" s="72" t="s">
        <v>37</v>
      </c>
      <c r="V1328" s="72">
        <f>IF(Table15[[#This Row],[Payment_Status]]="Paid",1,0)</f>
        <v>0</v>
      </c>
      <c r="W1328" s="72">
        <f>IF(Table15[[#This Row],[Payment_Status]]="Unpaid",1,0)</f>
        <v>0</v>
      </c>
      <c r="X1328" s="72">
        <f>IF(Table15[[#This Row],[Payment_Status]]="Pending",1,0)</f>
        <v>1</v>
      </c>
      <c r="Y1328" s="72" t="s">
        <v>58</v>
      </c>
      <c r="Z1328" s="72" t="s">
        <v>44</v>
      </c>
      <c r="AA1328" s="72" t="s">
        <v>31</v>
      </c>
      <c r="AB1328" s="72">
        <v>201</v>
      </c>
      <c r="AC1328" s="72">
        <v>134.41</v>
      </c>
      <c r="AD1328" s="72" t="s">
        <v>46</v>
      </c>
      <c r="AE1328" s="73">
        <v>43261</v>
      </c>
      <c r="AF1328" s="72">
        <v>73</v>
      </c>
      <c r="AG1328" s="76" t="s">
        <v>33</v>
      </c>
    </row>
    <row r="1329" spans="5:33" x14ac:dyDescent="0.3">
      <c r="E1329" s="71" t="s">
        <v>2826</v>
      </c>
      <c r="F1329" s="72" t="s">
        <v>5317</v>
      </c>
      <c r="G1329" s="72" t="s">
        <v>7329</v>
      </c>
      <c r="H1329" s="72" t="s">
        <v>30</v>
      </c>
      <c r="I1329" s="72" t="s">
        <v>8026</v>
      </c>
      <c r="J1329" s="72" t="s">
        <v>8021</v>
      </c>
      <c r="K1329" s="72" t="s">
        <v>2827</v>
      </c>
      <c r="L1329" s="73">
        <v>45501</v>
      </c>
      <c r="M1329" s="74">
        <v>0.67769675925925921</v>
      </c>
      <c r="N1329" s="72">
        <v>372.08</v>
      </c>
      <c r="O1329" s="72">
        <v>1085.6099999999999</v>
      </c>
      <c r="P1329" s="72">
        <v>1457.6899999999901</v>
      </c>
      <c r="Q1329" s="72">
        <v>2575.66</v>
      </c>
      <c r="R1329" s="75">
        <v>45620</v>
      </c>
      <c r="S1329" s="72" t="str">
        <f>TEXT(Table15[[#This Row],[Billing_Date]],"YYYY")</f>
        <v>2024</v>
      </c>
      <c r="T1329" s="75">
        <v>45871</v>
      </c>
      <c r="U1329" s="72" t="s">
        <v>49</v>
      </c>
      <c r="V1329" s="72">
        <f>IF(Table15[[#This Row],[Payment_Status]]="Paid",1,0)</f>
        <v>0</v>
      </c>
      <c r="W1329" s="72">
        <f>IF(Table15[[#This Row],[Payment_Status]]="Unpaid",1,0)</f>
        <v>1</v>
      </c>
      <c r="X1329" s="72">
        <f>IF(Table15[[#This Row],[Payment_Status]]="Pending",1,0)</f>
        <v>0</v>
      </c>
      <c r="Y1329" s="72" t="s">
        <v>38</v>
      </c>
      <c r="Z1329" s="72" t="s">
        <v>44</v>
      </c>
      <c r="AA1329" s="72" t="s">
        <v>45</v>
      </c>
      <c r="AB1329" s="72">
        <v>173.12</v>
      </c>
      <c r="AC1329" s="72">
        <v>198.96</v>
      </c>
      <c r="AD1329" s="72" t="s">
        <v>32</v>
      </c>
      <c r="AE1329" s="73">
        <v>42410</v>
      </c>
      <c r="AF1329" s="72">
        <v>57</v>
      </c>
      <c r="AG1329" s="76" t="s">
        <v>64</v>
      </c>
    </row>
    <row r="1330" spans="5:33" x14ac:dyDescent="0.3">
      <c r="E1330" s="71" t="s">
        <v>322</v>
      </c>
      <c r="F1330" s="72" t="s">
        <v>5318</v>
      </c>
      <c r="G1330" s="72" t="s">
        <v>7330</v>
      </c>
      <c r="H1330" s="72" t="s">
        <v>35</v>
      </c>
      <c r="I1330" s="72" t="s">
        <v>8026</v>
      </c>
      <c r="J1330" s="72" t="s">
        <v>8021</v>
      </c>
      <c r="K1330" s="72" t="s">
        <v>323</v>
      </c>
      <c r="L1330" s="73">
        <v>45768</v>
      </c>
      <c r="M1330" s="74">
        <v>0.27523148148148147</v>
      </c>
      <c r="N1330" s="72">
        <v>226.28</v>
      </c>
      <c r="O1330" s="72">
        <v>4578.75</v>
      </c>
      <c r="P1330" s="72">
        <v>4805.03</v>
      </c>
      <c r="Q1330" s="72">
        <v>1315.34</v>
      </c>
      <c r="R1330" s="75">
        <v>45827</v>
      </c>
      <c r="S1330" s="72" t="str">
        <f>TEXT(Table15[[#This Row],[Billing_Date]],"YYYY")</f>
        <v>2025</v>
      </c>
      <c r="T1330" s="75">
        <v>45871</v>
      </c>
      <c r="U1330" s="72" t="s">
        <v>49</v>
      </c>
      <c r="V1330" s="72">
        <f>IF(Table15[[#This Row],[Payment_Status]]="Paid",1,0)</f>
        <v>0</v>
      </c>
      <c r="W1330" s="72">
        <f>IF(Table15[[#This Row],[Payment_Status]]="Unpaid",1,0)</f>
        <v>1</v>
      </c>
      <c r="X1330" s="72">
        <f>IF(Table15[[#This Row],[Payment_Status]]="Pending",1,0)</f>
        <v>0</v>
      </c>
      <c r="Y1330" s="72" t="s">
        <v>50</v>
      </c>
      <c r="Z1330" s="72" t="s">
        <v>44</v>
      </c>
      <c r="AA1330" s="72" t="s">
        <v>45</v>
      </c>
      <c r="AB1330" s="72">
        <v>143.93</v>
      </c>
      <c r="AC1330" s="72">
        <v>82.35</v>
      </c>
      <c r="AD1330" s="72" t="s">
        <v>46</v>
      </c>
      <c r="AE1330" s="73">
        <v>43401</v>
      </c>
      <c r="AF1330" s="72">
        <v>73</v>
      </c>
      <c r="AG1330" s="76" t="s">
        <v>64</v>
      </c>
    </row>
    <row r="1331" spans="5:33" x14ac:dyDescent="0.3">
      <c r="E1331" s="71" t="s">
        <v>2656</v>
      </c>
      <c r="F1331" s="72" t="s">
        <v>5319</v>
      </c>
      <c r="G1331" s="72" t="s">
        <v>7331</v>
      </c>
      <c r="H1331" s="72" t="s">
        <v>26</v>
      </c>
      <c r="I1331" s="72" t="s">
        <v>8026</v>
      </c>
      <c r="J1331" s="72" t="s">
        <v>8021</v>
      </c>
      <c r="K1331" s="72" t="s">
        <v>2657</v>
      </c>
      <c r="L1331" s="73">
        <v>45710</v>
      </c>
      <c r="M1331" s="74">
        <v>0.49591435185185184</v>
      </c>
      <c r="N1331" s="72">
        <v>165.5</v>
      </c>
      <c r="O1331" s="72">
        <v>3222.61</v>
      </c>
      <c r="P1331" s="72">
        <v>3388.11</v>
      </c>
      <c r="Q1331" s="72">
        <v>1146.8499999999999</v>
      </c>
      <c r="R1331" s="75">
        <v>45814</v>
      </c>
      <c r="S1331" s="72" t="str">
        <f>TEXT(Table15[[#This Row],[Billing_Date]],"YYYY")</f>
        <v>2025</v>
      </c>
      <c r="T1331" s="75">
        <v>45860</v>
      </c>
      <c r="U1331" s="72" t="s">
        <v>49</v>
      </c>
      <c r="V1331" s="72">
        <f>IF(Table15[[#This Row],[Payment_Status]]="Paid",1,0)</f>
        <v>0</v>
      </c>
      <c r="W1331" s="72">
        <f>IF(Table15[[#This Row],[Payment_Status]]="Unpaid",1,0)</f>
        <v>1</v>
      </c>
      <c r="X1331" s="72">
        <f>IF(Table15[[#This Row],[Payment_Status]]="Pending",1,0)</f>
        <v>0</v>
      </c>
      <c r="Y1331" s="72" t="s">
        <v>50</v>
      </c>
      <c r="Z1331" s="72" t="s">
        <v>39</v>
      </c>
      <c r="AA1331" s="72" t="s">
        <v>31</v>
      </c>
      <c r="AB1331" s="72">
        <v>91.87</v>
      </c>
      <c r="AC1331" s="72">
        <v>73.63</v>
      </c>
      <c r="AD1331" s="72" t="s">
        <v>46</v>
      </c>
      <c r="AE1331" s="73">
        <v>43943</v>
      </c>
      <c r="AF1331" s="72">
        <v>72</v>
      </c>
      <c r="AG1331" s="76" t="s">
        <v>40</v>
      </c>
    </row>
    <row r="1332" spans="5:33" x14ac:dyDescent="0.3">
      <c r="E1332" s="71" t="s">
        <v>2658</v>
      </c>
      <c r="F1332" s="72" t="s">
        <v>5320</v>
      </c>
      <c r="G1332" s="72" t="s">
        <v>7332</v>
      </c>
      <c r="H1332" s="72" t="s">
        <v>35</v>
      </c>
      <c r="I1332" s="72" t="s">
        <v>8031</v>
      </c>
      <c r="J1332" s="72" t="s">
        <v>8024</v>
      </c>
      <c r="K1332" s="72" t="s">
        <v>2659</v>
      </c>
      <c r="L1332" s="73">
        <v>45610</v>
      </c>
      <c r="M1332" s="74">
        <v>0.95303240740740736</v>
      </c>
      <c r="N1332" s="72">
        <v>35.9</v>
      </c>
      <c r="O1332" s="72">
        <v>3596.28</v>
      </c>
      <c r="P1332" s="72">
        <v>3632.18</v>
      </c>
      <c r="Q1332" s="72">
        <v>179.67</v>
      </c>
      <c r="R1332" s="75">
        <v>45852</v>
      </c>
      <c r="S1332" s="72" t="str">
        <f>TEXT(Table15[[#This Row],[Billing_Date]],"YYYY")</f>
        <v>2025</v>
      </c>
      <c r="T1332" s="75">
        <v>45870</v>
      </c>
      <c r="U1332" s="72" t="s">
        <v>28</v>
      </c>
      <c r="V1332" s="72">
        <f>IF(Table15[[#This Row],[Payment_Status]]="Paid",1,0)</f>
        <v>1</v>
      </c>
      <c r="W1332" s="72">
        <f>IF(Table15[[#This Row],[Payment_Status]]="Unpaid",1,0)</f>
        <v>0</v>
      </c>
      <c r="X1332" s="72">
        <f>IF(Table15[[#This Row],[Payment_Status]]="Pending",1,0)</f>
        <v>0</v>
      </c>
      <c r="Y1332" s="72" t="s">
        <v>38</v>
      </c>
      <c r="Z1332" s="72" t="s">
        <v>44</v>
      </c>
      <c r="AA1332" s="72" t="s">
        <v>63</v>
      </c>
      <c r="AB1332" s="72">
        <v>17.8</v>
      </c>
      <c r="AC1332" s="72">
        <v>18.100000000000001</v>
      </c>
      <c r="AD1332" s="72" t="s">
        <v>46</v>
      </c>
      <c r="AE1332" s="73">
        <v>43987</v>
      </c>
      <c r="AF1332" s="72">
        <v>21</v>
      </c>
      <c r="AG1332" s="76" t="s">
        <v>40</v>
      </c>
    </row>
    <row r="1333" spans="5:33" x14ac:dyDescent="0.3">
      <c r="E1333" s="71" t="s">
        <v>2660</v>
      </c>
      <c r="F1333" s="72" t="s">
        <v>5321</v>
      </c>
      <c r="G1333" s="72" t="s">
        <v>7333</v>
      </c>
      <c r="H1333" s="72" t="s">
        <v>26</v>
      </c>
      <c r="I1333" s="72" t="s">
        <v>8026</v>
      </c>
      <c r="J1333" s="72" t="s">
        <v>8021</v>
      </c>
      <c r="K1333" s="72" t="s">
        <v>2661</v>
      </c>
      <c r="L1333" s="73">
        <v>45707</v>
      </c>
      <c r="M1333" s="74">
        <v>0.73429398148148151</v>
      </c>
      <c r="N1333" s="72">
        <v>450.35</v>
      </c>
      <c r="O1333" s="72">
        <v>3547.06</v>
      </c>
      <c r="P1333" s="72">
        <v>3997.41</v>
      </c>
      <c r="Q1333" s="72">
        <v>2092.0300000000002</v>
      </c>
      <c r="R1333" s="75">
        <v>45711</v>
      </c>
      <c r="S1333" s="72" t="str">
        <f>TEXT(Table15[[#This Row],[Billing_Date]],"YYYY")</f>
        <v>2025</v>
      </c>
      <c r="T1333" s="75">
        <v>45884</v>
      </c>
      <c r="U1333" s="72" t="s">
        <v>37</v>
      </c>
      <c r="V1333" s="72">
        <f>IF(Table15[[#This Row],[Payment_Status]]="Paid",1,0)</f>
        <v>0</v>
      </c>
      <c r="W1333" s="72">
        <f>IF(Table15[[#This Row],[Payment_Status]]="Unpaid",1,0)</f>
        <v>0</v>
      </c>
      <c r="X1333" s="72">
        <f>IF(Table15[[#This Row],[Payment_Status]]="Pending",1,0)</f>
        <v>1</v>
      </c>
      <c r="Y1333" s="72" t="s">
        <v>38</v>
      </c>
      <c r="Z1333" s="72" t="s">
        <v>39</v>
      </c>
      <c r="AA1333" s="72" t="s">
        <v>85</v>
      </c>
      <c r="AB1333" s="72">
        <v>185.7</v>
      </c>
      <c r="AC1333" s="72">
        <v>264.64999999999998</v>
      </c>
      <c r="AD1333" s="72" t="s">
        <v>32</v>
      </c>
      <c r="AE1333" s="73">
        <v>44519</v>
      </c>
      <c r="AF1333" s="72">
        <v>61</v>
      </c>
      <c r="AG1333" s="76" t="s">
        <v>64</v>
      </c>
    </row>
    <row r="1334" spans="5:33" x14ac:dyDescent="0.3">
      <c r="E1334" s="71" t="s">
        <v>2662</v>
      </c>
      <c r="F1334" s="72" t="s">
        <v>5322</v>
      </c>
      <c r="G1334" s="72" t="s">
        <v>7334</v>
      </c>
      <c r="H1334" s="72" t="s">
        <v>26</v>
      </c>
      <c r="I1334" s="72" t="s">
        <v>8031</v>
      </c>
      <c r="J1334" s="72" t="s">
        <v>8024</v>
      </c>
      <c r="K1334" s="72" t="s">
        <v>2663</v>
      </c>
      <c r="L1334" s="73">
        <v>45726</v>
      </c>
      <c r="M1334" s="74">
        <v>5.6898148148148149E-2</v>
      </c>
      <c r="N1334" s="72">
        <v>158.19999999999999</v>
      </c>
      <c r="O1334" s="72">
        <v>2396.88</v>
      </c>
      <c r="P1334" s="72">
        <v>2555.08</v>
      </c>
      <c r="Q1334" s="72">
        <v>1151.92</v>
      </c>
      <c r="R1334" s="75">
        <v>45727</v>
      </c>
      <c r="S1334" s="72" t="str">
        <f>TEXT(Table15[[#This Row],[Billing_Date]],"YYYY")</f>
        <v>2025</v>
      </c>
      <c r="T1334" s="75">
        <v>45860</v>
      </c>
      <c r="U1334" s="72" t="s">
        <v>28</v>
      </c>
      <c r="V1334" s="72">
        <f>IF(Table15[[#This Row],[Payment_Status]]="Paid",1,0)</f>
        <v>1</v>
      </c>
      <c r="W1334" s="72">
        <f>IF(Table15[[#This Row],[Payment_Status]]="Unpaid",1,0)</f>
        <v>0</v>
      </c>
      <c r="X1334" s="72">
        <f>IF(Table15[[#This Row],[Payment_Status]]="Pending",1,0)</f>
        <v>0</v>
      </c>
      <c r="Y1334" s="72" t="s">
        <v>58</v>
      </c>
      <c r="Z1334" s="72" t="s">
        <v>44</v>
      </c>
      <c r="AA1334" s="72" t="s">
        <v>51</v>
      </c>
      <c r="AB1334" s="72">
        <v>68.709999999999994</v>
      </c>
      <c r="AC1334" s="72">
        <v>89.49</v>
      </c>
      <c r="AD1334" s="72" t="s">
        <v>32</v>
      </c>
      <c r="AE1334" s="73">
        <v>42378</v>
      </c>
      <c r="AF1334" s="72">
        <v>70</v>
      </c>
      <c r="AG1334" s="76" t="s">
        <v>33</v>
      </c>
    </row>
    <row r="1335" spans="5:33" x14ac:dyDescent="0.3">
      <c r="E1335" s="71" t="s">
        <v>2664</v>
      </c>
      <c r="F1335" s="72" t="s">
        <v>5214</v>
      </c>
      <c r="G1335" s="72" t="s">
        <v>7335</v>
      </c>
      <c r="H1335" s="72" t="s">
        <v>26</v>
      </c>
      <c r="I1335" s="72" t="s">
        <v>8026</v>
      </c>
      <c r="J1335" s="72" t="s">
        <v>8021</v>
      </c>
      <c r="K1335" s="72" t="s">
        <v>2665</v>
      </c>
      <c r="L1335" s="73">
        <v>45738</v>
      </c>
      <c r="M1335" s="74">
        <v>0.245</v>
      </c>
      <c r="N1335" s="72">
        <v>243.66</v>
      </c>
      <c r="O1335" s="72">
        <v>1761.6</v>
      </c>
      <c r="P1335" s="72">
        <v>2005.26</v>
      </c>
      <c r="Q1335" s="72">
        <v>1626.6</v>
      </c>
      <c r="R1335" s="75">
        <v>45742</v>
      </c>
      <c r="S1335" s="72" t="str">
        <f>TEXT(Table15[[#This Row],[Billing_Date]],"YYYY")</f>
        <v>2025</v>
      </c>
      <c r="T1335" s="75">
        <v>45863</v>
      </c>
      <c r="U1335" s="72" t="s">
        <v>49</v>
      </c>
      <c r="V1335" s="72">
        <f>IF(Table15[[#This Row],[Payment_Status]]="Paid",1,0)</f>
        <v>0</v>
      </c>
      <c r="W1335" s="72">
        <f>IF(Table15[[#This Row],[Payment_Status]]="Unpaid",1,0)</f>
        <v>1</v>
      </c>
      <c r="X1335" s="72">
        <f>IF(Table15[[#This Row],[Payment_Status]]="Pending",1,0)</f>
        <v>0</v>
      </c>
      <c r="Y1335" s="72" t="s">
        <v>58</v>
      </c>
      <c r="Z1335" s="72" t="s">
        <v>44</v>
      </c>
      <c r="AA1335" s="72" t="s">
        <v>51</v>
      </c>
      <c r="AB1335" s="72">
        <v>151.54</v>
      </c>
      <c r="AC1335" s="72">
        <v>92.12</v>
      </c>
      <c r="AD1335" s="72" t="s">
        <v>46</v>
      </c>
      <c r="AE1335" s="73">
        <v>43229</v>
      </c>
      <c r="AF1335" s="72">
        <v>43</v>
      </c>
      <c r="AG1335" s="76" t="s">
        <v>64</v>
      </c>
    </row>
    <row r="1336" spans="5:33" x14ac:dyDescent="0.3">
      <c r="E1336" s="71" t="s">
        <v>2666</v>
      </c>
      <c r="F1336" s="72" t="s">
        <v>5323</v>
      </c>
      <c r="G1336" s="72" t="s">
        <v>7336</v>
      </c>
      <c r="H1336" s="72" t="s">
        <v>30</v>
      </c>
      <c r="I1336" s="72" t="s">
        <v>8031</v>
      </c>
      <c r="J1336" s="72" t="s">
        <v>8024</v>
      </c>
      <c r="K1336" s="72" t="s">
        <v>2667</v>
      </c>
      <c r="L1336" s="73">
        <v>45702</v>
      </c>
      <c r="M1336" s="74">
        <v>0.6095949074074074</v>
      </c>
      <c r="N1336" s="72">
        <v>472.53</v>
      </c>
      <c r="O1336" s="72">
        <v>4860.37</v>
      </c>
      <c r="P1336" s="72">
        <v>5332.9</v>
      </c>
      <c r="Q1336" s="72">
        <v>3039.74</v>
      </c>
      <c r="R1336" s="75">
        <v>45704</v>
      </c>
      <c r="S1336" s="72" t="str">
        <f>TEXT(Table15[[#This Row],[Billing_Date]],"YYYY")</f>
        <v>2025</v>
      </c>
      <c r="T1336" s="75">
        <v>45868</v>
      </c>
      <c r="U1336" s="72" t="s">
        <v>49</v>
      </c>
      <c r="V1336" s="72">
        <f>IF(Table15[[#This Row],[Payment_Status]]="Paid",1,0)</f>
        <v>0</v>
      </c>
      <c r="W1336" s="72">
        <f>IF(Table15[[#This Row],[Payment_Status]]="Unpaid",1,0)</f>
        <v>1</v>
      </c>
      <c r="X1336" s="72">
        <f>IF(Table15[[#This Row],[Payment_Status]]="Pending",1,0)</f>
        <v>0</v>
      </c>
      <c r="Y1336" s="72" t="s">
        <v>38</v>
      </c>
      <c r="Z1336" s="72" t="s">
        <v>44</v>
      </c>
      <c r="AA1336" s="72" t="s">
        <v>31</v>
      </c>
      <c r="AB1336" s="72">
        <v>259.12</v>
      </c>
      <c r="AC1336" s="72">
        <v>213.41</v>
      </c>
      <c r="AD1336" s="72" t="s">
        <v>32</v>
      </c>
      <c r="AE1336" s="73">
        <v>45449</v>
      </c>
      <c r="AF1336" s="72">
        <v>36</v>
      </c>
      <c r="AG1336" s="76" t="s">
        <v>40</v>
      </c>
    </row>
    <row r="1337" spans="5:33" x14ac:dyDescent="0.3">
      <c r="E1337" s="71" t="s">
        <v>2668</v>
      </c>
      <c r="F1337" s="72" t="s">
        <v>5324</v>
      </c>
      <c r="G1337" s="72" t="s">
        <v>7337</v>
      </c>
      <c r="H1337" s="72" t="s">
        <v>26</v>
      </c>
      <c r="I1337" s="72" t="s">
        <v>8030</v>
      </c>
      <c r="J1337" s="72" t="s">
        <v>8023</v>
      </c>
      <c r="K1337" s="72" t="s">
        <v>2669</v>
      </c>
      <c r="L1337" s="73">
        <v>45846</v>
      </c>
      <c r="M1337" s="74">
        <v>0.74589120370370365</v>
      </c>
      <c r="N1337" s="72">
        <v>493.71</v>
      </c>
      <c r="O1337" s="72">
        <v>4294.57</v>
      </c>
      <c r="P1337" s="72">
        <v>4788.28</v>
      </c>
      <c r="Q1337" s="72">
        <v>2834.89</v>
      </c>
      <c r="R1337" s="75">
        <v>45848</v>
      </c>
      <c r="S1337" s="72" t="str">
        <f>TEXT(Table15[[#This Row],[Billing_Date]],"YYYY")</f>
        <v>2025</v>
      </c>
      <c r="T1337" s="75">
        <v>45873</v>
      </c>
      <c r="U1337" s="72" t="s">
        <v>37</v>
      </c>
      <c r="V1337" s="72">
        <f>IF(Table15[[#This Row],[Payment_Status]]="Paid",1,0)</f>
        <v>0</v>
      </c>
      <c r="W1337" s="72">
        <f>IF(Table15[[#This Row],[Payment_Status]]="Unpaid",1,0)</f>
        <v>0</v>
      </c>
      <c r="X1337" s="72">
        <f>IF(Table15[[#This Row],[Payment_Status]]="Pending",1,0)</f>
        <v>1</v>
      </c>
      <c r="Y1337" s="72" t="s">
        <v>50</v>
      </c>
      <c r="Z1337" s="72" t="s">
        <v>39</v>
      </c>
      <c r="AA1337" s="72" t="s">
        <v>63</v>
      </c>
      <c r="AB1337" s="72">
        <v>198.14</v>
      </c>
      <c r="AC1337" s="72">
        <v>295.57</v>
      </c>
      <c r="AD1337" s="72" t="s">
        <v>32</v>
      </c>
      <c r="AE1337" s="73">
        <v>43061</v>
      </c>
      <c r="AF1337" s="72">
        <v>66</v>
      </c>
      <c r="AG1337" s="76" t="s">
        <v>33</v>
      </c>
    </row>
    <row r="1338" spans="5:33" x14ac:dyDescent="0.3">
      <c r="E1338" s="71" t="s">
        <v>2670</v>
      </c>
      <c r="F1338" s="72" t="s">
        <v>5325</v>
      </c>
      <c r="G1338" s="72" t="s">
        <v>7338</v>
      </c>
      <c r="H1338" s="72" t="s">
        <v>26</v>
      </c>
      <c r="I1338" s="72" t="s">
        <v>8030</v>
      </c>
      <c r="J1338" s="72" t="s">
        <v>8023</v>
      </c>
      <c r="K1338" s="72" t="s">
        <v>2671</v>
      </c>
      <c r="L1338" s="73">
        <v>45786</v>
      </c>
      <c r="M1338" s="74">
        <v>0.17166666666666666</v>
      </c>
      <c r="N1338" s="72">
        <v>102.93</v>
      </c>
      <c r="O1338" s="72">
        <v>1234.31</v>
      </c>
      <c r="P1338" s="72">
        <v>1337.24</v>
      </c>
      <c r="Q1338" s="72">
        <v>536.14</v>
      </c>
      <c r="R1338" s="75">
        <v>45837</v>
      </c>
      <c r="S1338" s="72" t="str">
        <f>TEXT(Table15[[#This Row],[Billing_Date]],"YYYY")</f>
        <v>2025</v>
      </c>
      <c r="T1338" s="75">
        <v>45884</v>
      </c>
      <c r="U1338" s="72" t="s">
        <v>37</v>
      </c>
      <c r="V1338" s="72">
        <f>IF(Table15[[#This Row],[Payment_Status]]="Paid",1,0)</f>
        <v>0</v>
      </c>
      <c r="W1338" s="72">
        <f>IF(Table15[[#This Row],[Payment_Status]]="Unpaid",1,0)</f>
        <v>0</v>
      </c>
      <c r="X1338" s="72">
        <f>IF(Table15[[#This Row],[Payment_Status]]="Pending",1,0)</f>
        <v>1</v>
      </c>
      <c r="Y1338" s="72" t="s">
        <v>58</v>
      </c>
      <c r="Z1338" s="72" t="s">
        <v>30</v>
      </c>
      <c r="AA1338" s="72" t="s">
        <v>63</v>
      </c>
      <c r="AB1338" s="72">
        <v>64.760000000000005</v>
      </c>
      <c r="AC1338" s="72">
        <v>38.17</v>
      </c>
      <c r="AD1338" s="72" t="s">
        <v>32</v>
      </c>
      <c r="AE1338" s="73">
        <v>42503</v>
      </c>
      <c r="AF1338" s="72">
        <v>20</v>
      </c>
      <c r="AG1338" s="76" t="s">
        <v>40</v>
      </c>
    </row>
    <row r="1339" spans="5:33" x14ac:dyDescent="0.3">
      <c r="E1339" s="71" t="s">
        <v>2672</v>
      </c>
      <c r="F1339" s="72" t="s">
        <v>5326</v>
      </c>
      <c r="G1339" s="72" t="s">
        <v>7339</v>
      </c>
      <c r="H1339" s="72" t="s">
        <v>26</v>
      </c>
      <c r="I1339" s="72" t="s">
        <v>8029</v>
      </c>
      <c r="J1339" s="72" t="s">
        <v>8020</v>
      </c>
      <c r="K1339" s="72" t="s">
        <v>2673</v>
      </c>
      <c r="L1339" s="73">
        <v>45839</v>
      </c>
      <c r="M1339" s="74">
        <v>0.98623842592592592</v>
      </c>
      <c r="N1339" s="72">
        <v>466.88</v>
      </c>
      <c r="O1339" s="72">
        <v>4366.38</v>
      </c>
      <c r="P1339" s="72">
        <v>4833.26</v>
      </c>
      <c r="Q1339" s="72">
        <v>2212.2199999999998</v>
      </c>
      <c r="R1339" s="75">
        <v>45844</v>
      </c>
      <c r="S1339" s="72" t="str">
        <f>TEXT(Table15[[#This Row],[Billing_Date]],"YYYY")</f>
        <v>2025</v>
      </c>
      <c r="T1339" s="75">
        <v>45866</v>
      </c>
      <c r="U1339" s="72" t="s">
        <v>49</v>
      </c>
      <c r="V1339" s="72">
        <f>IF(Table15[[#This Row],[Payment_Status]]="Paid",1,0)</f>
        <v>0</v>
      </c>
      <c r="W1339" s="72">
        <f>IF(Table15[[#This Row],[Payment_Status]]="Unpaid",1,0)</f>
        <v>1</v>
      </c>
      <c r="X1339" s="72">
        <f>IF(Table15[[#This Row],[Payment_Status]]="Pending",1,0)</f>
        <v>0</v>
      </c>
      <c r="Y1339" s="72" t="s">
        <v>38</v>
      </c>
      <c r="Z1339" s="72" t="s">
        <v>39</v>
      </c>
      <c r="AA1339" s="72" t="s">
        <v>63</v>
      </c>
      <c r="AB1339" s="72">
        <v>308.36</v>
      </c>
      <c r="AC1339" s="72">
        <v>158.52000000000001</v>
      </c>
      <c r="AD1339" s="72" t="s">
        <v>32</v>
      </c>
      <c r="AE1339" s="73">
        <v>45351</v>
      </c>
      <c r="AF1339" s="72">
        <v>36</v>
      </c>
      <c r="AG1339" s="76" t="s">
        <v>33</v>
      </c>
    </row>
    <row r="1340" spans="5:33" x14ac:dyDescent="0.3">
      <c r="E1340" s="71" t="s">
        <v>2674</v>
      </c>
      <c r="F1340" s="72" t="s">
        <v>5327</v>
      </c>
      <c r="G1340" s="72" t="s">
        <v>7340</v>
      </c>
      <c r="H1340" s="72" t="s">
        <v>26</v>
      </c>
      <c r="I1340" s="72" t="s">
        <v>8031</v>
      </c>
      <c r="J1340" s="72" t="s">
        <v>8024</v>
      </c>
      <c r="K1340" s="72" t="s">
        <v>2675</v>
      </c>
      <c r="L1340" s="73">
        <v>45557</v>
      </c>
      <c r="M1340" s="74">
        <v>0.86209490740740746</v>
      </c>
      <c r="N1340" s="72">
        <v>67.900000000000006</v>
      </c>
      <c r="O1340" s="72">
        <v>3907.8</v>
      </c>
      <c r="P1340" s="72">
        <v>3975.7</v>
      </c>
      <c r="Q1340" s="72">
        <v>495.11</v>
      </c>
      <c r="R1340" s="75">
        <v>45752</v>
      </c>
      <c r="S1340" s="72" t="str">
        <f>TEXT(Table15[[#This Row],[Billing_Date]],"YYYY")</f>
        <v>2025</v>
      </c>
      <c r="T1340" s="75">
        <v>45874</v>
      </c>
      <c r="U1340" s="72" t="s">
        <v>37</v>
      </c>
      <c r="V1340" s="72">
        <f>IF(Table15[[#This Row],[Payment_Status]]="Paid",1,0)</f>
        <v>0</v>
      </c>
      <c r="W1340" s="72">
        <f>IF(Table15[[#This Row],[Payment_Status]]="Unpaid",1,0)</f>
        <v>0</v>
      </c>
      <c r="X1340" s="72">
        <f>IF(Table15[[#This Row],[Payment_Status]]="Pending",1,0)</f>
        <v>1</v>
      </c>
      <c r="Y1340" s="72" t="s">
        <v>29</v>
      </c>
      <c r="Z1340" s="72" t="s">
        <v>39</v>
      </c>
      <c r="AA1340" s="72" t="s">
        <v>63</v>
      </c>
      <c r="AB1340" s="72">
        <v>29.37</v>
      </c>
      <c r="AC1340" s="72">
        <v>38.53</v>
      </c>
      <c r="AD1340" s="72" t="s">
        <v>46</v>
      </c>
      <c r="AE1340" s="73">
        <v>44162</v>
      </c>
      <c r="AF1340" s="72">
        <v>29</v>
      </c>
      <c r="AG1340" s="76" t="s">
        <v>64</v>
      </c>
    </row>
    <row r="1341" spans="5:33" x14ac:dyDescent="0.3">
      <c r="E1341" s="71" t="s">
        <v>2676</v>
      </c>
      <c r="F1341" s="72" t="s">
        <v>5328</v>
      </c>
      <c r="G1341" s="72" t="s">
        <v>7341</v>
      </c>
      <c r="H1341" s="72" t="s">
        <v>30</v>
      </c>
      <c r="I1341" s="72" t="s">
        <v>8027</v>
      </c>
      <c r="J1341" s="72" t="s">
        <v>8022</v>
      </c>
      <c r="K1341" s="72" t="s">
        <v>2677</v>
      </c>
      <c r="L1341" s="73">
        <v>45800</v>
      </c>
      <c r="M1341" s="74">
        <v>0.28370370370370368</v>
      </c>
      <c r="N1341" s="72">
        <v>122.95</v>
      </c>
      <c r="O1341" s="72">
        <v>2328.9499999999998</v>
      </c>
      <c r="P1341" s="72">
        <v>2451.8999999999901</v>
      </c>
      <c r="Q1341" s="72">
        <v>641.13</v>
      </c>
      <c r="R1341" s="75">
        <v>45802</v>
      </c>
      <c r="S1341" s="72" t="str">
        <f>TEXT(Table15[[#This Row],[Billing_Date]],"YYYY")</f>
        <v>2025</v>
      </c>
      <c r="T1341" s="75">
        <v>45869</v>
      </c>
      <c r="U1341" s="72" t="s">
        <v>49</v>
      </c>
      <c r="V1341" s="72">
        <f>IF(Table15[[#This Row],[Payment_Status]]="Paid",1,0)</f>
        <v>0</v>
      </c>
      <c r="W1341" s="72">
        <f>IF(Table15[[#This Row],[Payment_Status]]="Unpaid",1,0)</f>
        <v>1</v>
      </c>
      <c r="X1341" s="72">
        <f>IF(Table15[[#This Row],[Payment_Status]]="Pending",1,0)</f>
        <v>0</v>
      </c>
      <c r="Y1341" s="72" t="s">
        <v>58</v>
      </c>
      <c r="Z1341" s="72" t="s">
        <v>44</v>
      </c>
      <c r="AA1341" s="72" t="s">
        <v>63</v>
      </c>
      <c r="AB1341" s="72">
        <v>73.84</v>
      </c>
      <c r="AC1341" s="72">
        <v>49.11</v>
      </c>
      <c r="AD1341" s="72" t="s">
        <v>46</v>
      </c>
      <c r="AE1341" s="73">
        <v>45240</v>
      </c>
      <c r="AF1341" s="72">
        <v>47</v>
      </c>
      <c r="AG1341" s="76" t="s">
        <v>33</v>
      </c>
    </row>
    <row r="1342" spans="5:33" x14ac:dyDescent="0.3">
      <c r="E1342" s="71" t="s">
        <v>2678</v>
      </c>
      <c r="F1342" s="72" t="s">
        <v>5329</v>
      </c>
      <c r="G1342" s="72" t="s">
        <v>7342</v>
      </c>
      <c r="H1342" s="72" t="s">
        <v>30</v>
      </c>
      <c r="I1342" s="72" t="s">
        <v>8029</v>
      </c>
      <c r="J1342" s="72" t="s">
        <v>8020</v>
      </c>
      <c r="K1342" s="72" t="s">
        <v>2679</v>
      </c>
      <c r="L1342" s="73">
        <v>45497</v>
      </c>
      <c r="M1342" s="74">
        <v>0.97512731481481485</v>
      </c>
      <c r="N1342" s="72">
        <v>38.270000000000003</v>
      </c>
      <c r="O1342" s="72">
        <v>1978.77</v>
      </c>
      <c r="P1342" s="72">
        <v>2017.04</v>
      </c>
      <c r="Q1342" s="72">
        <v>197.07</v>
      </c>
      <c r="R1342" s="75">
        <v>45556</v>
      </c>
      <c r="S1342" s="72" t="str">
        <f>TEXT(Table15[[#This Row],[Billing_Date]],"YYYY")</f>
        <v>2024</v>
      </c>
      <c r="T1342" s="75">
        <v>45860</v>
      </c>
      <c r="U1342" s="72" t="s">
        <v>37</v>
      </c>
      <c r="V1342" s="72">
        <f>IF(Table15[[#This Row],[Payment_Status]]="Paid",1,0)</f>
        <v>0</v>
      </c>
      <c r="W1342" s="72">
        <f>IF(Table15[[#This Row],[Payment_Status]]="Unpaid",1,0)</f>
        <v>0</v>
      </c>
      <c r="X1342" s="72">
        <f>IF(Table15[[#This Row],[Payment_Status]]="Pending",1,0)</f>
        <v>1</v>
      </c>
      <c r="Y1342" s="72" t="s">
        <v>29</v>
      </c>
      <c r="Z1342" s="72" t="s">
        <v>44</v>
      </c>
      <c r="AA1342" s="72" t="s">
        <v>63</v>
      </c>
      <c r="AB1342" s="72">
        <v>23</v>
      </c>
      <c r="AC1342" s="72">
        <v>15.27</v>
      </c>
      <c r="AD1342" s="72" t="s">
        <v>46</v>
      </c>
      <c r="AE1342" s="73">
        <v>42377</v>
      </c>
      <c r="AF1342" s="72">
        <v>36</v>
      </c>
      <c r="AG1342" s="76" t="s">
        <v>33</v>
      </c>
    </row>
    <row r="1343" spans="5:33" x14ac:dyDescent="0.3">
      <c r="E1343" s="71" t="s">
        <v>2680</v>
      </c>
      <c r="F1343" s="72" t="s">
        <v>5330</v>
      </c>
      <c r="G1343" s="72" t="s">
        <v>7343</v>
      </c>
      <c r="H1343" s="72" t="s">
        <v>30</v>
      </c>
      <c r="I1343" s="72" t="s">
        <v>8030</v>
      </c>
      <c r="J1343" s="72" t="s">
        <v>8023</v>
      </c>
      <c r="K1343" s="72" t="s">
        <v>2681</v>
      </c>
      <c r="L1343" s="73">
        <v>45589</v>
      </c>
      <c r="M1343" s="74">
        <v>0.81812499999999999</v>
      </c>
      <c r="N1343" s="72">
        <v>478.77</v>
      </c>
      <c r="O1343" s="72">
        <v>1257.1300000000001</v>
      </c>
      <c r="P1343" s="72">
        <v>1735.9</v>
      </c>
      <c r="Q1343" s="72">
        <v>2355.0300000000002</v>
      </c>
      <c r="R1343" s="75">
        <v>45841</v>
      </c>
      <c r="S1343" s="72" t="str">
        <f>TEXT(Table15[[#This Row],[Billing_Date]],"YYYY")</f>
        <v>2025</v>
      </c>
      <c r="T1343" s="75">
        <v>45869</v>
      </c>
      <c r="U1343" s="72" t="s">
        <v>49</v>
      </c>
      <c r="V1343" s="72">
        <f>IF(Table15[[#This Row],[Payment_Status]]="Paid",1,0)</f>
        <v>0</v>
      </c>
      <c r="W1343" s="72">
        <f>IF(Table15[[#This Row],[Payment_Status]]="Unpaid",1,0)</f>
        <v>1</v>
      </c>
      <c r="X1343" s="72">
        <f>IF(Table15[[#This Row],[Payment_Status]]="Pending",1,0)</f>
        <v>0</v>
      </c>
      <c r="Y1343" s="72" t="s">
        <v>38</v>
      </c>
      <c r="Z1343" s="72" t="s">
        <v>44</v>
      </c>
      <c r="AA1343" s="72" t="s">
        <v>63</v>
      </c>
      <c r="AB1343" s="72">
        <v>245.67</v>
      </c>
      <c r="AC1343" s="72">
        <v>233.1</v>
      </c>
      <c r="AD1343" s="72" t="s">
        <v>46</v>
      </c>
      <c r="AE1343" s="73">
        <v>44427</v>
      </c>
      <c r="AF1343" s="72">
        <v>48</v>
      </c>
      <c r="AG1343" s="76" t="s">
        <v>40</v>
      </c>
    </row>
    <row r="1344" spans="5:33" x14ac:dyDescent="0.3">
      <c r="E1344" s="71" t="s">
        <v>2682</v>
      </c>
      <c r="F1344" s="72" t="s">
        <v>5331</v>
      </c>
      <c r="G1344" s="72" t="s">
        <v>6913</v>
      </c>
      <c r="H1344" s="72" t="s">
        <v>26</v>
      </c>
      <c r="I1344" s="72" t="s">
        <v>8031</v>
      </c>
      <c r="J1344" s="72" t="s">
        <v>8024</v>
      </c>
      <c r="K1344" s="72" t="s">
        <v>2683</v>
      </c>
      <c r="L1344" s="73">
        <v>45830</v>
      </c>
      <c r="M1344" s="74">
        <v>0.72760416666666672</v>
      </c>
      <c r="N1344" s="72">
        <v>358.3</v>
      </c>
      <c r="O1344" s="72">
        <v>2641.66</v>
      </c>
      <c r="P1344" s="72">
        <v>2999.96</v>
      </c>
      <c r="Q1344" s="72">
        <v>2001.5</v>
      </c>
      <c r="R1344" s="75">
        <v>45832</v>
      </c>
      <c r="S1344" s="72" t="str">
        <f>TEXT(Table15[[#This Row],[Billing_Date]],"YYYY")</f>
        <v>2025</v>
      </c>
      <c r="T1344" s="75">
        <v>45869</v>
      </c>
      <c r="U1344" s="72" t="s">
        <v>37</v>
      </c>
      <c r="V1344" s="72">
        <f>IF(Table15[[#This Row],[Payment_Status]]="Paid",1,0)</f>
        <v>0</v>
      </c>
      <c r="W1344" s="72">
        <f>IF(Table15[[#This Row],[Payment_Status]]="Unpaid",1,0)</f>
        <v>0</v>
      </c>
      <c r="X1344" s="72">
        <f>IF(Table15[[#This Row],[Payment_Status]]="Pending",1,0)</f>
        <v>1</v>
      </c>
      <c r="Y1344" s="72" t="s">
        <v>29</v>
      </c>
      <c r="Z1344" s="72" t="s">
        <v>44</v>
      </c>
      <c r="AA1344" s="72" t="s">
        <v>31</v>
      </c>
      <c r="AB1344" s="72">
        <v>169.22</v>
      </c>
      <c r="AC1344" s="72">
        <v>189.08</v>
      </c>
      <c r="AD1344" s="72" t="s">
        <v>32</v>
      </c>
      <c r="AE1344" s="73">
        <v>44211</v>
      </c>
      <c r="AF1344" s="72">
        <v>62</v>
      </c>
      <c r="AG1344" s="76" t="s">
        <v>40</v>
      </c>
    </row>
    <row r="1345" spans="5:33" x14ac:dyDescent="0.3">
      <c r="E1345" s="71" t="s">
        <v>772</v>
      </c>
      <c r="F1345" s="72" t="s">
        <v>5332</v>
      </c>
      <c r="G1345" s="72" t="s">
        <v>7344</v>
      </c>
      <c r="H1345" s="72" t="s">
        <v>30</v>
      </c>
      <c r="I1345" s="72" t="s">
        <v>8026</v>
      </c>
      <c r="J1345" s="72" t="s">
        <v>8021</v>
      </c>
      <c r="K1345" s="72" t="s">
        <v>773</v>
      </c>
      <c r="L1345" s="73">
        <v>45529</v>
      </c>
      <c r="M1345" s="74">
        <v>0.53101851851851856</v>
      </c>
      <c r="N1345" s="72">
        <v>411.44</v>
      </c>
      <c r="O1345" s="72">
        <v>1569.16</v>
      </c>
      <c r="P1345" s="72">
        <v>1980.6</v>
      </c>
      <c r="Q1345" s="72">
        <v>3004.24</v>
      </c>
      <c r="R1345" s="75">
        <v>45598</v>
      </c>
      <c r="S1345" s="72" t="str">
        <f>TEXT(Table15[[#This Row],[Billing_Date]],"YYYY")</f>
        <v>2024</v>
      </c>
      <c r="T1345" s="75">
        <v>45873</v>
      </c>
      <c r="U1345" s="72" t="s">
        <v>49</v>
      </c>
      <c r="V1345" s="72">
        <f>IF(Table15[[#This Row],[Payment_Status]]="Paid",1,0)</f>
        <v>0</v>
      </c>
      <c r="W1345" s="72">
        <f>IF(Table15[[#This Row],[Payment_Status]]="Unpaid",1,0)</f>
        <v>1</v>
      </c>
      <c r="X1345" s="72">
        <f>IF(Table15[[#This Row],[Payment_Status]]="Pending",1,0)</f>
        <v>0</v>
      </c>
      <c r="Y1345" s="72" t="s">
        <v>58</v>
      </c>
      <c r="Z1345" s="72" t="s">
        <v>39</v>
      </c>
      <c r="AA1345" s="72" t="s">
        <v>63</v>
      </c>
      <c r="AB1345" s="72">
        <v>282.61</v>
      </c>
      <c r="AC1345" s="72">
        <v>128.83000000000001</v>
      </c>
      <c r="AD1345" s="72" t="s">
        <v>46</v>
      </c>
      <c r="AE1345" s="73">
        <v>44702</v>
      </c>
      <c r="AF1345" s="72">
        <v>61</v>
      </c>
      <c r="AG1345" s="76" t="s">
        <v>33</v>
      </c>
    </row>
    <row r="1346" spans="5:33" x14ac:dyDescent="0.3">
      <c r="E1346" s="71" t="s">
        <v>2686</v>
      </c>
      <c r="F1346" s="72" t="s">
        <v>5333</v>
      </c>
      <c r="G1346" s="72" t="s">
        <v>7345</v>
      </c>
      <c r="H1346" s="72" t="s">
        <v>35</v>
      </c>
      <c r="I1346" s="72" t="s">
        <v>8028</v>
      </c>
      <c r="J1346" s="72" t="s">
        <v>8022</v>
      </c>
      <c r="K1346" s="72" t="s">
        <v>2687</v>
      </c>
      <c r="L1346" s="73">
        <v>45510</v>
      </c>
      <c r="M1346" s="74">
        <v>0.73848379629629635</v>
      </c>
      <c r="N1346" s="72">
        <v>175.53</v>
      </c>
      <c r="O1346" s="72">
        <v>4468.8999999999996</v>
      </c>
      <c r="P1346" s="72">
        <v>4644.4299999999903</v>
      </c>
      <c r="Q1346" s="72">
        <v>849.54</v>
      </c>
      <c r="R1346" s="75">
        <v>45739</v>
      </c>
      <c r="S1346" s="72" t="str">
        <f>TEXT(Table15[[#This Row],[Billing_Date]],"YYYY")</f>
        <v>2025</v>
      </c>
      <c r="T1346" s="75">
        <v>45885</v>
      </c>
      <c r="U1346" s="72" t="s">
        <v>37</v>
      </c>
      <c r="V1346" s="72">
        <f>IF(Table15[[#This Row],[Payment_Status]]="Paid",1,0)</f>
        <v>0</v>
      </c>
      <c r="W1346" s="72">
        <f>IF(Table15[[#This Row],[Payment_Status]]="Unpaid",1,0)</f>
        <v>0</v>
      </c>
      <c r="X1346" s="72">
        <f>IF(Table15[[#This Row],[Payment_Status]]="Pending",1,0)</f>
        <v>1</v>
      </c>
      <c r="Y1346" s="72" t="s">
        <v>29</v>
      </c>
      <c r="Z1346" s="72" t="s">
        <v>39</v>
      </c>
      <c r="AA1346" s="72" t="s">
        <v>45</v>
      </c>
      <c r="AB1346" s="72">
        <v>98.08</v>
      </c>
      <c r="AC1346" s="72">
        <v>77.45</v>
      </c>
      <c r="AD1346" s="72" t="s">
        <v>46</v>
      </c>
      <c r="AE1346" s="73">
        <v>44387</v>
      </c>
      <c r="AF1346" s="72">
        <v>43</v>
      </c>
      <c r="AG1346" s="76" t="s">
        <v>40</v>
      </c>
    </row>
    <row r="1347" spans="5:33" x14ac:dyDescent="0.3">
      <c r="E1347" s="71" t="s">
        <v>2688</v>
      </c>
      <c r="F1347" s="72" t="s">
        <v>5334</v>
      </c>
      <c r="G1347" s="72" t="s">
        <v>7346</v>
      </c>
      <c r="H1347" s="72" t="s">
        <v>26</v>
      </c>
      <c r="I1347" s="72" t="s">
        <v>8030</v>
      </c>
      <c r="J1347" s="72" t="s">
        <v>8023</v>
      </c>
      <c r="K1347" s="72" t="s">
        <v>2689</v>
      </c>
      <c r="L1347" s="73">
        <v>45793</v>
      </c>
      <c r="M1347" s="74">
        <v>6.430555555555556E-2</v>
      </c>
      <c r="N1347" s="72">
        <v>430.91</v>
      </c>
      <c r="O1347" s="72">
        <v>1997.3</v>
      </c>
      <c r="P1347" s="72">
        <v>2428.21</v>
      </c>
      <c r="Q1347" s="72">
        <v>2869.22</v>
      </c>
      <c r="R1347" s="75">
        <v>45795</v>
      </c>
      <c r="S1347" s="72" t="str">
        <f>TEXT(Table15[[#This Row],[Billing_Date]],"YYYY")</f>
        <v>2025</v>
      </c>
      <c r="T1347" s="75">
        <v>45863</v>
      </c>
      <c r="U1347" s="72" t="s">
        <v>49</v>
      </c>
      <c r="V1347" s="72">
        <f>IF(Table15[[#This Row],[Payment_Status]]="Paid",1,0)</f>
        <v>0</v>
      </c>
      <c r="W1347" s="72">
        <f>IF(Table15[[#This Row],[Payment_Status]]="Unpaid",1,0)</f>
        <v>1</v>
      </c>
      <c r="X1347" s="72">
        <f>IF(Table15[[#This Row],[Payment_Status]]="Pending",1,0)</f>
        <v>0</v>
      </c>
      <c r="Y1347" s="72" t="s">
        <v>58</v>
      </c>
      <c r="Z1347" s="72" t="s">
        <v>44</v>
      </c>
      <c r="AA1347" s="72" t="s">
        <v>45</v>
      </c>
      <c r="AB1347" s="72">
        <v>203.8</v>
      </c>
      <c r="AC1347" s="72">
        <v>227.11</v>
      </c>
      <c r="AD1347" s="72" t="s">
        <v>32</v>
      </c>
      <c r="AE1347" s="73">
        <v>42942</v>
      </c>
      <c r="AF1347" s="72">
        <v>20</v>
      </c>
      <c r="AG1347" s="76" t="s">
        <v>40</v>
      </c>
    </row>
    <row r="1348" spans="5:33" x14ac:dyDescent="0.3">
      <c r="E1348" s="71" t="s">
        <v>2690</v>
      </c>
      <c r="F1348" s="72" t="s">
        <v>5335</v>
      </c>
      <c r="G1348" s="72" t="s">
        <v>7347</v>
      </c>
      <c r="H1348" s="72" t="s">
        <v>30</v>
      </c>
      <c r="I1348" s="72" t="s">
        <v>8029</v>
      </c>
      <c r="J1348" s="72" t="s">
        <v>8020</v>
      </c>
      <c r="K1348" s="72" t="s">
        <v>2691</v>
      </c>
      <c r="L1348" s="73">
        <v>45531</v>
      </c>
      <c r="M1348" s="74">
        <v>0.74868055555555557</v>
      </c>
      <c r="N1348" s="72">
        <v>169.6</v>
      </c>
      <c r="O1348" s="72">
        <v>4664.34</v>
      </c>
      <c r="P1348" s="72">
        <v>4833.9399999999996</v>
      </c>
      <c r="Q1348" s="72">
        <v>1202.48</v>
      </c>
      <c r="R1348" s="75">
        <v>45724</v>
      </c>
      <c r="S1348" s="72" t="str">
        <f>TEXT(Table15[[#This Row],[Billing_Date]],"YYYY")</f>
        <v>2025</v>
      </c>
      <c r="T1348" s="75">
        <v>45883</v>
      </c>
      <c r="U1348" s="72" t="s">
        <v>28</v>
      </c>
      <c r="V1348" s="72">
        <f>IF(Table15[[#This Row],[Payment_Status]]="Paid",1,0)</f>
        <v>1</v>
      </c>
      <c r="W1348" s="72">
        <f>IF(Table15[[#This Row],[Payment_Status]]="Unpaid",1,0)</f>
        <v>0</v>
      </c>
      <c r="X1348" s="72">
        <f>IF(Table15[[#This Row],[Payment_Status]]="Pending",1,0)</f>
        <v>0</v>
      </c>
      <c r="Y1348" s="72" t="s">
        <v>58</v>
      </c>
      <c r="Z1348" s="72" t="s">
        <v>44</v>
      </c>
      <c r="AA1348" s="72" t="s">
        <v>85</v>
      </c>
      <c r="AB1348" s="72">
        <v>75.92</v>
      </c>
      <c r="AC1348" s="72">
        <v>93.68</v>
      </c>
      <c r="AD1348" s="72" t="s">
        <v>46</v>
      </c>
      <c r="AE1348" s="73">
        <v>44909</v>
      </c>
      <c r="AF1348" s="72">
        <v>35</v>
      </c>
      <c r="AG1348" s="76" t="s">
        <v>64</v>
      </c>
    </row>
    <row r="1349" spans="5:33" x14ac:dyDescent="0.3">
      <c r="E1349" s="71" t="s">
        <v>876</v>
      </c>
      <c r="F1349" s="72" t="s">
        <v>5336</v>
      </c>
      <c r="G1349" s="72" t="s">
        <v>7348</v>
      </c>
      <c r="H1349" s="72" t="s">
        <v>35</v>
      </c>
      <c r="I1349" s="72" t="s">
        <v>8031</v>
      </c>
      <c r="J1349" s="72" t="s">
        <v>8024</v>
      </c>
      <c r="K1349" s="72" t="s">
        <v>877</v>
      </c>
      <c r="L1349" s="73">
        <v>45836</v>
      </c>
      <c r="M1349" s="74">
        <v>0.72923611111111108</v>
      </c>
      <c r="N1349" s="72">
        <v>335.17</v>
      </c>
      <c r="O1349" s="72">
        <v>4573.6000000000004</v>
      </c>
      <c r="P1349" s="72">
        <v>4908.7700000000004</v>
      </c>
      <c r="Q1349" s="72">
        <v>2452.64</v>
      </c>
      <c r="R1349" s="75">
        <v>45837</v>
      </c>
      <c r="S1349" s="72" t="str">
        <f>TEXT(Table15[[#This Row],[Billing_Date]],"YYYY")</f>
        <v>2025</v>
      </c>
      <c r="T1349" s="75">
        <v>45871</v>
      </c>
      <c r="U1349" s="72" t="s">
        <v>28</v>
      </c>
      <c r="V1349" s="72">
        <f>IF(Table15[[#This Row],[Payment_Status]]="Paid",1,0)</f>
        <v>1</v>
      </c>
      <c r="W1349" s="72">
        <f>IF(Table15[[#This Row],[Payment_Status]]="Unpaid",1,0)</f>
        <v>0</v>
      </c>
      <c r="X1349" s="72">
        <f>IF(Table15[[#This Row],[Payment_Status]]="Pending",1,0)</f>
        <v>0</v>
      </c>
      <c r="Y1349" s="72" t="s">
        <v>58</v>
      </c>
      <c r="Z1349" s="72" t="s">
        <v>39</v>
      </c>
      <c r="AA1349" s="72" t="s">
        <v>31</v>
      </c>
      <c r="AB1349" s="72">
        <v>194.71</v>
      </c>
      <c r="AC1349" s="72">
        <v>140.46</v>
      </c>
      <c r="AD1349" s="72" t="s">
        <v>32</v>
      </c>
      <c r="AE1349" s="73">
        <v>42261</v>
      </c>
      <c r="AF1349" s="72">
        <v>38</v>
      </c>
      <c r="AG1349" s="76" t="s">
        <v>40</v>
      </c>
    </row>
    <row r="1350" spans="5:33" x14ac:dyDescent="0.3">
      <c r="E1350" s="71" t="s">
        <v>2694</v>
      </c>
      <c r="F1350" s="72" t="s">
        <v>5337</v>
      </c>
      <c r="G1350" s="72" t="s">
        <v>7349</v>
      </c>
      <c r="H1350" s="72" t="s">
        <v>35</v>
      </c>
      <c r="I1350" s="72" t="s">
        <v>8027</v>
      </c>
      <c r="J1350" s="72" t="s">
        <v>8022</v>
      </c>
      <c r="K1350" s="72" t="s">
        <v>2695</v>
      </c>
      <c r="L1350" s="73">
        <v>45521</v>
      </c>
      <c r="M1350" s="74">
        <v>0.78547453703703707</v>
      </c>
      <c r="N1350" s="72">
        <v>144.93</v>
      </c>
      <c r="O1350" s="72">
        <v>2907.74</v>
      </c>
      <c r="P1350" s="72">
        <v>3052.6699999999901</v>
      </c>
      <c r="Q1350" s="72">
        <v>766.11</v>
      </c>
      <c r="R1350" s="75">
        <v>45572</v>
      </c>
      <c r="S1350" s="72" t="str">
        <f>TEXT(Table15[[#This Row],[Billing_Date]],"YYYY")</f>
        <v>2024</v>
      </c>
      <c r="T1350" s="75">
        <v>45859</v>
      </c>
      <c r="U1350" s="72" t="s">
        <v>49</v>
      </c>
      <c r="V1350" s="72">
        <f>IF(Table15[[#This Row],[Payment_Status]]="Paid",1,0)</f>
        <v>0</v>
      </c>
      <c r="W1350" s="72">
        <f>IF(Table15[[#This Row],[Payment_Status]]="Unpaid",1,0)</f>
        <v>1</v>
      </c>
      <c r="X1350" s="72">
        <f>IF(Table15[[#This Row],[Payment_Status]]="Pending",1,0)</f>
        <v>0</v>
      </c>
      <c r="Y1350" s="72" t="s">
        <v>50</v>
      </c>
      <c r="Z1350" s="72" t="s">
        <v>30</v>
      </c>
      <c r="AA1350" s="72" t="s">
        <v>51</v>
      </c>
      <c r="AB1350" s="72">
        <v>84.49</v>
      </c>
      <c r="AC1350" s="72">
        <v>60.44</v>
      </c>
      <c r="AD1350" s="72" t="s">
        <v>32</v>
      </c>
      <c r="AE1350" s="73">
        <v>43770</v>
      </c>
      <c r="AF1350" s="72">
        <v>38</v>
      </c>
      <c r="AG1350" s="76" t="s">
        <v>33</v>
      </c>
    </row>
    <row r="1351" spans="5:33" x14ac:dyDescent="0.3">
      <c r="E1351" s="71" t="s">
        <v>2696</v>
      </c>
      <c r="F1351" s="72" t="s">
        <v>5338</v>
      </c>
      <c r="G1351" s="72" t="s">
        <v>7350</v>
      </c>
      <c r="H1351" s="72" t="s">
        <v>35</v>
      </c>
      <c r="I1351" s="72" t="s">
        <v>8031</v>
      </c>
      <c r="J1351" s="72" t="s">
        <v>8024</v>
      </c>
      <c r="K1351" s="72" t="s">
        <v>2697</v>
      </c>
      <c r="L1351" s="73">
        <v>45673</v>
      </c>
      <c r="M1351" s="74">
        <v>0.10392361111111111</v>
      </c>
      <c r="N1351" s="72">
        <v>445.04</v>
      </c>
      <c r="O1351" s="72">
        <v>4295.49</v>
      </c>
      <c r="P1351" s="72">
        <v>4740.53</v>
      </c>
      <c r="Q1351" s="72">
        <v>2546.33</v>
      </c>
      <c r="R1351" s="75">
        <v>45674</v>
      </c>
      <c r="S1351" s="72" t="str">
        <f>TEXT(Table15[[#This Row],[Billing_Date]],"YYYY")</f>
        <v>2025</v>
      </c>
      <c r="T1351" s="75">
        <v>45858</v>
      </c>
      <c r="U1351" s="72" t="s">
        <v>49</v>
      </c>
      <c r="V1351" s="72">
        <f>IF(Table15[[#This Row],[Payment_Status]]="Paid",1,0)</f>
        <v>0</v>
      </c>
      <c r="W1351" s="72">
        <f>IF(Table15[[#This Row],[Payment_Status]]="Unpaid",1,0)</f>
        <v>1</v>
      </c>
      <c r="X1351" s="72">
        <f>IF(Table15[[#This Row],[Payment_Status]]="Pending",1,0)</f>
        <v>0</v>
      </c>
      <c r="Y1351" s="72" t="s">
        <v>38</v>
      </c>
      <c r="Z1351" s="72" t="s">
        <v>39</v>
      </c>
      <c r="AA1351" s="72" t="s">
        <v>85</v>
      </c>
      <c r="AB1351" s="72">
        <v>246.2</v>
      </c>
      <c r="AC1351" s="72">
        <v>198.84</v>
      </c>
      <c r="AD1351" s="72" t="s">
        <v>32</v>
      </c>
      <c r="AE1351" s="73">
        <v>42650</v>
      </c>
      <c r="AF1351" s="72">
        <v>26</v>
      </c>
      <c r="AG1351" s="76" t="s">
        <v>40</v>
      </c>
    </row>
    <row r="1352" spans="5:33" x14ac:dyDescent="0.3">
      <c r="E1352" s="71" t="s">
        <v>2698</v>
      </c>
      <c r="F1352" s="72" t="s">
        <v>5339</v>
      </c>
      <c r="G1352" s="72" t="s">
        <v>7351</v>
      </c>
      <c r="H1352" s="72" t="s">
        <v>30</v>
      </c>
      <c r="I1352" s="72" t="s">
        <v>8026</v>
      </c>
      <c r="J1352" s="72" t="s">
        <v>8021</v>
      </c>
      <c r="K1352" s="72" t="s">
        <v>2699</v>
      </c>
      <c r="L1352" s="73">
        <v>45812</v>
      </c>
      <c r="M1352" s="74">
        <v>0.98818287037037034</v>
      </c>
      <c r="N1352" s="72">
        <v>400.48</v>
      </c>
      <c r="O1352" s="72">
        <v>2772.67</v>
      </c>
      <c r="P1352" s="72">
        <v>3173.15</v>
      </c>
      <c r="Q1352" s="72">
        <v>1994.86</v>
      </c>
      <c r="R1352" s="75">
        <v>45814</v>
      </c>
      <c r="S1352" s="72" t="str">
        <f>TEXT(Table15[[#This Row],[Billing_Date]],"YYYY")</f>
        <v>2025</v>
      </c>
      <c r="T1352" s="75">
        <v>45879</v>
      </c>
      <c r="U1352" s="72" t="s">
        <v>28</v>
      </c>
      <c r="V1352" s="72">
        <f>IF(Table15[[#This Row],[Payment_Status]]="Paid",1,0)</f>
        <v>1</v>
      </c>
      <c r="W1352" s="72">
        <f>IF(Table15[[#This Row],[Payment_Status]]="Unpaid",1,0)</f>
        <v>0</v>
      </c>
      <c r="X1352" s="72">
        <f>IF(Table15[[#This Row],[Payment_Status]]="Pending",1,0)</f>
        <v>0</v>
      </c>
      <c r="Y1352" s="72" t="s">
        <v>58</v>
      </c>
      <c r="Z1352" s="72" t="s">
        <v>44</v>
      </c>
      <c r="AA1352" s="72" t="s">
        <v>45</v>
      </c>
      <c r="AB1352" s="72">
        <v>252.6</v>
      </c>
      <c r="AC1352" s="72">
        <v>147.88</v>
      </c>
      <c r="AD1352" s="72" t="s">
        <v>46</v>
      </c>
      <c r="AE1352" s="73">
        <v>43184</v>
      </c>
      <c r="AF1352" s="72">
        <v>53</v>
      </c>
      <c r="AG1352" s="76" t="s">
        <v>64</v>
      </c>
    </row>
    <row r="1353" spans="5:33" x14ac:dyDescent="0.3">
      <c r="E1353" s="71" t="s">
        <v>2700</v>
      </c>
      <c r="F1353" s="72" t="s">
        <v>5340</v>
      </c>
      <c r="G1353" s="72" t="s">
        <v>7352</v>
      </c>
      <c r="H1353" s="72" t="s">
        <v>26</v>
      </c>
      <c r="I1353" s="72" t="s">
        <v>8029</v>
      </c>
      <c r="J1353" s="72" t="s">
        <v>8020</v>
      </c>
      <c r="K1353" s="72" t="s">
        <v>2701</v>
      </c>
      <c r="L1353" s="73">
        <v>45566</v>
      </c>
      <c r="M1353" s="74">
        <v>0.49354166666666666</v>
      </c>
      <c r="N1353" s="72">
        <v>393.06</v>
      </c>
      <c r="O1353" s="72">
        <v>4014.95</v>
      </c>
      <c r="P1353" s="72">
        <v>4408.01</v>
      </c>
      <c r="Q1353" s="72">
        <v>2378.56</v>
      </c>
      <c r="R1353" s="75">
        <v>45567</v>
      </c>
      <c r="S1353" s="72" t="str">
        <f>TEXT(Table15[[#This Row],[Billing_Date]],"YYYY")</f>
        <v>2024</v>
      </c>
      <c r="T1353" s="75">
        <v>45860</v>
      </c>
      <c r="U1353" s="72" t="s">
        <v>49</v>
      </c>
      <c r="V1353" s="72">
        <f>IF(Table15[[#This Row],[Payment_Status]]="Paid",1,0)</f>
        <v>0</v>
      </c>
      <c r="W1353" s="72">
        <f>IF(Table15[[#This Row],[Payment_Status]]="Unpaid",1,0)</f>
        <v>1</v>
      </c>
      <c r="X1353" s="72">
        <f>IF(Table15[[#This Row],[Payment_Status]]="Pending",1,0)</f>
        <v>0</v>
      </c>
      <c r="Y1353" s="72" t="s">
        <v>58</v>
      </c>
      <c r="Z1353" s="72" t="s">
        <v>44</v>
      </c>
      <c r="AA1353" s="72" t="s">
        <v>63</v>
      </c>
      <c r="AB1353" s="72">
        <v>255.38</v>
      </c>
      <c r="AC1353" s="72">
        <v>137.68</v>
      </c>
      <c r="AD1353" s="72" t="s">
        <v>32</v>
      </c>
      <c r="AE1353" s="73">
        <v>43636</v>
      </c>
      <c r="AF1353" s="72">
        <v>39</v>
      </c>
      <c r="AG1353" s="76" t="s">
        <v>64</v>
      </c>
    </row>
    <row r="1354" spans="5:33" x14ac:dyDescent="0.3">
      <c r="E1354" s="71" t="s">
        <v>2702</v>
      </c>
      <c r="F1354" s="72" t="s">
        <v>5341</v>
      </c>
      <c r="G1354" s="72" t="s">
        <v>7353</v>
      </c>
      <c r="H1354" s="72" t="s">
        <v>35</v>
      </c>
      <c r="I1354" s="72" t="s">
        <v>8031</v>
      </c>
      <c r="J1354" s="72" t="s">
        <v>8024</v>
      </c>
      <c r="K1354" s="72" t="s">
        <v>2703</v>
      </c>
      <c r="L1354" s="73">
        <v>45850</v>
      </c>
      <c r="M1354" s="74">
        <v>0.74868055555555557</v>
      </c>
      <c r="N1354" s="72">
        <v>413.76</v>
      </c>
      <c r="O1354" s="72">
        <v>3237.63</v>
      </c>
      <c r="P1354" s="72">
        <v>3651.39</v>
      </c>
      <c r="Q1354" s="72">
        <v>2455.48</v>
      </c>
      <c r="R1354" s="75">
        <v>45850</v>
      </c>
      <c r="S1354" s="72" t="str">
        <f>TEXT(Table15[[#This Row],[Billing_Date]],"YYYY")</f>
        <v>2025</v>
      </c>
      <c r="T1354" s="75">
        <v>45877</v>
      </c>
      <c r="U1354" s="72" t="s">
        <v>49</v>
      </c>
      <c r="V1354" s="72">
        <f>IF(Table15[[#This Row],[Payment_Status]]="Paid",1,0)</f>
        <v>0</v>
      </c>
      <c r="W1354" s="72">
        <f>IF(Table15[[#This Row],[Payment_Status]]="Unpaid",1,0)</f>
        <v>1</v>
      </c>
      <c r="X1354" s="72">
        <f>IF(Table15[[#This Row],[Payment_Status]]="Pending",1,0)</f>
        <v>0</v>
      </c>
      <c r="Y1354" s="72" t="s">
        <v>38</v>
      </c>
      <c r="Z1354" s="72" t="s">
        <v>44</v>
      </c>
      <c r="AA1354" s="72" t="s">
        <v>85</v>
      </c>
      <c r="AB1354" s="72">
        <v>175.78</v>
      </c>
      <c r="AC1354" s="72">
        <v>237.98</v>
      </c>
      <c r="AD1354" s="72" t="s">
        <v>46</v>
      </c>
      <c r="AE1354" s="73">
        <v>44643</v>
      </c>
      <c r="AF1354" s="72">
        <v>62</v>
      </c>
      <c r="AG1354" s="76" t="s">
        <v>40</v>
      </c>
    </row>
    <row r="1355" spans="5:33" x14ac:dyDescent="0.3">
      <c r="E1355" s="71" t="s">
        <v>2984</v>
      </c>
      <c r="F1355" s="72" t="s">
        <v>5342</v>
      </c>
      <c r="G1355" s="72" t="s">
        <v>7354</v>
      </c>
      <c r="H1355" s="72" t="s">
        <v>30</v>
      </c>
      <c r="I1355" s="72" t="s">
        <v>8030</v>
      </c>
      <c r="J1355" s="72" t="s">
        <v>8023</v>
      </c>
      <c r="K1355" s="72" t="s">
        <v>2985</v>
      </c>
      <c r="L1355" s="73">
        <v>45798</v>
      </c>
      <c r="M1355" s="74">
        <v>0.26721064814814816</v>
      </c>
      <c r="N1355" s="72">
        <v>428.5</v>
      </c>
      <c r="O1355" s="72">
        <v>4636.2299999999996</v>
      </c>
      <c r="P1355" s="72">
        <v>5064.7299999999996</v>
      </c>
      <c r="Q1355" s="72">
        <v>2786.88</v>
      </c>
      <c r="R1355" s="75">
        <v>45800</v>
      </c>
      <c r="S1355" s="72" t="str">
        <f>TEXT(Table15[[#This Row],[Billing_Date]],"YYYY")</f>
        <v>2025</v>
      </c>
      <c r="T1355" s="75">
        <v>45878</v>
      </c>
      <c r="U1355" s="72" t="s">
        <v>37</v>
      </c>
      <c r="V1355" s="72">
        <f>IF(Table15[[#This Row],[Payment_Status]]="Paid",1,0)</f>
        <v>0</v>
      </c>
      <c r="W1355" s="72">
        <f>IF(Table15[[#This Row],[Payment_Status]]="Unpaid",1,0)</f>
        <v>0</v>
      </c>
      <c r="X1355" s="72">
        <f>IF(Table15[[#This Row],[Payment_Status]]="Pending",1,0)</f>
        <v>1</v>
      </c>
      <c r="Y1355" s="72" t="s">
        <v>50</v>
      </c>
      <c r="Z1355" s="72" t="s">
        <v>44</v>
      </c>
      <c r="AA1355" s="72" t="s">
        <v>45</v>
      </c>
      <c r="AB1355" s="72">
        <v>240.59</v>
      </c>
      <c r="AC1355" s="72">
        <v>187.91</v>
      </c>
      <c r="AD1355" s="72" t="s">
        <v>46</v>
      </c>
      <c r="AE1355" s="73">
        <v>44153</v>
      </c>
      <c r="AF1355" s="72">
        <v>66</v>
      </c>
      <c r="AG1355" s="76" t="s">
        <v>33</v>
      </c>
    </row>
    <row r="1356" spans="5:33" x14ac:dyDescent="0.3">
      <c r="E1356" s="71" t="s">
        <v>2706</v>
      </c>
      <c r="F1356" s="72" t="s">
        <v>5343</v>
      </c>
      <c r="G1356" s="72" t="s">
        <v>7355</v>
      </c>
      <c r="H1356" s="72" t="s">
        <v>26</v>
      </c>
      <c r="I1356" s="72" t="s">
        <v>8029</v>
      </c>
      <c r="J1356" s="72" t="s">
        <v>8020</v>
      </c>
      <c r="K1356" s="72" t="s">
        <v>2707</v>
      </c>
      <c r="L1356" s="73">
        <v>45667</v>
      </c>
      <c r="M1356" s="74">
        <v>0.62881944444444449</v>
      </c>
      <c r="N1356" s="72">
        <v>47.97</v>
      </c>
      <c r="O1356" s="72">
        <v>1666.24</v>
      </c>
      <c r="P1356" s="72">
        <v>1714.21</v>
      </c>
      <c r="Q1356" s="72">
        <v>245.97</v>
      </c>
      <c r="R1356" s="75">
        <v>45668</v>
      </c>
      <c r="S1356" s="72" t="str">
        <f>TEXT(Table15[[#This Row],[Billing_Date]],"YYYY")</f>
        <v>2025</v>
      </c>
      <c r="T1356" s="75">
        <v>45863</v>
      </c>
      <c r="U1356" s="72" t="s">
        <v>49</v>
      </c>
      <c r="V1356" s="72">
        <f>IF(Table15[[#This Row],[Payment_Status]]="Paid",1,0)</f>
        <v>0</v>
      </c>
      <c r="W1356" s="72">
        <f>IF(Table15[[#This Row],[Payment_Status]]="Unpaid",1,0)</f>
        <v>1</v>
      </c>
      <c r="X1356" s="72">
        <f>IF(Table15[[#This Row],[Payment_Status]]="Pending",1,0)</f>
        <v>0</v>
      </c>
      <c r="Y1356" s="72" t="s">
        <v>38</v>
      </c>
      <c r="Z1356" s="72" t="s">
        <v>44</v>
      </c>
      <c r="AA1356" s="72" t="s">
        <v>31</v>
      </c>
      <c r="AB1356" s="72">
        <v>22.73</v>
      </c>
      <c r="AC1356" s="72">
        <v>25.24</v>
      </c>
      <c r="AD1356" s="72" t="s">
        <v>46</v>
      </c>
      <c r="AE1356" s="73">
        <v>43459</v>
      </c>
      <c r="AF1356" s="72">
        <v>28</v>
      </c>
      <c r="AG1356" s="76" t="s">
        <v>33</v>
      </c>
    </row>
    <row r="1357" spans="5:33" x14ac:dyDescent="0.3">
      <c r="E1357" s="71" t="s">
        <v>2708</v>
      </c>
      <c r="F1357" s="72" t="s">
        <v>5344</v>
      </c>
      <c r="G1357" s="72" t="s">
        <v>7356</v>
      </c>
      <c r="H1357" s="72" t="s">
        <v>30</v>
      </c>
      <c r="I1357" s="72" t="s">
        <v>8030</v>
      </c>
      <c r="J1357" s="72" t="s">
        <v>8023</v>
      </c>
      <c r="K1357" s="72" t="s">
        <v>2709</v>
      </c>
      <c r="L1357" s="73">
        <v>45748</v>
      </c>
      <c r="M1357" s="74">
        <v>0.8013541666666667</v>
      </c>
      <c r="N1357" s="72">
        <v>452.99</v>
      </c>
      <c r="O1357" s="72">
        <v>1173.01</v>
      </c>
      <c r="P1357" s="72">
        <v>1626</v>
      </c>
      <c r="Q1357" s="72">
        <v>2480.2600000000002</v>
      </c>
      <c r="R1357" s="75">
        <v>45752</v>
      </c>
      <c r="S1357" s="72" t="str">
        <f>TEXT(Table15[[#This Row],[Billing_Date]],"YYYY")</f>
        <v>2025</v>
      </c>
      <c r="T1357" s="75">
        <v>45861</v>
      </c>
      <c r="U1357" s="72" t="s">
        <v>49</v>
      </c>
      <c r="V1357" s="72">
        <f>IF(Table15[[#This Row],[Payment_Status]]="Paid",1,0)</f>
        <v>0</v>
      </c>
      <c r="W1357" s="72">
        <f>IF(Table15[[#This Row],[Payment_Status]]="Unpaid",1,0)</f>
        <v>1</v>
      </c>
      <c r="X1357" s="72">
        <f>IF(Table15[[#This Row],[Payment_Status]]="Pending",1,0)</f>
        <v>0</v>
      </c>
      <c r="Y1357" s="72" t="s">
        <v>50</v>
      </c>
      <c r="Z1357" s="72" t="s">
        <v>30</v>
      </c>
      <c r="AA1357" s="72" t="s">
        <v>51</v>
      </c>
      <c r="AB1357" s="72">
        <v>300.38</v>
      </c>
      <c r="AC1357" s="72">
        <v>152.61000000000001</v>
      </c>
      <c r="AD1357" s="72" t="s">
        <v>32</v>
      </c>
      <c r="AE1357" s="73">
        <v>44802</v>
      </c>
      <c r="AF1357" s="72">
        <v>71</v>
      </c>
      <c r="AG1357" s="76" t="s">
        <v>64</v>
      </c>
    </row>
    <row r="1358" spans="5:33" x14ac:dyDescent="0.3">
      <c r="E1358" s="71" t="s">
        <v>2710</v>
      </c>
      <c r="F1358" s="72" t="s">
        <v>5345</v>
      </c>
      <c r="G1358" s="72" t="s">
        <v>7357</v>
      </c>
      <c r="H1358" s="72" t="s">
        <v>30</v>
      </c>
      <c r="I1358" s="72" t="s">
        <v>8031</v>
      </c>
      <c r="J1358" s="72" t="s">
        <v>8024</v>
      </c>
      <c r="K1358" s="72" t="s">
        <v>2711</v>
      </c>
      <c r="L1358" s="73">
        <v>45738</v>
      </c>
      <c r="M1358" s="74">
        <v>0.39717592592592593</v>
      </c>
      <c r="N1358" s="72">
        <v>397.62</v>
      </c>
      <c r="O1358" s="72">
        <v>3917.85</v>
      </c>
      <c r="P1358" s="72">
        <v>4315.47</v>
      </c>
      <c r="Q1358" s="72">
        <v>2543.59</v>
      </c>
      <c r="R1358" s="75">
        <v>45744</v>
      </c>
      <c r="S1358" s="72" t="str">
        <f>TEXT(Table15[[#This Row],[Billing_Date]],"YYYY")</f>
        <v>2025</v>
      </c>
      <c r="T1358" s="75">
        <v>45881</v>
      </c>
      <c r="U1358" s="72" t="s">
        <v>37</v>
      </c>
      <c r="V1358" s="72">
        <f>IF(Table15[[#This Row],[Payment_Status]]="Paid",1,0)</f>
        <v>0</v>
      </c>
      <c r="W1358" s="72">
        <f>IF(Table15[[#This Row],[Payment_Status]]="Unpaid",1,0)</f>
        <v>0</v>
      </c>
      <c r="X1358" s="72">
        <f>IF(Table15[[#This Row],[Payment_Status]]="Pending",1,0)</f>
        <v>1</v>
      </c>
      <c r="Y1358" s="72" t="s">
        <v>58</v>
      </c>
      <c r="Z1358" s="72" t="s">
        <v>39</v>
      </c>
      <c r="AA1358" s="72" t="s">
        <v>31</v>
      </c>
      <c r="AB1358" s="72">
        <v>260.87</v>
      </c>
      <c r="AC1358" s="72">
        <v>136.75</v>
      </c>
      <c r="AD1358" s="72" t="s">
        <v>46</v>
      </c>
      <c r="AE1358" s="73">
        <v>42510</v>
      </c>
      <c r="AF1358" s="72">
        <v>47</v>
      </c>
      <c r="AG1358" s="76" t="s">
        <v>64</v>
      </c>
    </row>
    <row r="1359" spans="5:33" x14ac:dyDescent="0.3">
      <c r="E1359" s="71" t="s">
        <v>2712</v>
      </c>
      <c r="F1359" s="72" t="s">
        <v>5346</v>
      </c>
      <c r="G1359" s="72" t="s">
        <v>7358</v>
      </c>
      <c r="H1359" s="72" t="s">
        <v>26</v>
      </c>
      <c r="I1359" s="72" t="s">
        <v>8029</v>
      </c>
      <c r="J1359" s="72" t="s">
        <v>8020</v>
      </c>
      <c r="K1359" s="72" t="s">
        <v>2713</v>
      </c>
      <c r="L1359" s="73">
        <v>45788</v>
      </c>
      <c r="M1359" s="74">
        <v>0.20848379629629629</v>
      </c>
      <c r="N1359" s="72">
        <v>112.26</v>
      </c>
      <c r="O1359" s="72">
        <v>3830.64</v>
      </c>
      <c r="P1359" s="72">
        <v>3942.9</v>
      </c>
      <c r="Q1359" s="72">
        <v>586.64</v>
      </c>
      <c r="R1359" s="75">
        <v>45790</v>
      </c>
      <c r="S1359" s="72" t="str">
        <f>TEXT(Table15[[#This Row],[Billing_Date]],"YYYY")</f>
        <v>2025</v>
      </c>
      <c r="T1359" s="75">
        <v>45866</v>
      </c>
      <c r="U1359" s="72" t="s">
        <v>49</v>
      </c>
      <c r="V1359" s="72">
        <f>IF(Table15[[#This Row],[Payment_Status]]="Paid",1,0)</f>
        <v>0</v>
      </c>
      <c r="W1359" s="72">
        <f>IF(Table15[[#This Row],[Payment_Status]]="Unpaid",1,0)</f>
        <v>1</v>
      </c>
      <c r="X1359" s="72">
        <f>IF(Table15[[#This Row],[Payment_Status]]="Pending",1,0)</f>
        <v>0</v>
      </c>
      <c r="Y1359" s="72" t="s">
        <v>43</v>
      </c>
      <c r="Z1359" s="72" t="s">
        <v>30</v>
      </c>
      <c r="AA1359" s="72" t="s">
        <v>51</v>
      </c>
      <c r="AB1359" s="72">
        <v>73.34</v>
      </c>
      <c r="AC1359" s="72">
        <v>38.92</v>
      </c>
      <c r="AD1359" s="72" t="s">
        <v>46</v>
      </c>
      <c r="AE1359" s="73">
        <v>45313</v>
      </c>
      <c r="AF1359" s="72">
        <v>47</v>
      </c>
      <c r="AG1359" s="76" t="s">
        <v>40</v>
      </c>
    </row>
    <row r="1360" spans="5:33" x14ac:dyDescent="0.3">
      <c r="E1360" s="71" t="s">
        <v>2714</v>
      </c>
      <c r="F1360" s="72" t="s">
        <v>5347</v>
      </c>
      <c r="G1360" s="72" t="s">
        <v>7359</v>
      </c>
      <c r="H1360" s="72" t="s">
        <v>26</v>
      </c>
      <c r="I1360" s="72" t="s">
        <v>8030</v>
      </c>
      <c r="J1360" s="72" t="s">
        <v>8023</v>
      </c>
      <c r="K1360" s="72" t="s">
        <v>2715</v>
      </c>
      <c r="L1360" s="73">
        <v>45601</v>
      </c>
      <c r="M1360" s="74">
        <v>0.25026620370370373</v>
      </c>
      <c r="N1360" s="72">
        <v>263.54000000000002</v>
      </c>
      <c r="O1360" s="72">
        <v>2494.9299999999998</v>
      </c>
      <c r="P1360" s="72">
        <v>2758.47</v>
      </c>
      <c r="Q1360" s="72">
        <v>1695.67</v>
      </c>
      <c r="R1360" s="75">
        <v>45604</v>
      </c>
      <c r="S1360" s="72" t="str">
        <f>TEXT(Table15[[#This Row],[Billing_Date]],"YYYY")</f>
        <v>2024</v>
      </c>
      <c r="T1360" s="75">
        <v>45865</v>
      </c>
      <c r="U1360" s="72" t="s">
        <v>37</v>
      </c>
      <c r="V1360" s="72">
        <f>IF(Table15[[#This Row],[Payment_Status]]="Paid",1,0)</f>
        <v>0</v>
      </c>
      <c r="W1360" s="72">
        <f>IF(Table15[[#This Row],[Payment_Status]]="Unpaid",1,0)</f>
        <v>0</v>
      </c>
      <c r="X1360" s="72">
        <f>IF(Table15[[#This Row],[Payment_Status]]="Pending",1,0)</f>
        <v>1</v>
      </c>
      <c r="Y1360" s="72" t="s">
        <v>29</v>
      </c>
      <c r="Z1360" s="72" t="s">
        <v>39</v>
      </c>
      <c r="AA1360" s="72" t="s">
        <v>51</v>
      </c>
      <c r="AB1360" s="72">
        <v>181.12</v>
      </c>
      <c r="AC1360" s="72">
        <v>82.42</v>
      </c>
      <c r="AD1360" s="72" t="s">
        <v>32</v>
      </c>
      <c r="AE1360" s="73">
        <v>45379</v>
      </c>
      <c r="AF1360" s="72">
        <v>49</v>
      </c>
      <c r="AG1360" s="76" t="s">
        <v>33</v>
      </c>
    </row>
    <row r="1361" spans="5:33" x14ac:dyDescent="0.3">
      <c r="E1361" s="71" t="s">
        <v>2716</v>
      </c>
      <c r="F1361" s="72" t="s">
        <v>5348</v>
      </c>
      <c r="G1361" s="72" t="s">
        <v>7360</v>
      </c>
      <c r="H1361" s="72" t="s">
        <v>30</v>
      </c>
      <c r="I1361" s="72" t="s">
        <v>8026</v>
      </c>
      <c r="J1361" s="72" t="s">
        <v>8021</v>
      </c>
      <c r="K1361" s="72" t="s">
        <v>2717</v>
      </c>
      <c r="L1361" s="73">
        <v>45717</v>
      </c>
      <c r="M1361" s="74">
        <v>0.11207175925925926</v>
      </c>
      <c r="N1361" s="72">
        <v>140.47</v>
      </c>
      <c r="O1361" s="72">
        <v>3146.33</v>
      </c>
      <c r="P1361" s="72">
        <v>3286.7999999999902</v>
      </c>
      <c r="Q1361" s="72">
        <v>836.05</v>
      </c>
      <c r="R1361" s="75">
        <v>45759</v>
      </c>
      <c r="S1361" s="72" t="str">
        <f>TEXT(Table15[[#This Row],[Billing_Date]],"YYYY")</f>
        <v>2025</v>
      </c>
      <c r="T1361" s="75">
        <v>45884</v>
      </c>
      <c r="U1361" s="72" t="s">
        <v>49</v>
      </c>
      <c r="V1361" s="72">
        <f>IF(Table15[[#This Row],[Payment_Status]]="Paid",1,0)</f>
        <v>0</v>
      </c>
      <c r="W1361" s="72">
        <f>IF(Table15[[#This Row],[Payment_Status]]="Unpaid",1,0)</f>
        <v>1</v>
      </c>
      <c r="X1361" s="72">
        <f>IF(Table15[[#This Row],[Payment_Status]]="Pending",1,0)</f>
        <v>0</v>
      </c>
      <c r="Y1361" s="72" t="s">
        <v>58</v>
      </c>
      <c r="Z1361" s="72" t="s">
        <v>39</v>
      </c>
      <c r="AA1361" s="72" t="s">
        <v>85</v>
      </c>
      <c r="AB1361" s="72">
        <v>86.31</v>
      </c>
      <c r="AC1361" s="72">
        <v>54.16</v>
      </c>
      <c r="AD1361" s="72" t="s">
        <v>32</v>
      </c>
      <c r="AE1361" s="73">
        <v>42629</v>
      </c>
      <c r="AF1361" s="72">
        <v>38</v>
      </c>
      <c r="AG1361" s="76" t="s">
        <v>64</v>
      </c>
    </row>
    <row r="1362" spans="5:33" x14ac:dyDescent="0.3">
      <c r="E1362" s="71" t="s">
        <v>428</v>
      </c>
      <c r="F1362" s="72" t="s">
        <v>5349</v>
      </c>
      <c r="G1362" s="72" t="s">
        <v>7361</v>
      </c>
      <c r="H1362" s="72" t="s">
        <v>35</v>
      </c>
      <c r="I1362" s="72" t="s">
        <v>8026</v>
      </c>
      <c r="J1362" s="72" t="s">
        <v>8021</v>
      </c>
      <c r="K1362" s="72" t="s">
        <v>429</v>
      </c>
      <c r="L1362" s="73">
        <v>45687</v>
      </c>
      <c r="M1362" s="74">
        <v>0.88684027777777774</v>
      </c>
      <c r="N1362" s="72">
        <v>487.45</v>
      </c>
      <c r="O1362" s="72">
        <v>3335.39</v>
      </c>
      <c r="P1362" s="72">
        <v>3822.8399999999901</v>
      </c>
      <c r="Q1362" s="72">
        <v>2327.89</v>
      </c>
      <c r="R1362" s="75">
        <v>45690</v>
      </c>
      <c r="S1362" s="72" t="str">
        <f>TEXT(Table15[[#This Row],[Billing_Date]],"YYYY")</f>
        <v>2025</v>
      </c>
      <c r="T1362" s="75">
        <v>45863</v>
      </c>
      <c r="U1362" s="72" t="s">
        <v>49</v>
      </c>
      <c r="V1362" s="72">
        <f>IF(Table15[[#This Row],[Payment_Status]]="Paid",1,0)</f>
        <v>0</v>
      </c>
      <c r="W1362" s="72">
        <f>IF(Table15[[#This Row],[Payment_Status]]="Unpaid",1,0)</f>
        <v>1</v>
      </c>
      <c r="X1362" s="72">
        <f>IF(Table15[[#This Row],[Payment_Status]]="Pending",1,0)</f>
        <v>0</v>
      </c>
      <c r="Y1362" s="72" t="s">
        <v>43</v>
      </c>
      <c r="Z1362" s="72" t="s">
        <v>44</v>
      </c>
      <c r="AA1362" s="72" t="s">
        <v>51</v>
      </c>
      <c r="AB1362" s="72">
        <v>204.94</v>
      </c>
      <c r="AC1362" s="72">
        <v>282.51</v>
      </c>
      <c r="AD1362" s="72" t="s">
        <v>32</v>
      </c>
      <c r="AE1362" s="73">
        <v>44597</v>
      </c>
      <c r="AF1362" s="72">
        <v>21</v>
      </c>
      <c r="AG1362" s="76" t="s">
        <v>40</v>
      </c>
    </row>
    <row r="1363" spans="5:33" x14ac:dyDescent="0.3">
      <c r="E1363" s="71" t="s">
        <v>2720</v>
      </c>
      <c r="F1363" s="72" t="s">
        <v>5350</v>
      </c>
      <c r="G1363" s="72" t="s">
        <v>7362</v>
      </c>
      <c r="H1363" s="72" t="s">
        <v>30</v>
      </c>
      <c r="I1363" s="72" t="s">
        <v>8031</v>
      </c>
      <c r="J1363" s="72" t="s">
        <v>8024</v>
      </c>
      <c r="K1363" s="72" t="s">
        <v>2721</v>
      </c>
      <c r="L1363" s="73">
        <v>45836</v>
      </c>
      <c r="M1363" s="74">
        <v>0.33423611111111112</v>
      </c>
      <c r="N1363" s="72">
        <v>213.81</v>
      </c>
      <c r="O1363" s="72">
        <v>2361.15</v>
      </c>
      <c r="P1363" s="72">
        <v>2574.96</v>
      </c>
      <c r="Q1363" s="72">
        <v>1073.8</v>
      </c>
      <c r="R1363" s="75">
        <v>45837</v>
      </c>
      <c r="S1363" s="72" t="str">
        <f>TEXT(Table15[[#This Row],[Billing_Date]],"YYYY")</f>
        <v>2025</v>
      </c>
      <c r="T1363" s="75">
        <v>45866</v>
      </c>
      <c r="U1363" s="72" t="s">
        <v>49</v>
      </c>
      <c r="V1363" s="72">
        <f>IF(Table15[[#This Row],[Payment_Status]]="Paid",1,0)</f>
        <v>0</v>
      </c>
      <c r="W1363" s="72">
        <f>IF(Table15[[#This Row],[Payment_Status]]="Unpaid",1,0)</f>
        <v>1</v>
      </c>
      <c r="X1363" s="72">
        <f>IF(Table15[[#This Row],[Payment_Status]]="Pending",1,0)</f>
        <v>0</v>
      </c>
      <c r="Y1363" s="72" t="s">
        <v>38</v>
      </c>
      <c r="Z1363" s="72" t="s">
        <v>44</v>
      </c>
      <c r="AA1363" s="72" t="s">
        <v>31</v>
      </c>
      <c r="AB1363" s="72">
        <v>143</v>
      </c>
      <c r="AC1363" s="72">
        <v>70.81</v>
      </c>
      <c r="AD1363" s="72" t="s">
        <v>46</v>
      </c>
      <c r="AE1363" s="73">
        <v>44550</v>
      </c>
      <c r="AF1363" s="72">
        <v>63</v>
      </c>
      <c r="AG1363" s="76" t="s">
        <v>40</v>
      </c>
    </row>
    <row r="1364" spans="5:33" x14ac:dyDescent="0.3">
      <c r="E1364" s="71" t="s">
        <v>2722</v>
      </c>
      <c r="F1364" s="72" t="s">
        <v>5351</v>
      </c>
      <c r="G1364" s="72" t="s">
        <v>7363</v>
      </c>
      <c r="H1364" s="72" t="s">
        <v>26</v>
      </c>
      <c r="I1364" s="72" t="s">
        <v>8025</v>
      </c>
      <c r="J1364" s="72" t="s">
        <v>8020</v>
      </c>
      <c r="K1364" s="72" t="s">
        <v>2723</v>
      </c>
      <c r="L1364" s="73">
        <v>45808</v>
      </c>
      <c r="M1364" s="74">
        <v>0.83373842592592595</v>
      </c>
      <c r="N1364" s="72">
        <v>406.38</v>
      </c>
      <c r="O1364" s="72">
        <v>2307.2199999999998</v>
      </c>
      <c r="P1364" s="72">
        <v>2713.6</v>
      </c>
      <c r="Q1364" s="72">
        <v>2031.06</v>
      </c>
      <c r="R1364" s="75">
        <v>45809</v>
      </c>
      <c r="S1364" s="72" t="str">
        <f>TEXT(Table15[[#This Row],[Billing_Date]],"YYYY")</f>
        <v>2025</v>
      </c>
      <c r="T1364" s="75">
        <v>45861</v>
      </c>
      <c r="U1364" s="72" t="s">
        <v>49</v>
      </c>
      <c r="V1364" s="72">
        <f>IF(Table15[[#This Row],[Payment_Status]]="Paid",1,0)</f>
        <v>0</v>
      </c>
      <c r="W1364" s="72">
        <f>IF(Table15[[#This Row],[Payment_Status]]="Unpaid",1,0)</f>
        <v>1</v>
      </c>
      <c r="X1364" s="72">
        <f>IF(Table15[[#This Row],[Payment_Status]]="Pending",1,0)</f>
        <v>0</v>
      </c>
      <c r="Y1364" s="72" t="s">
        <v>43</v>
      </c>
      <c r="Z1364" s="72" t="s">
        <v>30</v>
      </c>
      <c r="AA1364" s="72" t="s">
        <v>31</v>
      </c>
      <c r="AB1364" s="72">
        <v>247.74</v>
      </c>
      <c r="AC1364" s="72">
        <v>158.63999999999999</v>
      </c>
      <c r="AD1364" s="72" t="s">
        <v>32</v>
      </c>
      <c r="AE1364" s="73">
        <v>43455</v>
      </c>
      <c r="AF1364" s="72">
        <v>70</v>
      </c>
      <c r="AG1364" s="76" t="s">
        <v>33</v>
      </c>
    </row>
    <row r="1365" spans="5:33" x14ac:dyDescent="0.3">
      <c r="E1365" s="71" t="s">
        <v>2724</v>
      </c>
      <c r="F1365" s="72" t="s">
        <v>5352</v>
      </c>
      <c r="G1365" s="72" t="s">
        <v>7364</v>
      </c>
      <c r="H1365" s="72" t="s">
        <v>35</v>
      </c>
      <c r="I1365" s="72" t="s">
        <v>8028</v>
      </c>
      <c r="J1365" s="72" t="s">
        <v>8022</v>
      </c>
      <c r="K1365" s="72" t="s">
        <v>2725</v>
      </c>
      <c r="L1365" s="73">
        <v>45759</v>
      </c>
      <c r="M1365" s="74">
        <v>0.81567129629629631</v>
      </c>
      <c r="N1365" s="72">
        <v>185.52</v>
      </c>
      <c r="O1365" s="72">
        <v>4880.2700000000004</v>
      </c>
      <c r="P1365" s="72">
        <v>5065.79</v>
      </c>
      <c r="Q1365" s="72">
        <v>850.55</v>
      </c>
      <c r="R1365" s="75">
        <v>45778</v>
      </c>
      <c r="S1365" s="72" t="str">
        <f>TEXT(Table15[[#This Row],[Billing_Date]],"YYYY")</f>
        <v>2025</v>
      </c>
      <c r="T1365" s="75">
        <v>45878</v>
      </c>
      <c r="U1365" s="72" t="s">
        <v>49</v>
      </c>
      <c r="V1365" s="72">
        <f>IF(Table15[[#This Row],[Payment_Status]]="Paid",1,0)</f>
        <v>0</v>
      </c>
      <c r="W1365" s="72">
        <f>IF(Table15[[#This Row],[Payment_Status]]="Unpaid",1,0)</f>
        <v>1</v>
      </c>
      <c r="X1365" s="72">
        <f>IF(Table15[[#This Row],[Payment_Status]]="Pending",1,0)</f>
        <v>0</v>
      </c>
      <c r="Y1365" s="72" t="s">
        <v>50</v>
      </c>
      <c r="Z1365" s="72" t="s">
        <v>30</v>
      </c>
      <c r="AA1365" s="72" t="s">
        <v>63</v>
      </c>
      <c r="AB1365" s="72">
        <v>107.93</v>
      </c>
      <c r="AC1365" s="72">
        <v>77.59</v>
      </c>
      <c r="AD1365" s="72" t="s">
        <v>32</v>
      </c>
      <c r="AE1365" s="73">
        <v>42457</v>
      </c>
      <c r="AF1365" s="72">
        <v>47</v>
      </c>
      <c r="AG1365" s="76" t="s">
        <v>33</v>
      </c>
    </row>
    <row r="1366" spans="5:33" x14ac:dyDescent="0.3">
      <c r="E1366" s="71" t="s">
        <v>2726</v>
      </c>
      <c r="F1366" s="72" t="s">
        <v>5353</v>
      </c>
      <c r="G1366" s="72" t="s">
        <v>7365</v>
      </c>
      <c r="H1366" s="72" t="s">
        <v>26</v>
      </c>
      <c r="I1366" s="72" t="s">
        <v>8025</v>
      </c>
      <c r="J1366" s="72" t="s">
        <v>8020</v>
      </c>
      <c r="K1366" s="72" t="s">
        <v>2727</v>
      </c>
      <c r="L1366" s="73">
        <v>45768</v>
      </c>
      <c r="M1366" s="74">
        <v>3.4444444444444444E-2</v>
      </c>
      <c r="N1366" s="72">
        <v>298.33</v>
      </c>
      <c r="O1366" s="72">
        <v>1716.14</v>
      </c>
      <c r="P1366" s="72">
        <v>2014.47</v>
      </c>
      <c r="Q1366" s="72">
        <v>2167.71</v>
      </c>
      <c r="R1366" s="75">
        <v>45773</v>
      </c>
      <c r="S1366" s="72" t="str">
        <f>TEXT(Table15[[#This Row],[Billing_Date]],"YYYY")</f>
        <v>2025</v>
      </c>
      <c r="T1366" s="75">
        <v>45867</v>
      </c>
      <c r="U1366" s="72" t="s">
        <v>28</v>
      </c>
      <c r="V1366" s="72">
        <f>IF(Table15[[#This Row],[Payment_Status]]="Paid",1,0)</f>
        <v>1</v>
      </c>
      <c r="W1366" s="72">
        <f>IF(Table15[[#This Row],[Payment_Status]]="Unpaid",1,0)</f>
        <v>0</v>
      </c>
      <c r="X1366" s="72">
        <f>IF(Table15[[#This Row],[Payment_Status]]="Pending",1,0)</f>
        <v>0</v>
      </c>
      <c r="Y1366" s="72" t="s">
        <v>29</v>
      </c>
      <c r="Z1366" s="72" t="s">
        <v>39</v>
      </c>
      <c r="AA1366" s="72" t="s">
        <v>45</v>
      </c>
      <c r="AB1366" s="72">
        <v>191.53</v>
      </c>
      <c r="AC1366" s="72">
        <v>106.8</v>
      </c>
      <c r="AD1366" s="72" t="s">
        <v>46</v>
      </c>
      <c r="AE1366" s="73">
        <v>43569</v>
      </c>
      <c r="AF1366" s="72">
        <v>56</v>
      </c>
      <c r="AG1366" s="76" t="s">
        <v>64</v>
      </c>
    </row>
    <row r="1367" spans="5:33" x14ac:dyDescent="0.3">
      <c r="E1367" s="71" t="s">
        <v>2728</v>
      </c>
      <c r="F1367" s="72" t="s">
        <v>5354</v>
      </c>
      <c r="G1367" s="72" t="s">
        <v>7366</v>
      </c>
      <c r="H1367" s="72" t="s">
        <v>30</v>
      </c>
      <c r="I1367" s="72" t="s">
        <v>8026</v>
      </c>
      <c r="J1367" s="72" t="s">
        <v>8021</v>
      </c>
      <c r="K1367" s="72" t="s">
        <v>2729</v>
      </c>
      <c r="L1367" s="73">
        <v>45523</v>
      </c>
      <c r="M1367" s="74">
        <v>8.261574074074074E-2</v>
      </c>
      <c r="N1367" s="72">
        <v>164.15</v>
      </c>
      <c r="O1367" s="72">
        <v>2876.25</v>
      </c>
      <c r="P1367" s="72">
        <v>3040.4</v>
      </c>
      <c r="Q1367" s="72">
        <v>951.05</v>
      </c>
      <c r="R1367" s="75">
        <v>45573</v>
      </c>
      <c r="S1367" s="72" t="str">
        <f>TEXT(Table15[[#This Row],[Billing_Date]],"YYYY")</f>
        <v>2024</v>
      </c>
      <c r="T1367" s="75">
        <v>45876</v>
      </c>
      <c r="U1367" s="72" t="s">
        <v>49</v>
      </c>
      <c r="V1367" s="72">
        <f>IF(Table15[[#This Row],[Payment_Status]]="Paid",1,0)</f>
        <v>0</v>
      </c>
      <c r="W1367" s="72">
        <f>IF(Table15[[#This Row],[Payment_Status]]="Unpaid",1,0)</f>
        <v>1</v>
      </c>
      <c r="X1367" s="72">
        <f>IF(Table15[[#This Row],[Payment_Status]]="Pending",1,0)</f>
        <v>0</v>
      </c>
      <c r="Y1367" s="72" t="s">
        <v>50</v>
      </c>
      <c r="Z1367" s="72" t="s">
        <v>39</v>
      </c>
      <c r="AA1367" s="72" t="s">
        <v>63</v>
      </c>
      <c r="AB1367" s="72">
        <v>82.61</v>
      </c>
      <c r="AC1367" s="72">
        <v>81.540000000000006</v>
      </c>
      <c r="AD1367" s="72" t="s">
        <v>46</v>
      </c>
      <c r="AE1367" s="73">
        <v>42863</v>
      </c>
      <c r="AF1367" s="72">
        <v>56</v>
      </c>
      <c r="AG1367" s="76" t="s">
        <v>40</v>
      </c>
    </row>
    <row r="1368" spans="5:33" x14ac:dyDescent="0.3">
      <c r="E1368" s="71" t="s">
        <v>2123</v>
      </c>
      <c r="F1368" s="72" t="s">
        <v>5355</v>
      </c>
      <c r="G1368" s="72" t="s">
        <v>7367</v>
      </c>
      <c r="H1368" s="72" t="s">
        <v>30</v>
      </c>
      <c r="I1368" s="72" t="s">
        <v>8030</v>
      </c>
      <c r="J1368" s="72" t="s">
        <v>8023</v>
      </c>
      <c r="K1368" s="72" t="s">
        <v>2124</v>
      </c>
      <c r="L1368" s="73">
        <v>45811</v>
      </c>
      <c r="M1368" s="74">
        <v>0.62459490740740742</v>
      </c>
      <c r="N1368" s="72">
        <v>427.22</v>
      </c>
      <c r="O1368" s="72">
        <v>3188.56</v>
      </c>
      <c r="P1368" s="72">
        <v>3615.7799999999902</v>
      </c>
      <c r="Q1368" s="72">
        <v>2169.41</v>
      </c>
      <c r="R1368" s="75">
        <v>45814</v>
      </c>
      <c r="S1368" s="72" t="str">
        <f>TEXT(Table15[[#This Row],[Billing_Date]],"YYYY")</f>
        <v>2025</v>
      </c>
      <c r="T1368" s="75">
        <v>45883</v>
      </c>
      <c r="U1368" s="72" t="s">
        <v>28</v>
      </c>
      <c r="V1368" s="72">
        <f>IF(Table15[[#This Row],[Payment_Status]]="Paid",1,0)</f>
        <v>1</v>
      </c>
      <c r="W1368" s="72">
        <f>IF(Table15[[#This Row],[Payment_Status]]="Unpaid",1,0)</f>
        <v>0</v>
      </c>
      <c r="X1368" s="72">
        <f>IF(Table15[[#This Row],[Payment_Status]]="Pending",1,0)</f>
        <v>0</v>
      </c>
      <c r="Y1368" s="72" t="s">
        <v>29</v>
      </c>
      <c r="Z1368" s="72" t="s">
        <v>39</v>
      </c>
      <c r="AA1368" s="72" t="s">
        <v>45</v>
      </c>
      <c r="AB1368" s="72">
        <v>255.99</v>
      </c>
      <c r="AC1368" s="72">
        <v>171.23</v>
      </c>
      <c r="AD1368" s="72" t="s">
        <v>32</v>
      </c>
      <c r="AE1368" s="73">
        <v>44232</v>
      </c>
      <c r="AF1368" s="72">
        <v>19</v>
      </c>
      <c r="AG1368" s="76" t="s">
        <v>33</v>
      </c>
    </row>
    <row r="1369" spans="5:33" x14ac:dyDescent="0.3">
      <c r="E1369" s="71" t="s">
        <v>814</v>
      </c>
      <c r="F1369" s="72" t="s">
        <v>5356</v>
      </c>
      <c r="G1369" s="72" t="s">
        <v>7368</v>
      </c>
      <c r="H1369" s="72" t="s">
        <v>26</v>
      </c>
      <c r="I1369" s="72" t="s">
        <v>8028</v>
      </c>
      <c r="J1369" s="72" t="s">
        <v>8022</v>
      </c>
      <c r="K1369" s="72" t="s">
        <v>815</v>
      </c>
      <c r="L1369" s="73">
        <v>45795</v>
      </c>
      <c r="M1369" s="74">
        <v>0.49695601851851851</v>
      </c>
      <c r="N1369" s="72">
        <v>447.49</v>
      </c>
      <c r="O1369" s="72">
        <v>2392.73</v>
      </c>
      <c r="P1369" s="72">
        <v>2840.22</v>
      </c>
      <c r="Q1369" s="72">
        <v>2069.44</v>
      </c>
      <c r="R1369" s="75">
        <v>45799</v>
      </c>
      <c r="S1369" s="72" t="str">
        <f>TEXT(Table15[[#This Row],[Billing_Date]],"YYYY")</f>
        <v>2025</v>
      </c>
      <c r="T1369" s="75">
        <v>45880</v>
      </c>
      <c r="U1369" s="72" t="s">
        <v>49</v>
      </c>
      <c r="V1369" s="72">
        <f>IF(Table15[[#This Row],[Payment_Status]]="Paid",1,0)</f>
        <v>0</v>
      </c>
      <c r="W1369" s="72">
        <f>IF(Table15[[#This Row],[Payment_Status]]="Unpaid",1,0)</f>
        <v>1</v>
      </c>
      <c r="X1369" s="72">
        <f>IF(Table15[[#This Row],[Payment_Status]]="Pending",1,0)</f>
        <v>0</v>
      </c>
      <c r="Y1369" s="72" t="s">
        <v>50</v>
      </c>
      <c r="Z1369" s="72" t="s">
        <v>39</v>
      </c>
      <c r="AA1369" s="72" t="s">
        <v>45</v>
      </c>
      <c r="AB1369" s="72">
        <v>301.11</v>
      </c>
      <c r="AC1369" s="72">
        <v>146.38</v>
      </c>
      <c r="AD1369" s="72" t="s">
        <v>32</v>
      </c>
      <c r="AE1369" s="73">
        <v>44115</v>
      </c>
      <c r="AF1369" s="72">
        <v>31</v>
      </c>
      <c r="AG1369" s="76" t="s">
        <v>33</v>
      </c>
    </row>
    <row r="1370" spans="5:33" x14ac:dyDescent="0.3">
      <c r="E1370" s="71" t="s">
        <v>2734</v>
      </c>
      <c r="F1370" s="72" t="s">
        <v>5357</v>
      </c>
      <c r="G1370" s="72" t="s">
        <v>7369</v>
      </c>
      <c r="H1370" s="72" t="s">
        <v>30</v>
      </c>
      <c r="I1370" s="72" t="s">
        <v>8031</v>
      </c>
      <c r="J1370" s="72" t="s">
        <v>8024</v>
      </c>
      <c r="K1370" s="72" t="s">
        <v>2735</v>
      </c>
      <c r="L1370" s="73">
        <v>45578</v>
      </c>
      <c r="M1370" s="74">
        <v>6.5972222222222224E-2</v>
      </c>
      <c r="N1370" s="72">
        <v>121.43</v>
      </c>
      <c r="O1370" s="72">
        <v>3327.69</v>
      </c>
      <c r="P1370" s="72">
        <v>3449.12</v>
      </c>
      <c r="Q1370" s="72">
        <v>861.7</v>
      </c>
      <c r="R1370" s="75">
        <v>45616</v>
      </c>
      <c r="S1370" s="72" t="str">
        <f>TEXT(Table15[[#This Row],[Billing_Date]],"YYYY")</f>
        <v>2024</v>
      </c>
      <c r="T1370" s="75">
        <v>45884</v>
      </c>
      <c r="U1370" s="72" t="s">
        <v>49</v>
      </c>
      <c r="V1370" s="72">
        <f>IF(Table15[[#This Row],[Payment_Status]]="Paid",1,0)</f>
        <v>0</v>
      </c>
      <c r="W1370" s="72">
        <f>IF(Table15[[#This Row],[Payment_Status]]="Unpaid",1,0)</f>
        <v>1</v>
      </c>
      <c r="X1370" s="72">
        <f>IF(Table15[[#This Row],[Payment_Status]]="Pending",1,0)</f>
        <v>0</v>
      </c>
      <c r="Y1370" s="72" t="s">
        <v>29</v>
      </c>
      <c r="Z1370" s="72" t="s">
        <v>39</v>
      </c>
      <c r="AA1370" s="72" t="s">
        <v>85</v>
      </c>
      <c r="AB1370" s="72">
        <v>73.239999999999995</v>
      </c>
      <c r="AC1370" s="72">
        <v>48.19</v>
      </c>
      <c r="AD1370" s="72" t="s">
        <v>32</v>
      </c>
      <c r="AE1370" s="73">
        <v>43645</v>
      </c>
      <c r="AF1370" s="72">
        <v>49</v>
      </c>
      <c r="AG1370" s="76" t="s">
        <v>64</v>
      </c>
    </row>
    <row r="1371" spans="5:33" x14ac:dyDescent="0.3">
      <c r="E1371" s="71" t="s">
        <v>2736</v>
      </c>
      <c r="F1371" s="72" t="s">
        <v>5358</v>
      </c>
      <c r="G1371" s="72" t="s">
        <v>7370</v>
      </c>
      <c r="H1371" s="72" t="s">
        <v>30</v>
      </c>
      <c r="I1371" s="72" t="s">
        <v>8028</v>
      </c>
      <c r="J1371" s="72" t="s">
        <v>8022</v>
      </c>
      <c r="K1371" s="72" t="s">
        <v>2737</v>
      </c>
      <c r="L1371" s="73">
        <v>45817</v>
      </c>
      <c r="M1371" s="74">
        <v>2.8958333333333332E-2</v>
      </c>
      <c r="N1371" s="72">
        <v>225.65</v>
      </c>
      <c r="O1371" s="72">
        <v>1022.98</v>
      </c>
      <c r="P1371" s="72">
        <v>1248.6300000000001</v>
      </c>
      <c r="Q1371" s="72">
        <v>1385.89</v>
      </c>
      <c r="R1371" s="75">
        <v>45817</v>
      </c>
      <c r="S1371" s="72" t="str">
        <f>TEXT(Table15[[#This Row],[Billing_Date]],"YYYY")</f>
        <v>2025</v>
      </c>
      <c r="T1371" s="75">
        <v>45861</v>
      </c>
      <c r="U1371" s="72" t="s">
        <v>37</v>
      </c>
      <c r="V1371" s="72">
        <f>IF(Table15[[#This Row],[Payment_Status]]="Paid",1,0)</f>
        <v>0</v>
      </c>
      <c r="W1371" s="72">
        <f>IF(Table15[[#This Row],[Payment_Status]]="Unpaid",1,0)</f>
        <v>0</v>
      </c>
      <c r="X1371" s="72">
        <f>IF(Table15[[#This Row],[Payment_Status]]="Pending",1,0)</f>
        <v>1</v>
      </c>
      <c r="Y1371" s="72" t="s">
        <v>38</v>
      </c>
      <c r="Z1371" s="72" t="s">
        <v>44</v>
      </c>
      <c r="AA1371" s="72" t="s">
        <v>51</v>
      </c>
      <c r="AB1371" s="72">
        <v>117.73</v>
      </c>
      <c r="AC1371" s="72">
        <v>107.92</v>
      </c>
      <c r="AD1371" s="72" t="s">
        <v>46</v>
      </c>
      <c r="AE1371" s="73">
        <v>44797</v>
      </c>
      <c r="AF1371" s="72">
        <v>45</v>
      </c>
      <c r="AG1371" s="76" t="s">
        <v>64</v>
      </c>
    </row>
    <row r="1372" spans="5:33" x14ac:dyDescent="0.3">
      <c r="E1372" s="71" t="s">
        <v>2738</v>
      </c>
      <c r="F1372" s="72" t="s">
        <v>5359</v>
      </c>
      <c r="G1372" s="72" t="s">
        <v>7371</v>
      </c>
      <c r="H1372" s="72" t="s">
        <v>30</v>
      </c>
      <c r="I1372" s="72" t="s">
        <v>8031</v>
      </c>
      <c r="J1372" s="72" t="s">
        <v>8024</v>
      </c>
      <c r="K1372" s="72" t="s">
        <v>2739</v>
      </c>
      <c r="L1372" s="73">
        <v>45636</v>
      </c>
      <c r="M1372" s="74">
        <v>8.0509259259259253E-2</v>
      </c>
      <c r="N1372" s="72">
        <v>144.24</v>
      </c>
      <c r="O1372" s="72">
        <v>2533.86</v>
      </c>
      <c r="P1372" s="72">
        <v>2678.1</v>
      </c>
      <c r="Q1372" s="72">
        <v>835.25</v>
      </c>
      <c r="R1372" s="75">
        <v>45692</v>
      </c>
      <c r="S1372" s="72" t="str">
        <f>TEXT(Table15[[#This Row],[Billing_Date]],"YYYY")</f>
        <v>2025</v>
      </c>
      <c r="T1372" s="75">
        <v>45885</v>
      </c>
      <c r="U1372" s="72" t="s">
        <v>37</v>
      </c>
      <c r="V1372" s="72">
        <f>IF(Table15[[#This Row],[Payment_Status]]="Paid",1,0)</f>
        <v>0</v>
      </c>
      <c r="W1372" s="72">
        <f>IF(Table15[[#This Row],[Payment_Status]]="Unpaid",1,0)</f>
        <v>0</v>
      </c>
      <c r="X1372" s="72">
        <f>IF(Table15[[#This Row],[Payment_Status]]="Pending",1,0)</f>
        <v>1</v>
      </c>
      <c r="Y1372" s="72" t="s">
        <v>43</v>
      </c>
      <c r="Z1372" s="72" t="s">
        <v>44</v>
      </c>
      <c r="AA1372" s="72" t="s">
        <v>51</v>
      </c>
      <c r="AB1372" s="72">
        <v>73.06</v>
      </c>
      <c r="AC1372" s="72">
        <v>71.180000000000007</v>
      </c>
      <c r="AD1372" s="72" t="s">
        <v>32</v>
      </c>
      <c r="AE1372" s="73">
        <v>44089</v>
      </c>
      <c r="AF1372" s="72">
        <v>75</v>
      </c>
      <c r="AG1372" s="76" t="s">
        <v>40</v>
      </c>
    </row>
    <row r="1373" spans="5:33" x14ac:dyDescent="0.3">
      <c r="E1373" s="71" t="s">
        <v>2740</v>
      </c>
      <c r="F1373" s="72" t="s">
        <v>5360</v>
      </c>
      <c r="G1373" s="72" t="s">
        <v>7372</v>
      </c>
      <c r="H1373" s="72" t="s">
        <v>26</v>
      </c>
      <c r="I1373" s="72" t="s">
        <v>8027</v>
      </c>
      <c r="J1373" s="72" t="s">
        <v>8022</v>
      </c>
      <c r="K1373" s="72" t="s">
        <v>2741</v>
      </c>
      <c r="L1373" s="73">
        <v>45811</v>
      </c>
      <c r="M1373" s="74">
        <v>3.5486111111111114E-2</v>
      </c>
      <c r="N1373" s="72">
        <v>453.41</v>
      </c>
      <c r="O1373" s="72">
        <v>4970.96</v>
      </c>
      <c r="P1373" s="72">
        <v>5424.37</v>
      </c>
      <c r="Q1373" s="72">
        <v>2353.6999999999998</v>
      </c>
      <c r="R1373" s="75">
        <v>45813</v>
      </c>
      <c r="S1373" s="72" t="str">
        <f>TEXT(Table15[[#This Row],[Billing_Date]],"YYYY")</f>
        <v>2025</v>
      </c>
      <c r="T1373" s="75">
        <v>45864</v>
      </c>
      <c r="U1373" s="72" t="s">
        <v>28</v>
      </c>
      <c r="V1373" s="72">
        <f>IF(Table15[[#This Row],[Payment_Status]]="Paid",1,0)</f>
        <v>1</v>
      </c>
      <c r="W1373" s="72">
        <f>IF(Table15[[#This Row],[Payment_Status]]="Unpaid",1,0)</f>
        <v>0</v>
      </c>
      <c r="X1373" s="72">
        <f>IF(Table15[[#This Row],[Payment_Status]]="Pending",1,0)</f>
        <v>0</v>
      </c>
      <c r="Y1373" s="72" t="s">
        <v>38</v>
      </c>
      <c r="Z1373" s="72" t="s">
        <v>30</v>
      </c>
      <c r="AA1373" s="72" t="s">
        <v>85</v>
      </c>
      <c r="AB1373" s="72">
        <v>190.72</v>
      </c>
      <c r="AC1373" s="72">
        <v>262.69</v>
      </c>
      <c r="AD1373" s="72" t="s">
        <v>32</v>
      </c>
      <c r="AE1373" s="73">
        <v>44698</v>
      </c>
      <c r="AF1373" s="72">
        <v>21</v>
      </c>
      <c r="AG1373" s="76" t="s">
        <v>64</v>
      </c>
    </row>
    <row r="1374" spans="5:33" x14ac:dyDescent="0.3">
      <c r="E1374" s="71" t="s">
        <v>1619</v>
      </c>
      <c r="F1374" s="72" t="s">
        <v>5361</v>
      </c>
      <c r="G1374" s="72" t="s">
        <v>7373</v>
      </c>
      <c r="H1374" s="72" t="s">
        <v>35</v>
      </c>
      <c r="I1374" s="72" t="s">
        <v>8031</v>
      </c>
      <c r="J1374" s="72" t="s">
        <v>8024</v>
      </c>
      <c r="K1374" s="72" t="s">
        <v>1620</v>
      </c>
      <c r="L1374" s="73">
        <v>45655</v>
      </c>
      <c r="M1374" s="74">
        <v>8.7060185185185185E-2</v>
      </c>
      <c r="N1374" s="72">
        <v>331.73</v>
      </c>
      <c r="O1374" s="72">
        <v>3969.9</v>
      </c>
      <c r="P1374" s="72">
        <v>4301.63</v>
      </c>
      <c r="Q1374" s="72">
        <v>1644.42</v>
      </c>
      <c r="R1374" s="75">
        <v>45823</v>
      </c>
      <c r="S1374" s="72" t="str">
        <f>TEXT(Table15[[#This Row],[Billing_Date]],"YYYY")</f>
        <v>2025</v>
      </c>
      <c r="T1374" s="75">
        <v>45885</v>
      </c>
      <c r="U1374" s="72" t="s">
        <v>28</v>
      </c>
      <c r="V1374" s="72">
        <f>IF(Table15[[#This Row],[Payment_Status]]="Paid",1,0)</f>
        <v>1</v>
      </c>
      <c r="W1374" s="72">
        <f>IF(Table15[[#This Row],[Payment_Status]]="Unpaid",1,0)</f>
        <v>0</v>
      </c>
      <c r="X1374" s="72">
        <f>IF(Table15[[#This Row],[Payment_Status]]="Pending",1,0)</f>
        <v>0</v>
      </c>
      <c r="Y1374" s="72" t="s">
        <v>29</v>
      </c>
      <c r="Z1374" s="72" t="s">
        <v>30</v>
      </c>
      <c r="AA1374" s="72" t="s">
        <v>51</v>
      </c>
      <c r="AB1374" s="72">
        <v>153.61000000000001</v>
      </c>
      <c r="AC1374" s="72">
        <v>178.12</v>
      </c>
      <c r="AD1374" s="72" t="s">
        <v>32</v>
      </c>
      <c r="AE1374" s="73">
        <v>44865</v>
      </c>
      <c r="AF1374" s="72">
        <v>69</v>
      </c>
      <c r="AG1374" s="76" t="s">
        <v>33</v>
      </c>
    </row>
    <row r="1375" spans="5:33" x14ac:dyDescent="0.3">
      <c r="E1375" s="71" t="s">
        <v>332</v>
      </c>
      <c r="F1375" s="72" t="s">
        <v>5362</v>
      </c>
      <c r="G1375" s="72" t="s">
        <v>7374</v>
      </c>
      <c r="H1375" s="72" t="s">
        <v>26</v>
      </c>
      <c r="I1375" s="72" t="s">
        <v>8031</v>
      </c>
      <c r="J1375" s="72" t="s">
        <v>8024</v>
      </c>
      <c r="K1375" s="72" t="s">
        <v>333</v>
      </c>
      <c r="L1375" s="73">
        <v>45786</v>
      </c>
      <c r="M1375" s="74">
        <v>0.40873842592592591</v>
      </c>
      <c r="N1375" s="72">
        <v>239.94</v>
      </c>
      <c r="O1375" s="72">
        <v>1070.6300000000001</v>
      </c>
      <c r="P1375" s="72">
        <v>1310.57</v>
      </c>
      <c r="Q1375" s="72">
        <v>1165.1300000000001</v>
      </c>
      <c r="R1375" s="75">
        <v>45789</v>
      </c>
      <c r="S1375" s="72" t="str">
        <f>TEXT(Table15[[#This Row],[Billing_Date]],"YYYY")</f>
        <v>2025</v>
      </c>
      <c r="T1375" s="75">
        <v>45883</v>
      </c>
      <c r="U1375" s="72" t="s">
        <v>37</v>
      </c>
      <c r="V1375" s="72">
        <f>IF(Table15[[#This Row],[Payment_Status]]="Paid",1,0)</f>
        <v>0</v>
      </c>
      <c r="W1375" s="72">
        <f>IF(Table15[[#This Row],[Payment_Status]]="Unpaid",1,0)</f>
        <v>0</v>
      </c>
      <c r="X1375" s="72">
        <f>IF(Table15[[#This Row],[Payment_Status]]="Pending",1,0)</f>
        <v>1</v>
      </c>
      <c r="Y1375" s="72" t="s">
        <v>29</v>
      </c>
      <c r="Z1375" s="72" t="s">
        <v>30</v>
      </c>
      <c r="AA1375" s="72" t="s">
        <v>85</v>
      </c>
      <c r="AB1375" s="72">
        <v>153.36000000000001</v>
      </c>
      <c r="AC1375" s="72">
        <v>86.58</v>
      </c>
      <c r="AD1375" s="72" t="s">
        <v>32</v>
      </c>
      <c r="AE1375" s="73">
        <v>44101</v>
      </c>
      <c r="AF1375" s="72">
        <v>74</v>
      </c>
      <c r="AG1375" s="76" t="s">
        <v>64</v>
      </c>
    </row>
    <row r="1376" spans="5:33" x14ac:dyDescent="0.3">
      <c r="E1376" s="71" t="s">
        <v>2746</v>
      </c>
      <c r="F1376" s="72" t="s">
        <v>5363</v>
      </c>
      <c r="G1376" s="72" t="s">
        <v>7375</v>
      </c>
      <c r="H1376" s="72" t="s">
        <v>30</v>
      </c>
      <c r="I1376" s="72" t="s">
        <v>8028</v>
      </c>
      <c r="J1376" s="72" t="s">
        <v>8022</v>
      </c>
      <c r="K1376" s="72" t="s">
        <v>2747</v>
      </c>
      <c r="L1376" s="73">
        <v>45513</v>
      </c>
      <c r="M1376" s="74">
        <v>0.73734953703703698</v>
      </c>
      <c r="N1376" s="72">
        <v>93.96</v>
      </c>
      <c r="O1376" s="72">
        <v>3942.27</v>
      </c>
      <c r="P1376" s="72">
        <v>4036.23</v>
      </c>
      <c r="Q1376" s="72">
        <v>696.83</v>
      </c>
      <c r="R1376" s="75">
        <v>45630</v>
      </c>
      <c r="S1376" s="72" t="str">
        <f>TEXT(Table15[[#This Row],[Billing_Date]],"YYYY")</f>
        <v>2024</v>
      </c>
      <c r="T1376" s="75">
        <v>45861</v>
      </c>
      <c r="U1376" s="72" t="s">
        <v>49</v>
      </c>
      <c r="V1376" s="72">
        <f>IF(Table15[[#This Row],[Payment_Status]]="Paid",1,0)</f>
        <v>0</v>
      </c>
      <c r="W1376" s="72">
        <f>IF(Table15[[#This Row],[Payment_Status]]="Unpaid",1,0)</f>
        <v>1</v>
      </c>
      <c r="X1376" s="72">
        <f>IF(Table15[[#This Row],[Payment_Status]]="Pending",1,0)</f>
        <v>0</v>
      </c>
      <c r="Y1376" s="72" t="s">
        <v>50</v>
      </c>
      <c r="Z1376" s="72" t="s">
        <v>30</v>
      </c>
      <c r="AA1376" s="72" t="s">
        <v>51</v>
      </c>
      <c r="AB1376" s="72">
        <v>47.37</v>
      </c>
      <c r="AC1376" s="72">
        <v>46.59</v>
      </c>
      <c r="AD1376" s="72" t="s">
        <v>46</v>
      </c>
      <c r="AE1376" s="73">
        <v>43257</v>
      </c>
      <c r="AF1376" s="72">
        <v>28</v>
      </c>
      <c r="AG1376" s="76" t="s">
        <v>33</v>
      </c>
    </row>
    <row r="1377" spans="5:33" x14ac:dyDescent="0.3">
      <c r="E1377" s="71" t="s">
        <v>2748</v>
      </c>
      <c r="F1377" s="72" t="s">
        <v>5364</v>
      </c>
      <c r="G1377" s="72" t="s">
        <v>7376</v>
      </c>
      <c r="H1377" s="72" t="s">
        <v>26</v>
      </c>
      <c r="I1377" s="72" t="s">
        <v>8027</v>
      </c>
      <c r="J1377" s="72" t="s">
        <v>8022</v>
      </c>
      <c r="K1377" s="72" t="s">
        <v>2749</v>
      </c>
      <c r="L1377" s="73">
        <v>45663</v>
      </c>
      <c r="M1377" s="74">
        <v>4.2951388888888886E-2</v>
      </c>
      <c r="N1377" s="72">
        <v>429.72</v>
      </c>
      <c r="O1377" s="72">
        <v>1214.71</v>
      </c>
      <c r="P1377" s="72">
        <v>1644.43</v>
      </c>
      <c r="Q1377" s="72">
        <v>3002.24</v>
      </c>
      <c r="R1377" s="75">
        <v>45839</v>
      </c>
      <c r="S1377" s="72" t="str">
        <f>TEXT(Table15[[#This Row],[Billing_Date]],"YYYY")</f>
        <v>2025</v>
      </c>
      <c r="T1377" s="75">
        <v>45862</v>
      </c>
      <c r="U1377" s="72" t="s">
        <v>37</v>
      </c>
      <c r="V1377" s="72">
        <f>IF(Table15[[#This Row],[Payment_Status]]="Paid",1,0)</f>
        <v>0</v>
      </c>
      <c r="W1377" s="72">
        <f>IF(Table15[[#This Row],[Payment_Status]]="Unpaid",1,0)</f>
        <v>0</v>
      </c>
      <c r="X1377" s="72">
        <f>IF(Table15[[#This Row],[Payment_Status]]="Pending",1,0)</f>
        <v>1</v>
      </c>
      <c r="Y1377" s="72" t="s">
        <v>58</v>
      </c>
      <c r="Z1377" s="72" t="s">
        <v>44</v>
      </c>
      <c r="AA1377" s="72" t="s">
        <v>63</v>
      </c>
      <c r="AB1377" s="72">
        <v>230.75</v>
      </c>
      <c r="AC1377" s="72">
        <v>198.97</v>
      </c>
      <c r="AD1377" s="72" t="s">
        <v>32</v>
      </c>
      <c r="AE1377" s="73">
        <v>45182</v>
      </c>
      <c r="AF1377" s="72">
        <v>49</v>
      </c>
      <c r="AG1377" s="76" t="s">
        <v>40</v>
      </c>
    </row>
    <row r="1378" spans="5:33" x14ac:dyDescent="0.3">
      <c r="E1378" s="71" t="s">
        <v>2750</v>
      </c>
      <c r="F1378" s="72" t="s">
        <v>5365</v>
      </c>
      <c r="G1378" s="72" t="s">
        <v>7377</v>
      </c>
      <c r="H1378" s="72" t="s">
        <v>35</v>
      </c>
      <c r="I1378" s="72" t="s">
        <v>8031</v>
      </c>
      <c r="J1378" s="72" t="s">
        <v>8024</v>
      </c>
      <c r="K1378" s="72" t="s">
        <v>2751</v>
      </c>
      <c r="L1378" s="73">
        <v>45824</v>
      </c>
      <c r="M1378" s="74">
        <v>0.41320601851851851</v>
      </c>
      <c r="N1378" s="72">
        <v>227.73</v>
      </c>
      <c r="O1378" s="72">
        <v>3133.35</v>
      </c>
      <c r="P1378" s="72">
        <v>3361.08</v>
      </c>
      <c r="Q1378" s="72">
        <v>1073.81</v>
      </c>
      <c r="R1378" s="75">
        <v>45829</v>
      </c>
      <c r="S1378" s="72" t="str">
        <f>TEXT(Table15[[#This Row],[Billing_Date]],"YYYY")</f>
        <v>2025</v>
      </c>
      <c r="T1378" s="75">
        <v>45858</v>
      </c>
      <c r="U1378" s="72" t="s">
        <v>28</v>
      </c>
      <c r="V1378" s="72">
        <f>IF(Table15[[#This Row],[Payment_Status]]="Paid",1,0)</f>
        <v>1</v>
      </c>
      <c r="W1378" s="72">
        <f>IF(Table15[[#This Row],[Payment_Status]]="Unpaid",1,0)</f>
        <v>0</v>
      </c>
      <c r="X1378" s="72">
        <f>IF(Table15[[#This Row],[Payment_Status]]="Pending",1,0)</f>
        <v>0</v>
      </c>
      <c r="Y1378" s="72" t="s">
        <v>58</v>
      </c>
      <c r="Z1378" s="72" t="s">
        <v>44</v>
      </c>
      <c r="AA1378" s="72" t="s">
        <v>51</v>
      </c>
      <c r="AB1378" s="72">
        <v>94.37</v>
      </c>
      <c r="AC1378" s="72">
        <v>133.36000000000001</v>
      </c>
      <c r="AD1378" s="72" t="s">
        <v>32</v>
      </c>
      <c r="AE1378" s="73">
        <v>44251</v>
      </c>
      <c r="AF1378" s="72">
        <v>72</v>
      </c>
      <c r="AG1378" s="76" t="s">
        <v>64</v>
      </c>
    </row>
    <row r="1379" spans="5:33" x14ac:dyDescent="0.3">
      <c r="E1379" s="71" t="s">
        <v>2752</v>
      </c>
      <c r="F1379" s="72" t="s">
        <v>5366</v>
      </c>
      <c r="G1379" s="72" t="s">
        <v>7378</v>
      </c>
      <c r="H1379" s="72" t="s">
        <v>26</v>
      </c>
      <c r="I1379" s="72" t="s">
        <v>8026</v>
      </c>
      <c r="J1379" s="72" t="s">
        <v>8021</v>
      </c>
      <c r="K1379" s="72" t="s">
        <v>2753</v>
      </c>
      <c r="L1379" s="73">
        <v>45605</v>
      </c>
      <c r="M1379" s="74">
        <v>0.83319444444444446</v>
      </c>
      <c r="N1379" s="72">
        <v>368.43</v>
      </c>
      <c r="O1379" s="72">
        <v>4456.93</v>
      </c>
      <c r="P1379" s="72">
        <v>4825.3599999999997</v>
      </c>
      <c r="Q1379" s="72">
        <v>2333.79</v>
      </c>
      <c r="R1379" s="75">
        <v>45730</v>
      </c>
      <c r="S1379" s="72" t="str">
        <f>TEXT(Table15[[#This Row],[Billing_Date]],"YYYY")</f>
        <v>2025</v>
      </c>
      <c r="T1379" s="75">
        <v>45860</v>
      </c>
      <c r="U1379" s="72" t="s">
        <v>28</v>
      </c>
      <c r="V1379" s="72">
        <f>IF(Table15[[#This Row],[Payment_Status]]="Paid",1,0)</f>
        <v>1</v>
      </c>
      <c r="W1379" s="72">
        <f>IF(Table15[[#This Row],[Payment_Status]]="Unpaid",1,0)</f>
        <v>0</v>
      </c>
      <c r="X1379" s="72">
        <f>IF(Table15[[#This Row],[Payment_Status]]="Pending",1,0)</f>
        <v>0</v>
      </c>
      <c r="Y1379" s="72" t="s">
        <v>38</v>
      </c>
      <c r="Z1379" s="72" t="s">
        <v>30</v>
      </c>
      <c r="AA1379" s="72" t="s">
        <v>85</v>
      </c>
      <c r="AB1379" s="72">
        <v>152.15</v>
      </c>
      <c r="AC1379" s="72">
        <v>216.28</v>
      </c>
      <c r="AD1379" s="72" t="s">
        <v>32</v>
      </c>
      <c r="AE1379" s="73">
        <v>44203</v>
      </c>
      <c r="AF1379" s="72">
        <v>60</v>
      </c>
      <c r="AG1379" s="76" t="s">
        <v>64</v>
      </c>
    </row>
    <row r="1380" spans="5:33" x14ac:dyDescent="0.3">
      <c r="E1380" s="71" t="s">
        <v>468</v>
      </c>
      <c r="F1380" s="72" t="s">
        <v>6020</v>
      </c>
      <c r="G1380" s="72" t="s">
        <v>7379</v>
      </c>
      <c r="H1380" s="72" t="s">
        <v>35</v>
      </c>
      <c r="I1380" s="72" t="s">
        <v>8027</v>
      </c>
      <c r="J1380" s="72" t="s">
        <v>8022</v>
      </c>
      <c r="K1380" s="72" t="s">
        <v>469</v>
      </c>
      <c r="L1380" s="73">
        <v>45705</v>
      </c>
      <c r="M1380" s="74">
        <v>0.60913194444444441</v>
      </c>
      <c r="N1380" s="72">
        <v>444.14</v>
      </c>
      <c r="O1380" s="72">
        <v>2864.74</v>
      </c>
      <c r="P1380" s="72">
        <v>3308.8799999999901</v>
      </c>
      <c r="Q1380" s="72">
        <v>2594.13</v>
      </c>
      <c r="R1380" s="75">
        <v>45827</v>
      </c>
      <c r="S1380" s="72" t="str">
        <f>TEXT(Table15[[#This Row],[Billing_Date]],"YYYY")</f>
        <v>2025</v>
      </c>
      <c r="T1380" s="75">
        <v>45857</v>
      </c>
      <c r="U1380" s="72" t="s">
        <v>28</v>
      </c>
      <c r="V1380" s="72">
        <f>IF(Table15[[#This Row],[Payment_Status]]="Paid",1,0)</f>
        <v>1</v>
      </c>
      <c r="W1380" s="72">
        <f>IF(Table15[[#This Row],[Payment_Status]]="Unpaid",1,0)</f>
        <v>0</v>
      </c>
      <c r="X1380" s="72">
        <f>IF(Table15[[#This Row],[Payment_Status]]="Pending",1,0)</f>
        <v>0</v>
      </c>
      <c r="Y1380" s="72" t="s">
        <v>29</v>
      </c>
      <c r="Z1380" s="72" t="s">
        <v>39</v>
      </c>
      <c r="AA1380" s="72" t="s">
        <v>85</v>
      </c>
      <c r="AB1380" s="72">
        <v>243.85</v>
      </c>
      <c r="AC1380" s="72">
        <v>200.29</v>
      </c>
      <c r="AD1380" s="72" t="s">
        <v>46</v>
      </c>
      <c r="AE1380" s="73">
        <v>42926</v>
      </c>
      <c r="AF1380" s="72">
        <v>22</v>
      </c>
      <c r="AG1380" s="76" t="s">
        <v>40</v>
      </c>
    </row>
    <row r="1381" spans="5:33" x14ac:dyDescent="0.3">
      <c r="E1381" s="71" t="s">
        <v>634</v>
      </c>
      <c r="F1381" s="72" t="s">
        <v>5368</v>
      </c>
      <c r="G1381" s="72" t="s">
        <v>7380</v>
      </c>
      <c r="H1381" s="72" t="s">
        <v>26</v>
      </c>
      <c r="I1381" s="72" t="s">
        <v>8025</v>
      </c>
      <c r="J1381" s="72" t="s">
        <v>8020</v>
      </c>
      <c r="K1381" s="72" t="s">
        <v>635</v>
      </c>
      <c r="L1381" s="73">
        <v>45599</v>
      </c>
      <c r="M1381" s="74">
        <v>0.96300925925925929</v>
      </c>
      <c r="N1381" s="72">
        <v>245.21</v>
      </c>
      <c r="O1381" s="72">
        <v>2212.02</v>
      </c>
      <c r="P1381" s="72">
        <v>2457.23</v>
      </c>
      <c r="Q1381" s="72">
        <v>1824.86</v>
      </c>
      <c r="R1381" s="75">
        <v>45778</v>
      </c>
      <c r="S1381" s="72" t="str">
        <f>TEXT(Table15[[#This Row],[Billing_Date]],"YYYY")</f>
        <v>2025</v>
      </c>
      <c r="T1381" s="75">
        <v>45883</v>
      </c>
      <c r="U1381" s="72" t="s">
        <v>37</v>
      </c>
      <c r="V1381" s="72">
        <f>IF(Table15[[#This Row],[Payment_Status]]="Paid",1,0)</f>
        <v>0</v>
      </c>
      <c r="W1381" s="72">
        <f>IF(Table15[[#This Row],[Payment_Status]]="Unpaid",1,0)</f>
        <v>0</v>
      </c>
      <c r="X1381" s="72">
        <f>IF(Table15[[#This Row],[Payment_Status]]="Pending",1,0)</f>
        <v>1</v>
      </c>
      <c r="Y1381" s="72" t="s">
        <v>43</v>
      </c>
      <c r="Z1381" s="72" t="s">
        <v>44</v>
      </c>
      <c r="AA1381" s="72" t="s">
        <v>31</v>
      </c>
      <c r="AB1381" s="72">
        <v>154.46</v>
      </c>
      <c r="AC1381" s="72">
        <v>90.75</v>
      </c>
      <c r="AD1381" s="72" t="s">
        <v>32</v>
      </c>
      <c r="AE1381" s="73">
        <v>43159</v>
      </c>
      <c r="AF1381" s="72">
        <v>65</v>
      </c>
      <c r="AG1381" s="76" t="s">
        <v>64</v>
      </c>
    </row>
    <row r="1382" spans="5:33" x14ac:dyDescent="0.3">
      <c r="E1382" s="71" t="s">
        <v>2758</v>
      </c>
      <c r="F1382" s="72" t="s">
        <v>5369</v>
      </c>
      <c r="G1382" s="72" t="s">
        <v>7381</v>
      </c>
      <c r="H1382" s="72" t="s">
        <v>26</v>
      </c>
      <c r="I1382" s="72" t="s">
        <v>8030</v>
      </c>
      <c r="J1382" s="72" t="s">
        <v>8023</v>
      </c>
      <c r="K1382" s="72" t="s">
        <v>2759</v>
      </c>
      <c r="L1382" s="73">
        <v>45666</v>
      </c>
      <c r="M1382" s="74">
        <v>0.83715277777777775</v>
      </c>
      <c r="N1382" s="72">
        <v>303.95999999999998</v>
      </c>
      <c r="O1382" s="72">
        <v>1345.6</v>
      </c>
      <c r="P1382" s="72">
        <v>1649.56</v>
      </c>
      <c r="Q1382" s="72">
        <v>1462.58</v>
      </c>
      <c r="R1382" s="75">
        <v>45709</v>
      </c>
      <c r="S1382" s="72" t="str">
        <f>TEXT(Table15[[#This Row],[Billing_Date]],"YYYY")</f>
        <v>2025</v>
      </c>
      <c r="T1382" s="75">
        <v>45877</v>
      </c>
      <c r="U1382" s="72" t="s">
        <v>49</v>
      </c>
      <c r="V1382" s="72">
        <f>IF(Table15[[#This Row],[Payment_Status]]="Paid",1,0)</f>
        <v>0</v>
      </c>
      <c r="W1382" s="72">
        <f>IF(Table15[[#This Row],[Payment_Status]]="Unpaid",1,0)</f>
        <v>1</v>
      </c>
      <c r="X1382" s="72">
        <f>IF(Table15[[#This Row],[Payment_Status]]="Pending",1,0)</f>
        <v>0</v>
      </c>
      <c r="Y1382" s="72" t="s">
        <v>50</v>
      </c>
      <c r="Z1382" s="72" t="s">
        <v>30</v>
      </c>
      <c r="AA1382" s="72" t="s">
        <v>31</v>
      </c>
      <c r="AB1382" s="72">
        <v>207.79</v>
      </c>
      <c r="AC1382" s="72">
        <v>96.17</v>
      </c>
      <c r="AD1382" s="72" t="s">
        <v>46</v>
      </c>
      <c r="AE1382" s="73">
        <v>43131</v>
      </c>
      <c r="AF1382" s="72">
        <v>20</v>
      </c>
      <c r="AG1382" s="76" t="s">
        <v>40</v>
      </c>
    </row>
    <row r="1383" spans="5:33" x14ac:dyDescent="0.3">
      <c r="E1383" s="71" t="s">
        <v>2760</v>
      </c>
      <c r="F1383" s="72" t="s">
        <v>5370</v>
      </c>
      <c r="G1383" s="72" t="s">
        <v>7382</v>
      </c>
      <c r="H1383" s="72" t="s">
        <v>35</v>
      </c>
      <c r="I1383" s="72" t="s">
        <v>8031</v>
      </c>
      <c r="J1383" s="72" t="s">
        <v>8024</v>
      </c>
      <c r="K1383" s="72" t="s">
        <v>2761</v>
      </c>
      <c r="L1383" s="73">
        <v>45562</v>
      </c>
      <c r="M1383" s="74">
        <v>0.35758101851851853</v>
      </c>
      <c r="N1383" s="72">
        <v>206.69</v>
      </c>
      <c r="O1383" s="72">
        <v>3125.89</v>
      </c>
      <c r="P1383" s="72">
        <v>3332.58</v>
      </c>
      <c r="Q1383" s="72">
        <v>1050.17</v>
      </c>
      <c r="R1383" s="75">
        <v>45853</v>
      </c>
      <c r="S1383" s="72" t="str">
        <f>TEXT(Table15[[#This Row],[Billing_Date]],"YYYY")</f>
        <v>2025</v>
      </c>
      <c r="T1383" s="75">
        <v>45881</v>
      </c>
      <c r="U1383" s="72" t="s">
        <v>28</v>
      </c>
      <c r="V1383" s="72">
        <f>IF(Table15[[#This Row],[Payment_Status]]="Paid",1,0)</f>
        <v>1</v>
      </c>
      <c r="W1383" s="72">
        <f>IF(Table15[[#This Row],[Payment_Status]]="Unpaid",1,0)</f>
        <v>0</v>
      </c>
      <c r="X1383" s="72">
        <f>IF(Table15[[#This Row],[Payment_Status]]="Pending",1,0)</f>
        <v>0</v>
      </c>
      <c r="Y1383" s="72" t="s">
        <v>29</v>
      </c>
      <c r="Z1383" s="72" t="s">
        <v>44</v>
      </c>
      <c r="AA1383" s="72" t="s">
        <v>51</v>
      </c>
      <c r="AB1383" s="72">
        <v>125.41</v>
      </c>
      <c r="AC1383" s="72">
        <v>81.28</v>
      </c>
      <c r="AD1383" s="72" t="s">
        <v>46</v>
      </c>
      <c r="AE1383" s="73">
        <v>42644</v>
      </c>
      <c r="AF1383" s="72">
        <v>19</v>
      </c>
      <c r="AG1383" s="76" t="s">
        <v>33</v>
      </c>
    </row>
    <row r="1384" spans="5:33" x14ac:dyDescent="0.3">
      <c r="E1384" s="71" t="s">
        <v>2762</v>
      </c>
      <c r="F1384" s="72" t="s">
        <v>5371</v>
      </c>
      <c r="G1384" s="72" t="s">
        <v>7383</v>
      </c>
      <c r="H1384" s="72" t="s">
        <v>26</v>
      </c>
      <c r="I1384" s="72" t="s">
        <v>8031</v>
      </c>
      <c r="J1384" s="72" t="s">
        <v>8024</v>
      </c>
      <c r="K1384" s="72" t="s">
        <v>2763</v>
      </c>
      <c r="L1384" s="73">
        <v>45599</v>
      </c>
      <c r="M1384" s="74">
        <v>0.47098379629629628</v>
      </c>
      <c r="N1384" s="72">
        <v>230.68</v>
      </c>
      <c r="O1384" s="72">
        <v>1699.78</v>
      </c>
      <c r="P1384" s="72">
        <v>1930.46</v>
      </c>
      <c r="Q1384" s="72">
        <v>1284.3800000000001</v>
      </c>
      <c r="R1384" s="75">
        <v>45604</v>
      </c>
      <c r="S1384" s="72" t="str">
        <f>TEXT(Table15[[#This Row],[Billing_Date]],"YYYY")</f>
        <v>2024</v>
      </c>
      <c r="T1384" s="75">
        <v>45886</v>
      </c>
      <c r="U1384" s="72" t="s">
        <v>28</v>
      </c>
      <c r="V1384" s="72">
        <f>IF(Table15[[#This Row],[Payment_Status]]="Paid",1,0)</f>
        <v>1</v>
      </c>
      <c r="W1384" s="72">
        <f>IF(Table15[[#This Row],[Payment_Status]]="Unpaid",1,0)</f>
        <v>0</v>
      </c>
      <c r="X1384" s="72">
        <f>IF(Table15[[#This Row],[Payment_Status]]="Pending",1,0)</f>
        <v>0</v>
      </c>
      <c r="Y1384" s="72" t="s">
        <v>58</v>
      </c>
      <c r="Z1384" s="72" t="s">
        <v>39</v>
      </c>
      <c r="AA1384" s="72" t="s">
        <v>51</v>
      </c>
      <c r="AB1384" s="72">
        <v>155.74</v>
      </c>
      <c r="AC1384" s="72">
        <v>74.94</v>
      </c>
      <c r="AD1384" s="72" t="s">
        <v>46</v>
      </c>
      <c r="AE1384" s="73">
        <v>44440</v>
      </c>
      <c r="AF1384" s="72">
        <v>24</v>
      </c>
      <c r="AG1384" s="76" t="s">
        <v>33</v>
      </c>
    </row>
    <row r="1385" spans="5:33" x14ac:dyDescent="0.3">
      <c r="E1385" s="71" t="s">
        <v>2937</v>
      </c>
      <c r="F1385" s="72" t="s">
        <v>5372</v>
      </c>
      <c r="G1385" s="72" t="s">
        <v>7384</v>
      </c>
      <c r="H1385" s="72" t="s">
        <v>35</v>
      </c>
      <c r="I1385" s="72" t="s">
        <v>8030</v>
      </c>
      <c r="J1385" s="72" t="s">
        <v>8023</v>
      </c>
      <c r="K1385" s="72" t="s">
        <v>2938</v>
      </c>
      <c r="L1385" s="73">
        <v>45642</v>
      </c>
      <c r="M1385" s="74">
        <v>0.71979166666666672</v>
      </c>
      <c r="N1385" s="72">
        <v>119.75</v>
      </c>
      <c r="O1385" s="72">
        <v>3244.42</v>
      </c>
      <c r="P1385" s="72">
        <v>3364.17</v>
      </c>
      <c r="Q1385" s="72">
        <v>771.25</v>
      </c>
      <c r="R1385" s="75">
        <v>45702</v>
      </c>
      <c r="S1385" s="72" t="str">
        <f>TEXT(Table15[[#This Row],[Billing_Date]],"YYYY")</f>
        <v>2025</v>
      </c>
      <c r="T1385" s="75">
        <v>45877</v>
      </c>
      <c r="U1385" s="72" t="s">
        <v>49</v>
      </c>
      <c r="V1385" s="72">
        <f>IF(Table15[[#This Row],[Payment_Status]]="Paid",1,0)</f>
        <v>0</v>
      </c>
      <c r="W1385" s="72">
        <f>IF(Table15[[#This Row],[Payment_Status]]="Unpaid",1,0)</f>
        <v>1</v>
      </c>
      <c r="X1385" s="72">
        <f>IF(Table15[[#This Row],[Payment_Status]]="Pending",1,0)</f>
        <v>0</v>
      </c>
      <c r="Y1385" s="72" t="s">
        <v>38</v>
      </c>
      <c r="Z1385" s="72" t="s">
        <v>30</v>
      </c>
      <c r="AA1385" s="72" t="s">
        <v>85</v>
      </c>
      <c r="AB1385" s="72">
        <v>58.28</v>
      </c>
      <c r="AC1385" s="72">
        <v>61.47</v>
      </c>
      <c r="AD1385" s="72" t="s">
        <v>32</v>
      </c>
      <c r="AE1385" s="73">
        <v>42528</v>
      </c>
      <c r="AF1385" s="72">
        <v>40</v>
      </c>
      <c r="AG1385" s="76" t="s">
        <v>33</v>
      </c>
    </row>
    <row r="1386" spans="5:33" x14ac:dyDescent="0.3">
      <c r="E1386" s="71" t="s">
        <v>2766</v>
      </c>
      <c r="F1386" s="72" t="s">
        <v>5373</v>
      </c>
      <c r="G1386" s="72" t="s">
        <v>7385</v>
      </c>
      <c r="H1386" s="72" t="s">
        <v>30</v>
      </c>
      <c r="I1386" s="72" t="s">
        <v>8026</v>
      </c>
      <c r="J1386" s="72" t="s">
        <v>8021</v>
      </c>
      <c r="K1386" s="72" t="s">
        <v>2767</v>
      </c>
      <c r="L1386" s="73">
        <v>45685</v>
      </c>
      <c r="M1386" s="74">
        <v>2.1782407407407407E-2</v>
      </c>
      <c r="N1386" s="72">
        <v>196.69</v>
      </c>
      <c r="O1386" s="72">
        <v>4000.66</v>
      </c>
      <c r="P1386" s="72">
        <v>4197.3499999999904</v>
      </c>
      <c r="Q1386" s="72">
        <v>1074.4100000000001</v>
      </c>
      <c r="R1386" s="75">
        <v>45803</v>
      </c>
      <c r="S1386" s="72" t="str">
        <f>TEXT(Table15[[#This Row],[Billing_Date]],"YYYY")</f>
        <v>2025</v>
      </c>
      <c r="T1386" s="75">
        <v>45863</v>
      </c>
      <c r="U1386" s="72" t="s">
        <v>28</v>
      </c>
      <c r="V1386" s="72">
        <f>IF(Table15[[#This Row],[Payment_Status]]="Paid",1,0)</f>
        <v>1</v>
      </c>
      <c r="W1386" s="72">
        <f>IF(Table15[[#This Row],[Payment_Status]]="Unpaid",1,0)</f>
        <v>0</v>
      </c>
      <c r="X1386" s="72">
        <f>IF(Table15[[#This Row],[Payment_Status]]="Pending",1,0)</f>
        <v>0</v>
      </c>
      <c r="Y1386" s="72" t="s">
        <v>38</v>
      </c>
      <c r="Z1386" s="72" t="s">
        <v>44</v>
      </c>
      <c r="AA1386" s="72" t="s">
        <v>45</v>
      </c>
      <c r="AB1386" s="72">
        <v>109.55</v>
      </c>
      <c r="AC1386" s="72">
        <v>87.14</v>
      </c>
      <c r="AD1386" s="72" t="s">
        <v>32</v>
      </c>
      <c r="AE1386" s="73">
        <v>43553</v>
      </c>
      <c r="AF1386" s="72">
        <v>20</v>
      </c>
      <c r="AG1386" s="76" t="s">
        <v>64</v>
      </c>
    </row>
    <row r="1387" spans="5:33" x14ac:dyDescent="0.3">
      <c r="E1387" s="71" t="s">
        <v>2768</v>
      </c>
      <c r="F1387" s="72" t="s">
        <v>5374</v>
      </c>
      <c r="G1387" s="72" t="s">
        <v>7386</v>
      </c>
      <c r="H1387" s="72" t="s">
        <v>30</v>
      </c>
      <c r="I1387" s="72" t="s">
        <v>8030</v>
      </c>
      <c r="J1387" s="72" t="s">
        <v>8023</v>
      </c>
      <c r="K1387" s="72" t="s">
        <v>2769</v>
      </c>
      <c r="L1387" s="73">
        <v>45506</v>
      </c>
      <c r="M1387" s="74">
        <v>0.49835648148148148</v>
      </c>
      <c r="N1387" s="72">
        <v>461.86</v>
      </c>
      <c r="O1387" s="72">
        <v>2093.16</v>
      </c>
      <c r="P1387" s="72">
        <v>2555.02</v>
      </c>
      <c r="Q1387" s="72">
        <v>3087.55</v>
      </c>
      <c r="R1387" s="75">
        <v>45821</v>
      </c>
      <c r="S1387" s="72" t="str">
        <f>TEXT(Table15[[#This Row],[Billing_Date]],"YYYY")</f>
        <v>2025</v>
      </c>
      <c r="T1387" s="75">
        <v>45858</v>
      </c>
      <c r="U1387" s="72" t="s">
        <v>37</v>
      </c>
      <c r="V1387" s="72">
        <f>IF(Table15[[#This Row],[Payment_Status]]="Paid",1,0)</f>
        <v>0</v>
      </c>
      <c r="W1387" s="72">
        <f>IF(Table15[[#This Row],[Payment_Status]]="Unpaid",1,0)</f>
        <v>0</v>
      </c>
      <c r="X1387" s="72">
        <f>IF(Table15[[#This Row],[Payment_Status]]="Pending",1,0)</f>
        <v>1</v>
      </c>
      <c r="Y1387" s="72" t="s">
        <v>38</v>
      </c>
      <c r="Z1387" s="72" t="s">
        <v>39</v>
      </c>
      <c r="AA1387" s="72" t="s">
        <v>45</v>
      </c>
      <c r="AB1387" s="72">
        <v>258.39999999999998</v>
      </c>
      <c r="AC1387" s="72">
        <v>203.46</v>
      </c>
      <c r="AD1387" s="72" t="s">
        <v>32</v>
      </c>
      <c r="AE1387" s="73">
        <v>44381</v>
      </c>
      <c r="AF1387" s="72">
        <v>43</v>
      </c>
      <c r="AG1387" s="76" t="s">
        <v>64</v>
      </c>
    </row>
    <row r="1388" spans="5:33" x14ac:dyDescent="0.3">
      <c r="E1388" s="71" t="s">
        <v>2770</v>
      </c>
      <c r="F1388" s="72" t="s">
        <v>5375</v>
      </c>
      <c r="G1388" s="72" t="s">
        <v>7387</v>
      </c>
      <c r="H1388" s="72" t="s">
        <v>30</v>
      </c>
      <c r="I1388" s="72" t="s">
        <v>8028</v>
      </c>
      <c r="J1388" s="72" t="s">
        <v>8022</v>
      </c>
      <c r="K1388" s="72" t="s">
        <v>2771</v>
      </c>
      <c r="L1388" s="73">
        <v>45518</v>
      </c>
      <c r="M1388" s="74">
        <v>6.5046296296296293E-3</v>
      </c>
      <c r="N1388" s="72">
        <v>400.1</v>
      </c>
      <c r="O1388" s="72">
        <v>1516.6</v>
      </c>
      <c r="P1388" s="72">
        <v>1916.69999999999</v>
      </c>
      <c r="Q1388" s="72">
        <v>2114.2199999999998</v>
      </c>
      <c r="R1388" s="75">
        <v>45519</v>
      </c>
      <c r="S1388" s="72" t="str">
        <f>TEXT(Table15[[#This Row],[Billing_Date]],"YYYY")</f>
        <v>2024</v>
      </c>
      <c r="T1388" s="75">
        <v>45861</v>
      </c>
      <c r="U1388" s="72" t="s">
        <v>37</v>
      </c>
      <c r="V1388" s="72">
        <f>IF(Table15[[#This Row],[Payment_Status]]="Paid",1,0)</f>
        <v>0</v>
      </c>
      <c r="W1388" s="72">
        <f>IF(Table15[[#This Row],[Payment_Status]]="Unpaid",1,0)</f>
        <v>0</v>
      </c>
      <c r="X1388" s="72">
        <f>IF(Table15[[#This Row],[Payment_Status]]="Pending",1,0)</f>
        <v>1</v>
      </c>
      <c r="Y1388" s="72" t="s">
        <v>43</v>
      </c>
      <c r="Z1388" s="72" t="s">
        <v>39</v>
      </c>
      <c r="AA1388" s="72" t="s">
        <v>51</v>
      </c>
      <c r="AB1388" s="72">
        <v>197.83</v>
      </c>
      <c r="AC1388" s="72">
        <v>202.27</v>
      </c>
      <c r="AD1388" s="72" t="s">
        <v>46</v>
      </c>
      <c r="AE1388" s="73">
        <v>44006</v>
      </c>
      <c r="AF1388" s="72">
        <v>23</v>
      </c>
      <c r="AG1388" s="76" t="s">
        <v>40</v>
      </c>
    </row>
    <row r="1389" spans="5:33" x14ac:dyDescent="0.3">
      <c r="E1389" s="71" t="s">
        <v>2772</v>
      </c>
      <c r="F1389" s="72" t="s">
        <v>5376</v>
      </c>
      <c r="G1389" s="72" t="s">
        <v>7388</v>
      </c>
      <c r="H1389" s="72" t="s">
        <v>35</v>
      </c>
      <c r="I1389" s="72" t="s">
        <v>8030</v>
      </c>
      <c r="J1389" s="72" t="s">
        <v>8023</v>
      </c>
      <c r="K1389" s="72" t="s">
        <v>2773</v>
      </c>
      <c r="L1389" s="73">
        <v>45663</v>
      </c>
      <c r="M1389" s="74">
        <v>0.94598379629629625</v>
      </c>
      <c r="N1389" s="72">
        <v>112.85</v>
      </c>
      <c r="O1389" s="72">
        <v>1900.24</v>
      </c>
      <c r="P1389" s="72">
        <v>2013.09</v>
      </c>
      <c r="Q1389" s="72">
        <v>614.89</v>
      </c>
      <c r="R1389" s="75">
        <v>45663</v>
      </c>
      <c r="S1389" s="72" t="str">
        <f>TEXT(Table15[[#This Row],[Billing_Date]],"YYYY")</f>
        <v>2025</v>
      </c>
      <c r="T1389" s="75">
        <v>45860</v>
      </c>
      <c r="U1389" s="72" t="s">
        <v>49</v>
      </c>
      <c r="V1389" s="72">
        <f>IF(Table15[[#This Row],[Payment_Status]]="Paid",1,0)</f>
        <v>0</v>
      </c>
      <c r="W1389" s="72">
        <f>IF(Table15[[#This Row],[Payment_Status]]="Unpaid",1,0)</f>
        <v>1</v>
      </c>
      <c r="X1389" s="72">
        <f>IF(Table15[[#This Row],[Payment_Status]]="Pending",1,0)</f>
        <v>0</v>
      </c>
      <c r="Y1389" s="72" t="s">
        <v>50</v>
      </c>
      <c r="Z1389" s="72" t="s">
        <v>30</v>
      </c>
      <c r="AA1389" s="72" t="s">
        <v>31</v>
      </c>
      <c r="AB1389" s="72">
        <v>47.27</v>
      </c>
      <c r="AC1389" s="72">
        <v>65.58</v>
      </c>
      <c r="AD1389" s="72" t="s">
        <v>32</v>
      </c>
      <c r="AE1389" s="73">
        <v>42908</v>
      </c>
      <c r="AF1389" s="72">
        <v>30</v>
      </c>
      <c r="AG1389" s="76" t="s">
        <v>40</v>
      </c>
    </row>
    <row r="1390" spans="5:33" x14ac:dyDescent="0.3">
      <c r="E1390" s="71" t="s">
        <v>2774</v>
      </c>
      <c r="F1390" s="72" t="s">
        <v>5377</v>
      </c>
      <c r="G1390" s="72" t="s">
        <v>7389</v>
      </c>
      <c r="H1390" s="72" t="s">
        <v>35</v>
      </c>
      <c r="I1390" s="72" t="s">
        <v>8031</v>
      </c>
      <c r="J1390" s="72" t="s">
        <v>8024</v>
      </c>
      <c r="K1390" s="72" t="s">
        <v>2775</v>
      </c>
      <c r="L1390" s="73">
        <v>45654</v>
      </c>
      <c r="M1390" s="74">
        <v>3.9918981481481479E-2</v>
      </c>
      <c r="N1390" s="72">
        <v>427.58</v>
      </c>
      <c r="O1390" s="72">
        <v>4306.99</v>
      </c>
      <c r="P1390" s="72">
        <v>4734.57</v>
      </c>
      <c r="Q1390" s="72">
        <v>2147.4499999999998</v>
      </c>
      <c r="R1390" s="75">
        <v>45856</v>
      </c>
      <c r="S1390" s="72" t="str">
        <f>TEXT(Table15[[#This Row],[Billing_Date]],"YYYY")</f>
        <v>2025</v>
      </c>
      <c r="T1390" s="75">
        <v>45870</v>
      </c>
      <c r="U1390" s="72" t="s">
        <v>37</v>
      </c>
      <c r="V1390" s="72">
        <f>IF(Table15[[#This Row],[Payment_Status]]="Paid",1,0)</f>
        <v>0</v>
      </c>
      <c r="W1390" s="72">
        <f>IF(Table15[[#This Row],[Payment_Status]]="Unpaid",1,0)</f>
        <v>0</v>
      </c>
      <c r="X1390" s="72">
        <f>IF(Table15[[#This Row],[Payment_Status]]="Pending",1,0)</f>
        <v>1</v>
      </c>
      <c r="Y1390" s="72" t="s">
        <v>29</v>
      </c>
      <c r="Z1390" s="72" t="s">
        <v>44</v>
      </c>
      <c r="AA1390" s="72" t="s">
        <v>45</v>
      </c>
      <c r="AB1390" s="72">
        <v>252.43</v>
      </c>
      <c r="AC1390" s="72">
        <v>175.15</v>
      </c>
      <c r="AD1390" s="72" t="s">
        <v>46</v>
      </c>
      <c r="AE1390" s="73">
        <v>42738</v>
      </c>
      <c r="AF1390" s="72">
        <v>61</v>
      </c>
      <c r="AG1390" s="76" t="s">
        <v>33</v>
      </c>
    </row>
    <row r="1391" spans="5:33" x14ac:dyDescent="0.3">
      <c r="E1391" s="71" t="s">
        <v>2776</v>
      </c>
      <c r="F1391" s="72" t="s">
        <v>5378</v>
      </c>
      <c r="G1391" s="72" t="s">
        <v>7390</v>
      </c>
      <c r="H1391" s="72" t="s">
        <v>26</v>
      </c>
      <c r="I1391" s="72" t="s">
        <v>8030</v>
      </c>
      <c r="J1391" s="72" t="s">
        <v>8023</v>
      </c>
      <c r="K1391" s="72" t="s">
        <v>2777</v>
      </c>
      <c r="L1391" s="73">
        <v>45587</v>
      </c>
      <c r="M1391" s="74">
        <v>0.26655092592592594</v>
      </c>
      <c r="N1391" s="72">
        <v>335.66</v>
      </c>
      <c r="O1391" s="72">
        <v>2187.92</v>
      </c>
      <c r="P1391" s="72">
        <v>2523.58</v>
      </c>
      <c r="Q1391" s="72">
        <v>2258.83</v>
      </c>
      <c r="R1391" s="75">
        <v>45590</v>
      </c>
      <c r="S1391" s="72" t="str">
        <f>TEXT(Table15[[#This Row],[Billing_Date]],"YYYY")</f>
        <v>2024</v>
      </c>
      <c r="T1391" s="75">
        <v>45876</v>
      </c>
      <c r="U1391" s="72" t="s">
        <v>37</v>
      </c>
      <c r="V1391" s="72">
        <f>IF(Table15[[#This Row],[Payment_Status]]="Paid",1,0)</f>
        <v>0</v>
      </c>
      <c r="W1391" s="72">
        <f>IF(Table15[[#This Row],[Payment_Status]]="Unpaid",1,0)</f>
        <v>0</v>
      </c>
      <c r="X1391" s="72">
        <f>IF(Table15[[#This Row],[Payment_Status]]="Pending",1,0)</f>
        <v>1</v>
      </c>
      <c r="Y1391" s="72" t="s">
        <v>58</v>
      </c>
      <c r="Z1391" s="72" t="s">
        <v>30</v>
      </c>
      <c r="AA1391" s="72" t="s">
        <v>63</v>
      </c>
      <c r="AB1391" s="72">
        <v>142.63999999999999</v>
      </c>
      <c r="AC1391" s="72">
        <v>193.02</v>
      </c>
      <c r="AD1391" s="72" t="s">
        <v>32</v>
      </c>
      <c r="AE1391" s="73">
        <v>45363</v>
      </c>
      <c r="AF1391" s="72">
        <v>25</v>
      </c>
      <c r="AG1391" s="76" t="s">
        <v>33</v>
      </c>
    </row>
    <row r="1392" spans="5:33" x14ac:dyDescent="0.3">
      <c r="E1392" s="71" t="s">
        <v>2778</v>
      </c>
      <c r="F1392" s="72" t="s">
        <v>5379</v>
      </c>
      <c r="G1392" s="72" t="s">
        <v>7391</v>
      </c>
      <c r="H1392" s="72" t="s">
        <v>35</v>
      </c>
      <c r="I1392" s="72" t="s">
        <v>8029</v>
      </c>
      <c r="J1392" s="72" t="s">
        <v>8020</v>
      </c>
      <c r="K1392" s="72" t="s">
        <v>2779</v>
      </c>
      <c r="L1392" s="73">
        <v>45587</v>
      </c>
      <c r="M1392" s="74">
        <v>0.74888888888888894</v>
      </c>
      <c r="N1392" s="72">
        <v>462.21</v>
      </c>
      <c r="O1392" s="72">
        <v>3861.88</v>
      </c>
      <c r="P1392" s="72">
        <v>4324.09</v>
      </c>
      <c r="Q1392" s="72">
        <v>3288.85</v>
      </c>
      <c r="R1392" s="75">
        <v>45589</v>
      </c>
      <c r="S1392" s="72" t="str">
        <f>TEXT(Table15[[#This Row],[Billing_Date]],"YYYY")</f>
        <v>2024</v>
      </c>
      <c r="T1392" s="75">
        <v>45860</v>
      </c>
      <c r="U1392" s="72" t="s">
        <v>49</v>
      </c>
      <c r="V1392" s="72">
        <f>IF(Table15[[#This Row],[Payment_Status]]="Paid",1,0)</f>
        <v>0</v>
      </c>
      <c r="W1392" s="72">
        <f>IF(Table15[[#This Row],[Payment_Status]]="Unpaid",1,0)</f>
        <v>1</v>
      </c>
      <c r="X1392" s="72">
        <f>IF(Table15[[#This Row],[Payment_Status]]="Pending",1,0)</f>
        <v>0</v>
      </c>
      <c r="Y1392" s="72" t="s">
        <v>38</v>
      </c>
      <c r="Z1392" s="72" t="s">
        <v>39</v>
      </c>
      <c r="AA1392" s="72" t="s">
        <v>45</v>
      </c>
      <c r="AB1392" s="72">
        <v>284.10000000000002</v>
      </c>
      <c r="AC1392" s="72">
        <v>178.11</v>
      </c>
      <c r="AD1392" s="72" t="s">
        <v>46</v>
      </c>
      <c r="AE1392" s="73">
        <v>44631</v>
      </c>
      <c r="AF1392" s="72">
        <v>55</v>
      </c>
      <c r="AG1392" s="76" t="s">
        <v>33</v>
      </c>
    </row>
    <row r="1393" spans="5:33" x14ac:dyDescent="0.3">
      <c r="E1393" s="71" t="s">
        <v>2780</v>
      </c>
      <c r="F1393" s="72" t="s">
        <v>5380</v>
      </c>
      <c r="G1393" s="72" t="s">
        <v>7392</v>
      </c>
      <c r="H1393" s="72" t="s">
        <v>26</v>
      </c>
      <c r="I1393" s="72" t="s">
        <v>8028</v>
      </c>
      <c r="J1393" s="72" t="s">
        <v>8022</v>
      </c>
      <c r="K1393" s="72" t="s">
        <v>2781</v>
      </c>
      <c r="L1393" s="73">
        <v>45791</v>
      </c>
      <c r="M1393" s="74">
        <v>0.51003472222222224</v>
      </c>
      <c r="N1393" s="72">
        <v>272.81</v>
      </c>
      <c r="O1393" s="72">
        <v>2576.8000000000002</v>
      </c>
      <c r="P1393" s="72">
        <v>2849.61</v>
      </c>
      <c r="Q1393" s="72">
        <v>1885.61</v>
      </c>
      <c r="R1393" s="75">
        <v>45795</v>
      </c>
      <c r="S1393" s="72" t="str">
        <f>TEXT(Table15[[#This Row],[Billing_Date]],"YYYY")</f>
        <v>2025</v>
      </c>
      <c r="T1393" s="75">
        <v>45862</v>
      </c>
      <c r="U1393" s="72" t="s">
        <v>37</v>
      </c>
      <c r="V1393" s="72">
        <f>IF(Table15[[#This Row],[Payment_Status]]="Paid",1,0)</f>
        <v>0</v>
      </c>
      <c r="W1393" s="72">
        <f>IF(Table15[[#This Row],[Payment_Status]]="Unpaid",1,0)</f>
        <v>0</v>
      </c>
      <c r="X1393" s="72">
        <f>IF(Table15[[#This Row],[Payment_Status]]="Pending",1,0)</f>
        <v>1</v>
      </c>
      <c r="Y1393" s="72" t="s">
        <v>43</v>
      </c>
      <c r="Z1393" s="72" t="s">
        <v>44</v>
      </c>
      <c r="AA1393" s="72" t="s">
        <v>31</v>
      </c>
      <c r="AB1393" s="72">
        <v>153.21</v>
      </c>
      <c r="AC1393" s="72">
        <v>119.6</v>
      </c>
      <c r="AD1393" s="72" t="s">
        <v>46</v>
      </c>
      <c r="AE1393" s="73">
        <v>42425</v>
      </c>
      <c r="AF1393" s="72">
        <v>58</v>
      </c>
      <c r="AG1393" s="76" t="s">
        <v>33</v>
      </c>
    </row>
    <row r="1394" spans="5:33" x14ac:dyDescent="0.3">
      <c r="E1394" s="71" t="s">
        <v>2782</v>
      </c>
      <c r="F1394" s="72" t="s">
        <v>5381</v>
      </c>
      <c r="G1394" s="72" t="s">
        <v>7393</v>
      </c>
      <c r="H1394" s="72" t="s">
        <v>26</v>
      </c>
      <c r="I1394" s="72" t="s">
        <v>8030</v>
      </c>
      <c r="J1394" s="72" t="s">
        <v>8023</v>
      </c>
      <c r="K1394" s="72" t="s">
        <v>2783</v>
      </c>
      <c r="L1394" s="73">
        <v>45719</v>
      </c>
      <c r="M1394" s="74">
        <v>0.63615740740740745</v>
      </c>
      <c r="N1394" s="72">
        <v>405.06</v>
      </c>
      <c r="O1394" s="72">
        <v>2675.49</v>
      </c>
      <c r="P1394" s="72">
        <v>3080.5499999999902</v>
      </c>
      <c r="Q1394" s="72">
        <v>2363.33</v>
      </c>
      <c r="R1394" s="75">
        <v>45720</v>
      </c>
      <c r="S1394" s="72" t="str">
        <f>TEXT(Table15[[#This Row],[Billing_Date]],"YYYY")</f>
        <v>2025</v>
      </c>
      <c r="T1394" s="75">
        <v>45864</v>
      </c>
      <c r="U1394" s="72" t="s">
        <v>28</v>
      </c>
      <c r="V1394" s="72">
        <f>IF(Table15[[#This Row],[Payment_Status]]="Paid",1,0)</f>
        <v>1</v>
      </c>
      <c r="W1394" s="72">
        <f>IF(Table15[[#This Row],[Payment_Status]]="Unpaid",1,0)</f>
        <v>0</v>
      </c>
      <c r="X1394" s="72">
        <f>IF(Table15[[#This Row],[Payment_Status]]="Pending",1,0)</f>
        <v>0</v>
      </c>
      <c r="Y1394" s="72" t="s">
        <v>38</v>
      </c>
      <c r="Z1394" s="72" t="s">
        <v>39</v>
      </c>
      <c r="AA1394" s="72" t="s">
        <v>51</v>
      </c>
      <c r="AB1394" s="72">
        <v>226.75</v>
      </c>
      <c r="AC1394" s="72">
        <v>178.31</v>
      </c>
      <c r="AD1394" s="72" t="s">
        <v>32</v>
      </c>
      <c r="AE1394" s="73">
        <v>42797</v>
      </c>
      <c r="AF1394" s="72">
        <v>26</v>
      </c>
      <c r="AG1394" s="76" t="s">
        <v>40</v>
      </c>
    </row>
    <row r="1395" spans="5:33" x14ac:dyDescent="0.3">
      <c r="E1395" s="71" t="s">
        <v>2784</v>
      </c>
      <c r="F1395" s="72" t="s">
        <v>5382</v>
      </c>
      <c r="G1395" s="72" t="s">
        <v>7394</v>
      </c>
      <c r="H1395" s="72" t="s">
        <v>26</v>
      </c>
      <c r="I1395" s="72" t="s">
        <v>8031</v>
      </c>
      <c r="J1395" s="72" t="s">
        <v>8024</v>
      </c>
      <c r="K1395" s="72" t="s">
        <v>2785</v>
      </c>
      <c r="L1395" s="73">
        <v>45801</v>
      </c>
      <c r="M1395" s="74">
        <v>0.42508101851851854</v>
      </c>
      <c r="N1395" s="72">
        <v>253.23</v>
      </c>
      <c r="O1395" s="72">
        <v>3964.46</v>
      </c>
      <c r="P1395" s="72">
        <v>4217.6899999999996</v>
      </c>
      <c r="Q1395" s="72">
        <v>1246.33</v>
      </c>
      <c r="R1395" s="75">
        <v>45803</v>
      </c>
      <c r="S1395" s="72" t="str">
        <f>TEXT(Table15[[#This Row],[Billing_Date]],"YYYY")</f>
        <v>2025</v>
      </c>
      <c r="T1395" s="75">
        <v>45882</v>
      </c>
      <c r="U1395" s="72" t="s">
        <v>37</v>
      </c>
      <c r="V1395" s="72">
        <f>IF(Table15[[#This Row],[Payment_Status]]="Paid",1,0)</f>
        <v>0</v>
      </c>
      <c r="W1395" s="72">
        <f>IF(Table15[[#This Row],[Payment_Status]]="Unpaid",1,0)</f>
        <v>0</v>
      </c>
      <c r="X1395" s="72">
        <f>IF(Table15[[#This Row],[Payment_Status]]="Pending",1,0)</f>
        <v>1</v>
      </c>
      <c r="Y1395" s="72" t="s">
        <v>43</v>
      </c>
      <c r="Z1395" s="72" t="s">
        <v>30</v>
      </c>
      <c r="AA1395" s="72" t="s">
        <v>45</v>
      </c>
      <c r="AB1395" s="72">
        <v>110.38</v>
      </c>
      <c r="AC1395" s="72">
        <v>142.85</v>
      </c>
      <c r="AD1395" s="72" t="s">
        <v>46</v>
      </c>
      <c r="AE1395" s="73">
        <v>45184</v>
      </c>
      <c r="AF1395" s="72">
        <v>46</v>
      </c>
      <c r="AG1395" s="76" t="s">
        <v>64</v>
      </c>
    </row>
    <row r="1396" spans="5:33" x14ac:dyDescent="0.3">
      <c r="E1396" s="71" t="s">
        <v>2786</v>
      </c>
      <c r="F1396" s="72" t="s">
        <v>5383</v>
      </c>
      <c r="G1396" s="72" t="s">
        <v>7395</v>
      </c>
      <c r="H1396" s="72" t="s">
        <v>26</v>
      </c>
      <c r="I1396" s="72" t="s">
        <v>8027</v>
      </c>
      <c r="J1396" s="72" t="s">
        <v>8022</v>
      </c>
      <c r="K1396" s="72" t="s">
        <v>2787</v>
      </c>
      <c r="L1396" s="73">
        <v>45504</v>
      </c>
      <c r="M1396" s="74">
        <v>0.72961805555555559</v>
      </c>
      <c r="N1396" s="72">
        <v>42.85</v>
      </c>
      <c r="O1396" s="72">
        <v>1903.96</v>
      </c>
      <c r="P1396" s="72">
        <v>1946.81</v>
      </c>
      <c r="Q1396" s="72">
        <v>318.57</v>
      </c>
      <c r="R1396" s="75">
        <v>45737</v>
      </c>
      <c r="S1396" s="72" t="str">
        <f>TEXT(Table15[[#This Row],[Billing_Date]],"YYYY")</f>
        <v>2025</v>
      </c>
      <c r="T1396" s="75">
        <v>45886</v>
      </c>
      <c r="U1396" s="72" t="s">
        <v>37</v>
      </c>
      <c r="V1396" s="72">
        <f>IF(Table15[[#This Row],[Payment_Status]]="Paid",1,0)</f>
        <v>0</v>
      </c>
      <c r="W1396" s="72">
        <f>IF(Table15[[#This Row],[Payment_Status]]="Unpaid",1,0)</f>
        <v>0</v>
      </c>
      <c r="X1396" s="72">
        <f>IF(Table15[[#This Row],[Payment_Status]]="Pending",1,0)</f>
        <v>1</v>
      </c>
      <c r="Y1396" s="72" t="s">
        <v>58</v>
      </c>
      <c r="Z1396" s="72" t="s">
        <v>39</v>
      </c>
      <c r="AA1396" s="72" t="s">
        <v>63</v>
      </c>
      <c r="AB1396" s="72">
        <v>20.32</v>
      </c>
      <c r="AC1396" s="72">
        <v>22.53</v>
      </c>
      <c r="AD1396" s="72" t="s">
        <v>32</v>
      </c>
      <c r="AE1396" s="73">
        <v>42735</v>
      </c>
      <c r="AF1396" s="72">
        <v>26</v>
      </c>
      <c r="AG1396" s="76" t="s">
        <v>33</v>
      </c>
    </row>
    <row r="1397" spans="5:33" x14ac:dyDescent="0.3">
      <c r="E1397" s="71" t="s">
        <v>2788</v>
      </c>
      <c r="F1397" s="72" t="s">
        <v>5384</v>
      </c>
      <c r="G1397" s="72" t="s">
        <v>7396</v>
      </c>
      <c r="H1397" s="72" t="s">
        <v>35</v>
      </c>
      <c r="I1397" s="72" t="s">
        <v>8031</v>
      </c>
      <c r="J1397" s="72" t="s">
        <v>8024</v>
      </c>
      <c r="K1397" s="72" t="s">
        <v>2789</v>
      </c>
      <c r="L1397" s="73">
        <v>45589</v>
      </c>
      <c r="M1397" s="74">
        <v>0.32663194444444443</v>
      </c>
      <c r="N1397" s="72">
        <v>176.36</v>
      </c>
      <c r="O1397" s="72">
        <v>4733.16</v>
      </c>
      <c r="P1397" s="72">
        <v>4909.5199999999904</v>
      </c>
      <c r="Q1397" s="72">
        <v>889</v>
      </c>
      <c r="R1397" s="75">
        <v>45629</v>
      </c>
      <c r="S1397" s="72" t="str">
        <f>TEXT(Table15[[#This Row],[Billing_Date]],"YYYY")</f>
        <v>2024</v>
      </c>
      <c r="T1397" s="75">
        <v>45860</v>
      </c>
      <c r="U1397" s="72" t="s">
        <v>28</v>
      </c>
      <c r="V1397" s="72">
        <f>IF(Table15[[#This Row],[Payment_Status]]="Paid",1,0)</f>
        <v>1</v>
      </c>
      <c r="W1397" s="72">
        <f>IF(Table15[[#This Row],[Payment_Status]]="Unpaid",1,0)</f>
        <v>0</v>
      </c>
      <c r="X1397" s="72">
        <f>IF(Table15[[#This Row],[Payment_Status]]="Pending",1,0)</f>
        <v>0</v>
      </c>
      <c r="Y1397" s="72" t="s">
        <v>43</v>
      </c>
      <c r="Z1397" s="72" t="s">
        <v>44</v>
      </c>
      <c r="AA1397" s="72" t="s">
        <v>63</v>
      </c>
      <c r="AB1397" s="72">
        <v>82.78</v>
      </c>
      <c r="AC1397" s="72">
        <v>93.58</v>
      </c>
      <c r="AD1397" s="72" t="s">
        <v>32</v>
      </c>
      <c r="AE1397" s="73">
        <v>43908</v>
      </c>
      <c r="AF1397" s="72">
        <v>44</v>
      </c>
      <c r="AG1397" s="76" t="s">
        <v>33</v>
      </c>
    </row>
    <row r="1398" spans="5:33" x14ac:dyDescent="0.3">
      <c r="E1398" s="71" t="s">
        <v>2790</v>
      </c>
      <c r="F1398" s="72" t="s">
        <v>5385</v>
      </c>
      <c r="G1398" s="72" t="s">
        <v>7397</v>
      </c>
      <c r="H1398" s="72" t="s">
        <v>35</v>
      </c>
      <c r="I1398" s="72" t="s">
        <v>8026</v>
      </c>
      <c r="J1398" s="72" t="s">
        <v>8021</v>
      </c>
      <c r="K1398" s="72" t="s">
        <v>2791</v>
      </c>
      <c r="L1398" s="73">
        <v>45712</v>
      </c>
      <c r="M1398" s="74">
        <v>5.6157407407407406E-2</v>
      </c>
      <c r="N1398" s="72">
        <v>229.34</v>
      </c>
      <c r="O1398" s="72">
        <v>3415.69</v>
      </c>
      <c r="P1398" s="72">
        <v>3645.03</v>
      </c>
      <c r="Q1398" s="72">
        <v>1699.05</v>
      </c>
      <c r="R1398" s="75">
        <v>45809</v>
      </c>
      <c r="S1398" s="72" t="str">
        <f>TEXT(Table15[[#This Row],[Billing_Date]],"YYYY")</f>
        <v>2025</v>
      </c>
      <c r="T1398" s="75">
        <v>45857</v>
      </c>
      <c r="U1398" s="72" t="s">
        <v>28</v>
      </c>
      <c r="V1398" s="72">
        <f>IF(Table15[[#This Row],[Payment_Status]]="Paid",1,0)</f>
        <v>1</v>
      </c>
      <c r="W1398" s="72">
        <f>IF(Table15[[#This Row],[Payment_Status]]="Unpaid",1,0)</f>
        <v>0</v>
      </c>
      <c r="X1398" s="72">
        <f>IF(Table15[[#This Row],[Payment_Status]]="Pending",1,0)</f>
        <v>0</v>
      </c>
      <c r="Y1398" s="72" t="s">
        <v>38</v>
      </c>
      <c r="Z1398" s="72" t="s">
        <v>30</v>
      </c>
      <c r="AA1398" s="72" t="s">
        <v>45</v>
      </c>
      <c r="AB1398" s="72">
        <v>128.68</v>
      </c>
      <c r="AC1398" s="72">
        <v>100.66</v>
      </c>
      <c r="AD1398" s="72" t="s">
        <v>46</v>
      </c>
      <c r="AE1398" s="73">
        <v>43428</v>
      </c>
      <c r="AF1398" s="72">
        <v>41</v>
      </c>
      <c r="AG1398" s="76" t="s">
        <v>64</v>
      </c>
    </row>
    <row r="1399" spans="5:33" x14ac:dyDescent="0.3">
      <c r="E1399" s="71" t="s">
        <v>2882</v>
      </c>
      <c r="F1399" s="72" t="s">
        <v>5386</v>
      </c>
      <c r="G1399" s="72" t="s">
        <v>7398</v>
      </c>
      <c r="H1399" s="72" t="s">
        <v>35</v>
      </c>
      <c r="I1399" s="72" t="s">
        <v>8029</v>
      </c>
      <c r="J1399" s="72" t="s">
        <v>8020</v>
      </c>
      <c r="K1399" s="72" t="s">
        <v>2883</v>
      </c>
      <c r="L1399" s="73">
        <v>45574</v>
      </c>
      <c r="M1399" s="74">
        <v>0.72038194444444448</v>
      </c>
      <c r="N1399" s="72">
        <v>281.92</v>
      </c>
      <c r="O1399" s="72">
        <v>1375.71</v>
      </c>
      <c r="P1399" s="72">
        <v>1657.63</v>
      </c>
      <c r="Q1399" s="72">
        <v>1423.7</v>
      </c>
      <c r="R1399" s="75">
        <v>45740</v>
      </c>
      <c r="S1399" s="72" t="str">
        <f>TEXT(Table15[[#This Row],[Billing_Date]],"YYYY")</f>
        <v>2025</v>
      </c>
      <c r="T1399" s="75">
        <v>45861</v>
      </c>
      <c r="U1399" s="72" t="s">
        <v>37</v>
      </c>
      <c r="V1399" s="72">
        <f>IF(Table15[[#This Row],[Payment_Status]]="Paid",1,0)</f>
        <v>0</v>
      </c>
      <c r="W1399" s="72">
        <f>IF(Table15[[#This Row],[Payment_Status]]="Unpaid",1,0)</f>
        <v>0</v>
      </c>
      <c r="X1399" s="72">
        <f>IF(Table15[[#This Row],[Payment_Status]]="Pending",1,0)</f>
        <v>1</v>
      </c>
      <c r="Y1399" s="72" t="s">
        <v>50</v>
      </c>
      <c r="Z1399" s="72" t="s">
        <v>44</v>
      </c>
      <c r="AA1399" s="72" t="s">
        <v>45</v>
      </c>
      <c r="AB1399" s="72">
        <v>120.06</v>
      </c>
      <c r="AC1399" s="72">
        <v>161.86000000000001</v>
      </c>
      <c r="AD1399" s="72" t="s">
        <v>32</v>
      </c>
      <c r="AE1399" s="73">
        <v>44273</v>
      </c>
      <c r="AF1399" s="72">
        <v>64</v>
      </c>
      <c r="AG1399" s="76" t="s">
        <v>40</v>
      </c>
    </row>
    <row r="1400" spans="5:33" x14ac:dyDescent="0.3">
      <c r="E1400" s="71" t="s">
        <v>2794</v>
      </c>
      <c r="F1400" s="72" t="s">
        <v>5387</v>
      </c>
      <c r="G1400" s="72" t="s">
        <v>7399</v>
      </c>
      <c r="H1400" s="72" t="s">
        <v>26</v>
      </c>
      <c r="I1400" s="72" t="s">
        <v>8026</v>
      </c>
      <c r="J1400" s="72" t="s">
        <v>8021</v>
      </c>
      <c r="K1400" s="72" t="s">
        <v>2795</v>
      </c>
      <c r="L1400" s="73">
        <v>45560</v>
      </c>
      <c r="M1400" s="74">
        <v>0.22135416666666666</v>
      </c>
      <c r="N1400" s="72">
        <v>76.209999999999994</v>
      </c>
      <c r="O1400" s="72">
        <v>3786.31</v>
      </c>
      <c r="P1400" s="72">
        <v>3862.52</v>
      </c>
      <c r="Q1400" s="72">
        <v>503.49</v>
      </c>
      <c r="R1400" s="75">
        <v>45825</v>
      </c>
      <c r="S1400" s="72" t="str">
        <f>TEXT(Table15[[#This Row],[Billing_Date]],"YYYY")</f>
        <v>2025</v>
      </c>
      <c r="T1400" s="75">
        <v>45865</v>
      </c>
      <c r="U1400" s="72" t="s">
        <v>37</v>
      </c>
      <c r="V1400" s="72">
        <f>IF(Table15[[#This Row],[Payment_Status]]="Paid",1,0)</f>
        <v>0</v>
      </c>
      <c r="W1400" s="72">
        <f>IF(Table15[[#This Row],[Payment_Status]]="Unpaid",1,0)</f>
        <v>0</v>
      </c>
      <c r="X1400" s="72">
        <f>IF(Table15[[#This Row],[Payment_Status]]="Pending",1,0)</f>
        <v>1</v>
      </c>
      <c r="Y1400" s="72" t="s">
        <v>58</v>
      </c>
      <c r="Z1400" s="72" t="s">
        <v>44</v>
      </c>
      <c r="AA1400" s="72" t="s">
        <v>85</v>
      </c>
      <c r="AB1400" s="72">
        <v>42.81</v>
      </c>
      <c r="AC1400" s="72">
        <v>33.4</v>
      </c>
      <c r="AD1400" s="72" t="s">
        <v>46</v>
      </c>
      <c r="AE1400" s="73">
        <v>45234</v>
      </c>
      <c r="AF1400" s="72">
        <v>56</v>
      </c>
      <c r="AG1400" s="76" t="s">
        <v>33</v>
      </c>
    </row>
    <row r="1401" spans="5:33" x14ac:dyDescent="0.3">
      <c r="E1401" s="71" t="s">
        <v>2796</v>
      </c>
      <c r="F1401" s="72" t="s">
        <v>5388</v>
      </c>
      <c r="G1401" s="72" t="s">
        <v>7400</v>
      </c>
      <c r="H1401" s="72" t="s">
        <v>26</v>
      </c>
      <c r="I1401" s="72" t="s">
        <v>8029</v>
      </c>
      <c r="J1401" s="72" t="s">
        <v>8020</v>
      </c>
      <c r="K1401" s="72" t="s">
        <v>2797</v>
      </c>
      <c r="L1401" s="73">
        <v>45782</v>
      </c>
      <c r="M1401" s="74">
        <v>0.2260300925925926</v>
      </c>
      <c r="N1401" s="72">
        <v>441.14</v>
      </c>
      <c r="O1401" s="72">
        <v>4545.1899999999996</v>
      </c>
      <c r="P1401" s="72">
        <v>4986.33</v>
      </c>
      <c r="Q1401" s="72">
        <v>3019.36</v>
      </c>
      <c r="R1401" s="75">
        <v>45786</v>
      </c>
      <c r="S1401" s="72" t="str">
        <f>TEXT(Table15[[#This Row],[Billing_Date]],"YYYY")</f>
        <v>2025</v>
      </c>
      <c r="T1401" s="75">
        <v>45869</v>
      </c>
      <c r="U1401" s="72" t="s">
        <v>37</v>
      </c>
      <c r="V1401" s="72">
        <f>IF(Table15[[#This Row],[Payment_Status]]="Paid",1,0)</f>
        <v>0</v>
      </c>
      <c r="W1401" s="72">
        <f>IF(Table15[[#This Row],[Payment_Status]]="Unpaid",1,0)</f>
        <v>0</v>
      </c>
      <c r="X1401" s="72">
        <f>IF(Table15[[#This Row],[Payment_Status]]="Pending",1,0)</f>
        <v>1</v>
      </c>
      <c r="Y1401" s="72" t="s">
        <v>29</v>
      </c>
      <c r="Z1401" s="72" t="s">
        <v>39</v>
      </c>
      <c r="AA1401" s="72" t="s">
        <v>31</v>
      </c>
      <c r="AB1401" s="72">
        <v>290.67</v>
      </c>
      <c r="AC1401" s="72">
        <v>150.47</v>
      </c>
      <c r="AD1401" s="72" t="s">
        <v>46</v>
      </c>
      <c r="AE1401" s="73">
        <v>42821</v>
      </c>
      <c r="AF1401" s="72">
        <v>21</v>
      </c>
      <c r="AG1401" s="76" t="s">
        <v>40</v>
      </c>
    </row>
    <row r="1402" spans="5:33" x14ac:dyDescent="0.3">
      <c r="E1402" s="71" t="s">
        <v>3840</v>
      </c>
      <c r="F1402" s="72" t="s">
        <v>5389</v>
      </c>
      <c r="G1402" s="72" t="s">
        <v>7401</v>
      </c>
      <c r="H1402" s="72" t="s">
        <v>30</v>
      </c>
      <c r="I1402" s="72" t="s">
        <v>8030</v>
      </c>
      <c r="J1402" s="72" t="s">
        <v>8023</v>
      </c>
      <c r="K1402" s="72" t="s">
        <v>3841</v>
      </c>
      <c r="L1402" s="73">
        <v>45820</v>
      </c>
      <c r="M1402" s="74">
        <v>0.76222222222222225</v>
      </c>
      <c r="N1402" s="72">
        <v>110.17</v>
      </c>
      <c r="O1402" s="72">
        <v>1938.71</v>
      </c>
      <c r="P1402" s="72">
        <v>2048.88</v>
      </c>
      <c r="Q1402" s="72">
        <v>567.07000000000005</v>
      </c>
      <c r="R1402" s="75">
        <v>45822</v>
      </c>
      <c r="S1402" s="72" t="str">
        <f>TEXT(Table15[[#This Row],[Billing_Date]],"YYYY")</f>
        <v>2025</v>
      </c>
      <c r="T1402" s="75">
        <v>45881</v>
      </c>
      <c r="U1402" s="72" t="s">
        <v>49</v>
      </c>
      <c r="V1402" s="72">
        <f>IF(Table15[[#This Row],[Payment_Status]]="Paid",1,0)</f>
        <v>0</v>
      </c>
      <c r="W1402" s="72">
        <f>IF(Table15[[#This Row],[Payment_Status]]="Unpaid",1,0)</f>
        <v>1</v>
      </c>
      <c r="X1402" s="72">
        <f>IF(Table15[[#This Row],[Payment_Status]]="Pending",1,0)</f>
        <v>0</v>
      </c>
      <c r="Y1402" s="72" t="s">
        <v>29</v>
      </c>
      <c r="Z1402" s="72" t="s">
        <v>44</v>
      </c>
      <c r="AA1402" s="72" t="s">
        <v>85</v>
      </c>
      <c r="AB1402" s="72">
        <v>59.35</v>
      </c>
      <c r="AC1402" s="72">
        <v>50.82</v>
      </c>
      <c r="AD1402" s="72" t="s">
        <v>32</v>
      </c>
      <c r="AE1402" s="73">
        <v>42815</v>
      </c>
      <c r="AF1402" s="72">
        <v>73</v>
      </c>
      <c r="AG1402" s="76" t="s">
        <v>40</v>
      </c>
    </row>
    <row r="1403" spans="5:33" x14ac:dyDescent="0.3">
      <c r="E1403" s="71" t="s">
        <v>1551</v>
      </c>
      <c r="F1403" s="72" t="s">
        <v>5390</v>
      </c>
      <c r="G1403" s="72" t="s">
        <v>7402</v>
      </c>
      <c r="H1403" s="72" t="s">
        <v>35</v>
      </c>
      <c r="I1403" s="72" t="s">
        <v>8027</v>
      </c>
      <c r="J1403" s="72" t="s">
        <v>8022</v>
      </c>
      <c r="K1403" s="72" t="s">
        <v>1552</v>
      </c>
      <c r="L1403" s="73">
        <v>45497</v>
      </c>
      <c r="M1403" s="74">
        <v>0.98832175925925925</v>
      </c>
      <c r="N1403" s="72">
        <v>244.5</v>
      </c>
      <c r="O1403" s="72">
        <v>3624.25</v>
      </c>
      <c r="P1403" s="72">
        <v>3868.75</v>
      </c>
      <c r="Q1403" s="72">
        <v>1124.71</v>
      </c>
      <c r="R1403" s="75">
        <v>45831</v>
      </c>
      <c r="S1403" s="72" t="str">
        <f>TEXT(Table15[[#This Row],[Billing_Date]],"YYYY")</f>
        <v>2025</v>
      </c>
      <c r="T1403" s="75">
        <v>45860</v>
      </c>
      <c r="U1403" s="72" t="s">
        <v>28</v>
      </c>
      <c r="V1403" s="72">
        <f>IF(Table15[[#This Row],[Payment_Status]]="Paid",1,0)</f>
        <v>1</v>
      </c>
      <c r="W1403" s="72">
        <f>IF(Table15[[#This Row],[Payment_Status]]="Unpaid",1,0)</f>
        <v>0</v>
      </c>
      <c r="X1403" s="72">
        <f>IF(Table15[[#This Row],[Payment_Status]]="Pending",1,0)</f>
        <v>0</v>
      </c>
      <c r="Y1403" s="72" t="s">
        <v>43</v>
      </c>
      <c r="Z1403" s="72" t="s">
        <v>30</v>
      </c>
      <c r="AA1403" s="72" t="s">
        <v>45</v>
      </c>
      <c r="AB1403" s="72">
        <v>123.19</v>
      </c>
      <c r="AC1403" s="72">
        <v>121.31</v>
      </c>
      <c r="AD1403" s="72" t="s">
        <v>46</v>
      </c>
      <c r="AE1403" s="73">
        <v>45429</v>
      </c>
      <c r="AF1403" s="72">
        <v>38</v>
      </c>
      <c r="AG1403" s="76" t="s">
        <v>40</v>
      </c>
    </row>
    <row r="1404" spans="5:33" x14ac:dyDescent="0.3">
      <c r="E1404" s="71" t="s">
        <v>2802</v>
      </c>
      <c r="F1404" s="72" t="s">
        <v>5391</v>
      </c>
      <c r="G1404" s="72" t="s">
        <v>7403</v>
      </c>
      <c r="H1404" s="72" t="s">
        <v>35</v>
      </c>
      <c r="I1404" s="72" t="s">
        <v>8030</v>
      </c>
      <c r="J1404" s="72" t="s">
        <v>8023</v>
      </c>
      <c r="K1404" s="72" t="s">
        <v>2803</v>
      </c>
      <c r="L1404" s="73">
        <v>45635</v>
      </c>
      <c r="M1404" s="74">
        <v>0.2880671296296296</v>
      </c>
      <c r="N1404" s="72">
        <v>331.44</v>
      </c>
      <c r="O1404" s="72">
        <v>2920.75</v>
      </c>
      <c r="P1404" s="72">
        <v>3252.19</v>
      </c>
      <c r="Q1404" s="72">
        <v>2463.9499999999998</v>
      </c>
      <c r="R1404" s="75">
        <v>45769</v>
      </c>
      <c r="S1404" s="72" t="str">
        <f>TEXT(Table15[[#This Row],[Billing_Date]],"YYYY")</f>
        <v>2025</v>
      </c>
      <c r="T1404" s="75">
        <v>45882</v>
      </c>
      <c r="U1404" s="72" t="s">
        <v>28</v>
      </c>
      <c r="V1404" s="72">
        <f>IF(Table15[[#This Row],[Payment_Status]]="Paid",1,0)</f>
        <v>1</v>
      </c>
      <c r="W1404" s="72">
        <f>IF(Table15[[#This Row],[Payment_Status]]="Unpaid",1,0)</f>
        <v>0</v>
      </c>
      <c r="X1404" s="72">
        <f>IF(Table15[[#This Row],[Payment_Status]]="Pending",1,0)</f>
        <v>0</v>
      </c>
      <c r="Y1404" s="72" t="s">
        <v>43</v>
      </c>
      <c r="Z1404" s="72" t="s">
        <v>39</v>
      </c>
      <c r="AA1404" s="72" t="s">
        <v>45</v>
      </c>
      <c r="AB1404" s="72">
        <v>220.7</v>
      </c>
      <c r="AC1404" s="72">
        <v>110.74</v>
      </c>
      <c r="AD1404" s="72" t="s">
        <v>32</v>
      </c>
      <c r="AE1404" s="73">
        <v>44037</v>
      </c>
      <c r="AF1404" s="72">
        <v>43</v>
      </c>
      <c r="AG1404" s="76" t="s">
        <v>33</v>
      </c>
    </row>
    <row r="1405" spans="5:33" x14ac:dyDescent="0.3">
      <c r="E1405" s="71" t="s">
        <v>2804</v>
      </c>
      <c r="F1405" s="72" t="s">
        <v>5392</v>
      </c>
      <c r="G1405" s="72" t="s">
        <v>7404</v>
      </c>
      <c r="H1405" s="72" t="s">
        <v>35</v>
      </c>
      <c r="I1405" s="72" t="s">
        <v>8025</v>
      </c>
      <c r="J1405" s="72" t="s">
        <v>8020</v>
      </c>
      <c r="K1405" s="72" t="s">
        <v>2805</v>
      </c>
      <c r="L1405" s="73">
        <v>45760</v>
      </c>
      <c r="M1405" s="74">
        <v>0.3679398148148148</v>
      </c>
      <c r="N1405" s="72">
        <v>428.41</v>
      </c>
      <c r="O1405" s="72">
        <v>2480.23</v>
      </c>
      <c r="P1405" s="72">
        <v>2908.64</v>
      </c>
      <c r="Q1405" s="72">
        <v>2618.13</v>
      </c>
      <c r="R1405" s="75">
        <v>45814</v>
      </c>
      <c r="S1405" s="72" t="str">
        <f>TEXT(Table15[[#This Row],[Billing_Date]],"YYYY")</f>
        <v>2025</v>
      </c>
      <c r="T1405" s="75">
        <v>45874</v>
      </c>
      <c r="U1405" s="72" t="s">
        <v>49</v>
      </c>
      <c r="V1405" s="72">
        <f>IF(Table15[[#This Row],[Payment_Status]]="Paid",1,0)</f>
        <v>0</v>
      </c>
      <c r="W1405" s="72">
        <f>IF(Table15[[#This Row],[Payment_Status]]="Unpaid",1,0)</f>
        <v>1</v>
      </c>
      <c r="X1405" s="72">
        <f>IF(Table15[[#This Row],[Payment_Status]]="Pending",1,0)</f>
        <v>0</v>
      </c>
      <c r="Y1405" s="72" t="s">
        <v>50</v>
      </c>
      <c r="Z1405" s="72" t="s">
        <v>39</v>
      </c>
      <c r="AA1405" s="72" t="s">
        <v>45</v>
      </c>
      <c r="AB1405" s="72">
        <v>274.67</v>
      </c>
      <c r="AC1405" s="72">
        <v>153.74</v>
      </c>
      <c r="AD1405" s="72" t="s">
        <v>32</v>
      </c>
      <c r="AE1405" s="73">
        <v>44686</v>
      </c>
      <c r="AF1405" s="72">
        <v>40</v>
      </c>
      <c r="AG1405" s="76" t="s">
        <v>64</v>
      </c>
    </row>
    <row r="1406" spans="5:33" x14ac:dyDescent="0.3">
      <c r="E1406" s="71" t="s">
        <v>2806</v>
      </c>
      <c r="F1406" s="72" t="s">
        <v>5393</v>
      </c>
      <c r="G1406" s="72" t="s">
        <v>7405</v>
      </c>
      <c r="H1406" s="72" t="s">
        <v>26</v>
      </c>
      <c r="I1406" s="72" t="s">
        <v>8025</v>
      </c>
      <c r="J1406" s="72" t="s">
        <v>8020</v>
      </c>
      <c r="K1406" s="72" t="s">
        <v>2807</v>
      </c>
      <c r="L1406" s="73">
        <v>45713</v>
      </c>
      <c r="M1406" s="74">
        <v>0.47285879629629629</v>
      </c>
      <c r="N1406" s="72">
        <v>10.75</v>
      </c>
      <c r="O1406" s="72">
        <v>3841.95</v>
      </c>
      <c r="P1406" s="72">
        <v>3852.7</v>
      </c>
      <c r="Q1406" s="72">
        <v>80.52</v>
      </c>
      <c r="R1406" s="75">
        <v>45715</v>
      </c>
      <c r="S1406" s="72" t="str">
        <f>TEXT(Table15[[#This Row],[Billing_Date]],"YYYY")</f>
        <v>2025</v>
      </c>
      <c r="T1406" s="75">
        <v>45880</v>
      </c>
      <c r="U1406" s="72" t="s">
        <v>28</v>
      </c>
      <c r="V1406" s="72">
        <f>IF(Table15[[#This Row],[Payment_Status]]="Paid",1,0)</f>
        <v>1</v>
      </c>
      <c r="W1406" s="72">
        <f>IF(Table15[[#This Row],[Payment_Status]]="Unpaid",1,0)</f>
        <v>0</v>
      </c>
      <c r="X1406" s="72">
        <f>IF(Table15[[#This Row],[Payment_Status]]="Pending",1,0)</f>
        <v>0</v>
      </c>
      <c r="Y1406" s="72" t="s">
        <v>38</v>
      </c>
      <c r="Z1406" s="72" t="s">
        <v>39</v>
      </c>
      <c r="AA1406" s="72" t="s">
        <v>63</v>
      </c>
      <c r="AB1406" s="72">
        <v>7.27</v>
      </c>
      <c r="AC1406" s="72">
        <v>3.48</v>
      </c>
      <c r="AD1406" s="72" t="s">
        <v>46</v>
      </c>
      <c r="AE1406" s="73">
        <v>45232</v>
      </c>
      <c r="AF1406" s="72">
        <v>41</v>
      </c>
      <c r="AG1406" s="76" t="s">
        <v>64</v>
      </c>
    </row>
    <row r="1407" spans="5:33" x14ac:dyDescent="0.3">
      <c r="E1407" s="71" t="s">
        <v>2808</v>
      </c>
      <c r="F1407" s="72" t="s">
        <v>5394</v>
      </c>
      <c r="G1407" s="72" t="s">
        <v>7406</v>
      </c>
      <c r="H1407" s="72" t="s">
        <v>26</v>
      </c>
      <c r="I1407" s="72" t="s">
        <v>8025</v>
      </c>
      <c r="J1407" s="72" t="s">
        <v>8020</v>
      </c>
      <c r="K1407" s="72" t="s">
        <v>2809</v>
      </c>
      <c r="L1407" s="73">
        <v>45763</v>
      </c>
      <c r="M1407" s="74">
        <v>0.15266203703703704</v>
      </c>
      <c r="N1407" s="72">
        <v>444.65</v>
      </c>
      <c r="O1407" s="72">
        <v>4384.38</v>
      </c>
      <c r="P1407" s="72">
        <v>4829.03</v>
      </c>
      <c r="Q1407" s="72">
        <v>2190.11</v>
      </c>
      <c r="R1407" s="75">
        <v>45769</v>
      </c>
      <c r="S1407" s="72" t="str">
        <f>TEXT(Table15[[#This Row],[Billing_Date]],"YYYY")</f>
        <v>2025</v>
      </c>
      <c r="T1407" s="75">
        <v>45867</v>
      </c>
      <c r="U1407" s="72" t="s">
        <v>28</v>
      </c>
      <c r="V1407" s="72">
        <f>IF(Table15[[#This Row],[Payment_Status]]="Paid",1,0)</f>
        <v>1</v>
      </c>
      <c r="W1407" s="72">
        <f>IF(Table15[[#This Row],[Payment_Status]]="Unpaid",1,0)</f>
        <v>0</v>
      </c>
      <c r="X1407" s="72">
        <f>IF(Table15[[#This Row],[Payment_Status]]="Pending",1,0)</f>
        <v>0</v>
      </c>
      <c r="Y1407" s="72" t="s">
        <v>58</v>
      </c>
      <c r="Z1407" s="72" t="s">
        <v>39</v>
      </c>
      <c r="AA1407" s="72" t="s">
        <v>51</v>
      </c>
      <c r="AB1407" s="72">
        <v>260.51</v>
      </c>
      <c r="AC1407" s="72">
        <v>184.14</v>
      </c>
      <c r="AD1407" s="72" t="s">
        <v>32</v>
      </c>
      <c r="AE1407" s="73">
        <v>44497</v>
      </c>
      <c r="AF1407" s="72">
        <v>49</v>
      </c>
      <c r="AG1407" s="76" t="s">
        <v>40</v>
      </c>
    </row>
    <row r="1408" spans="5:33" x14ac:dyDescent="0.3">
      <c r="E1408" s="71" t="s">
        <v>2810</v>
      </c>
      <c r="F1408" s="72" t="s">
        <v>5395</v>
      </c>
      <c r="G1408" s="72" t="s">
        <v>7407</v>
      </c>
      <c r="H1408" s="72" t="s">
        <v>26</v>
      </c>
      <c r="I1408" s="72" t="s">
        <v>8031</v>
      </c>
      <c r="J1408" s="72" t="s">
        <v>8024</v>
      </c>
      <c r="K1408" s="72" t="s">
        <v>2811</v>
      </c>
      <c r="L1408" s="73">
        <v>45550</v>
      </c>
      <c r="M1408" s="74">
        <v>0.55753472222222222</v>
      </c>
      <c r="N1408" s="72">
        <v>211.71</v>
      </c>
      <c r="O1408" s="72">
        <v>3070.69</v>
      </c>
      <c r="P1408" s="72">
        <v>3282.4</v>
      </c>
      <c r="Q1408" s="72">
        <v>968.85</v>
      </c>
      <c r="R1408" s="75">
        <v>45552</v>
      </c>
      <c r="S1408" s="72" t="str">
        <f>TEXT(Table15[[#This Row],[Billing_Date]],"YYYY")</f>
        <v>2024</v>
      </c>
      <c r="T1408" s="75">
        <v>45871</v>
      </c>
      <c r="U1408" s="72" t="s">
        <v>28</v>
      </c>
      <c r="V1408" s="72">
        <f>IF(Table15[[#This Row],[Payment_Status]]="Paid",1,0)</f>
        <v>1</v>
      </c>
      <c r="W1408" s="72">
        <f>IF(Table15[[#This Row],[Payment_Status]]="Unpaid",1,0)</f>
        <v>0</v>
      </c>
      <c r="X1408" s="72">
        <f>IF(Table15[[#This Row],[Payment_Status]]="Pending",1,0)</f>
        <v>0</v>
      </c>
      <c r="Y1408" s="72" t="s">
        <v>50</v>
      </c>
      <c r="Z1408" s="72" t="s">
        <v>39</v>
      </c>
      <c r="AA1408" s="72" t="s">
        <v>63</v>
      </c>
      <c r="AB1408" s="72">
        <v>122.03</v>
      </c>
      <c r="AC1408" s="72">
        <v>89.68</v>
      </c>
      <c r="AD1408" s="72" t="s">
        <v>46</v>
      </c>
      <c r="AE1408" s="73">
        <v>42705</v>
      </c>
      <c r="AF1408" s="72">
        <v>52</v>
      </c>
      <c r="AG1408" s="76" t="s">
        <v>40</v>
      </c>
    </row>
    <row r="1409" spans="5:33" x14ac:dyDescent="0.3">
      <c r="E1409" s="71" t="s">
        <v>2812</v>
      </c>
      <c r="F1409" s="72" t="s">
        <v>5396</v>
      </c>
      <c r="G1409" s="72" t="s">
        <v>7408</v>
      </c>
      <c r="H1409" s="72" t="s">
        <v>35</v>
      </c>
      <c r="I1409" s="72" t="s">
        <v>8027</v>
      </c>
      <c r="J1409" s="72" t="s">
        <v>8022</v>
      </c>
      <c r="K1409" s="72" t="s">
        <v>2813</v>
      </c>
      <c r="L1409" s="73">
        <v>45746</v>
      </c>
      <c r="M1409" s="74">
        <v>0.42275462962962962</v>
      </c>
      <c r="N1409" s="72">
        <v>356.4</v>
      </c>
      <c r="O1409" s="72">
        <v>1724.52</v>
      </c>
      <c r="P1409" s="72">
        <v>2080.92</v>
      </c>
      <c r="Q1409" s="72">
        <v>2279.62</v>
      </c>
      <c r="R1409" s="75">
        <v>45746</v>
      </c>
      <c r="S1409" s="72" t="str">
        <f>TEXT(Table15[[#This Row],[Billing_Date]],"YYYY")</f>
        <v>2025</v>
      </c>
      <c r="T1409" s="75">
        <v>45857</v>
      </c>
      <c r="U1409" s="72" t="s">
        <v>37</v>
      </c>
      <c r="V1409" s="72">
        <f>IF(Table15[[#This Row],[Payment_Status]]="Paid",1,0)</f>
        <v>0</v>
      </c>
      <c r="W1409" s="72">
        <f>IF(Table15[[#This Row],[Payment_Status]]="Unpaid",1,0)</f>
        <v>0</v>
      </c>
      <c r="X1409" s="72">
        <f>IF(Table15[[#This Row],[Payment_Status]]="Pending",1,0)</f>
        <v>1</v>
      </c>
      <c r="Y1409" s="72" t="s">
        <v>43</v>
      </c>
      <c r="Z1409" s="72" t="s">
        <v>44</v>
      </c>
      <c r="AA1409" s="72" t="s">
        <v>63</v>
      </c>
      <c r="AB1409" s="72">
        <v>153.28</v>
      </c>
      <c r="AC1409" s="72">
        <v>203.12</v>
      </c>
      <c r="AD1409" s="72" t="s">
        <v>46</v>
      </c>
      <c r="AE1409" s="73">
        <v>42969</v>
      </c>
      <c r="AF1409" s="72">
        <v>74</v>
      </c>
      <c r="AG1409" s="76" t="s">
        <v>64</v>
      </c>
    </row>
    <row r="1410" spans="5:33" x14ac:dyDescent="0.3">
      <c r="E1410" s="71" t="s">
        <v>2814</v>
      </c>
      <c r="F1410" s="72" t="s">
        <v>5397</v>
      </c>
      <c r="G1410" s="72" t="s">
        <v>7409</v>
      </c>
      <c r="H1410" s="72" t="s">
        <v>30</v>
      </c>
      <c r="I1410" s="72" t="s">
        <v>8030</v>
      </c>
      <c r="J1410" s="72" t="s">
        <v>8023</v>
      </c>
      <c r="K1410" s="72" t="s">
        <v>2815</v>
      </c>
      <c r="L1410" s="73">
        <v>45741</v>
      </c>
      <c r="M1410" s="74">
        <v>0.91480324074074071</v>
      </c>
      <c r="N1410" s="72">
        <v>256.25</v>
      </c>
      <c r="O1410" s="72">
        <v>2709.19</v>
      </c>
      <c r="P1410" s="72">
        <v>2965.44</v>
      </c>
      <c r="Q1410" s="72">
        <v>1505.44</v>
      </c>
      <c r="R1410" s="75">
        <v>45743</v>
      </c>
      <c r="S1410" s="72" t="str">
        <f>TEXT(Table15[[#This Row],[Billing_Date]],"YYYY")</f>
        <v>2025</v>
      </c>
      <c r="T1410" s="75">
        <v>45876</v>
      </c>
      <c r="U1410" s="72" t="s">
        <v>49</v>
      </c>
      <c r="V1410" s="72">
        <f>IF(Table15[[#This Row],[Payment_Status]]="Paid",1,0)</f>
        <v>0</v>
      </c>
      <c r="W1410" s="72">
        <f>IF(Table15[[#This Row],[Payment_Status]]="Unpaid",1,0)</f>
        <v>1</v>
      </c>
      <c r="X1410" s="72">
        <f>IF(Table15[[#This Row],[Payment_Status]]="Pending",1,0)</f>
        <v>0</v>
      </c>
      <c r="Y1410" s="72" t="s">
        <v>29</v>
      </c>
      <c r="Z1410" s="72" t="s">
        <v>30</v>
      </c>
      <c r="AA1410" s="72" t="s">
        <v>31</v>
      </c>
      <c r="AB1410" s="72">
        <v>172.52</v>
      </c>
      <c r="AC1410" s="72">
        <v>83.73</v>
      </c>
      <c r="AD1410" s="72" t="s">
        <v>32</v>
      </c>
      <c r="AE1410" s="73">
        <v>44248</v>
      </c>
      <c r="AF1410" s="72">
        <v>43</v>
      </c>
      <c r="AG1410" s="76" t="s">
        <v>40</v>
      </c>
    </row>
    <row r="1411" spans="5:33" x14ac:dyDescent="0.3">
      <c r="E1411" s="71" t="s">
        <v>2177</v>
      </c>
      <c r="F1411" s="72" t="s">
        <v>5398</v>
      </c>
      <c r="G1411" s="72" t="s">
        <v>7410</v>
      </c>
      <c r="H1411" s="72" t="s">
        <v>35</v>
      </c>
      <c r="I1411" s="72" t="s">
        <v>8030</v>
      </c>
      <c r="J1411" s="72" t="s">
        <v>8023</v>
      </c>
      <c r="K1411" s="72" t="s">
        <v>2178</v>
      </c>
      <c r="L1411" s="73">
        <v>45704</v>
      </c>
      <c r="M1411" s="74">
        <v>0.88546296296296301</v>
      </c>
      <c r="N1411" s="72">
        <v>223.02</v>
      </c>
      <c r="O1411" s="72">
        <v>1519.28</v>
      </c>
      <c r="P1411" s="72">
        <v>1742.3</v>
      </c>
      <c r="Q1411" s="72">
        <v>1093.68</v>
      </c>
      <c r="R1411" s="75">
        <v>45765</v>
      </c>
      <c r="S1411" s="72" t="str">
        <f>TEXT(Table15[[#This Row],[Billing_Date]],"YYYY")</f>
        <v>2025</v>
      </c>
      <c r="T1411" s="75">
        <v>45878</v>
      </c>
      <c r="U1411" s="72" t="s">
        <v>28</v>
      </c>
      <c r="V1411" s="72">
        <f>IF(Table15[[#This Row],[Payment_Status]]="Paid",1,0)</f>
        <v>1</v>
      </c>
      <c r="W1411" s="72">
        <f>IF(Table15[[#This Row],[Payment_Status]]="Unpaid",1,0)</f>
        <v>0</v>
      </c>
      <c r="X1411" s="72">
        <f>IF(Table15[[#This Row],[Payment_Status]]="Pending",1,0)</f>
        <v>0</v>
      </c>
      <c r="Y1411" s="72" t="s">
        <v>50</v>
      </c>
      <c r="Z1411" s="72" t="s">
        <v>30</v>
      </c>
      <c r="AA1411" s="72" t="s">
        <v>31</v>
      </c>
      <c r="AB1411" s="72">
        <v>152.68</v>
      </c>
      <c r="AC1411" s="72">
        <v>70.34</v>
      </c>
      <c r="AD1411" s="72" t="s">
        <v>32</v>
      </c>
      <c r="AE1411" s="73">
        <v>45365</v>
      </c>
      <c r="AF1411" s="72">
        <v>19</v>
      </c>
      <c r="AG1411" s="76" t="s">
        <v>64</v>
      </c>
    </row>
    <row r="1412" spans="5:33" x14ac:dyDescent="0.3">
      <c r="E1412" s="71" t="s">
        <v>2818</v>
      </c>
      <c r="F1412" s="72" t="s">
        <v>5399</v>
      </c>
      <c r="G1412" s="72" t="s">
        <v>7411</v>
      </c>
      <c r="H1412" s="72" t="s">
        <v>35</v>
      </c>
      <c r="I1412" s="72" t="s">
        <v>8026</v>
      </c>
      <c r="J1412" s="72" t="s">
        <v>8021</v>
      </c>
      <c r="K1412" s="72" t="s">
        <v>2819</v>
      </c>
      <c r="L1412" s="73">
        <v>45545</v>
      </c>
      <c r="M1412" s="74">
        <v>0.83658564814814818</v>
      </c>
      <c r="N1412" s="72">
        <v>457.11</v>
      </c>
      <c r="O1412" s="72">
        <v>2768.8</v>
      </c>
      <c r="P1412" s="72">
        <v>3225.91</v>
      </c>
      <c r="Q1412" s="72">
        <v>3035.69</v>
      </c>
      <c r="R1412" s="75">
        <v>45820</v>
      </c>
      <c r="S1412" s="72" t="str">
        <f>TEXT(Table15[[#This Row],[Billing_Date]],"YYYY")</f>
        <v>2025</v>
      </c>
      <c r="T1412" s="75">
        <v>45861</v>
      </c>
      <c r="U1412" s="72" t="s">
        <v>28</v>
      </c>
      <c r="V1412" s="72">
        <f>IF(Table15[[#This Row],[Payment_Status]]="Paid",1,0)</f>
        <v>1</v>
      </c>
      <c r="W1412" s="72">
        <f>IF(Table15[[#This Row],[Payment_Status]]="Unpaid",1,0)</f>
        <v>0</v>
      </c>
      <c r="X1412" s="72">
        <f>IF(Table15[[#This Row],[Payment_Status]]="Pending",1,0)</f>
        <v>0</v>
      </c>
      <c r="Y1412" s="72" t="s">
        <v>43</v>
      </c>
      <c r="Z1412" s="72" t="s">
        <v>44</v>
      </c>
      <c r="AA1412" s="72" t="s">
        <v>51</v>
      </c>
      <c r="AB1412" s="72">
        <v>304.06</v>
      </c>
      <c r="AC1412" s="72">
        <v>153.05000000000001</v>
      </c>
      <c r="AD1412" s="72" t="s">
        <v>46</v>
      </c>
      <c r="AE1412" s="73">
        <v>44928</v>
      </c>
      <c r="AF1412" s="72">
        <v>51</v>
      </c>
      <c r="AG1412" s="76" t="s">
        <v>33</v>
      </c>
    </row>
    <row r="1413" spans="5:33" x14ac:dyDescent="0.3">
      <c r="E1413" s="71" t="s">
        <v>2820</v>
      </c>
      <c r="F1413" s="72" t="s">
        <v>5400</v>
      </c>
      <c r="G1413" s="72" t="s">
        <v>7412</v>
      </c>
      <c r="H1413" s="72" t="s">
        <v>26</v>
      </c>
      <c r="I1413" s="72" t="s">
        <v>8025</v>
      </c>
      <c r="J1413" s="72" t="s">
        <v>8020</v>
      </c>
      <c r="K1413" s="72" t="s">
        <v>2821</v>
      </c>
      <c r="L1413" s="73">
        <v>45661</v>
      </c>
      <c r="M1413" s="74">
        <v>0.11729166666666667</v>
      </c>
      <c r="N1413" s="72">
        <v>70.08</v>
      </c>
      <c r="O1413" s="72">
        <v>1179.03</v>
      </c>
      <c r="P1413" s="72">
        <v>1249.1099999999999</v>
      </c>
      <c r="Q1413" s="72">
        <v>433.32</v>
      </c>
      <c r="R1413" s="75">
        <v>45662</v>
      </c>
      <c r="S1413" s="72" t="str">
        <f>TEXT(Table15[[#This Row],[Billing_Date]],"YYYY")</f>
        <v>2025</v>
      </c>
      <c r="T1413" s="75">
        <v>45874</v>
      </c>
      <c r="U1413" s="72" t="s">
        <v>49</v>
      </c>
      <c r="V1413" s="72">
        <f>IF(Table15[[#This Row],[Payment_Status]]="Paid",1,0)</f>
        <v>0</v>
      </c>
      <c r="W1413" s="72">
        <f>IF(Table15[[#This Row],[Payment_Status]]="Unpaid",1,0)</f>
        <v>1</v>
      </c>
      <c r="X1413" s="72">
        <f>IF(Table15[[#This Row],[Payment_Status]]="Pending",1,0)</f>
        <v>0</v>
      </c>
      <c r="Y1413" s="72" t="s">
        <v>50</v>
      </c>
      <c r="Z1413" s="72" t="s">
        <v>30</v>
      </c>
      <c r="AA1413" s="72" t="s">
        <v>31</v>
      </c>
      <c r="AB1413" s="72">
        <v>34.94</v>
      </c>
      <c r="AC1413" s="72">
        <v>35.14</v>
      </c>
      <c r="AD1413" s="72" t="s">
        <v>32</v>
      </c>
      <c r="AE1413" s="73">
        <v>43015</v>
      </c>
      <c r="AF1413" s="72">
        <v>47</v>
      </c>
      <c r="AG1413" s="76" t="s">
        <v>40</v>
      </c>
    </row>
    <row r="1414" spans="5:33" x14ac:dyDescent="0.3">
      <c r="E1414" s="71" t="s">
        <v>2822</v>
      </c>
      <c r="F1414" s="72" t="s">
        <v>5401</v>
      </c>
      <c r="G1414" s="72" t="s">
        <v>7413</v>
      </c>
      <c r="H1414" s="72" t="s">
        <v>30</v>
      </c>
      <c r="I1414" s="72" t="s">
        <v>8029</v>
      </c>
      <c r="J1414" s="72" t="s">
        <v>8020</v>
      </c>
      <c r="K1414" s="72" t="s">
        <v>2823</v>
      </c>
      <c r="L1414" s="73">
        <v>45602</v>
      </c>
      <c r="M1414" s="74">
        <v>0.64945601851851853</v>
      </c>
      <c r="N1414" s="72">
        <v>61.44</v>
      </c>
      <c r="O1414" s="72">
        <v>3248.32</v>
      </c>
      <c r="P1414" s="72">
        <v>3309.76</v>
      </c>
      <c r="Q1414" s="72">
        <v>420.26</v>
      </c>
      <c r="R1414" s="75">
        <v>45786</v>
      </c>
      <c r="S1414" s="72" t="str">
        <f>TEXT(Table15[[#This Row],[Billing_Date]],"YYYY")</f>
        <v>2025</v>
      </c>
      <c r="T1414" s="75">
        <v>45873</v>
      </c>
      <c r="U1414" s="72" t="s">
        <v>28</v>
      </c>
      <c r="V1414" s="72">
        <f>IF(Table15[[#This Row],[Payment_Status]]="Paid",1,0)</f>
        <v>1</v>
      </c>
      <c r="W1414" s="72">
        <f>IF(Table15[[#This Row],[Payment_Status]]="Unpaid",1,0)</f>
        <v>0</v>
      </c>
      <c r="X1414" s="72">
        <f>IF(Table15[[#This Row],[Payment_Status]]="Pending",1,0)</f>
        <v>0</v>
      </c>
      <c r="Y1414" s="72" t="s">
        <v>38</v>
      </c>
      <c r="Z1414" s="72" t="s">
        <v>30</v>
      </c>
      <c r="AA1414" s="72" t="s">
        <v>63</v>
      </c>
      <c r="AB1414" s="72">
        <v>36.68</v>
      </c>
      <c r="AC1414" s="72">
        <v>24.76</v>
      </c>
      <c r="AD1414" s="72" t="s">
        <v>46</v>
      </c>
      <c r="AE1414" s="73">
        <v>45447</v>
      </c>
      <c r="AF1414" s="72">
        <v>29</v>
      </c>
      <c r="AG1414" s="76" t="s">
        <v>40</v>
      </c>
    </row>
    <row r="1415" spans="5:33" x14ac:dyDescent="0.3">
      <c r="E1415" s="71" t="s">
        <v>3573</v>
      </c>
      <c r="F1415" s="72" t="s">
        <v>5402</v>
      </c>
      <c r="G1415" s="72" t="s">
        <v>7414</v>
      </c>
      <c r="H1415" s="72" t="s">
        <v>30</v>
      </c>
      <c r="I1415" s="72" t="s">
        <v>8029</v>
      </c>
      <c r="J1415" s="72" t="s">
        <v>8020</v>
      </c>
      <c r="K1415" s="72" t="s">
        <v>3574</v>
      </c>
      <c r="L1415" s="73">
        <v>45639</v>
      </c>
      <c r="M1415" s="74">
        <v>0.21130787037037038</v>
      </c>
      <c r="N1415" s="72">
        <v>380.78</v>
      </c>
      <c r="O1415" s="72">
        <v>3506.95</v>
      </c>
      <c r="P1415" s="72">
        <v>3887.72999999999</v>
      </c>
      <c r="Q1415" s="72">
        <v>2410.4</v>
      </c>
      <c r="R1415" s="75">
        <v>45640</v>
      </c>
      <c r="S1415" s="72" t="str">
        <f>TEXT(Table15[[#This Row],[Billing_Date]],"YYYY")</f>
        <v>2024</v>
      </c>
      <c r="T1415" s="75">
        <v>45869</v>
      </c>
      <c r="U1415" s="72" t="s">
        <v>37</v>
      </c>
      <c r="V1415" s="72">
        <f>IF(Table15[[#This Row],[Payment_Status]]="Paid",1,0)</f>
        <v>0</v>
      </c>
      <c r="W1415" s="72">
        <f>IF(Table15[[#This Row],[Payment_Status]]="Unpaid",1,0)</f>
        <v>0</v>
      </c>
      <c r="X1415" s="72">
        <f>IF(Table15[[#This Row],[Payment_Status]]="Pending",1,0)</f>
        <v>1</v>
      </c>
      <c r="Y1415" s="72" t="s">
        <v>38</v>
      </c>
      <c r="Z1415" s="72" t="s">
        <v>39</v>
      </c>
      <c r="AA1415" s="72" t="s">
        <v>45</v>
      </c>
      <c r="AB1415" s="72">
        <v>179.33</v>
      </c>
      <c r="AC1415" s="72">
        <v>201.45</v>
      </c>
      <c r="AD1415" s="72" t="s">
        <v>46</v>
      </c>
      <c r="AE1415" s="73">
        <v>42252</v>
      </c>
      <c r="AF1415" s="72">
        <v>33</v>
      </c>
      <c r="AG1415" s="76" t="s">
        <v>33</v>
      </c>
    </row>
    <row r="1416" spans="5:33" x14ac:dyDescent="0.3">
      <c r="E1416" s="71" t="s">
        <v>3767</v>
      </c>
      <c r="F1416" s="72" t="s">
        <v>5403</v>
      </c>
      <c r="G1416" s="72" t="s">
        <v>7415</v>
      </c>
      <c r="H1416" s="72" t="s">
        <v>26</v>
      </c>
      <c r="I1416" s="72" t="s">
        <v>8030</v>
      </c>
      <c r="J1416" s="72" t="s">
        <v>8023</v>
      </c>
      <c r="K1416" s="72" t="s">
        <v>3768</v>
      </c>
      <c r="L1416" s="73">
        <v>45569</v>
      </c>
      <c r="M1416" s="74">
        <v>0.69976851851851851</v>
      </c>
      <c r="N1416" s="72">
        <v>492.12</v>
      </c>
      <c r="O1416" s="72">
        <v>2084.4899999999998</v>
      </c>
      <c r="P1416" s="72">
        <v>2576.6099999999901</v>
      </c>
      <c r="Q1416" s="72">
        <v>2437.65</v>
      </c>
      <c r="R1416" s="75">
        <v>45697</v>
      </c>
      <c r="S1416" s="72" t="str">
        <f>TEXT(Table15[[#This Row],[Billing_Date]],"YYYY")</f>
        <v>2025</v>
      </c>
      <c r="T1416" s="75">
        <v>45862</v>
      </c>
      <c r="U1416" s="72" t="s">
        <v>28</v>
      </c>
      <c r="V1416" s="72">
        <f>IF(Table15[[#This Row],[Payment_Status]]="Paid",1,0)</f>
        <v>1</v>
      </c>
      <c r="W1416" s="72">
        <f>IF(Table15[[#This Row],[Payment_Status]]="Unpaid",1,0)</f>
        <v>0</v>
      </c>
      <c r="X1416" s="72">
        <f>IF(Table15[[#This Row],[Payment_Status]]="Pending",1,0)</f>
        <v>0</v>
      </c>
      <c r="Y1416" s="72" t="s">
        <v>50</v>
      </c>
      <c r="Z1416" s="72" t="s">
        <v>44</v>
      </c>
      <c r="AA1416" s="72" t="s">
        <v>63</v>
      </c>
      <c r="AB1416" s="72">
        <v>274.14</v>
      </c>
      <c r="AC1416" s="72">
        <v>217.98</v>
      </c>
      <c r="AD1416" s="72" t="s">
        <v>32</v>
      </c>
      <c r="AE1416" s="73">
        <v>42598</v>
      </c>
      <c r="AF1416" s="72">
        <v>46</v>
      </c>
      <c r="AG1416" s="76" t="s">
        <v>40</v>
      </c>
    </row>
    <row r="1417" spans="5:33" x14ac:dyDescent="0.3">
      <c r="E1417" s="71" t="s">
        <v>2798</v>
      </c>
      <c r="F1417" s="72" t="s">
        <v>5404</v>
      </c>
      <c r="G1417" s="72" t="s">
        <v>7416</v>
      </c>
      <c r="H1417" s="72" t="s">
        <v>26</v>
      </c>
      <c r="I1417" s="72" t="s">
        <v>8026</v>
      </c>
      <c r="J1417" s="72" t="s">
        <v>8021</v>
      </c>
      <c r="K1417" s="72" t="s">
        <v>2799</v>
      </c>
      <c r="L1417" s="73">
        <v>45830</v>
      </c>
      <c r="M1417" s="74">
        <v>0.18729166666666666</v>
      </c>
      <c r="N1417" s="72">
        <v>302.69</v>
      </c>
      <c r="O1417" s="72">
        <v>2101.7600000000002</v>
      </c>
      <c r="P1417" s="72">
        <v>2404.4499999999998</v>
      </c>
      <c r="Q1417" s="72">
        <v>1973.16</v>
      </c>
      <c r="R1417" s="75">
        <v>45833</v>
      </c>
      <c r="S1417" s="72" t="str">
        <f>TEXT(Table15[[#This Row],[Billing_Date]],"YYYY")</f>
        <v>2025</v>
      </c>
      <c r="T1417" s="75">
        <v>45864</v>
      </c>
      <c r="U1417" s="72" t="s">
        <v>37</v>
      </c>
      <c r="V1417" s="72">
        <f>IF(Table15[[#This Row],[Payment_Status]]="Paid",1,0)</f>
        <v>0</v>
      </c>
      <c r="W1417" s="72">
        <f>IF(Table15[[#This Row],[Payment_Status]]="Unpaid",1,0)</f>
        <v>0</v>
      </c>
      <c r="X1417" s="72">
        <f>IF(Table15[[#This Row],[Payment_Status]]="Pending",1,0)</f>
        <v>1</v>
      </c>
      <c r="Y1417" s="72" t="s">
        <v>58</v>
      </c>
      <c r="Z1417" s="72" t="s">
        <v>30</v>
      </c>
      <c r="AA1417" s="72" t="s">
        <v>31</v>
      </c>
      <c r="AB1417" s="72">
        <v>133.76</v>
      </c>
      <c r="AC1417" s="72">
        <v>168.93</v>
      </c>
      <c r="AD1417" s="72" t="s">
        <v>32</v>
      </c>
      <c r="AE1417" s="73">
        <v>44574</v>
      </c>
      <c r="AF1417" s="72">
        <v>23</v>
      </c>
      <c r="AG1417" s="76" t="s">
        <v>64</v>
      </c>
    </row>
    <row r="1418" spans="5:33" x14ac:dyDescent="0.3">
      <c r="E1418" s="71" t="s">
        <v>2830</v>
      </c>
      <c r="F1418" s="72" t="s">
        <v>5405</v>
      </c>
      <c r="G1418" s="72" t="s">
        <v>7417</v>
      </c>
      <c r="H1418" s="72" t="s">
        <v>26</v>
      </c>
      <c r="I1418" s="72" t="s">
        <v>8031</v>
      </c>
      <c r="J1418" s="72" t="s">
        <v>8024</v>
      </c>
      <c r="K1418" s="72" t="s">
        <v>2831</v>
      </c>
      <c r="L1418" s="73">
        <v>45518</v>
      </c>
      <c r="M1418" s="74">
        <v>0.31697916666666665</v>
      </c>
      <c r="N1418" s="72">
        <v>54.99</v>
      </c>
      <c r="O1418" s="72">
        <v>3149.57</v>
      </c>
      <c r="P1418" s="72">
        <v>3204.56</v>
      </c>
      <c r="Q1418" s="72">
        <v>269.33999999999997</v>
      </c>
      <c r="R1418" s="75">
        <v>45712</v>
      </c>
      <c r="S1418" s="72" t="str">
        <f>TEXT(Table15[[#This Row],[Billing_Date]],"YYYY")</f>
        <v>2025</v>
      </c>
      <c r="T1418" s="75">
        <v>45872</v>
      </c>
      <c r="U1418" s="72" t="s">
        <v>49</v>
      </c>
      <c r="V1418" s="72">
        <f>IF(Table15[[#This Row],[Payment_Status]]="Paid",1,0)</f>
        <v>0</v>
      </c>
      <c r="W1418" s="72">
        <f>IF(Table15[[#This Row],[Payment_Status]]="Unpaid",1,0)</f>
        <v>1</v>
      </c>
      <c r="X1418" s="72">
        <f>IF(Table15[[#This Row],[Payment_Status]]="Pending",1,0)</f>
        <v>0</v>
      </c>
      <c r="Y1418" s="72" t="s">
        <v>29</v>
      </c>
      <c r="Z1418" s="72" t="s">
        <v>44</v>
      </c>
      <c r="AA1418" s="72" t="s">
        <v>31</v>
      </c>
      <c r="AB1418" s="72">
        <v>33.03</v>
      </c>
      <c r="AC1418" s="72">
        <v>21.96</v>
      </c>
      <c r="AD1418" s="72" t="s">
        <v>32</v>
      </c>
      <c r="AE1418" s="73">
        <v>42328</v>
      </c>
      <c r="AF1418" s="72">
        <v>49</v>
      </c>
      <c r="AG1418" s="76" t="s">
        <v>33</v>
      </c>
    </row>
    <row r="1419" spans="5:33" x14ac:dyDescent="0.3">
      <c r="E1419" s="71" t="s">
        <v>2832</v>
      </c>
      <c r="F1419" s="72" t="s">
        <v>5406</v>
      </c>
      <c r="G1419" s="72" t="s">
        <v>7418</v>
      </c>
      <c r="H1419" s="72" t="s">
        <v>35</v>
      </c>
      <c r="I1419" s="72" t="s">
        <v>8027</v>
      </c>
      <c r="J1419" s="72" t="s">
        <v>8022</v>
      </c>
      <c r="K1419" s="72" t="s">
        <v>2833</v>
      </c>
      <c r="L1419" s="73">
        <v>45499</v>
      </c>
      <c r="M1419" s="74">
        <v>0.81003472222222217</v>
      </c>
      <c r="N1419" s="72">
        <v>87.57</v>
      </c>
      <c r="O1419" s="72">
        <v>2495.9899999999998</v>
      </c>
      <c r="P1419" s="72">
        <v>2583.56</v>
      </c>
      <c r="Q1419" s="72">
        <v>489.44</v>
      </c>
      <c r="R1419" s="75">
        <v>45733</v>
      </c>
      <c r="S1419" s="72" t="str">
        <f>TEXT(Table15[[#This Row],[Billing_Date]],"YYYY")</f>
        <v>2025</v>
      </c>
      <c r="T1419" s="75">
        <v>45870</v>
      </c>
      <c r="U1419" s="72" t="s">
        <v>28</v>
      </c>
      <c r="V1419" s="72">
        <f>IF(Table15[[#This Row],[Payment_Status]]="Paid",1,0)</f>
        <v>1</v>
      </c>
      <c r="W1419" s="72">
        <f>IF(Table15[[#This Row],[Payment_Status]]="Unpaid",1,0)</f>
        <v>0</v>
      </c>
      <c r="X1419" s="72">
        <f>IF(Table15[[#This Row],[Payment_Status]]="Pending",1,0)</f>
        <v>0</v>
      </c>
      <c r="Y1419" s="72" t="s">
        <v>43</v>
      </c>
      <c r="Z1419" s="72" t="s">
        <v>44</v>
      </c>
      <c r="AA1419" s="72" t="s">
        <v>51</v>
      </c>
      <c r="AB1419" s="72">
        <v>61.19</v>
      </c>
      <c r="AC1419" s="72">
        <v>26.38</v>
      </c>
      <c r="AD1419" s="72" t="s">
        <v>32</v>
      </c>
      <c r="AE1419" s="73">
        <v>44368</v>
      </c>
      <c r="AF1419" s="72">
        <v>53</v>
      </c>
      <c r="AG1419" s="76" t="s">
        <v>64</v>
      </c>
    </row>
    <row r="1420" spans="5:33" x14ac:dyDescent="0.3">
      <c r="E1420" s="71" t="s">
        <v>2834</v>
      </c>
      <c r="F1420" s="72" t="s">
        <v>5407</v>
      </c>
      <c r="G1420" s="72" t="s">
        <v>7419</v>
      </c>
      <c r="H1420" s="72" t="s">
        <v>35</v>
      </c>
      <c r="I1420" s="72" t="s">
        <v>8031</v>
      </c>
      <c r="J1420" s="72" t="s">
        <v>8024</v>
      </c>
      <c r="K1420" s="72" t="s">
        <v>2835</v>
      </c>
      <c r="L1420" s="73">
        <v>45726</v>
      </c>
      <c r="M1420" s="74">
        <v>0.78666666666666663</v>
      </c>
      <c r="N1420" s="72">
        <v>469.38</v>
      </c>
      <c r="O1420" s="72">
        <v>3288.63</v>
      </c>
      <c r="P1420" s="72">
        <v>3758.01</v>
      </c>
      <c r="Q1420" s="72">
        <v>2375.1999999999998</v>
      </c>
      <c r="R1420" s="75">
        <v>45732</v>
      </c>
      <c r="S1420" s="72" t="str">
        <f>TEXT(Table15[[#This Row],[Billing_Date]],"YYYY")</f>
        <v>2025</v>
      </c>
      <c r="T1420" s="75">
        <v>45878</v>
      </c>
      <c r="U1420" s="72" t="s">
        <v>28</v>
      </c>
      <c r="V1420" s="72">
        <f>IF(Table15[[#This Row],[Payment_Status]]="Paid",1,0)</f>
        <v>1</v>
      </c>
      <c r="W1420" s="72">
        <f>IF(Table15[[#This Row],[Payment_Status]]="Unpaid",1,0)</f>
        <v>0</v>
      </c>
      <c r="X1420" s="72">
        <f>IF(Table15[[#This Row],[Payment_Status]]="Pending",1,0)</f>
        <v>0</v>
      </c>
      <c r="Y1420" s="72" t="s">
        <v>50</v>
      </c>
      <c r="Z1420" s="72" t="s">
        <v>30</v>
      </c>
      <c r="AA1420" s="72" t="s">
        <v>45</v>
      </c>
      <c r="AB1420" s="72">
        <v>212.72</v>
      </c>
      <c r="AC1420" s="72">
        <v>256.66000000000003</v>
      </c>
      <c r="AD1420" s="72" t="s">
        <v>46</v>
      </c>
      <c r="AE1420" s="73">
        <v>44964</v>
      </c>
      <c r="AF1420" s="72">
        <v>66</v>
      </c>
      <c r="AG1420" s="76" t="s">
        <v>40</v>
      </c>
    </row>
    <row r="1421" spans="5:33" x14ac:dyDescent="0.3">
      <c r="E1421" s="71" t="s">
        <v>2836</v>
      </c>
      <c r="F1421" s="72" t="s">
        <v>5408</v>
      </c>
      <c r="G1421" s="72" t="s">
        <v>7420</v>
      </c>
      <c r="H1421" s="72" t="s">
        <v>35</v>
      </c>
      <c r="I1421" s="72" t="s">
        <v>8030</v>
      </c>
      <c r="J1421" s="72" t="s">
        <v>8023</v>
      </c>
      <c r="K1421" s="72" t="s">
        <v>2837</v>
      </c>
      <c r="L1421" s="73">
        <v>45777</v>
      </c>
      <c r="M1421" s="74">
        <v>0.44010416666666669</v>
      </c>
      <c r="N1421" s="72">
        <v>330.26</v>
      </c>
      <c r="O1421" s="72">
        <v>3698.69</v>
      </c>
      <c r="P1421" s="72">
        <v>4028.95</v>
      </c>
      <c r="Q1421" s="72">
        <v>2378.15</v>
      </c>
      <c r="R1421" s="75">
        <v>45780</v>
      </c>
      <c r="S1421" s="72" t="str">
        <f>TEXT(Table15[[#This Row],[Billing_Date]],"YYYY")</f>
        <v>2025</v>
      </c>
      <c r="T1421" s="75">
        <v>45864</v>
      </c>
      <c r="U1421" s="72" t="s">
        <v>28</v>
      </c>
      <c r="V1421" s="72">
        <f>IF(Table15[[#This Row],[Payment_Status]]="Paid",1,0)</f>
        <v>1</v>
      </c>
      <c r="W1421" s="72">
        <f>IF(Table15[[#This Row],[Payment_Status]]="Unpaid",1,0)</f>
        <v>0</v>
      </c>
      <c r="X1421" s="72">
        <f>IF(Table15[[#This Row],[Payment_Status]]="Pending",1,0)</f>
        <v>0</v>
      </c>
      <c r="Y1421" s="72" t="s">
        <v>29</v>
      </c>
      <c r="Z1421" s="72" t="s">
        <v>39</v>
      </c>
      <c r="AA1421" s="72" t="s">
        <v>85</v>
      </c>
      <c r="AB1421" s="72">
        <v>179.47</v>
      </c>
      <c r="AC1421" s="72">
        <v>150.79</v>
      </c>
      <c r="AD1421" s="72" t="s">
        <v>32</v>
      </c>
      <c r="AE1421" s="73">
        <v>42791</v>
      </c>
      <c r="AF1421" s="72">
        <v>67</v>
      </c>
      <c r="AG1421" s="76" t="s">
        <v>64</v>
      </c>
    </row>
    <row r="1422" spans="5:33" x14ac:dyDescent="0.3">
      <c r="E1422" s="71" t="s">
        <v>2838</v>
      </c>
      <c r="F1422" s="72" t="s">
        <v>5409</v>
      </c>
      <c r="G1422" s="72" t="s">
        <v>7421</v>
      </c>
      <c r="H1422" s="72" t="s">
        <v>26</v>
      </c>
      <c r="I1422" s="72" t="s">
        <v>8025</v>
      </c>
      <c r="J1422" s="72" t="s">
        <v>8020</v>
      </c>
      <c r="K1422" s="72" t="s">
        <v>2839</v>
      </c>
      <c r="L1422" s="73">
        <v>45810</v>
      </c>
      <c r="M1422" s="74">
        <v>7.3495370370370372E-3</v>
      </c>
      <c r="N1422" s="72">
        <v>450.73</v>
      </c>
      <c r="O1422" s="72">
        <v>1610.36</v>
      </c>
      <c r="P1422" s="72">
        <v>2061.09</v>
      </c>
      <c r="Q1422" s="72">
        <v>2711.33</v>
      </c>
      <c r="R1422" s="75">
        <v>45813</v>
      </c>
      <c r="S1422" s="72" t="str">
        <f>TEXT(Table15[[#This Row],[Billing_Date]],"YYYY")</f>
        <v>2025</v>
      </c>
      <c r="T1422" s="75">
        <v>45882</v>
      </c>
      <c r="U1422" s="72" t="s">
        <v>37</v>
      </c>
      <c r="V1422" s="72">
        <f>IF(Table15[[#This Row],[Payment_Status]]="Paid",1,0)</f>
        <v>0</v>
      </c>
      <c r="W1422" s="72">
        <f>IF(Table15[[#This Row],[Payment_Status]]="Unpaid",1,0)</f>
        <v>0</v>
      </c>
      <c r="X1422" s="72">
        <f>IF(Table15[[#This Row],[Payment_Status]]="Pending",1,0)</f>
        <v>1</v>
      </c>
      <c r="Y1422" s="72" t="s">
        <v>50</v>
      </c>
      <c r="Z1422" s="72" t="s">
        <v>30</v>
      </c>
      <c r="AA1422" s="72" t="s">
        <v>45</v>
      </c>
      <c r="AB1422" s="72">
        <v>279.58999999999997</v>
      </c>
      <c r="AC1422" s="72">
        <v>171.14</v>
      </c>
      <c r="AD1422" s="72" t="s">
        <v>46</v>
      </c>
      <c r="AE1422" s="73">
        <v>44843</v>
      </c>
      <c r="AF1422" s="72">
        <v>25</v>
      </c>
      <c r="AG1422" s="76" t="s">
        <v>33</v>
      </c>
    </row>
    <row r="1423" spans="5:33" x14ac:dyDescent="0.3">
      <c r="E1423" s="71" t="s">
        <v>2840</v>
      </c>
      <c r="F1423" s="72" t="s">
        <v>5410</v>
      </c>
      <c r="G1423" s="72" t="s">
        <v>7422</v>
      </c>
      <c r="H1423" s="72" t="s">
        <v>30</v>
      </c>
      <c r="I1423" s="72" t="s">
        <v>8027</v>
      </c>
      <c r="J1423" s="72" t="s">
        <v>8022</v>
      </c>
      <c r="K1423" s="72" t="s">
        <v>2841</v>
      </c>
      <c r="L1423" s="73">
        <v>45834</v>
      </c>
      <c r="M1423" s="74">
        <v>1.8749999999999999E-2</v>
      </c>
      <c r="N1423" s="72">
        <v>246.33</v>
      </c>
      <c r="O1423" s="72">
        <v>1383.25</v>
      </c>
      <c r="P1423" s="72">
        <v>1629.58</v>
      </c>
      <c r="Q1423" s="72">
        <v>1167.5899999999999</v>
      </c>
      <c r="R1423" s="75">
        <v>45836</v>
      </c>
      <c r="S1423" s="72" t="str">
        <f>TEXT(Table15[[#This Row],[Billing_Date]],"YYYY")</f>
        <v>2025</v>
      </c>
      <c r="T1423" s="75">
        <v>45864</v>
      </c>
      <c r="U1423" s="72" t="s">
        <v>37</v>
      </c>
      <c r="V1423" s="72">
        <f>IF(Table15[[#This Row],[Payment_Status]]="Paid",1,0)</f>
        <v>0</v>
      </c>
      <c r="W1423" s="72">
        <f>IF(Table15[[#This Row],[Payment_Status]]="Unpaid",1,0)</f>
        <v>0</v>
      </c>
      <c r="X1423" s="72">
        <f>IF(Table15[[#This Row],[Payment_Status]]="Pending",1,0)</f>
        <v>1</v>
      </c>
      <c r="Y1423" s="72" t="s">
        <v>38</v>
      </c>
      <c r="Z1423" s="72" t="s">
        <v>39</v>
      </c>
      <c r="AA1423" s="72" t="s">
        <v>51</v>
      </c>
      <c r="AB1423" s="72">
        <v>146.96</v>
      </c>
      <c r="AC1423" s="72">
        <v>99.37</v>
      </c>
      <c r="AD1423" s="72" t="s">
        <v>32</v>
      </c>
      <c r="AE1423" s="73">
        <v>45346</v>
      </c>
      <c r="AF1423" s="72">
        <v>62</v>
      </c>
      <c r="AG1423" s="76" t="s">
        <v>40</v>
      </c>
    </row>
    <row r="1424" spans="5:33" x14ac:dyDescent="0.3">
      <c r="E1424" s="71" t="s">
        <v>2970</v>
      </c>
      <c r="F1424" s="72" t="s">
        <v>5411</v>
      </c>
      <c r="G1424" s="72" t="s">
        <v>7423</v>
      </c>
      <c r="H1424" s="72" t="s">
        <v>30</v>
      </c>
      <c r="I1424" s="72" t="s">
        <v>8030</v>
      </c>
      <c r="J1424" s="72" t="s">
        <v>8023</v>
      </c>
      <c r="K1424" s="72" t="s">
        <v>2971</v>
      </c>
      <c r="L1424" s="73">
        <v>45623</v>
      </c>
      <c r="M1424" s="74">
        <v>0.1877662037037037</v>
      </c>
      <c r="N1424" s="72">
        <v>390.05</v>
      </c>
      <c r="O1424" s="72">
        <v>3806.34</v>
      </c>
      <c r="P1424" s="72">
        <v>4196.3900000000003</v>
      </c>
      <c r="Q1424" s="72">
        <v>2750.16</v>
      </c>
      <c r="R1424" s="75">
        <v>45829</v>
      </c>
      <c r="S1424" s="72" t="str">
        <f>TEXT(Table15[[#This Row],[Billing_Date]],"YYYY")</f>
        <v>2025</v>
      </c>
      <c r="T1424" s="75">
        <v>45866</v>
      </c>
      <c r="U1424" s="72" t="s">
        <v>28</v>
      </c>
      <c r="V1424" s="72">
        <f>IF(Table15[[#This Row],[Payment_Status]]="Paid",1,0)</f>
        <v>1</v>
      </c>
      <c r="W1424" s="72">
        <f>IF(Table15[[#This Row],[Payment_Status]]="Unpaid",1,0)</f>
        <v>0</v>
      </c>
      <c r="X1424" s="72">
        <f>IF(Table15[[#This Row],[Payment_Status]]="Pending",1,0)</f>
        <v>0</v>
      </c>
      <c r="Y1424" s="72" t="s">
        <v>58</v>
      </c>
      <c r="Z1424" s="72" t="s">
        <v>39</v>
      </c>
      <c r="AA1424" s="72" t="s">
        <v>51</v>
      </c>
      <c r="AB1424" s="72">
        <v>205.02</v>
      </c>
      <c r="AC1424" s="72">
        <v>185.03</v>
      </c>
      <c r="AD1424" s="72" t="s">
        <v>32</v>
      </c>
      <c r="AE1424" s="73">
        <v>45485</v>
      </c>
      <c r="AF1424" s="72">
        <v>64</v>
      </c>
      <c r="AG1424" s="76" t="s">
        <v>40</v>
      </c>
    </row>
    <row r="1425" spans="5:33" x14ac:dyDescent="0.3">
      <c r="E1425" s="71" t="s">
        <v>2844</v>
      </c>
      <c r="F1425" s="72" t="s">
        <v>5412</v>
      </c>
      <c r="G1425" s="72" t="s">
        <v>7424</v>
      </c>
      <c r="H1425" s="72" t="s">
        <v>35</v>
      </c>
      <c r="I1425" s="72" t="s">
        <v>8030</v>
      </c>
      <c r="J1425" s="72" t="s">
        <v>8023</v>
      </c>
      <c r="K1425" s="72" t="s">
        <v>2845</v>
      </c>
      <c r="L1425" s="73">
        <v>45660</v>
      </c>
      <c r="M1425" s="74">
        <v>0.33876157407407409</v>
      </c>
      <c r="N1425" s="72">
        <v>196.31</v>
      </c>
      <c r="O1425" s="72">
        <v>1759.4</v>
      </c>
      <c r="P1425" s="72">
        <v>1955.71</v>
      </c>
      <c r="Q1425" s="72">
        <v>1275.33</v>
      </c>
      <c r="R1425" s="75">
        <v>45700</v>
      </c>
      <c r="S1425" s="72" t="str">
        <f>TEXT(Table15[[#This Row],[Billing_Date]],"YYYY")</f>
        <v>2025</v>
      </c>
      <c r="T1425" s="75">
        <v>45878</v>
      </c>
      <c r="U1425" s="72" t="s">
        <v>28</v>
      </c>
      <c r="V1425" s="72">
        <f>IF(Table15[[#This Row],[Payment_Status]]="Paid",1,0)</f>
        <v>1</v>
      </c>
      <c r="W1425" s="72">
        <f>IF(Table15[[#This Row],[Payment_Status]]="Unpaid",1,0)</f>
        <v>0</v>
      </c>
      <c r="X1425" s="72">
        <f>IF(Table15[[#This Row],[Payment_Status]]="Pending",1,0)</f>
        <v>0</v>
      </c>
      <c r="Y1425" s="72" t="s">
        <v>50</v>
      </c>
      <c r="Z1425" s="72" t="s">
        <v>39</v>
      </c>
      <c r="AA1425" s="72" t="s">
        <v>63</v>
      </c>
      <c r="AB1425" s="72">
        <v>124.38</v>
      </c>
      <c r="AC1425" s="72">
        <v>71.930000000000007</v>
      </c>
      <c r="AD1425" s="72" t="s">
        <v>32</v>
      </c>
      <c r="AE1425" s="73">
        <v>45048</v>
      </c>
      <c r="AF1425" s="72">
        <v>68</v>
      </c>
      <c r="AG1425" s="76" t="s">
        <v>40</v>
      </c>
    </row>
    <row r="1426" spans="5:33" x14ac:dyDescent="0.3">
      <c r="E1426" s="71" t="s">
        <v>2846</v>
      </c>
      <c r="F1426" s="72" t="s">
        <v>5413</v>
      </c>
      <c r="G1426" s="72" t="s">
        <v>7425</v>
      </c>
      <c r="H1426" s="72" t="s">
        <v>35</v>
      </c>
      <c r="I1426" s="72" t="s">
        <v>8030</v>
      </c>
      <c r="J1426" s="72" t="s">
        <v>8023</v>
      </c>
      <c r="K1426" s="72" t="s">
        <v>2847</v>
      </c>
      <c r="L1426" s="73">
        <v>45516</v>
      </c>
      <c r="M1426" s="74">
        <v>0.55745370370370373</v>
      </c>
      <c r="N1426" s="72">
        <v>351.77</v>
      </c>
      <c r="O1426" s="72">
        <v>3133.28</v>
      </c>
      <c r="P1426" s="72">
        <v>3485.05</v>
      </c>
      <c r="Q1426" s="72">
        <v>2365.04</v>
      </c>
      <c r="R1426" s="75">
        <v>45523</v>
      </c>
      <c r="S1426" s="72" t="str">
        <f>TEXT(Table15[[#This Row],[Billing_Date]],"YYYY")</f>
        <v>2024</v>
      </c>
      <c r="T1426" s="75">
        <v>45862</v>
      </c>
      <c r="U1426" s="72" t="s">
        <v>49</v>
      </c>
      <c r="V1426" s="72">
        <f>IF(Table15[[#This Row],[Payment_Status]]="Paid",1,0)</f>
        <v>0</v>
      </c>
      <c r="W1426" s="72">
        <f>IF(Table15[[#This Row],[Payment_Status]]="Unpaid",1,0)</f>
        <v>1</v>
      </c>
      <c r="X1426" s="72">
        <f>IF(Table15[[#This Row],[Payment_Status]]="Pending",1,0)</f>
        <v>0</v>
      </c>
      <c r="Y1426" s="72" t="s">
        <v>50</v>
      </c>
      <c r="Z1426" s="72" t="s">
        <v>30</v>
      </c>
      <c r="AA1426" s="72" t="s">
        <v>45</v>
      </c>
      <c r="AB1426" s="72">
        <v>213.52</v>
      </c>
      <c r="AC1426" s="72">
        <v>138.25</v>
      </c>
      <c r="AD1426" s="72" t="s">
        <v>46</v>
      </c>
      <c r="AE1426" s="73">
        <v>45456</v>
      </c>
      <c r="AF1426" s="72">
        <v>74</v>
      </c>
      <c r="AG1426" s="76" t="s">
        <v>33</v>
      </c>
    </row>
    <row r="1427" spans="5:33" x14ac:dyDescent="0.3">
      <c r="E1427" s="71" t="s">
        <v>2848</v>
      </c>
      <c r="F1427" s="72" t="s">
        <v>5414</v>
      </c>
      <c r="G1427" s="72" t="s">
        <v>7426</v>
      </c>
      <c r="H1427" s="72" t="s">
        <v>30</v>
      </c>
      <c r="I1427" s="72" t="s">
        <v>8027</v>
      </c>
      <c r="J1427" s="72" t="s">
        <v>8022</v>
      </c>
      <c r="K1427" s="72" t="s">
        <v>2849</v>
      </c>
      <c r="L1427" s="73">
        <v>45793</v>
      </c>
      <c r="M1427" s="74">
        <v>0.02</v>
      </c>
      <c r="N1427" s="72">
        <v>460.4</v>
      </c>
      <c r="O1427" s="72">
        <v>2632.33</v>
      </c>
      <c r="P1427" s="72">
        <v>3092.73</v>
      </c>
      <c r="Q1427" s="72">
        <v>3332.9</v>
      </c>
      <c r="R1427" s="75">
        <v>45799</v>
      </c>
      <c r="S1427" s="72" t="str">
        <f>TEXT(Table15[[#This Row],[Billing_Date]],"YYYY")</f>
        <v>2025</v>
      </c>
      <c r="T1427" s="75">
        <v>45877</v>
      </c>
      <c r="U1427" s="72" t="s">
        <v>28</v>
      </c>
      <c r="V1427" s="72">
        <f>IF(Table15[[#This Row],[Payment_Status]]="Paid",1,0)</f>
        <v>1</v>
      </c>
      <c r="W1427" s="72">
        <f>IF(Table15[[#This Row],[Payment_Status]]="Unpaid",1,0)</f>
        <v>0</v>
      </c>
      <c r="X1427" s="72">
        <f>IF(Table15[[#This Row],[Payment_Status]]="Pending",1,0)</f>
        <v>0</v>
      </c>
      <c r="Y1427" s="72" t="s">
        <v>43</v>
      </c>
      <c r="Z1427" s="72" t="s">
        <v>44</v>
      </c>
      <c r="AA1427" s="72" t="s">
        <v>85</v>
      </c>
      <c r="AB1427" s="72">
        <v>209.31</v>
      </c>
      <c r="AC1427" s="72">
        <v>251.09</v>
      </c>
      <c r="AD1427" s="72" t="s">
        <v>46</v>
      </c>
      <c r="AE1427" s="73">
        <v>42270</v>
      </c>
      <c r="AF1427" s="72">
        <v>29</v>
      </c>
      <c r="AG1427" s="76" t="s">
        <v>33</v>
      </c>
    </row>
    <row r="1428" spans="5:33" x14ac:dyDescent="0.3">
      <c r="E1428" s="71" t="s">
        <v>2850</v>
      </c>
      <c r="F1428" s="72" t="s">
        <v>5415</v>
      </c>
      <c r="G1428" s="72" t="s">
        <v>7427</v>
      </c>
      <c r="H1428" s="72" t="s">
        <v>26</v>
      </c>
      <c r="I1428" s="72" t="s">
        <v>8028</v>
      </c>
      <c r="J1428" s="72" t="s">
        <v>8022</v>
      </c>
      <c r="K1428" s="72" t="s">
        <v>2851</v>
      </c>
      <c r="L1428" s="73">
        <v>45641</v>
      </c>
      <c r="M1428" s="74">
        <v>0.57351851851851854</v>
      </c>
      <c r="N1428" s="72">
        <v>258.22000000000003</v>
      </c>
      <c r="O1428" s="72">
        <v>1282.49</v>
      </c>
      <c r="P1428" s="72">
        <v>1540.71</v>
      </c>
      <c r="Q1428" s="72">
        <v>1733.31</v>
      </c>
      <c r="R1428" s="75">
        <v>45841</v>
      </c>
      <c r="S1428" s="72" t="str">
        <f>TEXT(Table15[[#This Row],[Billing_Date]],"YYYY")</f>
        <v>2025</v>
      </c>
      <c r="T1428" s="75">
        <v>45866</v>
      </c>
      <c r="U1428" s="72" t="s">
        <v>49</v>
      </c>
      <c r="V1428" s="72">
        <f>IF(Table15[[#This Row],[Payment_Status]]="Paid",1,0)</f>
        <v>0</v>
      </c>
      <c r="W1428" s="72">
        <f>IF(Table15[[#This Row],[Payment_Status]]="Unpaid",1,0)</f>
        <v>1</v>
      </c>
      <c r="X1428" s="72">
        <f>IF(Table15[[#This Row],[Payment_Status]]="Pending",1,0)</f>
        <v>0</v>
      </c>
      <c r="Y1428" s="72" t="s">
        <v>29</v>
      </c>
      <c r="Z1428" s="72" t="s">
        <v>39</v>
      </c>
      <c r="AA1428" s="72" t="s">
        <v>31</v>
      </c>
      <c r="AB1428" s="72">
        <v>156.88</v>
      </c>
      <c r="AC1428" s="72">
        <v>101.34</v>
      </c>
      <c r="AD1428" s="72" t="s">
        <v>32</v>
      </c>
      <c r="AE1428" s="73">
        <v>42908</v>
      </c>
      <c r="AF1428" s="72">
        <v>57</v>
      </c>
      <c r="AG1428" s="76" t="s">
        <v>33</v>
      </c>
    </row>
    <row r="1429" spans="5:33" x14ac:dyDescent="0.3">
      <c r="E1429" s="71" t="s">
        <v>2852</v>
      </c>
      <c r="F1429" s="72" t="s">
        <v>5416</v>
      </c>
      <c r="G1429" s="72" t="s">
        <v>7428</v>
      </c>
      <c r="H1429" s="72" t="s">
        <v>35</v>
      </c>
      <c r="I1429" s="72" t="s">
        <v>8026</v>
      </c>
      <c r="J1429" s="72" t="s">
        <v>8021</v>
      </c>
      <c r="K1429" s="72" t="s">
        <v>2853</v>
      </c>
      <c r="L1429" s="73">
        <v>45504</v>
      </c>
      <c r="M1429" s="74">
        <v>5.2094907407407409E-2</v>
      </c>
      <c r="N1429" s="72">
        <v>42.7</v>
      </c>
      <c r="O1429" s="72">
        <v>3837.82</v>
      </c>
      <c r="P1429" s="72">
        <v>3880.52</v>
      </c>
      <c r="Q1429" s="72">
        <v>231.44</v>
      </c>
      <c r="R1429" s="75">
        <v>45828</v>
      </c>
      <c r="S1429" s="72" t="str">
        <f>TEXT(Table15[[#This Row],[Billing_Date]],"YYYY")</f>
        <v>2025</v>
      </c>
      <c r="T1429" s="75">
        <v>45877</v>
      </c>
      <c r="U1429" s="72" t="s">
        <v>28</v>
      </c>
      <c r="V1429" s="72">
        <f>IF(Table15[[#This Row],[Payment_Status]]="Paid",1,0)</f>
        <v>1</v>
      </c>
      <c r="W1429" s="72">
        <f>IF(Table15[[#This Row],[Payment_Status]]="Unpaid",1,0)</f>
        <v>0</v>
      </c>
      <c r="X1429" s="72">
        <f>IF(Table15[[#This Row],[Payment_Status]]="Pending",1,0)</f>
        <v>0</v>
      </c>
      <c r="Y1429" s="72" t="s">
        <v>58</v>
      </c>
      <c r="Z1429" s="72" t="s">
        <v>30</v>
      </c>
      <c r="AA1429" s="72" t="s">
        <v>85</v>
      </c>
      <c r="AB1429" s="72">
        <v>20.34</v>
      </c>
      <c r="AC1429" s="72">
        <v>22.36</v>
      </c>
      <c r="AD1429" s="72" t="s">
        <v>32</v>
      </c>
      <c r="AE1429" s="73">
        <v>45261</v>
      </c>
      <c r="AF1429" s="72">
        <v>67</v>
      </c>
      <c r="AG1429" s="76" t="s">
        <v>33</v>
      </c>
    </row>
    <row r="1430" spans="5:33" x14ac:dyDescent="0.3">
      <c r="E1430" s="71" t="s">
        <v>2854</v>
      </c>
      <c r="F1430" s="72" t="s">
        <v>5417</v>
      </c>
      <c r="G1430" s="72" t="s">
        <v>7429</v>
      </c>
      <c r="H1430" s="72" t="s">
        <v>26</v>
      </c>
      <c r="I1430" s="72" t="s">
        <v>8026</v>
      </c>
      <c r="J1430" s="72" t="s">
        <v>8021</v>
      </c>
      <c r="K1430" s="72" t="s">
        <v>2855</v>
      </c>
      <c r="L1430" s="73">
        <v>45638</v>
      </c>
      <c r="M1430" s="74">
        <v>0.64847222222222223</v>
      </c>
      <c r="N1430" s="72">
        <v>125.07</v>
      </c>
      <c r="O1430" s="72">
        <v>4231.3</v>
      </c>
      <c r="P1430" s="72">
        <v>4356.37</v>
      </c>
      <c r="Q1430" s="72">
        <v>759.1</v>
      </c>
      <c r="R1430" s="75">
        <v>45676</v>
      </c>
      <c r="S1430" s="72" t="str">
        <f>TEXT(Table15[[#This Row],[Billing_Date]],"YYYY")</f>
        <v>2025</v>
      </c>
      <c r="T1430" s="75">
        <v>45862</v>
      </c>
      <c r="U1430" s="72" t="s">
        <v>28</v>
      </c>
      <c r="V1430" s="72">
        <f>IF(Table15[[#This Row],[Payment_Status]]="Paid",1,0)</f>
        <v>1</v>
      </c>
      <c r="W1430" s="72">
        <f>IF(Table15[[#This Row],[Payment_Status]]="Unpaid",1,0)</f>
        <v>0</v>
      </c>
      <c r="X1430" s="72">
        <f>IF(Table15[[#This Row],[Payment_Status]]="Pending",1,0)</f>
        <v>0</v>
      </c>
      <c r="Y1430" s="72" t="s">
        <v>50</v>
      </c>
      <c r="Z1430" s="72" t="s">
        <v>39</v>
      </c>
      <c r="AA1430" s="72" t="s">
        <v>63</v>
      </c>
      <c r="AB1430" s="72">
        <v>64.900000000000006</v>
      </c>
      <c r="AC1430" s="72">
        <v>60.17</v>
      </c>
      <c r="AD1430" s="72" t="s">
        <v>32</v>
      </c>
      <c r="AE1430" s="73">
        <v>43976</v>
      </c>
      <c r="AF1430" s="72">
        <v>22</v>
      </c>
      <c r="AG1430" s="76" t="s">
        <v>40</v>
      </c>
    </row>
    <row r="1431" spans="5:33" x14ac:dyDescent="0.3">
      <c r="E1431" s="71" t="s">
        <v>2856</v>
      </c>
      <c r="F1431" s="72" t="s">
        <v>5418</v>
      </c>
      <c r="G1431" s="72" t="s">
        <v>7430</v>
      </c>
      <c r="H1431" s="72" t="s">
        <v>30</v>
      </c>
      <c r="I1431" s="72" t="s">
        <v>8031</v>
      </c>
      <c r="J1431" s="72" t="s">
        <v>8024</v>
      </c>
      <c r="K1431" s="72" t="s">
        <v>2857</v>
      </c>
      <c r="L1431" s="73">
        <v>45500</v>
      </c>
      <c r="M1431" s="74">
        <v>0.35828703703703701</v>
      </c>
      <c r="N1431" s="72">
        <v>402.13</v>
      </c>
      <c r="O1431" s="72">
        <v>3320.8</v>
      </c>
      <c r="P1431" s="72">
        <v>3722.93</v>
      </c>
      <c r="Q1431" s="72">
        <v>2595.35</v>
      </c>
      <c r="R1431" s="75">
        <v>45639</v>
      </c>
      <c r="S1431" s="72" t="str">
        <f>TEXT(Table15[[#This Row],[Billing_Date]],"YYYY")</f>
        <v>2024</v>
      </c>
      <c r="T1431" s="75">
        <v>45863</v>
      </c>
      <c r="U1431" s="72" t="s">
        <v>49</v>
      </c>
      <c r="V1431" s="72">
        <f>IF(Table15[[#This Row],[Payment_Status]]="Paid",1,0)</f>
        <v>0</v>
      </c>
      <c r="W1431" s="72">
        <f>IF(Table15[[#This Row],[Payment_Status]]="Unpaid",1,0)</f>
        <v>1</v>
      </c>
      <c r="X1431" s="72">
        <f>IF(Table15[[#This Row],[Payment_Status]]="Pending",1,0)</f>
        <v>0</v>
      </c>
      <c r="Y1431" s="72" t="s">
        <v>38</v>
      </c>
      <c r="Z1431" s="72" t="s">
        <v>39</v>
      </c>
      <c r="AA1431" s="72" t="s">
        <v>45</v>
      </c>
      <c r="AB1431" s="72">
        <v>254.01</v>
      </c>
      <c r="AC1431" s="72">
        <v>148.12</v>
      </c>
      <c r="AD1431" s="72" t="s">
        <v>46</v>
      </c>
      <c r="AE1431" s="73">
        <v>43735</v>
      </c>
      <c r="AF1431" s="72">
        <v>62</v>
      </c>
      <c r="AG1431" s="76" t="s">
        <v>64</v>
      </c>
    </row>
    <row r="1432" spans="5:33" x14ac:dyDescent="0.3">
      <c r="E1432" s="71" t="s">
        <v>3464</v>
      </c>
      <c r="F1432" s="72" t="s">
        <v>5419</v>
      </c>
      <c r="G1432" s="72" t="s">
        <v>7431</v>
      </c>
      <c r="H1432" s="72" t="s">
        <v>30</v>
      </c>
      <c r="I1432" s="72" t="s">
        <v>8027</v>
      </c>
      <c r="J1432" s="72" t="s">
        <v>8022</v>
      </c>
      <c r="K1432" s="72" t="s">
        <v>3465</v>
      </c>
      <c r="L1432" s="73">
        <v>45589</v>
      </c>
      <c r="M1432" s="74">
        <v>0.12457175925925926</v>
      </c>
      <c r="N1432" s="72">
        <v>144.69999999999999</v>
      </c>
      <c r="O1432" s="72">
        <v>2104.9499999999998</v>
      </c>
      <c r="P1432" s="72">
        <v>2249.6499999999901</v>
      </c>
      <c r="Q1432" s="72">
        <v>705.3</v>
      </c>
      <c r="R1432" s="75">
        <v>45604</v>
      </c>
      <c r="S1432" s="72" t="str">
        <f>TEXT(Table15[[#This Row],[Billing_Date]],"YYYY")</f>
        <v>2024</v>
      </c>
      <c r="T1432" s="75">
        <v>45860</v>
      </c>
      <c r="U1432" s="72" t="s">
        <v>37</v>
      </c>
      <c r="V1432" s="72">
        <f>IF(Table15[[#This Row],[Payment_Status]]="Paid",1,0)</f>
        <v>0</v>
      </c>
      <c r="W1432" s="72">
        <f>IF(Table15[[#This Row],[Payment_Status]]="Unpaid",1,0)</f>
        <v>0</v>
      </c>
      <c r="X1432" s="72">
        <f>IF(Table15[[#This Row],[Payment_Status]]="Pending",1,0)</f>
        <v>1</v>
      </c>
      <c r="Y1432" s="72" t="s">
        <v>29</v>
      </c>
      <c r="Z1432" s="72" t="s">
        <v>44</v>
      </c>
      <c r="AA1432" s="72" t="s">
        <v>31</v>
      </c>
      <c r="AB1432" s="72">
        <v>79.209999999999994</v>
      </c>
      <c r="AC1432" s="72">
        <v>65.489999999999995</v>
      </c>
      <c r="AD1432" s="72" t="s">
        <v>46</v>
      </c>
      <c r="AE1432" s="73">
        <v>44601</v>
      </c>
      <c r="AF1432" s="72">
        <v>35</v>
      </c>
      <c r="AG1432" s="76" t="s">
        <v>64</v>
      </c>
    </row>
    <row r="1433" spans="5:33" x14ac:dyDescent="0.3">
      <c r="E1433" s="71" t="s">
        <v>2860</v>
      </c>
      <c r="F1433" s="72" t="s">
        <v>5420</v>
      </c>
      <c r="G1433" s="72" t="s">
        <v>7432</v>
      </c>
      <c r="H1433" s="72" t="s">
        <v>35</v>
      </c>
      <c r="I1433" s="72" t="s">
        <v>8027</v>
      </c>
      <c r="J1433" s="72" t="s">
        <v>8022</v>
      </c>
      <c r="K1433" s="72" t="s">
        <v>2861</v>
      </c>
      <c r="L1433" s="73">
        <v>45797</v>
      </c>
      <c r="M1433" s="74">
        <v>0.70263888888888892</v>
      </c>
      <c r="N1433" s="72">
        <v>278.25</v>
      </c>
      <c r="O1433" s="72">
        <v>2186.19</v>
      </c>
      <c r="P1433" s="72">
        <v>2464.44</v>
      </c>
      <c r="Q1433" s="72">
        <v>1646.54</v>
      </c>
      <c r="R1433" s="75">
        <v>45800</v>
      </c>
      <c r="S1433" s="72" t="str">
        <f>TEXT(Table15[[#This Row],[Billing_Date]],"YYYY")</f>
        <v>2025</v>
      </c>
      <c r="T1433" s="75">
        <v>45876</v>
      </c>
      <c r="U1433" s="72" t="s">
        <v>28</v>
      </c>
      <c r="V1433" s="72">
        <f>IF(Table15[[#This Row],[Payment_Status]]="Paid",1,0)</f>
        <v>1</v>
      </c>
      <c r="W1433" s="72">
        <f>IF(Table15[[#This Row],[Payment_Status]]="Unpaid",1,0)</f>
        <v>0</v>
      </c>
      <c r="X1433" s="72">
        <f>IF(Table15[[#This Row],[Payment_Status]]="Pending",1,0)</f>
        <v>0</v>
      </c>
      <c r="Y1433" s="72" t="s">
        <v>43</v>
      </c>
      <c r="Z1433" s="72" t="s">
        <v>44</v>
      </c>
      <c r="AA1433" s="72" t="s">
        <v>45</v>
      </c>
      <c r="AB1433" s="72">
        <v>176.68</v>
      </c>
      <c r="AC1433" s="72">
        <v>101.57</v>
      </c>
      <c r="AD1433" s="72" t="s">
        <v>32</v>
      </c>
      <c r="AE1433" s="73">
        <v>43338</v>
      </c>
      <c r="AF1433" s="72">
        <v>59</v>
      </c>
      <c r="AG1433" s="76" t="s">
        <v>40</v>
      </c>
    </row>
    <row r="1434" spans="5:33" x14ac:dyDescent="0.3">
      <c r="E1434" s="71" t="s">
        <v>2862</v>
      </c>
      <c r="F1434" s="72" t="s">
        <v>5421</v>
      </c>
      <c r="G1434" s="72" t="s">
        <v>7433</v>
      </c>
      <c r="H1434" s="72" t="s">
        <v>35</v>
      </c>
      <c r="I1434" s="72" t="s">
        <v>8028</v>
      </c>
      <c r="J1434" s="72" t="s">
        <v>8022</v>
      </c>
      <c r="K1434" s="72" t="s">
        <v>2863</v>
      </c>
      <c r="L1434" s="73">
        <v>45760</v>
      </c>
      <c r="M1434" s="74">
        <v>8.3599537037037042E-2</v>
      </c>
      <c r="N1434" s="72">
        <v>254.49</v>
      </c>
      <c r="O1434" s="72">
        <v>4592.54</v>
      </c>
      <c r="P1434" s="72">
        <v>4847.03</v>
      </c>
      <c r="Q1434" s="72">
        <v>1255.18</v>
      </c>
      <c r="R1434" s="75">
        <v>45764</v>
      </c>
      <c r="S1434" s="72" t="str">
        <f>TEXT(Table15[[#This Row],[Billing_Date]],"YYYY")</f>
        <v>2025</v>
      </c>
      <c r="T1434" s="75">
        <v>45879</v>
      </c>
      <c r="U1434" s="72" t="s">
        <v>49</v>
      </c>
      <c r="V1434" s="72">
        <f>IF(Table15[[#This Row],[Payment_Status]]="Paid",1,0)</f>
        <v>0</v>
      </c>
      <c r="W1434" s="72">
        <f>IF(Table15[[#This Row],[Payment_Status]]="Unpaid",1,0)</f>
        <v>1</v>
      </c>
      <c r="X1434" s="72">
        <f>IF(Table15[[#This Row],[Payment_Status]]="Pending",1,0)</f>
        <v>0</v>
      </c>
      <c r="Y1434" s="72" t="s">
        <v>38</v>
      </c>
      <c r="Z1434" s="72" t="s">
        <v>39</v>
      </c>
      <c r="AA1434" s="72" t="s">
        <v>31</v>
      </c>
      <c r="AB1434" s="72">
        <v>177.56</v>
      </c>
      <c r="AC1434" s="72">
        <v>76.930000000000007</v>
      </c>
      <c r="AD1434" s="72" t="s">
        <v>32</v>
      </c>
      <c r="AE1434" s="73">
        <v>45155</v>
      </c>
      <c r="AF1434" s="72">
        <v>36</v>
      </c>
      <c r="AG1434" s="76" t="s">
        <v>64</v>
      </c>
    </row>
    <row r="1435" spans="5:33" x14ac:dyDescent="0.3">
      <c r="E1435" s="71" t="s">
        <v>2864</v>
      </c>
      <c r="F1435" s="72" t="s">
        <v>5422</v>
      </c>
      <c r="G1435" s="72" t="s">
        <v>7434</v>
      </c>
      <c r="H1435" s="72" t="s">
        <v>26</v>
      </c>
      <c r="I1435" s="72" t="s">
        <v>8026</v>
      </c>
      <c r="J1435" s="72" t="s">
        <v>8021</v>
      </c>
      <c r="K1435" s="72" t="s">
        <v>2865</v>
      </c>
      <c r="L1435" s="73">
        <v>45735</v>
      </c>
      <c r="M1435" s="74">
        <v>8.8101851851851848E-2</v>
      </c>
      <c r="N1435" s="72">
        <v>210.79</v>
      </c>
      <c r="O1435" s="72">
        <v>4753.4799999999996</v>
      </c>
      <c r="P1435" s="72">
        <v>4964.2699999999904</v>
      </c>
      <c r="Q1435" s="72">
        <v>1525.33</v>
      </c>
      <c r="R1435" s="75">
        <v>45855</v>
      </c>
      <c r="S1435" s="72" t="str">
        <f>TEXT(Table15[[#This Row],[Billing_Date]],"YYYY")</f>
        <v>2025</v>
      </c>
      <c r="T1435" s="75">
        <v>45874</v>
      </c>
      <c r="U1435" s="72" t="s">
        <v>49</v>
      </c>
      <c r="V1435" s="72">
        <f>IF(Table15[[#This Row],[Payment_Status]]="Paid",1,0)</f>
        <v>0</v>
      </c>
      <c r="W1435" s="72">
        <f>IF(Table15[[#This Row],[Payment_Status]]="Unpaid",1,0)</f>
        <v>1</v>
      </c>
      <c r="X1435" s="72">
        <f>IF(Table15[[#This Row],[Payment_Status]]="Pending",1,0)</f>
        <v>0</v>
      </c>
      <c r="Y1435" s="72" t="s">
        <v>58</v>
      </c>
      <c r="Z1435" s="72" t="s">
        <v>39</v>
      </c>
      <c r="AA1435" s="72" t="s">
        <v>85</v>
      </c>
      <c r="AB1435" s="72">
        <v>141.27000000000001</v>
      </c>
      <c r="AC1435" s="72">
        <v>69.52</v>
      </c>
      <c r="AD1435" s="72" t="s">
        <v>46</v>
      </c>
      <c r="AE1435" s="73">
        <v>45089</v>
      </c>
      <c r="AF1435" s="72">
        <v>34</v>
      </c>
      <c r="AG1435" s="76" t="s">
        <v>33</v>
      </c>
    </row>
    <row r="1436" spans="5:33" x14ac:dyDescent="0.3">
      <c r="E1436" s="71" t="s">
        <v>2866</v>
      </c>
      <c r="F1436" s="72" t="s">
        <v>5423</v>
      </c>
      <c r="G1436" s="72" t="s">
        <v>7435</v>
      </c>
      <c r="H1436" s="72" t="s">
        <v>30</v>
      </c>
      <c r="I1436" s="72" t="s">
        <v>8030</v>
      </c>
      <c r="J1436" s="72" t="s">
        <v>8023</v>
      </c>
      <c r="K1436" s="72" t="s">
        <v>2867</v>
      </c>
      <c r="L1436" s="73">
        <v>45692</v>
      </c>
      <c r="M1436" s="74">
        <v>0.58510416666666665</v>
      </c>
      <c r="N1436" s="72">
        <v>276.27</v>
      </c>
      <c r="O1436" s="72">
        <v>2470.29</v>
      </c>
      <c r="P1436" s="72">
        <v>2746.56</v>
      </c>
      <c r="Q1436" s="72">
        <v>1526.77</v>
      </c>
      <c r="R1436" s="75">
        <v>45695</v>
      </c>
      <c r="S1436" s="72" t="str">
        <f>TEXT(Table15[[#This Row],[Billing_Date]],"YYYY")</f>
        <v>2025</v>
      </c>
      <c r="T1436" s="75">
        <v>45863</v>
      </c>
      <c r="U1436" s="72" t="s">
        <v>49</v>
      </c>
      <c r="V1436" s="72">
        <f>IF(Table15[[#This Row],[Payment_Status]]="Paid",1,0)</f>
        <v>0</v>
      </c>
      <c r="W1436" s="72">
        <f>IF(Table15[[#This Row],[Payment_Status]]="Unpaid",1,0)</f>
        <v>1</v>
      </c>
      <c r="X1436" s="72">
        <f>IF(Table15[[#This Row],[Payment_Status]]="Pending",1,0)</f>
        <v>0</v>
      </c>
      <c r="Y1436" s="72" t="s">
        <v>50</v>
      </c>
      <c r="Z1436" s="72" t="s">
        <v>39</v>
      </c>
      <c r="AA1436" s="72" t="s">
        <v>31</v>
      </c>
      <c r="AB1436" s="72">
        <v>123.37</v>
      </c>
      <c r="AC1436" s="72">
        <v>152.9</v>
      </c>
      <c r="AD1436" s="72" t="s">
        <v>32</v>
      </c>
      <c r="AE1436" s="73">
        <v>44034</v>
      </c>
      <c r="AF1436" s="72">
        <v>21</v>
      </c>
      <c r="AG1436" s="76" t="s">
        <v>33</v>
      </c>
    </row>
    <row r="1437" spans="5:33" x14ac:dyDescent="0.3">
      <c r="E1437" s="71" t="s">
        <v>2868</v>
      </c>
      <c r="F1437" s="72" t="s">
        <v>5424</v>
      </c>
      <c r="G1437" s="72" t="s">
        <v>7436</v>
      </c>
      <c r="H1437" s="72" t="s">
        <v>26</v>
      </c>
      <c r="I1437" s="72" t="s">
        <v>8029</v>
      </c>
      <c r="J1437" s="72" t="s">
        <v>8020</v>
      </c>
      <c r="K1437" s="72" t="s">
        <v>2869</v>
      </c>
      <c r="L1437" s="73">
        <v>45776</v>
      </c>
      <c r="M1437" s="74">
        <v>0.21702546296296296</v>
      </c>
      <c r="N1437" s="72">
        <v>68.260000000000005</v>
      </c>
      <c r="O1437" s="72">
        <v>1495.05</v>
      </c>
      <c r="P1437" s="72">
        <v>1563.31</v>
      </c>
      <c r="Q1437" s="72">
        <v>414.4</v>
      </c>
      <c r="R1437" s="75">
        <v>45780</v>
      </c>
      <c r="S1437" s="72" t="str">
        <f>TEXT(Table15[[#This Row],[Billing_Date]],"YYYY")</f>
        <v>2025</v>
      </c>
      <c r="T1437" s="75">
        <v>45859</v>
      </c>
      <c r="U1437" s="72" t="s">
        <v>49</v>
      </c>
      <c r="V1437" s="72">
        <f>IF(Table15[[#This Row],[Payment_Status]]="Paid",1,0)</f>
        <v>0</v>
      </c>
      <c r="W1437" s="72">
        <f>IF(Table15[[#This Row],[Payment_Status]]="Unpaid",1,0)</f>
        <v>1</v>
      </c>
      <c r="X1437" s="72">
        <f>IF(Table15[[#This Row],[Payment_Status]]="Pending",1,0)</f>
        <v>0</v>
      </c>
      <c r="Y1437" s="72" t="s">
        <v>58</v>
      </c>
      <c r="Z1437" s="72" t="s">
        <v>44</v>
      </c>
      <c r="AA1437" s="72" t="s">
        <v>51</v>
      </c>
      <c r="AB1437" s="72">
        <v>46.13</v>
      </c>
      <c r="AC1437" s="72">
        <v>22.13</v>
      </c>
      <c r="AD1437" s="72" t="s">
        <v>32</v>
      </c>
      <c r="AE1437" s="73">
        <v>42694</v>
      </c>
      <c r="AF1437" s="72">
        <v>56</v>
      </c>
      <c r="AG1437" s="76" t="s">
        <v>64</v>
      </c>
    </row>
    <row r="1438" spans="5:33" x14ac:dyDescent="0.3">
      <c r="E1438" s="71" t="s">
        <v>2870</v>
      </c>
      <c r="F1438" s="72" t="s">
        <v>5425</v>
      </c>
      <c r="G1438" s="72" t="s">
        <v>7437</v>
      </c>
      <c r="H1438" s="72" t="s">
        <v>35</v>
      </c>
      <c r="I1438" s="72" t="s">
        <v>8026</v>
      </c>
      <c r="J1438" s="72" t="s">
        <v>8021</v>
      </c>
      <c r="K1438" s="72" t="s">
        <v>2871</v>
      </c>
      <c r="L1438" s="73">
        <v>45550</v>
      </c>
      <c r="M1438" s="74">
        <v>0.88186342592592593</v>
      </c>
      <c r="N1438" s="72">
        <v>230.2</v>
      </c>
      <c r="O1438" s="72">
        <v>4610.7299999999996</v>
      </c>
      <c r="P1438" s="72">
        <v>4840.9299999999903</v>
      </c>
      <c r="Q1438" s="72">
        <v>1214.47</v>
      </c>
      <c r="R1438" s="75">
        <v>45843</v>
      </c>
      <c r="S1438" s="72" t="str">
        <f>TEXT(Table15[[#This Row],[Billing_Date]],"YYYY")</f>
        <v>2025</v>
      </c>
      <c r="T1438" s="75">
        <v>45876</v>
      </c>
      <c r="U1438" s="72" t="s">
        <v>28</v>
      </c>
      <c r="V1438" s="72">
        <f>IF(Table15[[#This Row],[Payment_Status]]="Paid",1,0)</f>
        <v>1</v>
      </c>
      <c r="W1438" s="72">
        <f>IF(Table15[[#This Row],[Payment_Status]]="Unpaid",1,0)</f>
        <v>0</v>
      </c>
      <c r="X1438" s="72">
        <f>IF(Table15[[#This Row],[Payment_Status]]="Pending",1,0)</f>
        <v>0</v>
      </c>
      <c r="Y1438" s="72" t="s">
        <v>29</v>
      </c>
      <c r="Z1438" s="72" t="s">
        <v>30</v>
      </c>
      <c r="AA1438" s="72" t="s">
        <v>63</v>
      </c>
      <c r="AB1438" s="72">
        <v>145.46</v>
      </c>
      <c r="AC1438" s="72">
        <v>84.74</v>
      </c>
      <c r="AD1438" s="72" t="s">
        <v>32</v>
      </c>
      <c r="AE1438" s="73">
        <v>42405</v>
      </c>
      <c r="AF1438" s="72">
        <v>65</v>
      </c>
      <c r="AG1438" s="76" t="s">
        <v>40</v>
      </c>
    </row>
    <row r="1439" spans="5:33" x14ac:dyDescent="0.3">
      <c r="E1439" s="71" t="s">
        <v>2872</v>
      </c>
      <c r="F1439" s="72" t="s">
        <v>5426</v>
      </c>
      <c r="G1439" s="72" t="s">
        <v>7438</v>
      </c>
      <c r="H1439" s="72" t="s">
        <v>30</v>
      </c>
      <c r="I1439" s="72" t="s">
        <v>8027</v>
      </c>
      <c r="J1439" s="72" t="s">
        <v>8022</v>
      </c>
      <c r="K1439" s="72" t="s">
        <v>2873</v>
      </c>
      <c r="L1439" s="73">
        <v>45787</v>
      </c>
      <c r="M1439" s="74">
        <v>0.72930555555555554</v>
      </c>
      <c r="N1439" s="72">
        <v>249.05</v>
      </c>
      <c r="O1439" s="72">
        <v>1781.46</v>
      </c>
      <c r="P1439" s="72">
        <v>2030.51</v>
      </c>
      <c r="Q1439" s="72">
        <v>1482.64</v>
      </c>
      <c r="R1439" s="75">
        <v>45790</v>
      </c>
      <c r="S1439" s="72" t="str">
        <f>TEXT(Table15[[#This Row],[Billing_Date]],"YYYY")</f>
        <v>2025</v>
      </c>
      <c r="T1439" s="75">
        <v>45866</v>
      </c>
      <c r="U1439" s="72" t="s">
        <v>37</v>
      </c>
      <c r="V1439" s="72">
        <f>IF(Table15[[#This Row],[Payment_Status]]="Paid",1,0)</f>
        <v>0</v>
      </c>
      <c r="W1439" s="72">
        <f>IF(Table15[[#This Row],[Payment_Status]]="Unpaid",1,0)</f>
        <v>0</v>
      </c>
      <c r="X1439" s="72">
        <f>IF(Table15[[#This Row],[Payment_Status]]="Pending",1,0)</f>
        <v>1</v>
      </c>
      <c r="Y1439" s="72" t="s">
        <v>50</v>
      </c>
      <c r="Z1439" s="72" t="s">
        <v>44</v>
      </c>
      <c r="AA1439" s="72" t="s">
        <v>45</v>
      </c>
      <c r="AB1439" s="72">
        <v>129.72</v>
      </c>
      <c r="AC1439" s="72">
        <v>119.33</v>
      </c>
      <c r="AD1439" s="72" t="s">
        <v>32</v>
      </c>
      <c r="AE1439" s="73">
        <v>43219</v>
      </c>
      <c r="AF1439" s="72">
        <v>51</v>
      </c>
      <c r="AG1439" s="76" t="s">
        <v>33</v>
      </c>
    </row>
    <row r="1440" spans="5:33" x14ac:dyDescent="0.3">
      <c r="E1440" s="71" t="s">
        <v>2874</v>
      </c>
      <c r="F1440" s="72" t="s">
        <v>5427</v>
      </c>
      <c r="G1440" s="72" t="s">
        <v>7439</v>
      </c>
      <c r="H1440" s="72" t="s">
        <v>26</v>
      </c>
      <c r="I1440" s="72" t="s">
        <v>8026</v>
      </c>
      <c r="J1440" s="72" t="s">
        <v>8021</v>
      </c>
      <c r="K1440" s="72" t="s">
        <v>2875</v>
      </c>
      <c r="L1440" s="73">
        <v>45853</v>
      </c>
      <c r="M1440" s="74">
        <v>0.66381944444444441</v>
      </c>
      <c r="N1440" s="72">
        <v>122.59</v>
      </c>
      <c r="O1440" s="72">
        <v>4242.9799999999996</v>
      </c>
      <c r="P1440" s="72">
        <v>4365.57</v>
      </c>
      <c r="Q1440" s="72">
        <v>824.96</v>
      </c>
      <c r="R1440" s="75">
        <v>45854</v>
      </c>
      <c r="S1440" s="72" t="str">
        <f>TEXT(Table15[[#This Row],[Billing_Date]],"YYYY")</f>
        <v>2025</v>
      </c>
      <c r="T1440" s="75">
        <v>45874</v>
      </c>
      <c r="U1440" s="72" t="s">
        <v>37</v>
      </c>
      <c r="V1440" s="72">
        <f>IF(Table15[[#This Row],[Payment_Status]]="Paid",1,0)</f>
        <v>0</v>
      </c>
      <c r="W1440" s="72">
        <f>IF(Table15[[#This Row],[Payment_Status]]="Unpaid",1,0)</f>
        <v>0</v>
      </c>
      <c r="X1440" s="72">
        <f>IF(Table15[[#This Row],[Payment_Status]]="Pending",1,0)</f>
        <v>1</v>
      </c>
      <c r="Y1440" s="72" t="s">
        <v>29</v>
      </c>
      <c r="Z1440" s="72" t="s">
        <v>39</v>
      </c>
      <c r="AA1440" s="72" t="s">
        <v>51</v>
      </c>
      <c r="AB1440" s="72">
        <v>60.66</v>
      </c>
      <c r="AC1440" s="72">
        <v>61.93</v>
      </c>
      <c r="AD1440" s="72" t="s">
        <v>32</v>
      </c>
      <c r="AE1440" s="73">
        <v>42607</v>
      </c>
      <c r="AF1440" s="72">
        <v>52</v>
      </c>
      <c r="AG1440" s="76" t="s">
        <v>33</v>
      </c>
    </row>
    <row r="1441" spans="5:33" x14ac:dyDescent="0.3">
      <c r="E1441" s="71" t="s">
        <v>2876</v>
      </c>
      <c r="F1441" s="72" t="s">
        <v>5428</v>
      </c>
      <c r="G1441" s="72" t="s">
        <v>7440</v>
      </c>
      <c r="H1441" s="72" t="s">
        <v>26</v>
      </c>
      <c r="I1441" s="72" t="s">
        <v>8031</v>
      </c>
      <c r="J1441" s="72" t="s">
        <v>8024</v>
      </c>
      <c r="K1441" s="72" t="s">
        <v>2877</v>
      </c>
      <c r="L1441" s="73">
        <v>45653</v>
      </c>
      <c r="M1441" s="74">
        <v>0.51870370370370367</v>
      </c>
      <c r="N1441" s="72">
        <v>315.87</v>
      </c>
      <c r="O1441" s="72">
        <v>2548.6999999999998</v>
      </c>
      <c r="P1441" s="72">
        <v>2864.5699999999902</v>
      </c>
      <c r="Q1441" s="72">
        <v>1760.28</v>
      </c>
      <c r="R1441" s="75">
        <v>45656</v>
      </c>
      <c r="S1441" s="72" t="str">
        <f>TEXT(Table15[[#This Row],[Billing_Date]],"YYYY")</f>
        <v>2024</v>
      </c>
      <c r="T1441" s="75">
        <v>45876</v>
      </c>
      <c r="U1441" s="72" t="s">
        <v>28</v>
      </c>
      <c r="V1441" s="72">
        <f>IF(Table15[[#This Row],[Payment_Status]]="Paid",1,0)</f>
        <v>1</v>
      </c>
      <c r="W1441" s="72">
        <f>IF(Table15[[#This Row],[Payment_Status]]="Unpaid",1,0)</f>
        <v>0</v>
      </c>
      <c r="X1441" s="72">
        <f>IF(Table15[[#This Row],[Payment_Status]]="Pending",1,0)</f>
        <v>0</v>
      </c>
      <c r="Y1441" s="72" t="s">
        <v>29</v>
      </c>
      <c r="Z1441" s="72" t="s">
        <v>39</v>
      </c>
      <c r="AA1441" s="72" t="s">
        <v>31</v>
      </c>
      <c r="AB1441" s="72">
        <v>200.17</v>
      </c>
      <c r="AC1441" s="72">
        <v>115.7</v>
      </c>
      <c r="AD1441" s="72" t="s">
        <v>46</v>
      </c>
      <c r="AE1441" s="73">
        <v>43780</v>
      </c>
      <c r="AF1441" s="72">
        <v>34</v>
      </c>
      <c r="AG1441" s="76" t="s">
        <v>64</v>
      </c>
    </row>
    <row r="1442" spans="5:33" x14ac:dyDescent="0.3">
      <c r="E1442" s="71" t="s">
        <v>2878</v>
      </c>
      <c r="F1442" s="72" t="s">
        <v>5429</v>
      </c>
      <c r="G1442" s="72" t="s">
        <v>7441</v>
      </c>
      <c r="H1442" s="72" t="s">
        <v>35</v>
      </c>
      <c r="I1442" s="72" t="s">
        <v>8027</v>
      </c>
      <c r="J1442" s="72" t="s">
        <v>8022</v>
      </c>
      <c r="K1442" s="72" t="s">
        <v>2879</v>
      </c>
      <c r="L1442" s="73">
        <v>45809</v>
      </c>
      <c r="M1442" s="74">
        <v>0.84807870370370375</v>
      </c>
      <c r="N1442" s="72">
        <v>90.32</v>
      </c>
      <c r="O1442" s="72">
        <v>1776.92</v>
      </c>
      <c r="P1442" s="72">
        <v>1867.24</v>
      </c>
      <c r="Q1442" s="72">
        <v>510.88</v>
      </c>
      <c r="R1442" s="75">
        <v>45812</v>
      </c>
      <c r="S1442" s="72" t="str">
        <f>TEXT(Table15[[#This Row],[Billing_Date]],"YYYY")</f>
        <v>2025</v>
      </c>
      <c r="T1442" s="75">
        <v>45868</v>
      </c>
      <c r="U1442" s="72" t="s">
        <v>37</v>
      </c>
      <c r="V1442" s="72">
        <f>IF(Table15[[#This Row],[Payment_Status]]="Paid",1,0)</f>
        <v>0</v>
      </c>
      <c r="W1442" s="72">
        <f>IF(Table15[[#This Row],[Payment_Status]]="Unpaid",1,0)</f>
        <v>0</v>
      </c>
      <c r="X1442" s="72">
        <f>IF(Table15[[#This Row],[Payment_Status]]="Pending",1,0)</f>
        <v>1</v>
      </c>
      <c r="Y1442" s="72" t="s">
        <v>43</v>
      </c>
      <c r="Z1442" s="72" t="s">
        <v>39</v>
      </c>
      <c r="AA1442" s="72" t="s">
        <v>63</v>
      </c>
      <c r="AB1442" s="72">
        <v>46.34</v>
      </c>
      <c r="AC1442" s="72">
        <v>43.98</v>
      </c>
      <c r="AD1442" s="72" t="s">
        <v>32</v>
      </c>
      <c r="AE1442" s="73">
        <v>45331</v>
      </c>
      <c r="AF1442" s="72">
        <v>73</v>
      </c>
      <c r="AG1442" s="76" t="s">
        <v>40</v>
      </c>
    </row>
    <row r="1443" spans="5:33" x14ac:dyDescent="0.3">
      <c r="E1443" s="71" t="s">
        <v>3791</v>
      </c>
      <c r="F1443" s="72" t="s">
        <v>5430</v>
      </c>
      <c r="G1443" s="72" t="s">
        <v>7442</v>
      </c>
      <c r="H1443" s="72" t="s">
        <v>35</v>
      </c>
      <c r="I1443" s="72" t="s">
        <v>8031</v>
      </c>
      <c r="J1443" s="72" t="s">
        <v>8024</v>
      </c>
      <c r="K1443" s="72" t="s">
        <v>3792</v>
      </c>
      <c r="L1443" s="73">
        <v>45712</v>
      </c>
      <c r="M1443" s="74">
        <v>0.93357638888888894</v>
      </c>
      <c r="N1443" s="72">
        <v>147.87</v>
      </c>
      <c r="O1443" s="72">
        <v>4875.57</v>
      </c>
      <c r="P1443" s="72">
        <v>5023.4399999999996</v>
      </c>
      <c r="Q1443" s="72">
        <v>984.26</v>
      </c>
      <c r="R1443" s="75">
        <v>45721</v>
      </c>
      <c r="S1443" s="72" t="str">
        <f>TEXT(Table15[[#This Row],[Billing_Date]],"YYYY")</f>
        <v>2025</v>
      </c>
      <c r="T1443" s="75">
        <v>45879</v>
      </c>
      <c r="U1443" s="72" t="s">
        <v>28</v>
      </c>
      <c r="V1443" s="72">
        <f>IF(Table15[[#This Row],[Payment_Status]]="Paid",1,0)</f>
        <v>1</v>
      </c>
      <c r="W1443" s="72">
        <f>IF(Table15[[#This Row],[Payment_Status]]="Unpaid",1,0)</f>
        <v>0</v>
      </c>
      <c r="X1443" s="72">
        <f>IF(Table15[[#This Row],[Payment_Status]]="Pending",1,0)</f>
        <v>0</v>
      </c>
      <c r="Y1443" s="72" t="s">
        <v>58</v>
      </c>
      <c r="Z1443" s="72" t="s">
        <v>44</v>
      </c>
      <c r="AA1443" s="72" t="s">
        <v>31</v>
      </c>
      <c r="AB1443" s="72">
        <v>101.83</v>
      </c>
      <c r="AC1443" s="72">
        <v>46.04</v>
      </c>
      <c r="AD1443" s="72" t="s">
        <v>32</v>
      </c>
      <c r="AE1443" s="73">
        <v>44540</v>
      </c>
      <c r="AF1443" s="72">
        <v>21</v>
      </c>
      <c r="AG1443" s="76" t="s">
        <v>33</v>
      </c>
    </row>
    <row r="1444" spans="5:33" x14ac:dyDescent="0.3">
      <c r="E1444" s="71" t="s">
        <v>726</v>
      </c>
      <c r="F1444" s="72" t="s">
        <v>5431</v>
      </c>
      <c r="G1444" s="72" t="s">
        <v>7443</v>
      </c>
      <c r="H1444" s="72" t="s">
        <v>30</v>
      </c>
      <c r="I1444" s="72" t="s">
        <v>8028</v>
      </c>
      <c r="J1444" s="72" t="s">
        <v>8022</v>
      </c>
      <c r="K1444" s="72" t="s">
        <v>727</v>
      </c>
      <c r="L1444" s="73">
        <v>45797</v>
      </c>
      <c r="M1444" s="74">
        <v>0.1665625</v>
      </c>
      <c r="N1444" s="72">
        <v>384.04</v>
      </c>
      <c r="O1444" s="72">
        <v>4631.34</v>
      </c>
      <c r="P1444" s="72">
        <v>5015.38</v>
      </c>
      <c r="Q1444" s="72">
        <v>1842.1</v>
      </c>
      <c r="R1444" s="75">
        <v>45798</v>
      </c>
      <c r="S1444" s="72" t="str">
        <f>TEXT(Table15[[#This Row],[Billing_Date]],"YYYY")</f>
        <v>2025</v>
      </c>
      <c r="T1444" s="75">
        <v>45876</v>
      </c>
      <c r="U1444" s="72" t="s">
        <v>37</v>
      </c>
      <c r="V1444" s="72">
        <f>IF(Table15[[#This Row],[Payment_Status]]="Paid",1,0)</f>
        <v>0</v>
      </c>
      <c r="W1444" s="72">
        <f>IF(Table15[[#This Row],[Payment_Status]]="Unpaid",1,0)</f>
        <v>0</v>
      </c>
      <c r="X1444" s="72">
        <f>IF(Table15[[#This Row],[Payment_Status]]="Pending",1,0)</f>
        <v>1</v>
      </c>
      <c r="Y1444" s="72" t="s">
        <v>43</v>
      </c>
      <c r="Z1444" s="72" t="s">
        <v>30</v>
      </c>
      <c r="AA1444" s="72" t="s">
        <v>31</v>
      </c>
      <c r="AB1444" s="72">
        <v>157.80000000000001</v>
      </c>
      <c r="AC1444" s="72">
        <v>226.24</v>
      </c>
      <c r="AD1444" s="72" t="s">
        <v>32</v>
      </c>
      <c r="AE1444" s="73">
        <v>43802</v>
      </c>
      <c r="AF1444" s="72">
        <v>56</v>
      </c>
      <c r="AG1444" s="76" t="s">
        <v>64</v>
      </c>
    </row>
    <row r="1445" spans="5:33" x14ac:dyDescent="0.3">
      <c r="E1445" s="71" t="s">
        <v>2884</v>
      </c>
      <c r="F1445" s="72" t="s">
        <v>5432</v>
      </c>
      <c r="G1445" s="72" t="s">
        <v>7444</v>
      </c>
      <c r="H1445" s="72" t="s">
        <v>35</v>
      </c>
      <c r="I1445" s="72" t="s">
        <v>8026</v>
      </c>
      <c r="J1445" s="72" t="s">
        <v>8021</v>
      </c>
      <c r="K1445" s="72" t="s">
        <v>2885</v>
      </c>
      <c r="L1445" s="73">
        <v>45771</v>
      </c>
      <c r="M1445" s="74">
        <v>0.78946759259259258</v>
      </c>
      <c r="N1445" s="72">
        <v>377.99</v>
      </c>
      <c r="O1445" s="72">
        <v>3564.74</v>
      </c>
      <c r="P1445" s="72">
        <v>3942.72999999999</v>
      </c>
      <c r="Q1445" s="72">
        <v>1921.15</v>
      </c>
      <c r="R1445" s="75">
        <v>45848</v>
      </c>
      <c r="S1445" s="72" t="str">
        <f>TEXT(Table15[[#This Row],[Billing_Date]],"YYYY")</f>
        <v>2025</v>
      </c>
      <c r="T1445" s="75">
        <v>45878</v>
      </c>
      <c r="U1445" s="72" t="s">
        <v>28</v>
      </c>
      <c r="V1445" s="72">
        <f>IF(Table15[[#This Row],[Payment_Status]]="Paid",1,0)</f>
        <v>1</v>
      </c>
      <c r="W1445" s="72">
        <f>IF(Table15[[#This Row],[Payment_Status]]="Unpaid",1,0)</f>
        <v>0</v>
      </c>
      <c r="X1445" s="72">
        <f>IF(Table15[[#This Row],[Payment_Status]]="Pending",1,0)</f>
        <v>0</v>
      </c>
      <c r="Y1445" s="72" t="s">
        <v>38</v>
      </c>
      <c r="Z1445" s="72" t="s">
        <v>39</v>
      </c>
      <c r="AA1445" s="72" t="s">
        <v>63</v>
      </c>
      <c r="AB1445" s="72">
        <v>189.28</v>
      </c>
      <c r="AC1445" s="72">
        <v>188.71</v>
      </c>
      <c r="AD1445" s="72" t="s">
        <v>32</v>
      </c>
      <c r="AE1445" s="73">
        <v>44691</v>
      </c>
      <c r="AF1445" s="72">
        <v>72</v>
      </c>
      <c r="AG1445" s="76" t="s">
        <v>64</v>
      </c>
    </row>
    <row r="1446" spans="5:33" x14ac:dyDescent="0.3">
      <c r="E1446" s="71" t="s">
        <v>3208</v>
      </c>
      <c r="F1446" s="72" t="s">
        <v>5433</v>
      </c>
      <c r="G1446" s="72" t="s">
        <v>7445</v>
      </c>
      <c r="H1446" s="72" t="s">
        <v>30</v>
      </c>
      <c r="I1446" s="72" t="s">
        <v>8030</v>
      </c>
      <c r="J1446" s="72" t="s">
        <v>8023</v>
      </c>
      <c r="K1446" s="72" t="s">
        <v>3209</v>
      </c>
      <c r="L1446" s="73">
        <v>45738</v>
      </c>
      <c r="M1446" s="74">
        <v>0.97896990740740741</v>
      </c>
      <c r="N1446" s="72">
        <v>345.44</v>
      </c>
      <c r="O1446" s="72">
        <v>3731.63</v>
      </c>
      <c r="P1446" s="72">
        <v>4077.07</v>
      </c>
      <c r="Q1446" s="72">
        <v>1614.15</v>
      </c>
      <c r="R1446" s="75">
        <v>45741</v>
      </c>
      <c r="S1446" s="72" t="str">
        <f>TEXT(Table15[[#This Row],[Billing_Date]],"YYYY")</f>
        <v>2025</v>
      </c>
      <c r="T1446" s="75">
        <v>45880</v>
      </c>
      <c r="U1446" s="72" t="s">
        <v>28</v>
      </c>
      <c r="V1446" s="72">
        <f>IF(Table15[[#This Row],[Payment_Status]]="Paid",1,0)</f>
        <v>1</v>
      </c>
      <c r="W1446" s="72">
        <f>IF(Table15[[#This Row],[Payment_Status]]="Unpaid",1,0)</f>
        <v>0</v>
      </c>
      <c r="X1446" s="72">
        <f>IF(Table15[[#This Row],[Payment_Status]]="Pending",1,0)</f>
        <v>0</v>
      </c>
      <c r="Y1446" s="72" t="s">
        <v>38</v>
      </c>
      <c r="Z1446" s="72" t="s">
        <v>30</v>
      </c>
      <c r="AA1446" s="72" t="s">
        <v>63</v>
      </c>
      <c r="AB1446" s="72">
        <v>190.16</v>
      </c>
      <c r="AC1446" s="72">
        <v>155.28</v>
      </c>
      <c r="AD1446" s="72" t="s">
        <v>32</v>
      </c>
      <c r="AE1446" s="73">
        <v>42493</v>
      </c>
      <c r="AF1446" s="72">
        <v>66</v>
      </c>
      <c r="AG1446" s="76" t="s">
        <v>40</v>
      </c>
    </row>
    <row r="1447" spans="5:33" x14ac:dyDescent="0.3">
      <c r="E1447" s="71" t="s">
        <v>2888</v>
      </c>
      <c r="F1447" s="72" t="s">
        <v>5434</v>
      </c>
      <c r="G1447" s="72" t="s">
        <v>7446</v>
      </c>
      <c r="H1447" s="72" t="s">
        <v>30</v>
      </c>
      <c r="I1447" s="72" t="s">
        <v>8025</v>
      </c>
      <c r="J1447" s="72" t="s">
        <v>8020</v>
      </c>
      <c r="K1447" s="72" t="s">
        <v>2889</v>
      </c>
      <c r="L1447" s="73">
        <v>45647</v>
      </c>
      <c r="M1447" s="74">
        <v>0.8180439814814815</v>
      </c>
      <c r="N1447" s="72">
        <v>460.58</v>
      </c>
      <c r="O1447" s="72">
        <v>4120.28</v>
      </c>
      <c r="P1447" s="72">
        <v>4580.8599999999997</v>
      </c>
      <c r="Q1447" s="72">
        <v>2394.9299999999998</v>
      </c>
      <c r="R1447" s="75">
        <v>45652</v>
      </c>
      <c r="S1447" s="72" t="str">
        <f>TEXT(Table15[[#This Row],[Billing_Date]],"YYYY")</f>
        <v>2024</v>
      </c>
      <c r="T1447" s="75">
        <v>45861</v>
      </c>
      <c r="U1447" s="72" t="s">
        <v>37</v>
      </c>
      <c r="V1447" s="72">
        <f>IF(Table15[[#This Row],[Payment_Status]]="Paid",1,0)</f>
        <v>0</v>
      </c>
      <c r="W1447" s="72">
        <f>IF(Table15[[#This Row],[Payment_Status]]="Unpaid",1,0)</f>
        <v>0</v>
      </c>
      <c r="X1447" s="72">
        <f>IF(Table15[[#This Row],[Payment_Status]]="Pending",1,0)</f>
        <v>1</v>
      </c>
      <c r="Y1447" s="72" t="s">
        <v>50</v>
      </c>
      <c r="Z1447" s="72" t="s">
        <v>30</v>
      </c>
      <c r="AA1447" s="72" t="s">
        <v>31</v>
      </c>
      <c r="AB1447" s="72">
        <v>286.69</v>
      </c>
      <c r="AC1447" s="72">
        <v>173.89</v>
      </c>
      <c r="AD1447" s="72" t="s">
        <v>46</v>
      </c>
      <c r="AE1447" s="73">
        <v>44179</v>
      </c>
      <c r="AF1447" s="72">
        <v>61</v>
      </c>
      <c r="AG1447" s="76" t="s">
        <v>64</v>
      </c>
    </row>
    <row r="1448" spans="5:33" x14ac:dyDescent="0.3">
      <c r="E1448" s="71" t="s">
        <v>570</v>
      </c>
      <c r="F1448" s="72" t="s">
        <v>5435</v>
      </c>
      <c r="G1448" s="72" t="s">
        <v>7447</v>
      </c>
      <c r="H1448" s="72" t="s">
        <v>35</v>
      </c>
      <c r="I1448" s="72" t="s">
        <v>8031</v>
      </c>
      <c r="J1448" s="72" t="s">
        <v>8024</v>
      </c>
      <c r="K1448" s="72" t="s">
        <v>571</v>
      </c>
      <c r="L1448" s="73">
        <v>45580</v>
      </c>
      <c r="M1448" s="74">
        <v>0.11840277777777777</v>
      </c>
      <c r="N1448" s="72">
        <v>179.58</v>
      </c>
      <c r="O1448" s="72">
        <v>3151.79</v>
      </c>
      <c r="P1448" s="72">
        <v>3331.37</v>
      </c>
      <c r="Q1448" s="72">
        <v>1138.8399999999999</v>
      </c>
      <c r="R1448" s="75">
        <v>45589</v>
      </c>
      <c r="S1448" s="72" t="str">
        <f>TEXT(Table15[[#This Row],[Billing_Date]],"YYYY")</f>
        <v>2024</v>
      </c>
      <c r="T1448" s="75">
        <v>45867</v>
      </c>
      <c r="U1448" s="72" t="s">
        <v>49</v>
      </c>
      <c r="V1448" s="72">
        <f>IF(Table15[[#This Row],[Payment_Status]]="Paid",1,0)</f>
        <v>0</v>
      </c>
      <c r="W1448" s="72">
        <f>IF(Table15[[#This Row],[Payment_Status]]="Unpaid",1,0)</f>
        <v>1</v>
      </c>
      <c r="X1448" s="72">
        <f>IF(Table15[[#This Row],[Payment_Status]]="Pending",1,0)</f>
        <v>0</v>
      </c>
      <c r="Y1448" s="72" t="s">
        <v>50</v>
      </c>
      <c r="Z1448" s="72" t="s">
        <v>44</v>
      </c>
      <c r="AA1448" s="72" t="s">
        <v>63</v>
      </c>
      <c r="AB1448" s="72">
        <v>125.65</v>
      </c>
      <c r="AC1448" s="72">
        <v>53.93</v>
      </c>
      <c r="AD1448" s="72" t="s">
        <v>32</v>
      </c>
      <c r="AE1448" s="73">
        <v>42977</v>
      </c>
      <c r="AF1448" s="72">
        <v>18</v>
      </c>
      <c r="AG1448" s="76" t="s">
        <v>40</v>
      </c>
    </row>
    <row r="1449" spans="5:33" x14ac:dyDescent="0.3">
      <c r="E1449" s="71" t="s">
        <v>2892</v>
      </c>
      <c r="F1449" s="72" t="s">
        <v>5436</v>
      </c>
      <c r="G1449" s="72" t="s">
        <v>7448</v>
      </c>
      <c r="H1449" s="72" t="s">
        <v>26</v>
      </c>
      <c r="I1449" s="72" t="s">
        <v>8026</v>
      </c>
      <c r="J1449" s="72" t="s">
        <v>8021</v>
      </c>
      <c r="K1449" s="72" t="s">
        <v>2893</v>
      </c>
      <c r="L1449" s="73">
        <v>45504</v>
      </c>
      <c r="M1449" s="74">
        <v>0.42258101851851854</v>
      </c>
      <c r="N1449" s="72">
        <v>290.47000000000003</v>
      </c>
      <c r="O1449" s="72">
        <v>3161.09</v>
      </c>
      <c r="P1449" s="72">
        <v>3451.56</v>
      </c>
      <c r="Q1449" s="72">
        <v>1839.59</v>
      </c>
      <c r="R1449" s="75">
        <v>45539</v>
      </c>
      <c r="S1449" s="72" t="str">
        <f>TEXT(Table15[[#This Row],[Billing_Date]],"YYYY")</f>
        <v>2024</v>
      </c>
      <c r="T1449" s="75">
        <v>45878</v>
      </c>
      <c r="U1449" s="72" t="s">
        <v>49</v>
      </c>
      <c r="V1449" s="72">
        <f>IF(Table15[[#This Row],[Payment_Status]]="Paid",1,0)</f>
        <v>0</v>
      </c>
      <c r="W1449" s="72">
        <f>IF(Table15[[#This Row],[Payment_Status]]="Unpaid",1,0)</f>
        <v>1</v>
      </c>
      <c r="X1449" s="72">
        <f>IF(Table15[[#This Row],[Payment_Status]]="Pending",1,0)</f>
        <v>0</v>
      </c>
      <c r="Y1449" s="72" t="s">
        <v>38</v>
      </c>
      <c r="Z1449" s="72" t="s">
        <v>39</v>
      </c>
      <c r="AA1449" s="72" t="s">
        <v>63</v>
      </c>
      <c r="AB1449" s="72">
        <v>164.39</v>
      </c>
      <c r="AC1449" s="72">
        <v>126.08</v>
      </c>
      <c r="AD1449" s="72" t="s">
        <v>46</v>
      </c>
      <c r="AE1449" s="73">
        <v>42289</v>
      </c>
      <c r="AF1449" s="72">
        <v>51</v>
      </c>
      <c r="AG1449" s="76" t="s">
        <v>33</v>
      </c>
    </row>
    <row r="1450" spans="5:33" x14ac:dyDescent="0.3">
      <c r="E1450" s="71" t="s">
        <v>2894</v>
      </c>
      <c r="F1450" s="72" t="s">
        <v>5437</v>
      </c>
      <c r="G1450" s="72" t="s">
        <v>7449</v>
      </c>
      <c r="H1450" s="72" t="s">
        <v>35</v>
      </c>
      <c r="I1450" s="72" t="s">
        <v>8030</v>
      </c>
      <c r="J1450" s="72" t="s">
        <v>8023</v>
      </c>
      <c r="K1450" s="72" t="s">
        <v>2895</v>
      </c>
      <c r="L1450" s="73">
        <v>45497</v>
      </c>
      <c r="M1450" s="74">
        <v>0.78809027777777774</v>
      </c>
      <c r="N1450" s="72">
        <v>19.420000000000002</v>
      </c>
      <c r="O1450" s="72">
        <v>1691.65</v>
      </c>
      <c r="P1450" s="72">
        <v>1711.07</v>
      </c>
      <c r="Q1450" s="72">
        <v>113.08</v>
      </c>
      <c r="R1450" s="75">
        <v>45731</v>
      </c>
      <c r="S1450" s="72" t="str">
        <f>TEXT(Table15[[#This Row],[Billing_Date]],"YYYY")</f>
        <v>2025</v>
      </c>
      <c r="T1450" s="75">
        <v>45871</v>
      </c>
      <c r="U1450" s="72" t="s">
        <v>49</v>
      </c>
      <c r="V1450" s="72">
        <f>IF(Table15[[#This Row],[Payment_Status]]="Paid",1,0)</f>
        <v>0</v>
      </c>
      <c r="W1450" s="72">
        <f>IF(Table15[[#This Row],[Payment_Status]]="Unpaid",1,0)</f>
        <v>1</v>
      </c>
      <c r="X1450" s="72">
        <f>IF(Table15[[#This Row],[Payment_Status]]="Pending",1,0)</f>
        <v>0</v>
      </c>
      <c r="Y1450" s="72" t="s">
        <v>50</v>
      </c>
      <c r="Z1450" s="72" t="s">
        <v>39</v>
      </c>
      <c r="AA1450" s="72" t="s">
        <v>51</v>
      </c>
      <c r="AB1450" s="72">
        <v>10.68</v>
      </c>
      <c r="AC1450" s="72">
        <v>8.74</v>
      </c>
      <c r="AD1450" s="72" t="s">
        <v>46</v>
      </c>
      <c r="AE1450" s="73">
        <v>44989</v>
      </c>
      <c r="AF1450" s="72">
        <v>23</v>
      </c>
      <c r="AG1450" s="76" t="s">
        <v>40</v>
      </c>
    </row>
    <row r="1451" spans="5:33" x14ac:dyDescent="0.3">
      <c r="E1451" s="71" t="s">
        <v>2896</v>
      </c>
      <c r="F1451" s="72" t="s">
        <v>5438</v>
      </c>
      <c r="G1451" s="72" t="s">
        <v>7450</v>
      </c>
      <c r="H1451" s="72" t="s">
        <v>30</v>
      </c>
      <c r="I1451" s="72" t="s">
        <v>8026</v>
      </c>
      <c r="J1451" s="72" t="s">
        <v>8021</v>
      </c>
      <c r="K1451" s="72" t="s">
        <v>2897</v>
      </c>
      <c r="L1451" s="73">
        <v>45535</v>
      </c>
      <c r="M1451" s="74">
        <v>0.73178240740740741</v>
      </c>
      <c r="N1451" s="72">
        <v>446.23</v>
      </c>
      <c r="O1451" s="72">
        <v>2570</v>
      </c>
      <c r="P1451" s="72">
        <v>3016.23</v>
      </c>
      <c r="Q1451" s="72">
        <v>2478.85</v>
      </c>
      <c r="R1451" s="75">
        <v>45818</v>
      </c>
      <c r="S1451" s="72" t="str">
        <f>TEXT(Table15[[#This Row],[Billing_Date]],"YYYY")</f>
        <v>2025</v>
      </c>
      <c r="T1451" s="75">
        <v>45875</v>
      </c>
      <c r="U1451" s="72" t="s">
        <v>49</v>
      </c>
      <c r="V1451" s="72">
        <f>IF(Table15[[#This Row],[Payment_Status]]="Paid",1,0)</f>
        <v>0</v>
      </c>
      <c r="W1451" s="72">
        <f>IF(Table15[[#This Row],[Payment_Status]]="Unpaid",1,0)</f>
        <v>1</v>
      </c>
      <c r="X1451" s="72">
        <f>IF(Table15[[#This Row],[Payment_Status]]="Pending",1,0)</f>
        <v>0</v>
      </c>
      <c r="Y1451" s="72" t="s">
        <v>50</v>
      </c>
      <c r="Z1451" s="72" t="s">
        <v>30</v>
      </c>
      <c r="AA1451" s="72" t="s">
        <v>51</v>
      </c>
      <c r="AB1451" s="72">
        <v>201.05</v>
      </c>
      <c r="AC1451" s="72">
        <v>245.18</v>
      </c>
      <c r="AD1451" s="72" t="s">
        <v>32</v>
      </c>
      <c r="AE1451" s="73">
        <v>43009</v>
      </c>
      <c r="AF1451" s="72">
        <v>48</v>
      </c>
      <c r="AG1451" s="76" t="s">
        <v>40</v>
      </c>
    </row>
    <row r="1452" spans="5:33" x14ac:dyDescent="0.3">
      <c r="E1452" s="71" t="s">
        <v>2898</v>
      </c>
      <c r="F1452" s="72" t="s">
        <v>5439</v>
      </c>
      <c r="G1452" s="72" t="s">
        <v>7451</v>
      </c>
      <c r="H1452" s="72" t="s">
        <v>35</v>
      </c>
      <c r="I1452" s="72" t="s">
        <v>8031</v>
      </c>
      <c r="J1452" s="72" t="s">
        <v>8024</v>
      </c>
      <c r="K1452" s="72" t="s">
        <v>2899</v>
      </c>
      <c r="L1452" s="73">
        <v>45734</v>
      </c>
      <c r="M1452" s="74">
        <v>0.41032407407407406</v>
      </c>
      <c r="N1452" s="72">
        <v>206.91</v>
      </c>
      <c r="O1452" s="72">
        <v>1392.6</v>
      </c>
      <c r="P1452" s="72">
        <v>1599.51</v>
      </c>
      <c r="Q1452" s="72">
        <v>1296.33</v>
      </c>
      <c r="R1452" s="75">
        <v>45735</v>
      </c>
      <c r="S1452" s="72" t="str">
        <f>TEXT(Table15[[#This Row],[Billing_Date]],"YYYY")</f>
        <v>2025</v>
      </c>
      <c r="T1452" s="75">
        <v>45862</v>
      </c>
      <c r="U1452" s="72" t="s">
        <v>28</v>
      </c>
      <c r="V1452" s="72">
        <f>IF(Table15[[#This Row],[Payment_Status]]="Paid",1,0)</f>
        <v>1</v>
      </c>
      <c r="W1452" s="72">
        <f>IF(Table15[[#This Row],[Payment_Status]]="Unpaid",1,0)</f>
        <v>0</v>
      </c>
      <c r="X1452" s="72">
        <f>IF(Table15[[#This Row],[Payment_Status]]="Pending",1,0)</f>
        <v>0</v>
      </c>
      <c r="Y1452" s="72" t="s">
        <v>58</v>
      </c>
      <c r="Z1452" s="72" t="s">
        <v>30</v>
      </c>
      <c r="AA1452" s="72" t="s">
        <v>45</v>
      </c>
      <c r="AB1452" s="72">
        <v>100.06</v>
      </c>
      <c r="AC1452" s="72">
        <v>106.85</v>
      </c>
      <c r="AD1452" s="72" t="s">
        <v>46</v>
      </c>
      <c r="AE1452" s="73">
        <v>42783</v>
      </c>
      <c r="AF1452" s="72">
        <v>74</v>
      </c>
      <c r="AG1452" s="76" t="s">
        <v>64</v>
      </c>
    </row>
    <row r="1453" spans="5:33" x14ac:dyDescent="0.3">
      <c r="E1453" s="71" t="s">
        <v>2900</v>
      </c>
      <c r="F1453" s="72" t="s">
        <v>5440</v>
      </c>
      <c r="G1453" s="72" t="s">
        <v>7452</v>
      </c>
      <c r="H1453" s="72" t="s">
        <v>30</v>
      </c>
      <c r="I1453" s="72" t="s">
        <v>8025</v>
      </c>
      <c r="J1453" s="72" t="s">
        <v>8020</v>
      </c>
      <c r="K1453" s="72" t="s">
        <v>2901</v>
      </c>
      <c r="L1453" s="73">
        <v>45770</v>
      </c>
      <c r="M1453" s="74">
        <v>0.92256944444444444</v>
      </c>
      <c r="N1453" s="72">
        <v>256.52</v>
      </c>
      <c r="O1453" s="72">
        <v>3566.2</v>
      </c>
      <c r="P1453" s="72">
        <v>3822.72</v>
      </c>
      <c r="Q1453" s="72">
        <v>1192.6099999999999</v>
      </c>
      <c r="R1453" s="75">
        <v>45773</v>
      </c>
      <c r="S1453" s="72" t="str">
        <f>TEXT(Table15[[#This Row],[Billing_Date]],"YYYY")</f>
        <v>2025</v>
      </c>
      <c r="T1453" s="75">
        <v>45857</v>
      </c>
      <c r="U1453" s="72" t="s">
        <v>37</v>
      </c>
      <c r="V1453" s="72">
        <f>IF(Table15[[#This Row],[Payment_Status]]="Paid",1,0)</f>
        <v>0</v>
      </c>
      <c r="W1453" s="72">
        <f>IF(Table15[[#This Row],[Payment_Status]]="Unpaid",1,0)</f>
        <v>0</v>
      </c>
      <c r="X1453" s="72">
        <f>IF(Table15[[#This Row],[Payment_Status]]="Pending",1,0)</f>
        <v>1</v>
      </c>
      <c r="Y1453" s="72" t="s">
        <v>38</v>
      </c>
      <c r="Z1453" s="72" t="s">
        <v>44</v>
      </c>
      <c r="AA1453" s="72" t="s">
        <v>85</v>
      </c>
      <c r="AB1453" s="72">
        <v>159.72999999999999</v>
      </c>
      <c r="AC1453" s="72">
        <v>96.79</v>
      </c>
      <c r="AD1453" s="72" t="s">
        <v>46</v>
      </c>
      <c r="AE1453" s="73">
        <v>45011</v>
      </c>
      <c r="AF1453" s="72">
        <v>47</v>
      </c>
      <c r="AG1453" s="76" t="s">
        <v>64</v>
      </c>
    </row>
    <row r="1454" spans="5:33" x14ac:dyDescent="0.3">
      <c r="E1454" s="71" t="s">
        <v>2902</v>
      </c>
      <c r="F1454" s="72" t="s">
        <v>5441</v>
      </c>
      <c r="G1454" s="72" t="s">
        <v>7453</v>
      </c>
      <c r="H1454" s="72" t="s">
        <v>35</v>
      </c>
      <c r="I1454" s="72" t="s">
        <v>8026</v>
      </c>
      <c r="J1454" s="72" t="s">
        <v>8021</v>
      </c>
      <c r="K1454" s="72" t="s">
        <v>2903</v>
      </c>
      <c r="L1454" s="73">
        <v>45569</v>
      </c>
      <c r="M1454" s="74">
        <v>7.4178240740740739E-2</v>
      </c>
      <c r="N1454" s="72">
        <v>392.02</v>
      </c>
      <c r="O1454" s="72">
        <v>2801.07</v>
      </c>
      <c r="P1454" s="72">
        <v>3193.09</v>
      </c>
      <c r="Q1454" s="72">
        <v>2401.08</v>
      </c>
      <c r="R1454" s="75">
        <v>45695</v>
      </c>
      <c r="S1454" s="72" t="str">
        <f>TEXT(Table15[[#This Row],[Billing_Date]],"YYYY")</f>
        <v>2025</v>
      </c>
      <c r="T1454" s="75">
        <v>45868</v>
      </c>
      <c r="U1454" s="72" t="s">
        <v>28</v>
      </c>
      <c r="V1454" s="72">
        <f>IF(Table15[[#This Row],[Payment_Status]]="Paid",1,0)</f>
        <v>1</v>
      </c>
      <c r="W1454" s="72">
        <f>IF(Table15[[#This Row],[Payment_Status]]="Unpaid",1,0)</f>
        <v>0</v>
      </c>
      <c r="X1454" s="72">
        <f>IF(Table15[[#This Row],[Payment_Status]]="Pending",1,0)</f>
        <v>0</v>
      </c>
      <c r="Y1454" s="72" t="s">
        <v>29</v>
      </c>
      <c r="Z1454" s="72" t="s">
        <v>39</v>
      </c>
      <c r="AA1454" s="72" t="s">
        <v>45</v>
      </c>
      <c r="AB1454" s="72">
        <v>186.93</v>
      </c>
      <c r="AC1454" s="72">
        <v>205.09</v>
      </c>
      <c r="AD1454" s="72" t="s">
        <v>46</v>
      </c>
      <c r="AE1454" s="73">
        <v>42925</v>
      </c>
      <c r="AF1454" s="72">
        <v>61</v>
      </c>
      <c r="AG1454" s="76" t="s">
        <v>64</v>
      </c>
    </row>
    <row r="1455" spans="5:33" x14ac:dyDescent="0.3">
      <c r="E1455" s="71" t="s">
        <v>1987</v>
      </c>
      <c r="F1455" s="72" t="s">
        <v>5442</v>
      </c>
      <c r="G1455" s="72" t="s">
        <v>7454</v>
      </c>
      <c r="H1455" s="72" t="s">
        <v>26</v>
      </c>
      <c r="I1455" s="72" t="s">
        <v>8027</v>
      </c>
      <c r="J1455" s="72" t="s">
        <v>8022</v>
      </c>
      <c r="K1455" s="72" t="s">
        <v>1988</v>
      </c>
      <c r="L1455" s="73">
        <v>45678</v>
      </c>
      <c r="M1455" s="74">
        <v>0.32731481481481484</v>
      </c>
      <c r="N1455" s="72">
        <v>369.68</v>
      </c>
      <c r="O1455" s="72">
        <v>3479.56</v>
      </c>
      <c r="P1455" s="72">
        <v>3849.24</v>
      </c>
      <c r="Q1455" s="72">
        <v>1779.47</v>
      </c>
      <c r="R1455" s="75">
        <v>45692</v>
      </c>
      <c r="S1455" s="72" t="str">
        <f>TEXT(Table15[[#This Row],[Billing_Date]],"YYYY")</f>
        <v>2025</v>
      </c>
      <c r="T1455" s="75">
        <v>45868</v>
      </c>
      <c r="U1455" s="72" t="s">
        <v>49</v>
      </c>
      <c r="V1455" s="72">
        <f>IF(Table15[[#This Row],[Payment_Status]]="Paid",1,0)</f>
        <v>0</v>
      </c>
      <c r="W1455" s="72">
        <f>IF(Table15[[#This Row],[Payment_Status]]="Unpaid",1,0)</f>
        <v>1</v>
      </c>
      <c r="X1455" s="72">
        <f>IF(Table15[[#This Row],[Payment_Status]]="Pending",1,0)</f>
        <v>0</v>
      </c>
      <c r="Y1455" s="72" t="s">
        <v>58</v>
      </c>
      <c r="Z1455" s="72" t="s">
        <v>39</v>
      </c>
      <c r="AA1455" s="72" t="s">
        <v>51</v>
      </c>
      <c r="AB1455" s="72">
        <v>242.32</v>
      </c>
      <c r="AC1455" s="72">
        <v>127.36</v>
      </c>
      <c r="AD1455" s="72" t="s">
        <v>32</v>
      </c>
      <c r="AE1455" s="73">
        <v>43197</v>
      </c>
      <c r="AF1455" s="72">
        <v>32</v>
      </c>
      <c r="AG1455" s="76" t="s">
        <v>64</v>
      </c>
    </row>
    <row r="1456" spans="5:33" x14ac:dyDescent="0.3">
      <c r="E1456" s="71" t="s">
        <v>520</v>
      </c>
      <c r="F1456" s="72" t="s">
        <v>5443</v>
      </c>
      <c r="G1456" s="72" t="s">
        <v>7455</v>
      </c>
      <c r="H1456" s="72" t="s">
        <v>26</v>
      </c>
      <c r="I1456" s="72" t="s">
        <v>8030</v>
      </c>
      <c r="J1456" s="72" t="s">
        <v>8023</v>
      </c>
      <c r="K1456" s="72" t="s">
        <v>521</v>
      </c>
      <c r="L1456" s="73">
        <v>45765</v>
      </c>
      <c r="M1456" s="74">
        <v>0.78446759259259258</v>
      </c>
      <c r="N1456" s="72">
        <v>125.58</v>
      </c>
      <c r="O1456" s="72">
        <v>2509.67</v>
      </c>
      <c r="P1456" s="72">
        <v>2635.25</v>
      </c>
      <c r="Q1456" s="72">
        <v>687.85</v>
      </c>
      <c r="R1456" s="75">
        <v>45846</v>
      </c>
      <c r="S1456" s="72" t="str">
        <f>TEXT(Table15[[#This Row],[Billing_Date]],"YYYY")</f>
        <v>2025</v>
      </c>
      <c r="T1456" s="75">
        <v>45881</v>
      </c>
      <c r="U1456" s="72" t="s">
        <v>37</v>
      </c>
      <c r="V1456" s="72">
        <f>IF(Table15[[#This Row],[Payment_Status]]="Paid",1,0)</f>
        <v>0</v>
      </c>
      <c r="W1456" s="72">
        <f>IF(Table15[[#This Row],[Payment_Status]]="Unpaid",1,0)</f>
        <v>0</v>
      </c>
      <c r="X1456" s="72">
        <f>IF(Table15[[#This Row],[Payment_Status]]="Pending",1,0)</f>
        <v>1</v>
      </c>
      <c r="Y1456" s="72" t="s">
        <v>50</v>
      </c>
      <c r="Z1456" s="72" t="s">
        <v>39</v>
      </c>
      <c r="AA1456" s="72" t="s">
        <v>45</v>
      </c>
      <c r="AB1456" s="72">
        <v>52.34</v>
      </c>
      <c r="AC1456" s="72">
        <v>73.239999999999995</v>
      </c>
      <c r="AD1456" s="72" t="s">
        <v>32</v>
      </c>
      <c r="AE1456" s="73">
        <v>42855</v>
      </c>
      <c r="AF1456" s="72">
        <v>32</v>
      </c>
      <c r="AG1456" s="76" t="s">
        <v>40</v>
      </c>
    </row>
    <row r="1457" spans="5:33" x14ac:dyDescent="0.3">
      <c r="E1457" s="71" t="s">
        <v>2908</v>
      </c>
      <c r="F1457" s="72" t="s">
        <v>5444</v>
      </c>
      <c r="G1457" s="72" t="s">
        <v>7456</v>
      </c>
      <c r="H1457" s="72" t="s">
        <v>30</v>
      </c>
      <c r="I1457" s="72" t="s">
        <v>8026</v>
      </c>
      <c r="J1457" s="72" t="s">
        <v>8021</v>
      </c>
      <c r="K1457" s="72" t="s">
        <v>2909</v>
      </c>
      <c r="L1457" s="73">
        <v>45759</v>
      </c>
      <c r="M1457" s="74">
        <v>0.12866898148148148</v>
      </c>
      <c r="N1457" s="72">
        <v>163.68</v>
      </c>
      <c r="O1457" s="72">
        <v>1683.38</v>
      </c>
      <c r="P1457" s="72">
        <v>1847.06</v>
      </c>
      <c r="Q1457" s="72">
        <v>951.71</v>
      </c>
      <c r="R1457" s="75">
        <v>45823</v>
      </c>
      <c r="S1457" s="72" t="str">
        <f>TEXT(Table15[[#This Row],[Billing_Date]],"YYYY")</f>
        <v>2025</v>
      </c>
      <c r="T1457" s="75">
        <v>45886</v>
      </c>
      <c r="U1457" s="72" t="s">
        <v>49</v>
      </c>
      <c r="V1457" s="72">
        <f>IF(Table15[[#This Row],[Payment_Status]]="Paid",1,0)</f>
        <v>0</v>
      </c>
      <c r="W1457" s="72">
        <f>IF(Table15[[#This Row],[Payment_Status]]="Unpaid",1,0)</f>
        <v>1</v>
      </c>
      <c r="X1457" s="72">
        <f>IF(Table15[[#This Row],[Payment_Status]]="Pending",1,0)</f>
        <v>0</v>
      </c>
      <c r="Y1457" s="72" t="s">
        <v>58</v>
      </c>
      <c r="Z1457" s="72" t="s">
        <v>30</v>
      </c>
      <c r="AA1457" s="72" t="s">
        <v>31</v>
      </c>
      <c r="AB1457" s="72">
        <v>93.71</v>
      </c>
      <c r="AC1457" s="72">
        <v>69.97</v>
      </c>
      <c r="AD1457" s="72" t="s">
        <v>46</v>
      </c>
      <c r="AE1457" s="73">
        <v>42502</v>
      </c>
      <c r="AF1457" s="72">
        <v>62</v>
      </c>
      <c r="AG1457" s="76" t="s">
        <v>40</v>
      </c>
    </row>
    <row r="1458" spans="5:33" x14ac:dyDescent="0.3">
      <c r="E1458" s="71" t="s">
        <v>1823</v>
      </c>
      <c r="F1458" s="72" t="s">
        <v>5445</v>
      </c>
      <c r="G1458" s="72" t="s">
        <v>7457</v>
      </c>
      <c r="H1458" s="72" t="s">
        <v>35</v>
      </c>
      <c r="I1458" s="72" t="s">
        <v>8030</v>
      </c>
      <c r="J1458" s="72" t="s">
        <v>8023</v>
      </c>
      <c r="K1458" s="72" t="s">
        <v>1824</v>
      </c>
      <c r="L1458" s="73">
        <v>45735</v>
      </c>
      <c r="M1458" s="74">
        <v>0.92482638888888891</v>
      </c>
      <c r="N1458" s="72">
        <v>234.69</v>
      </c>
      <c r="O1458" s="72">
        <v>3399.84</v>
      </c>
      <c r="P1458" s="72">
        <v>3634.53</v>
      </c>
      <c r="Q1458" s="72">
        <v>1729.61</v>
      </c>
      <c r="R1458" s="75">
        <v>45739</v>
      </c>
      <c r="S1458" s="72" t="str">
        <f>TEXT(Table15[[#This Row],[Billing_Date]],"YYYY")</f>
        <v>2025</v>
      </c>
      <c r="T1458" s="75">
        <v>45863</v>
      </c>
      <c r="U1458" s="72" t="s">
        <v>49</v>
      </c>
      <c r="V1458" s="72">
        <f>IF(Table15[[#This Row],[Payment_Status]]="Paid",1,0)</f>
        <v>0</v>
      </c>
      <c r="W1458" s="72">
        <f>IF(Table15[[#This Row],[Payment_Status]]="Unpaid",1,0)</f>
        <v>1</v>
      </c>
      <c r="X1458" s="72">
        <f>IF(Table15[[#This Row],[Payment_Status]]="Pending",1,0)</f>
        <v>0</v>
      </c>
      <c r="Y1458" s="72" t="s">
        <v>50</v>
      </c>
      <c r="Z1458" s="72" t="s">
        <v>39</v>
      </c>
      <c r="AA1458" s="72" t="s">
        <v>45</v>
      </c>
      <c r="AB1458" s="72">
        <v>141.08000000000001</v>
      </c>
      <c r="AC1458" s="72">
        <v>93.61</v>
      </c>
      <c r="AD1458" s="72" t="s">
        <v>32</v>
      </c>
      <c r="AE1458" s="73">
        <v>43113</v>
      </c>
      <c r="AF1458" s="72">
        <v>58</v>
      </c>
      <c r="AG1458" s="76" t="s">
        <v>33</v>
      </c>
    </row>
    <row r="1459" spans="5:33" x14ac:dyDescent="0.3">
      <c r="E1459" s="71" t="s">
        <v>2912</v>
      </c>
      <c r="F1459" s="72" t="s">
        <v>4450</v>
      </c>
      <c r="G1459" s="72" t="s">
        <v>7458</v>
      </c>
      <c r="H1459" s="72" t="s">
        <v>26</v>
      </c>
      <c r="I1459" s="72" t="s">
        <v>8027</v>
      </c>
      <c r="J1459" s="72" t="s">
        <v>8022</v>
      </c>
      <c r="K1459" s="72" t="s">
        <v>2913</v>
      </c>
      <c r="L1459" s="73">
        <v>45536</v>
      </c>
      <c r="M1459" s="74">
        <v>0.51138888888888889</v>
      </c>
      <c r="N1459" s="72">
        <v>450.88</v>
      </c>
      <c r="O1459" s="72">
        <v>2329.91</v>
      </c>
      <c r="P1459" s="72">
        <v>2780.79</v>
      </c>
      <c r="Q1459" s="72">
        <v>2831.82</v>
      </c>
      <c r="R1459" s="75">
        <v>45733</v>
      </c>
      <c r="S1459" s="72" t="str">
        <f>TEXT(Table15[[#This Row],[Billing_Date]],"YYYY")</f>
        <v>2025</v>
      </c>
      <c r="T1459" s="75">
        <v>45878</v>
      </c>
      <c r="U1459" s="72" t="s">
        <v>28</v>
      </c>
      <c r="V1459" s="72">
        <f>IF(Table15[[#This Row],[Payment_Status]]="Paid",1,0)</f>
        <v>1</v>
      </c>
      <c r="W1459" s="72">
        <f>IF(Table15[[#This Row],[Payment_Status]]="Unpaid",1,0)</f>
        <v>0</v>
      </c>
      <c r="X1459" s="72">
        <f>IF(Table15[[#This Row],[Payment_Status]]="Pending",1,0)</f>
        <v>0</v>
      </c>
      <c r="Y1459" s="72" t="s">
        <v>43</v>
      </c>
      <c r="Z1459" s="72" t="s">
        <v>30</v>
      </c>
      <c r="AA1459" s="72" t="s">
        <v>51</v>
      </c>
      <c r="AB1459" s="72">
        <v>231.8</v>
      </c>
      <c r="AC1459" s="72">
        <v>219.08</v>
      </c>
      <c r="AD1459" s="72" t="s">
        <v>32</v>
      </c>
      <c r="AE1459" s="73">
        <v>44086</v>
      </c>
      <c r="AF1459" s="72">
        <v>51</v>
      </c>
      <c r="AG1459" s="76" t="s">
        <v>33</v>
      </c>
    </row>
    <row r="1460" spans="5:33" x14ac:dyDescent="0.3">
      <c r="E1460" s="71" t="s">
        <v>2915</v>
      </c>
      <c r="F1460" s="72" t="s">
        <v>5447</v>
      </c>
      <c r="G1460" s="72" t="s">
        <v>7460</v>
      </c>
      <c r="H1460" s="72" t="s">
        <v>35</v>
      </c>
      <c r="I1460" s="72" t="s">
        <v>8029</v>
      </c>
      <c r="J1460" s="72" t="s">
        <v>8020</v>
      </c>
      <c r="K1460" s="72" t="s">
        <v>2916</v>
      </c>
      <c r="L1460" s="73">
        <v>45593</v>
      </c>
      <c r="M1460" s="74">
        <v>0.99831018518518522</v>
      </c>
      <c r="N1460" s="72">
        <v>13.93</v>
      </c>
      <c r="O1460" s="72">
        <v>3406.48</v>
      </c>
      <c r="P1460" s="72">
        <v>3420.41</v>
      </c>
      <c r="Q1460" s="72">
        <v>101.29</v>
      </c>
      <c r="R1460" s="75">
        <v>45759</v>
      </c>
      <c r="S1460" s="72" t="str">
        <f>TEXT(Table15[[#This Row],[Billing_Date]],"YYYY")</f>
        <v>2025</v>
      </c>
      <c r="T1460" s="75">
        <v>45863</v>
      </c>
      <c r="U1460" s="72" t="s">
        <v>49</v>
      </c>
      <c r="V1460" s="72">
        <f>IF(Table15[[#This Row],[Payment_Status]]="Paid",1,0)</f>
        <v>0</v>
      </c>
      <c r="W1460" s="72">
        <f>IF(Table15[[#This Row],[Payment_Status]]="Unpaid",1,0)</f>
        <v>1</v>
      </c>
      <c r="X1460" s="72">
        <f>IF(Table15[[#This Row],[Payment_Status]]="Pending",1,0)</f>
        <v>0</v>
      </c>
      <c r="Y1460" s="72" t="s">
        <v>58</v>
      </c>
      <c r="Z1460" s="72" t="s">
        <v>39</v>
      </c>
      <c r="AA1460" s="72" t="s">
        <v>45</v>
      </c>
      <c r="AB1460" s="72">
        <v>8.39</v>
      </c>
      <c r="AC1460" s="72">
        <v>5.54</v>
      </c>
      <c r="AD1460" s="72" t="s">
        <v>46</v>
      </c>
      <c r="AE1460" s="73">
        <v>42721</v>
      </c>
      <c r="AF1460" s="72">
        <v>20</v>
      </c>
      <c r="AG1460" s="76" t="s">
        <v>64</v>
      </c>
    </row>
    <row r="1461" spans="5:33" x14ac:dyDescent="0.3">
      <c r="E1461" s="71" t="s">
        <v>2917</v>
      </c>
      <c r="F1461" s="72" t="s">
        <v>5448</v>
      </c>
      <c r="G1461" s="72" t="s">
        <v>7461</v>
      </c>
      <c r="H1461" s="72" t="s">
        <v>30</v>
      </c>
      <c r="I1461" s="72" t="s">
        <v>8027</v>
      </c>
      <c r="J1461" s="72" t="s">
        <v>8022</v>
      </c>
      <c r="K1461" s="72" t="s">
        <v>2918</v>
      </c>
      <c r="L1461" s="73">
        <v>45516</v>
      </c>
      <c r="M1461" s="74">
        <v>0.20744212962962963</v>
      </c>
      <c r="N1461" s="72">
        <v>162.13999999999999</v>
      </c>
      <c r="O1461" s="72">
        <v>3414.45</v>
      </c>
      <c r="P1461" s="72">
        <v>3576.5899999999901</v>
      </c>
      <c r="Q1461" s="72">
        <v>1112.28</v>
      </c>
      <c r="R1461" s="75">
        <v>45818</v>
      </c>
      <c r="S1461" s="72" t="str">
        <f>TEXT(Table15[[#This Row],[Billing_Date]],"YYYY")</f>
        <v>2025</v>
      </c>
      <c r="T1461" s="75">
        <v>45880</v>
      </c>
      <c r="U1461" s="72" t="s">
        <v>28</v>
      </c>
      <c r="V1461" s="72">
        <f>IF(Table15[[#This Row],[Payment_Status]]="Paid",1,0)</f>
        <v>1</v>
      </c>
      <c r="W1461" s="72">
        <f>IF(Table15[[#This Row],[Payment_Status]]="Unpaid",1,0)</f>
        <v>0</v>
      </c>
      <c r="X1461" s="72">
        <f>IF(Table15[[#This Row],[Payment_Status]]="Pending",1,0)</f>
        <v>0</v>
      </c>
      <c r="Y1461" s="72" t="s">
        <v>50</v>
      </c>
      <c r="Z1461" s="72" t="s">
        <v>30</v>
      </c>
      <c r="AA1461" s="72" t="s">
        <v>31</v>
      </c>
      <c r="AB1461" s="72">
        <v>66.2</v>
      </c>
      <c r="AC1461" s="72">
        <v>95.94</v>
      </c>
      <c r="AD1461" s="72" t="s">
        <v>46</v>
      </c>
      <c r="AE1461" s="73">
        <v>43389</v>
      </c>
      <c r="AF1461" s="72">
        <v>64</v>
      </c>
      <c r="AG1461" s="76" t="s">
        <v>40</v>
      </c>
    </row>
    <row r="1462" spans="5:33" x14ac:dyDescent="0.3">
      <c r="E1462" s="71" t="s">
        <v>3204</v>
      </c>
      <c r="F1462" s="72" t="s">
        <v>5449</v>
      </c>
      <c r="G1462" s="72" t="s">
        <v>7462</v>
      </c>
      <c r="H1462" s="72" t="s">
        <v>30</v>
      </c>
      <c r="I1462" s="72" t="s">
        <v>8030</v>
      </c>
      <c r="J1462" s="72" t="s">
        <v>8023</v>
      </c>
      <c r="K1462" s="72" t="s">
        <v>3205</v>
      </c>
      <c r="L1462" s="73">
        <v>45511</v>
      </c>
      <c r="M1462" s="74">
        <v>0.72627314814814814</v>
      </c>
      <c r="N1462" s="72">
        <v>259.87</v>
      </c>
      <c r="O1462" s="72">
        <v>2261.2199999999998</v>
      </c>
      <c r="P1462" s="72">
        <v>2521.0899999999901</v>
      </c>
      <c r="Q1462" s="72">
        <v>1616.66</v>
      </c>
      <c r="R1462" s="75">
        <v>45671</v>
      </c>
      <c r="S1462" s="72" t="str">
        <f>TEXT(Table15[[#This Row],[Billing_Date]],"YYYY")</f>
        <v>2025</v>
      </c>
      <c r="T1462" s="75">
        <v>45857</v>
      </c>
      <c r="U1462" s="72" t="s">
        <v>49</v>
      </c>
      <c r="V1462" s="72">
        <f>IF(Table15[[#This Row],[Payment_Status]]="Paid",1,0)</f>
        <v>0</v>
      </c>
      <c r="W1462" s="72">
        <f>IF(Table15[[#This Row],[Payment_Status]]="Unpaid",1,0)</f>
        <v>1</v>
      </c>
      <c r="X1462" s="72">
        <f>IF(Table15[[#This Row],[Payment_Status]]="Pending",1,0)</f>
        <v>0</v>
      </c>
      <c r="Y1462" s="72" t="s">
        <v>29</v>
      </c>
      <c r="Z1462" s="72" t="s">
        <v>44</v>
      </c>
      <c r="AA1462" s="72" t="s">
        <v>51</v>
      </c>
      <c r="AB1462" s="72">
        <v>158.49</v>
      </c>
      <c r="AC1462" s="72">
        <v>101.38</v>
      </c>
      <c r="AD1462" s="72" t="s">
        <v>46</v>
      </c>
      <c r="AE1462" s="73">
        <v>43982</v>
      </c>
      <c r="AF1462" s="72">
        <v>52</v>
      </c>
      <c r="AG1462" s="76" t="s">
        <v>33</v>
      </c>
    </row>
    <row r="1463" spans="5:33" x14ac:dyDescent="0.3">
      <c r="E1463" s="71" t="s">
        <v>2921</v>
      </c>
      <c r="F1463" s="72" t="s">
        <v>5450</v>
      </c>
      <c r="G1463" s="72" t="s">
        <v>7463</v>
      </c>
      <c r="H1463" s="72" t="s">
        <v>35</v>
      </c>
      <c r="I1463" s="72" t="s">
        <v>8026</v>
      </c>
      <c r="J1463" s="72" t="s">
        <v>8021</v>
      </c>
      <c r="K1463" s="72" t="s">
        <v>2922</v>
      </c>
      <c r="L1463" s="73">
        <v>45803</v>
      </c>
      <c r="M1463" s="74">
        <v>0.35587962962962966</v>
      </c>
      <c r="N1463" s="72">
        <v>146.63</v>
      </c>
      <c r="O1463" s="72">
        <v>2233.73</v>
      </c>
      <c r="P1463" s="72">
        <v>2380.36</v>
      </c>
      <c r="Q1463" s="72">
        <v>989.85</v>
      </c>
      <c r="R1463" s="75">
        <v>45805</v>
      </c>
      <c r="S1463" s="72" t="str">
        <f>TEXT(Table15[[#This Row],[Billing_Date]],"YYYY")</f>
        <v>2025</v>
      </c>
      <c r="T1463" s="75">
        <v>45857</v>
      </c>
      <c r="U1463" s="72" t="s">
        <v>28</v>
      </c>
      <c r="V1463" s="72">
        <f>IF(Table15[[#This Row],[Payment_Status]]="Paid",1,0)</f>
        <v>1</v>
      </c>
      <c r="W1463" s="72">
        <f>IF(Table15[[#This Row],[Payment_Status]]="Unpaid",1,0)</f>
        <v>0</v>
      </c>
      <c r="X1463" s="72">
        <f>IF(Table15[[#This Row],[Payment_Status]]="Pending",1,0)</f>
        <v>0</v>
      </c>
      <c r="Y1463" s="72" t="s">
        <v>43</v>
      </c>
      <c r="Z1463" s="72" t="s">
        <v>39</v>
      </c>
      <c r="AA1463" s="72" t="s">
        <v>85</v>
      </c>
      <c r="AB1463" s="72">
        <v>67.67</v>
      </c>
      <c r="AC1463" s="72">
        <v>78.959999999999994</v>
      </c>
      <c r="AD1463" s="72" t="s">
        <v>32</v>
      </c>
      <c r="AE1463" s="73">
        <v>42524</v>
      </c>
      <c r="AF1463" s="72">
        <v>68</v>
      </c>
      <c r="AG1463" s="76" t="s">
        <v>33</v>
      </c>
    </row>
    <row r="1464" spans="5:33" x14ac:dyDescent="0.3">
      <c r="E1464" s="71" t="s">
        <v>2923</v>
      </c>
      <c r="F1464" s="72" t="s">
        <v>5451</v>
      </c>
      <c r="G1464" s="72" t="s">
        <v>7464</v>
      </c>
      <c r="H1464" s="72" t="s">
        <v>26</v>
      </c>
      <c r="I1464" s="72" t="s">
        <v>8028</v>
      </c>
      <c r="J1464" s="72" t="s">
        <v>8022</v>
      </c>
      <c r="K1464" s="72" t="s">
        <v>2924</v>
      </c>
      <c r="L1464" s="73">
        <v>45845</v>
      </c>
      <c r="M1464" s="74">
        <v>0.97921296296296301</v>
      </c>
      <c r="N1464" s="72">
        <v>440.13</v>
      </c>
      <c r="O1464" s="72">
        <v>2289.09</v>
      </c>
      <c r="P1464" s="72">
        <v>2729.22</v>
      </c>
      <c r="Q1464" s="72">
        <v>1994.9</v>
      </c>
      <c r="R1464" s="75">
        <v>45851</v>
      </c>
      <c r="S1464" s="72" t="str">
        <f>TEXT(Table15[[#This Row],[Billing_Date]],"YYYY")</f>
        <v>2025</v>
      </c>
      <c r="T1464" s="75">
        <v>45859</v>
      </c>
      <c r="U1464" s="72" t="s">
        <v>37</v>
      </c>
      <c r="V1464" s="72">
        <f>IF(Table15[[#This Row],[Payment_Status]]="Paid",1,0)</f>
        <v>0</v>
      </c>
      <c r="W1464" s="72">
        <f>IF(Table15[[#This Row],[Payment_Status]]="Unpaid",1,0)</f>
        <v>0</v>
      </c>
      <c r="X1464" s="72">
        <f>IF(Table15[[#This Row],[Payment_Status]]="Pending",1,0)</f>
        <v>1</v>
      </c>
      <c r="Y1464" s="72" t="s">
        <v>43</v>
      </c>
      <c r="Z1464" s="72" t="s">
        <v>30</v>
      </c>
      <c r="AA1464" s="72" t="s">
        <v>31</v>
      </c>
      <c r="AB1464" s="72">
        <v>290.81</v>
      </c>
      <c r="AC1464" s="72">
        <v>149.32</v>
      </c>
      <c r="AD1464" s="72" t="s">
        <v>46</v>
      </c>
      <c r="AE1464" s="73">
        <v>42876</v>
      </c>
      <c r="AF1464" s="72">
        <v>45</v>
      </c>
      <c r="AG1464" s="76" t="s">
        <v>33</v>
      </c>
    </row>
    <row r="1465" spans="5:33" x14ac:dyDescent="0.3">
      <c r="E1465" s="71" t="s">
        <v>3643</v>
      </c>
      <c r="F1465" s="72" t="s">
        <v>5452</v>
      </c>
      <c r="G1465" s="72" t="s">
        <v>7465</v>
      </c>
      <c r="H1465" s="72" t="s">
        <v>35</v>
      </c>
      <c r="I1465" s="72" t="s">
        <v>8031</v>
      </c>
      <c r="J1465" s="72" t="s">
        <v>8024</v>
      </c>
      <c r="K1465" s="72" t="s">
        <v>3644</v>
      </c>
      <c r="L1465" s="73">
        <v>45803</v>
      </c>
      <c r="M1465" s="74">
        <v>0.5768402777777778</v>
      </c>
      <c r="N1465" s="72">
        <v>451.26</v>
      </c>
      <c r="O1465" s="72">
        <v>2997.68</v>
      </c>
      <c r="P1465" s="72">
        <v>3448.9399999999901</v>
      </c>
      <c r="Q1465" s="72">
        <v>2642.75</v>
      </c>
      <c r="R1465" s="75">
        <v>45805</v>
      </c>
      <c r="S1465" s="72" t="str">
        <f>TEXT(Table15[[#This Row],[Billing_Date]],"YYYY")</f>
        <v>2025</v>
      </c>
      <c r="T1465" s="75">
        <v>45877</v>
      </c>
      <c r="U1465" s="72" t="s">
        <v>37</v>
      </c>
      <c r="V1465" s="72">
        <f>IF(Table15[[#This Row],[Payment_Status]]="Paid",1,0)</f>
        <v>0</v>
      </c>
      <c r="W1465" s="72">
        <f>IF(Table15[[#This Row],[Payment_Status]]="Unpaid",1,0)</f>
        <v>0</v>
      </c>
      <c r="X1465" s="72">
        <f>IF(Table15[[#This Row],[Payment_Status]]="Pending",1,0)</f>
        <v>1</v>
      </c>
      <c r="Y1465" s="72" t="s">
        <v>29</v>
      </c>
      <c r="Z1465" s="72" t="s">
        <v>44</v>
      </c>
      <c r="AA1465" s="72" t="s">
        <v>45</v>
      </c>
      <c r="AB1465" s="72">
        <v>267.52999999999997</v>
      </c>
      <c r="AC1465" s="72">
        <v>183.73</v>
      </c>
      <c r="AD1465" s="72" t="s">
        <v>32</v>
      </c>
      <c r="AE1465" s="73">
        <v>43770</v>
      </c>
      <c r="AF1465" s="72">
        <v>75</v>
      </c>
      <c r="AG1465" s="76" t="s">
        <v>33</v>
      </c>
    </row>
    <row r="1466" spans="5:33" x14ac:dyDescent="0.3">
      <c r="E1466" s="71" t="s">
        <v>2927</v>
      </c>
      <c r="F1466" s="72" t="s">
        <v>5453</v>
      </c>
      <c r="G1466" s="72" t="s">
        <v>7466</v>
      </c>
      <c r="H1466" s="72" t="s">
        <v>30</v>
      </c>
      <c r="I1466" s="72" t="s">
        <v>8030</v>
      </c>
      <c r="J1466" s="72" t="s">
        <v>8023</v>
      </c>
      <c r="K1466" s="72" t="s">
        <v>2928</v>
      </c>
      <c r="L1466" s="73">
        <v>45804</v>
      </c>
      <c r="M1466" s="74">
        <v>0.3087037037037037</v>
      </c>
      <c r="N1466" s="72">
        <v>450.29</v>
      </c>
      <c r="O1466" s="72">
        <v>4171.05</v>
      </c>
      <c r="P1466" s="72">
        <v>4621.34</v>
      </c>
      <c r="Q1466" s="72">
        <v>2735.73</v>
      </c>
      <c r="R1466" s="75">
        <v>45838</v>
      </c>
      <c r="S1466" s="72" t="str">
        <f>TEXT(Table15[[#This Row],[Billing_Date]],"YYYY")</f>
        <v>2025</v>
      </c>
      <c r="T1466" s="75">
        <v>45885</v>
      </c>
      <c r="U1466" s="72" t="s">
        <v>28</v>
      </c>
      <c r="V1466" s="72">
        <f>IF(Table15[[#This Row],[Payment_Status]]="Paid",1,0)</f>
        <v>1</v>
      </c>
      <c r="W1466" s="72">
        <f>IF(Table15[[#This Row],[Payment_Status]]="Unpaid",1,0)</f>
        <v>0</v>
      </c>
      <c r="X1466" s="72">
        <f>IF(Table15[[#This Row],[Payment_Status]]="Pending",1,0)</f>
        <v>0</v>
      </c>
      <c r="Y1466" s="72" t="s">
        <v>38</v>
      </c>
      <c r="Z1466" s="72" t="s">
        <v>30</v>
      </c>
      <c r="AA1466" s="72" t="s">
        <v>63</v>
      </c>
      <c r="AB1466" s="72">
        <v>271.58</v>
      </c>
      <c r="AC1466" s="72">
        <v>178.71</v>
      </c>
      <c r="AD1466" s="72" t="s">
        <v>46</v>
      </c>
      <c r="AE1466" s="73">
        <v>42875</v>
      </c>
      <c r="AF1466" s="72">
        <v>75</v>
      </c>
      <c r="AG1466" s="76" t="s">
        <v>64</v>
      </c>
    </row>
    <row r="1467" spans="5:33" x14ac:dyDescent="0.3">
      <c r="E1467" s="71" t="s">
        <v>2929</v>
      </c>
      <c r="F1467" s="72" t="s">
        <v>5454</v>
      </c>
      <c r="G1467" s="72" t="s">
        <v>7467</v>
      </c>
      <c r="H1467" s="72" t="s">
        <v>35</v>
      </c>
      <c r="I1467" s="72" t="s">
        <v>8029</v>
      </c>
      <c r="J1467" s="72" t="s">
        <v>8020</v>
      </c>
      <c r="K1467" s="72" t="s">
        <v>2930</v>
      </c>
      <c r="L1467" s="73">
        <v>45592</v>
      </c>
      <c r="M1467" s="74">
        <v>0.80425925925925923</v>
      </c>
      <c r="N1467" s="72">
        <v>152.05000000000001</v>
      </c>
      <c r="O1467" s="72">
        <v>4245.62</v>
      </c>
      <c r="P1467" s="72">
        <v>4397.67</v>
      </c>
      <c r="Q1467" s="72">
        <v>715.43</v>
      </c>
      <c r="R1467" s="75">
        <v>45756</v>
      </c>
      <c r="S1467" s="72" t="str">
        <f>TEXT(Table15[[#This Row],[Billing_Date]],"YYYY")</f>
        <v>2025</v>
      </c>
      <c r="T1467" s="75">
        <v>45870</v>
      </c>
      <c r="U1467" s="72" t="s">
        <v>49</v>
      </c>
      <c r="V1467" s="72">
        <f>IF(Table15[[#This Row],[Payment_Status]]="Paid",1,0)</f>
        <v>0</v>
      </c>
      <c r="W1467" s="72">
        <f>IF(Table15[[#This Row],[Payment_Status]]="Unpaid",1,0)</f>
        <v>1</v>
      </c>
      <c r="X1467" s="72">
        <f>IF(Table15[[#This Row],[Payment_Status]]="Pending",1,0)</f>
        <v>0</v>
      </c>
      <c r="Y1467" s="72" t="s">
        <v>58</v>
      </c>
      <c r="Z1467" s="72" t="s">
        <v>30</v>
      </c>
      <c r="AA1467" s="72" t="s">
        <v>45</v>
      </c>
      <c r="AB1467" s="72">
        <v>65.95</v>
      </c>
      <c r="AC1467" s="72">
        <v>86.1</v>
      </c>
      <c r="AD1467" s="72" t="s">
        <v>32</v>
      </c>
      <c r="AE1467" s="73">
        <v>43683</v>
      </c>
      <c r="AF1467" s="72">
        <v>43</v>
      </c>
      <c r="AG1467" s="76" t="s">
        <v>40</v>
      </c>
    </row>
    <row r="1468" spans="5:33" x14ac:dyDescent="0.3">
      <c r="E1468" s="71" t="s">
        <v>2931</v>
      </c>
      <c r="F1468" s="72" t="s">
        <v>5455</v>
      </c>
      <c r="G1468" s="72" t="s">
        <v>7468</v>
      </c>
      <c r="H1468" s="72" t="s">
        <v>30</v>
      </c>
      <c r="I1468" s="72" t="s">
        <v>8028</v>
      </c>
      <c r="J1468" s="72" t="s">
        <v>8022</v>
      </c>
      <c r="K1468" s="72" t="s">
        <v>2932</v>
      </c>
      <c r="L1468" s="73">
        <v>45769</v>
      </c>
      <c r="M1468" s="74">
        <v>0.31593749999999998</v>
      </c>
      <c r="N1468" s="72">
        <v>497.4</v>
      </c>
      <c r="O1468" s="72">
        <v>1744.85</v>
      </c>
      <c r="P1468" s="72">
        <v>2242.25</v>
      </c>
      <c r="Q1468" s="72">
        <v>3364.91</v>
      </c>
      <c r="R1468" s="75">
        <v>45771</v>
      </c>
      <c r="S1468" s="72" t="str">
        <f>TEXT(Table15[[#This Row],[Billing_Date]],"YYYY")</f>
        <v>2025</v>
      </c>
      <c r="T1468" s="75">
        <v>45883</v>
      </c>
      <c r="U1468" s="72" t="s">
        <v>28</v>
      </c>
      <c r="V1468" s="72">
        <f>IF(Table15[[#This Row],[Payment_Status]]="Paid",1,0)</f>
        <v>1</v>
      </c>
      <c r="W1468" s="72">
        <f>IF(Table15[[#This Row],[Payment_Status]]="Unpaid",1,0)</f>
        <v>0</v>
      </c>
      <c r="X1468" s="72">
        <f>IF(Table15[[#This Row],[Payment_Status]]="Pending",1,0)</f>
        <v>0</v>
      </c>
      <c r="Y1468" s="72" t="s">
        <v>43</v>
      </c>
      <c r="Z1468" s="72" t="s">
        <v>30</v>
      </c>
      <c r="AA1468" s="72" t="s">
        <v>31</v>
      </c>
      <c r="AB1468" s="72">
        <v>318.08999999999997</v>
      </c>
      <c r="AC1468" s="72">
        <v>179.31</v>
      </c>
      <c r="AD1468" s="72" t="s">
        <v>32</v>
      </c>
      <c r="AE1468" s="73">
        <v>42426</v>
      </c>
      <c r="AF1468" s="72">
        <v>63</v>
      </c>
      <c r="AG1468" s="76" t="s">
        <v>33</v>
      </c>
    </row>
    <row r="1469" spans="5:33" x14ac:dyDescent="0.3">
      <c r="E1469" s="71" t="s">
        <v>3709</v>
      </c>
      <c r="F1469" s="72" t="s">
        <v>5456</v>
      </c>
      <c r="G1469" s="72" t="s">
        <v>7469</v>
      </c>
      <c r="H1469" s="72" t="s">
        <v>35</v>
      </c>
      <c r="I1469" s="72" t="s">
        <v>8025</v>
      </c>
      <c r="J1469" s="72" t="s">
        <v>8020</v>
      </c>
      <c r="K1469" s="72" t="s">
        <v>3710</v>
      </c>
      <c r="L1469" s="73">
        <v>45842</v>
      </c>
      <c r="M1469" s="74">
        <v>0.78076388888888892</v>
      </c>
      <c r="N1469" s="72">
        <v>285.97000000000003</v>
      </c>
      <c r="O1469" s="72">
        <v>2922.95</v>
      </c>
      <c r="P1469" s="72">
        <v>3208.92</v>
      </c>
      <c r="Q1469" s="72">
        <v>1478.29</v>
      </c>
      <c r="R1469" s="75">
        <v>45845</v>
      </c>
      <c r="S1469" s="72" t="str">
        <f>TEXT(Table15[[#This Row],[Billing_Date]],"YYYY")</f>
        <v>2025</v>
      </c>
      <c r="T1469" s="75">
        <v>45869</v>
      </c>
      <c r="U1469" s="72" t="s">
        <v>37</v>
      </c>
      <c r="V1469" s="72">
        <f>IF(Table15[[#This Row],[Payment_Status]]="Paid",1,0)</f>
        <v>0</v>
      </c>
      <c r="W1469" s="72">
        <f>IF(Table15[[#This Row],[Payment_Status]]="Unpaid",1,0)</f>
        <v>0</v>
      </c>
      <c r="X1469" s="72">
        <f>IF(Table15[[#This Row],[Payment_Status]]="Pending",1,0)</f>
        <v>1</v>
      </c>
      <c r="Y1469" s="72" t="s">
        <v>43</v>
      </c>
      <c r="Z1469" s="72" t="s">
        <v>30</v>
      </c>
      <c r="AA1469" s="72" t="s">
        <v>85</v>
      </c>
      <c r="AB1469" s="72">
        <v>195.01</v>
      </c>
      <c r="AC1469" s="72">
        <v>90.96</v>
      </c>
      <c r="AD1469" s="72" t="s">
        <v>32</v>
      </c>
      <c r="AE1469" s="73">
        <v>42830</v>
      </c>
      <c r="AF1469" s="72">
        <v>74</v>
      </c>
      <c r="AG1469" s="76" t="s">
        <v>40</v>
      </c>
    </row>
    <row r="1470" spans="5:33" x14ac:dyDescent="0.3">
      <c r="E1470" s="71" t="s">
        <v>2935</v>
      </c>
      <c r="F1470" s="72" t="s">
        <v>5457</v>
      </c>
      <c r="G1470" s="72" t="s">
        <v>7470</v>
      </c>
      <c r="H1470" s="72" t="s">
        <v>26</v>
      </c>
      <c r="I1470" s="72" t="s">
        <v>8030</v>
      </c>
      <c r="J1470" s="72" t="s">
        <v>8023</v>
      </c>
      <c r="K1470" s="72" t="s">
        <v>2936</v>
      </c>
      <c r="L1470" s="73">
        <v>45610</v>
      </c>
      <c r="M1470" s="74">
        <v>1.4502314814814815E-2</v>
      </c>
      <c r="N1470" s="72">
        <v>115.53</v>
      </c>
      <c r="O1470" s="72">
        <v>3812.01</v>
      </c>
      <c r="P1470" s="72">
        <v>3927.54</v>
      </c>
      <c r="Q1470" s="72">
        <v>648.28</v>
      </c>
      <c r="R1470" s="75">
        <v>45614</v>
      </c>
      <c r="S1470" s="72" t="str">
        <f>TEXT(Table15[[#This Row],[Billing_Date]],"YYYY")</f>
        <v>2024</v>
      </c>
      <c r="T1470" s="75">
        <v>45885</v>
      </c>
      <c r="U1470" s="72" t="s">
        <v>49</v>
      </c>
      <c r="V1470" s="72">
        <f>IF(Table15[[#This Row],[Payment_Status]]="Paid",1,0)</f>
        <v>0</v>
      </c>
      <c r="W1470" s="72">
        <f>IF(Table15[[#This Row],[Payment_Status]]="Unpaid",1,0)</f>
        <v>1</v>
      </c>
      <c r="X1470" s="72">
        <f>IF(Table15[[#This Row],[Payment_Status]]="Pending",1,0)</f>
        <v>0</v>
      </c>
      <c r="Y1470" s="72" t="s">
        <v>50</v>
      </c>
      <c r="Z1470" s="72" t="s">
        <v>44</v>
      </c>
      <c r="AA1470" s="72" t="s">
        <v>63</v>
      </c>
      <c r="AB1470" s="72">
        <v>66.47</v>
      </c>
      <c r="AC1470" s="72">
        <v>49.06</v>
      </c>
      <c r="AD1470" s="72" t="s">
        <v>32</v>
      </c>
      <c r="AE1470" s="73">
        <v>43592</v>
      </c>
      <c r="AF1470" s="72">
        <v>32</v>
      </c>
      <c r="AG1470" s="76" t="s">
        <v>33</v>
      </c>
    </row>
    <row r="1471" spans="5:33" x14ac:dyDescent="0.3">
      <c r="E1471" s="71" t="s">
        <v>266</v>
      </c>
      <c r="F1471" s="72" t="s">
        <v>5458</v>
      </c>
      <c r="G1471" s="72" t="s">
        <v>7471</v>
      </c>
      <c r="H1471" s="72" t="s">
        <v>26</v>
      </c>
      <c r="I1471" s="72" t="s">
        <v>8029</v>
      </c>
      <c r="J1471" s="72" t="s">
        <v>8020</v>
      </c>
      <c r="K1471" s="72" t="s">
        <v>267</v>
      </c>
      <c r="L1471" s="73">
        <v>45511</v>
      </c>
      <c r="M1471" s="74">
        <v>0.32837962962962963</v>
      </c>
      <c r="N1471" s="72">
        <v>430.97</v>
      </c>
      <c r="O1471" s="72">
        <v>2214.06</v>
      </c>
      <c r="P1471" s="72">
        <v>2645.0299999999902</v>
      </c>
      <c r="Q1471" s="72">
        <v>2934.73</v>
      </c>
      <c r="R1471" s="75">
        <v>45688</v>
      </c>
      <c r="S1471" s="72" t="str">
        <f>TEXT(Table15[[#This Row],[Billing_Date]],"YYYY")</f>
        <v>2025</v>
      </c>
      <c r="T1471" s="75">
        <v>45862</v>
      </c>
      <c r="U1471" s="72" t="s">
        <v>37</v>
      </c>
      <c r="V1471" s="72">
        <f>IF(Table15[[#This Row],[Payment_Status]]="Paid",1,0)</f>
        <v>0</v>
      </c>
      <c r="W1471" s="72">
        <f>IF(Table15[[#This Row],[Payment_Status]]="Unpaid",1,0)</f>
        <v>0</v>
      </c>
      <c r="X1471" s="72">
        <f>IF(Table15[[#This Row],[Payment_Status]]="Pending",1,0)</f>
        <v>1</v>
      </c>
      <c r="Y1471" s="72" t="s">
        <v>43</v>
      </c>
      <c r="Z1471" s="72" t="s">
        <v>39</v>
      </c>
      <c r="AA1471" s="72" t="s">
        <v>63</v>
      </c>
      <c r="AB1471" s="72">
        <v>300.72000000000003</v>
      </c>
      <c r="AC1471" s="72">
        <v>130.25</v>
      </c>
      <c r="AD1471" s="72" t="s">
        <v>46</v>
      </c>
      <c r="AE1471" s="73">
        <v>44662</v>
      </c>
      <c r="AF1471" s="72">
        <v>32</v>
      </c>
      <c r="AG1471" s="76" t="s">
        <v>33</v>
      </c>
    </row>
    <row r="1472" spans="5:33" x14ac:dyDescent="0.3">
      <c r="E1472" s="71" t="s">
        <v>2939</v>
      </c>
      <c r="F1472" s="72" t="s">
        <v>5459</v>
      </c>
      <c r="G1472" s="72" t="s">
        <v>7472</v>
      </c>
      <c r="H1472" s="72" t="s">
        <v>30</v>
      </c>
      <c r="I1472" s="72" t="s">
        <v>8027</v>
      </c>
      <c r="J1472" s="72" t="s">
        <v>8022</v>
      </c>
      <c r="K1472" s="72" t="s">
        <v>2940</v>
      </c>
      <c r="L1472" s="73">
        <v>45563</v>
      </c>
      <c r="M1472" s="74">
        <v>0.17243055555555556</v>
      </c>
      <c r="N1472" s="72">
        <v>470.87</v>
      </c>
      <c r="O1472" s="72">
        <v>1657.21</v>
      </c>
      <c r="P1472" s="72">
        <v>2128.08</v>
      </c>
      <c r="Q1472" s="72">
        <v>3263.33</v>
      </c>
      <c r="R1472" s="75">
        <v>45672</v>
      </c>
      <c r="S1472" s="72" t="str">
        <f>TEXT(Table15[[#This Row],[Billing_Date]],"YYYY")</f>
        <v>2025</v>
      </c>
      <c r="T1472" s="75">
        <v>45870</v>
      </c>
      <c r="U1472" s="72" t="s">
        <v>28</v>
      </c>
      <c r="V1472" s="72">
        <f>IF(Table15[[#This Row],[Payment_Status]]="Paid",1,0)</f>
        <v>1</v>
      </c>
      <c r="W1472" s="72">
        <f>IF(Table15[[#This Row],[Payment_Status]]="Unpaid",1,0)</f>
        <v>0</v>
      </c>
      <c r="X1472" s="72">
        <f>IF(Table15[[#This Row],[Payment_Status]]="Pending",1,0)</f>
        <v>0</v>
      </c>
      <c r="Y1472" s="72" t="s">
        <v>29</v>
      </c>
      <c r="Z1472" s="72" t="s">
        <v>44</v>
      </c>
      <c r="AA1472" s="72" t="s">
        <v>51</v>
      </c>
      <c r="AB1472" s="72">
        <v>239.82</v>
      </c>
      <c r="AC1472" s="72">
        <v>231.05</v>
      </c>
      <c r="AD1472" s="72" t="s">
        <v>46</v>
      </c>
      <c r="AE1472" s="73">
        <v>42808</v>
      </c>
      <c r="AF1472" s="72">
        <v>55</v>
      </c>
      <c r="AG1472" s="76" t="s">
        <v>64</v>
      </c>
    </row>
    <row r="1473" spans="5:33" x14ac:dyDescent="0.3">
      <c r="E1473" s="71" t="s">
        <v>2941</v>
      </c>
      <c r="F1473" s="72" t="s">
        <v>5460</v>
      </c>
      <c r="G1473" s="72" t="s">
        <v>7473</v>
      </c>
      <c r="H1473" s="72" t="s">
        <v>30</v>
      </c>
      <c r="I1473" s="72" t="s">
        <v>8030</v>
      </c>
      <c r="J1473" s="72" t="s">
        <v>8023</v>
      </c>
      <c r="K1473" s="72" t="s">
        <v>2942</v>
      </c>
      <c r="L1473" s="73">
        <v>45852</v>
      </c>
      <c r="M1473" s="74">
        <v>0.57674768518518515</v>
      </c>
      <c r="N1473" s="72">
        <v>488.57</v>
      </c>
      <c r="O1473" s="72">
        <v>1857.98</v>
      </c>
      <c r="P1473" s="72">
        <v>2346.5500000000002</v>
      </c>
      <c r="Q1473" s="72">
        <v>3011.11</v>
      </c>
      <c r="R1473" s="75">
        <v>45855</v>
      </c>
      <c r="S1473" s="72" t="str">
        <f>TEXT(Table15[[#This Row],[Billing_Date]],"YYYY")</f>
        <v>2025</v>
      </c>
      <c r="T1473" s="75">
        <v>45873</v>
      </c>
      <c r="U1473" s="72" t="s">
        <v>49</v>
      </c>
      <c r="V1473" s="72">
        <f>IF(Table15[[#This Row],[Payment_Status]]="Paid",1,0)</f>
        <v>0</v>
      </c>
      <c r="W1473" s="72">
        <f>IF(Table15[[#This Row],[Payment_Status]]="Unpaid",1,0)</f>
        <v>1</v>
      </c>
      <c r="X1473" s="72">
        <f>IF(Table15[[#This Row],[Payment_Status]]="Pending",1,0)</f>
        <v>0</v>
      </c>
      <c r="Y1473" s="72" t="s">
        <v>50</v>
      </c>
      <c r="Z1473" s="72" t="s">
        <v>39</v>
      </c>
      <c r="AA1473" s="72" t="s">
        <v>85</v>
      </c>
      <c r="AB1473" s="72">
        <v>202.6</v>
      </c>
      <c r="AC1473" s="72">
        <v>285.97000000000003</v>
      </c>
      <c r="AD1473" s="72" t="s">
        <v>46</v>
      </c>
      <c r="AE1473" s="73">
        <v>43780</v>
      </c>
      <c r="AF1473" s="72">
        <v>71</v>
      </c>
      <c r="AG1473" s="76" t="s">
        <v>64</v>
      </c>
    </row>
    <row r="1474" spans="5:33" x14ac:dyDescent="0.3">
      <c r="E1474" s="71" t="s">
        <v>2943</v>
      </c>
      <c r="F1474" s="72" t="s">
        <v>5461</v>
      </c>
      <c r="G1474" s="72" t="s">
        <v>7474</v>
      </c>
      <c r="H1474" s="72" t="s">
        <v>26</v>
      </c>
      <c r="I1474" s="72" t="s">
        <v>8031</v>
      </c>
      <c r="J1474" s="72" t="s">
        <v>8024</v>
      </c>
      <c r="K1474" s="72" t="s">
        <v>2944</v>
      </c>
      <c r="L1474" s="73">
        <v>45619</v>
      </c>
      <c r="M1474" s="74">
        <v>0.41476851851851854</v>
      </c>
      <c r="N1474" s="72">
        <v>297.54000000000002</v>
      </c>
      <c r="O1474" s="72">
        <v>1755.99</v>
      </c>
      <c r="P1474" s="72">
        <v>2053.5300000000002</v>
      </c>
      <c r="Q1474" s="72">
        <v>1793.14</v>
      </c>
      <c r="R1474" s="75">
        <v>45620</v>
      </c>
      <c r="S1474" s="72" t="str">
        <f>TEXT(Table15[[#This Row],[Billing_Date]],"YYYY")</f>
        <v>2024</v>
      </c>
      <c r="T1474" s="75">
        <v>45884</v>
      </c>
      <c r="U1474" s="72" t="s">
        <v>49</v>
      </c>
      <c r="V1474" s="72">
        <f>IF(Table15[[#This Row],[Payment_Status]]="Paid",1,0)</f>
        <v>0</v>
      </c>
      <c r="W1474" s="72">
        <f>IF(Table15[[#This Row],[Payment_Status]]="Unpaid",1,0)</f>
        <v>1</v>
      </c>
      <c r="X1474" s="72">
        <f>IF(Table15[[#This Row],[Payment_Status]]="Pending",1,0)</f>
        <v>0</v>
      </c>
      <c r="Y1474" s="72" t="s">
        <v>58</v>
      </c>
      <c r="Z1474" s="72" t="s">
        <v>44</v>
      </c>
      <c r="AA1474" s="72" t="s">
        <v>45</v>
      </c>
      <c r="AB1474" s="72">
        <v>152.76</v>
      </c>
      <c r="AC1474" s="72">
        <v>144.78</v>
      </c>
      <c r="AD1474" s="72" t="s">
        <v>32</v>
      </c>
      <c r="AE1474" s="73">
        <v>44668</v>
      </c>
      <c r="AF1474" s="72">
        <v>45</v>
      </c>
      <c r="AG1474" s="76" t="s">
        <v>40</v>
      </c>
    </row>
    <row r="1475" spans="5:33" x14ac:dyDescent="0.3">
      <c r="E1475" s="71" t="s">
        <v>2945</v>
      </c>
      <c r="F1475" s="72" t="s">
        <v>5462</v>
      </c>
      <c r="G1475" s="72" t="s">
        <v>7475</v>
      </c>
      <c r="H1475" s="72" t="s">
        <v>26</v>
      </c>
      <c r="I1475" s="72" t="s">
        <v>8028</v>
      </c>
      <c r="J1475" s="72" t="s">
        <v>8022</v>
      </c>
      <c r="K1475" s="72" t="s">
        <v>2946</v>
      </c>
      <c r="L1475" s="73">
        <v>45674</v>
      </c>
      <c r="M1475" s="74">
        <v>0.70379629629629625</v>
      </c>
      <c r="N1475" s="72">
        <v>138.4</v>
      </c>
      <c r="O1475" s="72">
        <v>2964.2</v>
      </c>
      <c r="P1475" s="72">
        <v>3102.6</v>
      </c>
      <c r="Q1475" s="72">
        <v>789.29</v>
      </c>
      <c r="R1475" s="75">
        <v>45679</v>
      </c>
      <c r="S1475" s="72" t="str">
        <f>TEXT(Table15[[#This Row],[Billing_Date]],"YYYY")</f>
        <v>2025</v>
      </c>
      <c r="T1475" s="75">
        <v>45857</v>
      </c>
      <c r="U1475" s="72" t="s">
        <v>37</v>
      </c>
      <c r="V1475" s="72">
        <f>IF(Table15[[#This Row],[Payment_Status]]="Paid",1,0)</f>
        <v>0</v>
      </c>
      <c r="W1475" s="72">
        <f>IF(Table15[[#This Row],[Payment_Status]]="Unpaid",1,0)</f>
        <v>0</v>
      </c>
      <c r="X1475" s="72">
        <f>IF(Table15[[#This Row],[Payment_Status]]="Pending",1,0)</f>
        <v>1</v>
      </c>
      <c r="Y1475" s="72" t="s">
        <v>43</v>
      </c>
      <c r="Z1475" s="72" t="s">
        <v>30</v>
      </c>
      <c r="AA1475" s="72" t="s">
        <v>45</v>
      </c>
      <c r="AB1475" s="72">
        <v>66.13</v>
      </c>
      <c r="AC1475" s="72">
        <v>72.27</v>
      </c>
      <c r="AD1475" s="72" t="s">
        <v>46</v>
      </c>
      <c r="AE1475" s="73">
        <v>45058</v>
      </c>
      <c r="AF1475" s="72">
        <v>67</v>
      </c>
      <c r="AG1475" s="76" t="s">
        <v>33</v>
      </c>
    </row>
    <row r="1476" spans="5:33" x14ac:dyDescent="0.3">
      <c r="E1476" s="71" t="s">
        <v>2947</v>
      </c>
      <c r="F1476" s="72" t="s">
        <v>5463</v>
      </c>
      <c r="G1476" s="72" t="s">
        <v>7476</v>
      </c>
      <c r="H1476" s="72" t="s">
        <v>30</v>
      </c>
      <c r="I1476" s="72" t="s">
        <v>8026</v>
      </c>
      <c r="J1476" s="72" t="s">
        <v>8021</v>
      </c>
      <c r="K1476" s="72" t="s">
        <v>2948</v>
      </c>
      <c r="L1476" s="73">
        <v>45798</v>
      </c>
      <c r="M1476" s="74">
        <v>0.84021990740740737</v>
      </c>
      <c r="N1476" s="72">
        <v>296.01</v>
      </c>
      <c r="O1476" s="72">
        <v>1501.33</v>
      </c>
      <c r="P1476" s="72">
        <v>1797.34</v>
      </c>
      <c r="Q1476" s="72">
        <v>1562.05</v>
      </c>
      <c r="R1476" s="75">
        <v>45804</v>
      </c>
      <c r="S1476" s="72" t="str">
        <f>TEXT(Table15[[#This Row],[Billing_Date]],"YYYY")</f>
        <v>2025</v>
      </c>
      <c r="T1476" s="75">
        <v>45873</v>
      </c>
      <c r="U1476" s="72" t="s">
        <v>28</v>
      </c>
      <c r="V1476" s="72">
        <f>IF(Table15[[#This Row],[Payment_Status]]="Paid",1,0)</f>
        <v>1</v>
      </c>
      <c r="W1476" s="72">
        <f>IF(Table15[[#This Row],[Payment_Status]]="Unpaid",1,0)</f>
        <v>0</v>
      </c>
      <c r="X1476" s="72">
        <f>IF(Table15[[#This Row],[Payment_Status]]="Pending",1,0)</f>
        <v>0</v>
      </c>
      <c r="Y1476" s="72" t="s">
        <v>38</v>
      </c>
      <c r="Z1476" s="72" t="s">
        <v>30</v>
      </c>
      <c r="AA1476" s="72" t="s">
        <v>85</v>
      </c>
      <c r="AB1476" s="72">
        <v>151.16</v>
      </c>
      <c r="AC1476" s="72">
        <v>144.85</v>
      </c>
      <c r="AD1476" s="72" t="s">
        <v>46</v>
      </c>
      <c r="AE1476" s="73">
        <v>42498</v>
      </c>
      <c r="AF1476" s="72">
        <v>34</v>
      </c>
      <c r="AG1476" s="76" t="s">
        <v>64</v>
      </c>
    </row>
    <row r="1477" spans="5:33" x14ac:dyDescent="0.3">
      <c r="E1477" s="71" t="s">
        <v>2949</v>
      </c>
      <c r="F1477" s="72" t="s">
        <v>5464</v>
      </c>
      <c r="G1477" s="72" t="s">
        <v>7477</v>
      </c>
      <c r="H1477" s="72" t="s">
        <v>30</v>
      </c>
      <c r="I1477" s="72" t="s">
        <v>8028</v>
      </c>
      <c r="J1477" s="72" t="s">
        <v>8022</v>
      </c>
      <c r="K1477" s="72" t="s">
        <v>2950</v>
      </c>
      <c r="L1477" s="73">
        <v>45781</v>
      </c>
      <c r="M1477" s="74">
        <v>0.9241435185185185</v>
      </c>
      <c r="N1477" s="72">
        <v>162.56</v>
      </c>
      <c r="O1477" s="72">
        <v>2078.16</v>
      </c>
      <c r="P1477" s="72">
        <v>2240.7199999999998</v>
      </c>
      <c r="Q1477" s="72">
        <v>954.77</v>
      </c>
      <c r="R1477" s="75">
        <v>45782</v>
      </c>
      <c r="S1477" s="72" t="str">
        <f>TEXT(Table15[[#This Row],[Billing_Date]],"YYYY")</f>
        <v>2025</v>
      </c>
      <c r="T1477" s="75">
        <v>45870</v>
      </c>
      <c r="U1477" s="72" t="s">
        <v>37</v>
      </c>
      <c r="V1477" s="72">
        <f>IF(Table15[[#This Row],[Payment_Status]]="Paid",1,0)</f>
        <v>0</v>
      </c>
      <c r="W1477" s="72">
        <f>IF(Table15[[#This Row],[Payment_Status]]="Unpaid",1,0)</f>
        <v>0</v>
      </c>
      <c r="X1477" s="72">
        <f>IF(Table15[[#This Row],[Payment_Status]]="Pending",1,0)</f>
        <v>1</v>
      </c>
      <c r="Y1477" s="72" t="s">
        <v>29</v>
      </c>
      <c r="Z1477" s="72" t="s">
        <v>39</v>
      </c>
      <c r="AA1477" s="72" t="s">
        <v>63</v>
      </c>
      <c r="AB1477" s="72">
        <v>70.59</v>
      </c>
      <c r="AC1477" s="72">
        <v>91.97</v>
      </c>
      <c r="AD1477" s="72" t="s">
        <v>46</v>
      </c>
      <c r="AE1477" s="73">
        <v>44946</v>
      </c>
      <c r="AF1477" s="72">
        <v>27</v>
      </c>
      <c r="AG1477" s="76" t="s">
        <v>33</v>
      </c>
    </row>
    <row r="1478" spans="5:33" x14ac:dyDescent="0.3">
      <c r="E1478" s="71" t="s">
        <v>2951</v>
      </c>
      <c r="F1478" s="72" t="s">
        <v>5465</v>
      </c>
      <c r="G1478" s="72" t="s">
        <v>7478</v>
      </c>
      <c r="H1478" s="72" t="s">
        <v>30</v>
      </c>
      <c r="I1478" s="72" t="s">
        <v>8030</v>
      </c>
      <c r="J1478" s="72" t="s">
        <v>8023</v>
      </c>
      <c r="K1478" s="72" t="s">
        <v>2952</v>
      </c>
      <c r="L1478" s="73">
        <v>45852</v>
      </c>
      <c r="M1478" s="74">
        <v>0.27123842592592595</v>
      </c>
      <c r="N1478" s="72">
        <v>71.81</v>
      </c>
      <c r="O1478" s="72">
        <v>1314.5</v>
      </c>
      <c r="P1478" s="72">
        <v>1386.31</v>
      </c>
      <c r="Q1478" s="72">
        <v>537.97</v>
      </c>
      <c r="R1478" s="75">
        <v>45854</v>
      </c>
      <c r="S1478" s="72" t="str">
        <f>TEXT(Table15[[#This Row],[Billing_Date]],"YYYY")</f>
        <v>2025</v>
      </c>
      <c r="T1478" s="75">
        <v>45869</v>
      </c>
      <c r="U1478" s="72" t="s">
        <v>49</v>
      </c>
      <c r="V1478" s="72">
        <f>IF(Table15[[#This Row],[Payment_Status]]="Paid",1,0)</f>
        <v>0</v>
      </c>
      <c r="W1478" s="72">
        <f>IF(Table15[[#This Row],[Payment_Status]]="Unpaid",1,0)</f>
        <v>1</v>
      </c>
      <c r="X1478" s="72">
        <f>IF(Table15[[#This Row],[Payment_Status]]="Pending",1,0)</f>
        <v>0</v>
      </c>
      <c r="Y1478" s="72" t="s">
        <v>29</v>
      </c>
      <c r="Z1478" s="72" t="s">
        <v>44</v>
      </c>
      <c r="AA1478" s="72" t="s">
        <v>31</v>
      </c>
      <c r="AB1478" s="72">
        <v>28.85</v>
      </c>
      <c r="AC1478" s="72">
        <v>42.96</v>
      </c>
      <c r="AD1478" s="72" t="s">
        <v>46</v>
      </c>
      <c r="AE1478" s="73">
        <v>45151</v>
      </c>
      <c r="AF1478" s="72">
        <v>68</v>
      </c>
      <c r="AG1478" s="76" t="s">
        <v>33</v>
      </c>
    </row>
    <row r="1479" spans="5:33" x14ac:dyDescent="0.3">
      <c r="E1479" s="71" t="s">
        <v>2954</v>
      </c>
      <c r="F1479" s="72" t="s">
        <v>5467</v>
      </c>
      <c r="G1479" s="72" t="s">
        <v>7480</v>
      </c>
      <c r="H1479" s="72" t="s">
        <v>30</v>
      </c>
      <c r="I1479" s="72" t="s">
        <v>8031</v>
      </c>
      <c r="J1479" s="72" t="s">
        <v>8024</v>
      </c>
      <c r="K1479" s="72" t="s">
        <v>2955</v>
      </c>
      <c r="L1479" s="73">
        <v>45592</v>
      </c>
      <c r="M1479" s="74">
        <v>0.39128472222222221</v>
      </c>
      <c r="N1479" s="72">
        <v>171.14</v>
      </c>
      <c r="O1479" s="72">
        <v>2963.26</v>
      </c>
      <c r="P1479" s="72">
        <v>3134.4</v>
      </c>
      <c r="Q1479" s="72">
        <v>866.81</v>
      </c>
      <c r="R1479" s="75">
        <v>45664</v>
      </c>
      <c r="S1479" s="72" t="str">
        <f>TEXT(Table15[[#This Row],[Billing_Date]],"YYYY")</f>
        <v>2025</v>
      </c>
      <c r="T1479" s="75">
        <v>45872</v>
      </c>
      <c r="U1479" s="72" t="s">
        <v>49</v>
      </c>
      <c r="V1479" s="72">
        <f>IF(Table15[[#This Row],[Payment_Status]]="Paid",1,0)</f>
        <v>0</v>
      </c>
      <c r="W1479" s="72">
        <f>IF(Table15[[#This Row],[Payment_Status]]="Unpaid",1,0)</f>
        <v>1</v>
      </c>
      <c r="X1479" s="72">
        <f>IF(Table15[[#This Row],[Payment_Status]]="Pending",1,0)</f>
        <v>0</v>
      </c>
      <c r="Y1479" s="72" t="s">
        <v>58</v>
      </c>
      <c r="Z1479" s="72" t="s">
        <v>30</v>
      </c>
      <c r="AA1479" s="72" t="s">
        <v>51</v>
      </c>
      <c r="AB1479" s="72">
        <v>86.9</v>
      </c>
      <c r="AC1479" s="72">
        <v>84.24</v>
      </c>
      <c r="AD1479" s="72" t="s">
        <v>32</v>
      </c>
      <c r="AE1479" s="73">
        <v>44079</v>
      </c>
      <c r="AF1479" s="72">
        <v>57</v>
      </c>
      <c r="AG1479" s="76" t="s">
        <v>33</v>
      </c>
    </row>
    <row r="1480" spans="5:33" x14ac:dyDescent="0.3">
      <c r="E1480" s="71" t="s">
        <v>2956</v>
      </c>
      <c r="F1480" s="72" t="s">
        <v>5468</v>
      </c>
      <c r="G1480" s="72" t="s">
        <v>7481</v>
      </c>
      <c r="H1480" s="72" t="s">
        <v>26</v>
      </c>
      <c r="I1480" s="72" t="s">
        <v>8031</v>
      </c>
      <c r="J1480" s="72" t="s">
        <v>8024</v>
      </c>
      <c r="K1480" s="72" t="s">
        <v>2957</v>
      </c>
      <c r="L1480" s="73">
        <v>45728</v>
      </c>
      <c r="M1480" s="74">
        <v>0.3797800925925926</v>
      </c>
      <c r="N1480" s="72">
        <v>139.41</v>
      </c>
      <c r="O1480" s="72">
        <v>2277.35</v>
      </c>
      <c r="P1480" s="72">
        <v>2416.7599999999902</v>
      </c>
      <c r="Q1480" s="72">
        <v>697.16</v>
      </c>
      <c r="R1480" s="75">
        <v>45853</v>
      </c>
      <c r="S1480" s="72" t="str">
        <f>TEXT(Table15[[#This Row],[Billing_Date]],"YYYY")</f>
        <v>2025</v>
      </c>
      <c r="T1480" s="75">
        <v>45877</v>
      </c>
      <c r="U1480" s="72" t="s">
        <v>49</v>
      </c>
      <c r="V1480" s="72">
        <f>IF(Table15[[#This Row],[Payment_Status]]="Paid",1,0)</f>
        <v>0</v>
      </c>
      <c r="W1480" s="72">
        <f>IF(Table15[[#This Row],[Payment_Status]]="Unpaid",1,0)</f>
        <v>1</v>
      </c>
      <c r="X1480" s="72">
        <f>IF(Table15[[#This Row],[Payment_Status]]="Pending",1,0)</f>
        <v>0</v>
      </c>
      <c r="Y1480" s="72" t="s">
        <v>43</v>
      </c>
      <c r="Z1480" s="72" t="s">
        <v>30</v>
      </c>
      <c r="AA1480" s="72" t="s">
        <v>45</v>
      </c>
      <c r="AB1480" s="72">
        <v>83</v>
      </c>
      <c r="AC1480" s="72">
        <v>56.41</v>
      </c>
      <c r="AD1480" s="72" t="s">
        <v>46</v>
      </c>
      <c r="AE1480" s="73">
        <v>43302</v>
      </c>
      <c r="AF1480" s="72">
        <v>28</v>
      </c>
      <c r="AG1480" s="76" t="s">
        <v>64</v>
      </c>
    </row>
    <row r="1481" spans="5:33" x14ac:dyDescent="0.3">
      <c r="E1481" s="71" t="s">
        <v>2958</v>
      </c>
      <c r="F1481" s="72" t="s">
        <v>5469</v>
      </c>
      <c r="G1481" s="72" t="s">
        <v>7482</v>
      </c>
      <c r="H1481" s="72" t="s">
        <v>26</v>
      </c>
      <c r="I1481" s="72" t="s">
        <v>8026</v>
      </c>
      <c r="J1481" s="72" t="s">
        <v>8021</v>
      </c>
      <c r="K1481" s="72" t="s">
        <v>2959</v>
      </c>
      <c r="L1481" s="73">
        <v>45784</v>
      </c>
      <c r="M1481" s="74">
        <v>0.45738425925925924</v>
      </c>
      <c r="N1481" s="72">
        <v>188.82</v>
      </c>
      <c r="O1481" s="72">
        <v>3289.23</v>
      </c>
      <c r="P1481" s="72">
        <v>3478.05</v>
      </c>
      <c r="Q1481" s="72">
        <v>1255.1400000000001</v>
      </c>
      <c r="R1481" s="75">
        <v>45785</v>
      </c>
      <c r="S1481" s="72" t="str">
        <f>TEXT(Table15[[#This Row],[Billing_Date]],"YYYY")</f>
        <v>2025</v>
      </c>
      <c r="T1481" s="75">
        <v>45867</v>
      </c>
      <c r="U1481" s="72" t="s">
        <v>37</v>
      </c>
      <c r="V1481" s="72">
        <f>IF(Table15[[#This Row],[Payment_Status]]="Paid",1,0)</f>
        <v>0</v>
      </c>
      <c r="W1481" s="72">
        <f>IF(Table15[[#This Row],[Payment_Status]]="Unpaid",1,0)</f>
        <v>0</v>
      </c>
      <c r="X1481" s="72">
        <f>IF(Table15[[#This Row],[Payment_Status]]="Pending",1,0)</f>
        <v>1</v>
      </c>
      <c r="Y1481" s="72" t="s">
        <v>29</v>
      </c>
      <c r="Z1481" s="72" t="s">
        <v>30</v>
      </c>
      <c r="AA1481" s="72" t="s">
        <v>51</v>
      </c>
      <c r="AB1481" s="72">
        <v>112.31</v>
      </c>
      <c r="AC1481" s="72">
        <v>76.510000000000005</v>
      </c>
      <c r="AD1481" s="72" t="s">
        <v>46</v>
      </c>
      <c r="AE1481" s="73">
        <v>44150</v>
      </c>
      <c r="AF1481" s="72">
        <v>51</v>
      </c>
      <c r="AG1481" s="76" t="s">
        <v>64</v>
      </c>
    </row>
    <row r="1482" spans="5:33" x14ac:dyDescent="0.3">
      <c r="E1482" s="71" t="s">
        <v>2960</v>
      </c>
      <c r="F1482" s="72" t="s">
        <v>5470</v>
      </c>
      <c r="G1482" s="72" t="s">
        <v>7483</v>
      </c>
      <c r="H1482" s="72" t="s">
        <v>35</v>
      </c>
      <c r="I1482" s="72" t="s">
        <v>8029</v>
      </c>
      <c r="J1482" s="72" t="s">
        <v>8020</v>
      </c>
      <c r="K1482" s="72" t="s">
        <v>2961</v>
      </c>
      <c r="L1482" s="73">
        <v>45621</v>
      </c>
      <c r="M1482" s="74">
        <v>0.3332060185185185</v>
      </c>
      <c r="N1482" s="72">
        <v>145.54</v>
      </c>
      <c r="O1482" s="72">
        <v>3186.87</v>
      </c>
      <c r="P1482" s="72">
        <v>3332.41</v>
      </c>
      <c r="Q1482" s="72">
        <v>1089.93</v>
      </c>
      <c r="R1482" s="75">
        <v>45626</v>
      </c>
      <c r="S1482" s="72" t="str">
        <f>TEXT(Table15[[#This Row],[Billing_Date]],"YYYY")</f>
        <v>2024</v>
      </c>
      <c r="T1482" s="75">
        <v>45869</v>
      </c>
      <c r="U1482" s="72" t="s">
        <v>37</v>
      </c>
      <c r="V1482" s="72">
        <f>IF(Table15[[#This Row],[Payment_Status]]="Paid",1,0)</f>
        <v>0</v>
      </c>
      <c r="W1482" s="72">
        <f>IF(Table15[[#This Row],[Payment_Status]]="Unpaid",1,0)</f>
        <v>0</v>
      </c>
      <c r="X1482" s="72">
        <f>IF(Table15[[#This Row],[Payment_Status]]="Pending",1,0)</f>
        <v>1</v>
      </c>
      <c r="Y1482" s="72" t="s">
        <v>43</v>
      </c>
      <c r="Z1482" s="72" t="s">
        <v>44</v>
      </c>
      <c r="AA1482" s="72" t="s">
        <v>45</v>
      </c>
      <c r="AB1482" s="72">
        <v>83.69</v>
      </c>
      <c r="AC1482" s="72">
        <v>61.85</v>
      </c>
      <c r="AD1482" s="72" t="s">
        <v>32</v>
      </c>
      <c r="AE1482" s="73">
        <v>43143</v>
      </c>
      <c r="AF1482" s="72">
        <v>31</v>
      </c>
      <c r="AG1482" s="76" t="s">
        <v>33</v>
      </c>
    </row>
    <row r="1483" spans="5:33" x14ac:dyDescent="0.3">
      <c r="E1483" s="71" t="s">
        <v>2962</v>
      </c>
      <c r="F1483" s="72" t="s">
        <v>5471</v>
      </c>
      <c r="G1483" s="72" t="s">
        <v>7484</v>
      </c>
      <c r="H1483" s="72" t="s">
        <v>26</v>
      </c>
      <c r="I1483" s="72" t="s">
        <v>8030</v>
      </c>
      <c r="J1483" s="72" t="s">
        <v>8023</v>
      </c>
      <c r="K1483" s="72" t="s">
        <v>2963</v>
      </c>
      <c r="L1483" s="73">
        <v>45814</v>
      </c>
      <c r="M1483" s="74">
        <v>0.34322916666666664</v>
      </c>
      <c r="N1483" s="72">
        <v>424.36</v>
      </c>
      <c r="O1483" s="72">
        <v>4817.25</v>
      </c>
      <c r="P1483" s="72">
        <v>5241.6099999999997</v>
      </c>
      <c r="Q1483" s="72">
        <v>2645.04</v>
      </c>
      <c r="R1483" s="75">
        <v>45819</v>
      </c>
      <c r="S1483" s="72" t="str">
        <f>TEXT(Table15[[#This Row],[Billing_Date]],"YYYY")</f>
        <v>2025</v>
      </c>
      <c r="T1483" s="75">
        <v>45864</v>
      </c>
      <c r="U1483" s="72" t="s">
        <v>37</v>
      </c>
      <c r="V1483" s="72">
        <f>IF(Table15[[#This Row],[Payment_Status]]="Paid",1,0)</f>
        <v>0</v>
      </c>
      <c r="W1483" s="72">
        <f>IF(Table15[[#This Row],[Payment_Status]]="Unpaid",1,0)</f>
        <v>0</v>
      </c>
      <c r="X1483" s="72">
        <f>IF(Table15[[#This Row],[Payment_Status]]="Pending",1,0)</f>
        <v>1</v>
      </c>
      <c r="Y1483" s="72" t="s">
        <v>43</v>
      </c>
      <c r="Z1483" s="72" t="s">
        <v>44</v>
      </c>
      <c r="AA1483" s="72" t="s">
        <v>45</v>
      </c>
      <c r="AB1483" s="72">
        <v>193.4</v>
      </c>
      <c r="AC1483" s="72">
        <v>230.96</v>
      </c>
      <c r="AD1483" s="72" t="s">
        <v>46</v>
      </c>
      <c r="AE1483" s="73">
        <v>45215</v>
      </c>
      <c r="AF1483" s="72">
        <v>71</v>
      </c>
      <c r="AG1483" s="76" t="s">
        <v>64</v>
      </c>
    </row>
    <row r="1484" spans="5:33" x14ac:dyDescent="0.3">
      <c r="E1484" s="71" t="s">
        <v>2551</v>
      </c>
      <c r="F1484" s="72" t="s">
        <v>5472</v>
      </c>
      <c r="G1484" s="72" t="s">
        <v>7485</v>
      </c>
      <c r="H1484" s="72" t="s">
        <v>30</v>
      </c>
      <c r="I1484" s="72" t="s">
        <v>8030</v>
      </c>
      <c r="J1484" s="72" t="s">
        <v>8023</v>
      </c>
      <c r="K1484" s="72" t="s">
        <v>2552</v>
      </c>
      <c r="L1484" s="73">
        <v>45706</v>
      </c>
      <c r="M1484" s="74">
        <v>0.34056712962962965</v>
      </c>
      <c r="N1484" s="72">
        <v>125.46</v>
      </c>
      <c r="O1484" s="72">
        <v>1937.16</v>
      </c>
      <c r="P1484" s="72">
        <v>2062.62</v>
      </c>
      <c r="Q1484" s="72">
        <v>925.48</v>
      </c>
      <c r="R1484" s="75">
        <v>45706</v>
      </c>
      <c r="S1484" s="72" t="str">
        <f>TEXT(Table15[[#This Row],[Billing_Date]],"YYYY")</f>
        <v>2025</v>
      </c>
      <c r="T1484" s="75">
        <v>45858</v>
      </c>
      <c r="U1484" s="72" t="s">
        <v>37</v>
      </c>
      <c r="V1484" s="72">
        <f>IF(Table15[[#This Row],[Payment_Status]]="Paid",1,0)</f>
        <v>0</v>
      </c>
      <c r="W1484" s="72">
        <f>IF(Table15[[#This Row],[Payment_Status]]="Unpaid",1,0)</f>
        <v>0</v>
      </c>
      <c r="X1484" s="72">
        <f>IF(Table15[[#This Row],[Payment_Status]]="Pending",1,0)</f>
        <v>1</v>
      </c>
      <c r="Y1484" s="72" t="s">
        <v>38</v>
      </c>
      <c r="Z1484" s="72" t="s">
        <v>30</v>
      </c>
      <c r="AA1484" s="72" t="s">
        <v>45</v>
      </c>
      <c r="AB1484" s="72">
        <v>63.88</v>
      </c>
      <c r="AC1484" s="72">
        <v>61.58</v>
      </c>
      <c r="AD1484" s="72" t="s">
        <v>46</v>
      </c>
      <c r="AE1484" s="73">
        <v>43496</v>
      </c>
      <c r="AF1484" s="72">
        <v>40</v>
      </c>
      <c r="AG1484" s="76" t="s">
        <v>40</v>
      </c>
    </row>
    <row r="1485" spans="5:33" x14ac:dyDescent="0.3">
      <c r="E1485" s="71" t="s">
        <v>2966</v>
      </c>
      <c r="F1485" s="72" t="s">
        <v>5473</v>
      </c>
      <c r="G1485" s="72" t="s">
        <v>7486</v>
      </c>
      <c r="H1485" s="72" t="s">
        <v>30</v>
      </c>
      <c r="I1485" s="72" t="s">
        <v>8029</v>
      </c>
      <c r="J1485" s="72" t="s">
        <v>8020</v>
      </c>
      <c r="K1485" s="72" t="s">
        <v>2967</v>
      </c>
      <c r="L1485" s="73">
        <v>45613</v>
      </c>
      <c r="M1485" s="74">
        <v>0.56057870370370366</v>
      </c>
      <c r="N1485" s="72">
        <v>301.33999999999997</v>
      </c>
      <c r="O1485" s="72">
        <v>4356.5200000000004</v>
      </c>
      <c r="P1485" s="72">
        <v>4657.8599999999997</v>
      </c>
      <c r="Q1485" s="72">
        <v>1987.3</v>
      </c>
      <c r="R1485" s="75">
        <v>45854</v>
      </c>
      <c r="S1485" s="72" t="str">
        <f>TEXT(Table15[[#This Row],[Billing_Date]],"YYYY")</f>
        <v>2025</v>
      </c>
      <c r="T1485" s="75">
        <v>45877</v>
      </c>
      <c r="U1485" s="72" t="s">
        <v>28</v>
      </c>
      <c r="V1485" s="72">
        <f>IF(Table15[[#This Row],[Payment_Status]]="Paid",1,0)</f>
        <v>1</v>
      </c>
      <c r="W1485" s="72">
        <f>IF(Table15[[#This Row],[Payment_Status]]="Unpaid",1,0)</f>
        <v>0</v>
      </c>
      <c r="X1485" s="72">
        <f>IF(Table15[[#This Row],[Payment_Status]]="Pending",1,0)</f>
        <v>0</v>
      </c>
      <c r="Y1485" s="72" t="s">
        <v>58</v>
      </c>
      <c r="Z1485" s="72" t="s">
        <v>30</v>
      </c>
      <c r="AA1485" s="72" t="s">
        <v>31</v>
      </c>
      <c r="AB1485" s="72">
        <v>185.14</v>
      </c>
      <c r="AC1485" s="72">
        <v>116.2</v>
      </c>
      <c r="AD1485" s="72" t="s">
        <v>46</v>
      </c>
      <c r="AE1485" s="73">
        <v>44201</v>
      </c>
      <c r="AF1485" s="72">
        <v>70</v>
      </c>
      <c r="AG1485" s="76" t="s">
        <v>33</v>
      </c>
    </row>
    <row r="1486" spans="5:33" x14ac:dyDescent="0.3">
      <c r="E1486" s="71" t="s">
        <v>2968</v>
      </c>
      <c r="F1486" s="72" t="s">
        <v>5474</v>
      </c>
      <c r="G1486" s="72" t="s">
        <v>7487</v>
      </c>
      <c r="H1486" s="72" t="s">
        <v>30</v>
      </c>
      <c r="I1486" s="72" t="s">
        <v>8031</v>
      </c>
      <c r="J1486" s="72" t="s">
        <v>8024</v>
      </c>
      <c r="K1486" s="72" t="s">
        <v>2969</v>
      </c>
      <c r="L1486" s="73">
        <v>45509</v>
      </c>
      <c r="M1486" s="74">
        <v>0.22337962962962962</v>
      </c>
      <c r="N1486" s="72">
        <v>458.81</v>
      </c>
      <c r="O1486" s="72">
        <v>2465</v>
      </c>
      <c r="P1486" s="72">
        <v>2923.81</v>
      </c>
      <c r="Q1486" s="72">
        <v>2321.9699999999998</v>
      </c>
      <c r="R1486" s="75">
        <v>45804</v>
      </c>
      <c r="S1486" s="72" t="str">
        <f>TEXT(Table15[[#This Row],[Billing_Date]],"YYYY")</f>
        <v>2025</v>
      </c>
      <c r="T1486" s="75">
        <v>45874</v>
      </c>
      <c r="U1486" s="72" t="s">
        <v>49</v>
      </c>
      <c r="V1486" s="72">
        <f>IF(Table15[[#This Row],[Payment_Status]]="Paid",1,0)</f>
        <v>0</v>
      </c>
      <c r="W1486" s="72">
        <f>IF(Table15[[#This Row],[Payment_Status]]="Unpaid",1,0)</f>
        <v>1</v>
      </c>
      <c r="X1486" s="72">
        <f>IF(Table15[[#This Row],[Payment_Status]]="Pending",1,0)</f>
        <v>0</v>
      </c>
      <c r="Y1486" s="72" t="s">
        <v>50</v>
      </c>
      <c r="Z1486" s="72" t="s">
        <v>30</v>
      </c>
      <c r="AA1486" s="72" t="s">
        <v>51</v>
      </c>
      <c r="AB1486" s="72">
        <v>272.31</v>
      </c>
      <c r="AC1486" s="72">
        <v>186.5</v>
      </c>
      <c r="AD1486" s="72" t="s">
        <v>32</v>
      </c>
      <c r="AE1486" s="73">
        <v>43728</v>
      </c>
      <c r="AF1486" s="72">
        <v>21</v>
      </c>
      <c r="AG1486" s="76" t="s">
        <v>64</v>
      </c>
    </row>
    <row r="1487" spans="5:33" x14ac:dyDescent="0.3">
      <c r="E1487" s="71" t="s">
        <v>3779</v>
      </c>
      <c r="F1487" s="72" t="s">
        <v>5475</v>
      </c>
      <c r="G1487" s="72" t="s">
        <v>7488</v>
      </c>
      <c r="H1487" s="72" t="s">
        <v>30</v>
      </c>
      <c r="I1487" s="72" t="s">
        <v>8031</v>
      </c>
      <c r="J1487" s="72" t="s">
        <v>8024</v>
      </c>
      <c r="K1487" s="72" t="s">
        <v>3780</v>
      </c>
      <c r="L1487" s="73">
        <v>45551</v>
      </c>
      <c r="M1487" s="74">
        <v>0.64844907407407404</v>
      </c>
      <c r="N1487" s="72">
        <v>375.89</v>
      </c>
      <c r="O1487" s="72">
        <v>1168.8499999999999</v>
      </c>
      <c r="P1487" s="72">
        <v>1544.73999999999</v>
      </c>
      <c r="Q1487" s="72">
        <v>2039.09</v>
      </c>
      <c r="R1487" s="75">
        <v>45553</v>
      </c>
      <c r="S1487" s="72" t="str">
        <f>TEXT(Table15[[#This Row],[Billing_Date]],"YYYY")</f>
        <v>2024</v>
      </c>
      <c r="T1487" s="75">
        <v>45871</v>
      </c>
      <c r="U1487" s="72" t="s">
        <v>28</v>
      </c>
      <c r="V1487" s="72">
        <f>IF(Table15[[#This Row],[Payment_Status]]="Paid",1,0)</f>
        <v>1</v>
      </c>
      <c r="W1487" s="72">
        <f>IF(Table15[[#This Row],[Payment_Status]]="Unpaid",1,0)</f>
        <v>0</v>
      </c>
      <c r="X1487" s="72">
        <f>IF(Table15[[#This Row],[Payment_Status]]="Pending",1,0)</f>
        <v>0</v>
      </c>
      <c r="Y1487" s="72" t="s">
        <v>43</v>
      </c>
      <c r="Z1487" s="72" t="s">
        <v>30</v>
      </c>
      <c r="AA1487" s="72" t="s">
        <v>31</v>
      </c>
      <c r="AB1487" s="72">
        <v>211.65</v>
      </c>
      <c r="AC1487" s="72">
        <v>164.24</v>
      </c>
      <c r="AD1487" s="72" t="s">
        <v>32</v>
      </c>
      <c r="AE1487" s="73">
        <v>44200</v>
      </c>
      <c r="AF1487" s="72">
        <v>46</v>
      </c>
      <c r="AG1487" s="76" t="s">
        <v>64</v>
      </c>
    </row>
    <row r="1488" spans="5:33" x14ac:dyDescent="0.3">
      <c r="E1488" s="71" t="s">
        <v>2972</v>
      </c>
      <c r="F1488" s="72" t="s">
        <v>5476</v>
      </c>
      <c r="G1488" s="72" t="s">
        <v>7489</v>
      </c>
      <c r="H1488" s="72" t="s">
        <v>30</v>
      </c>
      <c r="I1488" s="72" t="s">
        <v>8027</v>
      </c>
      <c r="J1488" s="72" t="s">
        <v>8022</v>
      </c>
      <c r="K1488" s="72" t="s">
        <v>2973</v>
      </c>
      <c r="L1488" s="73">
        <v>45527</v>
      </c>
      <c r="M1488" s="74">
        <v>3.4467592592592591E-2</v>
      </c>
      <c r="N1488" s="72">
        <v>185.02</v>
      </c>
      <c r="O1488" s="72">
        <v>4781.54</v>
      </c>
      <c r="P1488" s="72">
        <v>4966.5600000000004</v>
      </c>
      <c r="Q1488" s="72">
        <v>1116.8599999999999</v>
      </c>
      <c r="R1488" s="75">
        <v>45754</v>
      </c>
      <c r="S1488" s="72" t="str">
        <f>TEXT(Table15[[#This Row],[Billing_Date]],"YYYY")</f>
        <v>2025</v>
      </c>
      <c r="T1488" s="75">
        <v>45879</v>
      </c>
      <c r="U1488" s="72" t="s">
        <v>28</v>
      </c>
      <c r="V1488" s="72">
        <f>IF(Table15[[#This Row],[Payment_Status]]="Paid",1,0)</f>
        <v>1</v>
      </c>
      <c r="W1488" s="72">
        <f>IF(Table15[[#This Row],[Payment_Status]]="Unpaid",1,0)</f>
        <v>0</v>
      </c>
      <c r="X1488" s="72">
        <f>IF(Table15[[#This Row],[Payment_Status]]="Pending",1,0)</f>
        <v>0</v>
      </c>
      <c r="Y1488" s="72" t="s">
        <v>50</v>
      </c>
      <c r="Z1488" s="72" t="s">
        <v>30</v>
      </c>
      <c r="AA1488" s="72" t="s">
        <v>63</v>
      </c>
      <c r="AB1488" s="72">
        <v>119.32</v>
      </c>
      <c r="AC1488" s="72">
        <v>65.7</v>
      </c>
      <c r="AD1488" s="72" t="s">
        <v>32</v>
      </c>
      <c r="AE1488" s="73">
        <v>43628</v>
      </c>
      <c r="AF1488" s="72">
        <v>37</v>
      </c>
      <c r="AG1488" s="76" t="s">
        <v>40</v>
      </c>
    </row>
    <row r="1489" spans="5:33" x14ac:dyDescent="0.3">
      <c r="E1489" s="71" t="s">
        <v>2974</v>
      </c>
      <c r="F1489" s="72" t="s">
        <v>5477</v>
      </c>
      <c r="G1489" s="72" t="s">
        <v>7490</v>
      </c>
      <c r="H1489" s="72" t="s">
        <v>30</v>
      </c>
      <c r="I1489" s="72" t="s">
        <v>8026</v>
      </c>
      <c r="J1489" s="72" t="s">
        <v>8021</v>
      </c>
      <c r="K1489" s="72" t="s">
        <v>2975</v>
      </c>
      <c r="L1489" s="73">
        <v>45825</v>
      </c>
      <c r="M1489" s="74">
        <v>0.83344907407407409</v>
      </c>
      <c r="N1489" s="72">
        <v>68.81</v>
      </c>
      <c r="O1489" s="72">
        <v>1570.03</v>
      </c>
      <c r="P1489" s="72">
        <v>1638.84</v>
      </c>
      <c r="Q1489" s="72">
        <v>431.69</v>
      </c>
      <c r="R1489" s="75">
        <v>45826</v>
      </c>
      <c r="S1489" s="72" t="str">
        <f>TEXT(Table15[[#This Row],[Billing_Date]],"YYYY")</f>
        <v>2025</v>
      </c>
      <c r="T1489" s="75">
        <v>45876</v>
      </c>
      <c r="U1489" s="72" t="s">
        <v>37</v>
      </c>
      <c r="V1489" s="72">
        <f>IF(Table15[[#This Row],[Payment_Status]]="Paid",1,0)</f>
        <v>0</v>
      </c>
      <c r="W1489" s="72">
        <f>IF(Table15[[#This Row],[Payment_Status]]="Unpaid",1,0)</f>
        <v>0</v>
      </c>
      <c r="X1489" s="72">
        <f>IF(Table15[[#This Row],[Payment_Status]]="Pending",1,0)</f>
        <v>1</v>
      </c>
      <c r="Y1489" s="72" t="s">
        <v>38</v>
      </c>
      <c r="Z1489" s="72" t="s">
        <v>39</v>
      </c>
      <c r="AA1489" s="72" t="s">
        <v>63</v>
      </c>
      <c r="AB1489" s="72">
        <v>41.32</v>
      </c>
      <c r="AC1489" s="72">
        <v>27.49</v>
      </c>
      <c r="AD1489" s="72" t="s">
        <v>32</v>
      </c>
      <c r="AE1489" s="73">
        <v>43296</v>
      </c>
      <c r="AF1489" s="72">
        <v>70</v>
      </c>
      <c r="AG1489" s="76" t="s">
        <v>64</v>
      </c>
    </row>
    <row r="1490" spans="5:33" x14ac:dyDescent="0.3">
      <c r="E1490" s="71" t="s">
        <v>2976</v>
      </c>
      <c r="F1490" s="72" t="s">
        <v>4735</v>
      </c>
      <c r="G1490" s="72" t="s">
        <v>7491</v>
      </c>
      <c r="H1490" s="72" t="s">
        <v>35</v>
      </c>
      <c r="I1490" s="72" t="s">
        <v>8026</v>
      </c>
      <c r="J1490" s="72" t="s">
        <v>8021</v>
      </c>
      <c r="K1490" s="72" t="s">
        <v>2977</v>
      </c>
      <c r="L1490" s="73">
        <v>45582</v>
      </c>
      <c r="M1490" s="74">
        <v>0.76077546296296295</v>
      </c>
      <c r="N1490" s="72">
        <v>38.46</v>
      </c>
      <c r="O1490" s="72">
        <v>2497.7399999999998</v>
      </c>
      <c r="P1490" s="72">
        <v>2536.1999999999998</v>
      </c>
      <c r="Q1490" s="72">
        <v>285.63</v>
      </c>
      <c r="R1490" s="75">
        <v>45670</v>
      </c>
      <c r="S1490" s="72" t="str">
        <f>TEXT(Table15[[#This Row],[Billing_Date]],"YYYY")</f>
        <v>2025</v>
      </c>
      <c r="T1490" s="75">
        <v>45874</v>
      </c>
      <c r="U1490" s="72" t="s">
        <v>49</v>
      </c>
      <c r="V1490" s="72">
        <f>IF(Table15[[#This Row],[Payment_Status]]="Paid",1,0)</f>
        <v>0</v>
      </c>
      <c r="W1490" s="72">
        <f>IF(Table15[[#This Row],[Payment_Status]]="Unpaid",1,0)</f>
        <v>1</v>
      </c>
      <c r="X1490" s="72">
        <f>IF(Table15[[#This Row],[Payment_Status]]="Pending",1,0)</f>
        <v>0</v>
      </c>
      <c r="Y1490" s="72" t="s">
        <v>58</v>
      </c>
      <c r="Z1490" s="72" t="s">
        <v>39</v>
      </c>
      <c r="AA1490" s="72" t="s">
        <v>45</v>
      </c>
      <c r="AB1490" s="72">
        <v>16.09</v>
      </c>
      <c r="AC1490" s="72">
        <v>22.37</v>
      </c>
      <c r="AD1490" s="72" t="s">
        <v>32</v>
      </c>
      <c r="AE1490" s="73">
        <v>42878</v>
      </c>
      <c r="AF1490" s="72">
        <v>57</v>
      </c>
      <c r="AG1490" s="76" t="s">
        <v>33</v>
      </c>
    </row>
    <row r="1491" spans="5:33" x14ac:dyDescent="0.3">
      <c r="E1491" s="71" t="s">
        <v>2433</v>
      </c>
      <c r="F1491" s="72" t="s">
        <v>5478</v>
      </c>
      <c r="G1491" s="72" t="s">
        <v>7492</v>
      </c>
      <c r="H1491" s="72" t="s">
        <v>30</v>
      </c>
      <c r="I1491" s="72" t="s">
        <v>8026</v>
      </c>
      <c r="J1491" s="72" t="s">
        <v>8021</v>
      </c>
      <c r="K1491" s="72" t="s">
        <v>2434</v>
      </c>
      <c r="L1491" s="73">
        <v>45629</v>
      </c>
      <c r="M1491" s="74">
        <v>7.2025462962962958E-2</v>
      </c>
      <c r="N1491" s="72">
        <v>30.28</v>
      </c>
      <c r="O1491" s="72">
        <v>3960.52</v>
      </c>
      <c r="P1491" s="72">
        <v>3990.8</v>
      </c>
      <c r="Q1491" s="72">
        <v>196.74</v>
      </c>
      <c r="R1491" s="75">
        <v>45630</v>
      </c>
      <c r="S1491" s="72" t="str">
        <f>TEXT(Table15[[#This Row],[Billing_Date]],"YYYY")</f>
        <v>2024</v>
      </c>
      <c r="T1491" s="75">
        <v>45879</v>
      </c>
      <c r="U1491" s="72" t="s">
        <v>37</v>
      </c>
      <c r="V1491" s="72">
        <f>IF(Table15[[#This Row],[Payment_Status]]="Paid",1,0)</f>
        <v>0</v>
      </c>
      <c r="W1491" s="72">
        <f>IF(Table15[[#This Row],[Payment_Status]]="Unpaid",1,0)</f>
        <v>0</v>
      </c>
      <c r="X1491" s="72">
        <f>IF(Table15[[#This Row],[Payment_Status]]="Pending",1,0)</f>
        <v>1</v>
      </c>
      <c r="Y1491" s="72" t="s">
        <v>50</v>
      </c>
      <c r="Z1491" s="72" t="s">
        <v>30</v>
      </c>
      <c r="AA1491" s="72" t="s">
        <v>51</v>
      </c>
      <c r="AB1491" s="72">
        <v>18.43</v>
      </c>
      <c r="AC1491" s="72">
        <v>11.85</v>
      </c>
      <c r="AD1491" s="72" t="s">
        <v>46</v>
      </c>
      <c r="AE1491" s="73">
        <v>42272</v>
      </c>
      <c r="AF1491" s="72">
        <v>45</v>
      </c>
      <c r="AG1491" s="76" t="s">
        <v>40</v>
      </c>
    </row>
    <row r="1492" spans="5:33" x14ac:dyDescent="0.3">
      <c r="E1492" s="71" t="s">
        <v>2980</v>
      </c>
      <c r="F1492" s="72" t="s">
        <v>5479</v>
      </c>
      <c r="G1492" s="72" t="s">
        <v>7493</v>
      </c>
      <c r="H1492" s="72" t="s">
        <v>35</v>
      </c>
      <c r="I1492" s="72" t="s">
        <v>8027</v>
      </c>
      <c r="J1492" s="72" t="s">
        <v>8022</v>
      </c>
      <c r="K1492" s="72" t="s">
        <v>2981</v>
      </c>
      <c r="L1492" s="73">
        <v>45693</v>
      </c>
      <c r="M1492" s="74">
        <v>0.26774305555555555</v>
      </c>
      <c r="N1492" s="72">
        <v>407.81</v>
      </c>
      <c r="O1492" s="72">
        <v>3057.08</v>
      </c>
      <c r="P1492" s="72">
        <v>3464.89</v>
      </c>
      <c r="Q1492" s="72">
        <v>2527.0300000000002</v>
      </c>
      <c r="R1492" s="75">
        <v>45794</v>
      </c>
      <c r="S1492" s="72" t="str">
        <f>TEXT(Table15[[#This Row],[Billing_Date]],"YYYY")</f>
        <v>2025</v>
      </c>
      <c r="T1492" s="75">
        <v>45873</v>
      </c>
      <c r="U1492" s="72" t="s">
        <v>37</v>
      </c>
      <c r="V1492" s="72">
        <f>IF(Table15[[#This Row],[Payment_Status]]="Paid",1,0)</f>
        <v>0</v>
      </c>
      <c r="W1492" s="72">
        <f>IF(Table15[[#This Row],[Payment_Status]]="Unpaid",1,0)</f>
        <v>0</v>
      </c>
      <c r="X1492" s="72">
        <f>IF(Table15[[#This Row],[Payment_Status]]="Pending",1,0)</f>
        <v>1</v>
      </c>
      <c r="Y1492" s="72" t="s">
        <v>58</v>
      </c>
      <c r="Z1492" s="72" t="s">
        <v>30</v>
      </c>
      <c r="AA1492" s="72" t="s">
        <v>31</v>
      </c>
      <c r="AB1492" s="72">
        <v>247</v>
      </c>
      <c r="AC1492" s="72">
        <v>160.81</v>
      </c>
      <c r="AD1492" s="72" t="s">
        <v>46</v>
      </c>
      <c r="AE1492" s="73">
        <v>44704</v>
      </c>
      <c r="AF1492" s="72">
        <v>72</v>
      </c>
      <c r="AG1492" s="76" t="s">
        <v>33</v>
      </c>
    </row>
    <row r="1493" spans="5:33" x14ac:dyDescent="0.3">
      <c r="E1493" s="71" t="s">
        <v>3765</v>
      </c>
      <c r="F1493" s="72" t="s">
        <v>5480</v>
      </c>
      <c r="G1493" s="72" t="s">
        <v>7494</v>
      </c>
      <c r="H1493" s="72" t="s">
        <v>26</v>
      </c>
      <c r="I1493" s="72" t="s">
        <v>8026</v>
      </c>
      <c r="J1493" s="72" t="s">
        <v>8021</v>
      </c>
      <c r="K1493" s="72" t="s">
        <v>3766</v>
      </c>
      <c r="L1493" s="73">
        <v>45621</v>
      </c>
      <c r="M1493" s="74">
        <v>0.29021990740740738</v>
      </c>
      <c r="N1493" s="72">
        <v>342.93</v>
      </c>
      <c r="O1493" s="72">
        <v>1066.9000000000001</v>
      </c>
      <c r="P1493" s="72">
        <v>1409.83</v>
      </c>
      <c r="Q1493" s="72">
        <v>1915.81</v>
      </c>
      <c r="R1493" s="75">
        <v>45623</v>
      </c>
      <c r="S1493" s="72" t="str">
        <f>TEXT(Table15[[#This Row],[Billing_Date]],"YYYY")</f>
        <v>2024</v>
      </c>
      <c r="T1493" s="75">
        <v>45868</v>
      </c>
      <c r="U1493" s="72" t="s">
        <v>49</v>
      </c>
      <c r="V1493" s="72">
        <f>IF(Table15[[#This Row],[Payment_Status]]="Paid",1,0)</f>
        <v>0</v>
      </c>
      <c r="W1493" s="72">
        <f>IF(Table15[[#This Row],[Payment_Status]]="Unpaid",1,0)</f>
        <v>1</v>
      </c>
      <c r="X1493" s="72">
        <f>IF(Table15[[#This Row],[Payment_Status]]="Pending",1,0)</f>
        <v>0</v>
      </c>
      <c r="Y1493" s="72" t="s">
        <v>29</v>
      </c>
      <c r="Z1493" s="72" t="s">
        <v>39</v>
      </c>
      <c r="AA1493" s="72" t="s">
        <v>85</v>
      </c>
      <c r="AB1493" s="72">
        <v>162.75</v>
      </c>
      <c r="AC1493" s="72">
        <v>180.18</v>
      </c>
      <c r="AD1493" s="72" t="s">
        <v>32</v>
      </c>
      <c r="AE1493" s="73">
        <v>43065</v>
      </c>
      <c r="AF1493" s="72">
        <v>47</v>
      </c>
      <c r="AG1493" s="76" t="s">
        <v>33</v>
      </c>
    </row>
    <row r="1494" spans="5:33" x14ac:dyDescent="0.3">
      <c r="E1494" s="71" t="s">
        <v>2003</v>
      </c>
      <c r="F1494" s="72" t="s">
        <v>5481</v>
      </c>
      <c r="G1494" s="72" t="s">
        <v>7495</v>
      </c>
      <c r="H1494" s="72" t="s">
        <v>35</v>
      </c>
      <c r="I1494" s="72" t="s">
        <v>8029</v>
      </c>
      <c r="J1494" s="72" t="s">
        <v>8020</v>
      </c>
      <c r="K1494" s="72" t="s">
        <v>2004</v>
      </c>
      <c r="L1494" s="73">
        <v>45837</v>
      </c>
      <c r="M1494" s="74">
        <v>0.71950231481481486</v>
      </c>
      <c r="N1494" s="72">
        <v>468.26</v>
      </c>
      <c r="O1494" s="72">
        <v>4234.16</v>
      </c>
      <c r="P1494" s="72">
        <v>4702.42</v>
      </c>
      <c r="Q1494" s="72">
        <v>2613.35</v>
      </c>
      <c r="R1494" s="75">
        <v>45843</v>
      </c>
      <c r="S1494" s="72" t="str">
        <f>TEXT(Table15[[#This Row],[Billing_Date]],"YYYY")</f>
        <v>2025</v>
      </c>
      <c r="T1494" s="75">
        <v>45873</v>
      </c>
      <c r="U1494" s="72" t="s">
        <v>49</v>
      </c>
      <c r="V1494" s="72">
        <f>IF(Table15[[#This Row],[Payment_Status]]="Paid",1,0)</f>
        <v>0</v>
      </c>
      <c r="W1494" s="72">
        <f>IF(Table15[[#This Row],[Payment_Status]]="Unpaid",1,0)</f>
        <v>1</v>
      </c>
      <c r="X1494" s="72">
        <f>IF(Table15[[#This Row],[Payment_Status]]="Pending",1,0)</f>
        <v>0</v>
      </c>
      <c r="Y1494" s="72" t="s">
        <v>29</v>
      </c>
      <c r="Z1494" s="72" t="s">
        <v>44</v>
      </c>
      <c r="AA1494" s="72" t="s">
        <v>31</v>
      </c>
      <c r="AB1494" s="72">
        <v>271.35000000000002</v>
      </c>
      <c r="AC1494" s="72">
        <v>196.91</v>
      </c>
      <c r="AD1494" s="72" t="s">
        <v>46</v>
      </c>
      <c r="AE1494" s="73">
        <v>44546</v>
      </c>
      <c r="AF1494" s="72">
        <v>40</v>
      </c>
      <c r="AG1494" s="76" t="s">
        <v>33</v>
      </c>
    </row>
    <row r="1495" spans="5:33" x14ac:dyDescent="0.3">
      <c r="E1495" s="71" t="s">
        <v>2986</v>
      </c>
      <c r="F1495" s="72" t="s">
        <v>5482</v>
      </c>
      <c r="G1495" s="72" t="s">
        <v>7496</v>
      </c>
      <c r="H1495" s="72" t="s">
        <v>26</v>
      </c>
      <c r="I1495" s="72" t="s">
        <v>8028</v>
      </c>
      <c r="J1495" s="72" t="s">
        <v>8022</v>
      </c>
      <c r="K1495" s="72" t="s">
        <v>2987</v>
      </c>
      <c r="L1495" s="73">
        <v>45816</v>
      </c>
      <c r="M1495" s="74">
        <v>0.63579861111111113</v>
      </c>
      <c r="N1495" s="72">
        <v>229.61</v>
      </c>
      <c r="O1495" s="72">
        <v>3342.2</v>
      </c>
      <c r="P1495" s="72">
        <v>3571.81</v>
      </c>
      <c r="Q1495" s="72">
        <v>1580.31</v>
      </c>
      <c r="R1495" s="75">
        <v>45816</v>
      </c>
      <c r="S1495" s="72" t="str">
        <f>TEXT(Table15[[#This Row],[Billing_Date]],"YYYY")</f>
        <v>2025</v>
      </c>
      <c r="T1495" s="75">
        <v>45878</v>
      </c>
      <c r="U1495" s="72" t="s">
        <v>49</v>
      </c>
      <c r="V1495" s="72">
        <f>IF(Table15[[#This Row],[Payment_Status]]="Paid",1,0)</f>
        <v>0</v>
      </c>
      <c r="W1495" s="72">
        <f>IF(Table15[[#This Row],[Payment_Status]]="Unpaid",1,0)</f>
        <v>1</v>
      </c>
      <c r="X1495" s="72">
        <f>IF(Table15[[#This Row],[Payment_Status]]="Pending",1,0)</f>
        <v>0</v>
      </c>
      <c r="Y1495" s="72" t="s">
        <v>29</v>
      </c>
      <c r="Z1495" s="72" t="s">
        <v>44</v>
      </c>
      <c r="AA1495" s="72" t="s">
        <v>51</v>
      </c>
      <c r="AB1495" s="72">
        <v>143.84</v>
      </c>
      <c r="AC1495" s="72">
        <v>85.77</v>
      </c>
      <c r="AD1495" s="72" t="s">
        <v>46</v>
      </c>
      <c r="AE1495" s="73">
        <v>44288</v>
      </c>
      <c r="AF1495" s="72">
        <v>63</v>
      </c>
      <c r="AG1495" s="76" t="s">
        <v>33</v>
      </c>
    </row>
    <row r="1496" spans="5:33" x14ac:dyDescent="0.3">
      <c r="E1496" s="71" t="s">
        <v>2858</v>
      </c>
      <c r="F1496" s="72" t="s">
        <v>5483</v>
      </c>
      <c r="G1496" s="72" t="s">
        <v>7497</v>
      </c>
      <c r="H1496" s="72" t="s">
        <v>26</v>
      </c>
      <c r="I1496" s="72" t="s">
        <v>8029</v>
      </c>
      <c r="J1496" s="72" t="s">
        <v>8020</v>
      </c>
      <c r="K1496" s="72" t="s">
        <v>2859</v>
      </c>
      <c r="L1496" s="73">
        <v>45703</v>
      </c>
      <c r="M1496" s="74">
        <v>0.41325231481481484</v>
      </c>
      <c r="N1496" s="72">
        <v>179.38</v>
      </c>
      <c r="O1496" s="72">
        <v>1539.76</v>
      </c>
      <c r="P1496" s="72">
        <v>1719.1399999999901</v>
      </c>
      <c r="Q1496" s="72">
        <v>1110.72</v>
      </c>
      <c r="R1496" s="75">
        <v>45832</v>
      </c>
      <c r="S1496" s="72" t="str">
        <f>TEXT(Table15[[#This Row],[Billing_Date]],"YYYY")</f>
        <v>2025</v>
      </c>
      <c r="T1496" s="75">
        <v>45867</v>
      </c>
      <c r="U1496" s="72" t="s">
        <v>37</v>
      </c>
      <c r="V1496" s="72">
        <f>IF(Table15[[#This Row],[Payment_Status]]="Paid",1,0)</f>
        <v>0</v>
      </c>
      <c r="W1496" s="72">
        <f>IF(Table15[[#This Row],[Payment_Status]]="Unpaid",1,0)</f>
        <v>0</v>
      </c>
      <c r="X1496" s="72">
        <f>IF(Table15[[#This Row],[Payment_Status]]="Pending",1,0)</f>
        <v>1</v>
      </c>
      <c r="Y1496" s="72" t="s">
        <v>58</v>
      </c>
      <c r="Z1496" s="72" t="s">
        <v>44</v>
      </c>
      <c r="AA1496" s="72" t="s">
        <v>31</v>
      </c>
      <c r="AB1496" s="72">
        <v>84.28</v>
      </c>
      <c r="AC1496" s="72">
        <v>95.1</v>
      </c>
      <c r="AD1496" s="72" t="s">
        <v>46</v>
      </c>
      <c r="AE1496" s="73">
        <v>43543</v>
      </c>
      <c r="AF1496" s="72">
        <v>43</v>
      </c>
      <c r="AG1496" s="76" t="s">
        <v>64</v>
      </c>
    </row>
    <row r="1497" spans="5:33" x14ac:dyDescent="0.3">
      <c r="E1497" s="71" t="s">
        <v>2990</v>
      </c>
      <c r="F1497" s="72" t="s">
        <v>5484</v>
      </c>
      <c r="G1497" s="72" t="s">
        <v>7498</v>
      </c>
      <c r="H1497" s="72" t="s">
        <v>26</v>
      </c>
      <c r="I1497" s="72" t="s">
        <v>8027</v>
      </c>
      <c r="J1497" s="72" t="s">
        <v>8022</v>
      </c>
      <c r="K1497" s="72" t="s">
        <v>2991</v>
      </c>
      <c r="L1497" s="73">
        <v>45574</v>
      </c>
      <c r="M1497" s="74">
        <v>0.22938657407407406</v>
      </c>
      <c r="N1497" s="72">
        <v>143.19999999999999</v>
      </c>
      <c r="O1497" s="72">
        <v>4646.8599999999997</v>
      </c>
      <c r="P1497" s="72">
        <v>4790.0599999999904</v>
      </c>
      <c r="Q1497" s="72">
        <v>1057.72</v>
      </c>
      <c r="R1497" s="75">
        <v>45852</v>
      </c>
      <c r="S1497" s="72" t="str">
        <f>TEXT(Table15[[#This Row],[Billing_Date]],"YYYY")</f>
        <v>2025</v>
      </c>
      <c r="T1497" s="75">
        <v>45873</v>
      </c>
      <c r="U1497" s="72" t="s">
        <v>49</v>
      </c>
      <c r="V1497" s="72">
        <f>IF(Table15[[#This Row],[Payment_Status]]="Paid",1,0)</f>
        <v>0</v>
      </c>
      <c r="W1497" s="72">
        <f>IF(Table15[[#This Row],[Payment_Status]]="Unpaid",1,0)</f>
        <v>1</v>
      </c>
      <c r="X1497" s="72">
        <f>IF(Table15[[#This Row],[Payment_Status]]="Pending",1,0)</f>
        <v>0</v>
      </c>
      <c r="Y1497" s="72" t="s">
        <v>58</v>
      </c>
      <c r="Z1497" s="72" t="s">
        <v>39</v>
      </c>
      <c r="AA1497" s="72" t="s">
        <v>51</v>
      </c>
      <c r="AB1497" s="72">
        <v>72.25</v>
      </c>
      <c r="AC1497" s="72">
        <v>70.95</v>
      </c>
      <c r="AD1497" s="72" t="s">
        <v>46</v>
      </c>
      <c r="AE1497" s="73">
        <v>43201</v>
      </c>
      <c r="AF1497" s="72">
        <v>50</v>
      </c>
      <c r="AG1497" s="76" t="s">
        <v>64</v>
      </c>
    </row>
    <row r="1498" spans="5:33" x14ac:dyDescent="0.3">
      <c r="E1498" s="71" t="s">
        <v>2992</v>
      </c>
      <c r="F1498" s="72" t="s">
        <v>5485</v>
      </c>
      <c r="G1498" s="72" t="s">
        <v>7499</v>
      </c>
      <c r="H1498" s="72" t="s">
        <v>30</v>
      </c>
      <c r="I1498" s="72" t="s">
        <v>8026</v>
      </c>
      <c r="J1498" s="72" t="s">
        <v>8021</v>
      </c>
      <c r="K1498" s="72" t="s">
        <v>2993</v>
      </c>
      <c r="L1498" s="73">
        <v>45620</v>
      </c>
      <c r="M1498" s="74">
        <v>0.23506944444444444</v>
      </c>
      <c r="N1498" s="72">
        <v>224.25</v>
      </c>
      <c r="O1498" s="72">
        <v>2154.0100000000002</v>
      </c>
      <c r="P1498" s="72">
        <v>2378.2600000000002</v>
      </c>
      <c r="Q1498" s="72">
        <v>1592.94</v>
      </c>
      <c r="R1498" s="75">
        <v>45662</v>
      </c>
      <c r="S1498" s="72" t="str">
        <f>TEXT(Table15[[#This Row],[Billing_Date]],"YYYY")</f>
        <v>2025</v>
      </c>
      <c r="T1498" s="75">
        <v>45876</v>
      </c>
      <c r="U1498" s="72" t="s">
        <v>37</v>
      </c>
      <c r="V1498" s="72">
        <f>IF(Table15[[#This Row],[Payment_Status]]="Paid",1,0)</f>
        <v>0</v>
      </c>
      <c r="W1498" s="72">
        <f>IF(Table15[[#This Row],[Payment_Status]]="Unpaid",1,0)</f>
        <v>0</v>
      </c>
      <c r="X1498" s="72">
        <f>IF(Table15[[#This Row],[Payment_Status]]="Pending",1,0)</f>
        <v>1</v>
      </c>
      <c r="Y1498" s="72" t="s">
        <v>50</v>
      </c>
      <c r="Z1498" s="72" t="s">
        <v>30</v>
      </c>
      <c r="AA1498" s="72" t="s">
        <v>51</v>
      </c>
      <c r="AB1498" s="72">
        <v>154.12</v>
      </c>
      <c r="AC1498" s="72">
        <v>70.13</v>
      </c>
      <c r="AD1498" s="72" t="s">
        <v>32</v>
      </c>
      <c r="AE1498" s="73">
        <v>44488</v>
      </c>
      <c r="AF1498" s="72">
        <v>63</v>
      </c>
      <c r="AG1498" s="76" t="s">
        <v>33</v>
      </c>
    </row>
    <row r="1499" spans="5:33" x14ac:dyDescent="0.3">
      <c r="E1499" s="71" t="s">
        <v>2994</v>
      </c>
      <c r="F1499" s="72" t="s">
        <v>5486</v>
      </c>
      <c r="G1499" s="72" t="s">
        <v>7500</v>
      </c>
      <c r="H1499" s="72" t="s">
        <v>35</v>
      </c>
      <c r="I1499" s="72" t="s">
        <v>8029</v>
      </c>
      <c r="J1499" s="72" t="s">
        <v>8020</v>
      </c>
      <c r="K1499" s="72" t="s">
        <v>2995</v>
      </c>
      <c r="L1499" s="73">
        <v>45709</v>
      </c>
      <c r="M1499" s="74">
        <v>0.64702546296296293</v>
      </c>
      <c r="N1499" s="72">
        <v>60.8</v>
      </c>
      <c r="O1499" s="72">
        <v>2405.9299999999998</v>
      </c>
      <c r="P1499" s="72">
        <v>2466.73</v>
      </c>
      <c r="Q1499" s="72">
        <v>377.26</v>
      </c>
      <c r="R1499" s="75">
        <v>45710</v>
      </c>
      <c r="S1499" s="72" t="str">
        <f>TEXT(Table15[[#This Row],[Billing_Date]],"YYYY")</f>
        <v>2025</v>
      </c>
      <c r="T1499" s="75">
        <v>45863</v>
      </c>
      <c r="U1499" s="72" t="s">
        <v>37</v>
      </c>
      <c r="V1499" s="72">
        <f>IF(Table15[[#This Row],[Payment_Status]]="Paid",1,0)</f>
        <v>0</v>
      </c>
      <c r="W1499" s="72">
        <f>IF(Table15[[#This Row],[Payment_Status]]="Unpaid",1,0)</f>
        <v>0</v>
      </c>
      <c r="X1499" s="72">
        <f>IF(Table15[[#This Row],[Payment_Status]]="Pending",1,0)</f>
        <v>1</v>
      </c>
      <c r="Y1499" s="72" t="s">
        <v>43</v>
      </c>
      <c r="Z1499" s="72" t="s">
        <v>30</v>
      </c>
      <c r="AA1499" s="72" t="s">
        <v>45</v>
      </c>
      <c r="AB1499" s="72">
        <v>38.43</v>
      </c>
      <c r="AC1499" s="72">
        <v>22.37</v>
      </c>
      <c r="AD1499" s="72" t="s">
        <v>46</v>
      </c>
      <c r="AE1499" s="73">
        <v>42581</v>
      </c>
      <c r="AF1499" s="72">
        <v>26</v>
      </c>
      <c r="AG1499" s="76" t="s">
        <v>64</v>
      </c>
    </row>
    <row r="1500" spans="5:33" x14ac:dyDescent="0.3">
      <c r="E1500" s="71" t="s">
        <v>2996</v>
      </c>
      <c r="F1500" s="72" t="s">
        <v>5487</v>
      </c>
      <c r="G1500" s="72" t="s">
        <v>7501</v>
      </c>
      <c r="H1500" s="72" t="s">
        <v>30</v>
      </c>
      <c r="I1500" s="72" t="s">
        <v>8029</v>
      </c>
      <c r="J1500" s="72" t="s">
        <v>8020</v>
      </c>
      <c r="K1500" s="72" t="s">
        <v>2997</v>
      </c>
      <c r="L1500" s="73">
        <v>45576</v>
      </c>
      <c r="M1500" s="74">
        <v>0.87642361111111111</v>
      </c>
      <c r="N1500" s="72">
        <v>217.93</v>
      </c>
      <c r="O1500" s="72">
        <v>1888.77</v>
      </c>
      <c r="P1500" s="72">
        <v>2106.6999999999998</v>
      </c>
      <c r="Q1500" s="72">
        <v>1501.59</v>
      </c>
      <c r="R1500" s="75">
        <v>45784</v>
      </c>
      <c r="S1500" s="72" t="str">
        <f>TEXT(Table15[[#This Row],[Billing_Date]],"YYYY")</f>
        <v>2025</v>
      </c>
      <c r="T1500" s="75">
        <v>45875</v>
      </c>
      <c r="U1500" s="72" t="s">
        <v>37</v>
      </c>
      <c r="V1500" s="72">
        <f>IF(Table15[[#This Row],[Payment_Status]]="Paid",1,0)</f>
        <v>0</v>
      </c>
      <c r="W1500" s="72">
        <f>IF(Table15[[#This Row],[Payment_Status]]="Unpaid",1,0)</f>
        <v>0</v>
      </c>
      <c r="X1500" s="72">
        <f>IF(Table15[[#This Row],[Payment_Status]]="Pending",1,0)</f>
        <v>1</v>
      </c>
      <c r="Y1500" s="72" t="s">
        <v>43</v>
      </c>
      <c r="Z1500" s="72" t="s">
        <v>39</v>
      </c>
      <c r="AA1500" s="72" t="s">
        <v>85</v>
      </c>
      <c r="AB1500" s="72">
        <v>123.42</v>
      </c>
      <c r="AC1500" s="72">
        <v>94.51</v>
      </c>
      <c r="AD1500" s="72" t="s">
        <v>46</v>
      </c>
      <c r="AE1500" s="73">
        <v>42770</v>
      </c>
      <c r="AF1500" s="72">
        <v>42</v>
      </c>
      <c r="AG1500" s="76" t="s">
        <v>40</v>
      </c>
    </row>
    <row r="1501" spans="5:33" x14ac:dyDescent="0.3">
      <c r="E1501" s="71" t="s">
        <v>2998</v>
      </c>
      <c r="F1501" s="72" t="s">
        <v>5488</v>
      </c>
      <c r="G1501" s="72" t="s">
        <v>7502</v>
      </c>
      <c r="H1501" s="72" t="s">
        <v>30</v>
      </c>
      <c r="I1501" s="72" t="s">
        <v>8029</v>
      </c>
      <c r="J1501" s="72" t="s">
        <v>8020</v>
      </c>
      <c r="K1501" s="72" t="s">
        <v>2999</v>
      </c>
      <c r="L1501" s="73">
        <v>45609</v>
      </c>
      <c r="M1501" s="74">
        <v>0.82122685185185185</v>
      </c>
      <c r="N1501" s="72">
        <v>306.25</v>
      </c>
      <c r="O1501" s="72">
        <v>2757.69</v>
      </c>
      <c r="P1501" s="72">
        <v>3063.94</v>
      </c>
      <c r="Q1501" s="72">
        <v>2048.9</v>
      </c>
      <c r="R1501" s="75">
        <v>45705</v>
      </c>
      <c r="S1501" s="72" t="str">
        <f>TEXT(Table15[[#This Row],[Billing_Date]],"YYYY")</f>
        <v>2025</v>
      </c>
      <c r="T1501" s="75">
        <v>45882</v>
      </c>
      <c r="U1501" s="72" t="s">
        <v>37</v>
      </c>
      <c r="V1501" s="72">
        <f>IF(Table15[[#This Row],[Payment_Status]]="Paid",1,0)</f>
        <v>0</v>
      </c>
      <c r="W1501" s="72">
        <f>IF(Table15[[#This Row],[Payment_Status]]="Unpaid",1,0)</f>
        <v>0</v>
      </c>
      <c r="X1501" s="72">
        <f>IF(Table15[[#This Row],[Payment_Status]]="Pending",1,0)</f>
        <v>1</v>
      </c>
      <c r="Y1501" s="72" t="s">
        <v>38</v>
      </c>
      <c r="Z1501" s="72" t="s">
        <v>30</v>
      </c>
      <c r="AA1501" s="72" t="s">
        <v>31</v>
      </c>
      <c r="AB1501" s="72">
        <v>183.14</v>
      </c>
      <c r="AC1501" s="72">
        <v>123.11</v>
      </c>
      <c r="AD1501" s="72" t="s">
        <v>46</v>
      </c>
      <c r="AE1501" s="73">
        <v>43975</v>
      </c>
      <c r="AF1501" s="72">
        <v>60</v>
      </c>
      <c r="AG1501" s="76" t="s">
        <v>33</v>
      </c>
    </row>
    <row r="1502" spans="5:33" x14ac:dyDescent="0.3">
      <c r="E1502" s="71" t="s">
        <v>3000</v>
      </c>
      <c r="F1502" s="72" t="s">
        <v>5489</v>
      </c>
      <c r="G1502" s="72" t="s">
        <v>7503</v>
      </c>
      <c r="H1502" s="72" t="s">
        <v>35</v>
      </c>
      <c r="I1502" s="72" t="s">
        <v>8027</v>
      </c>
      <c r="J1502" s="72" t="s">
        <v>8022</v>
      </c>
      <c r="K1502" s="72" t="s">
        <v>3001</v>
      </c>
      <c r="L1502" s="73">
        <v>45500</v>
      </c>
      <c r="M1502" s="74">
        <v>0.43416666666666665</v>
      </c>
      <c r="N1502" s="72">
        <v>397.62</v>
      </c>
      <c r="O1502" s="72">
        <v>1119.19</v>
      </c>
      <c r="P1502" s="72">
        <v>1516.81</v>
      </c>
      <c r="Q1502" s="72">
        <v>2445.63</v>
      </c>
      <c r="R1502" s="75">
        <v>45631</v>
      </c>
      <c r="S1502" s="72" t="str">
        <f>TEXT(Table15[[#This Row],[Billing_Date]],"YYYY")</f>
        <v>2024</v>
      </c>
      <c r="T1502" s="75">
        <v>45874</v>
      </c>
      <c r="U1502" s="72" t="s">
        <v>49</v>
      </c>
      <c r="V1502" s="72">
        <f>IF(Table15[[#This Row],[Payment_Status]]="Paid",1,0)</f>
        <v>0</v>
      </c>
      <c r="W1502" s="72">
        <f>IF(Table15[[#This Row],[Payment_Status]]="Unpaid",1,0)</f>
        <v>1</v>
      </c>
      <c r="X1502" s="72">
        <f>IF(Table15[[#This Row],[Payment_Status]]="Pending",1,0)</f>
        <v>0</v>
      </c>
      <c r="Y1502" s="72" t="s">
        <v>38</v>
      </c>
      <c r="Z1502" s="72" t="s">
        <v>39</v>
      </c>
      <c r="AA1502" s="72" t="s">
        <v>85</v>
      </c>
      <c r="AB1502" s="72">
        <v>247.98</v>
      </c>
      <c r="AC1502" s="72">
        <v>149.63999999999999</v>
      </c>
      <c r="AD1502" s="72" t="s">
        <v>32</v>
      </c>
      <c r="AE1502" s="73">
        <v>44075</v>
      </c>
      <c r="AF1502" s="72">
        <v>24</v>
      </c>
      <c r="AG1502" s="76" t="s">
        <v>64</v>
      </c>
    </row>
    <row r="1503" spans="5:33" x14ac:dyDescent="0.3">
      <c r="E1503" s="71" t="s">
        <v>3002</v>
      </c>
      <c r="F1503" s="72" t="s">
        <v>5490</v>
      </c>
      <c r="G1503" s="72" t="s">
        <v>7504</v>
      </c>
      <c r="H1503" s="72" t="s">
        <v>26</v>
      </c>
      <c r="I1503" s="72" t="s">
        <v>8030</v>
      </c>
      <c r="J1503" s="72" t="s">
        <v>8023</v>
      </c>
      <c r="K1503" s="72" t="s">
        <v>3003</v>
      </c>
      <c r="L1503" s="73">
        <v>45752</v>
      </c>
      <c r="M1503" s="74">
        <v>0.12964120370370372</v>
      </c>
      <c r="N1503" s="72">
        <v>319.98</v>
      </c>
      <c r="O1503" s="72">
        <v>3034.37</v>
      </c>
      <c r="P1503" s="72">
        <v>3354.35</v>
      </c>
      <c r="Q1503" s="72">
        <v>1470.27</v>
      </c>
      <c r="R1503" s="75">
        <v>45755</v>
      </c>
      <c r="S1503" s="72" t="str">
        <f>TEXT(Table15[[#This Row],[Billing_Date]],"YYYY")</f>
        <v>2025</v>
      </c>
      <c r="T1503" s="75">
        <v>45857</v>
      </c>
      <c r="U1503" s="72" t="s">
        <v>37</v>
      </c>
      <c r="V1503" s="72">
        <f>IF(Table15[[#This Row],[Payment_Status]]="Paid",1,0)</f>
        <v>0</v>
      </c>
      <c r="W1503" s="72">
        <f>IF(Table15[[#This Row],[Payment_Status]]="Unpaid",1,0)</f>
        <v>0</v>
      </c>
      <c r="X1503" s="72">
        <f>IF(Table15[[#This Row],[Payment_Status]]="Pending",1,0)</f>
        <v>1</v>
      </c>
      <c r="Y1503" s="72" t="s">
        <v>38</v>
      </c>
      <c r="Z1503" s="72" t="s">
        <v>39</v>
      </c>
      <c r="AA1503" s="72" t="s">
        <v>51</v>
      </c>
      <c r="AB1503" s="72">
        <v>140.94999999999999</v>
      </c>
      <c r="AC1503" s="72">
        <v>179.03</v>
      </c>
      <c r="AD1503" s="72" t="s">
        <v>32</v>
      </c>
      <c r="AE1503" s="73">
        <v>44353</v>
      </c>
      <c r="AF1503" s="72">
        <v>60</v>
      </c>
      <c r="AG1503" s="76" t="s">
        <v>64</v>
      </c>
    </row>
    <row r="1504" spans="5:33" x14ac:dyDescent="0.3">
      <c r="E1504" s="71" t="s">
        <v>3004</v>
      </c>
      <c r="F1504" s="72" t="s">
        <v>5491</v>
      </c>
      <c r="G1504" s="72" t="s">
        <v>7505</v>
      </c>
      <c r="H1504" s="72" t="s">
        <v>30</v>
      </c>
      <c r="I1504" s="72" t="s">
        <v>8026</v>
      </c>
      <c r="J1504" s="72" t="s">
        <v>8021</v>
      </c>
      <c r="K1504" s="72" t="s">
        <v>3005</v>
      </c>
      <c r="L1504" s="73">
        <v>45688</v>
      </c>
      <c r="M1504" s="74">
        <v>0.32950231481481479</v>
      </c>
      <c r="N1504" s="72">
        <v>237.82</v>
      </c>
      <c r="O1504" s="72">
        <v>3501.1</v>
      </c>
      <c r="P1504" s="72">
        <v>3738.92</v>
      </c>
      <c r="Q1504" s="72">
        <v>1630.22</v>
      </c>
      <c r="R1504" s="75">
        <v>45773</v>
      </c>
      <c r="S1504" s="72" t="str">
        <f>TEXT(Table15[[#This Row],[Billing_Date]],"YYYY")</f>
        <v>2025</v>
      </c>
      <c r="T1504" s="75">
        <v>45866</v>
      </c>
      <c r="U1504" s="72" t="s">
        <v>49</v>
      </c>
      <c r="V1504" s="72">
        <f>IF(Table15[[#This Row],[Payment_Status]]="Paid",1,0)</f>
        <v>0</v>
      </c>
      <c r="W1504" s="72">
        <f>IF(Table15[[#This Row],[Payment_Status]]="Unpaid",1,0)</f>
        <v>1</v>
      </c>
      <c r="X1504" s="72">
        <f>IF(Table15[[#This Row],[Payment_Status]]="Pending",1,0)</f>
        <v>0</v>
      </c>
      <c r="Y1504" s="72" t="s">
        <v>50</v>
      </c>
      <c r="Z1504" s="72" t="s">
        <v>39</v>
      </c>
      <c r="AA1504" s="72" t="s">
        <v>63</v>
      </c>
      <c r="AB1504" s="72">
        <v>126.76</v>
      </c>
      <c r="AC1504" s="72">
        <v>111.06</v>
      </c>
      <c r="AD1504" s="72" t="s">
        <v>46</v>
      </c>
      <c r="AE1504" s="73">
        <v>42911</v>
      </c>
      <c r="AF1504" s="72">
        <v>35</v>
      </c>
      <c r="AG1504" s="76" t="s">
        <v>64</v>
      </c>
    </row>
    <row r="1505" spans="5:33" x14ac:dyDescent="0.3">
      <c r="E1505" s="71" t="s">
        <v>3008</v>
      </c>
      <c r="F1505" s="72" t="s">
        <v>5493</v>
      </c>
      <c r="G1505" s="72" t="s">
        <v>7507</v>
      </c>
      <c r="H1505" s="72" t="s">
        <v>30</v>
      </c>
      <c r="I1505" s="72" t="s">
        <v>8030</v>
      </c>
      <c r="J1505" s="72" t="s">
        <v>8023</v>
      </c>
      <c r="K1505" s="72" t="s">
        <v>3009</v>
      </c>
      <c r="L1505" s="73">
        <v>45548</v>
      </c>
      <c r="M1505" s="74">
        <v>0.18797453703703704</v>
      </c>
      <c r="N1505" s="72">
        <v>243.89</v>
      </c>
      <c r="O1505" s="72">
        <v>2849.65</v>
      </c>
      <c r="P1505" s="72">
        <v>3093.54</v>
      </c>
      <c r="Q1505" s="72">
        <v>1497.08</v>
      </c>
      <c r="R1505" s="75">
        <v>45797</v>
      </c>
      <c r="S1505" s="72" t="str">
        <f>TEXT(Table15[[#This Row],[Billing_Date]],"YYYY")</f>
        <v>2025</v>
      </c>
      <c r="T1505" s="75">
        <v>45870</v>
      </c>
      <c r="U1505" s="72" t="s">
        <v>28</v>
      </c>
      <c r="V1505" s="72">
        <f>IF(Table15[[#This Row],[Payment_Status]]="Paid",1,0)</f>
        <v>1</v>
      </c>
      <c r="W1505" s="72">
        <f>IF(Table15[[#This Row],[Payment_Status]]="Unpaid",1,0)</f>
        <v>0</v>
      </c>
      <c r="X1505" s="72">
        <f>IF(Table15[[#This Row],[Payment_Status]]="Pending",1,0)</f>
        <v>0</v>
      </c>
      <c r="Y1505" s="72" t="s">
        <v>43</v>
      </c>
      <c r="Z1505" s="72" t="s">
        <v>44</v>
      </c>
      <c r="AA1505" s="72" t="s">
        <v>63</v>
      </c>
      <c r="AB1505" s="72">
        <v>153.97</v>
      </c>
      <c r="AC1505" s="72">
        <v>89.92</v>
      </c>
      <c r="AD1505" s="72" t="s">
        <v>46</v>
      </c>
      <c r="AE1505" s="73">
        <v>44511</v>
      </c>
      <c r="AF1505" s="72">
        <v>36</v>
      </c>
      <c r="AG1505" s="76" t="s">
        <v>33</v>
      </c>
    </row>
    <row r="1506" spans="5:33" x14ac:dyDescent="0.3">
      <c r="E1506" s="71" t="s">
        <v>3010</v>
      </c>
      <c r="F1506" s="72" t="s">
        <v>5494</v>
      </c>
      <c r="G1506" s="72" t="s">
        <v>7508</v>
      </c>
      <c r="H1506" s="72" t="s">
        <v>35</v>
      </c>
      <c r="I1506" s="72" t="s">
        <v>8026</v>
      </c>
      <c r="J1506" s="72" t="s">
        <v>8021</v>
      </c>
      <c r="K1506" s="72" t="s">
        <v>3011</v>
      </c>
      <c r="L1506" s="73">
        <v>45642</v>
      </c>
      <c r="M1506" s="74">
        <v>0.85880787037037032</v>
      </c>
      <c r="N1506" s="72">
        <v>449.55</v>
      </c>
      <c r="O1506" s="72">
        <v>2456.48</v>
      </c>
      <c r="P1506" s="72">
        <v>2906.03</v>
      </c>
      <c r="Q1506" s="72">
        <v>3006.88</v>
      </c>
      <c r="R1506" s="75">
        <v>45769</v>
      </c>
      <c r="S1506" s="72" t="str">
        <f>TEXT(Table15[[#This Row],[Billing_Date]],"YYYY")</f>
        <v>2025</v>
      </c>
      <c r="T1506" s="75">
        <v>45857</v>
      </c>
      <c r="U1506" s="72" t="s">
        <v>37</v>
      </c>
      <c r="V1506" s="72">
        <f>IF(Table15[[#This Row],[Payment_Status]]="Paid",1,0)</f>
        <v>0</v>
      </c>
      <c r="W1506" s="72">
        <f>IF(Table15[[#This Row],[Payment_Status]]="Unpaid",1,0)</f>
        <v>0</v>
      </c>
      <c r="X1506" s="72">
        <f>IF(Table15[[#This Row],[Payment_Status]]="Pending",1,0)</f>
        <v>1</v>
      </c>
      <c r="Y1506" s="72" t="s">
        <v>29</v>
      </c>
      <c r="Z1506" s="72" t="s">
        <v>44</v>
      </c>
      <c r="AA1506" s="72" t="s">
        <v>85</v>
      </c>
      <c r="AB1506" s="72">
        <v>285.13</v>
      </c>
      <c r="AC1506" s="72">
        <v>164.42</v>
      </c>
      <c r="AD1506" s="72" t="s">
        <v>32</v>
      </c>
      <c r="AE1506" s="73">
        <v>43449</v>
      </c>
      <c r="AF1506" s="72">
        <v>39</v>
      </c>
      <c r="AG1506" s="76" t="s">
        <v>33</v>
      </c>
    </row>
    <row r="1507" spans="5:33" x14ac:dyDescent="0.3">
      <c r="E1507" s="71" t="s">
        <v>3012</v>
      </c>
      <c r="F1507" s="72" t="s">
        <v>5495</v>
      </c>
      <c r="G1507" s="72" t="s">
        <v>7509</v>
      </c>
      <c r="H1507" s="72" t="s">
        <v>35</v>
      </c>
      <c r="I1507" s="72" t="s">
        <v>8026</v>
      </c>
      <c r="J1507" s="72" t="s">
        <v>8021</v>
      </c>
      <c r="K1507" s="72" t="s">
        <v>3013</v>
      </c>
      <c r="L1507" s="73">
        <v>45838</v>
      </c>
      <c r="M1507" s="74">
        <v>0.95887731481481486</v>
      </c>
      <c r="N1507" s="72">
        <v>100.64</v>
      </c>
      <c r="O1507" s="72">
        <v>1448.33</v>
      </c>
      <c r="P1507" s="72">
        <v>1548.97</v>
      </c>
      <c r="Q1507" s="72">
        <v>687.13</v>
      </c>
      <c r="R1507" s="75">
        <v>45841</v>
      </c>
      <c r="S1507" s="72" t="str">
        <f>TEXT(Table15[[#This Row],[Billing_Date]],"YYYY")</f>
        <v>2025</v>
      </c>
      <c r="T1507" s="75">
        <v>45875</v>
      </c>
      <c r="U1507" s="72" t="s">
        <v>49</v>
      </c>
      <c r="V1507" s="72">
        <f>IF(Table15[[#This Row],[Payment_Status]]="Paid",1,0)</f>
        <v>0</v>
      </c>
      <c r="W1507" s="72">
        <f>IF(Table15[[#This Row],[Payment_Status]]="Unpaid",1,0)</f>
        <v>1</v>
      </c>
      <c r="X1507" s="72">
        <f>IF(Table15[[#This Row],[Payment_Status]]="Pending",1,0)</f>
        <v>0</v>
      </c>
      <c r="Y1507" s="72" t="s">
        <v>58</v>
      </c>
      <c r="Z1507" s="72" t="s">
        <v>30</v>
      </c>
      <c r="AA1507" s="72" t="s">
        <v>63</v>
      </c>
      <c r="AB1507" s="72">
        <v>50.4</v>
      </c>
      <c r="AC1507" s="72">
        <v>50.24</v>
      </c>
      <c r="AD1507" s="72" t="s">
        <v>32</v>
      </c>
      <c r="AE1507" s="73">
        <v>42839</v>
      </c>
      <c r="AF1507" s="72">
        <v>68</v>
      </c>
      <c r="AG1507" s="76" t="s">
        <v>33</v>
      </c>
    </row>
    <row r="1508" spans="5:33" x14ac:dyDescent="0.3">
      <c r="E1508" s="71" t="s">
        <v>3014</v>
      </c>
      <c r="F1508" s="72" t="s">
        <v>5496</v>
      </c>
      <c r="G1508" s="72" t="s">
        <v>7510</v>
      </c>
      <c r="H1508" s="72" t="s">
        <v>26</v>
      </c>
      <c r="I1508" s="72" t="s">
        <v>8029</v>
      </c>
      <c r="J1508" s="72" t="s">
        <v>8020</v>
      </c>
      <c r="K1508" s="72" t="s">
        <v>3015</v>
      </c>
      <c r="L1508" s="73">
        <v>45676</v>
      </c>
      <c r="M1508" s="74">
        <v>0.85650462962962959</v>
      </c>
      <c r="N1508" s="72">
        <v>225.2</v>
      </c>
      <c r="O1508" s="72">
        <v>2997.74</v>
      </c>
      <c r="P1508" s="72">
        <v>3222.9399999999901</v>
      </c>
      <c r="Q1508" s="72">
        <v>1373.84</v>
      </c>
      <c r="R1508" s="75">
        <v>45680</v>
      </c>
      <c r="S1508" s="72" t="str">
        <f>TEXT(Table15[[#This Row],[Billing_Date]],"YYYY")</f>
        <v>2025</v>
      </c>
      <c r="T1508" s="75">
        <v>45859</v>
      </c>
      <c r="U1508" s="72" t="s">
        <v>49</v>
      </c>
      <c r="V1508" s="72">
        <f>IF(Table15[[#This Row],[Payment_Status]]="Paid",1,0)</f>
        <v>0</v>
      </c>
      <c r="W1508" s="72">
        <f>IF(Table15[[#This Row],[Payment_Status]]="Unpaid",1,0)</f>
        <v>1</v>
      </c>
      <c r="X1508" s="72">
        <f>IF(Table15[[#This Row],[Payment_Status]]="Pending",1,0)</f>
        <v>0</v>
      </c>
      <c r="Y1508" s="72" t="s">
        <v>43</v>
      </c>
      <c r="Z1508" s="72" t="s">
        <v>30</v>
      </c>
      <c r="AA1508" s="72" t="s">
        <v>85</v>
      </c>
      <c r="AB1508" s="72">
        <v>95.15</v>
      </c>
      <c r="AC1508" s="72">
        <v>130.05000000000001</v>
      </c>
      <c r="AD1508" s="72" t="s">
        <v>46</v>
      </c>
      <c r="AE1508" s="73">
        <v>44652</v>
      </c>
      <c r="AF1508" s="72">
        <v>29</v>
      </c>
      <c r="AG1508" s="76" t="s">
        <v>33</v>
      </c>
    </row>
    <row r="1509" spans="5:33" x14ac:dyDescent="0.3">
      <c r="E1509" s="71" t="s">
        <v>3016</v>
      </c>
      <c r="F1509" s="72" t="s">
        <v>5497</v>
      </c>
      <c r="G1509" s="72" t="s">
        <v>7511</v>
      </c>
      <c r="H1509" s="72" t="s">
        <v>26</v>
      </c>
      <c r="I1509" s="72" t="s">
        <v>8025</v>
      </c>
      <c r="J1509" s="72" t="s">
        <v>8020</v>
      </c>
      <c r="K1509" s="72" t="s">
        <v>3017</v>
      </c>
      <c r="L1509" s="73">
        <v>45703</v>
      </c>
      <c r="M1509" s="74">
        <v>0.84643518518518523</v>
      </c>
      <c r="N1509" s="72">
        <v>109.74</v>
      </c>
      <c r="O1509" s="72">
        <v>1616.47</v>
      </c>
      <c r="P1509" s="72">
        <v>1726.21</v>
      </c>
      <c r="Q1509" s="72">
        <v>735.22</v>
      </c>
      <c r="R1509" s="75">
        <v>45705</v>
      </c>
      <c r="S1509" s="72" t="str">
        <f>TEXT(Table15[[#This Row],[Billing_Date]],"YYYY")</f>
        <v>2025</v>
      </c>
      <c r="T1509" s="75">
        <v>45860</v>
      </c>
      <c r="U1509" s="72" t="s">
        <v>37</v>
      </c>
      <c r="V1509" s="72">
        <f>IF(Table15[[#This Row],[Payment_Status]]="Paid",1,0)</f>
        <v>0</v>
      </c>
      <c r="W1509" s="72">
        <f>IF(Table15[[#This Row],[Payment_Status]]="Unpaid",1,0)</f>
        <v>0</v>
      </c>
      <c r="X1509" s="72">
        <f>IF(Table15[[#This Row],[Payment_Status]]="Pending",1,0)</f>
        <v>1</v>
      </c>
      <c r="Y1509" s="72" t="s">
        <v>43</v>
      </c>
      <c r="Z1509" s="72" t="s">
        <v>44</v>
      </c>
      <c r="AA1509" s="72" t="s">
        <v>45</v>
      </c>
      <c r="AB1509" s="72">
        <v>56.82</v>
      </c>
      <c r="AC1509" s="72">
        <v>52.92</v>
      </c>
      <c r="AD1509" s="72" t="s">
        <v>46</v>
      </c>
      <c r="AE1509" s="73">
        <v>44569</v>
      </c>
      <c r="AF1509" s="72">
        <v>46</v>
      </c>
      <c r="AG1509" s="76" t="s">
        <v>33</v>
      </c>
    </row>
    <row r="1510" spans="5:33" x14ac:dyDescent="0.3">
      <c r="E1510" s="71" t="s">
        <v>3018</v>
      </c>
      <c r="F1510" s="72" t="s">
        <v>4486</v>
      </c>
      <c r="G1510" s="72" t="s">
        <v>7512</v>
      </c>
      <c r="H1510" s="72" t="s">
        <v>35</v>
      </c>
      <c r="I1510" s="72" t="s">
        <v>8027</v>
      </c>
      <c r="J1510" s="72" t="s">
        <v>8022</v>
      </c>
      <c r="K1510" s="72" t="s">
        <v>3019</v>
      </c>
      <c r="L1510" s="73">
        <v>45816</v>
      </c>
      <c r="M1510" s="74">
        <v>0.92031249999999998</v>
      </c>
      <c r="N1510" s="72">
        <v>112.03</v>
      </c>
      <c r="O1510" s="72">
        <v>2376.92</v>
      </c>
      <c r="P1510" s="72">
        <v>2488.9499999999998</v>
      </c>
      <c r="Q1510" s="72">
        <v>587.26</v>
      </c>
      <c r="R1510" s="75">
        <v>45817</v>
      </c>
      <c r="S1510" s="72" t="str">
        <f>TEXT(Table15[[#This Row],[Billing_Date]],"YYYY")</f>
        <v>2025</v>
      </c>
      <c r="T1510" s="75">
        <v>45867</v>
      </c>
      <c r="U1510" s="72" t="s">
        <v>49</v>
      </c>
      <c r="V1510" s="72">
        <f>IF(Table15[[#This Row],[Payment_Status]]="Paid",1,0)</f>
        <v>0</v>
      </c>
      <c r="W1510" s="72">
        <f>IF(Table15[[#This Row],[Payment_Status]]="Unpaid",1,0)</f>
        <v>1</v>
      </c>
      <c r="X1510" s="72">
        <f>IF(Table15[[#This Row],[Payment_Status]]="Pending",1,0)</f>
        <v>0</v>
      </c>
      <c r="Y1510" s="72" t="s">
        <v>29</v>
      </c>
      <c r="Z1510" s="72" t="s">
        <v>44</v>
      </c>
      <c r="AA1510" s="72" t="s">
        <v>51</v>
      </c>
      <c r="AB1510" s="72">
        <v>68.67</v>
      </c>
      <c r="AC1510" s="72">
        <v>43.36</v>
      </c>
      <c r="AD1510" s="72" t="s">
        <v>46</v>
      </c>
      <c r="AE1510" s="73">
        <v>43484</v>
      </c>
      <c r="AF1510" s="72">
        <v>58</v>
      </c>
      <c r="AG1510" s="76" t="s">
        <v>64</v>
      </c>
    </row>
    <row r="1511" spans="5:33" x14ac:dyDescent="0.3">
      <c r="E1511" s="71" t="s">
        <v>3020</v>
      </c>
      <c r="F1511" s="72" t="s">
        <v>5498</v>
      </c>
      <c r="G1511" s="72" t="s">
        <v>7513</v>
      </c>
      <c r="H1511" s="72" t="s">
        <v>30</v>
      </c>
      <c r="I1511" s="72" t="s">
        <v>8030</v>
      </c>
      <c r="J1511" s="72" t="s">
        <v>8023</v>
      </c>
      <c r="K1511" s="72" t="s">
        <v>3021</v>
      </c>
      <c r="L1511" s="73">
        <v>45746</v>
      </c>
      <c r="M1511" s="74">
        <v>5.3819444444444444E-3</v>
      </c>
      <c r="N1511" s="72">
        <v>231.25</v>
      </c>
      <c r="O1511" s="72">
        <v>1152.23</v>
      </c>
      <c r="P1511" s="72">
        <v>1383.48</v>
      </c>
      <c r="Q1511" s="72">
        <v>1578.83</v>
      </c>
      <c r="R1511" s="75">
        <v>45748</v>
      </c>
      <c r="S1511" s="72" t="str">
        <f>TEXT(Table15[[#This Row],[Billing_Date]],"YYYY")</f>
        <v>2025</v>
      </c>
      <c r="T1511" s="75">
        <v>45866</v>
      </c>
      <c r="U1511" s="72" t="s">
        <v>37</v>
      </c>
      <c r="V1511" s="72">
        <f>IF(Table15[[#This Row],[Payment_Status]]="Paid",1,0)</f>
        <v>0</v>
      </c>
      <c r="W1511" s="72">
        <f>IF(Table15[[#This Row],[Payment_Status]]="Unpaid",1,0)</f>
        <v>0</v>
      </c>
      <c r="X1511" s="72">
        <f>IF(Table15[[#This Row],[Payment_Status]]="Pending",1,0)</f>
        <v>1</v>
      </c>
      <c r="Y1511" s="72" t="s">
        <v>50</v>
      </c>
      <c r="Z1511" s="72" t="s">
        <v>44</v>
      </c>
      <c r="AA1511" s="72" t="s">
        <v>31</v>
      </c>
      <c r="AB1511" s="72">
        <v>154.43</v>
      </c>
      <c r="AC1511" s="72">
        <v>76.819999999999993</v>
      </c>
      <c r="AD1511" s="72" t="s">
        <v>32</v>
      </c>
      <c r="AE1511" s="73">
        <v>45197</v>
      </c>
      <c r="AF1511" s="72">
        <v>20</v>
      </c>
      <c r="AG1511" s="76" t="s">
        <v>64</v>
      </c>
    </row>
    <row r="1512" spans="5:33" x14ac:dyDescent="0.3">
      <c r="E1512" s="71" t="s">
        <v>286</v>
      </c>
      <c r="F1512" s="72" t="s">
        <v>5499</v>
      </c>
      <c r="G1512" s="72" t="s">
        <v>7514</v>
      </c>
      <c r="H1512" s="72" t="s">
        <v>30</v>
      </c>
      <c r="I1512" s="72" t="s">
        <v>8030</v>
      </c>
      <c r="J1512" s="72" t="s">
        <v>8023</v>
      </c>
      <c r="K1512" s="72" t="s">
        <v>287</v>
      </c>
      <c r="L1512" s="73">
        <v>45850</v>
      </c>
      <c r="M1512" s="74">
        <v>0.34472222222222221</v>
      </c>
      <c r="N1512" s="72">
        <v>69.709999999999994</v>
      </c>
      <c r="O1512" s="72">
        <v>3785.71</v>
      </c>
      <c r="P1512" s="72">
        <v>3855.42</v>
      </c>
      <c r="Q1512" s="72">
        <v>434.05</v>
      </c>
      <c r="R1512" s="75">
        <v>45857</v>
      </c>
      <c r="S1512" s="72" t="str">
        <f>TEXT(Table15[[#This Row],[Billing_Date]],"YYYY")</f>
        <v>2025</v>
      </c>
      <c r="T1512" s="75">
        <v>45869</v>
      </c>
      <c r="U1512" s="72" t="s">
        <v>49</v>
      </c>
      <c r="V1512" s="72">
        <f>IF(Table15[[#This Row],[Payment_Status]]="Paid",1,0)</f>
        <v>0</v>
      </c>
      <c r="W1512" s="72">
        <f>IF(Table15[[#This Row],[Payment_Status]]="Unpaid",1,0)</f>
        <v>1</v>
      </c>
      <c r="X1512" s="72">
        <f>IF(Table15[[#This Row],[Payment_Status]]="Pending",1,0)</f>
        <v>0</v>
      </c>
      <c r="Y1512" s="72" t="s">
        <v>29</v>
      </c>
      <c r="Z1512" s="72" t="s">
        <v>44</v>
      </c>
      <c r="AA1512" s="72" t="s">
        <v>63</v>
      </c>
      <c r="AB1512" s="72">
        <v>44.7</v>
      </c>
      <c r="AC1512" s="72">
        <v>25.01</v>
      </c>
      <c r="AD1512" s="72" t="s">
        <v>46</v>
      </c>
      <c r="AE1512" s="73">
        <v>42702</v>
      </c>
      <c r="AF1512" s="72">
        <v>64</v>
      </c>
      <c r="AG1512" s="76" t="s">
        <v>33</v>
      </c>
    </row>
    <row r="1513" spans="5:33" x14ac:dyDescent="0.3">
      <c r="E1513" s="71" t="s">
        <v>3024</v>
      </c>
      <c r="F1513" s="72" t="s">
        <v>5500</v>
      </c>
      <c r="G1513" s="72" t="s">
        <v>7515</v>
      </c>
      <c r="H1513" s="72" t="s">
        <v>35</v>
      </c>
      <c r="I1513" s="72" t="s">
        <v>8029</v>
      </c>
      <c r="J1513" s="72" t="s">
        <v>8020</v>
      </c>
      <c r="K1513" s="72" t="s">
        <v>3025</v>
      </c>
      <c r="L1513" s="73">
        <v>45539</v>
      </c>
      <c r="M1513" s="74">
        <v>0.53144675925925922</v>
      </c>
      <c r="N1513" s="72">
        <v>175.47</v>
      </c>
      <c r="O1513" s="72">
        <v>3533.87</v>
      </c>
      <c r="P1513" s="72">
        <v>3709.3399999999901</v>
      </c>
      <c r="Q1513" s="72">
        <v>1221.68</v>
      </c>
      <c r="R1513" s="75">
        <v>45694</v>
      </c>
      <c r="S1513" s="72" t="str">
        <f>TEXT(Table15[[#This Row],[Billing_Date]],"YYYY")</f>
        <v>2025</v>
      </c>
      <c r="T1513" s="75">
        <v>45873</v>
      </c>
      <c r="U1513" s="72" t="s">
        <v>37</v>
      </c>
      <c r="V1513" s="72">
        <f>IF(Table15[[#This Row],[Payment_Status]]="Paid",1,0)</f>
        <v>0</v>
      </c>
      <c r="W1513" s="72">
        <f>IF(Table15[[#This Row],[Payment_Status]]="Unpaid",1,0)</f>
        <v>0</v>
      </c>
      <c r="X1513" s="72">
        <f>IF(Table15[[#This Row],[Payment_Status]]="Pending",1,0)</f>
        <v>1</v>
      </c>
      <c r="Y1513" s="72" t="s">
        <v>38</v>
      </c>
      <c r="Z1513" s="72" t="s">
        <v>44</v>
      </c>
      <c r="AA1513" s="72" t="s">
        <v>45</v>
      </c>
      <c r="AB1513" s="72">
        <v>103.6</v>
      </c>
      <c r="AC1513" s="72">
        <v>71.87</v>
      </c>
      <c r="AD1513" s="72" t="s">
        <v>46</v>
      </c>
      <c r="AE1513" s="73">
        <v>44707</v>
      </c>
      <c r="AF1513" s="72">
        <v>41</v>
      </c>
      <c r="AG1513" s="76" t="s">
        <v>64</v>
      </c>
    </row>
    <row r="1514" spans="5:33" x14ac:dyDescent="0.3">
      <c r="E1514" s="71" t="s">
        <v>3026</v>
      </c>
      <c r="F1514" s="72" t="s">
        <v>5501</v>
      </c>
      <c r="G1514" s="72" t="s">
        <v>7516</v>
      </c>
      <c r="H1514" s="72" t="s">
        <v>26</v>
      </c>
      <c r="I1514" s="72" t="s">
        <v>8026</v>
      </c>
      <c r="J1514" s="72" t="s">
        <v>8021</v>
      </c>
      <c r="K1514" s="72" t="s">
        <v>3027</v>
      </c>
      <c r="L1514" s="73">
        <v>45526</v>
      </c>
      <c r="M1514" s="74">
        <v>0.3949537037037037</v>
      </c>
      <c r="N1514" s="72">
        <v>309.76</v>
      </c>
      <c r="O1514" s="72">
        <v>1988.31</v>
      </c>
      <c r="P1514" s="72">
        <v>2298.0699999999902</v>
      </c>
      <c r="Q1514" s="72">
        <v>2127.56</v>
      </c>
      <c r="R1514" s="75">
        <v>45573</v>
      </c>
      <c r="S1514" s="72" t="str">
        <f>TEXT(Table15[[#This Row],[Billing_Date]],"YYYY")</f>
        <v>2024</v>
      </c>
      <c r="T1514" s="75">
        <v>45878</v>
      </c>
      <c r="U1514" s="72" t="s">
        <v>28</v>
      </c>
      <c r="V1514" s="72">
        <f>IF(Table15[[#This Row],[Payment_Status]]="Paid",1,0)</f>
        <v>1</v>
      </c>
      <c r="W1514" s="72">
        <f>IF(Table15[[#This Row],[Payment_Status]]="Unpaid",1,0)</f>
        <v>0</v>
      </c>
      <c r="X1514" s="72">
        <f>IF(Table15[[#This Row],[Payment_Status]]="Pending",1,0)</f>
        <v>0</v>
      </c>
      <c r="Y1514" s="72" t="s">
        <v>29</v>
      </c>
      <c r="Z1514" s="72" t="s">
        <v>30</v>
      </c>
      <c r="AA1514" s="72" t="s">
        <v>63</v>
      </c>
      <c r="AB1514" s="72">
        <v>125.18</v>
      </c>
      <c r="AC1514" s="72">
        <v>184.58</v>
      </c>
      <c r="AD1514" s="72" t="s">
        <v>32</v>
      </c>
      <c r="AE1514" s="73">
        <v>42248</v>
      </c>
      <c r="AF1514" s="72">
        <v>60</v>
      </c>
      <c r="AG1514" s="76" t="s">
        <v>40</v>
      </c>
    </row>
    <row r="1515" spans="5:33" x14ac:dyDescent="0.3">
      <c r="E1515" s="71" t="s">
        <v>3028</v>
      </c>
      <c r="F1515" s="72" t="s">
        <v>5502</v>
      </c>
      <c r="G1515" s="72" t="s">
        <v>7517</v>
      </c>
      <c r="H1515" s="72" t="s">
        <v>26</v>
      </c>
      <c r="I1515" s="72" t="s">
        <v>8029</v>
      </c>
      <c r="J1515" s="72" t="s">
        <v>8020</v>
      </c>
      <c r="K1515" s="72" t="s">
        <v>3029</v>
      </c>
      <c r="L1515" s="73">
        <v>45570</v>
      </c>
      <c r="M1515" s="74">
        <v>0.54358796296296297</v>
      </c>
      <c r="N1515" s="72">
        <v>219.95</v>
      </c>
      <c r="O1515" s="72">
        <v>1363.43</v>
      </c>
      <c r="P1515" s="72">
        <v>1583.38</v>
      </c>
      <c r="Q1515" s="72">
        <v>1109.4000000000001</v>
      </c>
      <c r="R1515" s="75">
        <v>45721</v>
      </c>
      <c r="S1515" s="72" t="str">
        <f>TEXT(Table15[[#This Row],[Billing_Date]],"YYYY")</f>
        <v>2025</v>
      </c>
      <c r="T1515" s="75">
        <v>45869</v>
      </c>
      <c r="U1515" s="72" t="s">
        <v>37</v>
      </c>
      <c r="V1515" s="72">
        <f>IF(Table15[[#This Row],[Payment_Status]]="Paid",1,0)</f>
        <v>0</v>
      </c>
      <c r="W1515" s="72">
        <f>IF(Table15[[#This Row],[Payment_Status]]="Unpaid",1,0)</f>
        <v>0</v>
      </c>
      <c r="X1515" s="72">
        <f>IF(Table15[[#This Row],[Payment_Status]]="Pending",1,0)</f>
        <v>1</v>
      </c>
      <c r="Y1515" s="72" t="s">
        <v>38</v>
      </c>
      <c r="Z1515" s="72" t="s">
        <v>39</v>
      </c>
      <c r="AA1515" s="72" t="s">
        <v>85</v>
      </c>
      <c r="AB1515" s="72">
        <v>152.21</v>
      </c>
      <c r="AC1515" s="72">
        <v>67.739999999999995</v>
      </c>
      <c r="AD1515" s="72" t="s">
        <v>32</v>
      </c>
      <c r="AE1515" s="73">
        <v>45048</v>
      </c>
      <c r="AF1515" s="72">
        <v>62</v>
      </c>
      <c r="AG1515" s="76" t="s">
        <v>33</v>
      </c>
    </row>
    <row r="1516" spans="5:33" x14ac:dyDescent="0.3">
      <c r="E1516" s="71" t="s">
        <v>3030</v>
      </c>
      <c r="F1516" s="72" t="s">
        <v>5503</v>
      </c>
      <c r="G1516" s="72" t="s">
        <v>7518</v>
      </c>
      <c r="H1516" s="72" t="s">
        <v>30</v>
      </c>
      <c r="I1516" s="72" t="s">
        <v>8026</v>
      </c>
      <c r="J1516" s="72" t="s">
        <v>8021</v>
      </c>
      <c r="K1516" s="72" t="s">
        <v>3031</v>
      </c>
      <c r="L1516" s="73">
        <v>45645</v>
      </c>
      <c r="M1516" s="74">
        <v>0.84642361111111108</v>
      </c>
      <c r="N1516" s="72">
        <v>97.74</v>
      </c>
      <c r="O1516" s="72">
        <v>2730.25</v>
      </c>
      <c r="P1516" s="72">
        <v>2827.99</v>
      </c>
      <c r="Q1516" s="72">
        <v>718.81</v>
      </c>
      <c r="R1516" s="75">
        <v>45731</v>
      </c>
      <c r="S1516" s="72" t="str">
        <f>TEXT(Table15[[#This Row],[Billing_Date]],"YYYY")</f>
        <v>2025</v>
      </c>
      <c r="T1516" s="75">
        <v>45868</v>
      </c>
      <c r="U1516" s="72" t="s">
        <v>28</v>
      </c>
      <c r="V1516" s="72">
        <f>IF(Table15[[#This Row],[Payment_Status]]="Paid",1,0)</f>
        <v>1</v>
      </c>
      <c r="W1516" s="72">
        <f>IF(Table15[[#This Row],[Payment_Status]]="Unpaid",1,0)</f>
        <v>0</v>
      </c>
      <c r="X1516" s="72">
        <f>IF(Table15[[#This Row],[Payment_Status]]="Pending",1,0)</f>
        <v>0</v>
      </c>
      <c r="Y1516" s="72" t="s">
        <v>29</v>
      </c>
      <c r="Z1516" s="72" t="s">
        <v>44</v>
      </c>
      <c r="AA1516" s="72" t="s">
        <v>85</v>
      </c>
      <c r="AB1516" s="72">
        <v>50.4</v>
      </c>
      <c r="AC1516" s="72">
        <v>47.34</v>
      </c>
      <c r="AD1516" s="72" t="s">
        <v>46</v>
      </c>
      <c r="AE1516" s="73">
        <v>44184</v>
      </c>
      <c r="AF1516" s="72">
        <v>37</v>
      </c>
      <c r="AG1516" s="76" t="s">
        <v>64</v>
      </c>
    </row>
    <row r="1517" spans="5:33" x14ac:dyDescent="0.3">
      <c r="E1517" s="71" t="s">
        <v>3032</v>
      </c>
      <c r="F1517" s="72" t="s">
        <v>5504</v>
      </c>
      <c r="G1517" s="72" t="s">
        <v>7519</v>
      </c>
      <c r="H1517" s="72" t="s">
        <v>30</v>
      </c>
      <c r="I1517" s="72" t="s">
        <v>8026</v>
      </c>
      <c r="J1517" s="72" t="s">
        <v>8021</v>
      </c>
      <c r="K1517" s="72" t="s">
        <v>3033</v>
      </c>
      <c r="L1517" s="73">
        <v>45678</v>
      </c>
      <c r="M1517" s="74">
        <v>0.61903935185185188</v>
      </c>
      <c r="N1517" s="72">
        <v>324.32</v>
      </c>
      <c r="O1517" s="72">
        <v>3966.6</v>
      </c>
      <c r="P1517" s="72">
        <v>4290.92</v>
      </c>
      <c r="Q1517" s="72">
        <v>1899.76</v>
      </c>
      <c r="R1517" s="75">
        <v>45738</v>
      </c>
      <c r="S1517" s="72" t="str">
        <f>TEXT(Table15[[#This Row],[Billing_Date]],"YYYY")</f>
        <v>2025</v>
      </c>
      <c r="T1517" s="75">
        <v>45863</v>
      </c>
      <c r="U1517" s="72" t="s">
        <v>37</v>
      </c>
      <c r="V1517" s="72">
        <f>IF(Table15[[#This Row],[Payment_Status]]="Paid",1,0)</f>
        <v>0</v>
      </c>
      <c r="W1517" s="72">
        <f>IF(Table15[[#This Row],[Payment_Status]]="Unpaid",1,0)</f>
        <v>0</v>
      </c>
      <c r="X1517" s="72">
        <f>IF(Table15[[#This Row],[Payment_Status]]="Pending",1,0)</f>
        <v>1</v>
      </c>
      <c r="Y1517" s="72" t="s">
        <v>38</v>
      </c>
      <c r="Z1517" s="72" t="s">
        <v>44</v>
      </c>
      <c r="AA1517" s="72" t="s">
        <v>45</v>
      </c>
      <c r="AB1517" s="72">
        <v>223.34</v>
      </c>
      <c r="AC1517" s="72">
        <v>100.98</v>
      </c>
      <c r="AD1517" s="72" t="s">
        <v>32</v>
      </c>
      <c r="AE1517" s="73">
        <v>44965</v>
      </c>
      <c r="AF1517" s="72">
        <v>53</v>
      </c>
      <c r="AG1517" s="76" t="s">
        <v>64</v>
      </c>
    </row>
    <row r="1518" spans="5:33" x14ac:dyDescent="0.3">
      <c r="E1518" s="71" t="s">
        <v>3034</v>
      </c>
      <c r="F1518" s="72" t="s">
        <v>5505</v>
      </c>
      <c r="G1518" s="72" t="s">
        <v>7520</v>
      </c>
      <c r="H1518" s="72" t="s">
        <v>26</v>
      </c>
      <c r="I1518" s="72" t="s">
        <v>8025</v>
      </c>
      <c r="J1518" s="72" t="s">
        <v>8020</v>
      </c>
      <c r="K1518" s="72" t="s">
        <v>3035</v>
      </c>
      <c r="L1518" s="73">
        <v>45694</v>
      </c>
      <c r="M1518" s="74">
        <v>0.63091435185185185</v>
      </c>
      <c r="N1518" s="72">
        <v>367.01</v>
      </c>
      <c r="O1518" s="72">
        <v>2873.57</v>
      </c>
      <c r="P1518" s="72">
        <v>3240.58</v>
      </c>
      <c r="Q1518" s="72">
        <v>2269.23</v>
      </c>
      <c r="R1518" s="75">
        <v>45698</v>
      </c>
      <c r="S1518" s="72" t="str">
        <f>TEXT(Table15[[#This Row],[Billing_Date]],"YYYY")</f>
        <v>2025</v>
      </c>
      <c r="T1518" s="75">
        <v>45873</v>
      </c>
      <c r="U1518" s="72" t="s">
        <v>37</v>
      </c>
      <c r="V1518" s="72">
        <f>IF(Table15[[#This Row],[Payment_Status]]="Paid",1,0)</f>
        <v>0</v>
      </c>
      <c r="W1518" s="72">
        <f>IF(Table15[[#This Row],[Payment_Status]]="Unpaid",1,0)</f>
        <v>0</v>
      </c>
      <c r="X1518" s="72">
        <f>IF(Table15[[#This Row],[Payment_Status]]="Pending",1,0)</f>
        <v>1</v>
      </c>
      <c r="Y1518" s="72" t="s">
        <v>58</v>
      </c>
      <c r="Z1518" s="72" t="s">
        <v>44</v>
      </c>
      <c r="AA1518" s="72" t="s">
        <v>45</v>
      </c>
      <c r="AB1518" s="72">
        <v>222.73</v>
      </c>
      <c r="AC1518" s="72">
        <v>144.28</v>
      </c>
      <c r="AD1518" s="72" t="s">
        <v>46</v>
      </c>
      <c r="AE1518" s="73">
        <v>43967</v>
      </c>
      <c r="AF1518" s="72">
        <v>66</v>
      </c>
      <c r="AG1518" s="76" t="s">
        <v>33</v>
      </c>
    </row>
    <row r="1519" spans="5:33" x14ac:dyDescent="0.3">
      <c r="E1519" s="71" t="s">
        <v>3036</v>
      </c>
      <c r="F1519" s="72" t="s">
        <v>5506</v>
      </c>
      <c r="G1519" s="72" t="s">
        <v>7521</v>
      </c>
      <c r="H1519" s="72" t="s">
        <v>26</v>
      </c>
      <c r="I1519" s="72" t="s">
        <v>8031</v>
      </c>
      <c r="J1519" s="72" t="s">
        <v>8024</v>
      </c>
      <c r="K1519" s="72" t="s">
        <v>3037</v>
      </c>
      <c r="L1519" s="73">
        <v>45769</v>
      </c>
      <c r="M1519" s="74">
        <v>9.5219907407407406E-2</v>
      </c>
      <c r="N1519" s="72">
        <v>45.74</v>
      </c>
      <c r="O1519" s="72">
        <v>3586.06</v>
      </c>
      <c r="P1519" s="72">
        <v>3631.7999999999902</v>
      </c>
      <c r="Q1519" s="72">
        <v>223.2</v>
      </c>
      <c r="R1519" s="75">
        <v>45770</v>
      </c>
      <c r="S1519" s="72" t="str">
        <f>TEXT(Table15[[#This Row],[Billing_Date]],"YYYY")</f>
        <v>2025</v>
      </c>
      <c r="T1519" s="75">
        <v>45863</v>
      </c>
      <c r="U1519" s="72" t="s">
        <v>28</v>
      </c>
      <c r="V1519" s="72">
        <f>IF(Table15[[#This Row],[Payment_Status]]="Paid",1,0)</f>
        <v>1</v>
      </c>
      <c r="W1519" s="72">
        <f>IF(Table15[[#This Row],[Payment_Status]]="Unpaid",1,0)</f>
        <v>0</v>
      </c>
      <c r="X1519" s="72">
        <f>IF(Table15[[#This Row],[Payment_Status]]="Pending",1,0)</f>
        <v>0</v>
      </c>
      <c r="Y1519" s="72" t="s">
        <v>50</v>
      </c>
      <c r="Z1519" s="72" t="s">
        <v>44</v>
      </c>
      <c r="AA1519" s="72" t="s">
        <v>63</v>
      </c>
      <c r="AB1519" s="72">
        <v>28.88</v>
      </c>
      <c r="AC1519" s="72">
        <v>16.86</v>
      </c>
      <c r="AD1519" s="72" t="s">
        <v>32</v>
      </c>
      <c r="AE1519" s="73">
        <v>43438</v>
      </c>
      <c r="AF1519" s="72">
        <v>41</v>
      </c>
      <c r="AG1519" s="76" t="s">
        <v>33</v>
      </c>
    </row>
    <row r="1520" spans="5:33" x14ac:dyDescent="0.3">
      <c r="E1520" s="71" t="s">
        <v>3038</v>
      </c>
      <c r="F1520" s="72" t="s">
        <v>5507</v>
      </c>
      <c r="G1520" s="72" t="s">
        <v>7522</v>
      </c>
      <c r="H1520" s="72" t="s">
        <v>26</v>
      </c>
      <c r="I1520" s="72" t="s">
        <v>8030</v>
      </c>
      <c r="J1520" s="72" t="s">
        <v>8023</v>
      </c>
      <c r="K1520" s="72" t="s">
        <v>3039</v>
      </c>
      <c r="L1520" s="73">
        <v>45852</v>
      </c>
      <c r="M1520" s="74">
        <v>0.5567361111111111</v>
      </c>
      <c r="N1520" s="72">
        <v>479.85</v>
      </c>
      <c r="O1520" s="72">
        <v>1131.99</v>
      </c>
      <c r="P1520" s="72">
        <v>1611.84</v>
      </c>
      <c r="Q1520" s="72">
        <v>3174.28</v>
      </c>
      <c r="R1520" s="75">
        <v>45856</v>
      </c>
      <c r="S1520" s="72" t="str">
        <f>TEXT(Table15[[#This Row],[Billing_Date]],"YYYY")</f>
        <v>2025</v>
      </c>
      <c r="T1520" s="75">
        <v>45870</v>
      </c>
      <c r="U1520" s="72" t="s">
        <v>37</v>
      </c>
      <c r="V1520" s="72">
        <f>IF(Table15[[#This Row],[Payment_Status]]="Paid",1,0)</f>
        <v>0</v>
      </c>
      <c r="W1520" s="72">
        <f>IF(Table15[[#This Row],[Payment_Status]]="Unpaid",1,0)</f>
        <v>0</v>
      </c>
      <c r="X1520" s="72">
        <f>IF(Table15[[#This Row],[Payment_Status]]="Pending",1,0)</f>
        <v>1</v>
      </c>
      <c r="Y1520" s="72" t="s">
        <v>29</v>
      </c>
      <c r="Z1520" s="72" t="s">
        <v>30</v>
      </c>
      <c r="AA1520" s="72" t="s">
        <v>31</v>
      </c>
      <c r="AB1520" s="72">
        <v>198.01</v>
      </c>
      <c r="AC1520" s="72">
        <v>281.83999999999997</v>
      </c>
      <c r="AD1520" s="72" t="s">
        <v>46</v>
      </c>
      <c r="AE1520" s="73">
        <v>43076</v>
      </c>
      <c r="AF1520" s="72">
        <v>21</v>
      </c>
      <c r="AG1520" s="76" t="s">
        <v>40</v>
      </c>
    </row>
    <row r="1521" spans="5:33" x14ac:dyDescent="0.3">
      <c r="E1521" s="71" t="s">
        <v>3040</v>
      </c>
      <c r="F1521" s="72" t="s">
        <v>5508</v>
      </c>
      <c r="G1521" s="72" t="s">
        <v>7523</v>
      </c>
      <c r="H1521" s="72" t="s">
        <v>35</v>
      </c>
      <c r="I1521" s="72" t="s">
        <v>8026</v>
      </c>
      <c r="J1521" s="72" t="s">
        <v>8021</v>
      </c>
      <c r="K1521" s="72" t="s">
        <v>3041</v>
      </c>
      <c r="L1521" s="73">
        <v>45566</v>
      </c>
      <c r="M1521" s="74">
        <v>0.52265046296296291</v>
      </c>
      <c r="N1521" s="72">
        <v>214.66</v>
      </c>
      <c r="O1521" s="72">
        <v>4624.47</v>
      </c>
      <c r="P1521" s="72">
        <v>4839.13</v>
      </c>
      <c r="Q1521" s="72">
        <v>1422.83</v>
      </c>
      <c r="R1521" s="75">
        <v>45724</v>
      </c>
      <c r="S1521" s="72" t="str">
        <f>TEXT(Table15[[#This Row],[Billing_Date]],"YYYY")</f>
        <v>2025</v>
      </c>
      <c r="T1521" s="75">
        <v>45873</v>
      </c>
      <c r="U1521" s="72" t="s">
        <v>37</v>
      </c>
      <c r="V1521" s="72">
        <f>IF(Table15[[#This Row],[Payment_Status]]="Paid",1,0)</f>
        <v>0</v>
      </c>
      <c r="W1521" s="72">
        <f>IF(Table15[[#This Row],[Payment_Status]]="Unpaid",1,0)</f>
        <v>0</v>
      </c>
      <c r="X1521" s="72">
        <f>IF(Table15[[#This Row],[Payment_Status]]="Pending",1,0)</f>
        <v>1</v>
      </c>
      <c r="Y1521" s="72" t="s">
        <v>43</v>
      </c>
      <c r="Z1521" s="72" t="s">
        <v>30</v>
      </c>
      <c r="AA1521" s="72" t="s">
        <v>63</v>
      </c>
      <c r="AB1521" s="72">
        <v>136.52000000000001</v>
      </c>
      <c r="AC1521" s="72">
        <v>78.14</v>
      </c>
      <c r="AD1521" s="72" t="s">
        <v>32</v>
      </c>
      <c r="AE1521" s="73">
        <v>42666</v>
      </c>
      <c r="AF1521" s="72">
        <v>40</v>
      </c>
      <c r="AG1521" s="76" t="s">
        <v>40</v>
      </c>
    </row>
    <row r="1522" spans="5:33" x14ac:dyDescent="0.3">
      <c r="E1522" s="71" t="s">
        <v>3042</v>
      </c>
      <c r="F1522" s="72" t="s">
        <v>5509</v>
      </c>
      <c r="G1522" s="72" t="s">
        <v>7524</v>
      </c>
      <c r="H1522" s="72" t="s">
        <v>35</v>
      </c>
      <c r="I1522" s="72" t="s">
        <v>8026</v>
      </c>
      <c r="J1522" s="72" t="s">
        <v>8021</v>
      </c>
      <c r="K1522" s="72" t="s">
        <v>3043</v>
      </c>
      <c r="L1522" s="73">
        <v>45705</v>
      </c>
      <c r="M1522" s="74">
        <v>0.10872685185185185</v>
      </c>
      <c r="N1522" s="72">
        <v>51.33</v>
      </c>
      <c r="O1522" s="72">
        <v>2913.5</v>
      </c>
      <c r="P1522" s="72">
        <v>2964.83</v>
      </c>
      <c r="Q1522" s="72">
        <v>275.83</v>
      </c>
      <c r="R1522" s="75">
        <v>45707</v>
      </c>
      <c r="S1522" s="72" t="str">
        <f>TEXT(Table15[[#This Row],[Billing_Date]],"YYYY")</f>
        <v>2025</v>
      </c>
      <c r="T1522" s="75">
        <v>45878</v>
      </c>
      <c r="U1522" s="72" t="s">
        <v>49</v>
      </c>
      <c r="V1522" s="72">
        <f>IF(Table15[[#This Row],[Payment_Status]]="Paid",1,0)</f>
        <v>0</v>
      </c>
      <c r="W1522" s="72">
        <f>IF(Table15[[#This Row],[Payment_Status]]="Unpaid",1,0)</f>
        <v>1</v>
      </c>
      <c r="X1522" s="72">
        <f>IF(Table15[[#This Row],[Payment_Status]]="Pending",1,0)</f>
        <v>0</v>
      </c>
      <c r="Y1522" s="72" t="s">
        <v>43</v>
      </c>
      <c r="Z1522" s="72" t="s">
        <v>30</v>
      </c>
      <c r="AA1522" s="72" t="s">
        <v>31</v>
      </c>
      <c r="AB1522" s="72">
        <v>33.57</v>
      </c>
      <c r="AC1522" s="72">
        <v>17.760000000000002</v>
      </c>
      <c r="AD1522" s="72" t="s">
        <v>32</v>
      </c>
      <c r="AE1522" s="73">
        <v>43169</v>
      </c>
      <c r="AF1522" s="72">
        <v>36</v>
      </c>
      <c r="AG1522" s="76" t="s">
        <v>33</v>
      </c>
    </row>
    <row r="1523" spans="5:33" x14ac:dyDescent="0.3">
      <c r="E1523" s="71" t="s">
        <v>3044</v>
      </c>
      <c r="F1523" s="72" t="s">
        <v>5510</v>
      </c>
      <c r="G1523" s="72" t="s">
        <v>7525</v>
      </c>
      <c r="H1523" s="72" t="s">
        <v>26</v>
      </c>
      <c r="I1523" s="72" t="s">
        <v>8031</v>
      </c>
      <c r="J1523" s="72" t="s">
        <v>8024</v>
      </c>
      <c r="K1523" s="72" t="s">
        <v>3045</v>
      </c>
      <c r="L1523" s="73">
        <v>45735</v>
      </c>
      <c r="M1523" s="74">
        <v>0.26895833333333335</v>
      </c>
      <c r="N1523" s="72">
        <v>485.05</v>
      </c>
      <c r="O1523" s="72">
        <v>4231.7</v>
      </c>
      <c r="P1523" s="72">
        <v>4716.75</v>
      </c>
      <c r="Q1523" s="72">
        <v>2697.45</v>
      </c>
      <c r="R1523" s="75">
        <v>45843</v>
      </c>
      <c r="S1523" s="72" t="str">
        <f>TEXT(Table15[[#This Row],[Billing_Date]],"YYYY")</f>
        <v>2025</v>
      </c>
      <c r="T1523" s="75">
        <v>45860</v>
      </c>
      <c r="U1523" s="72" t="s">
        <v>28</v>
      </c>
      <c r="V1523" s="72">
        <f>IF(Table15[[#This Row],[Payment_Status]]="Paid",1,0)</f>
        <v>1</v>
      </c>
      <c r="W1523" s="72">
        <f>IF(Table15[[#This Row],[Payment_Status]]="Unpaid",1,0)</f>
        <v>0</v>
      </c>
      <c r="X1523" s="72">
        <f>IF(Table15[[#This Row],[Payment_Status]]="Pending",1,0)</f>
        <v>0</v>
      </c>
      <c r="Y1523" s="72" t="s">
        <v>58</v>
      </c>
      <c r="Z1523" s="72" t="s">
        <v>44</v>
      </c>
      <c r="AA1523" s="72" t="s">
        <v>63</v>
      </c>
      <c r="AB1523" s="72">
        <v>296.24</v>
      </c>
      <c r="AC1523" s="72">
        <v>188.81</v>
      </c>
      <c r="AD1523" s="72" t="s">
        <v>32</v>
      </c>
      <c r="AE1523" s="73">
        <v>44374</v>
      </c>
      <c r="AF1523" s="72">
        <v>41</v>
      </c>
      <c r="AG1523" s="76" t="s">
        <v>64</v>
      </c>
    </row>
    <row r="1524" spans="5:33" x14ac:dyDescent="0.3">
      <c r="E1524" s="71" t="s">
        <v>3046</v>
      </c>
      <c r="F1524" s="72" t="s">
        <v>5511</v>
      </c>
      <c r="G1524" s="72" t="s">
        <v>7526</v>
      </c>
      <c r="H1524" s="72" t="s">
        <v>35</v>
      </c>
      <c r="I1524" s="72" t="s">
        <v>8028</v>
      </c>
      <c r="J1524" s="72" t="s">
        <v>8022</v>
      </c>
      <c r="K1524" s="72" t="s">
        <v>3047</v>
      </c>
      <c r="L1524" s="73">
        <v>45797</v>
      </c>
      <c r="M1524" s="74">
        <v>0.5020486111111111</v>
      </c>
      <c r="N1524" s="72">
        <v>250.57</v>
      </c>
      <c r="O1524" s="72">
        <v>3509.53</v>
      </c>
      <c r="P1524" s="72">
        <v>3760.1</v>
      </c>
      <c r="Q1524" s="72">
        <v>1862.6</v>
      </c>
      <c r="R1524" s="75">
        <v>45801</v>
      </c>
      <c r="S1524" s="72" t="str">
        <f>TEXT(Table15[[#This Row],[Billing_Date]],"YYYY")</f>
        <v>2025</v>
      </c>
      <c r="T1524" s="75">
        <v>45876</v>
      </c>
      <c r="U1524" s="72" t="s">
        <v>28</v>
      </c>
      <c r="V1524" s="72">
        <f>IF(Table15[[#This Row],[Payment_Status]]="Paid",1,0)</f>
        <v>1</v>
      </c>
      <c r="W1524" s="72">
        <f>IF(Table15[[#This Row],[Payment_Status]]="Unpaid",1,0)</f>
        <v>0</v>
      </c>
      <c r="X1524" s="72">
        <f>IF(Table15[[#This Row],[Payment_Status]]="Pending",1,0)</f>
        <v>0</v>
      </c>
      <c r="Y1524" s="72" t="s">
        <v>29</v>
      </c>
      <c r="Z1524" s="72" t="s">
        <v>30</v>
      </c>
      <c r="AA1524" s="72" t="s">
        <v>63</v>
      </c>
      <c r="AB1524" s="72">
        <v>159.72</v>
      </c>
      <c r="AC1524" s="72">
        <v>90.85</v>
      </c>
      <c r="AD1524" s="72" t="s">
        <v>32</v>
      </c>
      <c r="AE1524" s="73">
        <v>44878</v>
      </c>
      <c r="AF1524" s="72">
        <v>21</v>
      </c>
      <c r="AG1524" s="76" t="s">
        <v>40</v>
      </c>
    </row>
    <row r="1525" spans="5:33" x14ac:dyDescent="0.3">
      <c r="E1525" s="71" t="s">
        <v>3048</v>
      </c>
      <c r="F1525" s="72" t="s">
        <v>5512</v>
      </c>
      <c r="G1525" s="72" t="s">
        <v>7527</v>
      </c>
      <c r="H1525" s="72" t="s">
        <v>35</v>
      </c>
      <c r="I1525" s="72" t="s">
        <v>8031</v>
      </c>
      <c r="J1525" s="72" t="s">
        <v>8024</v>
      </c>
      <c r="K1525" s="72" t="s">
        <v>3049</v>
      </c>
      <c r="L1525" s="73">
        <v>45728</v>
      </c>
      <c r="M1525" s="74">
        <v>0.98290509259259262</v>
      </c>
      <c r="N1525" s="72">
        <v>45.46</v>
      </c>
      <c r="O1525" s="72">
        <v>1049.1500000000001</v>
      </c>
      <c r="P1525" s="72">
        <v>1094.6099999999999</v>
      </c>
      <c r="Q1525" s="72">
        <v>297.85000000000002</v>
      </c>
      <c r="R1525" s="75">
        <v>45728</v>
      </c>
      <c r="S1525" s="72" t="str">
        <f>TEXT(Table15[[#This Row],[Billing_Date]],"YYYY")</f>
        <v>2025</v>
      </c>
      <c r="T1525" s="75">
        <v>45886</v>
      </c>
      <c r="U1525" s="72" t="s">
        <v>37</v>
      </c>
      <c r="V1525" s="72">
        <f>IF(Table15[[#This Row],[Payment_Status]]="Paid",1,0)</f>
        <v>0</v>
      </c>
      <c r="W1525" s="72">
        <f>IF(Table15[[#This Row],[Payment_Status]]="Unpaid",1,0)</f>
        <v>0</v>
      </c>
      <c r="X1525" s="72">
        <f>IF(Table15[[#This Row],[Payment_Status]]="Pending",1,0)</f>
        <v>1</v>
      </c>
      <c r="Y1525" s="72" t="s">
        <v>50</v>
      </c>
      <c r="Z1525" s="72" t="s">
        <v>39</v>
      </c>
      <c r="AA1525" s="72" t="s">
        <v>31</v>
      </c>
      <c r="AB1525" s="72">
        <v>22.58</v>
      </c>
      <c r="AC1525" s="72">
        <v>22.88</v>
      </c>
      <c r="AD1525" s="72" t="s">
        <v>32</v>
      </c>
      <c r="AE1525" s="73">
        <v>43451</v>
      </c>
      <c r="AF1525" s="72">
        <v>32</v>
      </c>
      <c r="AG1525" s="76" t="s">
        <v>33</v>
      </c>
    </row>
    <row r="1526" spans="5:33" x14ac:dyDescent="0.3">
      <c r="E1526" s="71" t="s">
        <v>3050</v>
      </c>
      <c r="F1526" s="72" t="s">
        <v>5513</v>
      </c>
      <c r="G1526" s="72" t="s">
        <v>7528</v>
      </c>
      <c r="H1526" s="72" t="s">
        <v>26</v>
      </c>
      <c r="I1526" s="72" t="s">
        <v>8031</v>
      </c>
      <c r="J1526" s="72" t="s">
        <v>8024</v>
      </c>
      <c r="K1526" s="72" t="s">
        <v>3051</v>
      </c>
      <c r="L1526" s="73">
        <v>45816</v>
      </c>
      <c r="M1526" s="74">
        <v>0.53229166666666672</v>
      </c>
      <c r="N1526" s="72">
        <v>355.7</v>
      </c>
      <c r="O1526" s="72">
        <v>1500.14</v>
      </c>
      <c r="P1526" s="72">
        <v>1855.84</v>
      </c>
      <c r="Q1526" s="72">
        <v>2169.7800000000002</v>
      </c>
      <c r="R1526" s="75">
        <v>45821</v>
      </c>
      <c r="S1526" s="72" t="str">
        <f>TEXT(Table15[[#This Row],[Billing_Date]],"YYYY")</f>
        <v>2025</v>
      </c>
      <c r="T1526" s="75">
        <v>45882</v>
      </c>
      <c r="U1526" s="72" t="s">
        <v>49</v>
      </c>
      <c r="V1526" s="72">
        <f>IF(Table15[[#This Row],[Payment_Status]]="Paid",1,0)</f>
        <v>0</v>
      </c>
      <c r="W1526" s="72">
        <f>IF(Table15[[#This Row],[Payment_Status]]="Unpaid",1,0)</f>
        <v>1</v>
      </c>
      <c r="X1526" s="72">
        <f>IF(Table15[[#This Row],[Payment_Status]]="Pending",1,0)</f>
        <v>0</v>
      </c>
      <c r="Y1526" s="72" t="s">
        <v>58</v>
      </c>
      <c r="Z1526" s="72" t="s">
        <v>44</v>
      </c>
      <c r="AA1526" s="72" t="s">
        <v>51</v>
      </c>
      <c r="AB1526" s="72">
        <v>159.35</v>
      </c>
      <c r="AC1526" s="72">
        <v>196.35</v>
      </c>
      <c r="AD1526" s="72" t="s">
        <v>32</v>
      </c>
      <c r="AE1526" s="73">
        <v>43094</v>
      </c>
      <c r="AF1526" s="72">
        <v>51</v>
      </c>
      <c r="AG1526" s="76" t="s">
        <v>64</v>
      </c>
    </row>
    <row r="1527" spans="5:33" x14ac:dyDescent="0.3">
      <c r="E1527" s="71" t="s">
        <v>3052</v>
      </c>
      <c r="F1527" s="72" t="s">
        <v>5514</v>
      </c>
      <c r="G1527" s="72" t="s">
        <v>7529</v>
      </c>
      <c r="H1527" s="72" t="s">
        <v>30</v>
      </c>
      <c r="I1527" s="72" t="s">
        <v>8026</v>
      </c>
      <c r="J1527" s="72" t="s">
        <v>8021</v>
      </c>
      <c r="K1527" s="72" t="s">
        <v>3053</v>
      </c>
      <c r="L1527" s="73">
        <v>45757</v>
      </c>
      <c r="M1527" s="74">
        <v>0.11954861111111111</v>
      </c>
      <c r="N1527" s="72">
        <v>218.52</v>
      </c>
      <c r="O1527" s="72">
        <v>2138.2600000000002</v>
      </c>
      <c r="P1527" s="72">
        <v>2356.7800000000002</v>
      </c>
      <c r="Q1527" s="72">
        <v>1036.58</v>
      </c>
      <c r="R1527" s="75">
        <v>45758</v>
      </c>
      <c r="S1527" s="72" t="str">
        <f>TEXT(Table15[[#This Row],[Billing_Date]],"YYYY")</f>
        <v>2025</v>
      </c>
      <c r="T1527" s="75">
        <v>45885</v>
      </c>
      <c r="U1527" s="72" t="s">
        <v>49</v>
      </c>
      <c r="V1527" s="72">
        <f>IF(Table15[[#This Row],[Payment_Status]]="Paid",1,0)</f>
        <v>0</v>
      </c>
      <c r="W1527" s="72">
        <f>IF(Table15[[#This Row],[Payment_Status]]="Unpaid",1,0)</f>
        <v>1</v>
      </c>
      <c r="X1527" s="72">
        <f>IF(Table15[[#This Row],[Payment_Status]]="Pending",1,0)</f>
        <v>0</v>
      </c>
      <c r="Y1527" s="72" t="s">
        <v>43</v>
      </c>
      <c r="Z1527" s="72" t="s">
        <v>30</v>
      </c>
      <c r="AA1527" s="72" t="s">
        <v>85</v>
      </c>
      <c r="AB1527" s="72">
        <v>93.85</v>
      </c>
      <c r="AC1527" s="72">
        <v>124.67</v>
      </c>
      <c r="AD1527" s="72" t="s">
        <v>32</v>
      </c>
      <c r="AE1527" s="73">
        <v>44519</v>
      </c>
      <c r="AF1527" s="72">
        <v>20</v>
      </c>
      <c r="AG1527" s="76" t="s">
        <v>64</v>
      </c>
    </row>
    <row r="1528" spans="5:33" x14ac:dyDescent="0.3">
      <c r="E1528" s="71" t="s">
        <v>714</v>
      </c>
      <c r="F1528" s="72" t="s">
        <v>5515</v>
      </c>
      <c r="G1528" s="72" t="s">
        <v>7530</v>
      </c>
      <c r="H1528" s="72" t="s">
        <v>35</v>
      </c>
      <c r="I1528" s="72" t="s">
        <v>8030</v>
      </c>
      <c r="J1528" s="72" t="s">
        <v>8023</v>
      </c>
      <c r="K1528" s="72" t="s">
        <v>715</v>
      </c>
      <c r="L1528" s="73">
        <v>45587</v>
      </c>
      <c r="M1528" s="74">
        <v>0.76738425925925924</v>
      </c>
      <c r="N1528" s="72">
        <v>353.07</v>
      </c>
      <c r="O1528" s="72">
        <v>2443.5300000000002</v>
      </c>
      <c r="P1528" s="72">
        <v>2796.6</v>
      </c>
      <c r="Q1528" s="72">
        <v>2502.7399999999998</v>
      </c>
      <c r="R1528" s="75">
        <v>45670</v>
      </c>
      <c r="S1528" s="72" t="str">
        <f>TEXT(Table15[[#This Row],[Billing_Date]],"YYYY")</f>
        <v>2025</v>
      </c>
      <c r="T1528" s="75">
        <v>45877</v>
      </c>
      <c r="U1528" s="72" t="s">
        <v>49</v>
      </c>
      <c r="V1528" s="72">
        <f>IF(Table15[[#This Row],[Payment_Status]]="Paid",1,0)</f>
        <v>0</v>
      </c>
      <c r="W1528" s="72">
        <f>IF(Table15[[#This Row],[Payment_Status]]="Unpaid",1,0)</f>
        <v>1</v>
      </c>
      <c r="X1528" s="72">
        <f>IF(Table15[[#This Row],[Payment_Status]]="Pending",1,0)</f>
        <v>0</v>
      </c>
      <c r="Y1528" s="72" t="s">
        <v>50</v>
      </c>
      <c r="Z1528" s="72" t="s">
        <v>30</v>
      </c>
      <c r="AA1528" s="72" t="s">
        <v>85</v>
      </c>
      <c r="AB1528" s="72">
        <v>218.2</v>
      </c>
      <c r="AC1528" s="72">
        <v>134.87</v>
      </c>
      <c r="AD1528" s="72" t="s">
        <v>46</v>
      </c>
      <c r="AE1528" s="73">
        <v>43287</v>
      </c>
      <c r="AF1528" s="72">
        <v>28</v>
      </c>
      <c r="AG1528" s="76" t="s">
        <v>64</v>
      </c>
    </row>
    <row r="1529" spans="5:33" x14ac:dyDescent="0.3">
      <c r="E1529" s="71" t="s">
        <v>3056</v>
      </c>
      <c r="F1529" s="72" t="s">
        <v>5516</v>
      </c>
      <c r="G1529" s="72" t="s">
        <v>7531</v>
      </c>
      <c r="H1529" s="72" t="s">
        <v>30</v>
      </c>
      <c r="I1529" s="72" t="s">
        <v>8031</v>
      </c>
      <c r="J1529" s="72" t="s">
        <v>8024</v>
      </c>
      <c r="K1529" s="72" t="s">
        <v>3057</v>
      </c>
      <c r="L1529" s="73">
        <v>45589</v>
      </c>
      <c r="M1529" s="74">
        <v>0.50329861111111107</v>
      </c>
      <c r="N1529" s="72">
        <v>129.4</v>
      </c>
      <c r="O1529" s="72">
        <v>1560.54</v>
      </c>
      <c r="P1529" s="72">
        <v>1689.94</v>
      </c>
      <c r="Q1529" s="72">
        <v>653.82000000000005</v>
      </c>
      <c r="R1529" s="75">
        <v>45684</v>
      </c>
      <c r="S1529" s="72" t="str">
        <f>TEXT(Table15[[#This Row],[Billing_Date]],"YYYY")</f>
        <v>2025</v>
      </c>
      <c r="T1529" s="75">
        <v>45866</v>
      </c>
      <c r="U1529" s="72" t="s">
        <v>37</v>
      </c>
      <c r="V1529" s="72">
        <f>IF(Table15[[#This Row],[Payment_Status]]="Paid",1,0)</f>
        <v>0</v>
      </c>
      <c r="W1529" s="72">
        <f>IF(Table15[[#This Row],[Payment_Status]]="Unpaid",1,0)</f>
        <v>0</v>
      </c>
      <c r="X1529" s="72">
        <f>IF(Table15[[#This Row],[Payment_Status]]="Pending",1,0)</f>
        <v>1</v>
      </c>
      <c r="Y1529" s="72" t="s">
        <v>38</v>
      </c>
      <c r="Z1529" s="72" t="s">
        <v>30</v>
      </c>
      <c r="AA1529" s="72" t="s">
        <v>45</v>
      </c>
      <c r="AB1529" s="72">
        <v>86.53</v>
      </c>
      <c r="AC1529" s="72">
        <v>42.87</v>
      </c>
      <c r="AD1529" s="72" t="s">
        <v>32</v>
      </c>
      <c r="AE1529" s="73">
        <v>43200</v>
      </c>
      <c r="AF1529" s="72">
        <v>57</v>
      </c>
      <c r="AG1529" s="76" t="s">
        <v>33</v>
      </c>
    </row>
    <row r="1530" spans="5:33" x14ac:dyDescent="0.3">
      <c r="E1530" s="71" t="s">
        <v>3058</v>
      </c>
      <c r="F1530" s="72" t="s">
        <v>5517</v>
      </c>
      <c r="G1530" s="72" t="s">
        <v>7532</v>
      </c>
      <c r="H1530" s="72" t="s">
        <v>26</v>
      </c>
      <c r="I1530" s="72" t="s">
        <v>8027</v>
      </c>
      <c r="J1530" s="72" t="s">
        <v>8022</v>
      </c>
      <c r="K1530" s="72" t="s">
        <v>3059</v>
      </c>
      <c r="L1530" s="73">
        <v>45603</v>
      </c>
      <c r="M1530" s="74">
        <v>0.45543981481481483</v>
      </c>
      <c r="N1530" s="72">
        <v>22.01</v>
      </c>
      <c r="O1530" s="72">
        <v>1759.19</v>
      </c>
      <c r="P1530" s="72">
        <v>1781.2</v>
      </c>
      <c r="Q1530" s="72">
        <v>156.75</v>
      </c>
      <c r="R1530" s="75">
        <v>45632</v>
      </c>
      <c r="S1530" s="72" t="str">
        <f>TEXT(Table15[[#This Row],[Billing_Date]],"YYYY")</f>
        <v>2024</v>
      </c>
      <c r="T1530" s="75">
        <v>45885</v>
      </c>
      <c r="U1530" s="72" t="s">
        <v>28</v>
      </c>
      <c r="V1530" s="72">
        <f>IF(Table15[[#This Row],[Payment_Status]]="Paid",1,0)</f>
        <v>1</v>
      </c>
      <c r="W1530" s="72">
        <f>IF(Table15[[#This Row],[Payment_Status]]="Unpaid",1,0)</f>
        <v>0</v>
      </c>
      <c r="X1530" s="72">
        <f>IF(Table15[[#This Row],[Payment_Status]]="Pending",1,0)</f>
        <v>0</v>
      </c>
      <c r="Y1530" s="72" t="s">
        <v>29</v>
      </c>
      <c r="Z1530" s="72" t="s">
        <v>44</v>
      </c>
      <c r="AA1530" s="72" t="s">
        <v>51</v>
      </c>
      <c r="AB1530" s="72">
        <v>13.41</v>
      </c>
      <c r="AC1530" s="72">
        <v>8.6</v>
      </c>
      <c r="AD1530" s="72" t="s">
        <v>32</v>
      </c>
      <c r="AE1530" s="73">
        <v>44563</v>
      </c>
      <c r="AF1530" s="72">
        <v>47</v>
      </c>
      <c r="AG1530" s="76" t="s">
        <v>40</v>
      </c>
    </row>
    <row r="1531" spans="5:33" x14ac:dyDescent="0.3">
      <c r="E1531" s="71" t="s">
        <v>3062</v>
      </c>
      <c r="F1531" s="72" t="s">
        <v>5520</v>
      </c>
      <c r="G1531" s="72" t="s">
        <v>7535</v>
      </c>
      <c r="H1531" s="72" t="s">
        <v>35</v>
      </c>
      <c r="I1531" s="72" t="s">
        <v>8031</v>
      </c>
      <c r="J1531" s="72" t="s">
        <v>8024</v>
      </c>
      <c r="K1531" s="72" t="s">
        <v>3063</v>
      </c>
      <c r="L1531" s="73">
        <v>45775</v>
      </c>
      <c r="M1531" s="74">
        <v>0.66866898148148146</v>
      </c>
      <c r="N1531" s="72">
        <v>26.04</v>
      </c>
      <c r="O1531" s="72">
        <v>4082.52</v>
      </c>
      <c r="P1531" s="72">
        <v>4108.5600000000004</v>
      </c>
      <c r="Q1531" s="72">
        <v>131.38</v>
      </c>
      <c r="R1531" s="75">
        <v>45808</v>
      </c>
      <c r="S1531" s="72" t="str">
        <f>TEXT(Table15[[#This Row],[Billing_Date]],"YYYY")</f>
        <v>2025</v>
      </c>
      <c r="T1531" s="75">
        <v>45877</v>
      </c>
      <c r="U1531" s="72" t="s">
        <v>49</v>
      </c>
      <c r="V1531" s="72">
        <f>IF(Table15[[#This Row],[Payment_Status]]="Paid",1,0)</f>
        <v>0</v>
      </c>
      <c r="W1531" s="72">
        <f>IF(Table15[[#This Row],[Payment_Status]]="Unpaid",1,0)</f>
        <v>1</v>
      </c>
      <c r="X1531" s="72">
        <f>IF(Table15[[#This Row],[Payment_Status]]="Pending",1,0)</f>
        <v>0</v>
      </c>
      <c r="Y1531" s="72" t="s">
        <v>38</v>
      </c>
      <c r="Z1531" s="72" t="s">
        <v>44</v>
      </c>
      <c r="AA1531" s="72" t="s">
        <v>45</v>
      </c>
      <c r="AB1531" s="72">
        <v>15.15</v>
      </c>
      <c r="AC1531" s="72">
        <v>10.89</v>
      </c>
      <c r="AD1531" s="72" t="s">
        <v>32</v>
      </c>
      <c r="AE1531" s="73">
        <v>43231</v>
      </c>
      <c r="AF1531" s="72">
        <v>45</v>
      </c>
      <c r="AG1531" s="76" t="s">
        <v>64</v>
      </c>
    </row>
    <row r="1532" spans="5:33" x14ac:dyDescent="0.3">
      <c r="E1532" s="71" t="s">
        <v>3064</v>
      </c>
      <c r="F1532" s="72" t="s">
        <v>5521</v>
      </c>
      <c r="G1532" s="72" t="s">
        <v>7536</v>
      </c>
      <c r="H1532" s="72" t="s">
        <v>26</v>
      </c>
      <c r="I1532" s="72" t="s">
        <v>8027</v>
      </c>
      <c r="J1532" s="72" t="s">
        <v>8022</v>
      </c>
      <c r="K1532" s="72" t="s">
        <v>3065</v>
      </c>
      <c r="L1532" s="73">
        <v>45655</v>
      </c>
      <c r="M1532" s="74">
        <v>0.77678240740740745</v>
      </c>
      <c r="N1532" s="72">
        <v>352.23</v>
      </c>
      <c r="O1532" s="72">
        <v>4010.9</v>
      </c>
      <c r="P1532" s="72">
        <v>4363.13</v>
      </c>
      <c r="Q1532" s="72">
        <v>1926.03</v>
      </c>
      <c r="R1532" s="75">
        <v>45762</v>
      </c>
      <c r="S1532" s="72" t="str">
        <f>TEXT(Table15[[#This Row],[Billing_Date]],"YYYY")</f>
        <v>2025</v>
      </c>
      <c r="T1532" s="75">
        <v>45870</v>
      </c>
      <c r="U1532" s="72" t="s">
        <v>28</v>
      </c>
      <c r="V1532" s="72">
        <f>IF(Table15[[#This Row],[Payment_Status]]="Paid",1,0)</f>
        <v>1</v>
      </c>
      <c r="W1532" s="72">
        <f>IF(Table15[[#This Row],[Payment_Status]]="Unpaid",1,0)</f>
        <v>0</v>
      </c>
      <c r="X1532" s="72">
        <f>IF(Table15[[#This Row],[Payment_Status]]="Pending",1,0)</f>
        <v>0</v>
      </c>
      <c r="Y1532" s="72" t="s">
        <v>58</v>
      </c>
      <c r="Z1532" s="72" t="s">
        <v>44</v>
      </c>
      <c r="AA1532" s="72" t="s">
        <v>85</v>
      </c>
      <c r="AB1532" s="72">
        <v>155.5</v>
      </c>
      <c r="AC1532" s="72">
        <v>196.73</v>
      </c>
      <c r="AD1532" s="72" t="s">
        <v>32</v>
      </c>
      <c r="AE1532" s="73">
        <v>42481</v>
      </c>
      <c r="AF1532" s="72">
        <v>35</v>
      </c>
      <c r="AG1532" s="76" t="s">
        <v>64</v>
      </c>
    </row>
    <row r="1533" spans="5:33" x14ac:dyDescent="0.3">
      <c r="E1533" s="71" t="s">
        <v>3066</v>
      </c>
      <c r="F1533" s="72" t="s">
        <v>5522</v>
      </c>
      <c r="G1533" s="72" t="s">
        <v>7537</v>
      </c>
      <c r="H1533" s="72" t="s">
        <v>30</v>
      </c>
      <c r="I1533" s="72" t="s">
        <v>8030</v>
      </c>
      <c r="J1533" s="72" t="s">
        <v>8023</v>
      </c>
      <c r="K1533" s="72" t="s">
        <v>3067</v>
      </c>
      <c r="L1533" s="73">
        <v>45584</v>
      </c>
      <c r="M1533" s="74">
        <v>0.77767361111111111</v>
      </c>
      <c r="N1533" s="72">
        <v>355.29</v>
      </c>
      <c r="O1533" s="72">
        <v>1179.7</v>
      </c>
      <c r="P1533" s="72">
        <v>1534.99</v>
      </c>
      <c r="Q1533" s="72">
        <v>2133.7600000000002</v>
      </c>
      <c r="R1533" s="75">
        <v>45596</v>
      </c>
      <c r="S1533" s="72" t="str">
        <f>TEXT(Table15[[#This Row],[Billing_Date]],"YYYY")</f>
        <v>2024</v>
      </c>
      <c r="T1533" s="75">
        <v>45860</v>
      </c>
      <c r="U1533" s="72" t="s">
        <v>28</v>
      </c>
      <c r="V1533" s="72">
        <f>IF(Table15[[#This Row],[Payment_Status]]="Paid",1,0)</f>
        <v>1</v>
      </c>
      <c r="W1533" s="72">
        <f>IF(Table15[[#This Row],[Payment_Status]]="Unpaid",1,0)</f>
        <v>0</v>
      </c>
      <c r="X1533" s="72">
        <f>IF(Table15[[#This Row],[Payment_Status]]="Pending",1,0)</f>
        <v>0</v>
      </c>
      <c r="Y1533" s="72" t="s">
        <v>58</v>
      </c>
      <c r="Z1533" s="72" t="s">
        <v>39</v>
      </c>
      <c r="AA1533" s="72" t="s">
        <v>51</v>
      </c>
      <c r="AB1533" s="72">
        <v>155.61000000000001</v>
      </c>
      <c r="AC1533" s="72">
        <v>199.68</v>
      </c>
      <c r="AD1533" s="72" t="s">
        <v>32</v>
      </c>
      <c r="AE1533" s="73">
        <v>43127</v>
      </c>
      <c r="AF1533" s="72">
        <v>54</v>
      </c>
      <c r="AG1533" s="76" t="s">
        <v>64</v>
      </c>
    </row>
    <row r="1534" spans="5:33" x14ac:dyDescent="0.3">
      <c r="E1534" s="71" t="s">
        <v>2692</v>
      </c>
      <c r="F1534" s="72" t="s">
        <v>5523</v>
      </c>
      <c r="G1534" s="72" t="s">
        <v>7538</v>
      </c>
      <c r="H1534" s="72" t="s">
        <v>30</v>
      </c>
      <c r="I1534" s="72" t="s">
        <v>8031</v>
      </c>
      <c r="J1534" s="72" t="s">
        <v>8024</v>
      </c>
      <c r="K1534" s="72" t="s">
        <v>2693</v>
      </c>
      <c r="L1534" s="73">
        <v>45635</v>
      </c>
      <c r="M1534" s="74">
        <v>0.82724537037037038</v>
      </c>
      <c r="N1534" s="72">
        <v>206.07</v>
      </c>
      <c r="O1534" s="72">
        <v>2849</v>
      </c>
      <c r="P1534" s="72">
        <v>3055.07</v>
      </c>
      <c r="Q1534" s="72">
        <v>989.43</v>
      </c>
      <c r="R1534" s="75">
        <v>45697</v>
      </c>
      <c r="S1534" s="72" t="str">
        <f>TEXT(Table15[[#This Row],[Billing_Date]],"YYYY")</f>
        <v>2025</v>
      </c>
      <c r="T1534" s="75">
        <v>45878</v>
      </c>
      <c r="U1534" s="72" t="s">
        <v>49</v>
      </c>
      <c r="V1534" s="72">
        <f>IF(Table15[[#This Row],[Payment_Status]]="Paid",1,0)</f>
        <v>0</v>
      </c>
      <c r="W1534" s="72">
        <f>IF(Table15[[#This Row],[Payment_Status]]="Unpaid",1,0)</f>
        <v>1</v>
      </c>
      <c r="X1534" s="72">
        <f>IF(Table15[[#This Row],[Payment_Status]]="Pending",1,0)</f>
        <v>0</v>
      </c>
      <c r="Y1534" s="72" t="s">
        <v>58</v>
      </c>
      <c r="Z1534" s="72" t="s">
        <v>44</v>
      </c>
      <c r="AA1534" s="72" t="s">
        <v>45</v>
      </c>
      <c r="AB1534" s="72">
        <v>89.26</v>
      </c>
      <c r="AC1534" s="72">
        <v>116.81</v>
      </c>
      <c r="AD1534" s="72" t="s">
        <v>32</v>
      </c>
      <c r="AE1534" s="73">
        <v>44591</v>
      </c>
      <c r="AF1534" s="72">
        <v>48</v>
      </c>
      <c r="AG1534" s="76" t="s">
        <v>64</v>
      </c>
    </row>
    <row r="1535" spans="5:33" x14ac:dyDescent="0.3">
      <c r="E1535" s="71" t="s">
        <v>3070</v>
      </c>
      <c r="F1535" s="72" t="s">
        <v>5524</v>
      </c>
      <c r="G1535" s="72" t="s">
        <v>7539</v>
      </c>
      <c r="H1535" s="72" t="s">
        <v>35</v>
      </c>
      <c r="I1535" s="72" t="s">
        <v>8031</v>
      </c>
      <c r="J1535" s="72" t="s">
        <v>8024</v>
      </c>
      <c r="K1535" s="72" t="s">
        <v>3071</v>
      </c>
      <c r="L1535" s="73">
        <v>45780</v>
      </c>
      <c r="M1535" s="74">
        <v>0.89001157407407405</v>
      </c>
      <c r="N1535" s="72">
        <v>145.51</v>
      </c>
      <c r="O1535" s="72">
        <v>2302.1799999999998</v>
      </c>
      <c r="P1535" s="72">
        <v>2447.6899999999901</v>
      </c>
      <c r="Q1535" s="72">
        <v>1033.52</v>
      </c>
      <c r="R1535" s="75">
        <v>45782</v>
      </c>
      <c r="S1535" s="72" t="str">
        <f>TEXT(Table15[[#This Row],[Billing_Date]],"YYYY")</f>
        <v>2025</v>
      </c>
      <c r="T1535" s="75">
        <v>45875</v>
      </c>
      <c r="U1535" s="72" t="s">
        <v>37</v>
      </c>
      <c r="V1535" s="72">
        <f>IF(Table15[[#This Row],[Payment_Status]]="Paid",1,0)</f>
        <v>0</v>
      </c>
      <c r="W1535" s="72">
        <f>IF(Table15[[#This Row],[Payment_Status]]="Unpaid",1,0)</f>
        <v>0</v>
      </c>
      <c r="X1535" s="72">
        <f>IF(Table15[[#This Row],[Payment_Status]]="Pending",1,0)</f>
        <v>1</v>
      </c>
      <c r="Y1535" s="72" t="s">
        <v>29</v>
      </c>
      <c r="Z1535" s="72" t="s">
        <v>44</v>
      </c>
      <c r="AA1535" s="72" t="s">
        <v>85</v>
      </c>
      <c r="AB1535" s="72">
        <v>87.31</v>
      </c>
      <c r="AC1535" s="72">
        <v>58.2</v>
      </c>
      <c r="AD1535" s="72" t="s">
        <v>32</v>
      </c>
      <c r="AE1535" s="73">
        <v>42524</v>
      </c>
      <c r="AF1535" s="72">
        <v>46</v>
      </c>
      <c r="AG1535" s="76" t="s">
        <v>64</v>
      </c>
    </row>
    <row r="1536" spans="5:33" x14ac:dyDescent="0.3">
      <c r="E1536" s="71" t="s">
        <v>3072</v>
      </c>
      <c r="F1536" s="72" t="s">
        <v>5525</v>
      </c>
      <c r="G1536" s="72" t="s">
        <v>7540</v>
      </c>
      <c r="H1536" s="72" t="s">
        <v>30</v>
      </c>
      <c r="I1536" s="72" t="s">
        <v>8030</v>
      </c>
      <c r="J1536" s="72" t="s">
        <v>8023</v>
      </c>
      <c r="K1536" s="72" t="s">
        <v>3073</v>
      </c>
      <c r="L1536" s="73">
        <v>45789</v>
      </c>
      <c r="M1536" s="74">
        <v>0.22991898148148149</v>
      </c>
      <c r="N1536" s="72">
        <v>74.14</v>
      </c>
      <c r="O1536" s="72">
        <v>4678.04</v>
      </c>
      <c r="P1536" s="72">
        <v>4752.18</v>
      </c>
      <c r="Q1536" s="72">
        <v>380.87</v>
      </c>
      <c r="R1536" s="75">
        <v>45792</v>
      </c>
      <c r="S1536" s="72" t="str">
        <f>TEXT(Table15[[#This Row],[Billing_Date]],"YYYY")</f>
        <v>2025</v>
      </c>
      <c r="T1536" s="75">
        <v>45858</v>
      </c>
      <c r="U1536" s="72" t="s">
        <v>49</v>
      </c>
      <c r="V1536" s="72">
        <f>IF(Table15[[#This Row],[Payment_Status]]="Paid",1,0)</f>
        <v>0</v>
      </c>
      <c r="W1536" s="72">
        <f>IF(Table15[[#This Row],[Payment_Status]]="Unpaid",1,0)</f>
        <v>1</v>
      </c>
      <c r="X1536" s="72">
        <f>IF(Table15[[#This Row],[Payment_Status]]="Pending",1,0)</f>
        <v>0</v>
      </c>
      <c r="Y1536" s="72" t="s">
        <v>43</v>
      </c>
      <c r="Z1536" s="72" t="s">
        <v>39</v>
      </c>
      <c r="AA1536" s="72" t="s">
        <v>85</v>
      </c>
      <c r="AB1536" s="72">
        <v>35.31</v>
      </c>
      <c r="AC1536" s="72">
        <v>38.83</v>
      </c>
      <c r="AD1536" s="72" t="s">
        <v>46</v>
      </c>
      <c r="AE1536" s="73">
        <v>42571</v>
      </c>
      <c r="AF1536" s="72">
        <v>49</v>
      </c>
      <c r="AG1536" s="76" t="s">
        <v>33</v>
      </c>
    </row>
    <row r="1537" spans="5:33" x14ac:dyDescent="0.3">
      <c r="E1537" s="71" t="s">
        <v>3074</v>
      </c>
      <c r="F1537" s="72" t="s">
        <v>5526</v>
      </c>
      <c r="G1537" s="72" t="s">
        <v>7541</v>
      </c>
      <c r="H1537" s="72" t="s">
        <v>35</v>
      </c>
      <c r="I1537" s="72" t="s">
        <v>8028</v>
      </c>
      <c r="J1537" s="72" t="s">
        <v>8022</v>
      </c>
      <c r="K1537" s="72" t="s">
        <v>3075</v>
      </c>
      <c r="L1537" s="73">
        <v>45606</v>
      </c>
      <c r="M1537" s="74">
        <v>0.40497685185185184</v>
      </c>
      <c r="N1537" s="72">
        <v>16.3</v>
      </c>
      <c r="O1537" s="72">
        <v>3513.84</v>
      </c>
      <c r="P1537" s="72">
        <v>3530.14</v>
      </c>
      <c r="Q1537" s="72">
        <v>101.89</v>
      </c>
      <c r="R1537" s="75">
        <v>45850</v>
      </c>
      <c r="S1537" s="72" t="str">
        <f>TEXT(Table15[[#This Row],[Billing_Date]],"YYYY")</f>
        <v>2025</v>
      </c>
      <c r="T1537" s="75">
        <v>45868</v>
      </c>
      <c r="U1537" s="72" t="s">
        <v>37</v>
      </c>
      <c r="V1537" s="72">
        <f>IF(Table15[[#This Row],[Payment_Status]]="Paid",1,0)</f>
        <v>0</v>
      </c>
      <c r="W1537" s="72">
        <f>IF(Table15[[#This Row],[Payment_Status]]="Unpaid",1,0)</f>
        <v>0</v>
      </c>
      <c r="X1537" s="72">
        <f>IF(Table15[[#This Row],[Payment_Status]]="Pending",1,0)</f>
        <v>1</v>
      </c>
      <c r="Y1537" s="72" t="s">
        <v>38</v>
      </c>
      <c r="Z1537" s="72" t="s">
        <v>44</v>
      </c>
      <c r="AA1537" s="72" t="s">
        <v>45</v>
      </c>
      <c r="AB1537" s="72">
        <v>7.28</v>
      </c>
      <c r="AC1537" s="72">
        <v>9.02</v>
      </c>
      <c r="AD1537" s="72" t="s">
        <v>32</v>
      </c>
      <c r="AE1537" s="73">
        <v>43697</v>
      </c>
      <c r="AF1537" s="72">
        <v>42</v>
      </c>
      <c r="AG1537" s="76" t="s">
        <v>40</v>
      </c>
    </row>
    <row r="1538" spans="5:33" x14ac:dyDescent="0.3">
      <c r="E1538" s="71" t="s">
        <v>3076</v>
      </c>
      <c r="F1538" s="72" t="s">
        <v>5527</v>
      </c>
      <c r="G1538" s="72" t="s">
        <v>7542</v>
      </c>
      <c r="H1538" s="72" t="s">
        <v>35</v>
      </c>
      <c r="I1538" s="72" t="s">
        <v>8031</v>
      </c>
      <c r="J1538" s="72" t="s">
        <v>8024</v>
      </c>
      <c r="K1538" s="72" t="s">
        <v>3077</v>
      </c>
      <c r="L1538" s="73">
        <v>45713</v>
      </c>
      <c r="M1538" s="74">
        <v>0.53584490740740742</v>
      </c>
      <c r="N1538" s="72">
        <v>376.9</v>
      </c>
      <c r="O1538" s="72">
        <v>2108.65</v>
      </c>
      <c r="P1538" s="72">
        <v>2485.5500000000002</v>
      </c>
      <c r="Q1538" s="72">
        <v>2433.94</v>
      </c>
      <c r="R1538" s="75">
        <v>45822</v>
      </c>
      <c r="S1538" s="72" t="str">
        <f>TEXT(Table15[[#This Row],[Billing_Date]],"YYYY")</f>
        <v>2025</v>
      </c>
      <c r="T1538" s="75">
        <v>45869</v>
      </c>
      <c r="U1538" s="72" t="s">
        <v>28</v>
      </c>
      <c r="V1538" s="72">
        <f>IF(Table15[[#This Row],[Payment_Status]]="Paid",1,0)</f>
        <v>1</v>
      </c>
      <c r="W1538" s="72">
        <f>IF(Table15[[#This Row],[Payment_Status]]="Unpaid",1,0)</f>
        <v>0</v>
      </c>
      <c r="X1538" s="72">
        <f>IF(Table15[[#This Row],[Payment_Status]]="Pending",1,0)</f>
        <v>0</v>
      </c>
      <c r="Y1538" s="72" t="s">
        <v>38</v>
      </c>
      <c r="Z1538" s="72" t="s">
        <v>39</v>
      </c>
      <c r="AA1538" s="72" t="s">
        <v>45</v>
      </c>
      <c r="AB1538" s="72">
        <v>244.77</v>
      </c>
      <c r="AC1538" s="72">
        <v>132.13</v>
      </c>
      <c r="AD1538" s="72" t="s">
        <v>46</v>
      </c>
      <c r="AE1538" s="73">
        <v>42567</v>
      </c>
      <c r="AF1538" s="72">
        <v>51</v>
      </c>
      <c r="AG1538" s="76" t="s">
        <v>40</v>
      </c>
    </row>
    <row r="1539" spans="5:33" x14ac:dyDescent="0.3">
      <c r="E1539" s="71" t="s">
        <v>3078</v>
      </c>
      <c r="F1539" s="72" t="s">
        <v>5528</v>
      </c>
      <c r="G1539" s="72" t="s">
        <v>7543</v>
      </c>
      <c r="H1539" s="72" t="s">
        <v>26</v>
      </c>
      <c r="I1539" s="72" t="s">
        <v>8030</v>
      </c>
      <c r="J1539" s="72" t="s">
        <v>8023</v>
      </c>
      <c r="K1539" s="72" t="s">
        <v>3079</v>
      </c>
      <c r="L1539" s="73">
        <v>45673</v>
      </c>
      <c r="M1539" s="74">
        <v>0.4932523148148148</v>
      </c>
      <c r="N1539" s="72">
        <v>398.09</v>
      </c>
      <c r="O1539" s="72">
        <v>3464.03</v>
      </c>
      <c r="P1539" s="72">
        <v>3862.12</v>
      </c>
      <c r="Q1539" s="72">
        <v>1998.65</v>
      </c>
      <c r="R1539" s="75">
        <v>45679</v>
      </c>
      <c r="S1539" s="72" t="str">
        <f>TEXT(Table15[[#This Row],[Billing_Date]],"YYYY")</f>
        <v>2025</v>
      </c>
      <c r="T1539" s="75">
        <v>45863</v>
      </c>
      <c r="U1539" s="72" t="s">
        <v>28</v>
      </c>
      <c r="V1539" s="72">
        <f>IF(Table15[[#This Row],[Payment_Status]]="Paid",1,0)</f>
        <v>1</v>
      </c>
      <c r="W1539" s="72">
        <f>IF(Table15[[#This Row],[Payment_Status]]="Unpaid",1,0)</f>
        <v>0</v>
      </c>
      <c r="X1539" s="72">
        <f>IF(Table15[[#This Row],[Payment_Status]]="Pending",1,0)</f>
        <v>0</v>
      </c>
      <c r="Y1539" s="72" t="s">
        <v>43</v>
      </c>
      <c r="Z1539" s="72" t="s">
        <v>44</v>
      </c>
      <c r="AA1539" s="72" t="s">
        <v>45</v>
      </c>
      <c r="AB1539" s="72">
        <v>219.06</v>
      </c>
      <c r="AC1539" s="72">
        <v>179.03</v>
      </c>
      <c r="AD1539" s="72" t="s">
        <v>46</v>
      </c>
      <c r="AE1539" s="73">
        <v>43898</v>
      </c>
      <c r="AF1539" s="72">
        <v>18</v>
      </c>
      <c r="AG1539" s="76" t="s">
        <v>64</v>
      </c>
    </row>
    <row r="1540" spans="5:33" x14ac:dyDescent="0.3">
      <c r="E1540" s="71" t="s">
        <v>3080</v>
      </c>
      <c r="F1540" s="72" t="s">
        <v>5529</v>
      </c>
      <c r="G1540" s="72" t="s">
        <v>7544</v>
      </c>
      <c r="H1540" s="72" t="s">
        <v>35</v>
      </c>
      <c r="I1540" s="72" t="s">
        <v>8031</v>
      </c>
      <c r="J1540" s="72" t="s">
        <v>8024</v>
      </c>
      <c r="K1540" s="72" t="s">
        <v>3081</v>
      </c>
      <c r="L1540" s="73">
        <v>45815</v>
      </c>
      <c r="M1540" s="74">
        <v>0.58636574074074077</v>
      </c>
      <c r="N1540" s="72">
        <v>218.36</v>
      </c>
      <c r="O1540" s="72">
        <v>3971.5</v>
      </c>
      <c r="P1540" s="72">
        <v>4189.8599999999997</v>
      </c>
      <c r="Q1540" s="72">
        <v>1343.09</v>
      </c>
      <c r="R1540" s="75">
        <v>45818</v>
      </c>
      <c r="S1540" s="72" t="str">
        <f>TEXT(Table15[[#This Row],[Billing_Date]],"YYYY")</f>
        <v>2025</v>
      </c>
      <c r="T1540" s="75">
        <v>45871</v>
      </c>
      <c r="U1540" s="72" t="s">
        <v>37</v>
      </c>
      <c r="V1540" s="72">
        <f>IF(Table15[[#This Row],[Payment_Status]]="Paid",1,0)</f>
        <v>0</v>
      </c>
      <c r="W1540" s="72">
        <f>IF(Table15[[#This Row],[Payment_Status]]="Unpaid",1,0)</f>
        <v>0</v>
      </c>
      <c r="X1540" s="72">
        <f>IF(Table15[[#This Row],[Payment_Status]]="Pending",1,0)</f>
        <v>1</v>
      </c>
      <c r="Y1540" s="72" t="s">
        <v>38</v>
      </c>
      <c r="Z1540" s="72" t="s">
        <v>44</v>
      </c>
      <c r="AA1540" s="72" t="s">
        <v>45</v>
      </c>
      <c r="AB1540" s="72">
        <v>91.97</v>
      </c>
      <c r="AC1540" s="72">
        <v>126.39</v>
      </c>
      <c r="AD1540" s="72" t="s">
        <v>32</v>
      </c>
      <c r="AE1540" s="73">
        <v>43864</v>
      </c>
      <c r="AF1540" s="72">
        <v>45</v>
      </c>
      <c r="AG1540" s="76" t="s">
        <v>40</v>
      </c>
    </row>
    <row r="1541" spans="5:33" x14ac:dyDescent="0.3">
      <c r="E1541" s="71" t="s">
        <v>3082</v>
      </c>
      <c r="F1541" s="72" t="s">
        <v>5530</v>
      </c>
      <c r="G1541" s="72" t="s">
        <v>7545</v>
      </c>
      <c r="H1541" s="72" t="s">
        <v>30</v>
      </c>
      <c r="I1541" s="72" t="s">
        <v>8025</v>
      </c>
      <c r="J1541" s="72" t="s">
        <v>8020</v>
      </c>
      <c r="K1541" s="72" t="s">
        <v>3083</v>
      </c>
      <c r="L1541" s="73">
        <v>45522</v>
      </c>
      <c r="M1541" s="74">
        <v>3.7615740740740741E-2</v>
      </c>
      <c r="N1541" s="72">
        <v>193.47</v>
      </c>
      <c r="O1541" s="72">
        <v>4253.22</v>
      </c>
      <c r="P1541" s="72">
        <v>4446.6899999999996</v>
      </c>
      <c r="Q1541" s="72">
        <v>1393.55</v>
      </c>
      <c r="R1541" s="75">
        <v>45838</v>
      </c>
      <c r="S1541" s="72" t="str">
        <f>TEXT(Table15[[#This Row],[Billing_Date]],"YYYY")</f>
        <v>2025</v>
      </c>
      <c r="T1541" s="75">
        <v>45886</v>
      </c>
      <c r="U1541" s="72" t="s">
        <v>28</v>
      </c>
      <c r="V1541" s="72">
        <f>IF(Table15[[#This Row],[Payment_Status]]="Paid",1,0)</f>
        <v>1</v>
      </c>
      <c r="W1541" s="72">
        <f>IF(Table15[[#This Row],[Payment_Status]]="Unpaid",1,0)</f>
        <v>0</v>
      </c>
      <c r="X1541" s="72">
        <f>IF(Table15[[#This Row],[Payment_Status]]="Pending",1,0)</f>
        <v>0</v>
      </c>
      <c r="Y1541" s="72" t="s">
        <v>43</v>
      </c>
      <c r="Z1541" s="72" t="s">
        <v>39</v>
      </c>
      <c r="AA1541" s="72" t="s">
        <v>63</v>
      </c>
      <c r="AB1541" s="72">
        <v>109.66</v>
      </c>
      <c r="AC1541" s="72">
        <v>83.81</v>
      </c>
      <c r="AD1541" s="72" t="s">
        <v>32</v>
      </c>
      <c r="AE1541" s="73">
        <v>43200</v>
      </c>
      <c r="AF1541" s="72">
        <v>58</v>
      </c>
      <c r="AG1541" s="76" t="s">
        <v>64</v>
      </c>
    </row>
    <row r="1542" spans="5:33" x14ac:dyDescent="0.3">
      <c r="E1542" s="71" t="s">
        <v>3084</v>
      </c>
      <c r="F1542" s="72" t="s">
        <v>5531</v>
      </c>
      <c r="G1542" s="72" t="s">
        <v>7546</v>
      </c>
      <c r="H1542" s="72" t="s">
        <v>26</v>
      </c>
      <c r="I1542" s="72" t="s">
        <v>8026</v>
      </c>
      <c r="J1542" s="72" t="s">
        <v>8021</v>
      </c>
      <c r="K1542" s="72" t="s">
        <v>3085</v>
      </c>
      <c r="L1542" s="73">
        <v>45649</v>
      </c>
      <c r="M1542" s="74">
        <v>0.38521990740740741</v>
      </c>
      <c r="N1542" s="72">
        <v>367.26</v>
      </c>
      <c r="O1542" s="72">
        <v>1831.73</v>
      </c>
      <c r="P1542" s="72">
        <v>2198.9899999999998</v>
      </c>
      <c r="Q1542" s="72">
        <v>1715.04</v>
      </c>
      <c r="R1542" s="75">
        <v>45650</v>
      </c>
      <c r="S1542" s="72" t="str">
        <f>TEXT(Table15[[#This Row],[Billing_Date]],"YYYY")</f>
        <v>2024</v>
      </c>
      <c r="T1542" s="75">
        <v>45878</v>
      </c>
      <c r="U1542" s="72" t="s">
        <v>28</v>
      </c>
      <c r="V1542" s="72">
        <f>IF(Table15[[#This Row],[Payment_Status]]="Paid",1,0)</f>
        <v>1</v>
      </c>
      <c r="W1542" s="72">
        <f>IF(Table15[[#This Row],[Payment_Status]]="Unpaid",1,0)</f>
        <v>0</v>
      </c>
      <c r="X1542" s="72">
        <f>IF(Table15[[#This Row],[Payment_Status]]="Pending",1,0)</f>
        <v>0</v>
      </c>
      <c r="Y1542" s="72" t="s">
        <v>29</v>
      </c>
      <c r="Z1542" s="72" t="s">
        <v>39</v>
      </c>
      <c r="AA1542" s="72" t="s">
        <v>63</v>
      </c>
      <c r="AB1542" s="72">
        <v>168.51</v>
      </c>
      <c r="AC1542" s="72">
        <v>198.75</v>
      </c>
      <c r="AD1542" s="72" t="s">
        <v>32</v>
      </c>
      <c r="AE1542" s="73">
        <v>43129</v>
      </c>
      <c r="AF1542" s="72">
        <v>42</v>
      </c>
      <c r="AG1542" s="76" t="s">
        <v>33</v>
      </c>
    </row>
    <row r="1543" spans="5:33" x14ac:dyDescent="0.3">
      <c r="E1543" s="71" t="s">
        <v>3086</v>
      </c>
      <c r="F1543" s="72" t="s">
        <v>5532</v>
      </c>
      <c r="G1543" s="72" t="s">
        <v>7547</v>
      </c>
      <c r="H1543" s="72" t="s">
        <v>35</v>
      </c>
      <c r="I1543" s="72" t="s">
        <v>8025</v>
      </c>
      <c r="J1543" s="72" t="s">
        <v>8020</v>
      </c>
      <c r="K1543" s="72" t="s">
        <v>3087</v>
      </c>
      <c r="L1543" s="73">
        <v>45689</v>
      </c>
      <c r="M1543" s="74">
        <v>0.98333333333333328</v>
      </c>
      <c r="N1543" s="72">
        <v>474.95</v>
      </c>
      <c r="O1543" s="72">
        <v>4023.37</v>
      </c>
      <c r="P1543" s="72">
        <v>4498.32</v>
      </c>
      <c r="Q1543" s="72">
        <v>3396.3</v>
      </c>
      <c r="R1543" s="75">
        <v>45690</v>
      </c>
      <c r="S1543" s="72" t="str">
        <f>TEXT(Table15[[#This Row],[Billing_Date]],"YYYY")</f>
        <v>2025</v>
      </c>
      <c r="T1543" s="75">
        <v>45859</v>
      </c>
      <c r="U1543" s="72" t="s">
        <v>37</v>
      </c>
      <c r="V1543" s="72">
        <f>IF(Table15[[#This Row],[Payment_Status]]="Paid",1,0)</f>
        <v>0</v>
      </c>
      <c r="W1543" s="72">
        <f>IF(Table15[[#This Row],[Payment_Status]]="Unpaid",1,0)</f>
        <v>0</v>
      </c>
      <c r="X1543" s="72">
        <f>IF(Table15[[#This Row],[Payment_Status]]="Pending",1,0)</f>
        <v>1</v>
      </c>
      <c r="Y1543" s="72" t="s">
        <v>29</v>
      </c>
      <c r="Z1543" s="72" t="s">
        <v>44</v>
      </c>
      <c r="AA1543" s="72" t="s">
        <v>45</v>
      </c>
      <c r="AB1543" s="72">
        <v>297.23</v>
      </c>
      <c r="AC1543" s="72">
        <v>177.72</v>
      </c>
      <c r="AD1543" s="72" t="s">
        <v>46</v>
      </c>
      <c r="AE1543" s="73">
        <v>44506</v>
      </c>
      <c r="AF1543" s="72">
        <v>64</v>
      </c>
      <c r="AG1543" s="76" t="s">
        <v>64</v>
      </c>
    </row>
    <row r="1544" spans="5:33" x14ac:dyDescent="0.3">
      <c r="E1544" s="71" t="s">
        <v>1381</v>
      </c>
      <c r="F1544" s="72" t="s">
        <v>5533</v>
      </c>
      <c r="G1544" s="72" t="s">
        <v>7548</v>
      </c>
      <c r="H1544" s="72" t="s">
        <v>35</v>
      </c>
      <c r="I1544" s="72" t="s">
        <v>8031</v>
      </c>
      <c r="J1544" s="72" t="s">
        <v>8024</v>
      </c>
      <c r="K1544" s="72" t="s">
        <v>1382</v>
      </c>
      <c r="L1544" s="73">
        <v>45669</v>
      </c>
      <c r="M1544" s="74">
        <v>0.57510416666666664</v>
      </c>
      <c r="N1544" s="72">
        <v>298.19</v>
      </c>
      <c r="O1544" s="72">
        <v>1586.81</v>
      </c>
      <c r="P1544" s="72">
        <v>1885</v>
      </c>
      <c r="Q1544" s="72">
        <v>1773.12</v>
      </c>
      <c r="R1544" s="75">
        <v>45672</v>
      </c>
      <c r="S1544" s="72" t="str">
        <f>TEXT(Table15[[#This Row],[Billing_Date]],"YYYY")</f>
        <v>2025</v>
      </c>
      <c r="T1544" s="75">
        <v>45867</v>
      </c>
      <c r="U1544" s="72" t="s">
        <v>49</v>
      </c>
      <c r="V1544" s="72">
        <f>IF(Table15[[#This Row],[Payment_Status]]="Paid",1,0)</f>
        <v>0</v>
      </c>
      <c r="W1544" s="72">
        <f>IF(Table15[[#This Row],[Payment_Status]]="Unpaid",1,0)</f>
        <v>1</v>
      </c>
      <c r="X1544" s="72">
        <f>IF(Table15[[#This Row],[Payment_Status]]="Pending",1,0)</f>
        <v>0</v>
      </c>
      <c r="Y1544" s="72" t="s">
        <v>58</v>
      </c>
      <c r="Z1544" s="72" t="s">
        <v>44</v>
      </c>
      <c r="AA1544" s="72" t="s">
        <v>51</v>
      </c>
      <c r="AB1544" s="72">
        <v>146.21</v>
      </c>
      <c r="AC1544" s="72">
        <v>151.97999999999999</v>
      </c>
      <c r="AD1544" s="72" t="s">
        <v>46</v>
      </c>
      <c r="AE1544" s="73">
        <v>42480</v>
      </c>
      <c r="AF1544" s="72">
        <v>58</v>
      </c>
      <c r="AG1544" s="76" t="s">
        <v>40</v>
      </c>
    </row>
    <row r="1545" spans="5:33" x14ac:dyDescent="0.3">
      <c r="E1545" s="71" t="s">
        <v>2485</v>
      </c>
      <c r="F1545" s="72" t="s">
        <v>5534</v>
      </c>
      <c r="G1545" s="72" t="s">
        <v>7549</v>
      </c>
      <c r="H1545" s="72" t="s">
        <v>26</v>
      </c>
      <c r="I1545" s="72" t="s">
        <v>8027</v>
      </c>
      <c r="J1545" s="72" t="s">
        <v>8022</v>
      </c>
      <c r="K1545" s="72" t="s">
        <v>2486</v>
      </c>
      <c r="L1545" s="73">
        <v>45585</v>
      </c>
      <c r="M1545" s="74">
        <v>0.68722222222222218</v>
      </c>
      <c r="N1545" s="72">
        <v>492.87</v>
      </c>
      <c r="O1545" s="72">
        <v>4100.91</v>
      </c>
      <c r="P1545" s="72">
        <v>4593.78</v>
      </c>
      <c r="Q1545" s="72">
        <v>2926.64</v>
      </c>
      <c r="R1545" s="75">
        <v>45787</v>
      </c>
      <c r="S1545" s="72" t="str">
        <f>TEXT(Table15[[#This Row],[Billing_Date]],"YYYY")</f>
        <v>2025</v>
      </c>
      <c r="T1545" s="75">
        <v>45861</v>
      </c>
      <c r="U1545" s="72" t="s">
        <v>28</v>
      </c>
      <c r="V1545" s="72">
        <f>IF(Table15[[#This Row],[Payment_Status]]="Paid",1,0)</f>
        <v>1</v>
      </c>
      <c r="W1545" s="72">
        <f>IF(Table15[[#This Row],[Payment_Status]]="Unpaid",1,0)</f>
        <v>0</v>
      </c>
      <c r="X1545" s="72">
        <f>IF(Table15[[#This Row],[Payment_Status]]="Pending",1,0)</f>
        <v>0</v>
      </c>
      <c r="Y1545" s="72" t="s">
        <v>58</v>
      </c>
      <c r="Z1545" s="72" t="s">
        <v>39</v>
      </c>
      <c r="AA1545" s="72" t="s">
        <v>51</v>
      </c>
      <c r="AB1545" s="72">
        <v>271.02</v>
      </c>
      <c r="AC1545" s="72">
        <v>221.85</v>
      </c>
      <c r="AD1545" s="72" t="s">
        <v>46</v>
      </c>
      <c r="AE1545" s="73">
        <v>45358</v>
      </c>
      <c r="AF1545" s="72">
        <v>23</v>
      </c>
      <c r="AG1545" s="76" t="s">
        <v>33</v>
      </c>
    </row>
    <row r="1546" spans="5:33" x14ac:dyDescent="0.3">
      <c r="E1546" s="71" t="s">
        <v>3092</v>
      </c>
      <c r="F1546" s="72" t="s">
        <v>5535</v>
      </c>
      <c r="G1546" s="72" t="s">
        <v>7550</v>
      </c>
      <c r="H1546" s="72" t="s">
        <v>35</v>
      </c>
      <c r="I1546" s="72" t="s">
        <v>8026</v>
      </c>
      <c r="J1546" s="72" t="s">
        <v>8021</v>
      </c>
      <c r="K1546" s="72" t="s">
        <v>3093</v>
      </c>
      <c r="L1546" s="73">
        <v>45736</v>
      </c>
      <c r="M1546" s="74">
        <v>0.37831018518518517</v>
      </c>
      <c r="N1546" s="72">
        <v>295.67</v>
      </c>
      <c r="O1546" s="72">
        <v>3930.19</v>
      </c>
      <c r="P1546" s="72">
        <v>4225.8599999999997</v>
      </c>
      <c r="Q1546" s="72">
        <v>1507.19</v>
      </c>
      <c r="R1546" s="75">
        <v>45793</v>
      </c>
      <c r="S1546" s="72" t="str">
        <f>TEXT(Table15[[#This Row],[Billing_Date]],"YYYY")</f>
        <v>2025</v>
      </c>
      <c r="T1546" s="75">
        <v>45884</v>
      </c>
      <c r="U1546" s="72" t="s">
        <v>28</v>
      </c>
      <c r="V1546" s="72">
        <f>IF(Table15[[#This Row],[Payment_Status]]="Paid",1,0)</f>
        <v>1</v>
      </c>
      <c r="W1546" s="72">
        <f>IF(Table15[[#This Row],[Payment_Status]]="Unpaid",1,0)</f>
        <v>0</v>
      </c>
      <c r="X1546" s="72">
        <f>IF(Table15[[#This Row],[Payment_Status]]="Pending",1,0)</f>
        <v>0</v>
      </c>
      <c r="Y1546" s="72" t="s">
        <v>38</v>
      </c>
      <c r="Z1546" s="72" t="s">
        <v>39</v>
      </c>
      <c r="AA1546" s="72" t="s">
        <v>45</v>
      </c>
      <c r="AB1546" s="72">
        <v>141.76</v>
      </c>
      <c r="AC1546" s="72">
        <v>153.91</v>
      </c>
      <c r="AD1546" s="72" t="s">
        <v>32</v>
      </c>
      <c r="AE1546" s="73">
        <v>42329</v>
      </c>
      <c r="AF1546" s="72">
        <v>45</v>
      </c>
      <c r="AG1546" s="76" t="s">
        <v>33</v>
      </c>
    </row>
    <row r="1547" spans="5:33" x14ac:dyDescent="0.3">
      <c r="E1547" s="71" t="s">
        <v>3094</v>
      </c>
      <c r="F1547" s="72" t="s">
        <v>5536</v>
      </c>
      <c r="G1547" s="72" t="s">
        <v>7551</v>
      </c>
      <c r="H1547" s="72" t="s">
        <v>30</v>
      </c>
      <c r="I1547" s="72" t="s">
        <v>8029</v>
      </c>
      <c r="J1547" s="72" t="s">
        <v>8020</v>
      </c>
      <c r="K1547" s="72" t="s">
        <v>3095</v>
      </c>
      <c r="L1547" s="73">
        <v>45763</v>
      </c>
      <c r="M1547" s="74">
        <v>0.8814467592592593</v>
      </c>
      <c r="N1547" s="72">
        <v>96.01</v>
      </c>
      <c r="O1547" s="72">
        <v>1862.59</v>
      </c>
      <c r="P1547" s="72">
        <v>1958.6</v>
      </c>
      <c r="Q1547" s="72">
        <v>472.23</v>
      </c>
      <c r="R1547" s="75">
        <v>45765</v>
      </c>
      <c r="S1547" s="72" t="str">
        <f>TEXT(Table15[[#This Row],[Billing_Date]],"YYYY")</f>
        <v>2025</v>
      </c>
      <c r="T1547" s="75">
        <v>45865</v>
      </c>
      <c r="U1547" s="72" t="s">
        <v>28</v>
      </c>
      <c r="V1547" s="72">
        <f>IF(Table15[[#This Row],[Payment_Status]]="Paid",1,0)</f>
        <v>1</v>
      </c>
      <c r="W1547" s="72">
        <f>IF(Table15[[#This Row],[Payment_Status]]="Unpaid",1,0)</f>
        <v>0</v>
      </c>
      <c r="X1547" s="72">
        <f>IF(Table15[[#This Row],[Payment_Status]]="Pending",1,0)</f>
        <v>0</v>
      </c>
      <c r="Y1547" s="72" t="s">
        <v>38</v>
      </c>
      <c r="Z1547" s="72" t="s">
        <v>39</v>
      </c>
      <c r="AA1547" s="72" t="s">
        <v>51</v>
      </c>
      <c r="AB1547" s="72">
        <v>55.24</v>
      </c>
      <c r="AC1547" s="72">
        <v>40.770000000000003</v>
      </c>
      <c r="AD1547" s="72" t="s">
        <v>46</v>
      </c>
      <c r="AE1547" s="73">
        <v>43679</v>
      </c>
      <c r="AF1547" s="72">
        <v>38</v>
      </c>
      <c r="AG1547" s="76" t="s">
        <v>40</v>
      </c>
    </row>
    <row r="1548" spans="5:33" x14ac:dyDescent="0.3">
      <c r="E1548" s="71" t="s">
        <v>3096</v>
      </c>
      <c r="F1548" s="72" t="s">
        <v>5537</v>
      </c>
      <c r="G1548" s="72" t="s">
        <v>7552</v>
      </c>
      <c r="H1548" s="72" t="s">
        <v>35</v>
      </c>
      <c r="I1548" s="72" t="s">
        <v>8030</v>
      </c>
      <c r="J1548" s="72" t="s">
        <v>8023</v>
      </c>
      <c r="K1548" s="72" t="s">
        <v>3097</v>
      </c>
      <c r="L1548" s="73">
        <v>45703</v>
      </c>
      <c r="M1548" s="74">
        <v>0.13434027777777777</v>
      </c>
      <c r="N1548" s="72">
        <v>441.26</v>
      </c>
      <c r="O1548" s="72">
        <v>2306.65</v>
      </c>
      <c r="P1548" s="72">
        <v>2747.91</v>
      </c>
      <c r="Q1548" s="72">
        <v>3145.93</v>
      </c>
      <c r="R1548" s="75">
        <v>45770</v>
      </c>
      <c r="S1548" s="72" t="str">
        <f>TEXT(Table15[[#This Row],[Billing_Date]],"YYYY")</f>
        <v>2025</v>
      </c>
      <c r="T1548" s="75">
        <v>45874</v>
      </c>
      <c r="U1548" s="72" t="s">
        <v>28</v>
      </c>
      <c r="V1548" s="72">
        <f>IF(Table15[[#This Row],[Payment_Status]]="Paid",1,0)</f>
        <v>1</v>
      </c>
      <c r="W1548" s="72">
        <f>IF(Table15[[#This Row],[Payment_Status]]="Unpaid",1,0)</f>
        <v>0</v>
      </c>
      <c r="X1548" s="72">
        <f>IF(Table15[[#This Row],[Payment_Status]]="Pending",1,0)</f>
        <v>0</v>
      </c>
      <c r="Y1548" s="72" t="s">
        <v>50</v>
      </c>
      <c r="Z1548" s="72" t="s">
        <v>30</v>
      </c>
      <c r="AA1548" s="72" t="s">
        <v>31</v>
      </c>
      <c r="AB1548" s="72">
        <v>251.77</v>
      </c>
      <c r="AC1548" s="72">
        <v>189.49</v>
      </c>
      <c r="AD1548" s="72" t="s">
        <v>46</v>
      </c>
      <c r="AE1548" s="73">
        <v>44845</v>
      </c>
      <c r="AF1548" s="72">
        <v>20</v>
      </c>
      <c r="AG1548" s="76" t="s">
        <v>33</v>
      </c>
    </row>
    <row r="1549" spans="5:33" x14ac:dyDescent="0.3">
      <c r="E1549" s="71" t="s">
        <v>3098</v>
      </c>
      <c r="F1549" s="72" t="s">
        <v>5538</v>
      </c>
      <c r="G1549" s="72" t="s">
        <v>7553</v>
      </c>
      <c r="H1549" s="72" t="s">
        <v>35</v>
      </c>
      <c r="I1549" s="72" t="s">
        <v>8027</v>
      </c>
      <c r="J1549" s="72" t="s">
        <v>8022</v>
      </c>
      <c r="K1549" s="72" t="s">
        <v>3099</v>
      </c>
      <c r="L1549" s="73">
        <v>45598</v>
      </c>
      <c r="M1549" s="74">
        <v>0.5031944444444445</v>
      </c>
      <c r="N1549" s="72">
        <v>77.09</v>
      </c>
      <c r="O1549" s="72">
        <v>1789.8</v>
      </c>
      <c r="P1549" s="72">
        <v>1866.8899999999901</v>
      </c>
      <c r="Q1549" s="72">
        <v>402.53</v>
      </c>
      <c r="R1549" s="75">
        <v>45598</v>
      </c>
      <c r="S1549" s="72" t="str">
        <f>TEXT(Table15[[#This Row],[Billing_Date]],"YYYY")</f>
        <v>2024</v>
      </c>
      <c r="T1549" s="75">
        <v>45886</v>
      </c>
      <c r="U1549" s="72" t="s">
        <v>28</v>
      </c>
      <c r="V1549" s="72">
        <f>IF(Table15[[#This Row],[Payment_Status]]="Paid",1,0)</f>
        <v>1</v>
      </c>
      <c r="W1549" s="72">
        <f>IF(Table15[[#This Row],[Payment_Status]]="Unpaid",1,0)</f>
        <v>0</v>
      </c>
      <c r="X1549" s="72">
        <f>IF(Table15[[#This Row],[Payment_Status]]="Pending",1,0)</f>
        <v>0</v>
      </c>
      <c r="Y1549" s="72" t="s">
        <v>43</v>
      </c>
      <c r="Z1549" s="72" t="s">
        <v>44</v>
      </c>
      <c r="AA1549" s="72" t="s">
        <v>63</v>
      </c>
      <c r="AB1549" s="72">
        <v>51.62</v>
      </c>
      <c r="AC1549" s="72">
        <v>25.47</v>
      </c>
      <c r="AD1549" s="72" t="s">
        <v>32</v>
      </c>
      <c r="AE1549" s="73">
        <v>44235</v>
      </c>
      <c r="AF1549" s="72">
        <v>30</v>
      </c>
      <c r="AG1549" s="76" t="s">
        <v>64</v>
      </c>
    </row>
    <row r="1550" spans="5:33" x14ac:dyDescent="0.3">
      <c r="E1550" s="71" t="s">
        <v>3100</v>
      </c>
      <c r="F1550" s="72" t="s">
        <v>5539</v>
      </c>
      <c r="G1550" s="72" t="s">
        <v>7554</v>
      </c>
      <c r="H1550" s="72" t="s">
        <v>35</v>
      </c>
      <c r="I1550" s="72" t="s">
        <v>8029</v>
      </c>
      <c r="J1550" s="72" t="s">
        <v>8020</v>
      </c>
      <c r="K1550" s="72" t="s">
        <v>3101</v>
      </c>
      <c r="L1550" s="73">
        <v>45767</v>
      </c>
      <c r="M1550" s="74">
        <v>0.35934027777777777</v>
      </c>
      <c r="N1550" s="72">
        <v>422.45</v>
      </c>
      <c r="O1550" s="72">
        <v>1662.34</v>
      </c>
      <c r="P1550" s="72">
        <v>2084.79</v>
      </c>
      <c r="Q1550" s="72">
        <v>2472.67</v>
      </c>
      <c r="R1550" s="75">
        <v>45768</v>
      </c>
      <c r="S1550" s="72" t="str">
        <f>TEXT(Table15[[#This Row],[Billing_Date]],"YYYY")</f>
        <v>2025</v>
      </c>
      <c r="T1550" s="75">
        <v>45877</v>
      </c>
      <c r="U1550" s="72" t="s">
        <v>49</v>
      </c>
      <c r="V1550" s="72">
        <f>IF(Table15[[#This Row],[Payment_Status]]="Paid",1,0)</f>
        <v>0</v>
      </c>
      <c r="W1550" s="72">
        <f>IF(Table15[[#This Row],[Payment_Status]]="Unpaid",1,0)</f>
        <v>1</v>
      </c>
      <c r="X1550" s="72">
        <f>IF(Table15[[#This Row],[Payment_Status]]="Pending",1,0)</f>
        <v>0</v>
      </c>
      <c r="Y1550" s="72" t="s">
        <v>50</v>
      </c>
      <c r="Z1550" s="72" t="s">
        <v>44</v>
      </c>
      <c r="AA1550" s="72" t="s">
        <v>45</v>
      </c>
      <c r="AB1550" s="72">
        <v>196.93</v>
      </c>
      <c r="AC1550" s="72">
        <v>225.52</v>
      </c>
      <c r="AD1550" s="72" t="s">
        <v>46</v>
      </c>
      <c r="AE1550" s="73">
        <v>43203</v>
      </c>
      <c r="AF1550" s="72">
        <v>72</v>
      </c>
      <c r="AG1550" s="76" t="s">
        <v>64</v>
      </c>
    </row>
    <row r="1551" spans="5:33" x14ac:dyDescent="0.3">
      <c r="E1551" s="71" t="s">
        <v>3102</v>
      </c>
      <c r="F1551" s="72" t="s">
        <v>5540</v>
      </c>
      <c r="G1551" s="72" t="s">
        <v>7555</v>
      </c>
      <c r="H1551" s="72" t="s">
        <v>35</v>
      </c>
      <c r="I1551" s="72" t="s">
        <v>8030</v>
      </c>
      <c r="J1551" s="72" t="s">
        <v>8023</v>
      </c>
      <c r="K1551" s="72" t="s">
        <v>3103</v>
      </c>
      <c r="L1551" s="73">
        <v>45815</v>
      </c>
      <c r="M1551" s="74">
        <v>0.21393518518518517</v>
      </c>
      <c r="N1551" s="72">
        <v>131.94</v>
      </c>
      <c r="O1551" s="72">
        <v>1171.6500000000001</v>
      </c>
      <c r="P1551" s="72">
        <v>1303.5899999999999</v>
      </c>
      <c r="Q1551" s="72">
        <v>918.12</v>
      </c>
      <c r="R1551" s="75">
        <v>45816</v>
      </c>
      <c r="S1551" s="72" t="str">
        <f>TEXT(Table15[[#This Row],[Billing_Date]],"YYYY")</f>
        <v>2025</v>
      </c>
      <c r="T1551" s="75">
        <v>45857</v>
      </c>
      <c r="U1551" s="72" t="s">
        <v>28</v>
      </c>
      <c r="V1551" s="72">
        <f>IF(Table15[[#This Row],[Payment_Status]]="Paid",1,0)</f>
        <v>1</v>
      </c>
      <c r="W1551" s="72">
        <f>IF(Table15[[#This Row],[Payment_Status]]="Unpaid",1,0)</f>
        <v>0</v>
      </c>
      <c r="X1551" s="72">
        <f>IF(Table15[[#This Row],[Payment_Status]]="Pending",1,0)</f>
        <v>0</v>
      </c>
      <c r="Y1551" s="72" t="s">
        <v>29</v>
      </c>
      <c r="Z1551" s="72" t="s">
        <v>39</v>
      </c>
      <c r="AA1551" s="72" t="s">
        <v>31</v>
      </c>
      <c r="AB1551" s="72">
        <v>85.31</v>
      </c>
      <c r="AC1551" s="72">
        <v>46.63</v>
      </c>
      <c r="AD1551" s="72" t="s">
        <v>32</v>
      </c>
      <c r="AE1551" s="73">
        <v>43511</v>
      </c>
      <c r="AF1551" s="72">
        <v>57</v>
      </c>
      <c r="AG1551" s="76" t="s">
        <v>64</v>
      </c>
    </row>
    <row r="1552" spans="5:33" x14ac:dyDescent="0.3">
      <c r="E1552" s="71" t="s">
        <v>3104</v>
      </c>
      <c r="F1552" s="72" t="s">
        <v>5541</v>
      </c>
      <c r="G1552" s="72" t="s">
        <v>7556</v>
      </c>
      <c r="H1552" s="72" t="s">
        <v>30</v>
      </c>
      <c r="I1552" s="72" t="s">
        <v>8031</v>
      </c>
      <c r="J1552" s="72" t="s">
        <v>8024</v>
      </c>
      <c r="K1552" s="72" t="s">
        <v>3105</v>
      </c>
      <c r="L1552" s="73">
        <v>45545</v>
      </c>
      <c r="M1552" s="74">
        <v>0.21790509259259258</v>
      </c>
      <c r="N1552" s="72">
        <v>106</v>
      </c>
      <c r="O1552" s="72">
        <v>1970.66</v>
      </c>
      <c r="P1552" s="72">
        <v>2076.66</v>
      </c>
      <c r="Q1552" s="72">
        <v>751.43</v>
      </c>
      <c r="R1552" s="75">
        <v>45607</v>
      </c>
      <c r="S1552" s="72" t="str">
        <f>TEXT(Table15[[#This Row],[Billing_Date]],"YYYY")</f>
        <v>2024</v>
      </c>
      <c r="T1552" s="75">
        <v>45863</v>
      </c>
      <c r="U1552" s="72" t="s">
        <v>37</v>
      </c>
      <c r="V1552" s="72">
        <f>IF(Table15[[#This Row],[Payment_Status]]="Paid",1,0)</f>
        <v>0</v>
      </c>
      <c r="W1552" s="72">
        <f>IF(Table15[[#This Row],[Payment_Status]]="Unpaid",1,0)</f>
        <v>0</v>
      </c>
      <c r="X1552" s="72">
        <f>IF(Table15[[#This Row],[Payment_Status]]="Pending",1,0)</f>
        <v>1</v>
      </c>
      <c r="Y1552" s="72" t="s">
        <v>38</v>
      </c>
      <c r="Z1552" s="72" t="s">
        <v>39</v>
      </c>
      <c r="AA1552" s="72" t="s">
        <v>63</v>
      </c>
      <c r="AB1552" s="72">
        <v>69</v>
      </c>
      <c r="AC1552" s="72">
        <v>37</v>
      </c>
      <c r="AD1552" s="72" t="s">
        <v>32</v>
      </c>
      <c r="AE1552" s="73">
        <v>44330</v>
      </c>
      <c r="AF1552" s="72">
        <v>18</v>
      </c>
      <c r="AG1552" s="76" t="s">
        <v>64</v>
      </c>
    </row>
    <row r="1553" spans="5:33" x14ac:dyDescent="0.3">
      <c r="E1553" s="71" t="s">
        <v>3106</v>
      </c>
      <c r="F1553" s="72" t="s">
        <v>5542</v>
      </c>
      <c r="G1553" s="72" t="s">
        <v>7557</v>
      </c>
      <c r="H1553" s="72" t="s">
        <v>30</v>
      </c>
      <c r="I1553" s="72" t="s">
        <v>8030</v>
      </c>
      <c r="J1553" s="72" t="s">
        <v>8023</v>
      </c>
      <c r="K1553" s="72" t="s">
        <v>3107</v>
      </c>
      <c r="L1553" s="73">
        <v>45677</v>
      </c>
      <c r="M1553" s="74">
        <v>0.53126157407407404</v>
      </c>
      <c r="N1553" s="72">
        <v>100.29</v>
      </c>
      <c r="O1553" s="72">
        <v>3700.59</v>
      </c>
      <c r="P1553" s="72">
        <v>3800.88</v>
      </c>
      <c r="Q1553" s="72">
        <v>559.35</v>
      </c>
      <c r="R1553" s="75">
        <v>45705</v>
      </c>
      <c r="S1553" s="72" t="str">
        <f>TEXT(Table15[[#This Row],[Billing_Date]],"YYYY")</f>
        <v>2025</v>
      </c>
      <c r="T1553" s="75">
        <v>45867</v>
      </c>
      <c r="U1553" s="72" t="s">
        <v>49</v>
      </c>
      <c r="V1553" s="72">
        <f>IF(Table15[[#This Row],[Payment_Status]]="Paid",1,0)</f>
        <v>0</v>
      </c>
      <c r="W1553" s="72">
        <f>IF(Table15[[#This Row],[Payment_Status]]="Unpaid",1,0)</f>
        <v>1</v>
      </c>
      <c r="X1553" s="72">
        <f>IF(Table15[[#This Row],[Payment_Status]]="Pending",1,0)</f>
        <v>0</v>
      </c>
      <c r="Y1553" s="72" t="s">
        <v>50</v>
      </c>
      <c r="Z1553" s="72" t="s">
        <v>30</v>
      </c>
      <c r="AA1553" s="72" t="s">
        <v>85</v>
      </c>
      <c r="AB1553" s="72">
        <v>43.56</v>
      </c>
      <c r="AC1553" s="72">
        <v>56.73</v>
      </c>
      <c r="AD1553" s="72" t="s">
        <v>32</v>
      </c>
      <c r="AE1553" s="73">
        <v>44352</v>
      </c>
      <c r="AF1553" s="72">
        <v>23</v>
      </c>
      <c r="AG1553" s="76" t="s">
        <v>33</v>
      </c>
    </row>
    <row r="1554" spans="5:33" x14ac:dyDescent="0.3">
      <c r="E1554" s="71" t="s">
        <v>3108</v>
      </c>
      <c r="F1554" s="72" t="s">
        <v>5543</v>
      </c>
      <c r="G1554" s="72" t="s">
        <v>7558</v>
      </c>
      <c r="H1554" s="72" t="s">
        <v>35</v>
      </c>
      <c r="I1554" s="72" t="s">
        <v>8025</v>
      </c>
      <c r="J1554" s="72" t="s">
        <v>8020</v>
      </c>
      <c r="K1554" s="72" t="s">
        <v>3109</v>
      </c>
      <c r="L1554" s="73">
        <v>45588</v>
      </c>
      <c r="M1554" s="74">
        <v>0.61379629629629628</v>
      </c>
      <c r="N1554" s="72">
        <v>465.54</v>
      </c>
      <c r="O1554" s="72">
        <v>4949.08</v>
      </c>
      <c r="P1554" s="72">
        <v>5414.62</v>
      </c>
      <c r="Q1554" s="72">
        <v>2819.46</v>
      </c>
      <c r="R1554" s="75">
        <v>45634</v>
      </c>
      <c r="S1554" s="72" t="str">
        <f>TEXT(Table15[[#This Row],[Billing_Date]],"YYYY")</f>
        <v>2024</v>
      </c>
      <c r="T1554" s="75">
        <v>45871</v>
      </c>
      <c r="U1554" s="72" t="s">
        <v>49</v>
      </c>
      <c r="V1554" s="72">
        <f>IF(Table15[[#This Row],[Payment_Status]]="Paid",1,0)</f>
        <v>0</v>
      </c>
      <c r="W1554" s="72">
        <f>IF(Table15[[#This Row],[Payment_Status]]="Unpaid",1,0)</f>
        <v>1</v>
      </c>
      <c r="X1554" s="72">
        <f>IF(Table15[[#This Row],[Payment_Status]]="Pending",1,0)</f>
        <v>0</v>
      </c>
      <c r="Y1554" s="72" t="s">
        <v>50</v>
      </c>
      <c r="Z1554" s="72" t="s">
        <v>39</v>
      </c>
      <c r="AA1554" s="72" t="s">
        <v>63</v>
      </c>
      <c r="AB1554" s="72">
        <v>302.33</v>
      </c>
      <c r="AC1554" s="72">
        <v>163.21</v>
      </c>
      <c r="AD1554" s="72" t="s">
        <v>46</v>
      </c>
      <c r="AE1554" s="73">
        <v>42926</v>
      </c>
      <c r="AF1554" s="72">
        <v>61</v>
      </c>
      <c r="AG1554" s="76" t="s">
        <v>33</v>
      </c>
    </row>
    <row r="1555" spans="5:33" x14ac:dyDescent="0.3">
      <c r="E1555" s="71" t="s">
        <v>3110</v>
      </c>
      <c r="F1555" s="72" t="s">
        <v>5544</v>
      </c>
      <c r="G1555" s="72" t="s">
        <v>7559</v>
      </c>
      <c r="H1555" s="72" t="s">
        <v>35</v>
      </c>
      <c r="I1555" s="72" t="s">
        <v>8029</v>
      </c>
      <c r="J1555" s="72" t="s">
        <v>8020</v>
      </c>
      <c r="K1555" s="72" t="s">
        <v>3111</v>
      </c>
      <c r="L1555" s="73">
        <v>45751</v>
      </c>
      <c r="M1555" s="74">
        <v>0.67194444444444446</v>
      </c>
      <c r="N1555" s="72">
        <v>85.15</v>
      </c>
      <c r="O1555" s="72">
        <v>2106.2600000000002</v>
      </c>
      <c r="P1555" s="72">
        <v>2191.41</v>
      </c>
      <c r="Q1555" s="72">
        <v>576.62</v>
      </c>
      <c r="R1555" s="75">
        <v>45753</v>
      </c>
      <c r="S1555" s="72" t="str">
        <f>TEXT(Table15[[#This Row],[Billing_Date]],"YYYY")</f>
        <v>2025</v>
      </c>
      <c r="T1555" s="75">
        <v>45860</v>
      </c>
      <c r="U1555" s="72" t="s">
        <v>49</v>
      </c>
      <c r="V1555" s="72">
        <f>IF(Table15[[#This Row],[Payment_Status]]="Paid",1,0)</f>
        <v>0</v>
      </c>
      <c r="W1555" s="72">
        <f>IF(Table15[[#This Row],[Payment_Status]]="Unpaid",1,0)</f>
        <v>1</v>
      </c>
      <c r="X1555" s="72">
        <f>IF(Table15[[#This Row],[Payment_Status]]="Pending",1,0)</f>
        <v>0</v>
      </c>
      <c r="Y1555" s="72" t="s">
        <v>38</v>
      </c>
      <c r="Z1555" s="72" t="s">
        <v>44</v>
      </c>
      <c r="AA1555" s="72" t="s">
        <v>85</v>
      </c>
      <c r="AB1555" s="72">
        <v>45.47</v>
      </c>
      <c r="AC1555" s="72">
        <v>39.68</v>
      </c>
      <c r="AD1555" s="72" t="s">
        <v>32</v>
      </c>
      <c r="AE1555" s="73">
        <v>44041</v>
      </c>
      <c r="AF1555" s="72">
        <v>73</v>
      </c>
      <c r="AG1555" s="76" t="s">
        <v>64</v>
      </c>
    </row>
    <row r="1556" spans="5:33" x14ac:dyDescent="0.3">
      <c r="E1556" s="71" t="s">
        <v>3112</v>
      </c>
      <c r="F1556" s="72" t="s">
        <v>5545</v>
      </c>
      <c r="G1556" s="72" t="s">
        <v>7560</v>
      </c>
      <c r="H1556" s="72" t="s">
        <v>35</v>
      </c>
      <c r="I1556" s="72" t="s">
        <v>8031</v>
      </c>
      <c r="J1556" s="72" t="s">
        <v>8024</v>
      </c>
      <c r="K1556" s="72" t="s">
        <v>3113</v>
      </c>
      <c r="L1556" s="73">
        <v>45784</v>
      </c>
      <c r="M1556" s="74">
        <v>0.42906250000000001</v>
      </c>
      <c r="N1556" s="72">
        <v>330.06</v>
      </c>
      <c r="O1556" s="72">
        <v>4016.47</v>
      </c>
      <c r="P1556" s="72">
        <v>4346.53</v>
      </c>
      <c r="Q1556" s="72">
        <v>2438.7399999999998</v>
      </c>
      <c r="R1556" s="75">
        <v>45786</v>
      </c>
      <c r="S1556" s="72" t="str">
        <f>TEXT(Table15[[#This Row],[Billing_Date]],"YYYY")</f>
        <v>2025</v>
      </c>
      <c r="T1556" s="75">
        <v>45863</v>
      </c>
      <c r="U1556" s="72" t="s">
        <v>28</v>
      </c>
      <c r="V1556" s="72">
        <f>IF(Table15[[#This Row],[Payment_Status]]="Paid",1,0)</f>
        <v>1</v>
      </c>
      <c r="W1556" s="72">
        <f>IF(Table15[[#This Row],[Payment_Status]]="Unpaid",1,0)</f>
        <v>0</v>
      </c>
      <c r="X1556" s="72">
        <f>IF(Table15[[#This Row],[Payment_Status]]="Pending",1,0)</f>
        <v>0</v>
      </c>
      <c r="Y1556" s="72" t="s">
        <v>38</v>
      </c>
      <c r="Z1556" s="72" t="s">
        <v>30</v>
      </c>
      <c r="AA1556" s="72" t="s">
        <v>51</v>
      </c>
      <c r="AB1556" s="72">
        <v>168.84</v>
      </c>
      <c r="AC1556" s="72">
        <v>161.22</v>
      </c>
      <c r="AD1556" s="72" t="s">
        <v>46</v>
      </c>
      <c r="AE1556" s="73">
        <v>43011</v>
      </c>
      <c r="AF1556" s="72">
        <v>25</v>
      </c>
      <c r="AG1556" s="76" t="s">
        <v>64</v>
      </c>
    </row>
    <row r="1557" spans="5:33" x14ac:dyDescent="0.3">
      <c r="E1557" s="71" t="s">
        <v>3114</v>
      </c>
      <c r="F1557" s="72" t="s">
        <v>5546</v>
      </c>
      <c r="G1557" s="72" t="s">
        <v>7561</v>
      </c>
      <c r="H1557" s="72" t="s">
        <v>26</v>
      </c>
      <c r="I1557" s="72" t="s">
        <v>8030</v>
      </c>
      <c r="J1557" s="72" t="s">
        <v>8023</v>
      </c>
      <c r="K1557" s="72" t="s">
        <v>3115</v>
      </c>
      <c r="L1557" s="73">
        <v>45782</v>
      </c>
      <c r="M1557" s="74">
        <v>0.4049652777777778</v>
      </c>
      <c r="N1557" s="72">
        <v>39.049999999999997</v>
      </c>
      <c r="O1557" s="72">
        <v>2931.8</v>
      </c>
      <c r="P1557" s="72">
        <v>2970.85</v>
      </c>
      <c r="Q1557" s="72">
        <v>176.85</v>
      </c>
      <c r="R1557" s="75">
        <v>45785</v>
      </c>
      <c r="S1557" s="72" t="str">
        <f>TEXT(Table15[[#This Row],[Billing_Date]],"YYYY")</f>
        <v>2025</v>
      </c>
      <c r="T1557" s="75">
        <v>45863</v>
      </c>
      <c r="U1557" s="72" t="s">
        <v>37</v>
      </c>
      <c r="V1557" s="72">
        <f>IF(Table15[[#This Row],[Payment_Status]]="Paid",1,0)</f>
        <v>0</v>
      </c>
      <c r="W1557" s="72">
        <f>IF(Table15[[#This Row],[Payment_Status]]="Unpaid",1,0)</f>
        <v>0</v>
      </c>
      <c r="X1557" s="72">
        <f>IF(Table15[[#This Row],[Payment_Status]]="Pending",1,0)</f>
        <v>1</v>
      </c>
      <c r="Y1557" s="72" t="s">
        <v>50</v>
      </c>
      <c r="Z1557" s="72" t="s">
        <v>44</v>
      </c>
      <c r="AA1557" s="72" t="s">
        <v>31</v>
      </c>
      <c r="AB1557" s="72">
        <v>21.22</v>
      </c>
      <c r="AC1557" s="72">
        <v>17.829999999999998</v>
      </c>
      <c r="AD1557" s="72" t="s">
        <v>46</v>
      </c>
      <c r="AE1557" s="73">
        <v>42544</v>
      </c>
      <c r="AF1557" s="72">
        <v>62</v>
      </c>
      <c r="AG1557" s="76" t="s">
        <v>40</v>
      </c>
    </row>
    <row r="1558" spans="5:33" x14ac:dyDescent="0.3">
      <c r="E1558" s="71" t="s">
        <v>3295</v>
      </c>
      <c r="F1558" s="72" t="s">
        <v>5547</v>
      </c>
      <c r="G1558" s="72" t="s">
        <v>7562</v>
      </c>
      <c r="H1558" s="72" t="s">
        <v>26</v>
      </c>
      <c r="I1558" s="72" t="s">
        <v>8030</v>
      </c>
      <c r="J1558" s="72" t="s">
        <v>8023</v>
      </c>
      <c r="K1558" s="72" t="s">
        <v>3296</v>
      </c>
      <c r="L1558" s="73">
        <v>45511</v>
      </c>
      <c r="M1558" s="74">
        <v>0.8691550925925926</v>
      </c>
      <c r="N1558" s="72">
        <v>295.23</v>
      </c>
      <c r="O1558" s="72">
        <v>3649.59</v>
      </c>
      <c r="P1558" s="72">
        <v>3944.82</v>
      </c>
      <c r="Q1558" s="72">
        <v>1687.28</v>
      </c>
      <c r="R1558" s="75">
        <v>45650</v>
      </c>
      <c r="S1558" s="72" t="str">
        <f>TEXT(Table15[[#This Row],[Billing_Date]],"YYYY")</f>
        <v>2024</v>
      </c>
      <c r="T1558" s="75">
        <v>45877</v>
      </c>
      <c r="U1558" s="72" t="s">
        <v>28</v>
      </c>
      <c r="V1558" s="72">
        <f>IF(Table15[[#This Row],[Payment_Status]]="Paid",1,0)</f>
        <v>1</v>
      </c>
      <c r="W1558" s="72">
        <f>IF(Table15[[#This Row],[Payment_Status]]="Unpaid",1,0)</f>
        <v>0</v>
      </c>
      <c r="X1558" s="72">
        <f>IF(Table15[[#This Row],[Payment_Status]]="Pending",1,0)</f>
        <v>0</v>
      </c>
      <c r="Y1558" s="72" t="s">
        <v>58</v>
      </c>
      <c r="Z1558" s="72" t="s">
        <v>39</v>
      </c>
      <c r="AA1558" s="72" t="s">
        <v>85</v>
      </c>
      <c r="AB1558" s="72">
        <v>163.72999999999999</v>
      </c>
      <c r="AC1558" s="72">
        <v>131.5</v>
      </c>
      <c r="AD1558" s="72" t="s">
        <v>46</v>
      </c>
      <c r="AE1558" s="73">
        <v>42465</v>
      </c>
      <c r="AF1558" s="72">
        <v>42</v>
      </c>
      <c r="AG1558" s="76" t="s">
        <v>64</v>
      </c>
    </row>
    <row r="1559" spans="5:33" x14ac:dyDescent="0.3">
      <c r="E1559" s="71" t="s">
        <v>3118</v>
      </c>
      <c r="F1559" s="72" t="s">
        <v>4502</v>
      </c>
      <c r="G1559" s="72" t="s">
        <v>7563</v>
      </c>
      <c r="H1559" s="72" t="s">
        <v>35</v>
      </c>
      <c r="I1559" s="72" t="s">
        <v>8031</v>
      </c>
      <c r="J1559" s="72" t="s">
        <v>8024</v>
      </c>
      <c r="K1559" s="72" t="s">
        <v>3119</v>
      </c>
      <c r="L1559" s="73">
        <v>45574</v>
      </c>
      <c r="M1559" s="74">
        <v>0.65631944444444446</v>
      </c>
      <c r="N1559" s="72">
        <v>68.8</v>
      </c>
      <c r="O1559" s="72">
        <v>3957.76</v>
      </c>
      <c r="P1559" s="72">
        <v>4026.56</v>
      </c>
      <c r="Q1559" s="72">
        <v>332.75</v>
      </c>
      <c r="R1559" s="75">
        <v>45577</v>
      </c>
      <c r="S1559" s="72" t="str">
        <f>TEXT(Table15[[#This Row],[Billing_Date]],"YYYY")</f>
        <v>2024</v>
      </c>
      <c r="T1559" s="75">
        <v>45874</v>
      </c>
      <c r="U1559" s="72" t="s">
        <v>49</v>
      </c>
      <c r="V1559" s="72">
        <f>IF(Table15[[#This Row],[Payment_Status]]="Paid",1,0)</f>
        <v>0</v>
      </c>
      <c r="W1559" s="72">
        <f>IF(Table15[[#This Row],[Payment_Status]]="Unpaid",1,0)</f>
        <v>1</v>
      </c>
      <c r="X1559" s="72">
        <f>IF(Table15[[#This Row],[Payment_Status]]="Pending",1,0)</f>
        <v>0</v>
      </c>
      <c r="Y1559" s="72" t="s">
        <v>50</v>
      </c>
      <c r="Z1559" s="72" t="s">
        <v>44</v>
      </c>
      <c r="AA1559" s="72" t="s">
        <v>45</v>
      </c>
      <c r="AB1559" s="72">
        <v>32.58</v>
      </c>
      <c r="AC1559" s="72">
        <v>36.22</v>
      </c>
      <c r="AD1559" s="72" t="s">
        <v>32</v>
      </c>
      <c r="AE1559" s="73">
        <v>42942</v>
      </c>
      <c r="AF1559" s="72">
        <v>39</v>
      </c>
      <c r="AG1559" s="76" t="s">
        <v>40</v>
      </c>
    </row>
    <row r="1560" spans="5:33" x14ac:dyDescent="0.3">
      <c r="E1560" s="71" t="s">
        <v>3120</v>
      </c>
      <c r="F1560" s="72" t="s">
        <v>5548</v>
      </c>
      <c r="G1560" s="72" t="s">
        <v>7564</v>
      </c>
      <c r="H1560" s="72" t="s">
        <v>26</v>
      </c>
      <c r="I1560" s="72" t="s">
        <v>8030</v>
      </c>
      <c r="J1560" s="72" t="s">
        <v>8023</v>
      </c>
      <c r="K1560" s="72" t="s">
        <v>3121</v>
      </c>
      <c r="L1560" s="73">
        <v>45605</v>
      </c>
      <c r="M1560" s="74">
        <v>0.63953703703703701</v>
      </c>
      <c r="N1560" s="72">
        <v>293.8</v>
      </c>
      <c r="O1560" s="72">
        <v>2500.12</v>
      </c>
      <c r="P1560" s="72">
        <v>2793.92</v>
      </c>
      <c r="Q1560" s="72">
        <v>1470.9</v>
      </c>
      <c r="R1560" s="75">
        <v>45825</v>
      </c>
      <c r="S1560" s="72" t="str">
        <f>TEXT(Table15[[#This Row],[Billing_Date]],"YYYY")</f>
        <v>2025</v>
      </c>
      <c r="T1560" s="75">
        <v>45879</v>
      </c>
      <c r="U1560" s="72" t="s">
        <v>37</v>
      </c>
      <c r="V1560" s="72">
        <f>IF(Table15[[#This Row],[Payment_Status]]="Paid",1,0)</f>
        <v>0</v>
      </c>
      <c r="W1560" s="72">
        <f>IF(Table15[[#This Row],[Payment_Status]]="Unpaid",1,0)</f>
        <v>0</v>
      </c>
      <c r="X1560" s="72">
        <f>IF(Table15[[#This Row],[Payment_Status]]="Pending",1,0)</f>
        <v>1</v>
      </c>
      <c r="Y1560" s="72" t="s">
        <v>58</v>
      </c>
      <c r="Z1560" s="72" t="s">
        <v>30</v>
      </c>
      <c r="AA1560" s="72" t="s">
        <v>51</v>
      </c>
      <c r="AB1560" s="72">
        <v>162.72999999999999</v>
      </c>
      <c r="AC1560" s="72">
        <v>131.07</v>
      </c>
      <c r="AD1560" s="72" t="s">
        <v>46</v>
      </c>
      <c r="AE1560" s="73">
        <v>44023</v>
      </c>
      <c r="AF1560" s="72">
        <v>28</v>
      </c>
      <c r="AG1560" s="76" t="s">
        <v>33</v>
      </c>
    </row>
    <row r="1561" spans="5:33" x14ac:dyDescent="0.3">
      <c r="E1561" s="71" t="s">
        <v>3450</v>
      </c>
      <c r="F1561" s="72" t="s">
        <v>5549</v>
      </c>
      <c r="G1561" s="72" t="s">
        <v>7565</v>
      </c>
      <c r="H1561" s="72" t="s">
        <v>26</v>
      </c>
      <c r="I1561" s="72" t="s">
        <v>8031</v>
      </c>
      <c r="J1561" s="72" t="s">
        <v>8024</v>
      </c>
      <c r="K1561" s="72" t="s">
        <v>3451</v>
      </c>
      <c r="L1561" s="73">
        <v>45498</v>
      </c>
      <c r="M1561" s="74">
        <v>0.75630787037037039</v>
      </c>
      <c r="N1561" s="72">
        <v>236.56</v>
      </c>
      <c r="O1561" s="72">
        <v>4984.07</v>
      </c>
      <c r="P1561" s="72">
        <v>5220.63</v>
      </c>
      <c r="Q1561" s="72">
        <v>1711.75</v>
      </c>
      <c r="R1561" s="75">
        <v>45825</v>
      </c>
      <c r="S1561" s="72" t="str">
        <f>TEXT(Table15[[#This Row],[Billing_Date]],"YYYY")</f>
        <v>2025</v>
      </c>
      <c r="T1561" s="75">
        <v>45870</v>
      </c>
      <c r="U1561" s="72" t="s">
        <v>49</v>
      </c>
      <c r="V1561" s="72">
        <f>IF(Table15[[#This Row],[Payment_Status]]="Paid",1,0)</f>
        <v>0</v>
      </c>
      <c r="W1561" s="72">
        <f>IF(Table15[[#This Row],[Payment_Status]]="Unpaid",1,0)</f>
        <v>1</v>
      </c>
      <c r="X1561" s="72">
        <f>IF(Table15[[#This Row],[Payment_Status]]="Pending",1,0)</f>
        <v>0</v>
      </c>
      <c r="Y1561" s="72" t="s">
        <v>50</v>
      </c>
      <c r="Z1561" s="72" t="s">
        <v>30</v>
      </c>
      <c r="AA1561" s="72" t="s">
        <v>85</v>
      </c>
      <c r="AB1561" s="72">
        <v>160.99</v>
      </c>
      <c r="AC1561" s="72">
        <v>75.569999999999993</v>
      </c>
      <c r="AD1561" s="72" t="s">
        <v>32</v>
      </c>
      <c r="AE1561" s="73">
        <v>42654</v>
      </c>
      <c r="AF1561" s="72">
        <v>70</v>
      </c>
      <c r="AG1561" s="76" t="s">
        <v>40</v>
      </c>
    </row>
    <row r="1562" spans="5:33" x14ac:dyDescent="0.3">
      <c r="E1562" s="71" t="s">
        <v>3124</v>
      </c>
      <c r="F1562" s="72" t="s">
        <v>5550</v>
      </c>
      <c r="G1562" s="72" t="s">
        <v>7566</v>
      </c>
      <c r="H1562" s="72" t="s">
        <v>26</v>
      </c>
      <c r="I1562" s="72" t="s">
        <v>8027</v>
      </c>
      <c r="J1562" s="72" t="s">
        <v>8022</v>
      </c>
      <c r="K1562" s="72" t="s">
        <v>3125</v>
      </c>
      <c r="L1562" s="73">
        <v>45722</v>
      </c>
      <c r="M1562" s="74">
        <v>0.22813657407407406</v>
      </c>
      <c r="N1562" s="72">
        <v>414.36</v>
      </c>
      <c r="O1562" s="72">
        <v>2221.8000000000002</v>
      </c>
      <c r="P1562" s="72">
        <v>2636.16</v>
      </c>
      <c r="Q1562" s="72">
        <v>2613.5700000000002</v>
      </c>
      <c r="R1562" s="75">
        <v>45724</v>
      </c>
      <c r="S1562" s="72" t="str">
        <f>TEXT(Table15[[#This Row],[Billing_Date]],"YYYY")</f>
        <v>2025</v>
      </c>
      <c r="T1562" s="75">
        <v>45865</v>
      </c>
      <c r="U1562" s="72" t="s">
        <v>49</v>
      </c>
      <c r="V1562" s="72">
        <f>IF(Table15[[#This Row],[Payment_Status]]="Paid",1,0)</f>
        <v>0</v>
      </c>
      <c r="W1562" s="72">
        <f>IF(Table15[[#This Row],[Payment_Status]]="Unpaid",1,0)</f>
        <v>1</v>
      </c>
      <c r="X1562" s="72">
        <f>IF(Table15[[#This Row],[Payment_Status]]="Pending",1,0)</f>
        <v>0</v>
      </c>
      <c r="Y1562" s="72" t="s">
        <v>43</v>
      </c>
      <c r="Z1562" s="72" t="s">
        <v>39</v>
      </c>
      <c r="AA1562" s="72" t="s">
        <v>31</v>
      </c>
      <c r="AB1562" s="72">
        <v>251.8</v>
      </c>
      <c r="AC1562" s="72">
        <v>162.56</v>
      </c>
      <c r="AD1562" s="72" t="s">
        <v>46</v>
      </c>
      <c r="AE1562" s="73">
        <v>42715</v>
      </c>
      <c r="AF1562" s="72">
        <v>41</v>
      </c>
      <c r="AG1562" s="76" t="s">
        <v>40</v>
      </c>
    </row>
    <row r="1563" spans="5:33" x14ac:dyDescent="0.3">
      <c r="E1563" s="71" t="s">
        <v>280</v>
      </c>
      <c r="F1563" s="72" t="s">
        <v>5551</v>
      </c>
      <c r="G1563" s="72" t="s">
        <v>7567</v>
      </c>
      <c r="H1563" s="72" t="s">
        <v>26</v>
      </c>
      <c r="I1563" s="72" t="s">
        <v>8029</v>
      </c>
      <c r="J1563" s="72" t="s">
        <v>8020</v>
      </c>
      <c r="K1563" s="72" t="s">
        <v>281</v>
      </c>
      <c r="L1563" s="73">
        <v>45583</v>
      </c>
      <c r="M1563" s="74">
        <v>0.92105324074074069</v>
      </c>
      <c r="N1563" s="72">
        <v>321.26</v>
      </c>
      <c r="O1563" s="72">
        <v>4811.41</v>
      </c>
      <c r="P1563" s="72">
        <v>5132.67</v>
      </c>
      <c r="Q1563" s="72">
        <v>1761.97</v>
      </c>
      <c r="R1563" s="75">
        <v>45831</v>
      </c>
      <c r="S1563" s="72" t="str">
        <f>TEXT(Table15[[#This Row],[Billing_Date]],"YYYY")</f>
        <v>2025</v>
      </c>
      <c r="T1563" s="75">
        <v>45885</v>
      </c>
      <c r="U1563" s="72" t="s">
        <v>28</v>
      </c>
      <c r="V1563" s="72">
        <f>IF(Table15[[#This Row],[Payment_Status]]="Paid",1,0)</f>
        <v>1</v>
      </c>
      <c r="W1563" s="72">
        <f>IF(Table15[[#This Row],[Payment_Status]]="Unpaid",1,0)</f>
        <v>0</v>
      </c>
      <c r="X1563" s="72">
        <f>IF(Table15[[#This Row],[Payment_Status]]="Pending",1,0)</f>
        <v>0</v>
      </c>
      <c r="Y1563" s="72" t="s">
        <v>38</v>
      </c>
      <c r="Z1563" s="72" t="s">
        <v>44</v>
      </c>
      <c r="AA1563" s="72" t="s">
        <v>63</v>
      </c>
      <c r="AB1563" s="72">
        <v>176.66</v>
      </c>
      <c r="AC1563" s="72">
        <v>144.6</v>
      </c>
      <c r="AD1563" s="72" t="s">
        <v>32</v>
      </c>
      <c r="AE1563" s="73">
        <v>43887</v>
      </c>
      <c r="AF1563" s="72">
        <v>65</v>
      </c>
      <c r="AG1563" s="76" t="s">
        <v>40</v>
      </c>
    </row>
    <row r="1564" spans="5:33" x14ac:dyDescent="0.3">
      <c r="E1564" s="71" t="s">
        <v>3128</v>
      </c>
      <c r="F1564" s="72" t="s">
        <v>5552</v>
      </c>
      <c r="G1564" s="72" t="s">
        <v>7568</v>
      </c>
      <c r="H1564" s="72" t="s">
        <v>30</v>
      </c>
      <c r="I1564" s="72" t="s">
        <v>8027</v>
      </c>
      <c r="J1564" s="72" t="s">
        <v>8022</v>
      </c>
      <c r="K1564" s="72" t="s">
        <v>3129</v>
      </c>
      <c r="L1564" s="73">
        <v>45587</v>
      </c>
      <c r="M1564" s="74">
        <v>0.11758101851851852</v>
      </c>
      <c r="N1564" s="72">
        <v>287.33999999999997</v>
      </c>
      <c r="O1564" s="72">
        <v>4822.45</v>
      </c>
      <c r="P1564" s="72">
        <v>5109.79</v>
      </c>
      <c r="Q1564" s="72">
        <v>1893.58</v>
      </c>
      <c r="R1564" s="75">
        <v>45853</v>
      </c>
      <c r="S1564" s="72" t="str">
        <f>TEXT(Table15[[#This Row],[Billing_Date]],"YYYY")</f>
        <v>2025</v>
      </c>
      <c r="T1564" s="75">
        <v>45861</v>
      </c>
      <c r="U1564" s="72" t="s">
        <v>37</v>
      </c>
      <c r="V1564" s="72">
        <f>IF(Table15[[#This Row],[Payment_Status]]="Paid",1,0)</f>
        <v>0</v>
      </c>
      <c r="W1564" s="72">
        <f>IF(Table15[[#This Row],[Payment_Status]]="Unpaid",1,0)</f>
        <v>0</v>
      </c>
      <c r="X1564" s="72">
        <f>IF(Table15[[#This Row],[Payment_Status]]="Pending",1,0)</f>
        <v>1</v>
      </c>
      <c r="Y1564" s="72" t="s">
        <v>50</v>
      </c>
      <c r="Z1564" s="72" t="s">
        <v>39</v>
      </c>
      <c r="AA1564" s="72" t="s">
        <v>45</v>
      </c>
      <c r="AB1564" s="72">
        <v>159.97999999999999</v>
      </c>
      <c r="AC1564" s="72">
        <v>127.36</v>
      </c>
      <c r="AD1564" s="72" t="s">
        <v>32</v>
      </c>
      <c r="AE1564" s="73">
        <v>42792</v>
      </c>
      <c r="AF1564" s="72">
        <v>30</v>
      </c>
      <c r="AG1564" s="76" t="s">
        <v>40</v>
      </c>
    </row>
    <row r="1565" spans="5:33" x14ac:dyDescent="0.3">
      <c r="E1565" s="71" t="s">
        <v>3130</v>
      </c>
      <c r="F1565" s="72" t="s">
        <v>5553</v>
      </c>
      <c r="G1565" s="72" t="s">
        <v>7569</v>
      </c>
      <c r="H1565" s="72" t="s">
        <v>26</v>
      </c>
      <c r="I1565" s="72" t="s">
        <v>8026</v>
      </c>
      <c r="J1565" s="72" t="s">
        <v>8021</v>
      </c>
      <c r="K1565" s="72" t="s">
        <v>3131</v>
      </c>
      <c r="L1565" s="73">
        <v>45604</v>
      </c>
      <c r="M1565" s="74">
        <v>0.84567129629629634</v>
      </c>
      <c r="N1565" s="72">
        <v>189.72</v>
      </c>
      <c r="O1565" s="72">
        <v>1733.49</v>
      </c>
      <c r="P1565" s="72">
        <v>1923.21</v>
      </c>
      <c r="Q1565" s="72">
        <v>1307.27</v>
      </c>
      <c r="R1565" s="75">
        <v>45604</v>
      </c>
      <c r="S1565" s="72" t="str">
        <f>TEXT(Table15[[#This Row],[Billing_Date]],"YYYY")</f>
        <v>2024</v>
      </c>
      <c r="T1565" s="75">
        <v>45870</v>
      </c>
      <c r="U1565" s="72" t="s">
        <v>49</v>
      </c>
      <c r="V1565" s="72">
        <f>IF(Table15[[#This Row],[Payment_Status]]="Paid",1,0)</f>
        <v>0</v>
      </c>
      <c r="W1565" s="72">
        <f>IF(Table15[[#This Row],[Payment_Status]]="Unpaid",1,0)</f>
        <v>1</v>
      </c>
      <c r="X1565" s="72">
        <f>IF(Table15[[#This Row],[Payment_Status]]="Pending",1,0)</f>
        <v>0</v>
      </c>
      <c r="Y1565" s="72" t="s">
        <v>43</v>
      </c>
      <c r="Z1565" s="72" t="s">
        <v>39</v>
      </c>
      <c r="AA1565" s="72" t="s">
        <v>63</v>
      </c>
      <c r="AB1565" s="72">
        <v>110.8</v>
      </c>
      <c r="AC1565" s="72">
        <v>78.92</v>
      </c>
      <c r="AD1565" s="72" t="s">
        <v>32</v>
      </c>
      <c r="AE1565" s="73">
        <v>45305</v>
      </c>
      <c r="AF1565" s="72">
        <v>64</v>
      </c>
      <c r="AG1565" s="76" t="s">
        <v>40</v>
      </c>
    </row>
    <row r="1566" spans="5:33" x14ac:dyDescent="0.3">
      <c r="E1566" s="71" t="s">
        <v>3133</v>
      </c>
      <c r="F1566" s="72" t="s">
        <v>5555</v>
      </c>
      <c r="G1566" s="72" t="s">
        <v>7571</v>
      </c>
      <c r="H1566" s="72" t="s">
        <v>35</v>
      </c>
      <c r="I1566" s="72" t="s">
        <v>8026</v>
      </c>
      <c r="J1566" s="72" t="s">
        <v>8021</v>
      </c>
      <c r="K1566" s="72" t="s">
        <v>3134</v>
      </c>
      <c r="L1566" s="73">
        <v>45625</v>
      </c>
      <c r="M1566" s="74">
        <v>0.28152777777777777</v>
      </c>
      <c r="N1566" s="72">
        <v>460.6</v>
      </c>
      <c r="O1566" s="72">
        <v>4597.8</v>
      </c>
      <c r="P1566" s="72">
        <v>5058.3999999999996</v>
      </c>
      <c r="Q1566" s="72">
        <v>2599.2199999999998</v>
      </c>
      <c r="R1566" s="75">
        <v>45848</v>
      </c>
      <c r="S1566" s="72" t="str">
        <f>TEXT(Table15[[#This Row],[Billing_Date]],"YYYY")</f>
        <v>2025</v>
      </c>
      <c r="T1566" s="75">
        <v>45874</v>
      </c>
      <c r="U1566" s="72" t="s">
        <v>49</v>
      </c>
      <c r="V1566" s="72">
        <f>IF(Table15[[#This Row],[Payment_Status]]="Paid",1,0)</f>
        <v>0</v>
      </c>
      <c r="W1566" s="72">
        <f>IF(Table15[[#This Row],[Payment_Status]]="Unpaid",1,0)</f>
        <v>1</v>
      </c>
      <c r="X1566" s="72">
        <f>IF(Table15[[#This Row],[Payment_Status]]="Pending",1,0)</f>
        <v>0</v>
      </c>
      <c r="Y1566" s="72" t="s">
        <v>43</v>
      </c>
      <c r="Z1566" s="72" t="s">
        <v>39</v>
      </c>
      <c r="AA1566" s="72" t="s">
        <v>63</v>
      </c>
      <c r="AB1566" s="72">
        <v>224.54</v>
      </c>
      <c r="AC1566" s="72">
        <v>236.06</v>
      </c>
      <c r="AD1566" s="72" t="s">
        <v>46</v>
      </c>
      <c r="AE1566" s="73">
        <v>43968</v>
      </c>
      <c r="AF1566" s="72">
        <v>26</v>
      </c>
      <c r="AG1566" s="76" t="s">
        <v>33</v>
      </c>
    </row>
    <row r="1567" spans="5:33" x14ac:dyDescent="0.3">
      <c r="E1567" s="71" t="s">
        <v>3135</v>
      </c>
      <c r="F1567" s="72" t="s">
        <v>5556</v>
      </c>
      <c r="G1567" s="72" t="s">
        <v>7572</v>
      </c>
      <c r="H1567" s="72" t="s">
        <v>26</v>
      </c>
      <c r="I1567" s="72" t="s">
        <v>8031</v>
      </c>
      <c r="J1567" s="72" t="s">
        <v>8024</v>
      </c>
      <c r="K1567" s="72" t="s">
        <v>3136</v>
      </c>
      <c r="L1567" s="73">
        <v>45751</v>
      </c>
      <c r="M1567" s="74">
        <v>0.45821759259259259</v>
      </c>
      <c r="N1567" s="72">
        <v>458.36</v>
      </c>
      <c r="O1567" s="72">
        <v>1320.1</v>
      </c>
      <c r="P1567" s="72">
        <v>1778.46</v>
      </c>
      <c r="Q1567" s="72">
        <v>2380.1999999999998</v>
      </c>
      <c r="R1567" s="75">
        <v>45809</v>
      </c>
      <c r="S1567" s="72" t="str">
        <f>TEXT(Table15[[#This Row],[Billing_Date]],"YYYY")</f>
        <v>2025</v>
      </c>
      <c r="T1567" s="75">
        <v>45866</v>
      </c>
      <c r="U1567" s="72" t="s">
        <v>28</v>
      </c>
      <c r="V1567" s="72">
        <f>IF(Table15[[#This Row],[Payment_Status]]="Paid",1,0)</f>
        <v>1</v>
      </c>
      <c r="W1567" s="72">
        <f>IF(Table15[[#This Row],[Payment_Status]]="Unpaid",1,0)</f>
        <v>0</v>
      </c>
      <c r="X1567" s="72">
        <f>IF(Table15[[#This Row],[Payment_Status]]="Pending",1,0)</f>
        <v>0</v>
      </c>
      <c r="Y1567" s="72" t="s">
        <v>29</v>
      </c>
      <c r="Z1567" s="72" t="s">
        <v>39</v>
      </c>
      <c r="AA1567" s="72" t="s">
        <v>85</v>
      </c>
      <c r="AB1567" s="72">
        <v>247.11</v>
      </c>
      <c r="AC1567" s="72">
        <v>211.25</v>
      </c>
      <c r="AD1567" s="72" t="s">
        <v>32</v>
      </c>
      <c r="AE1567" s="73">
        <v>42528</v>
      </c>
      <c r="AF1567" s="72">
        <v>42</v>
      </c>
      <c r="AG1567" s="76" t="s">
        <v>33</v>
      </c>
    </row>
    <row r="1568" spans="5:33" x14ac:dyDescent="0.3">
      <c r="E1568" s="71" t="s">
        <v>3137</v>
      </c>
      <c r="F1568" s="72" t="s">
        <v>5557</v>
      </c>
      <c r="G1568" s="72" t="s">
        <v>7573</v>
      </c>
      <c r="H1568" s="72" t="s">
        <v>35</v>
      </c>
      <c r="I1568" s="72" t="s">
        <v>8030</v>
      </c>
      <c r="J1568" s="72" t="s">
        <v>8023</v>
      </c>
      <c r="K1568" s="72" t="s">
        <v>3138</v>
      </c>
      <c r="L1568" s="73">
        <v>45839</v>
      </c>
      <c r="M1568" s="74">
        <v>0.93988425925925922</v>
      </c>
      <c r="N1568" s="72">
        <v>51.04</v>
      </c>
      <c r="O1568" s="72">
        <v>1866.55</v>
      </c>
      <c r="P1568" s="72">
        <v>1917.59</v>
      </c>
      <c r="Q1568" s="72">
        <v>305.62</v>
      </c>
      <c r="R1568" s="75">
        <v>45841</v>
      </c>
      <c r="S1568" s="72" t="str">
        <f>TEXT(Table15[[#This Row],[Billing_Date]],"YYYY")</f>
        <v>2025</v>
      </c>
      <c r="T1568" s="75">
        <v>45879</v>
      </c>
      <c r="U1568" s="72" t="s">
        <v>49</v>
      </c>
      <c r="V1568" s="72">
        <f>IF(Table15[[#This Row],[Payment_Status]]="Paid",1,0)</f>
        <v>0</v>
      </c>
      <c r="W1568" s="72">
        <f>IF(Table15[[#This Row],[Payment_Status]]="Unpaid",1,0)</f>
        <v>1</v>
      </c>
      <c r="X1568" s="72">
        <f>IF(Table15[[#This Row],[Payment_Status]]="Pending",1,0)</f>
        <v>0</v>
      </c>
      <c r="Y1568" s="72" t="s">
        <v>58</v>
      </c>
      <c r="Z1568" s="72" t="s">
        <v>30</v>
      </c>
      <c r="AA1568" s="72" t="s">
        <v>51</v>
      </c>
      <c r="AB1568" s="72">
        <v>25.33</v>
      </c>
      <c r="AC1568" s="72">
        <v>25.71</v>
      </c>
      <c r="AD1568" s="72" t="s">
        <v>32</v>
      </c>
      <c r="AE1568" s="73">
        <v>42780</v>
      </c>
      <c r="AF1568" s="72">
        <v>69</v>
      </c>
      <c r="AG1568" s="76" t="s">
        <v>40</v>
      </c>
    </row>
    <row r="1569" spans="5:33" x14ac:dyDescent="0.3">
      <c r="E1569" s="71" t="s">
        <v>3139</v>
      </c>
      <c r="F1569" s="72" t="s">
        <v>5558</v>
      </c>
      <c r="G1569" s="72" t="s">
        <v>7574</v>
      </c>
      <c r="H1569" s="72" t="s">
        <v>26</v>
      </c>
      <c r="I1569" s="72" t="s">
        <v>8027</v>
      </c>
      <c r="J1569" s="72" t="s">
        <v>8022</v>
      </c>
      <c r="K1569" s="72" t="s">
        <v>3140</v>
      </c>
      <c r="L1569" s="73">
        <v>45599</v>
      </c>
      <c r="M1569" s="74">
        <v>0.8485300925925926</v>
      </c>
      <c r="N1569" s="72">
        <v>319.82</v>
      </c>
      <c r="O1569" s="72">
        <v>2573.7199999999998</v>
      </c>
      <c r="P1569" s="72">
        <v>2893.54</v>
      </c>
      <c r="Q1569" s="72">
        <v>1841.2</v>
      </c>
      <c r="R1569" s="75">
        <v>45725</v>
      </c>
      <c r="S1569" s="72" t="str">
        <f>TEXT(Table15[[#This Row],[Billing_Date]],"YYYY")</f>
        <v>2025</v>
      </c>
      <c r="T1569" s="75">
        <v>45877</v>
      </c>
      <c r="U1569" s="72" t="s">
        <v>37</v>
      </c>
      <c r="V1569" s="72">
        <f>IF(Table15[[#This Row],[Payment_Status]]="Paid",1,0)</f>
        <v>0</v>
      </c>
      <c r="W1569" s="72">
        <f>IF(Table15[[#This Row],[Payment_Status]]="Unpaid",1,0)</f>
        <v>0</v>
      </c>
      <c r="X1569" s="72">
        <f>IF(Table15[[#This Row],[Payment_Status]]="Pending",1,0)</f>
        <v>1</v>
      </c>
      <c r="Y1569" s="72" t="s">
        <v>43</v>
      </c>
      <c r="Z1569" s="72" t="s">
        <v>30</v>
      </c>
      <c r="AA1569" s="72" t="s">
        <v>51</v>
      </c>
      <c r="AB1569" s="72">
        <v>205.62</v>
      </c>
      <c r="AC1569" s="72">
        <v>114.2</v>
      </c>
      <c r="AD1569" s="72" t="s">
        <v>32</v>
      </c>
      <c r="AE1569" s="73">
        <v>44380</v>
      </c>
      <c r="AF1569" s="72">
        <v>66</v>
      </c>
      <c r="AG1569" s="76" t="s">
        <v>64</v>
      </c>
    </row>
    <row r="1570" spans="5:33" x14ac:dyDescent="0.3">
      <c r="E1570" s="71" t="s">
        <v>3141</v>
      </c>
      <c r="F1570" s="72" t="s">
        <v>5559</v>
      </c>
      <c r="G1570" s="72" t="s">
        <v>7575</v>
      </c>
      <c r="H1570" s="72" t="s">
        <v>35</v>
      </c>
      <c r="I1570" s="72" t="s">
        <v>8027</v>
      </c>
      <c r="J1570" s="72" t="s">
        <v>8022</v>
      </c>
      <c r="K1570" s="72" t="s">
        <v>3142</v>
      </c>
      <c r="L1570" s="73">
        <v>45631</v>
      </c>
      <c r="M1570" s="74">
        <v>0.18984953703703702</v>
      </c>
      <c r="N1570" s="72">
        <v>71.48</v>
      </c>
      <c r="O1570" s="72">
        <v>4743.88</v>
      </c>
      <c r="P1570" s="72">
        <v>4815.3599999999997</v>
      </c>
      <c r="Q1570" s="72">
        <v>535.30999999999995</v>
      </c>
      <c r="R1570" s="75">
        <v>45768</v>
      </c>
      <c r="S1570" s="72" t="str">
        <f>TEXT(Table15[[#This Row],[Billing_Date]],"YYYY")</f>
        <v>2025</v>
      </c>
      <c r="T1570" s="75">
        <v>45878</v>
      </c>
      <c r="U1570" s="72" t="s">
        <v>28</v>
      </c>
      <c r="V1570" s="72">
        <f>IF(Table15[[#This Row],[Payment_Status]]="Paid",1,0)</f>
        <v>1</v>
      </c>
      <c r="W1570" s="72">
        <f>IF(Table15[[#This Row],[Payment_Status]]="Unpaid",1,0)</f>
        <v>0</v>
      </c>
      <c r="X1570" s="72">
        <f>IF(Table15[[#This Row],[Payment_Status]]="Pending",1,0)</f>
        <v>0</v>
      </c>
      <c r="Y1570" s="72" t="s">
        <v>43</v>
      </c>
      <c r="Z1570" s="72" t="s">
        <v>30</v>
      </c>
      <c r="AA1570" s="72" t="s">
        <v>63</v>
      </c>
      <c r="AB1570" s="72">
        <v>48.2</v>
      </c>
      <c r="AC1570" s="72">
        <v>23.28</v>
      </c>
      <c r="AD1570" s="72" t="s">
        <v>46</v>
      </c>
      <c r="AE1570" s="73">
        <v>44810</v>
      </c>
      <c r="AF1570" s="72">
        <v>67</v>
      </c>
      <c r="AG1570" s="76" t="s">
        <v>40</v>
      </c>
    </row>
    <row r="1571" spans="5:33" x14ac:dyDescent="0.3">
      <c r="E1571" s="71" t="s">
        <v>3143</v>
      </c>
      <c r="F1571" s="72" t="s">
        <v>5560</v>
      </c>
      <c r="G1571" s="72" t="s">
        <v>7576</v>
      </c>
      <c r="H1571" s="72" t="s">
        <v>35</v>
      </c>
      <c r="I1571" s="72" t="s">
        <v>8027</v>
      </c>
      <c r="J1571" s="72" t="s">
        <v>8022</v>
      </c>
      <c r="K1571" s="72" t="s">
        <v>3144</v>
      </c>
      <c r="L1571" s="73">
        <v>45846</v>
      </c>
      <c r="M1571" s="74">
        <v>0.53378472222222217</v>
      </c>
      <c r="N1571" s="72">
        <v>291.02999999999997</v>
      </c>
      <c r="O1571" s="72">
        <v>3381.75</v>
      </c>
      <c r="P1571" s="72">
        <v>3672.7799999999902</v>
      </c>
      <c r="Q1571" s="72">
        <v>1554.28</v>
      </c>
      <c r="R1571" s="75">
        <v>45850</v>
      </c>
      <c r="S1571" s="72" t="str">
        <f>TEXT(Table15[[#This Row],[Billing_Date]],"YYYY")</f>
        <v>2025</v>
      </c>
      <c r="T1571" s="75">
        <v>45885</v>
      </c>
      <c r="U1571" s="72" t="s">
        <v>37</v>
      </c>
      <c r="V1571" s="72">
        <f>IF(Table15[[#This Row],[Payment_Status]]="Paid",1,0)</f>
        <v>0</v>
      </c>
      <c r="W1571" s="72">
        <f>IF(Table15[[#This Row],[Payment_Status]]="Unpaid",1,0)</f>
        <v>0</v>
      </c>
      <c r="X1571" s="72">
        <f>IF(Table15[[#This Row],[Payment_Status]]="Pending",1,0)</f>
        <v>1</v>
      </c>
      <c r="Y1571" s="72" t="s">
        <v>29</v>
      </c>
      <c r="Z1571" s="72" t="s">
        <v>30</v>
      </c>
      <c r="AA1571" s="72" t="s">
        <v>31</v>
      </c>
      <c r="AB1571" s="72">
        <v>186.1</v>
      </c>
      <c r="AC1571" s="72">
        <v>104.93</v>
      </c>
      <c r="AD1571" s="72" t="s">
        <v>32</v>
      </c>
      <c r="AE1571" s="73">
        <v>44655</v>
      </c>
      <c r="AF1571" s="72">
        <v>60</v>
      </c>
      <c r="AG1571" s="76" t="s">
        <v>33</v>
      </c>
    </row>
    <row r="1572" spans="5:33" x14ac:dyDescent="0.3">
      <c r="E1572" s="71" t="s">
        <v>3145</v>
      </c>
      <c r="F1572" s="72" t="s">
        <v>5561</v>
      </c>
      <c r="G1572" s="72" t="s">
        <v>7577</v>
      </c>
      <c r="H1572" s="72" t="s">
        <v>30</v>
      </c>
      <c r="I1572" s="72" t="s">
        <v>8028</v>
      </c>
      <c r="J1572" s="72" t="s">
        <v>8022</v>
      </c>
      <c r="K1572" s="72" t="s">
        <v>3146</v>
      </c>
      <c r="L1572" s="73">
        <v>45627</v>
      </c>
      <c r="M1572" s="74">
        <v>0.42189814814814813</v>
      </c>
      <c r="N1572" s="72">
        <v>328.98</v>
      </c>
      <c r="O1572" s="72">
        <v>2279.4699999999998</v>
      </c>
      <c r="P1572" s="72">
        <v>2608.4499999999998</v>
      </c>
      <c r="Q1572" s="72">
        <v>1939.3</v>
      </c>
      <c r="R1572" s="75">
        <v>45840</v>
      </c>
      <c r="S1572" s="72" t="str">
        <f>TEXT(Table15[[#This Row],[Billing_Date]],"YYYY")</f>
        <v>2025</v>
      </c>
      <c r="T1572" s="75">
        <v>45868</v>
      </c>
      <c r="U1572" s="72" t="s">
        <v>28</v>
      </c>
      <c r="V1572" s="72">
        <f>IF(Table15[[#This Row],[Payment_Status]]="Paid",1,0)</f>
        <v>1</v>
      </c>
      <c r="W1572" s="72">
        <f>IF(Table15[[#This Row],[Payment_Status]]="Unpaid",1,0)</f>
        <v>0</v>
      </c>
      <c r="X1572" s="72">
        <f>IF(Table15[[#This Row],[Payment_Status]]="Pending",1,0)</f>
        <v>0</v>
      </c>
      <c r="Y1572" s="72" t="s">
        <v>43</v>
      </c>
      <c r="Z1572" s="72" t="s">
        <v>39</v>
      </c>
      <c r="AA1572" s="72" t="s">
        <v>51</v>
      </c>
      <c r="AB1572" s="72">
        <v>213.59</v>
      </c>
      <c r="AC1572" s="72">
        <v>115.39</v>
      </c>
      <c r="AD1572" s="72" t="s">
        <v>46</v>
      </c>
      <c r="AE1572" s="73">
        <v>43974</v>
      </c>
      <c r="AF1572" s="72">
        <v>75</v>
      </c>
      <c r="AG1572" s="76" t="s">
        <v>40</v>
      </c>
    </row>
    <row r="1573" spans="5:33" x14ac:dyDescent="0.3">
      <c r="E1573" s="71" t="s">
        <v>3147</v>
      </c>
      <c r="F1573" s="72" t="s">
        <v>5562</v>
      </c>
      <c r="G1573" s="72" t="s">
        <v>7578</v>
      </c>
      <c r="H1573" s="72" t="s">
        <v>35</v>
      </c>
      <c r="I1573" s="72" t="s">
        <v>8026</v>
      </c>
      <c r="J1573" s="72" t="s">
        <v>8021</v>
      </c>
      <c r="K1573" s="72" t="s">
        <v>3148</v>
      </c>
      <c r="L1573" s="73">
        <v>45683</v>
      </c>
      <c r="M1573" s="74">
        <v>0.26770833333333333</v>
      </c>
      <c r="N1573" s="72">
        <v>129.66999999999999</v>
      </c>
      <c r="O1573" s="72">
        <v>1728.75</v>
      </c>
      <c r="P1573" s="72">
        <v>1858.42</v>
      </c>
      <c r="Q1573" s="72">
        <v>847.45</v>
      </c>
      <c r="R1573" s="75">
        <v>45848</v>
      </c>
      <c r="S1573" s="72" t="str">
        <f>TEXT(Table15[[#This Row],[Billing_Date]],"YYYY")</f>
        <v>2025</v>
      </c>
      <c r="T1573" s="75">
        <v>45867</v>
      </c>
      <c r="U1573" s="72" t="s">
        <v>49</v>
      </c>
      <c r="V1573" s="72">
        <f>IF(Table15[[#This Row],[Payment_Status]]="Paid",1,0)</f>
        <v>0</v>
      </c>
      <c r="W1573" s="72">
        <f>IF(Table15[[#This Row],[Payment_Status]]="Unpaid",1,0)</f>
        <v>1</v>
      </c>
      <c r="X1573" s="72">
        <f>IF(Table15[[#This Row],[Payment_Status]]="Pending",1,0)</f>
        <v>0</v>
      </c>
      <c r="Y1573" s="72" t="s">
        <v>29</v>
      </c>
      <c r="Z1573" s="72" t="s">
        <v>39</v>
      </c>
      <c r="AA1573" s="72" t="s">
        <v>31</v>
      </c>
      <c r="AB1573" s="72">
        <v>64.3</v>
      </c>
      <c r="AC1573" s="72">
        <v>65.37</v>
      </c>
      <c r="AD1573" s="72" t="s">
        <v>46</v>
      </c>
      <c r="AE1573" s="73">
        <v>45221</v>
      </c>
      <c r="AF1573" s="72">
        <v>60</v>
      </c>
      <c r="AG1573" s="76" t="s">
        <v>33</v>
      </c>
    </row>
    <row r="1574" spans="5:33" x14ac:dyDescent="0.3">
      <c r="E1574" s="71" t="s">
        <v>3149</v>
      </c>
      <c r="F1574" s="72" t="s">
        <v>5563</v>
      </c>
      <c r="G1574" s="72" t="s">
        <v>7579</v>
      </c>
      <c r="H1574" s="72" t="s">
        <v>30</v>
      </c>
      <c r="I1574" s="72" t="s">
        <v>8028</v>
      </c>
      <c r="J1574" s="72" t="s">
        <v>8022</v>
      </c>
      <c r="K1574" s="72" t="s">
        <v>3150</v>
      </c>
      <c r="L1574" s="73">
        <v>45717</v>
      </c>
      <c r="M1574" s="74">
        <v>0.8653819444444445</v>
      </c>
      <c r="N1574" s="72">
        <v>95.58</v>
      </c>
      <c r="O1574" s="72">
        <v>2161.1999999999998</v>
      </c>
      <c r="P1574" s="72">
        <v>2256.7799999999902</v>
      </c>
      <c r="Q1574" s="72">
        <v>624.91999999999996</v>
      </c>
      <c r="R1574" s="75">
        <v>45791</v>
      </c>
      <c r="S1574" s="72" t="str">
        <f>TEXT(Table15[[#This Row],[Billing_Date]],"YYYY")</f>
        <v>2025</v>
      </c>
      <c r="T1574" s="75">
        <v>45871</v>
      </c>
      <c r="U1574" s="72" t="s">
        <v>49</v>
      </c>
      <c r="V1574" s="72">
        <f>IF(Table15[[#This Row],[Payment_Status]]="Paid",1,0)</f>
        <v>0</v>
      </c>
      <c r="W1574" s="72">
        <f>IF(Table15[[#This Row],[Payment_Status]]="Unpaid",1,0)</f>
        <v>1</v>
      </c>
      <c r="X1574" s="72">
        <f>IF(Table15[[#This Row],[Payment_Status]]="Pending",1,0)</f>
        <v>0</v>
      </c>
      <c r="Y1574" s="72" t="s">
        <v>29</v>
      </c>
      <c r="Z1574" s="72" t="s">
        <v>30</v>
      </c>
      <c r="AA1574" s="72" t="s">
        <v>85</v>
      </c>
      <c r="AB1574" s="72">
        <v>57.14</v>
      </c>
      <c r="AC1574" s="72">
        <v>38.44</v>
      </c>
      <c r="AD1574" s="72" t="s">
        <v>32</v>
      </c>
      <c r="AE1574" s="73">
        <v>45144</v>
      </c>
      <c r="AF1574" s="72">
        <v>54</v>
      </c>
      <c r="AG1574" s="76" t="s">
        <v>64</v>
      </c>
    </row>
    <row r="1575" spans="5:33" x14ac:dyDescent="0.3">
      <c r="E1575" s="71" t="s">
        <v>3151</v>
      </c>
      <c r="F1575" s="72" t="s">
        <v>5564</v>
      </c>
      <c r="G1575" s="72" t="s">
        <v>7580</v>
      </c>
      <c r="H1575" s="72" t="s">
        <v>35</v>
      </c>
      <c r="I1575" s="72" t="s">
        <v>8030</v>
      </c>
      <c r="J1575" s="72" t="s">
        <v>8023</v>
      </c>
      <c r="K1575" s="72" t="s">
        <v>3152</v>
      </c>
      <c r="L1575" s="73">
        <v>45658</v>
      </c>
      <c r="M1575" s="74">
        <v>0.12012731481481481</v>
      </c>
      <c r="N1575" s="72">
        <v>368.39</v>
      </c>
      <c r="O1575" s="72">
        <v>3241.5</v>
      </c>
      <c r="P1575" s="72">
        <v>3609.89</v>
      </c>
      <c r="Q1575" s="72">
        <v>1850.05</v>
      </c>
      <c r="R1575" s="75">
        <v>45772</v>
      </c>
      <c r="S1575" s="72" t="str">
        <f>TEXT(Table15[[#This Row],[Billing_Date]],"YYYY")</f>
        <v>2025</v>
      </c>
      <c r="T1575" s="75">
        <v>45882</v>
      </c>
      <c r="U1575" s="72" t="s">
        <v>49</v>
      </c>
      <c r="V1575" s="72">
        <f>IF(Table15[[#This Row],[Payment_Status]]="Paid",1,0)</f>
        <v>0</v>
      </c>
      <c r="W1575" s="72">
        <f>IF(Table15[[#This Row],[Payment_Status]]="Unpaid",1,0)</f>
        <v>1</v>
      </c>
      <c r="X1575" s="72">
        <f>IF(Table15[[#This Row],[Payment_Status]]="Pending",1,0)</f>
        <v>0</v>
      </c>
      <c r="Y1575" s="72" t="s">
        <v>58</v>
      </c>
      <c r="Z1575" s="72" t="s">
        <v>39</v>
      </c>
      <c r="AA1575" s="72" t="s">
        <v>85</v>
      </c>
      <c r="AB1575" s="72">
        <v>237.91</v>
      </c>
      <c r="AC1575" s="72">
        <v>130.47999999999999</v>
      </c>
      <c r="AD1575" s="72" t="s">
        <v>46</v>
      </c>
      <c r="AE1575" s="73">
        <v>43171</v>
      </c>
      <c r="AF1575" s="72">
        <v>59</v>
      </c>
      <c r="AG1575" s="76" t="s">
        <v>64</v>
      </c>
    </row>
    <row r="1576" spans="5:33" x14ac:dyDescent="0.3">
      <c r="E1576" s="71" t="s">
        <v>3153</v>
      </c>
      <c r="F1576" s="72" t="s">
        <v>5565</v>
      </c>
      <c r="G1576" s="72" t="s">
        <v>7581</v>
      </c>
      <c r="H1576" s="72" t="s">
        <v>26</v>
      </c>
      <c r="I1576" s="72" t="s">
        <v>8026</v>
      </c>
      <c r="J1576" s="72" t="s">
        <v>8021</v>
      </c>
      <c r="K1576" s="72" t="s">
        <v>3154</v>
      </c>
      <c r="L1576" s="73">
        <v>45654</v>
      </c>
      <c r="M1576" s="74">
        <v>0.27645833333333331</v>
      </c>
      <c r="N1576" s="72">
        <v>35.799999999999997</v>
      </c>
      <c r="O1576" s="72">
        <v>3116.23</v>
      </c>
      <c r="P1576" s="72">
        <v>3152.03</v>
      </c>
      <c r="Q1576" s="72">
        <v>256.89999999999998</v>
      </c>
      <c r="R1576" s="75">
        <v>45744</v>
      </c>
      <c r="S1576" s="72" t="str">
        <f>TEXT(Table15[[#This Row],[Billing_Date]],"YYYY")</f>
        <v>2025</v>
      </c>
      <c r="T1576" s="75">
        <v>45869</v>
      </c>
      <c r="U1576" s="72" t="s">
        <v>28</v>
      </c>
      <c r="V1576" s="72">
        <f>IF(Table15[[#This Row],[Payment_Status]]="Paid",1,0)</f>
        <v>1</v>
      </c>
      <c r="W1576" s="72">
        <f>IF(Table15[[#This Row],[Payment_Status]]="Unpaid",1,0)</f>
        <v>0</v>
      </c>
      <c r="X1576" s="72">
        <f>IF(Table15[[#This Row],[Payment_Status]]="Pending",1,0)</f>
        <v>0</v>
      </c>
      <c r="Y1576" s="72" t="s">
        <v>43</v>
      </c>
      <c r="Z1576" s="72" t="s">
        <v>30</v>
      </c>
      <c r="AA1576" s="72" t="s">
        <v>63</v>
      </c>
      <c r="AB1576" s="72">
        <v>24.49</v>
      </c>
      <c r="AC1576" s="72">
        <v>11.31</v>
      </c>
      <c r="AD1576" s="72" t="s">
        <v>46</v>
      </c>
      <c r="AE1576" s="73">
        <v>42962</v>
      </c>
      <c r="AF1576" s="72">
        <v>52</v>
      </c>
      <c r="AG1576" s="76" t="s">
        <v>64</v>
      </c>
    </row>
    <row r="1577" spans="5:33" x14ac:dyDescent="0.3">
      <c r="E1577" s="71" t="s">
        <v>3157</v>
      </c>
      <c r="F1577" s="72" t="s">
        <v>5567</v>
      </c>
      <c r="G1577" s="72" t="s">
        <v>7583</v>
      </c>
      <c r="H1577" s="72" t="s">
        <v>35</v>
      </c>
      <c r="I1577" s="72" t="s">
        <v>8031</v>
      </c>
      <c r="J1577" s="72" t="s">
        <v>8024</v>
      </c>
      <c r="K1577" s="72" t="s">
        <v>3158</v>
      </c>
      <c r="L1577" s="73">
        <v>45740</v>
      </c>
      <c r="M1577" s="74">
        <v>0.78738425925925926</v>
      </c>
      <c r="N1577" s="72">
        <v>475.16</v>
      </c>
      <c r="O1577" s="72">
        <v>1112.47</v>
      </c>
      <c r="P1577" s="72">
        <v>1587.63</v>
      </c>
      <c r="Q1577" s="72">
        <v>2690.94</v>
      </c>
      <c r="R1577" s="75">
        <v>45742</v>
      </c>
      <c r="S1577" s="72" t="str">
        <f>TEXT(Table15[[#This Row],[Billing_Date]],"YYYY")</f>
        <v>2025</v>
      </c>
      <c r="T1577" s="75">
        <v>45874</v>
      </c>
      <c r="U1577" s="72" t="s">
        <v>49</v>
      </c>
      <c r="V1577" s="72">
        <f>IF(Table15[[#This Row],[Payment_Status]]="Paid",1,0)</f>
        <v>0</v>
      </c>
      <c r="W1577" s="72">
        <f>IF(Table15[[#This Row],[Payment_Status]]="Unpaid",1,0)</f>
        <v>1</v>
      </c>
      <c r="X1577" s="72">
        <f>IF(Table15[[#This Row],[Payment_Status]]="Pending",1,0)</f>
        <v>0</v>
      </c>
      <c r="Y1577" s="72" t="s">
        <v>50</v>
      </c>
      <c r="Z1577" s="72" t="s">
        <v>39</v>
      </c>
      <c r="AA1577" s="72" t="s">
        <v>63</v>
      </c>
      <c r="AB1577" s="72">
        <v>321.31</v>
      </c>
      <c r="AC1577" s="72">
        <v>153.85</v>
      </c>
      <c r="AD1577" s="72" t="s">
        <v>46</v>
      </c>
      <c r="AE1577" s="73">
        <v>44242</v>
      </c>
      <c r="AF1577" s="72">
        <v>40</v>
      </c>
      <c r="AG1577" s="76" t="s">
        <v>40</v>
      </c>
    </row>
    <row r="1578" spans="5:33" x14ac:dyDescent="0.3">
      <c r="E1578" s="71" t="s">
        <v>3159</v>
      </c>
      <c r="F1578" s="72" t="s">
        <v>5568</v>
      </c>
      <c r="G1578" s="72" t="s">
        <v>7584</v>
      </c>
      <c r="H1578" s="72" t="s">
        <v>30</v>
      </c>
      <c r="I1578" s="72" t="s">
        <v>8025</v>
      </c>
      <c r="J1578" s="72" t="s">
        <v>8020</v>
      </c>
      <c r="K1578" s="72" t="s">
        <v>3160</v>
      </c>
      <c r="L1578" s="73">
        <v>45654</v>
      </c>
      <c r="M1578" s="74">
        <v>0.44403935185185184</v>
      </c>
      <c r="N1578" s="72">
        <v>274.02</v>
      </c>
      <c r="O1578" s="72">
        <v>2212.35</v>
      </c>
      <c r="P1578" s="72">
        <v>2486.37</v>
      </c>
      <c r="Q1578" s="72">
        <v>1651.96</v>
      </c>
      <c r="R1578" s="75">
        <v>45656</v>
      </c>
      <c r="S1578" s="72" t="str">
        <f>TEXT(Table15[[#This Row],[Billing_Date]],"YYYY")</f>
        <v>2024</v>
      </c>
      <c r="T1578" s="75">
        <v>45865</v>
      </c>
      <c r="U1578" s="72" t="s">
        <v>49</v>
      </c>
      <c r="V1578" s="72">
        <f>IF(Table15[[#This Row],[Payment_Status]]="Paid",1,0)</f>
        <v>0</v>
      </c>
      <c r="W1578" s="72">
        <f>IF(Table15[[#This Row],[Payment_Status]]="Unpaid",1,0)</f>
        <v>1</v>
      </c>
      <c r="X1578" s="72">
        <f>IF(Table15[[#This Row],[Payment_Status]]="Pending",1,0)</f>
        <v>0</v>
      </c>
      <c r="Y1578" s="72" t="s">
        <v>58</v>
      </c>
      <c r="Z1578" s="72" t="s">
        <v>39</v>
      </c>
      <c r="AA1578" s="72" t="s">
        <v>63</v>
      </c>
      <c r="AB1578" s="72">
        <v>134.04</v>
      </c>
      <c r="AC1578" s="72">
        <v>139.97999999999999</v>
      </c>
      <c r="AD1578" s="72" t="s">
        <v>46</v>
      </c>
      <c r="AE1578" s="73">
        <v>45392</v>
      </c>
      <c r="AF1578" s="72">
        <v>34</v>
      </c>
      <c r="AG1578" s="76" t="s">
        <v>40</v>
      </c>
    </row>
    <row r="1579" spans="5:33" x14ac:dyDescent="0.3">
      <c r="E1579" s="71" t="s">
        <v>3161</v>
      </c>
      <c r="F1579" s="72" t="s">
        <v>5569</v>
      </c>
      <c r="G1579" s="72" t="s">
        <v>7585</v>
      </c>
      <c r="H1579" s="72" t="s">
        <v>30</v>
      </c>
      <c r="I1579" s="72" t="s">
        <v>8029</v>
      </c>
      <c r="J1579" s="72" t="s">
        <v>8020</v>
      </c>
      <c r="K1579" s="72" t="s">
        <v>3162</v>
      </c>
      <c r="L1579" s="73">
        <v>45578</v>
      </c>
      <c r="M1579" s="74">
        <v>0.51894675925925926</v>
      </c>
      <c r="N1579" s="72">
        <v>392.55</v>
      </c>
      <c r="O1579" s="72">
        <v>1470.33</v>
      </c>
      <c r="P1579" s="72">
        <v>1862.8799999999901</v>
      </c>
      <c r="Q1579" s="72">
        <v>1873.7</v>
      </c>
      <c r="R1579" s="75">
        <v>45590</v>
      </c>
      <c r="S1579" s="72" t="str">
        <f>TEXT(Table15[[#This Row],[Billing_Date]],"YYYY")</f>
        <v>2024</v>
      </c>
      <c r="T1579" s="75">
        <v>45885</v>
      </c>
      <c r="U1579" s="72" t="s">
        <v>49</v>
      </c>
      <c r="V1579" s="72">
        <f>IF(Table15[[#This Row],[Payment_Status]]="Paid",1,0)</f>
        <v>0</v>
      </c>
      <c r="W1579" s="72">
        <f>IF(Table15[[#This Row],[Payment_Status]]="Unpaid",1,0)</f>
        <v>1</v>
      </c>
      <c r="X1579" s="72">
        <f>IF(Table15[[#This Row],[Payment_Status]]="Pending",1,0)</f>
        <v>0</v>
      </c>
      <c r="Y1579" s="72" t="s">
        <v>29</v>
      </c>
      <c r="Z1579" s="72" t="s">
        <v>30</v>
      </c>
      <c r="AA1579" s="72" t="s">
        <v>51</v>
      </c>
      <c r="AB1579" s="72">
        <v>206.84</v>
      </c>
      <c r="AC1579" s="72">
        <v>185.71</v>
      </c>
      <c r="AD1579" s="72" t="s">
        <v>46</v>
      </c>
      <c r="AE1579" s="73">
        <v>43476</v>
      </c>
      <c r="AF1579" s="72">
        <v>65</v>
      </c>
      <c r="AG1579" s="76" t="s">
        <v>40</v>
      </c>
    </row>
    <row r="1580" spans="5:33" x14ac:dyDescent="0.3">
      <c r="E1580" s="71" t="s">
        <v>3163</v>
      </c>
      <c r="F1580" s="72" t="s">
        <v>5570</v>
      </c>
      <c r="G1580" s="72" t="s">
        <v>7586</v>
      </c>
      <c r="H1580" s="72" t="s">
        <v>35</v>
      </c>
      <c r="I1580" s="72" t="s">
        <v>8029</v>
      </c>
      <c r="J1580" s="72" t="s">
        <v>8020</v>
      </c>
      <c r="K1580" s="72" t="s">
        <v>3164</v>
      </c>
      <c r="L1580" s="73">
        <v>45607</v>
      </c>
      <c r="M1580" s="74">
        <v>9.8807870370370365E-2</v>
      </c>
      <c r="N1580" s="72">
        <v>371.58</v>
      </c>
      <c r="O1580" s="72">
        <v>2189.0500000000002</v>
      </c>
      <c r="P1580" s="72">
        <v>2560.63</v>
      </c>
      <c r="Q1580" s="72">
        <v>1695.64</v>
      </c>
      <c r="R1580" s="75">
        <v>45653</v>
      </c>
      <c r="S1580" s="72" t="str">
        <f>TEXT(Table15[[#This Row],[Billing_Date]],"YYYY")</f>
        <v>2024</v>
      </c>
      <c r="T1580" s="75">
        <v>45883</v>
      </c>
      <c r="U1580" s="72" t="s">
        <v>49</v>
      </c>
      <c r="V1580" s="72">
        <f>IF(Table15[[#This Row],[Payment_Status]]="Paid",1,0)</f>
        <v>0</v>
      </c>
      <c r="W1580" s="72">
        <f>IF(Table15[[#This Row],[Payment_Status]]="Unpaid",1,0)</f>
        <v>1</v>
      </c>
      <c r="X1580" s="72">
        <f>IF(Table15[[#This Row],[Payment_Status]]="Pending",1,0)</f>
        <v>0</v>
      </c>
      <c r="Y1580" s="72" t="s">
        <v>29</v>
      </c>
      <c r="Z1580" s="72" t="s">
        <v>30</v>
      </c>
      <c r="AA1580" s="72" t="s">
        <v>51</v>
      </c>
      <c r="AB1580" s="72">
        <v>179.33</v>
      </c>
      <c r="AC1580" s="72">
        <v>192.25</v>
      </c>
      <c r="AD1580" s="72" t="s">
        <v>46</v>
      </c>
      <c r="AE1580" s="73">
        <v>42938</v>
      </c>
      <c r="AF1580" s="72">
        <v>45</v>
      </c>
      <c r="AG1580" s="76" t="s">
        <v>33</v>
      </c>
    </row>
    <row r="1581" spans="5:33" x14ac:dyDescent="0.3">
      <c r="E1581" s="71" t="s">
        <v>3165</v>
      </c>
      <c r="F1581" s="72" t="s">
        <v>5571</v>
      </c>
      <c r="G1581" s="72" t="s">
        <v>7587</v>
      </c>
      <c r="H1581" s="72" t="s">
        <v>35</v>
      </c>
      <c r="I1581" s="72" t="s">
        <v>8026</v>
      </c>
      <c r="J1581" s="72" t="s">
        <v>8021</v>
      </c>
      <c r="K1581" s="72" t="s">
        <v>3166</v>
      </c>
      <c r="L1581" s="73">
        <v>45531</v>
      </c>
      <c r="M1581" s="74">
        <v>0.74853009259259262</v>
      </c>
      <c r="N1581" s="72">
        <v>196.9</v>
      </c>
      <c r="O1581" s="72">
        <v>1075.74</v>
      </c>
      <c r="P1581" s="72">
        <v>1272.6400000000001</v>
      </c>
      <c r="Q1581" s="72">
        <v>1299.79</v>
      </c>
      <c r="R1581" s="75">
        <v>45787</v>
      </c>
      <c r="S1581" s="72" t="str">
        <f>TEXT(Table15[[#This Row],[Billing_Date]],"YYYY")</f>
        <v>2025</v>
      </c>
      <c r="T1581" s="75">
        <v>45885</v>
      </c>
      <c r="U1581" s="72" t="s">
        <v>37</v>
      </c>
      <c r="V1581" s="72">
        <f>IF(Table15[[#This Row],[Payment_Status]]="Paid",1,0)</f>
        <v>0</v>
      </c>
      <c r="W1581" s="72">
        <f>IF(Table15[[#This Row],[Payment_Status]]="Unpaid",1,0)</f>
        <v>0</v>
      </c>
      <c r="X1581" s="72">
        <f>IF(Table15[[#This Row],[Payment_Status]]="Pending",1,0)</f>
        <v>1</v>
      </c>
      <c r="Y1581" s="72" t="s">
        <v>58</v>
      </c>
      <c r="Z1581" s="72" t="s">
        <v>30</v>
      </c>
      <c r="AA1581" s="72" t="s">
        <v>45</v>
      </c>
      <c r="AB1581" s="72">
        <v>99.92</v>
      </c>
      <c r="AC1581" s="72">
        <v>96.98</v>
      </c>
      <c r="AD1581" s="72" t="s">
        <v>46</v>
      </c>
      <c r="AE1581" s="73">
        <v>43661</v>
      </c>
      <c r="AF1581" s="72">
        <v>53</v>
      </c>
      <c r="AG1581" s="76" t="s">
        <v>33</v>
      </c>
    </row>
    <row r="1582" spans="5:33" x14ac:dyDescent="0.3">
      <c r="E1582" s="71" t="s">
        <v>3167</v>
      </c>
      <c r="F1582" s="72" t="s">
        <v>5572</v>
      </c>
      <c r="G1582" s="72" t="s">
        <v>7588</v>
      </c>
      <c r="H1582" s="72" t="s">
        <v>35</v>
      </c>
      <c r="I1582" s="72" t="s">
        <v>8027</v>
      </c>
      <c r="J1582" s="72" t="s">
        <v>8022</v>
      </c>
      <c r="K1582" s="72" t="s">
        <v>3168</v>
      </c>
      <c r="L1582" s="73">
        <v>45559</v>
      </c>
      <c r="M1582" s="74">
        <v>0.42427083333333332</v>
      </c>
      <c r="N1582" s="72">
        <v>300.89999999999998</v>
      </c>
      <c r="O1582" s="72">
        <v>4952.32</v>
      </c>
      <c r="P1582" s="72">
        <v>5253.2199999999903</v>
      </c>
      <c r="Q1582" s="72">
        <v>1904.18</v>
      </c>
      <c r="R1582" s="75">
        <v>45701</v>
      </c>
      <c r="S1582" s="72" t="str">
        <f>TEXT(Table15[[#This Row],[Billing_Date]],"YYYY")</f>
        <v>2025</v>
      </c>
      <c r="T1582" s="75">
        <v>45878</v>
      </c>
      <c r="U1582" s="72" t="s">
        <v>49</v>
      </c>
      <c r="V1582" s="72">
        <f>IF(Table15[[#This Row],[Payment_Status]]="Paid",1,0)</f>
        <v>0</v>
      </c>
      <c r="W1582" s="72">
        <f>IF(Table15[[#This Row],[Payment_Status]]="Unpaid",1,0)</f>
        <v>1</v>
      </c>
      <c r="X1582" s="72">
        <f>IF(Table15[[#This Row],[Payment_Status]]="Pending",1,0)</f>
        <v>0</v>
      </c>
      <c r="Y1582" s="72" t="s">
        <v>29</v>
      </c>
      <c r="Z1582" s="72" t="s">
        <v>39</v>
      </c>
      <c r="AA1582" s="72" t="s">
        <v>63</v>
      </c>
      <c r="AB1582" s="72">
        <v>152.61000000000001</v>
      </c>
      <c r="AC1582" s="72">
        <v>148.29</v>
      </c>
      <c r="AD1582" s="72" t="s">
        <v>32</v>
      </c>
      <c r="AE1582" s="73">
        <v>44109</v>
      </c>
      <c r="AF1582" s="72">
        <v>18</v>
      </c>
      <c r="AG1582" s="76" t="s">
        <v>64</v>
      </c>
    </row>
    <row r="1583" spans="5:33" x14ac:dyDescent="0.3">
      <c r="E1583" s="71" t="s">
        <v>2978</v>
      </c>
      <c r="F1583" s="72" t="s">
        <v>5573</v>
      </c>
      <c r="G1583" s="72" t="s">
        <v>7589</v>
      </c>
      <c r="H1583" s="72" t="s">
        <v>30</v>
      </c>
      <c r="I1583" s="72" t="s">
        <v>8026</v>
      </c>
      <c r="J1583" s="72" t="s">
        <v>8021</v>
      </c>
      <c r="K1583" s="72" t="s">
        <v>2979</v>
      </c>
      <c r="L1583" s="73">
        <v>45682</v>
      </c>
      <c r="M1583" s="74">
        <v>0.14276620370370371</v>
      </c>
      <c r="N1583" s="72">
        <v>402.14</v>
      </c>
      <c r="O1583" s="72">
        <v>2930.23</v>
      </c>
      <c r="P1583" s="72">
        <v>3332.37</v>
      </c>
      <c r="Q1583" s="72">
        <v>2339.4499999999998</v>
      </c>
      <c r="R1583" s="75">
        <v>45686</v>
      </c>
      <c r="S1583" s="72" t="str">
        <f>TEXT(Table15[[#This Row],[Billing_Date]],"YYYY")</f>
        <v>2025</v>
      </c>
      <c r="T1583" s="75">
        <v>45866</v>
      </c>
      <c r="U1583" s="72" t="s">
        <v>49</v>
      </c>
      <c r="V1583" s="72">
        <f>IF(Table15[[#This Row],[Payment_Status]]="Paid",1,0)</f>
        <v>0</v>
      </c>
      <c r="W1583" s="72">
        <f>IF(Table15[[#This Row],[Payment_Status]]="Unpaid",1,0)</f>
        <v>1</v>
      </c>
      <c r="X1583" s="72">
        <f>IF(Table15[[#This Row],[Payment_Status]]="Pending",1,0)</f>
        <v>0</v>
      </c>
      <c r="Y1583" s="72" t="s">
        <v>43</v>
      </c>
      <c r="Z1583" s="72" t="s">
        <v>44</v>
      </c>
      <c r="AA1583" s="72" t="s">
        <v>45</v>
      </c>
      <c r="AB1583" s="72">
        <v>278.36</v>
      </c>
      <c r="AC1583" s="72">
        <v>123.78</v>
      </c>
      <c r="AD1583" s="72" t="s">
        <v>46</v>
      </c>
      <c r="AE1583" s="73">
        <v>43830</v>
      </c>
      <c r="AF1583" s="72">
        <v>25</v>
      </c>
      <c r="AG1583" s="76" t="s">
        <v>64</v>
      </c>
    </row>
    <row r="1584" spans="5:33" x14ac:dyDescent="0.3">
      <c r="E1584" s="71" t="s">
        <v>3171</v>
      </c>
      <c r="F1584" s="72" t="s">
        <v>5574</v>
      </c>
      <c r="G1584" s="72" t="s">
        <v>7590</v>
      </c>
      <c r="H1584" s="72" t="s">
        <v>30</v>
      </c>
      <c r="I1584" s="72" t="s">
        <v>8030</v>
      </c>
      <c r="J1584" s="72" t="s">
        <v>8023</v>
      </c>
      <c r="K1584" s="72" t="s">
        <v>3172</v>
      </c>
      <c r="L1584" s="73">
        <v>45528</v>
      </c>
      <c r="M1584" s="74">
        <v>0.31057870370370372</v>
      </c>
      <c r="N1584" s="72">
        <v>133.05000000000001</v>
      </c>
      <c r="O1584" s="72">
        <v>4373.29</v>
      </c>
      <c r="P1584" s="72">
        <v>4506.34</v>
      </c>
      <c r="Q1584" s="72">
        <v>952.52</v>
      </c>
      <c r="R1584" s="75">
        <v>45701</v>
      </c>
      <c r="S1584" s="72" t="str">
        <f>TEXT(Table15[[#This Row],[Billing_Date]],"YYYY")</f>
        <v>2025</v>
      </c>
      <c r="T1584" s="75">
        <v>45869</v>
      </c>
      <c r="U1584" s="72" t="s">
        <v>28</v>
      </c>
      <c r="V1584" s="72">
        <f>IF(Table15[[#This Row],[Payment_Status]]="Paid",1,0)</f>
        <v>1</v>
      </c>
      <c r="W1584" s="72">
        <f>IF(Table15[[#This Row],[Payment_Status]]="Unpaid",1,0)</f>
        <v>0</v>
      </c>
      <c r="X1584" s="72">
        <f>IF(Table15[[#This Row],[Payment_Status]]="Pending",1,0)</f>
        <v>0</v>
      </c>
      <c r="Y1584" s="72" t="s">
        <v>43</v>
      </c>
      <c r="Z1584" s="72" t="s">
        <v>30</v>
      </c>
      <c r="AA1584" s="72" t="s">
        <v>31</v>
      </c>
      <c r="AB1584" s="72">
        <v>68.2</v>
      </c>
      <c r="AC1584" s="72">
        <v>64.849999999999994</v>
      </c>
      <c r="AD1584" s="72" t="s">
        <v>46</v>
      </c>
      <c r="AE1584" s="73">
        <v>44745</v>
      </c>
      <c r="AF1584" s="72">
        <v>75</v>
      </c>
      <c r="AG1584" s="76" t="s">
        <v>40</v>
      </c>
    </row>
    <row r="1585" spans="5:33" x14ac:dyDescent="0.3">
      <c r="E1585" s="71" t="s">
        <v>2161</v>
      </c>
      <c r="F1585" s="72" t="s">
        <v>5575</v>
      </c>
      <c r="G1585" s="72" t="s">
        <v>7591</v>
      </c>
      <c r="H1585" s="72" t="s">
        <v>35</v>
      </c>
      <c r="I1585" s="72" t="s">
        <v>8031</v>
      </c>
      <c r="J1585" s="72" t="s">
        <v>8024</v>
      </c>
      <c r="K1585" s="72" t="s">
        <v>2162</v>
      </c>
      <c r="L1585" s="73">
        <v>45795</v>
      </c>
      <c r="M1585" s="74">
        <v>0.74998842592592596</v>
      </c>
      <c r="N1585" s="72">
        <v>265.94</v>
      </c>
      <c r="O1585" s="72">
        <v>3769.4</v>
      </c>
      <c r="P1585" s="72">
        <v>4035.34</v>
      </c>
      <c r="Q1585" s="72">
        <v>1991.24</v>
      </c>
      <c r="R1585" s="75">
        <v>45797</v>
      </c>
      <c r="S1585" s="72" t="str">
        <f>TEXT(Table15[[#This Row],[Billing_Date]],"YYYY")</f>
        <v>2025</v>
      </c>
      <c r="T1585" s="75">
        <v>45866</v>
      </c>
      <c r="U1585" s="72" t="s">
        <v>49</v>
      </c>
      <c r="V1585" s="72">
        <f>IF(Table15[[#This Row],[Payment_Status]]="Paid",1,0)</f>
        <v>0</v>
      </c>
      <c r="W1585" s="72">
        <f>IF(Table15[[#This Row],[Payment_Status]]="Unpaid",1,0)</f>
        <v>1</v>
      </c>
      <c r="X1585" s="72">
        <f>IF(Table15[[#This Row],[Payment_Status]]="Pending",1,0)</f>
        <v>0</v>
      </c>
      <c r="Y1585" s="72" t="s">
        <v>29</v>
      </c>
      <c r="Z1585" s="72" t="s">
        <v>30</v>
      </c>
      <c r="AA1585" s="72" t="s">
        <v>31</v>
      </c>
      <c r="AB1585" s="72">
        <v>170.39</v>
      </c>
      <c r="AC1585" s="72">
        <v>95.55</v>
      </c>
      <c r="AD1585" s="72" t="s">
        <v>32</v>
      </c>
      <c r="AE1585" s="73">
        <v>42277</v>
      </c>
      <c r="AF1585" s="72">
        <v>26</v>
      </c>
      <c r="AG1585" s="76" t="s">
        <v>40</v>
      </c>
    </row>
    <row r="1586" spans="5:33" x14ac:dyDescent="0.3">
      <c r="E1586" s="71" t="s">
        <v>3175</v>
      </c>
      <c r="F1586" s="72" t="s">
        <v>5576</v>
      </c>
      <c r="G1586" s="72" t="s">
        <v>7592</v>
      </c>
      <c r="H1586" s="72" t="s">
        <v>26</v>
      </c>
      <c r="I1586" s="72" t="s">
        <v>8031</v>
      </c>
      <c r="J1586" s="72" t="s">
        <v>8024</v>
      </c>
      <c r="K1586" s="72" t="s">
        <v>3176</v>
      </c>
      <c r="L1586" s="73">
        <v>45768</v>
      </c>
      <c r="M1586" s="74">
        <v>0.60192129629629632</v>
      </c>
      <c r="N1586" s="72">
        <v>456.55</v>
      </c>
      <c r="O1586" s="72">
        <v>1102.69</v>
      </c>
      <c r="P1586" s="72">
        <v>1559.24</v>
      </c>
      <c r="Q1586" s="72">
        <v>2819.43</v>
      </c>
      <c r="R1586" s="75">
        <v>45773</v>
      </c>
      <c r="S1586" s="72" t="str">
        <f>TEXT(Table15[[#This Row],[Billing_Date]],"YYYY")</f>
        <v>2025</v>
      </c>
      <c r="T1586" s="75">
        <v>45865</v>
      </c>
      <c r="U1586" s="72" t="s">
        <v>37</v>
      </c>
      <c r="V1586" s="72">
        <f>IF(Table15[[#This Row],[Payment_Status]]="Paid",1,0)</f>
        <v>0</v>
      </c>
      <c r="W1586" s="72">
        <f>IF(Table15[[#This Row],[Payment_Status]]="Unpaid",1,0)</f>
        <v>0</v>
      </c>
      <c r="X1586" s="72">
        <f>IF(Table15[[#This Row],[Payment_Status]]="Pending",1,0)</f>
        <v>1</v>
      </c>
      <c r="Y1586" s="72" t="s">
        <v>50</v>
      </c>
      <c r="Z1586" s="72" t="s">
        <v>44</v>
      </c>
      <c r="AA1586" s="72" t="s">
        <v>45</v>
      </c>
      <c r="AB1586" s="72">
        <v>183.29</v>
      </c>
      <c r="AC1586" s="72">
        <v>273.26</v>
      </c>
      <c r="AD1586" s="72" t="s">
        <v>46</v>
      </c>
      <c r="AE1586" s="73">
        <v>44250</v>
      </c>
      <c r="AF1586" s="72">
        <v>21</v>
      </c>
      <c r="AG1586" s="76" t="s">
        <v>33</v>
      </c>
    </row>
    <row r="1587" spans="5:33" x14ac:dyDescent="0.3">
      <c r="E1587" s="71" t="s">
        <v>3177</v>
      </c>
      <c r="F1587" s="72" t="s">
        <v>5577</v>
      </c>
      <c r="G1587" s="72" t="s">
        <v>7593</v>
      </c>
      <c r="H1587" s="72" t="s">
        <v>35</v>
      </c>
      <c r="I1587" s="72" t="s">
        <v>8025</v>
      </c>
      <c r="J1587" s="72" t="s">
        <v>8020</v>
      </c>
      <c r="K1587" s="72" t="s">
        <v>3178</v>
      </c>
      <c r="L1587" s="73">
        <v>45520</v>
      </c>
      <c r="M1587" s="74">
        <v>0.86121527777777773</v>
      </c>
      <c r="N1587" s="72">
        <v>35.44</v>
      </c>
      <c r="O1587" s="72">
        <v>1797.94</v>
      </c>
      <c r="P1587" s="72">
        <v>1833.38</v>
      </c>
      <c r="Q1587" s="72">
        <v>178.27</v>
      </c>
      <c r="R1587" s="75">
        <v>45683</v>
      </c>
      <c r="S1587" s="72" t="str">
        <f>TEXT(Table15[[#This Row],[Billing_Date]],"YYYY")</f>
        <v>2025</v>
      </c>
      <c r="T1587" s="75">
        <v>45857</v>
      </c>
      <c r="U1587" s="72" t="s">
        <v>28</v>
      </c>
      <c r="V1587" s="72">
        <f>IF(Table15[[#This Row],[Payment_Status]]="Paid",1,0)</f>
        <v>1</v>
      </c>
      <c r="W1587" s="72">
        <f>IF(Table15[[#This Row],[Payment_Status]]="Unpaid",1,0)</f>
        <v>0</v>
      </c>
      <c r="X1587" s="72">
        <f>IF(Table15[[#This Row],[Payment_Status]]="Pending",1,0)</f>
        <v>0</v>
      </c>
      <c r="Y1587" s="72" t="s">
        <v>38</v>
      </c>
      <c r="Z1587" s="72" t="s">
        <v>39</v>
      </c>
      <c r="AA1587" s="72" t="s">
        <v>51</v>
      </c>
      <c r="AB1587" s="72">
        <v>21.13</v>
      </c>
      <c r="AC1587" s="72">
        <v>14.31</v>
      </c>
      <c r="AD1587" s="72" t="s">
        <v>46</v>
      </c>
      <c r="AE1587" s="73">
        <v>43937</v>
      </c>
      <c r="AF1587" s="72">
        <v>52</v>
      </c>
      <c r="AG1587" s="76" t="s">
        <v>40</v>
      </c>
    </row>
    <row r="1588" spans="5:33" x14ac:dyDescent="0.3">
      <c r="E1588" s="71" t="s">
        <v>3179</v>
      </c>
      <c r="F1588" s="72" t="s">
        <v>5578</v>
      </c>
      <c r="G1588" s="72" t="s">
        <v>7594</v>
      </c>
      <c r="H1588" s="72" t="s">
        <v>26</v>
      </c>
      <c r="I1588" s="72" t="s">
        <v>8025</v>
      </c>
      <c r="J1588" s="72" t="s">
        <v>8020</v>
      </c>
      <c r="K1588" s="72" t="s">
        <v>3180</v>
      </c>
      <c r="L1588" s="73">
        <v>45535</v>
      </c>
      <c r="M1588" s="74">
        <v>0.72817129629629629</v>
      </c>
      <c r="N1588" s="72">
        <v>351.95</v>
      </c>
      <c r="O1588" s="72">
        <v>2460.5100000000002</v>
      </c>
      <c r="P1588" s="72">
        <v>2812.46</v>
      </c>
      <c r="Q1588" s="72">
        <v>1874.03</v>
      </c>
      <c r="R1588" s="75">
        <v>45539</v>
      </c>
      <c r="S1588" s="72" t="str">
        <f>TEXT(Table15[[#This Row],[Billing_Date]],"YYYY")</f>
        <v>2024</v>
      </c>
      <c r="T1588" s="75">
        <v>45869</v>
      </c>
      <c r="U1588" s="72" t="s">
        <v>49</v>
      </c>
      <c r="V1588" s="72">
        <f>IF(Table15[[#This Row],[Payment_Status]]="Paid",1,0)</f>
        <v>0</v>
      </c>
      <c r="W1588" s="72">
        <f>IF(Table15[[#This Row],[Payment_Status]]="Unpaid",1,0)</f>
        <v>1</v>
      </c>
      <c r="X1588" s="72">
        <f>IF(Table15[[#This Row],[Payment_Status]]="Pending",1,0)</f>
        <v>0</v>
      </c>
      <c r="Y1588" s="72" t="s">
        <v>58</v>
      </c>
      <c r="Z1588" s="72" t="s">
        <v>44</v>
      </c>
      <c r="AA1588" s="72" t="s">
        <v>63</v>
      </c>
      <c r="AB1588" s="72">
        <v>220.06</v>
      </c>
      <c r="AC1588" s="72">
        <v>131.88999999999999</v>
      </c>
      <c r="AD1588" s="72" t="s">
        <v>32</v>
      </c>
      <c r="AE1588" s="73">
        <v>43127</v>
      </c>
      <c r="AF1588" s="72">
        <v>67</v>
      </c>
      <c r="AG1588" s="76" t="s">
        <v>40</v>
      </c>
    </row>
    <row r="1589" spans="5:33" x14ac:dyDescent="0.3">
      <c r="E1589" s="71" t="s">
        <v>3181</v>
      </c>
      <c r="F1589" s="72" t="s">
        <v>5579</v>
      </c>
      <c r="G1589" s="72" t="s">
        <v>7595</v>
      </c>
      <c r="H1589" s="72" t="s">
        <v>35</v>
      </c>
      <c r="I1589" s="72" t="s">
        <v>8029</v>
      </c>
      <c r="J1589" s="72" t="s">
        <v>8020</v>
      </c>
      <c r="K1589" s="72" t="s">
        <v>3182</v>
      </c>
      <c r="L1589" s="73">
        <v>45720</v>
      </c>
      <c r="M1589" s="74">
        <v>0.54848379629629629</v>
      </c>
      <c r="N1589" s="72">
        <v>188.17</v>
      </c>
      <c r="O1589" s="72">
        <v>1037.52</v>
      </c>
      <c r="P1589" s="72">
        <v>1225.69</v>
      </c>
      <c r="Q1589" s="72">
        <v>1276.03</v>
      </c>
      <c r="R1589" s="75">
        <v>45726</v>
      </c>
      <c r="S1589" s="72" t="str">
        <f>TEXT(Table15[[#This Row],[Billing_Date]],"YYYY")</f>
        <v>2025</v>
      </c>
      <c r="T1589" s="75">
        <v>45861</v>
      </c>
      <c r="U1589" s="72" t="s">
        <v>28</v>
      </c>
      <c r="V1589" s="72">
        <f>IF(Table15[[#This Row],[Payment_Status]]="Paid",1,0)</f>
        <v>1</v>
      </c>
      <c r="W1589" s="72">
        <f>IF(Table15[[#This Row],[Payment_Status]]="Unpaid",1,0)</f>
        <v>0</v>
      </c>
      <c r="X1589" s="72">
        <f>IF(Table15[[#This Row],[Payment_Status]]="Pending",1,0)</f>
        <v>0</v>
      </c>
      <c r="Y1589" s="72" t="s">
        <v>29</v>
      </c>
      <c r="Z1589" s="72" t="s">
        <v>44</v>
      </c>
      <c r="AA1589" s="72" t="s">
        <v>63</v>
      </c>
      <c r="AB1589" s="72">
        <v>104.53</v>
      </c>
      <c r="AC1589" s="72">
        <v>83.64</v>
      </c>
      <c r="AD1589" s="72" t="s">
        <v>32</v>
      </c>
      <c r="AE1589" s="73">
        <v>44685</v>
      </c>
      <c r="AF1589" s="72">
        <v>33</v>
      </c>
      <c r="AG1589" s="76" t="s">
        <v>33</v>
      </c>
    </row>
    <row r="1590" spans="5:33" x14ac:dyDescent="0.3">
      <c r="E1590" s="71" t="s">
        <v>3183</v>
      </c>
      <c r="F1590" s="72" t="s">
        <v>5580</v>
      </c>
      <c r="G1590" s="72" t="s">
        <v>7596</v>
      </c>
      <c r="H1590" s="72" t="s">
        <v>30</v>
      </c>
      <c r="I1590" s="72" t="s">
        <v>8027</v>
      </c>
      <c r="J1590" s="72" t="s">
        <v>8022</v>
      </c>
      <c r="K1590" s="72" t="s">
        <v>3184</v>
      </c>
      <c r="L1590" s="73">
        <v>45524</v>
      </c>
      <c r="M1590" s="74">
        <v>0.84289351851851857</v>
      </c>
      <c r="N1590" s="72">
        <v>334.06</v>
      </c>
      <c r="O1590" s="72">
        <v>4449.3</v>
      </c>
      <c r="P1590" s="72">
        <v>4783.3599999999997</v>
      </c>
      <c r="Q1590" s="72">
        <v>2000.97</v>
      </c>
      <c r="R1590" s="75">
        <v>45600</v>
      </c>
      <c r="S1590" s="72" t="str">
        <f>TEXT(Table15[[#This Row],[Billing_Date]],"YYYY")</f>
        <v>2024</v>
      </c>
      <c r="T1590" s="75">
        <v>45868</v>
      </c>
      <c r="U1590" s="72" t="s">
        <v>37</v>
      </c>
      <c r="V1590" s="72">
        <f>IF(Table15[[#This Row],[Payment_Status]]="Paid",1,0)</f>
        <v>0</v>
      </c>
      <c r="W1590" s="72">
        <f>IF(Table15[[#This Row],[Payment_Status]]="Unpaid",1,0)</f>
        <v>0</v>
      </c>
      <c r="X1590" s="72">
        <f>IF(Table15[[#This Row],[Payment_Status]]="Pending",1,0)</f>
        <v>1</v>
      </c>
      <c r="Y1590" s="72" t="s">
        <v>50</v>
      </c>
      <c r="Z1590" s="72" t="s">
        <v>44</v>
      </c>
      <c r="AA1590" s="72" t="s">
        <v>31</v>
      </c>
      <c r="AB1590" s="72">
        <v>218.57</v>
      </c>
      <c r="AC1590" s="72">
        <v>115.49</v>
      </c>
      <c r="AD1590" s="72" t="s">
        <v>32</v>
      </c>
      <c r="AE1590" s="73">
        <v>45309</v>
      </c>
      <c r="AF1590" s="72">
        <v>58</v>
      </c>
      <c r="AG1590" s="76" t="s">
        <v>40</v>
      </c>
    </row>
    <row r="1591" spans="5:33" x14ac:dyDescent="0.3">
      <c r="E1591" s="71" t="s">
        <v>3185</v>
      </c>
      <c r="F1591" s="72" t="s">
        <v>5581</v>
      </c>
      <c r="G1591" s="72" t="s">
        <v>7597</v>
      </c>
      <c r="H1591" s="72" t="s">
        <v>26</v>
      </c>
      <c r="I1591" s="72" t="s">
        <v>8030</v>
      </c>
      <c r="J1591" s="72" t="s">
        <v>8023</v>
      </c>
      <c r="K1591" s="72" t="s">
        <v>3186</v>
      </c>
      <c r="L1591" s="73">
        <v>45766</v>
      </c>
      <c r="M1591" s="74">
        <v>0.18460648148148148</v>
      </c>
      <c r="N1591" s="72">
        <v>456.69</v>
      </c>
      <c r="O1591" s="72">
        <v>4568.72</v>
      </c>
      <c r="P1591" s="72">
        <v>5025.41</v>
      </c>
      <c r="Q1591" s="72">
        <v>2756.14</v>
      </c>
      <c r="R1591" s="75">
        <v>45802</v>
      </c>
      <c r="S1591" s="72" t="str">
        <f>TEXT(Table15[[#This Row],[Billing_Date]],"YYYY")</f>
        <v>2025</v>
      </c>
      <c r="T1591" s="75">
        <v>45876</v>
      </c>
      <c r="U1591" s="72" t="s">
        <v>49</v>
      </c>
      <c r="V1591" s="72">
        <f>IF(Table15[[#This Row],[Payment_Status]]="Paid",1,0)</f>
        <v>0</v>
      </c>
      <c r="W1591" s="72">
        <f>IF(Table15[[#This Row],[Payment_Status]]="Unpaid",1,0)</f>
        <v>1</v>
      </c>
      <c r="X1591" s="72">
        <f>IF(Table15[[#This Row],[Payment_Status]]="Pending",1,0)</f>
        <v>0</v>
      </c>
      <c r="Y1591" s="72" t="s">
        <v>43</v>
      </c>
      <c r="Z1591" s="72" t="s">
        <v>39</v>
      </c>
      <c r="AA1591" s="72" t="s">
        <v>85</v>
      </c>
      <c r="AB1591" s="72">
        <v>207.9</v>
      </c>
      <c r="AC1591" s="72">
        <v>248.79</v>
      </c>
      <c r="AD1591" s="72" t="s">
        <v>46</v>
      </c>
      <c r="AE1591" s="73">
        <v>43979</v>
      </c>
      <c r="AF1591" s="72">
        <v>35</v>
      </c>
      <c r="AG1591" s="76" t="s">
        <v>33</v>
      </c>
    </row>
    <row r="1592" spans="5:33" x14ac:dyDescent="0.3">
      <c r="E1592" s="71" t="s">
        <v>3232</v>
      </c>
      <c r="F1592" s="72" t="s">
        <v>5582</v>
      </c>
      <c r="G1592" s="72" t="s">
        <v>7598</v>
      </c>
      <c r="H1592" s="72" t="s">
        <v>26</v>
      </c>
      <c r="I1592" s="72" t="s">
        <v>8030</v>
      </c>
      <c r="J1592" s="72" t="s">
        <v>8023</v>
      </c>
      <c r="K1592" s="72" t="s">
        <v>3233</v>
      </c>
      <c r="L1592" s="73">
        <v>45771</v>
      </c>
      <c r="M1592" s="74">
        <v>0.70299768518518524</v>
      </c>
      <c r="N1592" s="72">
        <v>166.03</v>
      </c>
      <c r="O1592" s="72">
        <v>2392.9299999999998</v>
      </c>
      <c r="P1592" s="72">
        <v>2558.96</v>
      </c>
      <c r="Q1592" s="72">
        <v>1215.94</v>
      </c>
      <c r="R1592" s="75">
        <v>45773</v>
      </c>
      <c r="S1592" s="72" t="str">
        <f>TEXT(Table15[[#This Row],[Billing_Date]],"YYYY")</f>
        <v>2025</v>
      </c>
      <c r="T1592" s="75">
        <v>45865</v>
      </c>
      <c r="U1592" s="72" t="s">
        <v>28</v>
      </c>
      <c r="V1592" s="72">
        <f>IF(Table15[[#This Row],[Payment_Status]]="Paid",1,0)</f>
        <v>1</v>
      </c>
      <c r="W1592" s="72">
        <f>IF(Table15[[#This Row],[Payment_Status]]="Unpaid",1,0)</f>
        <v>0</v>
      </c>
      <c r="X1592" s="72">
        <f>IF(Table15[[#This Row],[Payment_Status]]="Pending",1,0)</f>
        <v>0</v>
      </c>
      <c r="Y1592" s="72" t="s">
        <v>58</v>
      </c>
      <c r="Z1592" s="72" t="s">
        <v>30</v>
      </c>
      <c r="AA1592" s="72" t="s">
        <v>63</v>
      </c>
      <c r="AB1592" s="72">
        <v>90.21</v>
      </c>
      <c r="AC1592" s="72">
        <v>75.819999999999993</v>
      </c>
      <c r="AD1592" s="72" t="s">
        <v>46</v>
      </c>
      <c r="AE1592" s="73">
        <v>43279</v>
      </c>
      <c r="AF1592" s="72">
        <v>28</v>
      </c>
      <c r="AG1592" s="76" t="s">
        <v>64</v>
      </c>
    </row>
    <row r="1593" spans="5:33" x14ac:dyDescent="0.3">
      <c r="E1593" s="71" t="s">
        <v>3189</v>
      </c>
      <c r="F1593" s="72" t="s">
        <v>5583</v>
      </c>
      <c r="G1593" s="72" t="s">
        <v>7599</v>
      </c>
      <c r="H1593" s="72" t="s">
        <v>35</v>
      </c>
      <c r="I1593" s="72" t="s">
        <v>8030</v>
      </c>
      <c r="J1593" s="72" t="s">
        <v>8023</v>
      </c>
      <c r="K1593" s="72" t="s">
        <v>3190</v>
      </c>
      <c r="L1593" s="73">
        <v>45712</v>
      </c>
      <c r="M1593" s="74">
        <v>0.86758101851851854</v>
      </c>
      <c r="N1593" s="72">
        <v>339.61</v>
      </c>
      <c r="O1593" s="72">
        <v>3448.36</v>
      </c>
      <c r="P1593" s="72">
        <v>3787.97</v>
      </c>
      <c r="Q1593" s="72">
        <v>2095.23</v>
      </c>
      <c r="R1593" s="75">
        <v>45715</v>
      </c>
      <c r="S1593" s="72" t="str">
        <f>TEXT(Table15[[#This Row],[Billing_Date]],"YYYY")</f>
        <v>2025</v>
      </c>
      <c r="T1593" s="75">
        <v>45870</v>
      </c>
      <c r="U1593" s="72" t="s">
        <v>28</v>
      </c>
      <c r="V1593" s="72">
        <f>IF(Table15[[#This Row],[Payment_Status]]="Paid",1,0)</f>
        <v>1</v>
      </c>
      <c r="W1593" s="72">
        <f>IF(Table15[[#This Row],[Payment_Status]]="Unpaid",1,0)</f>
        <v>0</v>
      </c>
      <c r="X1593" s="72">
        <f>IF(Table15[[#This Row],[Payment_Status]]="Pending",1,0)</f>
        <v>0</v>
      </c>
      <c r="Y1593" s="72" t="s">
        <v>43</v>
      </c>
      <c r="Z1593" s="72" t="s">
        <v>44</v>
      </c>
      <c r="AA1593" s="72" t="s">
        <v>63</v>
      </c>
      <c r="AB1593" s="72">
        <v>148.19</v>
      </c>
      <c r="AC1593" s="72">
        <v>191.42</v>
      </c>
      <c r="AD1593" s="72" t="s">
        <v>32</v>
      </c>
      <c r="AE1593" s="73">
        <v>42734</v>
      </c>
      <c r="AF1593" s="72">
        <v>62</v>
      </c>
      <c r="AG1593" s="76" t="s">
        <v>64</v>
      </c>
    </row>
    <row r="1594" spans="5:33" x14ac:dyDescent="0.3">
      <c r="E1594" s="71" t="s">
        <v>3191</v>
      </c>
      <c r="F1594" s="72" t="s">
        <v>5584</v>
      </c>
      <c r="G1594" s="72" t="s">
        <v>7600</v>
      </c>
      <c r="H1594" s="72" t="s">
        <v>30</v>
      </c>
      <c r="I1594" s="72" t="s">
        <v>8030</v>
      </c>
      <c r="J1594" s="72" t="s">
        <v>8023</v>
      </c>
      <c r="K1594" s="72" t="s">
        <v>3192</v>
      </c>
      <c r="L1594" s="73">
        <v>45517</v>
      </c>
      <c r="M1594" s="74">
        <v>0.68243055555555554</v>
      </c>
      <c r="N1594" s="72">
        <v>132.22</v>
      </c>
      <c r="O1594" s="72">
        <v>4194.29</v>
      </c>
      <c r="P1594" s="72">
        <v>4326.51</v>
      </c>
      <c r="Q1594" s="72">
        <v>612.35</v>
      </c>
      <c r="R1594" s="75">
        <v>45546</v>
      </c>
      <c r="S1594" s="72" t="str">
        <f>TEXT(Table15[[#This Row],[Billing_Date]],"YYYY")</f>
        <v>2024</v>
      </c>
      <c r="T1594" s="75">
        <v>45884</v>
      </c>
      <c r="U1594" s="72" t="s">
        <v>37</v>
      </c>
      <c r="V1594" s="72">
        <f>IF(Table15[[#This Row],[Payment_Status]]="Paid",1,0)</f>
        <v>0</v>
      </c>
      <c r="W1594" s="72">
        <f>IF(Table15[[#This Row],[Payment_Status]]="Unpaid",1,0)</f>
        <v>0</v>
      </c>
      <c r="X1594" s="72">
        <f>IF(Table15[[#This Row],[Payment_Status]]="Pending",1,0)</f>
        <v>1</v>
      </c>
      <c r="Y1594" s="72" t="s">
        <v>58</v>
      </c>
      <c r="Z1594" s="72" t="s">
        <v>39</v>
      </c>
      <c r="AA1594" s="72" t="s">
        <v>51</v>
      </c>
      <c r="AB1594" s="72">
        <v>74.95</v>
      </c>
      <c r="AC1594" s="72">
        <v>57.27</v>
      </c>
      <c r="AD1594" s="72" t="s">
        <v>32</v>
      </c>
      <c r="AE1594" s="73">
        <v>44027</v>
      </c>
      <c r="AF1594" s="72">
        <v>36</v>
      </c>
      <c r="AG1594" s="76" t="s">
        <v>40</v>
      </c>
    </row>
    <row r="1595" spans="5:33" x14ac:dyDescent="0.3">
      <c r="E1595" s="71" t="s">
        <v>3193</v>
      </c>
      <c r="F1595" s="72" t="s">
        <v>5585</v>
      </c>
      <c r="G1595" s="72" t="s">
        <v>7601</v>
      </c>
      <c r="H1595" s="72" t="s">
        <v>35</v>
      </c>
      <c r="I1595" s="72" t="s">
        <v>8029</v>
      </c>
      <c r="J1595" s="72" t="s">
        <v>8020</v>
      </c>
      <c r="K1595" s="72" t="s">
        <v>3194</v>
      </c>
      <c r="L1595" s="73">
        <v>45510</v>
      </c>
      <c r="M1595" s="74">
        <v>0.31575231481481481</v>
      </c>
      <c r="N1595" s="72">
        <v>170.96</v>
      </c>
      <c r="O1595" s="72">
        <v>2977.22</v>
      </c>
      <c r="P1595" s="72">
        <v>3148.18</v>
      </c>
      <c r="Q1595" s="72">
        <v>803.52</v>
      </c>
      <c r="R1595" s="75">
        <v>45561</v>
      </c>
      <c r="S1595" s="72" t="str">
        <f>TEXT(Table15[[#This Row],[Billing_Date]],"YYYY")</f>
        <v>2024</v>
      </c>
      <c r="T1595" s="75">
        <v>45858</v>
      </c>
      <c r="U1595" s="72" t="s">
        <v>28</v>
      </c>
      <c r="V1595" s="72">
        <f>IF(Table15[[#This Row],[Payment_Status]]="Paid",1,0)</f>
        <v>1</v>
      </c>
      <c r="W1595" s="72">
        <f>IF(Table15[[#This Row],[Payment_Status]]="Unpaid",1,0)</f>
        <v>0</v>
      </c>
      <c r="X1595" s="72">
        <f>IF(Table15[[#This Row],[Payment_Status]]="Pending",1,0)</f>
        <v>0</v>
      </c>
      <c r="Y1595" s="72" t="s">
        <v>29</v>
      </c>
      <c r="Z1595" s="72" t="s">
        <v>39</v>
      </c>
      <c r="AA1595" s="72" t="s">
        <v>31</v>
      </c>
      <c r="AB1595" s="72">
        <v>119.58</v>
      </c>
      <c r="AC1595" s="72">
        <v>51.38</v>
      </c>
      <c r="AD1595" s="72" t="s">
        <v>46</v>
      </c>
      <c r="AE1595" s="73">
        <v>45109</v>
      </c>
      <c r="AF1595" s="72">
        <v>25</v>
      </c>
      <c r="AG1595" s="76" t="s">
        <v>40</v>
      </c>
    </row>
    <row r="1596" spans="5:33" x14ac:dyDescent="0.3">
      <c r="E1596" s="71" t="s">
        <v>3195</v>
      </c>
      <c r="F1596" s="72" t="s">
        <v>5586</v>
      </c>
      <c r="G1596" s="72" t="s">
        <v>7602</v>
      </c>
      <c r="H1596" s="72" t="s">
        <v>30</v>
      </c>
      <c r="I1596" s="72" t="s">
        <v>8031</v>
      </c>
      <c r="J1596" s="72" t="s">
        <v>8024</v>
      </c>
      <c r="K1596" s="72" t="s">
        <v>3196</v>
      </c>
      <c r="L1596" s="73">
        <v>45734</v>
      </c>
      <c r="M1596" s="74">
        <v>0.12314814814814815</v>
      </c>
      <c r="N1596" s="72">
        <v>217.2</v>
      </c>
      <c r="O1596" s="72">
        <v>2750.72</v>
      </c>
      <c r="P1596" s="72">
        <v>2967.9199999999901</v>
      </c>
      <c r="Q1596" s="72">
        <v>1185.22</v>
      </c>
      <c r="R1596" s="75">
        <v>45736</v>
      </c>
      <c r="S1596" s="72" t="str">
        <f>TEXT(Table15[[#This Row],[Billing_Date]],"YYYY")</f>
        <v>2025</v>
      </c>
      <c r="T1596" s="75">
        <v>45879</v>
      </c>
      <c r="U1596" s="72" t="s">
        <v>28</v>
      </c>
      <c r="V1596" s="72">
        <f>IF(Table15[[#This Row],[Payment_Status]]="Paid",1,0)</f>
        <v>1</v>
      </c>
      <c r="W1596" s="72">
        <f>IF(Table15[[#This Row],[Payment_Status]]="Unpaid",1,0)</f>
        <v>0</v>
      </c>
      <c r="X1596" s="72">
        <f>IF(Table15[[#This Row],[Payment_Status]]="Pending",1,0)</f>
        <v>0</v>
      </c>
      <c r="Y1596" s="72" t="s">
        <v>29</v>
      </c>
      <c r="Z1596" s="72" t="s">
        <v>30</v>
      </c>
      <c r="AA1596" s="72" t="s">
        <v>51</v>
      </c>
      <c r="AB1596" s="72">
        <v>106.9</v>
      </c>
      <c r="AC1596" s="72">
        <v>110.3</v>
      </c>
      <c r="AD1596" s="72" t="s">
        <v>46</v>
      </c>
      <c r="AE1596" s="73">
        <v>43297</v>
      </c>
      <c r="AF1596" s="72">
        <v>43</v>
      </c>
      <c r="AG1596" s="76" t="s">
        <v>33</v>
      </c>
    </row>
    <row r="1597" spans="5:33" x14ac:dyDescent="0.3">
      <c r="E1597" s="71" t="s">
        <v>352</v>
      </c>
      <c r="F1597" s="72" t="s">
        <v>5588</v>
      </c>
      <c r="G1597" s="72" t="s">
        <v>7604</v>
      </c>
      <c r="H1597" s="72" t="s">
        <v>30</v>
      </c>
      <c r="I1597" s="72" t="s">
        <v>8030</v>
      </c>
      <c r="J1597" s="72" t="s">
        <v>8023</v>
      </c>
      <c r="K1597" s="72" t="s">
        <v>353</v>
      </c>
      <c r="L1597" s="73">
        <v>45549</v>
      </c>
      <c r="M1597" s="74">
        <v>0.97090277777777778</v>
      </c>
      <c r="N1597" s="72">
        <v>375.62</v>
      </c>
      <c r="O1597" s="72">
        <v>2758.52</v>
      </c>
      <c r="P1597" s="72">
        <v>3134.14</v>
      </c>
      <c r="Q1597" s="72">
        <v>2351.5700000000002</v>
      </c>
      <c r="R1597" s="75">
        <v>45575</v>
      </c>
      <c r="S1597" s="72" t="str">
        <f>TEXT(Table15[[#This Row],[Billing_Date]],"YYYY")</f>
        <v>2024</v>
      </c>
      <c r="T1597" s="75">
        <v>45877</v>
      </c>
      <c r="U1597" s="72" t="s">
        <v>37</v>
      </c>
      <c r="V1597" s="72">
        <f>IF(Table15[[#This Row],[Payment_Status]]="Paid",1,0)</f>
        <v>0</v>
      </c>
      <c r="W1597" s="72">
        <f>IF(Table15[[#This Row],[Payment_Status]]="Unpaid",1,0)</f>
        <v>0</v>
      </c>
      <c r="X1597" s="72">
        <f>IF(Table15[[#This Row],[Payment_Status]]="Pending",1,0)</f>
        <v>1</v>
      </c>
      <c r="Y1597" s="72" t="s">
        <v>29</v>
      </c>
      <c r="Z1597" s="72" t="s">
        <v>30</v>
      </c>
      <c r="AA1597" s="72" t="s">
        <v>45</v>
      </c>
      <c r="AB1597" s="72">
        <v>240.55</v>
      </c>
      <c r="AC1597" s="72">
        <v>135.07</v>
      </c>
      <c r="AD1597" s="72" t="s">
        <v>32</v>
      </c>
      <c r="AE1597" s="73">
        <v>44731</v>
      </c>
      <c r="AF1597" s="72">
        <v>71</v>
      </c>
      <c r="AG1597" s="76" t="s">
        <v>33</v>
      </c>
    </row>
    <row r="1598" spans="5:33" x14ac:dyDescent="0.3">
      <c r="E1598" s="71" t="s">
        <v>3200</v>
      </c>
      <c r="F1598" s="72" t="s">
        <v>5589</v>
      </c>
      <c r="G1598" s="72" t="s">
        <v>7605</v>
      </c>
      <c r="H1598" s="72" t="s">
        <v>26</v>
      </c>
      <c r="I1598" s="72" t="s">
        <v>8029</v>
      </c>
      <c r="J1598" s="72" t="s">
        <v>8020</v>
      </c>
      <c r="K1598" s="72" t="s">
        <v>3201</v>
      </c>
      <c r="L1598" s="73">
        <v>45623</v>
      </c>
      <c r="M1598" s="74">
        <v>0.57601851851851849</v>
      </c>
      <c r="N1598" s="72">
        <v>377.17</v>
      </c>
      <c r="O1598" s="72">
        <v>3717.74</v>
      </c>
      <c r="P1598" s="72">
        <v>4094.91</v>
      </c>
      <c r="Q1598" s="72">
        <v>2768.3</v>
      </c>
      <c r="R1598" s="75">
        <v>45627</v>
      </c>
      <c r="S1598" s="72" t="str">
        <f>TEXT(Table15[[#This Row],[Billing_Date]],"YYYY")</f>
        <v>2024</v>
      </c>
      <c r="T1598" s="75">
        <v>45877</v>
      </c>
      <c r="U1598" s="72" t="s">
        <v>37</v>
      </c>
      <c r="V1598" s="72">
        <f>IF(Table15[[#This Row],[Payment_Status]]="Paid",1,0)</f>
        <v>0</v>
      </c>
      <c r="W1598" s="72">
        <f>IF(Table15[[#This Row],[Payment_Status]]="Unpaid",1,0)</f>
        <v>0</v>
      </c>
      <c r="X1598" s="72">
        <f>IF(Table15[[#This Row],[Payment_Status]]="Pending",1,0)</f>
        <v>1</v>
      </c>
      <c r="Y1598" s="72" t="s">
        <v>58</v>
      </c>
      <c r="Z1598" s="72" t="s">
        <v>39</v>
      </c>
      <c r="AA1598" s="72" t="s">
        <v>51</v>
      </c>
      <c r="AB1598" s="72">
        <v>162.13999999999999</v>
      </c>
      <c r="AC1598" s="72">
        <v>215.03</v>
      </c>
      <c r="AD1598" s="72" t="s">
        <v>32</v>
      </c>
      <c r="AE1598" s="73">
        <v>44202</v>
      </c>
      <c r="AF1598" s="72">
        <v>50</v>
      </c>
      <c r="AG1598" s="76" t="s">
        <v>33</v>
      </c>
    </row>
    <row r="1599" spans="5:33" x14ac:dyDescent="0.3">
      <c r="E1599" s="71" t="s">
        <v>3202</v>
      </c>
      <c r="F1599" s="72" t="s">
        <v>5590</v>
      </c>
      <c r="G1599" s="72" t="s">
        <v>7606</v>
      </c>
      <c r="H1599" s="72" t="s">
        <v>26</v>
      </c>
      <c r="I1599" s="72" t="s">
        <v>8030</v>
      </c>
      <c r="J1599" s="72" t="s">
        <v>8023</v>
      </c>
      <c r="K1599" s="72" t="s">
        <v>3203</v>
      </c>
      <c r="L1599" s="73">
        <v>45526</v>
      </c>
      <c r="M1599" s="74">
        <v>0.9518402777777778</v>
      </c>
      <c r="N1599" s="72">
        <v>285.32</v>
      </c>
      <c r="O1599" s="72">
        <v>1410.26</v>
      </c>
      <c r="P1599" s="72">
        <v>1695.58</v>
      </c>
      <c r="Q1599" s="72">
        <v>1850.38</v>
      </c>
      <c r="R1599" s="75">
        <v>45533</v>
      </c>
      <c r="S1599" s="72" t="str">
        <f>TEXT(Table15[[#This Row],[Billing_Date]],"YYYY")</f>
        <v>2024</v>
      </c>
      <c r="T1599" s="75">
        <v>45876</v>
      </c>
      <c r="U1599" s="72" t="s">
        <v>28</v>
      </c>
      <c r="V1599" s="72">
        <f>IF(Table15[[#This Row],[Payment_Status]]="Paid",1,0)</f>
        <v>1</v>
      </c>
      <c r="W1599" s="72">
        <f>IF(Table15[[#This Row],[Payment_Status]]="Unpaid",1,0)</f>
        <v>0</v>
      </c>
      <c r="X1599" s="72">
        <f>IF(Table15[[#This Row],[Payment_Status]]="Pending",1,0)</f>
        <v>0</v>
      </c>
      <c r="Y1599" s="72" t="s">
        <v>29</v>
      </c>
      <c r="Z1599" s="72" t="s">
        <v>30</v>
      </c>
      <c r="AA1599" s="72" t="s">
        <v>45</v>
      </c>
      <c r="AB1599" s="72">
        <v>132.80000000000001</v>
      </c>
      <c r="AC1599" s="72">
        <v>152.52000000000001</v>
      </c>
      <c r="AD1599" s="72" t="s">
        <v>46</v>
      </c>
      <c r="AE1599" s="73">
        <v>44881</v>
      </c>
      <c r="AF1599" s="72">
        <v>74</v>
      </c>
      <c r="AG1599" s="76" t="s">
        <v>40</v>
      </c>
    </row>
    <row r="1600" spans="5:33" x14ac:dyDescent="0.3">
      <c r="E1600" s="71" t="s">
        <v>516</v>
      </c>
      <c r="F1600" s="72" t="s">
        <v>5591</v>
      </c>
      <c r="G1600" s="72" t="s">
        <v>7607</v>
      </c>
      <c r="H1600" s="72" t="s">
        <v>35</v>
      </c>
      <c r="I1600" s="72" t="s">
        <v>8026</v>
      </c>
      <c r="J1600" s="72" t="s">
        <v>8021</v>
      </c>
      <c r="K1600" s="72" t="s">
        <v>517</v>
      </c>
      <c r="L1600" s="73">
        <v>45542</v>
      </c>
      <c r="M1600" s="74">
        <v>0.1262962962962963</v>
      </c>
      <c r="N1600" s="72">
        <v>129.52000000000001</v>
      </c>
      <c r="O1600" s="72">
        <v>3938.2</v>
      </c>
      <c r="P1600" s="72">
        <v>4067.72</v>
      </c>
      <c r="Q1600" s="72">
        <v>755.47</v>
      </c>
      <c r="R1600" s="75">
        <v>45721</v>
      </c>
      <c r="S1600" s="72" t="str">
        <f>TEXT(Table15[[#This Row],[Billing_Date]],"YYYY")</f>
        <v>2025</v>
      </c>
      <c r="T1600" s="75">
        <v>45877</v>
      </c>
      <c r="U1600" s="72" t="s">
        <v>37</v>
      </c>
      <c r="V1600" s="72">
        <f>IF(Table15[[#This Row],[Payment_Status]]="Paid",1,0)</f>
        <v>0</v>
      </c>
      <c r="W1600" s="72">
        <f>IF(Table15[[#This Row],[Payment_Status]]="Unpaid",1,0)</f>
        <v>0</v>
      </c>
      <c r="X1600" s="72">
        <f>IF(Table15[[#This Row],[Payment_Status]]="Pending",1,0)</f>
        <v>1</v>
      </c>
      <c r="Y1600" s="72" t="s">
        <v>29</v>
      </c>
      <c r="Z1600" s="72" t="s">
        <v>30</v>
      </c>
      <c r="AA1600" s="72" t="s">
        <v>85</v>
      </c>
      <c r="AB1600" s="72">
        <v>84.28</v>
      </c>
      <c r="AC1600" s="72">
        <v>45.24</v>
      </c>
      <c r="AD1600" s="72" t="s">
        <v>46</v>
      </c>
      <c r="AE1600" s="73">
        <v>44886</v>
      </c>
      <c r="AF1600" s="72">
        <v>50</v>
      </c>
      <c r="AG1600" s="76" t="s">
        <v>64</v>
      </c>
    </row>
    <row r="1601" spans="5:33" x14ac:dyDescent="0.3">
      <c r="E1601" s="71" t="s">
        <v>676</v>
      </c>
      <c r="F1601" s="72" t="s">
        <v>5592</v>
      </c>
      <c r="G1601" s="72" t="s">
        <v>7608</v>
      </c>
      <c r="H1601" s="72" t="s">
        <v>35</v>
      </c>
      <c r="I1601" s="72" t="s">
        <v>8031</v>
      </c>
      <c r="J1601" s="72" t="s">
        <v>8024</v>
      </c>
      <c r="K1601" s="72" t="s">
        <v>677</v>
      </c>
      <c r="L1601" s="73">
        <v>45497</v>
      </c>
      <c r="M1601" s="74">
        <v>0.37495370370370368</v>
      </c>
      <c r="N1601" s="72">
        <v>305.11</v>
      </c>
      <c r="O1601" s="72">
        <v>4167.8100000000004</v>
      </c>
      <c r="P1601" s="72">
        <v>4472.92</v>
      </c>
      <c r="Q1601" s="72">
        <v>1680.79</v>
      </c>
      <c r="R1601" s="75">
        <v>45559</v>
      </c>
      <c r="S1601" s="72" t="str">
        <f>TEXT(Table15[[#This Row],[Billing_Date]],"YYYY")</f>
        <v>2024</v>
      </c>
      <c r="T1601" s="75">
        <v>45874</v>
      </c>
      <c r="U1601" s="72" t="s">
        <v>37</v>
      </c>
      <c r="V1601" s="72">
        <f>IF(Table15[[#This Row],[Payment_Status]]="Paid",1,0)</f>
        <v>0</v>
      </c>
      <c r="W1601" s="72">
        <f>IF(Table15[[#This Row],[Payment_Status]]="Unpaid",1,0)</f>
        <v>0</v>
      </c>
      <c r="X1601" s="72">
        <f>IF(Table15[[#This Row],[Payment_Status]]="Pending",1,0)</f>
        <v>1</v>
      </c>
      <c r="Y1601" s="72" t="s">
        <v>38</v>
      </c>
      <c r="Z1601" s="72" t="s">
        <v>44</v>
      </c>
      <c r="AA1601" s="72" t="s">
        <v>63</v>
      </c>
      <c r="AB1601" s="72">
        <v>131.69</v>
      </c>
      <c r="AC1601" s="72">
        <v>173.42</v>
      </c>
      <c r="AD1601" s="72" t="s">
        <v>32</v>
      </c>
      <c r="AE1601" s="73">
        <v>43820</v>
      </c>
      <c r="AF1601" s="72">
        <v>50</v>
      </c>
      <c r="AG1601" s="76" t="s">
        <v>33</v>
      </c>
    </row>
    <row r="1602" spans="5:33" x14ac:dyDescent="0.3">
      <c r="E1602" s="71" t="s">
        <v>1082</v>
      </c>
      <c r="F1602" s="72" t="s">
        <v>5593</v>
      </c>
      <c r="G1602" s="72" t="s">
        <v>7609</v>
      </c>
      <c r="H1602" s="72" t="s">
        <v>30</v>
      </c>
      <c r="I1602" s="72" t="s">
        <v>8026</v>
      </c>
      <c r="J1602" s="72" t="s">
        <v>8021</v>
      </c>
      <c r="K1602" s="72" t="s">
        <v>1083</v>
      </c>
      <c r="L1602" s="73">
        <v>45700</v>
      </c>
      <c r="M1602" s="74">
        <v>0.6363657407407407</v>
      </c>
      <c r="N1602" s="72">
        <v>197.04</v>
      </c>
      <c r="O1602" s="72">
        <v>1341.94</v>
      </c>
      <c r="P1602" s="72">
        <v>1538.98</v>
      </c>
      <c r="Q1602" s="72">
        <v>1054.51</v>
      </c>
      <c r="R1602" s="75">
        <v>45731</v>
      </c>
      <c r="S1602" s="72" t="str">
        <f>TEXT(Table15[[#This Row],[Billing_Date]],"YYYY")</f>
        <v>2025</v>
      </c>
      <c r="T1602" s="75">
        <v>45863</v>
      </c>
      <c r="U1602" s="72" t="s">
        <v>37</v>
      </c>
      <c r="V1602" s="72">
        <f>IF(Table15[[#This Row],[Payment_Status]]="Paid",1,0)</f>
        <v>0</v>
      </c>
      <c r="W1602" s="72">
        <f>IF(Table15[[#This Row],[Payment_Status]]="Unpaid",1,0)</f>
        <v>0</v>
      </c>
      <c r="X1602" s="72">
        <f>IF(Table15[[#This Row],[Payment_Status]]="Pending",1,0)</f>
        <v>1</v>
      </c>
      <c r="Y1602" s="72" t="s">
        <v>38</v>
      </c>
      <c r="Z1602" s="72" t="s">
        <v>39</v>
      </c>
      <c r="AA1602" s="72" t="s">
        <v>63</v>
      </c>
      <c r="AB1602" s="72">
        <v>100.96</v>
      </c>
      <c r="AC1602" s="72">
        <v>96.08</v>
      </c>
      <c r="AD1602" s="72" t="s">
        <v>32</v>
      </c>
      <c r="AE1602" s="73">
        <v>45159</v>
      </c>
      <c r="AF1602" s="72">
        <v>55</v>
      </c>
      <c r="AG1602" s="76" t="s">
        <v>64</v>
      </c>
    </row>
    <row r="1603" spans="5:33" x14ac:dyDescent="0.3">
      <c r="E1603" s="71" t="s">
        <v>3210</v>
      </c>
      <c r="F1603" s="72" t="s">
        <v>5594</v>
      </c>
      <c r="G1603" s="72" t="s">
        <v>7610</v>
      </c>
      <c r="H1603" s="72" t="s">
        <v>26</v>
      </c>
      <c r="I1603" s="72" t="s">
        <v>8027</v>
      </c>
      <c r="J1603" s="72" t="s">
        <v>8022</v>
      </c>
      <c r="K1603" s="72" t="s">
        <v>3211</v>
      </c>
      <c r="L1603" s="73">
        <v>45557</v>
      </c>
      <c r="M1603" s="74">
        <v>0.91020833333333329</v>
      </c>
      <c r="N1603" s="72">
        <v>58.92</v>
      </c>
      <c r="O1603" s="72">
        <v>3868.78</v>
      </c>
      <c r="P1603" s="72">
        <v>3927.7</v>
      </c>
      <c r="Q1603" s="72">
        <v>404.4</v>
      </c>
      <c r="R1603" s="75">
        <v>45813</v>
      </c>
      <c r="S1603" s="72" t="str">
        <f>TEXT(Table15[[#This Row],[Billing_Date]],"YYYY")</f>
        <v>2025</v>
      </c>
      <c r="T1603" s="75">
        <v>45872</v>
      </c>
      <c r="U1603" s="72" t="s">
        <v>49</v>
      </c>
      <c r="V1603" s="72">
        <f>IF(Table15[[#This Row],[Payment_Status]]="Paid",1,0)</f>
        <v>0</v>
      </c>
      <c r="W1603" s="72">
        <f>IF(Table15[[#This Row],[Payment_Status]]="Unpaid",1,0)</f>
        <v>1</v>
      </c>
      <c r="X1603" s="72">
        <f>IF(Table15[[#This Row],[Payment_Status]]="Pending",1,0)</f>
        <v>0</v>
      </c>
      <c r="Y1603" s="72" t="s">
        <v>38</v>
      </c>
      <c r="Z1603" s="72" t="s">
        <v>30</v>
      </c>
      <c r="AA1603" s="72" t="s">
        <v>63</v>
      </c>
      <c r="AB1603" s="72">
        <v>25.3</v>
      </c>
      <c r="AC1603" s="72">
        <v>33.619999999999997</v>
      </c>
      <c r="AD1603" s="72" t="s">
        <v>32</v>
      </c>
      <c r="AE1603" s="73">
        <v>43510</v>
      </c>
      <c r="AF1603" s="72">
        <v>48</v>
      </c>
      <c r="AG1603" s="76" t="s">
        <v>33</v>
      </c>
    </row>
    <row r="1604" spans="5:33" x14ac:dyDescent="0.3">
      <c r="E1604" s="71" t="s">
        <v>3687</v>
      </c>
      <c r="F1604" s="72" t="s">
        <v>5595</v>
      </c>
      <c r="G1604" s="72" t="s">
        <v>7611</v>
      </c>
      <c r="H1604" s="72" t="s">
        <v>30</v>
      </c>
      <c r="I1604" s="72" t="s">
        <v>8025</v>
      </c>
      <c r="J1604" s="72" t="s">
        <v>8020</v>
      </c>
      <c r="K1604" s="72" t="s">
        <v>3688</v>
      </c>
      <c r="L1604" s="73">
        <v>45853</v>
      </c>
      <c r="M1604" s="74">
        <v>0.6325925925925926</v>
      </c>
      <c r="N1604" s="72">
        <v>392.57</v>
      </c>
      <c r="O1604" s="72">
        <v>4778.25</v>
      </c>
      <c r="P1604" s="72">
        <v>5170.82</v>
      </c>
      <c r="Q1604" s="72">
        <v>2076.29</v>
      </c>
      <c r="R1604" s="75">
        <v>45855</v>
      </c>
      <c r="S1604" s="72" t="str">
        <f>TEXT(Table15[[#This Row],[Billing_Date]],"YYYY")</f>
        <v>2025</v>
      </c>
      <c r="T1604" s="75">
        <v>45868</v>
      </c>
      <c r="U1604" s="72" t="s">
        <v>28</v>
      </c>
      <c r="V1604" s="72">
        <f>IF(Table15[[#This Row],[Payment_Status]]="Paid",1,0)</f>
        <v>1</v>
      </c>
      <c r="W1604" s="72">
        <f>IF(Table15[[#This Row],[Payment_Status]]="Unpaid",1,0)</f>
        <v>0</v>
      </c>
      <c r="X1604" s="72">
        <f>IF(Table15[[#This Row],[Payment_Status]]="Pending",1,0)</f>
        <v>0</v>
      </c>
      <c r="Y1604" s="72" t="s">
        <v>50</v>
      </c>
      <c r="Z1604" s="72" t="s">
        <v>30</v>
      </c>
      <c r="AA1604" s="72" t="s">
        <v>31</v>
      </c>
      <c r="AB1604" s="72">
        <v>260.87</v>
      </c>
      <c r="AC1604" s="72">
        <v>131.69999999999999</v>
      </c>
      <c r="AD1604" s="72" t="s">
        <v>32</v>
      </c>
      <c r="AE1604" s="73">
        <v>45384</v>
      </c>
      <c r="AF1604" s="72">
        <v>52</v>
      </c>
      <c r="AG1604" s="76" t="s">
        <v>40</v>
      </c>
    </row>
    <row r="1605" spans="5:33" x14ac:dyDescent="0.3">
      <c r="E1605" s="71" t="s">
        <v>3214</v>
      </c>
      <c r="F1605" s="72" t="s">
        <v>5596</v>
      </c>
      <c r="G1605" s="72" t="s">
        <v>7612</v>
      </c>
      <c r="H1605" s="72" t="s">
        <v>30</v>
      </c>
      <c r="I1605" s="72" t="s">
        <v>8027</v>
      </c>
      <c r="J1605" s="72" t="s">
        <v>8022</v>
      </c>
      <c r="K1605" s="72" t="s">
        <v>3215</v>
      </c>
      <c r="L1605" s="73">
        <v>45492</v>
      </c>
      <c r="M1605" s="74">
        <v>7.1527777777777779E-3</v>
      </c>
      <c r="N1605" s="72">
        <v>376.53</v>
      </c>
      <c r="O1605" s="72">
        <v>1327.67</v>
      </c>
      <c r="P1605" s="72">
        <v>1704.2</v>
      </c>
      <c r="Q1605" s="72">
        <v>2426.4899999999998</v>
      </c>
      <c r="R1605" s="75">
        <v>45662</v>
      </c>
      <c r="S1605" s="72" t="str">
        <f>TEXT(Table15[[#This Row],[Billing_Date]],"YYYY")</f>
        <v>2025</v>
      </c>
      <c r="T1605" s="75">
        <v>45876</v>
      </c>
      <c r="U1605" s="72" t="s">
        <v>37</v>
      </c>
      <c r="V1605" s="72">
        <f>IF(Table15[[#This Row],[Payment_Status]]="Paid",1,0)</f>
        <v>0</v>
      </c>
      <c r="W1605" s="72">
        <f>IF(Table15[[#This Row],[Payment_Status]]="Unpaid",1,0)</f>
        <v>0</v>
      </c>
      <c r="X1605" s="72">
        <f>IF(Table15[[#This Row],[Payment_Status]]="Pending",1,0)</f>
        <v>1</v>
      </c>
      <c r="Y1605" s="72" t="s">
        <v>43</v>
      </c>
      <c r="Z1605" s="72" t="s">
        <v>30</v>
      </c>
      <c r="AA1605" s="72" t="s">
        <v>31</v>
      </c>
      <c r="AB1605" s="72">
        <v>220.96</v>
      </c>
      <c r="AC1605" s="72">
        <v>155.57</v>
      </c>
      <c r="AD1605" s="72" t="s">
        <v>32</v>
      </c>
      <c r="AE1605" s="73">
        <v>44491</v>
      </c>
      <c r="AF1605" s="72">
        <v>62</v>
      </c>
      <c r="AG1605" s="76" t="s">
        <v>40</v>
      </c>
    </row>
    <row r="1606" spans="5:33" x14ac:dyDescent="0.3">
      <c r="E1606" s="71" t="s">
        <v>3216</v>
      </c>
      <c r="F1606" s="72" t="s">
        <v>5597</v>
      </c>
      <c r="G1606" s="72" t="s">
        <v>7613</v>
      </c>
      <c r="H1606" s="72" t="s">
        <v>30</v>
      </c>
      <c r="I1606" s="72" t="s">
        <v>8025</v>
      </c>
      <c r="J1606" s="72" t="s">
        <v>8020</v>
      </c>
      <c r="K1606" s="72" t="s">
        <v>3217</v>
      </c>
      <c r="L1606" s="73">
        <v>45715</v>
      </c>
      <c r="M1606" s="74">
        <v>0.52748842592592593</v>
      </c>
      <c r="N1606" s="72">
        <v>138.72</v>
      </c>
      <c r="O1606" s="72">
        <v>3964.69</v>
      </c>
      <c r="P1606" s="72">
        <v>4103.41</v>
      </c>
      <c r="Q1606" s="72">
        <v>932.53</v>
      </c>
      <c r="R1606" s="75">
        <v>45716</v>
      </c>
      <c r="S1606" s="72" t="str">
        <f>TEXT(Table15[[#This Row],[Billing_Date]],"YYYY")</f>
        <v>2025</v>
      </c>
      <c r="T1606" s="75">
        <v>45862</v>
      </c>
      <c r="U1606" s="72" t="s">
        <v>49</v>
      </c>
      <c r="V1606" s="72">
        <f>IF(Table15[[#This Row],[Payment_Status]]="Paid",1,0)</f>
        <v>0</v>
      </c>
      <c r="W1606" s="72">
        <f>IF(Table15[[#This Row],[Payment_Status]]="Unpaid",1,0)</f>
        <v>1</v>
      </c>
      <c r="X1606" s="72">
        <f>IF(Table15[[#This Row],[Payment_Status]]="Pending",1,0)</f>
        <v>0</v>
      </c>
      <c r="Y1606" s="72" t="s">
        <v>43</v>
      </c>
      <c r="Z1606" s="72" t="s">
        <v>30</v>
      </c>
      <c r="AA1606" s="72" t="s">
        <v>45</v>
      </c>
      <c r="AB1606" s="72">
        <v>69.27</v>
      </c>
      <c r="AC1606" s="72">
        <v>69.45</v>
      </c>
      <c r="AD1606" s="72" t="s">
        <v>32</v>
      </c>
      <c r="AE1606" s="73">
        <v>42330</v>
      </c>
      <c r="AF1606" s="72">
        <v>49</v>
      </c>
      <c r="AG1606" s="76" t="s">
        <v>64</v>
      </c>
    </row>
    <row r="1607" spans="5:33" x14ac:dyDescent="0.3">
      <c r="E1607" s="71" t="s">
        <v>3218</v>
      </c>
      <c r="F1607" s="72" t="s">
        <v>5598</v>
      </c>
      <c r="G1607" s="72" t="s">
        <v>7614</v>
      </c>
      <c r="H1607" s="72" t="s">
        <v>26</v>
      </c>
      <c r="I1607" s="72" t="s">
        <v>8026</v>
      </c>
      <c r="J1607" s="72" t="s">
        <v>8021</v>
      </c>
      <c r="K1607" s="72" t="s">
        <v>3219</v>
      </c>
      <c r="L1607" s="73">
        <v>45856</v>
      </c>
      <c r="M1607" s="74">
        <v>0.58219907407407412</v>
      </c>
      <c r="N1607" s="72">
        <v>315.06</v>
      </c>
      <c r="O1607" s="72">
        <v>1207.94</v>
      </c>
      <c r="P1607" s="72">
        <v>1523</v>
      </c>
      <c r="Q1607" s="72">
        <v>1860.44</v>
      </c>
      <c r="R1607" s="75">
        <v>45858</v>
      </c>
      <c r="S1607" s="72" t="str">
        <f>TEXT(Table15[[#This Row],[Billing_Date]],"YYYY")</f>
        <v>2025</v>
      </c>
      <c r="T1607" s="75">
        <v>45882</v>
      </c>
      <c r="U1607" s="72" t="s">
        <v>37</v>
      </c>
      <c r="V1607" s="72">
        <f>IF(Table15[[#This Row],[Payment_Status]]="Paid",1,0)</f>
        <v>0</v>
      </c>
      <c r="W1607" s="72">
        <f>IF(Table15[[#This Row],[Payment_Status]]="Unpaid",1,0)</f>
        <v>0</v>
      </c>
      <c r="X1607" s="72">
        <f>IF(Table15[[#This Row],[Payment_Status]]="Pending",1,0)</f>
        <v>1</v>
      </c>
      <c r="Y1607" s="72" t="s">
        <v>38</v>
      </c>
      <c r="Z1607" s="72" t="s">
        <v>44</v>
      </c>
      <c r="AA1607" s="72" t="s">
        <v>31</v>
      </c>
      <c r="AB1607" s="72">
        <v>199.77</v>
      </c>
      <c r="AC1607" s="72">
        <v>115.29</v>
      </c>
      <c r="AD1607" s="72" t="s">
        <v>32</v>
      </c>
      <c r="AE1607" s="73">
        <v>42446</v>
      </c>
      <c r="AF1607" s="72">
        <v>36</v>
      </c>
      <c r="AG1607" s="76" t="s">
        <v>33</v>
      </c>
    </row>
    <row r="1608" spans="5:33" x14ac:dyDescent="0.3">
      <c r="E1608" s="71" t="s">
        <v>3220</v>
      </c>
      <c r="F1608" s="72" t="s">
        <v>5599</v>
      </c>
      <c r="G1608" s="72" t="s">
        <v>7615</v>
      </c>
      <c r="H1608" s="72" t="s">
        <v>26</v>
      </c>
      <c r="I1608" s="72" t="s">
        <v>8030</v>
      </c>
      <c r="J1608" s="72" t="s">
        <v>8023</v>
      </c>
      <c r="K1608" s="72" t="s">
        <v>3221</v>
      </c>
      <c r="L1608" s="73">
        <v>45686</v>
      </c>
      <c r="M1608" s="74">
        <v>0.77192129629629624</v>
      </c>
      <c r="N1608" s="72">
        <v>151.29</v>
      </c>
      <c r="O1608" s="72">
        <v>4461.08</v>
      </c>
      <c r="P1608" s="72">
        <v>4612.37</v>
      </c>
      <c r="Q1608" s="72">
        <v>924.26</v>
      </c>
      <c r="R1608" s="75">
        <v>45790</v>
      </c>
      <c r="S1608" s="72" t="str">
        <f>TEXT(Table15[[#This Row],[Billing_Date]],"YYYY")</f>
        <v>2025</v>
      </c>
      <c r="T1608" s="75">
        <v>45869</v>
      </c>
      <c r="U1608" s="72" t="s">
        <v>28</v>
      </c>
      <c r="V1608" s="72">
        <f>IF(Table15[[#This Row],[Payment_Status]]="Paid",1,0)</f>
        <v>1</v>
      </c>
      <c r="W1608" s="72">
        <f>IF(Table15[[#This Row],[Payment_Status]]="Unpaid",1,0)</f>
        <v>0</v>
      </c>
      <c r="X1608" s="72">
        <f>IF(Table15[[#This Row],[Payment_Status]]="Pending",1,0)</f>
        <v>0</v>
      </c>
      <c r="Y1608" s="72" t="s">
        <v>43</v>
      </c>
      <c r="Z1608" s="72" t="s">
        <v>44</v>
      </c>
      <c r="AA1608" s="72" t="s">
        <v>85</v>
      </c>
      <c r="AB1608" s="72">
        <v>74.23</v>
      </c>
      <c r="AC1608" s="72">
        <v>77.06</v>
      </c>
      <c r="AD1608" s="72" t="s">
        <v>46</v>
      </c>
      <c r="AE1608" s="73">
        <v>42425</v>
      </c>
      <c r="AF1608" s="72">
        <v>21</v>
      </c>
      <c r="AG1608" s="76" t="s">
        <v>64</v>
      </c>
    </row>
    <row r="1609" spans="5:33" x14ac:dyDescent="0.3">
      <c r="E1609" s="71" t="s">
        <v>1849</v>
      </c>
      <c r="F1609" s="72" t="s">
        <v>5600</v>
      </c>
      <c r="G1609" s="72" t="s">
        <v>7616</v>
      </c>
      <c r="H1609" s="72" t="s">
        <v>26</v>
      </c>
      <c r="I1609" s="72" t="s">
        <v>8030</v>
      </c>
      <c r="J1609" s="72" t="s">
        <v>8023</v>
      </c>
      <c r="K1609" s="72" t="s">
        <v>1850</v>
      </c>
      <c r="L1609" s="73">
        <v>45510</v>
      </c>
      <c r="M1609" s="74">
        <v>0.23052083333333334</v>
      </c>
      <c r="N1609" s="72">
        <v>300.63</v>
      </c>
      <c r="O1609" s="72">
        <v>4827.47</v>
      </c>
      <c r="P1609" s="72">
        <v>5128.1000000000004</v>
      </c>
      <c r="Q1609" s="72">
        <v>1721.22</v>
      </c>
      <c r="R1609" s="75">
        <v>45837</v>
      </c>
      <c r="S1609" s="72" t="str">
        <f>TEXT(Table15[[#This Row],[Billing_Date]],"YYYY")</f>
        <v>2025</v>
      </c>
      <c r="T1609" s="75">
        <v>45870</v>
      </c>
      <c r="U1609" s="72" t="s">
        <v>37</v>
      </c>
      <c r="V1609" s="72">
        <f>IF(Table15[[#This Row],[Payment_Status]]="Paid",1,0)</f>
        <v>0</v>
      </c>
      <c r="W1609" s="72">
        <f>IF(Table15[[#This Row],[Payment_Status]]="Unpaid",1,0)</f>
        <v>0</v>
      </c>
      <c r="X1609" s="72">
        <f>IF(Table15[[#This Row],[Payment_Status]]="Pending",1,0)</f>
        <v>1</v>
      </c>
      <c r="Y1609" s="72" t="s">
        <v>50</v>
      </c>
      <c r="Z1609" s="72" t="s">
        <v>44</v>
      </c>
      <c r="AA1609" s="72" t="s">
        <v>51</v>
      </c>
      <c r="AB1609" s="72">
        <v>186.57</v>
      </c>
      <c r="AC1609" s="72">
        <v>114.06</v>
      </c>
      <c r="AD1609" s="72" t="s">
        <v>32</v>
      </c>
      <c r="AE1609" s="73">
        <v>43936</v>
      </c>
      <c r="AF1609" s="72">
        <v>54</v>
      </c>
      <c r="AG1609" s="76" t="s">
        <v>33</v>
      </c>
    </row>
    <row r="1610" spans="5:33" x14ac:dyDescent="0.3">
      <c r="E1610" s="71" t="s">
        <v>3224</v>
      </c>
      <c r="F1610" s="72" t="s">
        <v>5601</v>
      </c>
      <c r="G1610" s="72" t="s">
        <v>7617</v>
      </c>
      <c r="H1610" s="72" t="s">
        <v>30</v>
      </c>
      <c r="I1610" s="72" t="s">
        <v>8029</v>
      </c>
      <c r="J1610" s="72" t="s">
        <v>8020</v>
      </c>
      <c r="K1610" s="72" t="s">
        <v>3225</v>
      </c>
      <c r="L1610" s="73">
        <v>45836</v>
      </c>
      <c r="M1610" s="74">
        <v>0.61466435185185186</v>
      </c>
      <c r="N1610" s="72">
        <v>491.18</v>
      </c>
      <c r="O1610" s="72">
        <v>1166.01</v>
      </c>
      <c r="P1610" s="72">
        <v>1657.19</v>
      </c>
      <c r="Q1610" s="72">
        <v>3616.27</v>
      </c>
      <c r="R1610" s="75">
        <v>45839</v>
      </c>
      <c r="S1610" s="72" t="str">
        <f>TEXT(Table15[[#This Row],[Billing_Date]],"YYYY")</f>
        <v>2025</v>
      </c>
      <c r="T1610" s="75">
        <v>45879</v>
      </c>
      <c r="U1610" s="72" t="s">
        <v>37</v>
      </c>
      <c r="V1610" s="72">
        <f>IF(Table15[[#This Row],[Payment_Status]]="Paid",1,0)</f>
        <v>0</v>
      </c>
      <c r="W1610" s="72">
        <f>IF(Table15[[#This Row],[Payment_Status]]="Unpaid",1,0)</f>
        <v>0</v>
      </c>
      <c r="X1610" s="72">
        <f>IF(Table15[[#This Row],[Payment_Status]]="Pending",1,0)</f>
        <v>1</v>
      </c>
      <c r="Y1610" s="72" t="s">
        <v>58</v>
      </c>
      <c r="Z1610" s="72" t="s">
        <v>39</v>
      </c>
      <c r="AA1610" s="72" t="s">
        <v>31</v>
      </c>
      <c r="AB1610" s="72">
        <v>269.01</v>
      </c>
      <c r="AC1610" s="72">
        <v>222.17</v>
      </c>
      <c r="AD1610" s="72" t="s">
        <v>32</v>
      </c>
      <c r="AE1610" s="73">
        <v>45328</v>
      </c>
      <c r="AF1610" s="72">
        <v>36</v>
      </c>
      <c r="AG1610" s="76" t="s">
        <v>40</v>
      </c>
    </row>
    <row r="1611" spans="5:33" x14ac:dyDescent="0.3">
      <c r="E1611" s="71" t="s">
        <v>3226</v>
      </c>
      <c r="F1611" s="72" t="s">
        <v>5602</v>
      </c>
      <c r="G1611" s="72" t="s">
        <v>7618</v>
      </c>
      <c r="H1611" s="72" t="s">
        <v>26</v>
      </c>
      <c r="I1611" s="72" t="s">
        <v>8030</v>
      </c>
      <c r="J1611" s="72" t="s">
        <v>8023</v>
      </c>
      <c r="K1611" s="72" t="s">
        <v>3227</v>
      </c>
      <c r="L1611" s="73">
        <v>45609</v>
      </c>
      <c r="M1611" s="74">
        <v>0.7464467592592593</v>
      </c>
      <c r="N1611" s="72">
        <v>84.35</v>
      </c>
      <c r="O1611" s="72">
        <v>3430.32</v>
      </c>
      <c r="P1611" s="72">
        <v>3514.67</v>
      </c>
      <c r="Q1611" s="72">
        <v>578.9</v>
      </c>
      <c r="R1611" s="75">
        <v>45841</v>
      </c>
      <c r="S1611" s="72" t="str">
        <f>TEXT(Table15[[#This Row],[Billing_Date]],"YYYY")</f>
        <v>2025</v>
      </c>
      <c r="T1611" s="75">
        <v>45885</v>
      </c>
      <c r="U1611" s="72" t="s">
        <v>28</v>
      </c>
      <c r="V1611" s="72">
        <f>IF(Table15[[#This Row],[Payment_Status]]="Paid",1,0)</f>
        <v>1</v>
      </c>
      <c r="W1611" s="72">
        <f>IF(Table15[[#This Row],[Payment_Status]]="Unpaid",1,0)</f>
        <v>0</v>
      </c>
      <c r="X1611" s="72">
        <f>IF(Table15[[#This Row],[Payment_Status]]="Pending",1,0)</f>
        <v>0</v>
      </c>
      <c r="Y1611" s="72" t="s">
        <v>29</v>
      </c>
      <c r="Z1611" s="72" t="s">
        <v>30</v>
      </c>
      <c r="AA1611" s="72" t="s">
        <v>85</v>
      </c>
      <c r="AB1611" s="72">
        <v>55.66</v>
      </c>
      <c r="AC1611" s="72">
        <v>28.69</v>
      </c>
      <c r="AD1611" s="72" t="s">
        <v>46</v>
      </c>
      <c r="AE1611" s="73">
        <v>44446</v>
      </c>
      <c r="AF1611" s="72">
        <v>41</v>
      </c>
      <c r="AG1611" s="76" t="s">
        <v>64</v>
      </c>
    </row>
    <row r="1612" spans="5:33" x14ac:dyDescent="0.3">
      <c r="E1612" s="71" t="s">
        <v>3228</v>
      </c>
      <c r="F1612" s="72" t="s">
        <v>5603</v>
      </c>
      <c r="G1612" s="72" t="s">
        <v>7619</v>
      </c>
      <c r="H1612" s="72" t="s">
        <v>30</v>
      </c>
      <c r="I1612" s="72" t="s">
        <v>8026</v>
      </c>
      <c r="J1612" s="72" t="s">
        <v>8021</v>
      </c>
      <c r="K1612" s="72" t="s">
        <v>3229</v>
      </c>
      <c r="L1612" s="73">
        <v>45602</v>
      </c>
      <c r="M1612" s="74">
        <v>0.99</v>
      </c>
      <c r="N1612" s="72">
        <v>185.63</v>
      </c>
      <c r="O1612" s="72">
        <v>3290.68</v>
      </c>
      <c r="P1612" s="72">
        <v>3476.31</v>
      </c>
      <c r="Q1612" s="72">
        <v>1147.49</v>
      </c>
      <c r="R1612" s="75">
        <v>45608</v>
      </c>
      <c r="S1612" s="72" t="str">
        <f>TEXT(Table15[[#This Row],[Billing_Date]],"YYYY")</f>
        <v>2024</v>
      </c>
      <c r="T1612" s="75">
        <v>45875</v>
      </c>
      <c r="U1612" s="72" t="s">
        <v>49</v>
      </c>
      <c r="V1612" s="72">
        <f>IF(Table15[[#This Row],[Payment_Status]]="Paid",1,0)</f>
        <v>0</v>
      </c>
      <c r="W1612" s="72">
        <f>IF(Table15[[#This Row],[Payment_Status]]="Unpaid",1,0)</f>
        <v>1</v>
      </c>
      <c r="X1612" s="72">
        <f>IF(Table15[[#This Row],[Payment_Status]]="Pending",1,0)</f>
        <v>0</v>
      </c>
      <c r="Y1612" s="72" t="s">
        <v>38</v>
      </c>
      <c r="Z1612" s="72" t="s">
        <v>44</v>
      </c>
      <c r="AA1612" s="72" t="s">
        <v>31</v>
      </c>
      <c r="AB1612" s="72">
        <v>104.42</v>
      </c>
      <c r="AC1612" s="72">
        <v>81.209999999999994</v>
      </c>
      <c r="AD1612" s="72" t="s">
        <v>46</v>
      </c>
      <c r="AE1612" s="73">
        <v>44326</v>
      </c>
      <c r="AF1612" s="72">
        <v>56</v>
      </c>
      <c r="AG1612" s="76" t="s">
        <v>64</v>
      </c>
    </row>
    <row r="1613" spans="5:33" x14ac:dyDescent="0.3">
      <c r="E1613" s="71" t="s">
        <v>3230</v>
      </c>
      <c r="F1613" s="72" t="s">
        <v>5604</v>
      </c>
      <c r="G1613" s="72" t="s">
        <v>7620</v>
      </c>
      <c r="H1613" s="72" t="s">
        <v>35</v>
      </c>
      <c r="I1613" s="72" t="s">
        <v>8030</v>
      </c>
      <c r="J1613" s="72" t="s">
        <v>8023</v>
      </c>
      <c r="K1613" s="72" t="s">
        <v>3231</v>
      </c>
      <c r="L1613" s="73">
        <v>45495</v>
      </c>
      <c r="M1613" s="74">
        <v>0.78239583333333329</v>
      </c>
      <c r="N1613" s="72">
        <v>294.67</v>
      </c>
      <c r="O1613" s="72">
        <v>4494.9399999999996</v>
      </c>
      <c r="P1613" s="72">
        <v>4789.6099999999997</v>
      </c>
      <c r="Q1613" s="72">
        <v>1953.42</v>
      </c>
      <c r="R1613" s="75">
        <v>45538</v>
      </c>
      <c r="S1613" s="72" t="str">
        <f>TEXT(Table15[[#This Row],[Billing_Date]],"YYYY")</f>
        <v>2024</v>
      </c>
      <c r="T1613" s="75">
        <v>45865</v>
      </c>
      <c r="U1613" s="72" t="s">
        <v>28</v>
      </c>
      <c r="V1613" s="72">
        <f>IF(Table15[[#This Row],[Payment_Status]]="Paid",1,0)</f>
        <v>1</v>
      </c>
      <c r="W1613" s="72">
        <f>IF(Table15[[#This Row],[Payment_Status]]="Unpaid",1,0)</f>
        <v>0</v>
      </c>
      <c r="X1613" s="72">
        <f>IF(Table15[[#This Row],[Payment_Status]]="Pending",1,0)</f>
        <v>0</v>
      </c>
      <c r="Y1613" s="72" t="s">
        <v>29</v>
      </c>
      <c r="Z1613" s="72" t="s">
        <v>30</v>
      </c>
      <c r="AA1613" s="72" t="s">
        <v>51</v>
      </c>
      <c r="AB1613" s="72">
        <v>147.33000000000001</v>
      </c>
      <c r="AC1613" s="72">
        <v>147.34</v>
      </c>
      <c r="AD1613" s="72" t="s">
        <v>32</v>
      </c>
      <c r="AE1613" s="73">
        <v>43521</v>
      </c>
      <c r="AF1613" s="72">
        <v>54</v>
      </c>
      <c r="AG1613" s="76" t="s">
        <v>64</v>
      </c>
    </row>
    <row r="1614" spans="5:33" x14ac:dyDescent="0.3">
      <c r="E1614" s="71" t="s">
        <v>3579</v>
      </c>
      <c r="F1614" s="72" t="s">
        <v>5605</v>
      </c>
      <c r="G1614" s="72" t="s">
        <v>7621</v>
      </c>
      <c r="H1614" s="72" t="s">
        <v>26</v>
      </c>
      <c r="I1614" s="72" t="s">
        <v>8026</v>
      </c>
      <c r="J1614" s="72" t="s">
        <v>8021</v>
      </c>
      <c r="K1614" s="72" t="s">
        <v>3580</v>
      </c>
      <c r="L1614" s="73">
        <v>45636</v>
      </c>
      <c r="M1614" s="74">
        <v>0.92937499999999995</v>
      </c>
      <c r="N1614" s="72">
        <v>141.69</v>
      </c>
      <c r="O1614" s="72">
        <v>2762.35</v>
      </c>
      <c r="P1614" s="72">
        <v>2904.04</v>
      </c>
      <c r="Q1614" s="72">
        <v>969.96</v>
      </c>
      <c r="R1614" s="75">
        <v>45800</v>
      </c>
      <c r="S1614" s="72" t="str">
        <f>TEXT(Table15[[#This Row],[Billing_Date]],"YYYY")</f>
        <v>2025</v>
      </c>
      <c r="T1614" s="75">
        <v>45878</v>
      </c>
      <c r="U1614" s="72" t="s">
        <v>28</v>
      </c>
      <c r="V1614" s="72">
        <f>IF(Table15[[#This Row],[Payment_Status]]="Paid",1,0)</f>
        <v>1</v>
      </c>
      <c r="W1614" s="72">
        <f>IF(Table15[[#This Row],[Payment_Status]]="Unpaid",1,0)</f>
        <v>0</v>
      </c>
      <c r="X1614" s="72">
        <f>IF(Table15[[#This Row],[Payment_Status]]="Pending",1,0)</f>
        <v>0</v>
      </c>
      <c r="Y1614" s="72" t="s">
        <v>29</v>
      </c>
      <c r="Z1614" s="72" t="s">
        <v>44</v>
      </c>
      <c r="AA1614" s="72" t="s">
        <v>45</v>
      </c>
      <c r="AB1614" s="72">
        <v>93.79</v>
      </c>
      <c r="AC1614" s="72">
        <v>47.9</v>
      </c>
      <c r="AD1614" s="72" t="s">
        <v>32</v>
      </c>
      <c r="AE1614" s="73">
        <v>43250</v>
      </c>
      <c r="AF1614" s="72">
        <v>49</v>
      </c>
      <c r="AG1614" s="76" t="s">
        <v>33</v>
      </c>
    </row>
    <row r="1615" spans="5:33" x14ac:dyDescent="0.3">
      <c r="E1615" s="71" t="s">
        <v>3234</v>
      </c>
      <c r="F1615" s="72" t="s">
        <v>5606</v>
      </c>
      <c r="G1615" s="72" t="s">
        <v>7622</v>
      </c>
      <c r="H1615" s="72" t="s">
        <v>30</v>
      </c>
      <c r="I1615" s="72" t="s">
        <v>8027</v>
      </c>
      <c r="J1615" s="72" t="s">
        <v>8022</v>
      </c>
      <c r="K1615" s="72" t="s">
        <v>3235</v>
      </c>
      <c r="L1615" s="73">
        <v>45659</v>
      </c>
      <c r="M1615" s="74">
        <v>0.98363425925925929</v>
      </c>
      <c r="N1615" s="72">
        <v>161.55000000000001</v>
      </c>
      <c r="O1615" s="72">
        <v>2082.3200000000002</v>
      </c>
      <c r="P1615" s="72">
        <v>2243.87</v>
      </c>
      <c r="Q1615" s="72">
        <v>1005.89</v>
      </c>
      <c r="R1615" s="75">
        <v>45711</v>
      </c>
      <c r="S1615" s="72" t="str">
        <f>TEXT(Table15[[#This Row],[Billing_Date]],"YYYY")</f>
        <v>2025</v>
      </c>
      <c r="T1615" s="75">
        <v>45886</v>
      </c>
      <c r="U1615" s="72" t="s">
        <v>37</v>
      </c>
      <c r="V1615" s="72">
        <f>IF(Table15[[#This Row],[Payment_Status]]="Paid",1,0)</f>
        <v>0</v>
      </c>
      <c r="W1615" s="72">
        <f>IF(Table15[[#This Row],[Payment_Status]]="Unpaid",1,0)</f>
        <v>0</v>
      </c>
      <c r="X1615" s="72">
        <f>IF(Table15[[#This Row],[Payment_Status]]="Pending",1,0)</f>
        <v>1</v>
      </c>
      <c r="Y1615" s="72" t="s">
        <v>43</v>
      </c>
      <c r="Z1615" s="72" t="s">
        <v>44</v>
      </c>
      <c r="AA1615" s="72" t="s">
        <v>45</v>
      </c>
      <c r="AB1615" s="72">
        <v>112.64</v>
      </c>
      <c r="AC1615" s="72">
        <v>48.91</v>
      </c>
      <c r="AD1615" s="72" t="s">
        <v>32</v>
      </c>
      <c r="AE1615" s="73">
        <v>42431</v>
      </c>
      <c r="AF1615" s="72">
        <v>39</v>
      </c>
      <c r="AG1615" s="76" t="s">
        <v>33</v>
      </c>
    </row>
    <row r="1616" spans="5:33" x14ac:dyDescent="0.3">
      <c r="E1616" s="71" t="s">
        <v>56</v>
      </c>
      <c r="F1616" s="72" t="s">
        <v>5607</v>
      </c>
      <c r="G1616" s="72" t="s">
        <v>7623</v>
      </c>
      <c r="H1616" s="72" t="s">
        <v>30</v>
      </c>
      <c r="I1616" s="72" t="s">
        <v>8026</v>
      </c>
      <c r="J1616" s="72" t="s">
        <v>8021</v>
      </c>
      <c r="K1616" s="72" t="s">
        <v>57</v>
      </c>
      <c r="L1616" s="73">
        <v>45606</v>
      </c>
      <c r="M1616" s="74">
        <v>0.44263888888888892</v>
      </c>
      <c r="N1616" s="72">
        <v>285.79000000000002</v>
      </c>
      <c r="O1616" s="72">
        <v>2332</v>
      </c>
      <c r="P1616" s="72">
        <v>2617.79</v>
      </c>
      <c r="Q1616" s="72">
        <v>1331.8</v>
      </c>
      <c r="R1616" s="75">
        <v>45750</v>
      </c>
      <c r="S1616" s="72" t="str">
        <f>TEXT(Table15[[#This Row],[Billing_Date]],"YYYY")</f>
        <v>2025</v>
      </c>
      <c r="T1616" s="75">
        <v>45868</v>
      </c>
      <c r="U1616" s="72" t="s">
        <v>49</v>
      </c>
      <c r="V1616" s="72">
        <f>IF(Table15[[#This Row],[Payment_Status]]="Paid",1,0)</f>
        <v>0</v>
      </c>
      <c r="W1616" s="72">
        <f>IF(Table15[[#This Row],[Payment_Status]]="Unpaid",1,0)</f>
        <v>1</v>
      </c>
      <c r="X1616" s="72">
        <f>IF(Table15[[#This Row],[Payment_Status]]="Pending",1,0)</f>
        <v>0</v>
      </c>
      <c r="Y1616" s="72" t="s">
        <v>58</v>
      </c>
      <c r="Z1616" s="72" t="s">
        <v>39</v>
      </c>
      <c r="AA1616" s="72" t="s">
        <v>31</v>
      </c>
      <c r="AB1616" s="72">
        <v>118.46</v>
      </c>
      <c r="AC1616" s="72">
        <v>167.33</v>
      </c>
      <c r="AD1616" s="72" t="s">
        <v>46</v>
      </c>
      <c r="AE1616" s="73">
        <v>42958</v>
      </c>
      <c r="AF1616" s="72">
        <v>52</v>
      </c>
      <c r="AG1616" s="76" t="s">
        <v>33</v>
      </c>
    </row>
    <row r="1617" spans="5:33" x14ac:dyDescent="0.3">
      <c r="E1617" s="71" t="s">
        <v>3238</v>
      </c>
      <c r="F1617" s="72" t="s">
        <v>5608</v>
      </c>
      <c r="G1617" s="72" t="s">
        <v>7624</v>
      </c>
      <c r="H1617" s="72" t="s">
        <v>30</v>
      </c>
      <c r="I1617" s="72" t="s">
        <v>8031</v>
      </c>
      <c r="J1617" s="72" t="s">
        <v>8024</v>
      </c>
      <c r="K1617" s="72" t="s">
        <v>3239</v>
      </c>
      <c r="L1617" s="73">
        <v>45651</v>
      </c>
      <c r="M1617" s="74">
        <v>0.39314814814814814</v>
      </c>
      <c r="N1617" s="72">
        <v>457.55</v>
      </c>
      <c r="O1617" s="72">
        <v>4741.62</v>
      </c>
      <c r="P1617" s="72">
        <v>5199.17</v>
      </c>
      <c r="Q1617" s="72">
        <v>2888.04</v>
      </c>
      <c r="R1617" s="75">
        <v>45837</v>
      </c>
      <c r="S1617" s="72" t="str">
        <f>TEXT(Table15[[#This Row],[Billing_Date]],"YYYY")</f>
        <v>2025</v>
      </c>
      <c r="T1617" s="75">
        <v>45884</v>
      </c>
      <c r="U1617" s="72" t="s">
        <v>49</v>
      </c>
      <c r="V1617" s="72">
        <f>IF(Table15[[#This Row],[Payment_Status]]="Paid",1,0)</f>
        <v>0</v>
      </c>
      <c r="W1617" s="72">
        <f>IF(Table15[[#This Row],[Payment_Status]]="Unpaid",1,0)</f>
        <v>1</v>
      </c>
      <c r="X1617" s="72">
        <f>IF(Table15[[#This Row],[Payment_Status]]="Pending",1,0)</f>
        <v>0</v>
      </c>
      <c r="Y1617" s="72" t="s">
        <v>38</v>
      </c>
      <c r="Z1617" s="72" t="s">
        <v>30</v>
      </c>
      <c r="AA1617" s="72" t="s">
        <v>63</v>
      </c>
      <c r="AB1617" s="72">
        <v>231.28</v>
      </c>
      <c r="AC1617" s="72">
        <v>226.27</v>
      </c>
      <c r="AD1617" s="72" t="s">
        <v>32</v>
      </c>
      <c r="AE1617" s="73">
        <v>43411</v>
      </c>
      <c r="AF1617" s="72">
        <v>22</v>
      </c>
      <c r="AG1617" s="76" t="s">
        <v>33</v>
      </c>
    </row>
    <row r="1618" spans="5:33" x14ac:dyDescent="0.3">
      <c r="E1618" s="71" t="s">
        <v>3396</v>
      </c>
      <c r="F1618" s="72" t="s">
        <v>5609</v>
      </c>
      <c r="G1618" s="72" t="s">
        <v>7625</v>
      </c>
      <c r="H1618" s="72" t="s">
        <v>30</v>
      </c>
      <c r="I1618" s="72" t="s">
        <v>8031</v>
      </c>
      <c r="J1618" s="72" t="s">
        <v>8024</v>
      </c>
      <c r="K1618" s="72" t="s">
        <v>3397</v>
      </c>
      <c r="L1618" s="73">
        <v>45523</v>
      </c>
      <c r="M1618" s="74">
        <v>9.8981481481481476E-2</v>
      </c>
      <c r="N1618" s="72">
        <v>334.39</v>
      </c>
      <c r="O1618" s="72">
        <v>4824.93</v>
      </c>
      <c r="P1618" s="72">
        <v>5159.32</v>
      </c>
      <c r="Q1618" s="72">
        <v>2389.86</v>
      </c>
      <c r="R1618" s="75">
        <v>45524</v>
      </c>
      <c r="S1618" s="72" t="str">
        <f>TEXT(Table15[[#This Row],[Billing_Date]],"YYYY")</f>
        <v>2024</v>
      </c>
      <c r="T1618" s="75">
        <v>45868</v>
      </c>
      <c r="U1618" s="72" t="s">
        <v>37</v>
      </c>
      <c r="V1618" s="72">
        <f>IF(Table15[[#This Row],[Payment_Status]]="Paid",1,0)</f>
        <v>0</v>
      </c>
      <c r="W1618" s="72">
        <f>IF(Table15[[#This Row],[Payment_Status]]="Unpaid",1,0)</f>
        <v>0</v>
      </c>
      <c r="X1618" s="72">
        <f>IF(Table15[[#This Row],[Payment_Status]]="Pending",1,0)</f>
        <v>1</v>
      </c>
      <c r="Y1618" s="72" t="s">
        <v>50</v>
      </c>
      <c r="Z1618" s="72" t="s">
        <v>44</v>
      </c>
      <c r="AA1618" s="72" t="s">
        <v>45</v>
      </c>
      <c r="AB1618" s="72">
        <v>158.83000000000001</v>
      </c>
      <c r="AC1618" s="72">
        <v>175.56</v>
      </c>
      <c r="AD1618" s="72" t="s">
        <v>32</v>
      </c>
      <c r="AE1618" s="73">
        <v>42885</v>
      </c>
      <c r="AF1618" s="72">
        <v>50</v>
      </c>
      <c r="AG1618" s="76" t="s">
        <v>64</v>
      </c>
    </row>
    <row r="1619" spans="5:33" x14ac:dyDescent="0.3">
      <c r="E1619" s="71" t="s">
        <v>3241</v>
      </c>
      <c r="F1619" s="72" t="s">
        <v>5610</v>
      </c>
      <c r="G1619" s="72" t="s">
        <v>7626</v>
      </c>
      <c r="H1619" s="72" t="s">
        <v>35</v>
      </c>
      <c r="I1619" s="72" t="s">
        <v>8031</v>
      </c>
      <c r="J1619" s="72" t="s">
        <v>8024</v>
      </c>
      <c r="K1619" s="72" t="s">
        <v>3242</v>
      </c>
      <c r="L1619" s="73">
        <v>45628</v>
      </c>
      <c r="M1619" s="74">
        <v>4.6863425925925926E-2</v>
      </c>
      <c r="N1619" s="72">
        <v>407.03</v>
      </c>
      <c r="O1619" s="72">
        <v>1800.95</v>
      </c>
      <c r="P1619" s="72">
        <v>2207.98</v>
      </c>
      <c r="Q1619" s="72">
        <v>2149.0300000000002</v>
      </c>
      <c r="R1619" s="75">
        <v>45838</v>
      </c>
      <c r="S1619" s="72" t="str">
        <f>TEXT(Table15[[#This Row],[Billing_Date]],"YYYY")</f>
        <v>2025</v>
      </c>
      <c r="T1619" s="75">
        <v>45867</v>
      </c>
      <c r="U1619" s="72" t="s">
        <v>37</v>
      </c>
      <c r="V1619" s="72">
        <f>IF(Table15[[#This Row],[Payment_Status]]="Paid",1,0)</f>
        <v>0</v>
      </c>
      <c r="W1619" s="72">
        <f>IF(Table15[[#This Row],[Payment_Status]]="Unpaid",1,0)</f>
        <v>0</v>
      </c>
      <c r="X1619" s="72">
        <f>IF(Table15[[#This Row],[Payment_Status]]="Pending",1,0)</f>
        <v>1</v>
      </c>
      <c r="Y1619" s="72" t="s">
        <v>58</v>
      </c>
      <c r="Z1619" s="72" t="s">
        <v>30</v>
      </c>
      <c r="AA1619" s="72" t="s">
        <v>51</v>
      </c>
      <c r="AB1619" s="72">
        <v>254.12</v>
      </c>
      <c r="AC1619" s="72">
        <v>152.91</v>
      </c>
      <c r="AD1619" s="72" t="s">
        <v>32</v>
      </c>
      <c r="AE1619" s="73">
        <v>42353</v>
      </c>
      <c r="AF1619" s="72">
        <v>26</v>
      </c>
      <c r="AG1619" s="76" t="s">
        <v>40</v>
      </c>
    </row>
    <row r="1620" spans="5:33" x14ac:dyDescent="0.3">
      <c r="E1620" s="71" t="s">
        <v>3243</v>
      </c>
      <c r="F1620" s="72" t="s">
        <v>5611</v>
      </c>
      <c r="G1620" s="72" t="s">
        <v>7627</v>
      </c>
      <c r="H1620" s="72" t="s">
        <v>30</v>
      </c>
      <c r="I1620" s="72" t="s">
        <v>8029</v>
      </c>
      <c r="J1620" s="72" t="s">
        <v>8020</v>
      </c>
      <c r="K1620" s="72" t="s">
        <v>3244</v>
      </c>
      <c r="L1620" s="73">
        <v>45599</v>
      </c>
      <c r="M1620" s="74">
        <v>0.69892361111111112</v>
      </c>
      <c r="N1620" s="72">
        <v>397.39</v>
      </c>
      <c r="O1620" s="72">
        <v>3541.8</v>
      </c>
      <c r="P1620" s="72">
        <v>3939.19</v>
      </c>
      <c r="Q1620" s="72">
        <v>2703.31</v>
      </c>
      <c r="R1620" s="75">
        <v>45710</v>
      </c>
      <c r="S1620" s="72" t="str">
        <f>TEXT(Table15[[#This Row],[Billing_Date]],"YYYY")</f>
        <v>2025</v>
      </c>
      <c r="T1620" s="75">
        <v>45859</v>
      </c>
      <c r="U1620" s="72" t="s">
        <v>28</v>
      </c>
      <c r="V1620" s="72">
        <f>IF(Table15[[#This Row],[Payment_Status]]="Paid",1,0)</f>
        <v>1</v>
      </c>
      <c r="W1620" s="72">
        <f>IF(Table15[[#This Row],[Payment_Status]]="Unpaid",1,0)</f>
        <v>0</v>
      </c>
      <c r="X1620" s="72">
        <f>IF(Table15[[#This Row],[Payment_Status]]="Pending",1,0)</f>
        <v>0</v>
      </c>
      <c r="Y1620" s="72" t="s">
        <v>58</v>
      </c>
      <c r="Z1620" s="72" t="s">
        <v>39</v>
      </c>
      <c r="AA1620" s="72" t="s">
        <v>45</v>
      </c>
      <c r="AB1620" s="72">
        <v>160.13</v>
      </c>
      <c r="AC1620" s="72">
        <v>237.26</v>
      </c>
      <c r="AD1620" s="72" t="s">
        <v>32</v>
      </c>
      <c r="AE1620" s="73">
        <v>42923</v>
      </c>
      <c r="AF1620" s="72">
        <v>66</v>
      </c>
      <c r="AG1620" s="76" t="s">
        <v>40</v>
      </c>
    </row>
    <row r="1621" spans="5:33" x14ac:dyDescent="0.3">
      <c r="E1621" s="71" t="s">
        <v>2015</v>
      </c>
      <c r="F1621" s="72" t="s">
        <v>5612</v>
      </c>
      <c r="G1621" s="72" t="s">
        <v>7628</v>
      </c>
      <c r="H1621" s="72" t="s">
        <v>35</v>
      </c>
      <c r="I1621" s="72" t="s">
        <v>8025</v>
      </c>
      <c r="J1621" s="72" t="s">
        <v>8020</v>
      </c>
      <c r="K1621" s="72" t="s">
        <v>2016</v>
      </c>
      <c r="L1621" s="73">
        <v>45720</v>
      </c>
      <c r="M1621" s="74">
        <v>9.3518518518518525E-3</v>
      </c>
      <c r="N1621" s="72">
        <v>485.42</v>
      </c>
      <c r="O1621" s="72">
        <v>1055.76</v>
      </c>
      <c r="P1621" s="72">
        <v>1541.18</v>
      </c>
      <c r="Q1621" s="72">
        <v>2358.56</v>
      </c>
      <c r="R1621" s="75">
        <v>45721</v>
      </c>
      <c r="S1621" s="72" t="str">
        <f>TEXT(Table15[[#This Row],[Billing_Date]],"YYYY")</f>
        <v>2025</v>
      </c>
      <c r="T1621" s="75">
        <v>45862</v>
      </c>
      <c r="U1621" s="72" t="s">
        <v>37</v>
      </c>
      <c r="V1621" s="72">
        <f>IF(Table15[[#This Row],[Payment_Status]]="Paid",1,0)</f>
        <v>0</v>
      </c>
      <c r="W1621" s="72">
        <f>IF(Table15[[#This Row],[Payment_Status]]="Unpaid",1,0)</f>
        <v>0</v>
      </c>
      <c r="X1621" s="72">
        <f>IF(Table15[[#This Row],[Payment_Status]]="Pending",1,0)</f>
        <v>1</v>
      </c>
      <c r="Y1621" s="72" t="s">
        <v>58</v>
      </c>
      <c r="Z1621" s="72" t="s">
        <v>39</v>
      </c>
      <c r="AA1621" s="72" t="s">
        <v>63</v>
      </c>
      <c r="AB1621" s="72">
        <v>287.3</v>
      </c>
      <c r="AC1621" s="72">
        <v>198.12</v>
      </c>
      <c r="AD1621" s="72" t="s">
        <v>32</v>
      </c>
      <c r="AE1621" s="73">
        <v>44974</v>
      </c>
      <c r="AF1621" s="72">
        <v>64</v>
      </c>
      <c r="AG1621" s="76" t="s">
        <v>40</v>
      </c>
    </row>
    <row r="1622" spans="5:33" x14ac:dyDescent="0.3">
      <c r="E1622" s="71" t="s">
        <v>3247</v>
      </c>
      <c r="F1622" s="72" t="s">
        <v>5613</v>
      </c>
      <c r="G1622" s="72" t="s">
        <v>7629</v>
      </c>
      <c r="H1622" s="72" t="s">
        <v>26</v>
      </c>
      <c r="I1622" s="72" t="s">
        <v>8025</v>
      </c>
      <c r="J1622" s="72" t="s">
        <v>8020</v>
      </c>
      <c r="K1622" s="72" t="s">
        <v>3248</v>
      </c>
      <c r="L1622" s="73">
        <v>45690</v>
      </c>
      <c r="M1622" s="74">
        <v>0.74204861111111109</v>
      </c>
      <c r="N1622" s="72">
        <v>74.19</v>
      </c>
      <c r="O1622" s="72">
        <v>2806.17</v>
      </c>
      <c r="P1622" s="72">
        <v>2880.36</v>
      </c>
      <c r="Q1622" s="72">
        <v>459.25</v>
      </c>
      <c r="R1622" s="75">
        <v>45776</v>
      </c>
      <c r="S1622" s="72" t="str">
        <f>TEXT(Table15[[#This Row],[Billing_Date]],"YYYY")</f>
        <v>2025</v>
      </c>
      <c r="T1622" s="75">
        <v>45869</v>
      </c>
      <c r="U1622" s="72" t="s">
        <v>28</v>
      </c>
      <c r="V1622" s="72">
        <f>IF(Table15[[#This Row],[Payment_Status]]="Paid",1,0)</f>
        <v>1</v>
      </c>
      <c r="W1622" s="72">
        <f>IF(Table15[[#This Row],[Payment_Status]]="Unpaid",1,0)</f>
        <v>0</v>
      </c>
      <c r="X1622" s="72">
        <f>IF(Table15[[#This Row],[Payment_Status]]="Pending",1,0)</f>
        <v>0</v>
      </c>
      <c r="Y1622" s="72" t="s">
        <v>50</v>
      </c>
      <c r="Z1622" s="72" t="s">
        <v>30</v>
      </c>
      <c r="AA1622" s="72" t="s">
        <v>85</v>
      </c>
      <c r="AB1622" s="72">
        <v>46.61</v>
      </c>
      <c r="AC1622" s="72">
        <v>27.58</v>
      </c>
      <c r="AD1622" s="72" t="s">
        <v>32</v>
      </c>
      <c r="AE1622" s="73">
        <v>44770</v>
      </c>
      <c r="AF1622" s="72">
        <v>72</v>
      </c>
      <c r="AG1622" s="76" t="s">
        <v>33</v>
      </c>
    </row>
    <row r="1623" spans="5:33" x14ac:dyDescent="0.3">
      <c r="E1623" s="71" t="s">
        <v>3249</v>
      </c>
      <c r="F1623" s="72" t="s">
        <v>5614</v>
      </c>
      <c r="G1623" s="72" t="s">
        <v>7630</v>
      </c>
      <c r="H1623" s="72" t="s">
        <v>26</v>
      </c>
      <c r="I1623" s="72" t="s">
        <v>8026</v>
      </c>
      <c r="J1623" s="72" t="s">
        <v>8021</v>
      </c>
      <c r="K1623" s="72" t="s">
        <v>3250</v>
      </c>
      <c r="L1623" s="73">
        <v>45722</v>
      </c>
      <c r="M1623" s="74">
        <v>0.17633101851851851</v>
      </c>
      <c r="N1623" s="72">
        <v>348.31</v>
      </c>
      <c r="O1623" s="72">
        <v>3524.7</v>
      </c>
      <c r="P1623" s="72">
        <v>3873.0099999999902</v>
      </c>
      <c r="Q1623" s="72">
        <v>1753.17</v>
      </c>
      <c r="R1623" s="75">
        <v>45727</v>
      </c>
      <c r="S1623" s="72" t="str">
        <f>TEXT(Table15[[#This Row],[Billing_Date]],"YYYY")</f>
        <v>2025</v>
      </c>
      <c r="T1623" s="75">
        <v>45868</v>
      </c>
      <c r="U1623" s="72" t="s">
        <v>28</v>
      </c>
      <c r="V1623" s="72">
        <f>IF(Table15[[#This Row],[Payment_Status]]="Paid",1,0)</f>
        <v>1</v>
      </c>
      <c r="W1623" s="72">
        <f>IF(Table15[[#This Row],[Payment_Status]]="Unpaid",1,0)</f>
        <v>0</v>
      </c>
      <c r="X1623" s="72">
        <f>IF(Table15[[#This Row],[Payment_Status]]="Pending",1,0)</f>
        <v>0</v>
      </c>
      <c r="Y1623" s="72" t="s">
        <v>29</v>
      </c>
      <c r="Z1623" s="72" t="s">
        <v>39</v>
      </c>
      <c r="AA1623" s="72" t="s">
        <v>45</v>
      </c>
      <c r="AB1623" s="72">
        <v>187.66</v>
      </c>
      <c r="AC1623" s="72">
        <v>160.65</v>
      </c>
      <c r="AD1623" s="72" t="s">
        <v>32</v>
      </c>
      <c r="AE1623" s="73">
        <v>45210</v>
      </c>
      <c r="AF1623" s="72">
        <v>36</v>
      </c>
      <c r="AG1623" s="76" t="s">
        <v>40</v>
      </c>
    </row>
    <row r="1624" spans="5:33" x14ac:dyDescent="0.3">
      <c r="E1624" s="71" t="s">
        <v>3251</v>
      </c>
      <c r="F1624" s="72" t="s">
        <v>5615</v>
      </c>
      <c r="G1624" s="72" t="s">
        <v>7631</v>
      </c>
      <c r="H1624" s="72" t="s">
        <v>26</v>
      </c>
      <c r="I1624" s="72" t="s">
        <v>8025</v>
      </c>
      <c r="J1624" s="72" t="s">
        <v>8020</v>
      </c>
      <c r="K1624" s="72" t="s">
        <v>3252</v>
      </c>
      <c r="L1624" s="73">
        <v>45680</v>
      </c>
      <c r="M1624" s="74">
        <v>2.1087962962962965E-2</v>
      </c>
      <c r="N1624" s="72">
        <v>285.92</v>
      </c>
      <c r="O1624" s="72">
        <v>1570.32</v>
      </c>
      <c r="P1624" s="72">
        <v>1856.24</v>
      </c>
      <c r="Q1624" s="72">
        <v>1675.03</v>
      </c>
      <c r="R1624" s="75">
        <v>45684</v>
      </c>
      <c r="S1624" s="72" t="str">
        <f>TEXT(Table15[[#This Row],[Billing_Date]],"YYYY")</f>
        <v>2025</v>
      </c>
      <c r="T1624" s="75">
        <v>45871</v>
      </c>
      <c r="U1624" s="72" t="s">
        <v>28</v>
      </c>
      <c r="V1624" s="72">
        <f>IF(Table15[[#This Row],[Payment_Status]]="Paid",1,0)</f>
        <v>1</v>
      </c>
      <c r="W1624" s="72">
        <f>IF(Table15[[#This Row],[Payment_Status]]="Unpaid",1,0)</f>
        <v>0</v>
      </c>
      <c r="X1624" s="72">
        <f>IF(Table15[[#This Row],[Payment_Status]]="Pending",1,0)</f>
        <v>0</v>
      </c>
      <c r="Y1624" s="72" t="s">
        <v>43</v>
      </c>
      <c r="Z1624" s="72" t="s">
        <v>30</v>
      </c>
      <c r="AA1624" s="72" t="s">
        <v>85</v>
      </c>
      <c r="AB1624" s="72">
        <v>151.16</v>
      </c>
      <c r="AC1624" s="72">
        <v>134.76</v>
      </c>
      <c r="AD1624" s="72" t="s">
        <v>32</v>
      </c>
      <c r="AE1624" s="73">
        <v>42271</v>
      </c>
      <c r="AF1624" s="72">
        <v>55</v>
      </c>
      <c r="AG1624" s="76" t="s">
        <v>40</v>
      </c>
    </row>
    <row r="1625" spans="5:33" x14ac:dyDescent="0.3">
      <c r="E1625" s="71" t="s">
        <v>2183</v>
      </c>
      <c r="F1625" s="72" t="s">
        <v>5616</v>
      </c>
      <c r="G1625" s="72" t="s">
        <v>7632</v>
      </c>
      <c r="H1625" s="72" t="s">
        <v>30</v>
      </c>
      <c r="I1625" s="72" t="s">
        <v>8028</v>
      </c>
      <c r="J1625" s="72" t="s">
        <v>8022</v>
      </c>
      <c r="K1625" s="72" t="s">
        <v>2184</v>
      </c>
      <c r="L1625" s="73">
        <v>45675</v>
      </c>
      <c r="M1625" s="74">
        <v>0.40611111111111109</v>
      </c>
      <c r="N1625" s="72">
        <v>130.97</v>
      </c>
      <c r="O1625" s="72">
        <v>3580.3</v>
      </c>
      <c r="P1625" s="72">
        <v>3711.27</v>
      </c>
      <c r="Q1625" s="72">
        <v>810.39</v>
      </c>
      <c r="R1625" s="75">
        <v>45678</v>
      </c>
      <c r="S1625" s="72" t="str">
        <f>TEXT(Table15[[#This Row],[Billing_Date]],"YYYY")</f>
        <v>2025</v>
      </c>
      <c r="T1625" s="75">
        <v>45882</v>
      </c>
      <c r="U1625" s="72" t="s">
        <v>28</v>
      </c>
      <c r="V1625" s="72">
        <f>IF(Table15[[#This Row],[Payment_Status]]="Paid",1,0)</f>
        <v>1</v>
      </c>
      <c r="W1625" s="72">
        <f>IF(Table15[[#This Row],[Payment_Status]]="Unpaid",1,0)</f>
        <v>0</v>
      </c>
      <c r="X1625" s="72">
        <f>IF(Table15[[#This Row],[Payment_Status]]="Pending",1,0)</f>
        <v>0</v>
      </c>
      <c r="Y1625" s="72" t="s">
        <v>50</v>
      </c>
      <c r="Z1625" s="72" t="s">
        <v>30</v>
      </c>
      <c r="AA1625" s="72" t="s">
        <v>31</v>
      </c>
      <c r="AB1625" s="72">
        <v>62.39</v>
      </c>
      <c r="AC1625" s="72">
        <v>68.58</v>
      </c>
      <c r="AD1625" s="72" t="s">
        <v>46</v>
      </c>
      <c r="AE1625" s="73">
        <v>43673</v>
      </c>
      <c r="AF1625" s="72">
        <v>18</v>
      </c>
      <c r="AG1625" s="76" t="s">
        <v>33</v>
      </c>
    </row>
    <row r="1626" spans="5:33" x14ac:dyDescent="0.3">
      <c r="E1626" s="71" t="s">
        <v>3255</v>
      </c>
      <c r="F1626" s="72" t="s">
        <v>5617</v>
      </c>
      <c r="G1626" s="72" t="s">
        <v>7633</v>
      </c>
      <c r="H1626" s="72" t="s">
        <v>26</v>
      </c>
      <c r="I1626" s="72" t="s">
        <v>8031</v>
      </c>
      <c r="J1626" s="72" t="s">
        <v>8024</v>
      </c>
      <c r="K1626" s="72" t="s">
        <v>3256</v>
      </c>
      <c r="L1626" s="73">
        <v>45834</v>
      </c>
      <c r="M1626" s="74">
        <v>0.17531250000000001</v>
      </c>
      <c r="N1626" s="72">
        <v>302.57</v>
      </c>
      <c r="O1626" s="72">
        <v>1023.44</v>
      </c>
      <c r="P1626" s="72">
        <v>1326.01</v>
      </c>
      <c r="Q1626" s="72">
        <v>1639.39</v>
      </c>
      <c r="R1626" s="75">
        <v>45835</v>
      </c>
      <c r="S1626" s="72" t="str">
        <f>TEXT(Table15[[#This Row],[Billing_Date]],"YYYY")</f>
        <v>2025</v>
      </c>
      <c r="T1626" s="75">
        <v>45880</v>
      </c>
      <c r="U1626" s="72" t="s">
        <v>37</v>
      </c>
      <c r="V1626" s="72">
        <f>IF(Table15[[#This Row],[Payment_Status]]="Paid",1,0)</f>
        <v>0</v>
      </c>
      <c r="W1626" s="72">
        <f>IF(Table15[[#This Row],[Payment_Status]]="Unpaid",1,0)</f>
        <v>0</v>
      </c>
      <c r="X1626" s="72">
        <f>IF(Table15[[#This Row],[Payment_Status]]="Pending",1,0)</f>
        <v>1</v>
      </c>
      <c r="Y1626" s="72" t="s">
        <v>58</v>
      </c>
      <c r="Z1626" s="72" t="s">
        <v>44</v>
      </c>
      <c r="AA1626" s="72" t="s">
        <v>63</v>
      </c>
      <c r="AB1626" s="72">
        <v>210.76</v>
      </c>
      <c r="AC1626" s="72">
        <v>91.81</v>
      </c>
      <c r="AD1626" s="72" t="s">
        <v>32</v>
      </c>
      <c r="AE1626" s="73">
        <v>43706</v>
      </c>
      <c r="AF1626" s="72">
        <v>41</v>
      </c>
      <c r="AG1626" s="76" t="s">
        <v>40</v>
      </c>
    </row>
    <row r="1627" spans="5:33" x14ac:dyDescent="0.3">
      <c r="E1627" s="71" t="s">
        <v>3257</v>
      </c>
      <c r="F1627" s="72" t="s">
        <v>5618</v>
      </c>
      <c r="G1627" s="72" t="s">
        <v>7634</v>
      </c>
      <c r="H1627" s="72" t="s">
        <v>35</v>
      </c>
      <c r="I1627" s="72" t="s">
        <v>8026</v>
      </c>
      <c r="J1627" s="72" t="s">
        <v>8021</v>
      </c>
      <c r="K1627" s="72" t="s">
        <v>3258</v>
      </c>
      <c r="L1627" s="73">
        <v>45616</v>
      </c>
      <c r="M1627" s="74">
        <v>0.52259259259259261</v>
      </c>
      <c r="N1627" s="72">
        <v>265.63</v>
      </c>
      <c r="O1627" s="72">
        <v>2733.89</v>
      </c>
      <c r="P1627" s="72">
        <v>2999.52</v>
      </c>
      <c r="Q1627" s="72">
        <v>1245.5899999999999</v>
      </c>
      <c r="R1627" s="75">
        <v>45623</v>
      </c>
      <c r="S1627" s="72" t="str">
        <f>TEXT(Table15[[#This Row],[Billing_Date]],"YYYY")</f>
        <v>2024</v>
      </c>
      <c r="T1627" s="75">
        <v>45866</v>
      </c>
      <c r="U1627" s="72" t="s">
        <v>49</v>
      </c>
      <c r="V1627" s="72">
        <f>IF(Table15[[#This Row],[Payment_Status]]="Paid",1,0)</f>
        <v>0</v>
      </c>
      <c r="W1627" s="72">
        <f>IF(Table15[[#This Row],[Payment_Status]]="Unpaid",1,0)</f>
        <v>1</v>
      </c>
      <c r="X1627" s="72">
        <f>IF(Table15[[#This Row],[Payment_Status]]="Pending",1,0)</f>
        <v>0</v>
      </c>
      <c r="Y1627" s="72" t="s">
        <v>43</v>
      </c>
      <c r="Z1627" s="72" t="s">
        <v>44</v>
      </c>
      <c r="AA1627" s="72" t="s">
        <v>63</v>
      </c>
      <c r="AB1627" s="72">
        <v>132.83000000000001</v>
      </c>
      <c r="AC1627" s="72">
        <v>132.80000000000001</v>
      </c>
      <c r="AD1627" s="72" t="s">
        <v>32</v>
      </c>
      <c r="AE1627" s="73">
        <v>44349</v>
      </c>
      <c r="AF1627" s="72">
        <v>21</v>
      </c>
      <c r="AG1627" s="76" t="s">
        <v>33</v>
      </c>
    </row>
    <row r="1628" spans="5:33" x14ac:dyDescent="0.3">
      <c r="E1628" s="71" t="s">
        <v>3259</v>
      </c>
      <c r="F1628" s="72" t="s">
        <v>5619</v>
      </c>
      <c r="G1628" s="72" t="s">
        <v>7635</v>
      </c>
      <c r="H1628" s="72" t="s">
        <v>26</v>
      </c>
      <c r="I1628" s="72" t="s">
        <v>8031</v>
      </c>
      <c r="J1628" s="72" t="s">
        <v>8024</v>
      </c>
      <c r="K1628" s="72" t="s">
        <v>3260</v>
      </c>
      <c r="L1628" s="73">
        <v>45748</v>
      </c>
      <c r="M1628" s="74">
        <v>0.97908564814814814</v>
      </c>
      <c r="N1628" s="72">
        <v>398.34</v>
      </c>
      <c r="O1628" s="72">
        <v>2985.97</v>
      </c>
      <c r="P1628" s="72">
        <v>3384.31</v>
      </c>
      <c r="Q1628" s="72">
        <v>2565.2399999999998</v>
      </c>
      <c r="R1628" s="75">
        <v>45804</v>
      </c>
      <c r="S1628" s="72" t="str">
        <f>TEXT(Table15[[#This Row],[Billing_Date]],"YYYY")</f>
        <v>2025</v>
      </c>
      <c r="T1628" s="75">
        <v>45862</v>
      </c>
      <c r="U1628" s="72" t="s">
        <v>28</v>
      </c>
      <c r="V1628" s="72">
        <f>IF(Table15[[#This Row],[Payment_Status]]="Paid",1,0)</f>
        <v>1</v>
      </c>
      <c r="W1628" s="72">
        <f>IF(Table15[[#This Row],[Payment_Status]]="Unpaid",1,0)</f>
        <v>0</v>
      </c>
      <c r="X1628" s="72">
        <f>IF(Table15[[#This Row],[Payment_Status]]="Pending",1,0)</f>
        <v>0</v>
      </c>
      <c r="Y1628" s="72" t="s">
        <v>38</v>
      </c>
      <c r="Z1628" s="72" t="s">
        <v>30</v>
      </c>
      <c r="AA1628" s="72" t="s">
        <v>63</v>
      </c>
      <c r="AB1628" s="72">
        <v>275.92</v>
      </c>
      <c r="AC1628" s="72">
        <v>122.42</v>
      </c>
      <c r="AD1628" s="72" t="s">
        <v>46</v>
      </c>
      <c r="AE1628" s="73">
        <v>44735</v>
      </c>
      <c r="AF1628" s="72">
        <v>59</v>
      </c>
      <c r="AG1628" s="76" t="s">
        <v>33</v>
      </c>
    </row>
    <row r="1629" spans="5:33" x14ac:dyDescent="0.3">
      <c r="E1629" s="71" t="s">
        <v>3261</v>
      </c>
      <c r="F1629" s="72" t="s">
        <v>5620</v>
      </c>
      <c r="G1629" s="72" t="s">
        <v>7636</v>
      </c>
      <c r="H1629" s="72" t="s">
        <v>35</v>
      </c>
      <c r="I1629" s="72" t="s">
        <v>8025</v>
      </c>
      <c r="J1629" s="72" t="s">
        <v>8020</v>
      </c>
      <c r="K1629" s="72" t="s">
        <v>3262</v>
      </c>
      <c r="L1629" s="73">
        <v>45683</v>
      </c>
      <c r="M1629" s="74">
        <v>0.73283564814814817</v>
      </c>
      <c r="N1629" s="72">
        <v>104.35</v>
      </c>
      <c r="O1629" s="72">
        <v>3099.84</v>
      </c>
      <c r="P1629" s="72">
        <v>3204.19</v>
      </c>
      <c r="Q1629" s="72">
        <v>585.83000000000004</v>
      </c>
      <c r="R1629" s="75">
        <v>45687</v>
      </c>
      <c r="S1629" s="72" t="str">
        <f>TEXT(Table15[[#This Row],[Billing_Date]],"YYYY")</f>
        <v>2025</v>
      </c>
      <c r="T1629" s="75">
        <v>45882</v>
      </c>
      <c r="U1629" s="72" t="s">
        <v>37</v>
      </c>
      <c r="V1629" s="72">
        <f>IF(Table15[[#This Row],[Payment_Status]]="Paid",1,0)</f>
        <v>0</v>
      </c>
      <c r="W1629" s="72">
        <f>IF(Table15[[#This Row],[Payment_Status]]="Unpaid",1,0)</f>
        <v>0</v>
      </c>
      <c r="X1629" s="72">
        <f>IF(Table15[[#This Row],[Payment_Status]]="Pending",1,0)</f>
        <v>1</v>
      </c>
      <c r="Y1629" s="72" t="s">
        <v>58</v>
      </c>
      <c r="Z1629" s="72" t="s">
        <v>30</v>
      </c>
      <c r="AA1629" s="72" t="s">
        <v>51</v>
      </c>
      <c r="AB1629" s="72">
        <v>70.44</v>
      </c>
      <c r="AC1629" s="72">
        <v>33.909999999999997</v>
      </c>
      <c r="AD1629" s="72" t="s">
        <v>46</v>
      </c>
      <c r="AE1629" s="73">
        <v>43356</v>
      </c>
      <c r="AF1629" s="72">
        <v>42</v>
      </c>
      <c r="AG1629" s="76" t="s">
        <v>64</v>
      </c>
    </row>
    <row r="1630" spans="5:33" x14ac:dyDescent="0.3">
      <c r="E1630" s="71" t="s">
        <v>3263</v>
      </c>
      <c r="F1630" s="72" t="s">
        <v>5621</v>
      </c>
      <c r="G1630" s="72" t="s">
        <v>7637</v>
      </c>
      <c r="H1630" s="72" t="s">
        <v>35</v>
      </c>
      <c r="I1630" s="72" t="s">
        <v>8026</v>
      </c>
      <c r="J1630" s="72" t="s">
        <v>8021</v>
      </c>
      <c r="K1630" s="72" t="s">
        <v>3264</v>
      </c>
      <c r="L1630" s="73">
        <v>45814</v>
      </c>
      <c r="M1630" s="74">
        <v>0.54659722222222218</v>
      </c>
      <c r="N1630" s="72">
        <v>438.49</v>
      </c>
      <c r="O1630" s="72">
        <v>3922.43</v>
      </c>
      <c r="P1630" s="72">
        <v>4360.92</v>
      </c>
      <c r="Q1630" s="72">
        <v>2010.63</v>
      </c>
      <c r="R1630" s="75">
        <v>45815</v>
      </c>
      <c r="S1630" s="72" t="str">
        <f>TEXT(Table15[[#This Row],[Billing_Date]],"YYYY")</f>
        <v>2025</v>
      </c>
      <c r="T1630" s="75">
        <v>45861</v>
      </c>
      <c r="U1630" s="72" t="s">
        <v>37</v>
      </c>
      <c r="V1630" s="72">
        <f>IF(Table15[[#This Row],[Payment_Status]]="Paid",1,0)</f>
        <v>0</v>
      </c>
      <c r="W1630" s="72">
        <f>IF(Table15[[#This Row],[Payment_Status]]="Unpaid",1,0)</f>
        <v>0</v>
      </c>
      <c r="X1630" s="72">
        <f>IF(Table15[[#This Row],[Payment_Status]]="Pending",1,0)</f>
        <v>1</v>
      </c>
      <c r="Y1630" s="72" t="s">
        <v>58</v>
      </c>
      <c r="Z1630" s="72" t="s">
        <v>30</v>
      </c>
      <c r="AA1630" s="72" t="s">
        <v>63</v>
      </c>
      <c r="AB1630" s="72">
        <v>290.68</v>
      </c>
      <c r="AC1630" s="72">
        <v>147.81</v>
      </c>
      <c r="AD1630" s="72" t="s">
        <v>32</v>
      </c>
      <c r="AE1630" s="73">
        <v>44634</v>
      </c>
      <c r="AF1630" s="72">
        <v>73</v>
      </c>
      <c r="AG1630" s="76" t="s">
        <v>64</v>
      </c>
    </row>
    <row r="1631" spans="5:33" x14ac:dyDescent="0.3">
      <c r="E1631" s="71" t="s">
        <v>2824</v>
      </c>
      <c r="F1631" s="72" t="s">
        <v>5622</v>
      </c>
      <c r="G1631" s="72" t="s">
        <v>7638</v>
      </c>
      <c r="H1631" s="72" t="s">
        <v>35</v>
      </c>
      <c r="I1631" s="72" t="s">
        <v>8030</v>
      </c>
      <c r="J1631" s="72" t="s">
        <v>8023</v>
      </c>
      <c r="K1631" s="72" t="s">
        <v>2825</v>
      </c>
      <c r="L1631" s="73">
        <v>45818</v>
      </c>
      <c r="M1631" s="74">
        <v>0.36745370370370373</v>
      </c>
      <c r="N1631" s="72">
        <v>360.52</v>
      </c>
      <c r="O1631" s="72">
        <v>2643.51</v>
      </c>
      <c r="P1631" s="72">
        <v>3004.03</v>
      </c>
      <c r="Q1631" s="72">
        <v>2570.71</v>
      </c>
      <c r="R1631" s="75">
        <v>45823</v>
      </c>
      <c r="S1631" s="72" t="str">
        <f>TEXT(Table15[[#This Row],[Billing_Date]],"YYYY")</f>
        <v>2025</v>
      </c>
      <c r="T1631" s="75">
        <v>45862</v>
      </c>
      <c r="U1631" s="72" t="s">
        <v>49</v>
      </c>
      <c r="V1631" s="72">
        <f>IF(Table15[[#This Row],[Payment_Status]]="Paid",1,0)</f>
        <v>0</v>
      </c>
      <c r="W1631" s="72">
        <f>IF(Table15[[#This Row],[Payment_Status]]="Unpaid",1,0)</f>
        <v>1</v>
      </c>
      <c r="X1631" s="72">
        <f>IF(Table15[[#This Row],[Payment_Status]]="Pending",1,0)</f>
        <v>0</v>
      </c>
      <c r="Y1631" s="72" t="s">
        <v>38</v>
      </c>
      <c r="Z1631" s="72" t="s">
        <v>30</v>
      </c>
      <c r="AA1631" s="72" t="s">
        <v>85</v>
      </c>
      <c r="AB1631" s="72">
        <v>232.68</v>
      </c>
      <c r="AC1631" s="72">
        <v>127.84</v>
      </c>
      <c r="AD1631" s="72" t="s">
        <v>32</v>
      </c>
      <c r="AE1631" s="73">
        <v>44834</v>
      </c>
      <c r="AF1631" s="72">
        <v>65</v>
      </c>
      <c r="AG1631" s="76" t="s">
        <v>40</v>
      </c>
    </row>
    <row r="1632" spans="5:33" x14ac:dyDescent="0.3">
      <c r="E1632" s="71" t="s">
        <v>3267</v>
      </c>
      <c r="F1632" s="72" t="s">
        <v>5623</v>
      </c>
      <c r="G1632" s="72" t="s">
        <v>7639</v>
      </c>
      <c r="H1632" s="72" t="s">
        <v>35</v>
      </c>
      <c r="I1632" s="72" t="s">
        <v>8027</v>
      </c>
      <c r="J1632" s="72" t="s">
        <v>8022</v>
      </c>
      <c r="K1632" s="72" t="s">
        <v>3268</v>
      </c>
      <c r="L1632" s="73">
        <v>45668</v>
      </c>
      <c r="M1632" s="74">
        <v>0.72813657407407406</v>
      </c>
      <c r="N1632" s="72">
        <v>439.91</v>
      </c>
      <c r="O1632" s="72">
        <v>4198.34</v>
      </c>
      <c r="P1632" s="72">
        <v>4638.25</v>
      </c>
      <c r="Q1632" s="72">
        <v>2768.43</v>
      </c>
      <c r="R1632" s="75">
        <v>45842</v>
      </c>
      <c r="S1632" s="72" t="str">
        <f>TEXT(Table15[[#This Row],[Billing_Date]],"YYYY")</f>
        <v>2025</v>
      </c>
      <c r="T1632" s="75">
        <v>45872</v>
      </c>
      <c r="U1632" s="72" t="s">
        <v>37</v>
      </c>
      <c r="V1632" s="72">
        <f>IF(Table15[[#This Row],[Payment_Status]]="Paid",1,0)</f>
        <v>0</v>
      </c>
      <c r="W1632" s="72">
        <f>IF(Table15[[#This Row],[Payment_Status]]="Unpaid",1,0)</f>
        <v>0</v>
      </c>
      <c r="X1632" s="72">
        <f>IF(Table15[[#This Row],[Payment_Status]]="Pending",1,0)</f>
        <v>1</v>
      </c>
      <c r="Y1632" s="72" t="s">
        <v>43</v>
      </c>
      <c r="Z1632" s="72" t="s">
        <v>30</v>
      </c>
      <c r="AA1632" s="72" t="s">
        <v>85</v>
      </c>
      <c r="AB1632" s="72">
        <v>208.77</v>
      </c>
      <c r="AC1632" s="72">
        <v>231.14</v>
      </c>
      <c r="AD1632" s="72" t="s">
        <v>46</v>
      </c>
      <c r="AE1632" s="73">
        <v>44665</v>
      </c>
      <c r="AF1632" s="72">
        <v>58</v>
      </c>
      <c r="AG1632" s="76" t="s">
        <v>33</v>
      </c>
    </row>
    <row r="1633" spans="5:33" x14ac:dyDescent="0.3">
      <c r="E1633" s="71" t="s">
        <v>3269</v>
      </c>
      <c r="F1633" s="72" t="s">
        <v>5624</v>
      </c>
      <c r="G1633" s="72" t="s">
        <v>7640</v>
      </c>
      <c r="H1633" s="72" t="s">
        <v>26</v>
      </c>
      <c r="I1633" s="72" t="s">
        <v>8029</v>
      </c>
      <c r="J1633" s="72" t="s">
        <v>8020</v>
      </c>
      <c r="K1633" s="72" t="s">
        <v>3270</v>
      </c>
      <c r="L1633" s="73">
        <v>45776</v>
      </c>
      <c r="M1633" s="74">
        <v>0.43061342592592594</v>
      </c>
      <c r="N1633" s="72">
        <v>498.21</v>
      </c>
      <c r="O1633" s="72">
        <v>4362.5200000000004</v>
      </c>
      <c r="P1633" s="72">
        <v>4860.7299999999996</v>
      </c>
      <c r="Q1633" s="72">
        <v>3166.32</v>
      </c>
      <c r="R1633" s="75">
        <v>45777</v>
      </c>
      <c r="S1633" s="72" t="str">
        <f>TEXT(Table15[[#This Row],[Billing_Date]],"YYYY")</f>
        <v>2025</v>
      </c>
      <c r="T1633" s="75">
        <v>45866</v>
      </c>
      <c r="U1633" s="72" t="s">
        <v>28</v>
      </c>
      <c r="V1633" s="72">
        <f>IF(Table15[[#This Row],[Payment_Status]]="Paid",1,0)</f>
        <v>1</v>
      </c>
      <c r="W1633" s="72">
        <f>IF(Table15[[#This Row],[Payment_Status]]="Unpaid",1,0)</f>
        <v>0</v>
      </c>
      <c r="X1633" s="72">
        <f>IF(Table15[[#This Row],[Payment_Status]]="Pending",1,0)</f>
        <v>0</v>
      </c>
      <c r="Y1633" s="72" t="s">
        <v>43</v>
      </c>
      <c r="Z1633" s="72" t="s">
        <v>44</v>
      </c>
      <c r="AA1633" s="72" t="s">
        <v>45</v>
      </c>
      <c r="AB1633" s="72">
        <v>327.08999999999997</v>
      </c>
      <c r="AC1633" s="72">
        <v>171.12</v>
      </c>
      <c r="AD1633" s="72" t="s">
        <v>46</v>
      </c>
      <c r="AE1633" s="73">
        <v>42534</v>
      </c>
      <c r="AF1633" s="72">
        <v>42</v>
      </c>
      <c r="AG1633" s="76" t="s">
        <v>64</v>
      </c>
    </row>
    <row r="1634" spans="5:33" x14ac:dyDescent="0.3">
      <c r="E1634" s="71" t="s">
        <v>3271</v>
      </c>
      <c r="F1634" s="72" t="s">
        <v>5625</v>
      </c>
      <c r="G1634" s="72" t="s">
        <v>7641</v>
      </c>
      <c r="H1634" s="72" t="s">
        <v>30</v>
      </c>
      <c r="I1634" s="72" t="s">
        <v>8029</v>
      </c>
      <c r="J1634" s="72" t="s">
        <v>8020</v>
      </c>
      <c r="K1634" s="72" t="s">
        <v>3272</v>
      </c>
      <c r="L1634" s="73">
        <v>45761</v>
      </c>
      <c r="M1634" s="74">
        <v>0.75407407407407412</v>
      </c>
      <c r="N1634" s="72">
        <v>437.74</v>
      </c>
      <c r="O1634" s="72">
        <v>1579.22</v>
      </c>
      <c r="P1634" s="72">
        <v>2016.96</v>
      </c>
      <c r="Q1634" s="72">
        <v>3219.21</v>
      </c>
      <c r="R1634" s="75">
        <v>45762</v>
      </c>
      <c r="S1634" s="72" t="str">
        <f>TEXT(Table15[[#This Row],[Billing_Date]],"YYYY")</f>
        <v>2025</v>
      </c>
      <c r="T1634" s="75">
        <v>45872</v>
      </c>
      <c r="U1634" s="72" t="s">
        <v>37</v>
      </c>
      <c r="V1634" s="72">
        <f>IF(Table15[[#This Row],[Payment_Status]]="Paid",1,0)</f>
        <v>0</v>
      </c>
      <c r="W1634" s="72">
        <f>IF(Table15[[#This Row],[Payment_Status]]="Unpaid",1,0)</f>
        <v>0</v>
      </c>
      <c r="X1634" s="72">
        <f>IF(Table15[[#This Row],[Payment_Status]]="Pending",1,0)</f>
        <v>1</v>
      </c>
      <c r="Y1634" s="72" t="s">
        <v>43</v>
      </c>
      <c r="Z1634" s="72" t="s">
        <v>30</v>
      </c>
      <c r="AA1634" s="72" t="s">
        <v>45</v>
      </c>
      <c r="AB1634" s="72">
        <v>196.37</v>
      </c>
      <c r="AC1634" s="72">
        <v>241.37</v>
      </c>
      <c r="AD1634" s="72" t="s">
        <v>46</v>
      </c>
      <c r="AE1634" s="73">
        <v>43645</v>
      </c>
      <c r="AF1634" s="72">
        <v>37</v>
      </c>
      <c r="AG1634" s="76" t="s">
        <v>64</v>
      </c>
    </row>
    <row r="1635" spans="5:33" x14ac:dyDescent="0.3">
      <c r="E1635" s="71" t="s">
        <v>3273</v>
      </c>
      <c r="F1635" s="72" t="s">
        <v>5626</v>
      </c>
      <c r="G1635" s="72" t="s">
        <v>7642</v>
      </c>
      <c r="H1635" s="72" t="s">
        <v>26</v>
      </c>
      <c r="I1635" s="72" t="s">
        <v>8027</v>
      </c>
      <c r="J1635" s="72" t="s">
        <v>8022</v>
      </c>
      <c r="K1635" s="72" t="s">
        <v>3274</v>
      </c>
      <c r="L1635" s="73">
        <v>45724</v>
      </c>
      <c r="M1635" s="74">
        <v>0.50037037037037035</v>
      </c>
      <c r="N1635" s="72">
        <v>492.72</v>
      </c>
      <c r="O1635" s="72">
        <v>3442.42</v>
      </c>
      <c r="P1635" s="72">
        <v>3935.14</v>
      </c>
      <c r="Q1635" s="72">
        <v>3115.55</v>
      </c>
      <c r="R1635" s="75">
        <v>45736</v>
      </c>
      <c r="S1635" s="72" t="str">
        <f>TEXT(Table15[[#This Row],[Billing_Date]],"YYYY")</f>
        <v>2025</v>
      </c>
      <c r="T1635" s="75">
        <v>45869</v>
      </c>
      <c r="U1635" s="72" t="s">
        <v>49</v>
      </c>
      <c r="V1635" s="72">
        <f>IF(Table15[[#This Row],[Payment_Status]]="Paid",1,0)</f>
        <v>0</v>
      </c>
      <c r="W1635" s="72">
        <f>IF(Table15[[#This Row],[Payment_Status]]="Unpaid",1,0)</f>
        <v>1</v>
      </c>
      <c r="X1635" s="72">
        <f>IF(Table15[[#This Row],[Payment_Status]]="Pending",1,0)</f>
        <v>0</v>
      </c>
      <c r="Y1635" s="72" t="s">
        <v>29</v>
      </c>
      <c r="Z1635" s="72" t="s">
        <v>39</v>
      </c>
      <c r="AA1635" s="72" t="s">
        <v>51</v>
      </c>
      <c r="AB1635" s="72">
        <v>244.32</v>
      </c>
      <c r="AC1635" s="72">
        <v>248.4</v>
      </c>
      <c r="AD1635" s="72" t="s">
        <v>32</v>
      </c>
      <c r="AE1635" s="73">
        <v>45057</v>
      </c>
      <c r="AF1635" s="72">
        <v>20</v>
      </c>
      <c r="AG1635" s="76" t="s">
        <v>64</v>
      </c>
    </row>
    <row r="1636" spans="5:33" x14ac:dyDescent="0.3">
      <c r="E1636" s="71" t="s">
        <v>3275</v>
      </c>
      <c r="F1636" s="72" t="s">
        <v>5627</v>
      </c>
      <c r="G1636" s="72" t="s">
        <v>7643</v>
      </c>
      <c r="H1636" s="72" t="s">
        <v>35</v>
      </c>
      <c r="I1636" s="72" t="s">
        <v>8027</v>
      </c>
      <c r="J1636" s="72" t="s">
        <v>8022</v>
      </c>
      <c r="K1636" s="72" t="s">
        <v>3276</v>
      </c>
      <c r="L1636" s="73">
        <v>45721</v>
      </c>
      <c r="M1636" s="74">
        <v>0.33724537037037039</v>
      </c>
      <c r="N1636" s="72">
        <v>280.27999999999997</v>
      </c>
      <c r="O1636" s="72">
        <v>2749.1</v>
      </c>
      <c r="P1636" s="72">
        <v>3029.38</v>
      </c>
      <c r="Q1636" s="72">
        <v>1522.09</v>
      </c>
      <c r="R1636" s="75">
        <v>45818</v>
      </c>
      <c r="S1636" s="72" t="str">
        <f>TEXT(Table15[[#This Row],[Billing_Date]],"YYYY")</f>
        <v>2025</v>
      </c>
      <c r="T1636" s="75">
        <v>45859</v>
      </c>
      <c r="U1636" s="72" t="s">
        <v>28</v>
      </c>
      <c r="V1636" s="72">
        <f>IF(Table15[[#This Row],[Payment_Status]]="Paid",1,0)</f>
        <v>1</v>
      </c>
      <c r="W1636" s="72">
        <f>IF(Table15[[#This Row],[Payment_Status]]="Unpaid",1,0)</f>
        <v>0</v>
      </c>
      <c r="X1636" s="72">
        <f>IF(Table15[[#This Row],[Payment_Status]]="Pending",1,0)</f>
        <v>0</v>
      </c>
      <c r="Y1636" s="72" t="s">
        <v>50</v>
      </c>
      <c r="Z1636" s="72" t="s">
        <v>44</v>
      </c>
      <c r="AA1636" s="72" t="s">
        <v>63</v>
      </c>
      <c r="AB1636" s="72">
        <v>114.39</v>
      </c>
      <c r="AC1636" s="72">
        <v>165.89</v>
      </c>
      <c r="AD1636" s="72" t="s">
        <v>32</v>
      </c>
      <c r="AE1636" s="73">
        <v>45161</v>
      </c>
      <c r="AF1636" s="72">
        <v>75</v>
      </c>
      <c r="AG1636" s="76" t="s">
        <v>40</v>
      </c>
    </row>
    <row r="1637" spans="5:33" x14ac:dyDescent="0.3">
      <c r="E1637" s="71" t="s">
        <v>3414</v>
      </c>
      <c r="F1637" s="72" t="s">
        <v>5628</v>
      </c>
      <c r="G1637" s="72" t="s">
        <v>7644</v>
      </c>
      <c r="H1637" s="72" t="s">
        <v>26</v>
      </c>
      <c r="I1637" s="72" t="s">
        <v>8030</v>
      </c>
      <c r="J1637" s="72" t="s">
        <v>8023</v>
      </c>
      <c r="K1637" s="72" t="s">
        <v>3415</v>
      </c>
      <c r="L1637" s="73">
        <v>45585</v>
      </c>
      <c r="M1637" s="74">
        <v>0.83553240740740742</v>
      </c>
      <c r="N1637" s="72">
        <v>93.45</v>
      </c>
      <c r="O1637" s="72">
        <v>2722.86</v>
      </c>
      <c r="P1637" s="72">
        <v>2816.31</v>
      </c>
      <c r="Q1637" s="72">
        <v>524.98</v>
      </c>
      <c r="R1637" s="75">
        <v>45587</v>
      </c>
      <c r="S1637" s="72" t="str">
        <f>TEXT(Table15[[#This Row],[Billing_Date]],"YYYY")</f>
        <v>2024</v>
      </c>
      <c r="T1637" s="75">
        <v>45879</v>
      </c>
      <c r="U1637" s="72" t="s">
        <v>49</v>
      </c>
      <c r="V1637" s="72">
        <f>IF(Table15[[#This Row],[Payment_Status]]="Paid",1,0)</f>
        <v>0</v>
      </c>
      <c r="W1637" s="72">
        <f>IF(Table15[[#This Row],[Payment_Status]]="Unpaid",1,0)</f>
        <v>1</v>
      </c>
      <c r="X1637" s="72">
        <f>IF(Table15[[#This Row],[Payment_Status]]="Pending",1,0)</f>
        <v>0</v>
      </c>
      <c r="Y1637" s="72" t="s">
        <v>43</v>
      </c>
      <c r="Z1637" s="72" t="s">
        <v>30</v>
      </c>
      <c r="AA1637" s="72" t="s">
        <v>31</v>
      </c>
      <c r="AB1637" s="72">
        <v>47.47</v>
      </c>
      <c r="AC1637" s="72">
        <v>45.98</v>
      </c>
      <c r="AD1637" s="72" t="s">
        <v>32</v>
      </c>
      <c r="AE1637" s="73">
        <v>44663</v>
      </c>
      <c r="AF1637" s="72">
        <v>39</v>
      </c>
      <c r="AG1637" s="76" t="s">
        <v>64</v>
      </c>
    </row>
    <row r="1638" spans="5:33" x14ac:dyDescent="0.3">
      <c r="E1638" s="71" t="s">
        <v>316</v>
      </c>
      <c r="F1638" s="72" t="s">
        <v>5629</v>
      </c>
      <c r="G1638" s="72" t="s">
        <v>7645</v>
      </c>
      <c r="H1638" s="72" t="s">
        <v>35</v>
      </c>
      <c r="I1638" s="72" t="s">
        <v>8029</v>
      </c>
      <c r="J1638" s="72" t="s">
        <v>8020</v>
      </c>
      <c r="K1638" s="72" t="s">
        <v>317</v>
      </c>
      <c r="L1638" s="73">
        <v>45751</v>
      </c>
      <c r="M1638" s="74">
        <v>9.1249999999999998E-2</v>
      </c>
      <c r="N1638" s="72">
        <v>150.81</v>
      </c>
      <c r="O1638" s="72">
        <v>4685.91</v>
      </c>
      <c r="P1638" s="72">
        <v>4836.72</v>
      </c>
      <c r="Q1638" s="72">
        <v>801.32</v>
      </c>
      <c r="R1638" s="75">
        <v>45757</v>
      </c>
      <c r="S1638" s="72" t="str">
        <f>TEXT(Table15[[#This Row],[Billing_Date]],"YYYY")</f>
        <v>2025</v>
      </c>
      <c r="T1638" s="75">
        <v>45865</v>
      </c>
      <c r="U1638" s="72" t="s">
        <v>37</v>
      </c>
      <c r="V1638" s="72">
        <f>IF(Table15[[#This Row],[Payment_Status]]="Paid",1,0)</f>
        <v>0</v>
      </c>
      <c r="W1638" s="72">
        <f>IF(Table15[[#This Row],[Payment_Status]]="Unpaid",1,0)</f>
        <v>0</v>
      </c>
      <c r="X1638" s="72">
        <f>IF(Table15[[#This Row],[Payment_Status]]="Pending",1,0)</f>
        <v>1</v>
      </c>
      <c r="Y1638" s="72" t="s">
        <v>38</v>
      </c>
      <c r="Z1638" s="72" t="s">
        <v>30</v>
      </c>
      <c r="AA1638" s="72" t="s">
        <v>51</v>
      </c>
      <c r="AB1638" s="72">
        <v>95.95</v>
      </c>
      <c r="AC1638" s="72">
        <v>54.86</v>
      </c>
      <c r="AD1638" s="72" t="s">
        <v>32</v>
      </c>
      <c r="AE1638" s="73">
        <v>43025</v>
      </c>
      <c r="AF1638" s="72">
        <v>20</v>
      </c>
      <c r="AG1638" s="76" t="s">
        <v>64</v>
      </c>
    </row>
    <row r="1639" spans="5:33" x14ac:dyDescent="0.3">
      <c r="E1639" s="71" t="s">
        <v>3281</v>
      </c>
      <c r="F1639" s="72" t="s">
        <v>5631</v>
      </c>
      <c r="G1639" s="72" t="s">
        <v>7647</v>
      </c>
      <c r="H1639" s="72" t="s">
        <v>30</v>
      </c>
      <c r="I1639" s="72" t="s">
        <v>8031</v>
      </c>
      <c r="J1639" s="72" t="s">
        <v>8024</v>
      </c>
      <c r="K1639" s="72" t="s">
        <v>3282</v>
      </c>
      <c r="L1639" s="73">
        <v>45524</v>
      </c>
      <c r="M1639" s="74">
        <v>0.60519675925925931</v>
      </c>
      <c r="N1639" s="72">
        <v>68.709999999999994</v>
      </c>
      <c r="O1639" s="72">
        <v>2009.41</v>
      </c>
      <c r="P1639" s="72">
        <v>2078.12</v>
      </c>
      <c r="Q1639" s="72">
        <v>467.25</v>
      </c>
      <c r="R1639" s="75">
        <v>45524</v>
      </c>
      <c r="S1639" s="72" t="str">
        <f>TEXT(Table15[[#This Row],[Billing_Date]],"YYYY")</f>
        <v>2024</v>
      </c>
      <c r="T1639" s="75">
        <v>45857</v>
      </c>
      <c r="U1639" s="72" t="s">
        <v>28</v>
      </c>
      <c r="V1639" s="72">
        <f>IF(Table15[[#This Row],[Payment_Status]]="Paid",1,0)</f>
        <v>1</v>
      </c>
      <c r="W1639" s="72">
        <f>IF(Table15[[#This Row],[Payment_Status]]="Unpaid",1,0)</f>
        <v>0</v>
      </c>
      <c r="X1639" s="72">
        <f>IF(Table15[[#This Row],[Payment_Status]]="Pending",1,0)</f>
        <v>0</v>
      </c>
      <c r="Y1639" s="72" t="s">
        <v>50</v>
      </c>
      <c r="Z1639" s="72" t="s">
        <v>30</v>
      </c>
      <c r="AA1639" s="72" t="s">
        <v>31</v>
      </c>
      <c r="AB1639" s="72">
        <v>34.799999999999997</v>
      </c>
      <c r="AC1639" s="72">
        <v>33.909999999999997</v>
      </c>
      <c r="AD1639" s="72" t="s">
        <v>32</v>
      </c>
      <c r="AE1639" s="73">
        <v>45288</v>
      </c>
      <c r="AF1639" s="72">
        <v>48</v>
      </c>
      <c r="AG1639" s="76" t="s">
        <v>40</v>
      </c>
    </row>
    <row r="1640" spans="5:33" x14ac:dyDescent="0.3">
      <c r="E1640" s="71" t="s">
        <v>3283</v>
      </c>
      <c r="F1640" s="72" t="s">
        <v>5632</v>
      </c>
      <c r="G1640" s="72" t="s">
        <v>7648</v>
      </c>
      <c r="H1640" s="72" t="s">
        <v>35</v>
      </c>
      <c r="I1640" s="72" t="s">
        <v>8026</v>
      </c>
      <c r="J1640" s="72" t="s">
        <v>8021</v>
      </c>
      <c r="K1640" s="72" t="s">
        <v>3284</v>
      </c>
      <c r="L1640" s="73">
        <v>45689</v>
      </c>
      <c r="M1640" s="74">
        <v>0.5791898148148148</v>
      </c>
      <c r="N1640" s="72">
        <v>56.95</v>
      </c>
      <c r="O1640" s="72">
        <v>2170.25</v>
      </c>
      <c r="P1640" s="72">
        <v>2227.1999999999998</v>
      </c>
      <c r="Q1640" s="72">
        <v>410.79</v>
      </c>
      <c r="R1640" s="75">
        <v>45804</v>
      </c>
      <c r="S1640" s="72" t="str">
        <f>TEXT(Table15[[#This Row],[Billing_Date]],"YYYY")</f>
        <v>2025</v>
      </c>
      <c r="T1640" s="75">
        <v>45863</v>
      </c>
      <c r="U1640" s="72" t="s">
        <v>37</v>
      </c>
      <c r="V1640" s="72">
        <f>IF(Table15[[#This Row],[Payment_Status]]="Paid",1,0)</f>
        <v>0</v>
      </c>
      <c r="W1640" s="72">
        <f>IF(Table15[[#This Row],[Payment_Status]]="Unpaid",1,0)</f>
        <v>0</v>
      </c>
      <c r="X1640" s="72">
        <f>IF(Table15[[#This Row],[Payment_Status]]="Pending",1,0)</f>
        <v>1</v>
      </c>
      <c r="Y1640" s="72" t="s">
        <v>38</v>
      </c>
      <c r="Z1640" s="72" t="s">
        <v>39</v>
      </c>
      <c r="AA1640" s="72" t="s">
        <v>31</v>
      </c>
      <c r="AB1640" s="72">
        <v>28.35</v>
      </c>
      <c r="AC1640" s="72">
        <v>28.6</v>
      </c>
      <c r="AD1640" s="72" t="s">
        <v>46</v>
      </c>
      <c r="AE1640" s="73">
        <v>43244</v>
      </c>
      <c r="AF1640" s="72">
        <v>69</v>
      </c>
      <c r="AG1640" s="76" t="s">
        <v>33</v>
      </c>
    </row>
    <row r="1641" spans="5:33" x14ac:dyDescent="0.3">
      <c r="E1641" s="71" t="s">
        <v>3285</v>
      </c>
      <c r="F1641" s="72" t="s">
        <v>5633</v>
      </c>
      <c r="G1641" s="72" t="s">
        <v>7649</v>
      </c>
      <c r="H1641" s="72" t="s">
        <v>26</v>
      </c>
      <c r="I1641" s="72" t="s">
        <v>8026</v>
      </c>
      <c r="J1641" s="72" t="s">
        <v>8021</v>
      </c>
      <c r="K1641" s="72" t="s">
        <v>3286</v>
      </c>
      <c r="L1641" s="73">
        <v>45550</v>
      </c>
      <c r="M1641" s="74">
        <v>1.1840277777777778E-2</v>
      </c>
      <c r="N1641" s="72">
        <v>336.83</v>
      </c>
      <c r="O1641" s="72">
        <v>1163.26</v>
      </c>
      <c r="P1641" s="72">
        <v>1500.09</v>
      </c>
      <c r="Q1641" s="72">
        <v>1574.19</v>
      </c>
      <c r="R1641" s="75">
        <v>45787</v>
      </c>
      <c r="S1641" s="72" t="str">
        <f>TEXT(Table15[[#This Row],[Billing_Date]],"YYYY")</f>
        <v>2025</v>
      </c>
      <c r="T1641" s="75">
        <v>45857</v>
      </c>
      <c r="U1641" s="72" t="s">
        <v>49</v>
      </c>
      <c r="V1641" s="72">
        <f>IF(Table15[[#This Row],[Payment_Status]]="Paid",1,0)</f>
        <v>0</v>
      </c>
      <c r="W1641" s="72">
        <f>IF(Table15[[#This Row],[Payment_Status]]="Unpaid",1,0)</f>
        <v>1</v>
      </c>
      <c r="X1641" s="72">
        <f>IF(Table15[[#This Row],[Payment_Status]]="Pending",1,0)</f>
        <v>0</v>
      </c>
      <c r="Y1641" s="72" t="s">
        <v>50</v>
      </c>
      <c r="Z1641" s="72" t="s">
        <v>39</v>
      </c>
      <c r="AA1641" s="72" t="s">
        <v>51</v>
      </c>
      <c r="AB1641" s="72">
        <v>169.94</v>
      </c>
      <c r="AC1641" s="72">
        <v>166.89</v>
      </c>
      <c r="AD1641" s="72" t="s">
        <v>46</v>
      </c>
      <c r="AE1641" s="73">
        <v>43862</v>
      </c>
      <c r="AF1641" s="72">
        <v>33</v>
      </c>
      <c r="AG1641" s="76" t="s">
        <v>33</v>
      </c>
    </row>
    <row r="1642" spans="5:33" x14ac:dyDescent="0.3">
      <c r="E1642" s="71" t="s">
        <v>3287</v>
      </c>
      <c r="F1642" s="72" t="s">
        <v>5634</v>
      </c>
      <c r="G1642" s="72" t="s">
        <v>7650</v>
      </c>
      <c r="H1642" s="72" t="s">
        <v>30</v>
      </c>
      <c r="I1642" s="72" t="s">
        <v>8031</v>
      </c>
      <c r="J1642" s="72" t="s">
        <v>8024</v>
      </c>
      <c r="K1642" s="72" t="s">
        <v>3288</v>
      </c>
      <c r="L1642" s="73">
        <v>45664</v>
      </c>
      <c r="M1642" s="74">
        <v>0.78445601851851854</v>
      </c>
      <c r="N1642" s="72">
        <v>140.08000000000001</v>
      </c>
      <c r="O1642" s="72">
        <v>3397.47</v>
      </c>
      <c r="P1642" s="72">
        <v>3537.5499999999902</v>
      </c>
      <c r="Q1642" s="72">
        <v>689.75</v>
      </c>
      <c r="R1642" s="75">
        <v>45682</v>
      </c>
      <c r="S1642" s="72" t="str">
        <f>TEXT(Table15[[#This Row],[Billing_Date]],"YYYY")</f>
        <v>2025</v>
      </c>
      <c r="T1642" s="75">
        <v>45861</v>
      </c>
      <c r="U1642" s="72" t="s">
        <v>37</v>
      </c>
      <c r="V1642" s="72">
        <f>IF(Table15[[#This Row],[Payment_Status]]="Paid",1,0)</f>
        <v>0</v>
      </c>
      <c r="W1642" s="72">
        <f>IF(Table15[[#This Row],[Payment_Status]]="Unpaid",1,0)</f>
        <v>0</v>
      </c>
      <c r="X1642" s="72">
        <f>IF(Table15[[#This Row],[Payment_Status]]="Pending",1,0)</f>
        <v>1</v>
      </c>
      <c r="Y1642" s="72" t="s">
        <v>29</v>
      </c>
      <c r="Z1642" s="72" t="s">
        <v>30</v>
      </c>
      <c r="AA1642" s="72" t="s">
        <v>45</v>
      </c>
      <c r="AB1642" s="72">
        <v>69.44</v>
      </c>
      <c r="AC1642" s="72">
        <v>70.64</v>
      </c>
      <c r="AD1642" s="72" t="s">
        <v>32</v>
      </c>
      <c r="AE1642" s="73">
        <v>45408</v>
      </c>
      <c r="AF1642" s="72">
        <v>66</v>
      </c>
      <c r="AG1642" s="76" t="s">
        <v>64</v>
      </c>
    </row>
    <row r="1643" spans="5:33" x14ac:dyDescent="0.3">
      <c r="E1643" s="71" t="s">
        <v>2964</v>
      </c>
      <c r="F1643" s="72" t="s">
        <v>5635</v>
      </c>
      <c r="G1643" s="72" t="s">
        <v>7651</v>
      </c>
      <c r="H1643" s="72" t="s">
        <v>35</v>
      </c>
      <c r="I1643" s="72" t="s">
        <v>8026</v>
      </c>
      <c r="J1643" s="72" t="s">
        <v>8021</v>
      </c>
      <c r="K1643" s="72" t="s">
        <v>2965</v>
      </c>
      <c r="L1643" s="73">
        <v>45625</v>
      </c>
      <c r="M1643" s="74">
        <v>0.94399305555555557</v>
      </c>
      <c r="N1643" s="72">
        <v>70.17</v>
      </c>
      <c r="O1643" s="72">
        <v>4324.5200000000004</v>
      </c>
      <c r="P1643" s="72">
        <v>4394.6899999999996</v>
      </c>
      <c r="Q1643" s="72">
        <v>465.67</v>
      </c>
      <c r="R1643" s="75">
        <v>45699</v>
      </c>
      <c r="S1643" s="72" t="str">
        <f>TEXT(Table15[[#This Row],[Billing_Date]],"YYYY")</f>
        <v>2025</v>
      </c>
      <c r="T1643" s="75">
        <v>45868</v>
      </c>
      <c r="U1643" s="72" t="s">
        <v>49</v>
      </c>
      <c r="V1643" s="72">
        <f>IF(Table15[[#This Row],[Payment_Status]]="Paid",1,0)</f>
        <v>0</v>
      </c>
      <c r="W1643" s="72">
        <f>IF(Table15[[#This Row],[Payment_Status]]="Unpaid",1,0)</f>
        <v>1</v>
      </c>
      <c r="X1643" s="72">
        <f>IF(Table15[[#This Row],[Payment_Status]]="Pending",1,0)</f>
        <v>0</v>
      </c>
      <c r="Y1643" s="72" t="s">
        <v>43</v>
      </c>
      <c r="Z1643" s="72" t="s">
        <v>44</v>
      </c>
      <c r="AA1643" s="72" t="s">
        <v>31</v>
      </c>
      <c r="AB1643" s="72">
        <v>46.86</v>
      </c>
      <c r="AC1643" s="72">
        <v>23.31</v>
      </c>
      <c r="AD1643" s="72" t="s">
        <v>32</v>
      </c>
      <c r="AE1643" s="73">
        <v>42412</v>
      </c>
      <c r="AF1643" s="72">
        <v>29</v>
      </c>
      <c r="AG1643" s="76" t="s">
        <v>64</v>
      </c>
    </row>
    <row r="1644" spans="5:33" x14ac:dyDescent="0.3">
      <c r="E1644" s="71" t="s">
        <v>146</v>
      </c>
      <c r="F1644" s="72" t="s">
        <v>5636</v>
      </c>
      <c r="G1644" s="72" t="s">
        <v>7652</v>
      </c>
      <c r="H1644" s="72" t="s">
        <v>35</v>
      </c>
      <c r="I1644" s="72" t="s">
        <v>8027</v>
      </c>
      <c r="J1644" s="72" t="s">
        <v>8022</v>
      </c>
      <c r="K1644" s="72" t="s">
        <v>147</v>
      </c>
      <c r="L1644" s="73">
        <v>45687</v>
      </c>
      <c r="M1644" s="74">
        <v>0.2552314814814815</v>
      </c>
      <c r="N1644" s="72">
        <v>201.78</v>
      </c>
      <c r="O1644" s="72">
        <v>2628.08</v>
      </c>
      <c r="P1644" s="72">
        <v>2829.86</v>
      </c>
      <c r="Q1644" s="72">
        <v>1218.6099999999999</v>
      </c>
      <c r="R1644" s="75">
        <v>45693</v>
      </c>
      <c r="S1644" s="72" t="str">
        <f>TEXT(Table15[[#This Row],[Billing_Date]],"YYYY")</f>
        <v>2025</v>
      </c>
      <c r="T1644" s="75">
        <v>45869</v>
      </c>
      <c r="U1644" s="72" t="s">
        <v>37</v>
      </c>
      <c r="V1644" s="72">
        <f>IF(Table15[[#This Row],[Payment_Status]]="Paid",1,0)</f>
        <v>0</v>
      </c>
      <c r="W1644" s="72">
        <f>IF(Table15[[#This Row],[Payment_Status]]="Unpaid",1,0)</f>
        <v>0</v>
      </c>
      <c r="X1644" s="72">
        <f>IF(Table15[[#This Row],[Payment_Status]]="Pending",1,0)</f>
        <v>1</v>
      </c>
      <c r="Y1644" s="72" t="s">
        <v>43</v>
      </c>
      <c r="Z1644" s="72" t="s">
        <v>39</v>
      </c>
      <c r="AA1644" s="72" t="s">
        <v>45</v>
      </c>
      <c r="AB1644" s="72">
        <v>93.49</v>
      </c>
      <c r="AC1644" s="72">
        <v>108.29</v>
      </c>
      <c r="AD1644" s="72" t="s">
        <v>46</v>
      </c>
      <c r="AE1644" s="73">
        <v>43804</v>
      </c>
      <c r="AF1644" s="72">
        <v>37</v>
      </c>
      <c r="AG1644" s="76" t="s">
        <v>64</v>
      </c>
    </row>
    <row r="1645" spans="5:33" x14ac:dyDescent="0.3">
      <c r="E1645" s="71" t="s">
        <v>3293</v>
      </c>
      <c r="F1645" s="72" t="s">
        <v>5637</v>
      </c>
      <c r="G1645" s="72" t="s">
        <v>7653</v>
      </c>
      <c r="H1645" s="72" t="s">
        <v>35</v>
      </c>
      <c r="I1645" s="72" t="s">
        <v>8026</v>
      </c>
      <c r="J1645" s="72" t="s">
        <v>8021</v>
      </c>
      <c r="K1645" s="72" t="s">
        <v>3294</v>
      </c>
      <c r="L1645" s="73">
        <v>45711</v>
      </c>
      <c r="M1645" s="74">
        <v>0.6548032407407407</v>
      </c>
      <c r="N1645" s="72">
        <v>10.57</v>
      </c>
      <c r="O1645" s="72">
        <v>3934.97</v>
      </c>
      <c r="P1645" s="72">
        <v>3945.54</v>
      </c>
      <c r="Q1645" s="72">
        <v>70.040000000000006</v>
      </c>
      <c r="R1645" s="75">
        <v>45714</v>
      </c>
      <c r="S1645" s="72" t="str">
        <f>TEXT(Table15[[#This Row],[Billing_Date]],"YYYY")</f>
        <v>2025</v>
      </c>
      <c r="T1645" s="75">
        <v>45868</v>
      </c>
      <c r="U1645" s="72" t="s">
        <v>28</v>
      </c>
      <c r="V1645" s="72">
        <f>IF(Table15[[#This Row],[Payment_Status]]="Paid",1,0)</f>
        <v>1</v>
      </c>
      <c r="W1645" s="72">
        <f>IF(Table15[[#This Row],[Payment_Status]]="Unpaid",1,0)</f>
        <v>0</v>
      </c>
      <c r="X1645" s="72">
        <f>IF(Table15[[#This Row],[Payment_Status]]="Pending",1,0)</f>
        <v>0</v>
      </c>
      <c r="Y1645" s="72" t="s">
        <v>29</v>
      </c>
      <c r="Z1645" s="72" t="s">
        <v>30</v>
      </c>
      <c r="AA1645" s="72" t="s">
        <v>63</v>
      </c>
      <c r="AB1645" s="72">
        <v>4.25</v>
      </c>
      <c r="AC1645" s="72">
        <v>6.32</v>
      </c>
      <c r="AD1645" s="72" t="s">
        <v>32</v>
      </c>
      <c r="AE1645" s="73">
        <v>44349</v>
      </c>
      <c r="AF1645" s="72">
        <v>33</v>
      </c>
      <c r="AG1645" s="76" t="s">
        <v>64</v>
      </c>
    </row>
    <row r="1646" spans="5:33" x14ac:dyDescent="0.3">
      <c r="E1646" s="71" t="s">
        <v>1258</v>
      </c>
      <c r="F1646" s="72" t="s">
        <v>5638</v>
      </c>
      <c r="G1646" s="72" t="s">
        <v>7654</v>
      </c>
      <c r="H1646" s="72" t="s">
        <v>35</v>
      </c>
      <c r="I1646" s="72" t="s">
        <v>8026</v>
      </c>
      <c r="J1646" s="72" t="s">
        <v>8021</v>
      </c>
      <c r="K1646" s="72" t="s">
        <v>1259</v>
      </c>
      <c r="L1646" s="73">
        <v>45637</v>
      </c>
      <c r="M1646" s="74">
        <v>0.20105324074074074</v>
      </c>
      <c r="N1646" s="72">
        <v>12.22</v>
      </c>
      <c r="O1646" s="72">
        <v>4552.03</v>
      </c>
      <c r="P1646" s="72">
        <v>4564.25</v>
      </c>
      <c r="Q1646" s="72">
        <v>58.81</v>
      </c>
      <c r="R1646" s="75">
        <v>45637</v>
      </c>
      <c r="S1646" s="72" t="str">
        <f>TEXT(Table15[[#This Row],[Billing_Date]],"YYYY")</f>
        <v>2024</v>
      </c>
      <c r="T1646" s="75">
        <v>45864</v>
      </c>
      <c r="U1646" s="72" t="s">
        <v>28</v>
      </c>
      <c r="V1646" s="72">
        <f>IF(Table15[[#This Row],[Payment_Status]]="Paid",1,0)</f>
        <v>1</v>
      </c>
      <c r="W1646" s="72">
        <f>IF(Table15[[#This Row],[Payment_Status]]="Unpaid",1,0)</f>
        <v>0</v>
      </c>
      <c r="X1646" s="72">
        <f>IF(Table15[[#This Row],[Payment_Status]]="Pending",1,0)</f>
        <v>0</v>
      </c>
      <c r="Y1646" s="72" t="s">
        <v>43</v>
      </c>
      <c r="Z1646" s="72" t="s">
        <v>44</v>
      </c>
      <c r="AA1646" s="72" t="s">
        <v>31</v>
      </c>
      <c r="AB1646" s="72">
        <v>5.88</v>
      </c>
      <c r="AC1646" s="72">
        <v>6.34</v>
      </c>
      <c r="AD1646" s="72" t="s">
        <v>32</v>
      </c>
      <c r="AE1646" s="73">
        <v>43238</v>
      </c>
      <c r="AF1646" s="72">
        <v>30</v>
      </c>
      <c r="AG1646" s="76" t="s">
        <v>33</v>
      </c>
    </row>
    <row r="1647" spans="5:33" x14ac:dyDescent="0.3">
      <c r="E1647" s="71" t="s">
        <v>3297</v>
      </c>
      <c r="F1647" s="72" t="s">
        <v>5639</v>
      </c>
      <c r="G1647" s="72" t="s">
        <v>7655</v>
      </c>
      <c r="H1647" s="72" t="s">
        <v>30</v>
      </c>
      <c r="I1647" s="72" t="s">
        <v>8031</v>
      </c>
      <c r="J1647" s="72" t="s">
        <v>8024</v>
      </c>
      <c r="K1647" s="72" t="s">
        <v>3298</v>
      </c>
      <c r="L1647" s="73">
        <v>45571</v>
      </c>
      <c r="M1647" s="74">
        <v>0.59109953703703699</v>
      </c>
      <c r="N1647" s="72">
        <v>261.63</v>
      </c>
      <c r="O1647" s="72">
        <v>1263.94</v>
      </c>
      <c r="P1647" s="72">
        <v>1525.57</v>
      </c>
      <c r="Q1647" s="72">
        <v>1561.19</v>
      </c>
      <c r="R1647" s="75">
        <v>45787</v>
      </c>
      <c r="S1647" s="72" t="str">
        <f>TEXT(Table15[[#This Row],[Billing_Date]],"YYYY")</f>
        <v>2025</v>
      </c>
      <c r="T1647" s="75">
        <v>45869</v>
      </c>
      <c r="U1647" s="72" t="s">
        <v>49</v>
      </c>
      <c r="V1647" s="72">
        <f>IF(Table15[[#This Row],[Payment_Status]]="Paid",1,0)</f>
        <v>0</v>
      </c>
      <c r="W1647" s="72">
        <f>IF(Table15[[#This Row],[Payment_Status]]="Unpaid",1,0)</f>
        <v>1</v>
      </c>
      <c r="X1647" s="72">
        <f>IF(Table15[[#This Row],[Payment_Status]]="Pending",1,0)</f>
        <v>0</v>
      </c>
      <c r="Y1647" s="72" t="s">
        <v>58</v>
      </c>
      <c r="Z1647" s="72" t="s">
        <v>30</v>
      </c>
      <c r="AA1647" s="72" t="s">
        <v>45</v>
      </c>
      <c r="AB1647" s="72">
        <v>143.51</v>
      </c>
      <c r="AC1647" s="72">
        <v>118.12</v>
      </c>
      <c r="AD1647" s="72" t="s">
        <v>32</v>
      </c>
      <c r="AE1647" s="73">
        <v>43892</v>
      </c>
      <c r="AF1647" s="72">
        <v>41</v>
      </c>
      <c r="AG1647" s="76" t="s">
        <v>40</v>
      </c>
    </row>
    <row r="1648" spans="5:33" x14ac:dyDescent="0.3">
      <c r="E1648" s="71" t="s">
        <v>3299</v>
      </c>
      <c r="F1648" s="72" t="s">
        <v>5640</v>
      </c>
      <c r="G1648" s="72" t="s">
        <v>7656</v>
      </c>
      <c r="H1648" s="72" t="s">
        <v>26</v>
      </c>
      <c r="I1648" s="72" t="s">
        <v>8030</v>
      </c>
      <c r="J1648" s="72" t="s">
        <v>8023</v>
      </c>
      <c r="K1648" s="72" t="s">
        <v>3300</v>
      </c>
      <c r="L1648" s="73">
        <v>45765</v>
      </c>
      <c r="M1648" s="74">
        <v>0.77206018518518515</v>
      </c>
      <c r="N1648" s="72">
        <v>39.619999999999997</v>
      </c>
      <c r="O1648" s="72">
        <v>2837.33</v>
      </c>
      <c r="P1648" s="72">
        <v>2876.95</v>
      </c>
      <c r="Q1648" s="72">
        <v>249.29</v>
      </c>
      <c r="R1648" s="75">
        <v>45768</v>
      </c>
      <c r="S1648" s="72" t="str">
        <f>TEXT(Table15[[#This Row],[Billing_Date]],"YYYY")</f>
        <v>2025</v>
      </c>
      <c r="T1648" s="75">
        <v>45881</v>
      </c>
      <c r="U1648" s="72" t="s">
        <v>28</v>
      </c>
      <c r="V1648" s="72">
        <f>IF(Table15[[#This Row],[Payment_Status]]="Paid",1,0)</f>
        <v>1</v>
      </c>
      <c r="W1648" s="72">
        <f>IF(Table15[[#This Row],[Payment_Status]]="Unpaid",1,0)</f>
        <v>0</v>
      </c>
      <c r="X1648" s="72">
        <f>IF(Table15[[#This Row],[Payment_Status]]="Pending",1,0)</f>
        <v>0</v>
      </c>
      <c r="Y1648" s="72" t="s">
        <v>43</v>
      </c>
      <c r="Z1648" s="72" t="s">
        <v>44</v>
      </c>
      <c r="AA1648" s="72" t="s">
        <v>51</v>
      </c>
      <c r="AB1648" s="72">
        <v>26.31</v>
      </c>
      <c r="AC1648" s="72">
        <v>13.31</v>
      </c>
      <c r="AD1648" s="72" t="s">
        <v>32</v>
      </c>
      <c r="AE1648" s="73">
        <v>43809</v>
      </c>
      <c r="AF1648" s="72">
        <v>20</v>
      </c>
      <c r="AG1648" s="76" t="s">
        <v>40</v>
      </c>
    </row>
    <row r="1649" spans="5:33" x14ac:dyDescent="0.3">
      <c r="E1649" s="71" t="s">
        <v>3301</v>
      </c>
      <c r="F1649" s="72" t="s">
        <v>5641</v>
      </c>
      <c r="G1649" s="72" t="s">
        <v>7657</v>
      </c>
      <c r="H1649" s="72" t="s">
        <v>30</v>
      </c>
      <c r="I1649" s="72" t="s">
        <v>8026</v>
      </c>
      <c r="J1649" s="72" t="s">
        <v>8021</v>
      </c>
      <c r="K1649" s="72" t="s">
        <v>3302</v>
      </c>
      <c r="L1649" s="73">
        <v>45760</v>
      </c>
      <c r="M1649" s="74">
        <v>0.24113425925925927</v>
      </c>
      <c r="N1649" s="72">
        <v>50.05</v>
      </c>
      <c r="O1649" s="72">
        <v>3992.41</v>
      </c>
      <c r="P1649" s="72">
        <v>4042.46</v>
      </c>
      <c r="Q1649" s="72">
        <v>282.77</v>
      </c>
      <c r="R1649" s="75">
        <v>45762</v>
      </c>
      <c r="S1649" s="72" t="str">
        <f>TEXT(Table15[[#This Row],[Billing_Date]],"YYYY")</f>
        <v>2025</v>
      </c>
      <c r="T1649" s="75">
        <v>45885</v>
      </c>
      <c r="U1649" s="72" t="s">
        <v>37</v>
      </c>
      <c r="V1649" s="72">
        <f>IF(Table15[[#This Row],[Payment_Status]]="Paid",1,0)</f>
        <v>0</v>
      </c>
      <c r="W1649" s="72">
        <f>IF(Table15[[#This Row],[Payment_Status]]="Unpaid",1,0)</f>
        <v>0</v>
      </c>
      <c r="X1649" s="72">
        <f>IF(Table15[[#This Row],[Payment_Status]]="Pending",1,0)</f>
        <v>1</v>
      </c>
      <c r="Y1649" s="72" t="s">
        <v>38</v>
      </c>
      <c r="Z1649" s="72" t="s">
        <v>44</v>
      </c>
      <c r="AA1649" s="72" t="s">
        <v>45</v>
      </c>
      <c r="AB1649" s="72">
        <v>33.57</v>
      </c>
      <c r="AC1649" s="72">
        <v>16.48</v>
      </c>
      <c r="AD1649" s="72" t="s">
        <v>32</v>
      </c>
      <c r="AE1649" s="73">
        <v>42709</v>
      </c>
      <c r="AF1649" s="72">
        <v>75</v>
      </c>
      <c r="AG1649" s="76" t="s">
        <v>33</v>
      </c>
    </row>
    <row r="1650" spans="5:33" x14ac:dyDescent="0.3">
      <c r="E1650" s="71" t="s">
        <v>3303</v>
      </c>
      <c r="F1650" s="72" t="s">
        <v>5642</v>
      </c>
      <c r="G1650" s="72" t="s">
        <v>7658</v>
      </c>
      <c r="H1650" s="72" t="s">
        <v>35</v>
      </c>
      <c r="I1650" s="72" t="s">
        <v>8026</v>
      </c>
      <c r="J1650" s="72" t="s">
        <v>8021</v>
      </c>
      <c r="K1650" s="72" t="s">
        <v>3304</v>
      </c>
      <c r="L1650" s="73">
        <v>45633</v>
      </c>
      <c r="M1650" s="74">
        <v>2.9166666666666667E-2</v>
      </c>
      <c r="N1650" s="72">
        <v>348.63</v>
      </c>
      <c r="O1650" s="72">
        <v>3327.39</v>
      </c>
      <c r="P1650" s="72">
        <v>3676.02</v>
      </c>
      <c r="Q1650" s="72">
        <v>1687.36</v>
      </c>
      <c r="R1650" s="75">
        <v>45636</v>
      </c>
      <c r="S1650" s="72" t="str">
        <f>TEXT(Table15[[#This Row],[Billing_Date]],"YYYY")</f>
        <v>2024</v>
      </c>
      <c r="T1650" s="75">
        <v>45862</v>
      </c>
      <c r="U1650" s="72" t="s">
        <v>49</v>
      </c>
      <c r="V1650" s="72">
        <f>IF(Table15[[#This Row],[Payment_Status]]="Paid",1,0)</f>
        <v>0</v>
      </c>
      <c r="W1650" s="72">
        <f>IF(Table15[[#This Row],[Payment_Status]]="Unpaid",1,0)</f>
        <v>1</v>
      </c>
      <c r="X1650" s="72">
        <f>IF(Table15[[#This Row],[Payment_Status]]="Pending",1,0)</f>
        <v>0</v>
      </c>
      <c r="Y1650" s="72" t="s">
        <v>38</v>
      </c>
      <c r="Z1650" s="72" t="s">
        <v>30</v>
      </c>
      <c r="AA1650" s="72" t="s">
        <v>45</v>
      </c>
      <c r="AB1650" s="72">
        <v>173.25</v>
      </c>
      <c r="AC1650" s="72">
        <v>175.38</v>
      </c>
      <c r="AD1650" s="72" t="s">
        <v>46</v>
      </c>
      <c r="AE1650" s="73">
        <v>43005</v>
      </c>
      <c r="AF1650" s="72">
        <v>48</v>
      </c>
      <c r="AG1650" s="76" t="s">
        <v>40</v>
      </c>
    </row>
    <row r="1651" spans="5:33" x14ac:dyDescent="0.3">
      <c r="E1651" s="71" t="s">
        <v>3305</v>
      </c>
      <c r="F1651" s="72" t="s">
        <v>5643</v>
      </c>
      <c r="G1651" s="72" t="s">
        <v>7659</v>
      </c>
      <c r="H1651" s="72" t="s">
        <v>30</v>
      </c>
      <c r="I1651" s="72" t="s">
        <v>8030</v>
      </c>
      <c r="J1651" s="72" t="s">
        <v>8023</v>
      </c>
      <c r="K1651" s="72" t="s">
        <v>3306</v>
      </c>
      <c r="L1651" s="73">
        <v>45497</v>
      </c>
      <c r="M1651" s="74">
        <v>5.1597222222222225E-2</v>
      </c>
      <c r="N1651" s="72">
        <v>485.61</v>
      </c>
      <c r="O1651" s="72">
        <v>1626.98</v>
      </c>
      <c r="P1651" s="72">
        <v>2112.59</v>
      </c>
      <c r="Q1651" s="72">
        <v>2742.74</v>
      </c>
      <c r="R1651" s="75">
        <v>45501</v>
      </c>
      <c r="S1651" s="72" t="str">
        <f>TEXT(Table15[[#This Row],[Billing_Date]],"YYYY")</f>
        <v>2024</v>
      </c>
      <c r="T1651" s="75">
        <v>45859</v>
      </c>
      <c r="U1651" s="72" t="s">
        <v>49</v>
      </c>
      <c r="V1651" s="72">
        <f>IF(Table15[[#This Row],[Payment_Status]]="Paid",1,0)</f>
        <v>0</v>
      </c>
      <c r="W1651" s="72">
        <f>IF(Table15[[#This Row],[Payment_Status]]="Unpaid",1,0)</f>
        <v>1</v>
      </c>
      <c r="X1651" s="72">
        <f>IF(Table15[[#This Row],[Payment_Status]]="Pending",1,0)</f>
        <v>0</v>
      </c>
      <c r="Y1651" s="72" t="s">
        <v>43</v>
      </c>
      <c r="Z1651" s="72" t="s">
        <v>30</v>
      </c>
      <c r="AA1651" s="72" t="s">
        <v>63</v>
      </c>
      <c r="AB1651" s="72">
        <v>324.70999999999998</v>
      </c>
      <c r="AC1651" s="72">
        <v>160.9</v>
      </c>
      <c r="AD1651" s="72" t="s">
        <v>32</v>
      </c>
      <c r="AE1651" s="73">
        <v>45352</v>
      </c>
      <c r="AF1651" s="72">
        <v>63</v>
      </c>
      <c r="AG1651" s="76" t="s">
        <v>64</v>
      </c>
    </row>
    <row r="1652" spans="5:33" x14ac:dyDescent="0.3">
      <c r="E1652" s="71" t="s">
        <v>3307</v>
      </c>
      <c r="F1652" s="72" t="s">
        <v>5644</v>
      </c>
      <c r="G1652" s="72" t="s">
        <v>7660</v>
      </c>
      <c r="H1652" s="72" t="s">
        <v>26</v>
      </c>
      <c r="I1652" s="72" t="s">
        <v>8031</v>
      </c>
      <c r="J1652" s="72" t="s">
        <v>8024</v>
      </c>
      <c r="K1652" s="72" t="s">
        <v>3308</v>
      </c>
      <c r="L1652" s="73">
        <v>45593</v>
      </c>
      <c r="M1652" s="74">
        <v>0.72350694444444441</v>
      </c>
      <c r="N1652" s="72">
        <v>332.47</v>
      </c>
      <c r="O1652" s="72">
        <v>2036.7</v>
      </c>
      <c r="P1652" s="72">
        <v>2369.17</v>
      </c>
      <c r="Q1652" s="72">
        <v>2360.14</v>
      </c>
      <c r="R1652" s="75">
        <v>45662</v>
      </c>
      <c r="S1652" s="72" t="str">
        <f>TEXT(Table15[[#This Row],[Billing_Date]],"YYYY")</f>
        <v>2025</v>
      </c>
      <c r="T1652" s="75">
        <v>45875</v>
      </c>
      <c r="U1652" s="72" t="s">
        <v>49</v>
      </c>
      <c r="V1652" s="72">
        <f>IF(Table15[[#This Row],[Payment_Status]]="Paid",1,0)</f>
        <v>0</v>
      </c>
      <c r="W1652" s="72">
        <f>IF(Table15[[#This Row],[Payment_Status]]="Unpaid",1,0)</f>
        <v>1</v>
      </c>
      <c r="X1652" s="72">
        <f>IF(Table15[[#This Row],[Payment_Status]]="Pending",1,0)</f>
        <v>0</v>
      </c>
      <c r="Y1652" s="72" t="s">
        <v>29</v>
      </c>
      <c r="Z1652" s="72" t="s">
        <v>44</v>
      </c>
      <c r="AA1652" s="72" t="s">
        <v>31</v>
      </c>
      <c r="AB1652" s="72">
        <v>230.46</v>
      </c>
      <c r="AC1652" s="72">
        <v>102.01</v>
      </c>
      <c r="AD1652" s="72" t="s">
        <v>46</v>
      </c>
      <c r="AE1652" s="73">
        <v>44301</v>
      </c>
      <c r="AF1652" s="72">
        <v>65</v>
      </c>
      <c r="AG1652" s="76" t="s">
        <v>40</v>
      </c>
    </row>
    <row r="1653" spans="5:33" x14ac:dyDescent="0.3">
      <c r="E1653" s="71" t="s">
        <v>3309</v>
      </c>
      <c r="F1653" s="72" t="s">
        <v>5645</v>
      </c>
      <c r="G1653" s="72" t="s">
        <v>7661</v>
      </c>
      <c r="H1653" s="72" t="s">
        <v>35</v>
      </c>
      <c r="I1653" s="72" t="s">
        <v>8030</v>
      </c>
      <c r="J1653" s="72" t="s">
        <v>8023</v>
      </c>
      <c r="K1653" s="72" t="s">
        <v>3310</v>
      </c>
      <c r="L1653" s="73">
        <v>45745</v>
      </c>
      <c r="M1653" s="74">
        <v>0.78427083333333336</v>
      </c>
      <c r="N1653" s="72">
        <v>454.87</v>
      </c>
      <c r="O1653" s="72">
        <v>2199.48</v>
      </c>
      <c r="P1653" s="72">
        <v>2654.35</v>
      </c>
      <c r="Q1653" s="72">
        <v>2172.2600000000002</v>
      </c>
      <c r="R1653" s="75">
        <v>45749</v>
      </c>
      <c r="S1653" s="72" t="str">
        <f>TEXT(Table15[[#This Row],[Billing_Date]],"YYYY")</f>
        <v>2025</v>
      </c>
      <c r="T1653" s="75">
        <v>45872</v>
      </c>
      <c r="U1653" s="72" t="s">
        <v>28</v>
      </c>
      <c r="V1653" s="72">
        <f>IF(Table15[[#This Row],[Payment_Status]]="Paid",1,0)</f>
        <v>1</v>
      </c>
      <c r="W1653" s="72">
        <f>IF(Table15[[#This Row],[Payment_Status]]="Unpaid",1,0)</f>
        <v>0</v>
      </c>
      <c r="X1653" s="72">
        <f>IF(Table15[[#This Row],[Payment_Status]]="Pending",1,0)</f>
        <v>0</v>
      </c>
      <c r="Y1653" s="72" t="s">
        <v>38</v>
      </c>
      <c r="Z1653" s="72" t="s">
        <v>44</v>
      </c>
      <c r="AA1653" s="72" t="s">
        <v>45</v>
      </c>
      <c r="AB1653" s="72">
        <v>203.28</v>
      </c>
      <c r="AC1653" s="72">
        <v>251.59</v>
      </c>
      <c r="AD1653" s="72" t="s">
        <v>46</v>
      </c>
      <c r="AE1653" s="73">
        <v>45443</v>
      </c>
      <c r="AF1653" s="72">
        <v>55</v>
      </c>
      <c r="AG1653" s="76" t="s">
        <v>64</v>
      </c>
    </row>
    <row r="1654" spans="5:33" x14ac:dyDescent="0.3">
      <c r="E1654" s="71" t="s">
        <v>3311</v>
      </c>
      <c r="F1654" s="72" t="s">
        <v>5646</v>
      </c>
      <c r="G1654" s="72" t="s">
        <v>7662</v>
      </c>
      <c r="H1654" s="72" t="s">
        <v>30</v>
      </c>
      <c r="I1654" s="72" t="s">
        <v>8031</v>
      </c>
      <c r="J1654" s="72" t="s">
        <v>8024</v>
      </c>
      <c r="K1654" s="72" t="s">
        <v>3312</v>
      </c>
      <c r="L1654" s="73">
        <v>45527</v>
      </c>
      <c r="M1654" s="74">
        <v>0.94456018518518514</v>
      </c>
      <c r="N1654" s="72">
        <v>52.83</v>
      </c>
      <c r="O1654" s="72">
        <v>3570.96</v>
      </c>
      <c r="P1654" s="72">
        <v>3623.79</v>
      </c>
      <c r="Q1654" s="72">
        <v>308.39999999999998</v>
      </c>
      <c r="R1654" s="75">
        <v>45752</v>
      </c>
      <c r="S1654" s="72" t="str">
        <f>TEXT(Table15[[#This Row],[Billing_Date]],"YYYY")</f>
        <v>2025</v>
      </c>
      <c r="T1654" s="75">
        <v>45886</v>
      </c>
      <c r="U1654" s="72" t="s">
        <v>49</v>
      </c>
      <c r="V1654" s="72">
        <f>IF(Table15[[#This Row],[Payment_Status]]="Paid",1,0)</f>
        <v>0</v>
      </c>
      <c r="W1654" s="72">
        <f>IF(Table15[[#This Row],[Payment_Status]]="Unpaid",1,0)</f>
        <v>1</v>
      </c>
      <c r="X1654" s="72">
        <f>IF(Table15[[#This Row],[Payment_Status]]="Pending",1,0)</f>
        <v>0</v>
      </c>
      <c r="Y1654" s="72" t="s">
        <v>58</v>
      </c>
      <c r="Z1654" s="72" t="s">
        <v>30</v>
      </c>
      <c r="AA1654" s="72" t="s">
        <v>63</v>
      </c>
      <c r="AB1654" s="72">
        <v>36.82</v>
      </c>
      <c r="AC1654" s="72">
        <v>16.010000000000002</v>
      </c>
      <c r="AD1654" s="72" t="s">
        <v>46</v>
      </c>
      <c r="AE1654" s="73">
        <v>44094</v>
      </c>
      <c r="AF1654" s="72">
        <v>61</v>
      </c>
      <c r="AG1654" s="76" t="s">
        <v>40</v>
      </c>
    </row>
    <row r="1655" spans="5:33" x14ac:dyDescent="0.3">
      <c r="E1655" s="71" t="s">
        <v>3313</v>
      </c>
      <c r="F1655" s="72" t="s">
        <v>5647</v>
      </c>
      <c r="G1655" s="72" t="s">
        <v>7663</v>
      </c>
      <c r="H1655" s="72" t="s">
        <v>35</v>
      </c>
      <c r="I1655" s="72" t="s">
        <v>8028</v>
      </c>
      <c r="J1655" s="72" t="s">
        <v>8022</v>
      </c>
      <c r="K1655" s="72" t="s">
        <v>3314</v>
      </c>
      <c r="L1655" s="73">
        <v>45768</v>
      </c>
      <c r="M1655" s="74">
        <v>7.743055555555556E-3</v>
      </c>
      <c r="N1655" s="72">
        <v>399.5</v>
      </c>
      <c r="O1655" s="72">
        <v>3733.29</v>
      </c>
      <c r="P1655" s="72">
        <v>4132.79</v>
      </c>
      <c r="Q1655" s="72">
        <v>2970.01</v>
      </c>
      <c r="R1655" s="75">
        <v>45840</v>
      </c>
      <c r="S1655" s="72" t="str">
        <f>TEXT(Table15[[#This Row],[Billing_Date]],"YYYY")</f>
        <v>2025</v>
      </c>
      <c r="T1655" s="75">
        <v>45884</v>
      </c>
      <c r="U1655" s="72" t="s">
        <v>37</v>
      </c>
      <c r="V1655" s="72">
        <f>IF(Table15[[#This Row],[Payment_Status]]="Paid",1,0)</f>
        <v>0</v>
      </c>
      <c r="W1655" s="72">
        <f>IF(Table15[[#This Row],[Payment_Status]]="Unpaid",1,0)</f>
        <v>0</v>
      </c>
      <c r="X1655" s="72">
        <f>IF(Table15[[#This Row],[Payment_Status]]="Pending",1,0)</f>
        <v>1</v>
      </c>
      <c r="Y1655" s="72" t="s">
        <v>43</v>
      </c>
      <c r="Z1655" s="72" t="s">
        <v>44</v>
      </c>
      <c r="AA1655" s="72" t="s">
        <v>31</v>
      </c>
      <c r="AB1655" s="72">
        <v>275.51</v>
      </c>
      <c r="AC1655" s="72">
        <v>123.99</v>
      </c>
      <c r="AD1655" s="72" t="s">
        <v>46</v>
      </c>
      <c r="AE1655" s="73">
        <v>44658</v>
      </c>
      <c r="AF1655" s="72">
        <v>30</v>
      </c>
      <c r="AG1655" s="76" t="s">
        <v>33</v>
      </c>
    </row>
    <row r="1656" spans="5:33" x14ac:dyDescent="0.3">
      <c r="E1656" s="71" t="s">
        <v>3315</v>
      </c>
      <c r="F1656" s="72" t="s">
        <v>5648</v>
      </c>
      <c r="G1656" s="72" t="s">
        <v>7664</v>
      </c>
      <c r="H1656" s="72" t="s">
        <v>26</v>
      </c>
      <c r="I1656" s="72" t="s">
        <v>8031</v>
      </c>
      <c r="J1656" s="72" t="s">
        <v>8024</v>
      </c>
      <c r="K1656" s="72" t="s">
        <v>3316</v>
      </c>
      <c r="L1656" s="73">
        <v>45755</v>
      </c>
      <c r="M1656" s="74">
        <v>0.76057870370370373</v>
      </c>
      <c r="N1656" s="72">
        <v>420.1</v>
      </c>
      <c r="O1656" s="72">
        <v>1166.6099999999999</v>
      </c>
      <c r="P1656" s="72">
        <v>1586.71</v>
      </c>
      <c r="Q1656" s="72">
        <v>2534.7600000000002</v>
      </c>
      <c r="R1656" s="75">
        <v>45762</v>
      </c>
      <c r="S1656" s="72" t="str">
        <f>TEXT(Table15[[#This Row],[Billing_Date]],"YYYY")</f>
        <v>2025</v>
      </c>
      <c r="T1656" s="75">
        <v>45878</v>
      </c>
      <c r="U1656" s="72" t="s">
        <v>37</v>
      </c>
      <c r="V1656" s="72">
        <f>IF(Table15[[#This Row],[Payment_Status]]="Paid",1,0)</f>
        <v>0</v>
      </c>
      <c r="W1656" s="72">
        <f>IF(Table15[[#This Row],[Payment_Status]]="Unpaid",1,0)</f>
        <v>0</v>
      </c>
      <c r="X1656" s="72">
        <f>IF(Table15[[#This Row],[Payment_Status]]="Pending",1,0)</f>
        <v>1</v>
      </c>
      <c r="Y1656" s="72" t="s">
        <v>38</v>
      </c>
      <c r="Z1656" s="72" t="s">
        <v>30</v>
      </c>
      <c r="AA1656" s="72" t="s">
        <v>45</v>
      </c>
      <c r="AB1656" s="72">
        <v>215.43</v>
      </c>
      <c r="AC1656" s="72">
        <v>204.67</v>
      </c>
      <c r="AD1656" s="72" t="s">
        <v>46</v>
      </c>
      <c r="AE1656" s="73">
        <v>45219</v>
      </c>
      <c r="AF1656" s="72">
        <v>19</v>
      </c>
      <c r="AG1656" s="76" t="s">
        <v>40</v>
      </c>
    </row>
    <row r="1657" spans="5:33" x14ac:dyDescent="0.3">
      <c r="E1657" s="71" t="s">
        <v>846</v>
      </c>
      <c r="F1657" s="72" t="s">
        <v>5649</v>
      </c>
      <c r="G1657" s="72" t="s">
        <v>7665</v>
      </c>
      <c r="H1657" s="72" t="s">
        <v>30</v>
      </c>
      <c r="I1657" s="72" t="s">
        <v>8028</v>
      </c>
      <c r="J1657" s="72" t="s">
        <v>8022</v>
      </c>
      <c r="K1657" s="72" t="s">
        <v>847</v>
      </c>
      <c r="L1657" s="73">
        <v>45609</v>
      </c>
      <c r="M1657" s="74">
        <v>0.8846180555555555</v>
      </c>
      <c r="N1657" s="72">
        <v>461.04</v>
      </c>
      <c r="O1657" s="72">
        <v>4381.18</v>
      </c>
      <c r="P1657" s="72">
        <v>4842.22</v>
      </c>
      <c r="Q1657" s="72">
        <v>2265.36</v>
      </c>
      <c r="R1657" s="75">
        <v>45805</v>
      </c>
      <c r="S1657" s="72" t="str">
        <f>TEXT(Table15[[#This Row],[Billing_Date]],"YYYY")</f>
        <v>2025</v>
      </c>
      <c r="T1657" s="75">
        <v>45886</v>
      </c>
      <c r="U1657" s="72" t="s">
        <v>49</v>
      </c>
      <c r="V1657" s="72">
        <f>IF(Table15[[#This Row],[Payment_Status]]="Paid",1,0)</f>
        <v>0</v>
      </c>
      <c r="W1657" s="72">
        <f>IF(Table15[[#This Row],[Payment_Status]]="Unpaid",1,0)</f>
        <v>1</v>
      </c>
      <c r="X1657" s="72">
        <f>IF(Table15[[#This Row],[Payment_Status]]="Pending",1,0)</f>
        <v>0</v>
      </c>
      <c r="Y1657" s="72" t="s">
        <v>50</v>
      </c>
      <c r="Z1657" s="72" t="s">
        <v>30</v>
      </c>
      <c r="AA1657" s="72" t="s">
        <v>45</v>
      </c>
      <c r="AB1657" s="72">
        <v>210.56</v>
      </c>
      <c r="AC1657" s="72">
        <v>250.48</v>
      </c>
      <c r="AD1657" s="72" t="s">
        <v>32</v>
      </c>
      <c r="AE1657" s="73">
        <v>43488</v>
      </c>
      <c r="AF1657" s="72">
        <v>23</v>
      </c>
      <c r="AG1657" s="76" t="s">
        <v>33</v>
      </c>
    </row>
    <row r="1658" spans="5:33" x14ac:dyDescent="0.3">
      <c r="E1658" s="71" t="s">
        <v>3319</v>
      </c>
      <c r="F1658" s="72" t="s">
        <v>5650</v>
      </c>
      <c r="G1658" s="72" t="s">
        <v>7666</v>
      </c>
      <c r="H1658" s="72" t="s">
        <v>35</v>
      </c>
      <c r="I1658" s="72" t="s">
        <v>8027</v>
      </c>
      <c r="J1658" s="72" t="s">
        <v>8022</v>
      </c>
      <c r="K1658" s="72" t="s">
        <v>3320</v>
      </c>
      <c r="L1658" s="73">
        <v>45703</v>
      </c>
      <c r="M1658" s="74">
        <v>0.61334490740740744</v>
      </c>
      <c r="N1658" s="72">
        <v>185.44</v>
      </c>
      <c r="O1658" s="72">
        <v>1338.19</v>
      </c>
      <c r="P1658" s="72">
        <v>1523.63</v>
      </c>
      <c r="Q1658" s="72">
        <v>1006.76</v>
      </c>
      <c r="R1658" s="75">
        <v>45704</v>
      </c>
      <c r="S1658" s="72" t="str">
        <f>TEXT(Table15[[#This Row],[Billing_Date]],"YYYY")</f>
        <v>2025</v>
      </c>
      <c r="T1658" s="75">
        <v>45883</v>
      </c>
      <c r="U1658" s="72" t="s">
        <v>37</v>
      </c>
      <c r="V1658" s="72">
        <f>IF(Table15[[#This Row],[Payment_Status]]="Paid",1,0)</f>
        <v>0</v>
      </c>
      <c r="W1658" s="72">
        <f>IF(Table15[[#This Row],[Payment_Status]]="Unpaid",1,0)</f>
        <v>0</v>
      </c>
      <c r="X1658" s="72">
        <f>IF(Table15[[#This Row],[Payment_Status]]="Pending",1,0)</f>
        <v>1</v>
      </c>
      <c r="Y1658" s="72" t="s">
        <v>50</v>
      </c>
      <c r="Z1658" s="72" t="s">
        <v>30</v>
      </c>
      <c r="AA1658" s="72" t="s">
        <v>45</v>
      </c>
      <c r="AB1658" s="72">
        <v>110.26</v>
      </c>
      <c r="AC1658" s="72">
        <v>75.180000000000007</v>
      </c>
      <c r="AD1658" s="72" t="s">
        <v>46</v>
      </c>
      <c r="AE1658" s="73">
        <v>43840</v>
      </c>
      <c r="AF1658" s="72">
        <v>42</v>
      </c>
      <c r="AG1658" s="76" t="s">
        <v>33</v>
      </c>
    </row>
    <row r="1659" spans="5:33" x14ac:dyDescent="0.3">
      <c r="E1659" s="71" t="s">
        <v>3321</v>
      </c>
      <c r="F1659" s="72" t="s">
        <v>5651</v>
      </c>
      <c r="G1659" s="72" t="s">
        <v>7667</v>
      </c>
      <c r="H1659" s="72" t="s">
        <v>26</v>
      </c>
      <c r="I1659" s="72" t="s">
        <v>8031</v>
      </c>
      <c r="J1659" s="72" t="s">
        <v>8024</v>
      </c>
      <c r="K1659" s="72" t="s">
        <v>3322</v>
      </c>
      <c r="L1659" s="73">
        <v>45594</v>
      </c>
      <c r="M1659" s="74">
        <v>0.99401620370370369</v>
      </c>
      <c r="N1659" s="72">
        <v>331.33</v>
      </c>
      <c r="O1659" s="72">
        <v>3913.59</v>
      </c>
      <c r="P1659" s="72">
        <v>4244.92</v>
      </c>
      <c r="Q1659" s="72">
        <v>1975.27</v>
      </c>
      <c r="R1659" s="75">
        <v>45649</v>
      </c>
      <c r="S1659" s="72" t="str">
        <f>TEXT(Table15[[#This Row],[Billing_Date]],"YYYY")</f>
        <v>2024</v>
      </c>
      <c r="T1659" s="75">
        <v>45873</v>
      </c>
      <c r="U1659" s="72" t="s">
        <v>28</v>
      </c>
      <c r="V1659" s="72">
        <f>IF(Table15[[#This Row],[Payment_Status]]="Paid",1,0)</f>
        <v>1</v>
      </c>
      <c r="W1659" s="72">
        <f>IF(Table15[[#This Row],[Payment_Status]]="Unpaid",1,0)</f>
        <v>0</v>
      </c>
      <c r="X1659" s="72">
        <f>IF(Table15[[#This Row],[Payment_Status]]="Pending",1,0)</f>
        <v>0</v>
      </c>
      <c r="Y1659" s="72" t="s">
        <v>58</v>
      </c>
      <c r="Z1659" s="72" t="s">
        <v>44</v>
      </c>
      <c r="AA1659" s="72" t="s">
        <v>31</v>
      </c>
      <c r="AB1659" s="72">
        <v>177.86</v>
      </c>
      <c r="AC1659" s="72">
        <v>153.47</v>
      </c>
      <c r="AD1659" s="72" t="s">
        <v>32</v>
      </c>
      <c r="AE1659" s="73">
        <v>43768</v>
      </c>
      <c r="AF1659" s="72">
        <v>38</v>
      </c>
      <c r="AG1659" s="76" t="s">
        <v>33</v>
      </c>
    </row>
    <row r="1660" spans="5:33" x14ac:dyDescent="0.3">
      <c r="E1660" s="71" t="s">
        <v>3323</v>
      </c>
      <c r="F1660" s="72" t="s">
        <v>5652</v>
      </c>
      <c r="G1660" s="72" t="s">
        <v>7668</v>
      </c>
      <c r="H1660" s="72" t="s">
        <v>35</v>
      </c>
      <c r="I1660" s="72" t="s">
        <v>8029</v>
      </c>
      <c r="J1660" s="72" t="s">
        <v>8020</v>
      </c>
      <c r="K1660" s="72" t="s">
        <v>3324</v>
      </c>
      <c r="L1660" s="73">
        <v>45826</v>
      </c>
      <c r="M1660" s="74">
        <v>0.21038194444444444</v>
      </c>
      <c r="N1660" s="72">
        <v>21.58</v>
      </c>
      <c r="O1660" s="72">
        <v>1556.86</v>
      </c>
      <c r="P1660" s="72">
        <v>1578.4399999999901</v>
      </c>
      <c r="Q1660" s="72">
        <v>125.35</v>
      </c>
      <c r="R1660" s="75">
        <v>45830</v>
      </c>
      <c r="S1660" s="72" t="str">
        <f>TEXT(Table15[[#This Row],[Billing_Date]],"YYYY")</f>
        <v>2025</v>
      </c>
      <c r="T1660" s="75">
        <v>45873</v>
      </c>
      <c r="U1660" s="72" t="s">
        <v>28</v>
      </c>
      <c r="V1660" s="72">
        <f>IF(Table15[[#This Row],[Payment_Status]]="Paid",1,0)</f>
        <v>1</v>
      </c>
      <c r="W1660" s="72">
        <f>IF(Table15[[#This Row],[Payment_Status]]="Unpaid",1,0)</f>
        <v>0</v>
      </c>
      <c r="X1660" s="72">
        <f>IF(Table15[[#This Row],[Payment_Status]]="Pending",1,0)</f>
        <v>0</v>
      </c>
      <c r="Y1660" s="72" t="s">
        <v>58</v>
      </c>
      <c r="Z1660" s="72" t="s">
        <v>30</v>
      </c>
      <c r="AA1660" s="72" t="s">
        <v>85</v>
      </c>
      <c r="AB1660" s="72">
        <v>9.67</v>
      </c>
      <c r="AC1660" s="72">
        <v>11.91</v>
      </c>
      <c r="AD1660" s="72" t="s">
        <v>32</v>
      </c>
      <c r="AE1660" s="73">
        <v>44561</v>
      </c>
      <c r="AF1660" s="72">
        <v>47</v>
      </c>
      <c r="AG1660" s="76" t="s">
        <v>64</v>
      </c>
    </row>
    <row r="1661" spans="5:33" x14ac:dyDescent="0.3">
      <c r="E1661" s="71" t="s">
        <v>3325</v>
      </c>
      <c r="F1661" s="72" t="s">
        <v>5653</v>
      </c>
      <c r="G1661" s="72" t="s">
        <v>7669</v>
      </c>
      <c r="H1661" s="72" t="s">
        <v>35</v>
      </c>
      <c r="I1661" s="72" t="s">
        <v>8031</v>
      </c>
      <c r="J1661" s="72" t="s">
        <v>8024</v>
      </c>
      <c r="K1661" s="72" t="s">
        <v>3326</v>
      </c>
      <c r="L1661" s="73">
        <v>45690</v>
      </c>
      <c r="M1661" s="74">
        <v>0.33443287037037039</v>
      </c>
      <c r="N1661" s="72">
        <v>144.35</v>
      </c>
      <c r="O1661" s="72">
        <v>4211.43</v>
      </c>
      <c r="P1661" s="72">
        <v>4355.78</v>
      </c>
      <c r="Q1661" s="72">
        <v>1070.97</v>
      </c>
      <c r="R1661" s="75">
        <v>45692</v>
      </c>
      <c r="S1661" s="72" t="str">
        <f>TEXT(Table15[[#This Row],[Billing_Date]],"YYYY")</f>
        <v>2025</v>
      </c>
      <c r="T1661" s="75">
        <v>45865</v>
      </c>
      <c r="U1661" s="72" t="s">
        <v>28</v>
      </c>
      <c r="V1661" s="72">
        <f>IF(Table15[[#This Row],[Payment_Status]]="Paid",1,0)</f>
        <v>1</v>
      </c>
      <c r="W1661" s="72">
        <f>IF(Table15[[#This Row],[Payment_Status]]="Unpaid",1,0)</f>
        <v>0</v>
      </c>
      <c r="X1661" s="72">
        <f>IF(Table15[[#This Row],[Payment_Status]]="Pending",1,0)</f>
        <v>0</v>
      </c>
      <c r="Y1661" s="72" t="s">
        <v>38</v>
      </c>
      <c r="Z1661" s="72" t="s">
        <v>44</v>
      </c>
      <c r="AA1661" s="72" t="s">
        <v>51</v>
      </c>
      <c r="AB1661" s="72">
        <v>84.17</v>
      </c>
      <c r="AC1661" s="72">
        <v>60.18</v>
      </c>
      <c r="AD1661" s="72" t="s">
        <v>32</v>
      </c>
      <c r="AE1661" s="73">
        <v>45434</v>
      </c>
      <c r="AF1661" s="72">
        <v>19</v>
      </c>
      <c r="AG1661" s="76" t="s">
        <v>40</v>
      </c>
    </row>
    <row r="1662" spans="5:33" x14ac:dyDescent="0.3">
      <c r="E1662" s="71" t="s">
        <v>3327</v>
      </c>
      <c r="F1662" s="72" t="s">
        <v>5654</v>
      </c>
      <c r="G1662" s="72" t="s">
        <v>7670</v>
      </c>
      <c r="H1662" s="72" t="s">
        <v>30</v>
      </c>
      <c r="I1662" s="72" t="s">
        <v>8026</v>
      </c>
      <c r="J1662" s="72" t="s">
        <v>8021</v>
      </c>
      <c r="K1662" s="72" t="s">
        <v>3328</v>
      </c>
      <c r="L1662" s="73">
        <v>45751</v>
      </c>
      <c r="M1662" s="74">
        <v>0.32848379629629632</v>
      </c>
      <c r="N1662" s="72">
        <v>439.16</v>
      </c>
      <c r="O1662" s="72">
        <v>4595.9799999999996</v>
      </c>
      <c r="P1662" s="72">
        <v>5035.1399999999903</v>
      </c>
      <c r="Q1662" s="72">
        <v>2114.6999999999998</v>
      </c>
      <c r="R1662" s="75">
        <v>45755</v>
      </c>
      <c r="S1662" s="72" t="str">
        <f>TEXT(Table15[[#This Row],[Billing_Date]],"YYYY")</f>
        <v>2025</v>
      </c>
      <c r="T1662" s="75">
        <v>45884</v>
      </c>
      <c r="U1662" s="72" t="s">
        <v>49</v>
      </c>
      <c r="V1662" s="72">
        <f>IF(Table15[[#This Row],[Payment_Status]]="Paid",1,0)</f>
        <v>0</v>
      </c>
      <c r="W1662" s="72">
        <f>IF(Table15[[#This Row],[Payment_Status]]="Unpaid",1,0)</f>
        <v>1</v>
      </c>
      <c r="X1662" s="72">
        <f>IF(Table15[[#This Row],[Payment_Status]]="Pending",1,0)</f>
        <v>0</v>
      </c>
      <c r="Y1662" s="72" t="s">
        <v>58</v>
      </c>
      <c r="Z1662" s="72" t="s">
        <v>30</v>
      </c>
      <c r="AA1662" s="72" t="s">
        <v>31</v>
      </c>
      <c r="AB1662" s="72">
        <v>200.33</v>
      </c>
      <c r="AC1662" s="72">
        <v>238.83</v>
      </c>
      <c r="AD1662" s="72" t="s">
        <v>32</v>
      </c>
      <c r="AE1662" s="73">
        <v>45111</v>
      </c>
      <c r="AF1662" s="72">
        <v>27</v>
      </c>
      <c r="AG1662" s="76" t="s">
        <v>64</v>
      </c>
    </row>
    <row r="1663" spans="5:33" x14ac:dyDescent="0.3">
      <c r="E1663" s="71" t="s">
        <v>3329</v>
      </c>
      <c r="F1663" s="72" t="s">
        <v>5655</v>
      </c>
      <c r="G1663" s="72" t="s">
        <v>7671</v>
      </c>
      <c r="H1663" s="72" t="s">
        <v>30</v>
      </c>
      <c r="I1663" s="72" t="s">
        <v>8026</v>
      </c>
      <c r="J1663" s="72" t="s">
        <v>8021</v>
      </c>
      <c r="K1663" s="72" t="s">
        <v>3330</v>
      </c>
      <c r="L1663" s="73">
        <v>45762</v>
      </c>
      <c r="M1663" s="74">
        <v>0.60902777777777772</v>
      </c>
      <c r="N1663" s="72">
        <v>141.4</v>
      </c>
      <c r="O1663" s="72">
        <v>2861.26</v>
      </c>
      <c r="P1663" s="72">
        <v>3002.66</v>
      </c>
      <c r="Q1663" s="72">
        <v>998.88</v>
      </c>
      <c r="R1663" s="75">
        <v>45767</v>
      </c>
      <c r="S1663" s="72" t="str">
        <f>TEXT(Table15[[#This Row],[Billing_Date]],"YYYY")</f>
        <v>2025</v>
      </c>
      <c r="T1663" s="75">
        <v>45882</v>
      </c>
      <c r="U1663" s="72" t="s">
        <v>28</v>
      </c>
      <c r="V1663" s="72">
        <f>IF(Table15[[#This Row],[Payment_Status]]="Paid",1,0)</f>
        <v>1</v>
      </c>
      <c r="W1663" s="72">
        <f>IF(Table15[[#This Row],[Payment_Status]]="Unpaid",1,0)</f>
        <v>0</v>
      </c>
      <c r="X1663" s="72">
        <f>IF(Table15[[#This Row],[Payment_Status]]="Pending",1,0)</f>
        <v>0</v>
      </c>
      <c r="Y1663" s="72" t="s">
        <v>58</v>
      </c>
      <c r="Z1663" s="72" t="s">
        <v>44</v>
      </c>
      <c r="AA1663" s="72" t="s">
        <v>31</v>
      </c>
      <c r="AB1663" s="72">
        <v>83.85</v>
      </c>
      <c r="AC1663" s="72">
        <v>57.55</v>
      </c>
      <c r="AD1663" s="72" t="s">
        <v>32</v>
      </c>
      <c r="AE1663" s="73">
        <v>44434</v>
      </c>
      <c r="AF1663" s="72">
        <v>19</v>
      </c>
      <c r="AG1663" s="76" t="s">
        <v>40</v>
      </c>
    </row>
    <row r="1664" spans="5:33" x14ac:dyDescent="0.3">
      <c r="E1664" s="71" t="s">
        <v>3331</v>
      </c>
      <c r="F1664" s="72" t="s">
        <v>5656</v>
      </c>
      <c r="G1664" s="72" t="s">
        <v>7672</v>
      </c>
      <c r="H1664" s="72" t="s">
        <v>26</v>
      </c>
      <c r="I1664" s="72" t="s">
        <v>8029</v>
      </c>
      <c r="J1664" s="72" t="s">
        <v>8020</v>
      </c>
      <c r="K1664" s="72" t="s">
        <v>3332</v>
      </c>
      <c r="L1664" s="73">
        <v>45657</v>
      </c>
      <c r="M1664" s="74">
        <v>0.69309027777777776</v>
      </c>
      <c r="N1664" s="72">
        <v>322.89999999999998</v>
      </c>
      <c r="O1664" s="72">
        <v>2156.84</v>
      </c>
      <c r="P1664" s="72">
        <v>2479.7399999999998</v>
      </c>
      <c r="Q1664" s="72">
        <v>2227.89</v>
      </c>
      <c r="R1664" s="75">
        <v>45664</v>
      </c>
      <c r="S1664" s="72" t="str">
        <f>TEXT(Table15[[#This Row],[Billing_Date]],"YYYY")</f>
        <v>2025</v>
      </c>
      <c r="T1664" s="75">
        <v>45872</v>
      </c>
      <c r="U1664" s="72" t="s">
        <v>49</v>
      </c>
      <c r="V1664" s="72">
        <f>IF(Table15[[#This Row],[Payment_Status]]="Paid",1,0)</f>
        <v>0</v>
      </c>
      <c r="W1664" s="72">
        <f>IF(Table15[[#This Row],[Payment_Status]]="Unpaid",1,0)</f>
        <v>1</v>
      </c>
      <c r="X1664" s="72">
        <f>IF(Table15[[#This Row],[Payment_Status]]="Pending",1,0)</f>
        <v>0</v>
      </c>
      <c r="Y1664" s="72" t="s">
        <v>38</v>
      </c>
      <c r="Z1664" s="72" t="s">
        <v>30</v>
      </c>
      <c r="AA1664" s="72" t="s">
        <v>63</v>
      </c>
      <c r="AB1664" s="72">
        <v>159.66</v>
      </c>
      <c r="AC1664" s="72">
        <v>163.24</v>
      </c>
      <c r="AD1664" s="72" t="s">
        <v>46</v>
      </c>
      <c r="AE1664" s="73">
        <v>45130</v>
      </c>
      <c r="AF1664" s="72">
        <v>52</v>
      </c>
      <c r="AG1664" s="76" t="s">
        <v>40</v>
      </c>
    </row>
    <row r="1665" spans="5:33" x14ac:dyDescent="0.3">
      <c r="E1665" s="71" t="s">
        <v>3333</v>
      </c>
      <c r="F1665" s="72" t="s">
        <v>5657</v>
      </c>
      <c r="G1665" s="72" t="s">
        <v>7673</v>
      </c>
      <c r="H1665" s="72" t="s">
        <v>26</v>
      </c>
      <c r="I1665" s="72" t="s">
        <v>8028</v>
      </c>
      <c r="J1665" s="72" t="s">
        <v>8022</v>
      </c>
      <c r="K1665" s="72" t="s">
        <v>3334</v>
      </c>
      <c r="L1665" s="73">
        <v>45665</v>
      </c>
      <c r="M1665" s="74">
        <v>0.2512847222222222</v>
      </c>
      <c r="N1665" s="72">
        <v>219.15</v>
      </c>
      <c r="O1665" s="72">
        <v>3766.79</v>
      </c>
      <c r="P1665" s="72">
        <v>3985.94</v>
      </c>
      <c r="Q1665" s="72">
        <v>1053.51</v>
      </c>
      <c r="R1665" s="75">
        <v>45667</v>
      </c>
      <c r="S1665" s="72" t="str">
        <f>TEXT(Table15[[#This Row],[Billing_Date]],"YYYY")</f>
        <v>2025</v>
      </c>
      <c r="T1665" s="75">
        <v>45868</v>
      </c>
      <c r="U1665" s="72" t="s">
        <v>28</v>
      </c>
      <c r="V1665" s="72">
        <f>IF(Table15[[#This Row],[Payment_Status]]="Paid",1,0)</f>
        <v>1</v>
      </c>
      <c r="W1665" s="72">
        <f>IF(Table15[[#This Row],[Payment_Status]]="Unpaid",1,0)</f>
        <v>0</v>
      </c>
      <c r="X1665" s="72">
        <f>IF(Table15[[#This Row],[Payment_Status]]="Pending",1,0)</f>
        <v>0</v>
      </c>
      <c r="Y1665" s="72" t="s">
        <v>43</v>
      </c>
      <c r="Z1665" s="72" t="s">
        <v>39</v>
      </c>
      <c r="AA1665" s="72" t="s">
        <v>45</v>
      </c>
      <c r="AB1665" s="72">
        <v>102.05</v>
      </c>
      <c r="AC1665" s="72">
        <v>117.1</v>
      </c>
      <c r="AD1665" s="72" t="s">
        <v>46</v>
      </c>
      <c r="AE1665" s="73">
        <v>44055</v>
      </c>
      <c r="AF1665" s="72">
        <v>52</v>
      </c>
      <c r="AG1665" s="76" t="s">
        <v>40</v>
      </c>
    </row>
    <row r="1666" spans="5:33" x14ac:dyDescent="0.3">
      <c r="E1666" s="71" t="s">
        <v>3335</v>
      </c>
      <c r="F1666" s="72" t="s">
        <v>5658</v>
      </c>
      <c r="G1666" s="72" t="s">
        <v>7674</v>
      </c>
      <c r="H1666" s="72" t="s">
        <v>35</v>
      </c>
      <c r="I1666" s="72" t="s">
        <v>8025</v>
      </c>
      <c r="J1666" s="72" t="s">
        <v>8020</v>
      </c>
      <c r="K1666" s="72" t="s">
        <v>3336</v>
      </c>
      <c r="L1666" s="73">
        <v>45491</v>
      </c>
      <c r="M1666" s="74">
        <v>0.28670138888888891</v>
      </c>
      <c r="N1666" s="72">
        <v>225.82</v>
      </c>
      <c r="O1666" s="72">
        <v>3043.59</v>
      </c>
      <c r="P1666" s="72">
        <v>3269.41</v>
      </c>
      <c r="Q1666" s="72">
        <v>1381.58</v>
      </c>
      <c r="R1666" s="75">
        <v>45795</v>
      </c>
      <c r="S1666" s="72" t="str">
        <f>TEXT(Table15[[#This Row],[Billing_Date]],"YYYY")</f>
        <v>2025</v>
      </c>
      <c r="T1666" s="75">
        <v>45859</v>
      </c>
      <c r="U1666" s="72" t="s">
        <v>37</v>
      </c>
      <c r="V1666" s="72">
        <f>IF(Table15[[#This Row],[Payment_Status]]="Paid",1,0)</f>
        <v>0</v>
      </c>
      <c r="W1666" s="72">
        <f>IF(Table15[[#This Row],[Payment_Status]]="Unpaid",1,0)</f>
        <v>0</v>
      </c>
      <c r="X1666" s="72">
        <f>IF(Table15[[#This Row],[Payment_Status]]="Pending",1,0)</f>
        <v>1</v>
      </c>
      <c r="Y1666" s="72" t="s">
        <v>43</v>
      </c>
      <c r="Z1666" s="72" t="s">
        <v>30</v>
      </c>
      <c r="AA1666" s="72" t="s">
        <v>51</v>
      </c>
      <c r="AB1666" s="72">
        <v>125.17</v>
      </c>
      <c r="AC1666" s="72">
        <v>100.65</v>
      </c>
      <c r="AD1666" s="72" t="s">
        <v>46</v>
      </c>
      <c r="AE1666" s="73">
        <v>42861</v>
      </c>
      <c r="AF1666" s="72">
        <v>40</v>
      </c>
      <c r="AG1666" s="76" t="s">
        <v>33</v>
      </c>
    </row>
    <row r="1667" spans="5:33" x14ac:dyDescent="0.3">
      <c r="E1667" s="71" t="s">
        <v>3337</v>
      </c>
      <c r="F1667" s="72" t="s">
        <v>5659</v>
      </c>
      <c r="G1667" s="72" t="s">
        <v>7675</v>
      </c>
      <c r="H1667" s="72" t="s">
        <v>26</v>
      </c>
      <c r="I1667" s="72" t="s">
        <v>8026</v>
      </c>
      <c r="J1667" s="72" t="s">
        <v>8021</v>
      </c>
      <c r="K1667" s="72" t="s">
        <v>3338</v>
      </c>
      <c r="L1667" s="73">
        <v>45853</v>
      </c>
      <c r="M1667" s="74">
        <v>0.91427083333333337</v>
      </c>
      <c r="N1667" s="72">
        <v>494.83</v>
      </c>
      <c r="O1667" s="72">
        <v>3484.09</v>
      </c>
      <c r="P1667" s="72">
        <v>3978.92</v>
      </c>
      <c r="Q1667" s="72">
        <v>2657.9</v>
      </c>
      <c r="R1667" s="75">
        <v>45855</v>
      </c>
      <c r="S1667" s="72" t="str">
        <f>TEXT(Table15[[#This Row],[Billing_Date]],"YYYY")</f>
        <v>2025</v>
      </c>
      <c r="T1667" s="75">
        <v>45886</v>
      </c>
      <c r="U1667" s="72" t="s">
        <v>37</v>
      </c>
      <c r="V1667" s="72">
        <f>IF(Table15[[#This Row],[Payment_Status]]="Paid",1,0)</f>
        <v>0</v>
      </c>
      <c r="W1667" s="72">
        <f>IF(Table15[[#This Row],[Payment_Status]]="Unpaid",1,0)</f>
        <v>0</v>
      </c>
      <c r="X1667" s="72">
        <f>IF(Table15[[#This Row],[Payment_Status]]="Pending",1,0)</f>
        <v>1</v>
      </c>
      <c r="Y1667" s="72" t="s">
        <v>50</v>
      </c>
      <c r="Z1667" s="72" t="s">
        <v>39</v>
      </c>
      <c r="AA1667" s="72" t="s">
        <v>31</v>
      </c>
      <c r="AB1667" s="72">
        <v>279.81</v>
      </c>
      <c r="AC1667" s="72">
        <v>215.02</v>
      </c>
      <c r="AD1667" s="72" t="s">
        <v>46</v>
      </c>
      <c r="AE1667" s="73">
        <v>44849</v>
      </c>
      <c r="AF1667" s="72">
        <v>28</v>
      </c>
      <c r="AG1667" s="76" t="s">
        <v>64</v>
      </c>
    </row>
    <row r="1668" spans="5:33" x14ac:dyDescent="0.3">
      <c r="E1668" s="71" t="s">
        <v>1901</v>
      </c>
      <c r="F1668" s="72" t="s">
        <v>5660</v>
      </c>
      <c r="G1668" s="72" t="s">
        <v>7676</v>
      </c>
      <c r="H1668" s="72" t="s">
        <v>35</v>
      </c>
      <c r="I1668" s="72" t="s">
        <v>8029</v>
      </c>
      <c r="J1668" s="72" t="s">
        <v>8020</v>
      </c>
      <c r="K1668" s="72" t="s">
        <v>1902</v>
      </c>
      <c r="L1668" s="73">
        <v>45661</v>
      </c>
      <c r="M1668" s="74">
        <v>0.69862268518518522</v>
      </c>
      <c r="N1668" s="72">
        <v>127.55</v>
      </c>
      <c r="O1668" s="72">
        <v>3297.49</v>
      </c>
      <c r="P1668" s="72">
        <v>3425.04</v>
      </c>
      <c r="Q1668" s="72">
        <v>856.8</v>
      </c>
      <c r="R1668" s="75">
        <v>45698</v>
      </c>
      <c r="S1668" s="72" t="str">
        <f>TEXT(Table15[[#This Row],[Billing_Date]],"YYYY")</f>
        <v>2025</v>
      </c>
      <c r="T1668" s="75">
        <v>45859</v>
      </c>
      <c r="U1668" s="72" t="s">
        <v>37</v>
      </c>
      <c r="V1668" s="72">
        <f>IF(Table15[[#This Row],[Payment_Status]]="Paid",1,0)</f>
        <v>0</v>
      </c>
      <c r="W1668" s="72">
        <f>IF(Table15[[#This Row],[Payment_Status]]="Unpaid",1,0)</f>
        <v>0</v>
      </c>
      <c r="X1668" s="72">
        <f>IF(Table15[[#This Row],[Payment_Status]]="Pending",1,0)</f>
        <v>1</v>
      </c>
      <c r="Y1668" s="72" t="s">
        <v>50</v>
      </c>
      <c r="Z1668" s="72" t="s">
        <v>30</v>
      </c>
      <c r="AA1668" s="72" t="s">
        <v>85</v>
      </c>
      <c r="AB1668" s="72">
        <v>53.14</v>
      </c>
      <c r="AC1668" s="72">
        <v>74.41</v>
      </c>
      <c r="AD1668" s="72" t="s">
        <v>32</v>
      </c>
      <c r="AE1668" s="73">
        <v>42293</v>
      </c>
      <c r="AF1668" s="72">
        <v>68</v>
      </c>
      <c r="AG1668" s="76" t="s">
        <v>33</v>
      </c>
    </row>
    <row r="1669" spans="5:33" x14ac:dyDescent="0.3">
      <c r="E1669" s="71" t="s">
        <v>3236</v>
      </c>
      <c r="F1669" s="72" t="s">
        <v>5661</v>
      </c>
      <c r="G1669" s="72" t="s">
        <v>7677</v>
      </c>
      <c r="H1669" s="72" t="s">
        <v>35</v>
      </c>
      <c r="I1669" s="72" t="s">
        <v>8031</v>
      </c>
      <c r="J1669" s="72" t="s">
        <v>8024</v>
      </c>
      <c r="K1669" s="72" t="s">
        <v>3237</v>
      </c>
      <c r="L1669" s="73">
        <v>45501</v>
      </c>
      <c r="M1669" s="74">
        <v>0.29028935185185184</v>
      </c>
      <c r="N1669" s="72">
        <v>68.12</v>
      </c>
      <c r="O1669" s="72">
        <v>4859.99</v>
      </c>
      <c r="P1669" s="72">
        <v>4928.1099999999997</v>
      </c>
      <c r="Q1669" s="72">
        <v>420.34</v>
      </c>
      <c r="R1669" s="75">
        <v>45697</v>
      </c>
      <c r="S1669" s="72" t="str">
        <f>TEXT(Table15[[#This Row],[Billing_Date]],"YYYY")</f>
        <v>2025</v>
      </c>
      <c r="T1669" s="75">
        <v>45880</v>
      </c>
      <c r="U1669" s="72" t="s">
        <v>28</v>
      </c>
      <c r="V1669" s="72">
        <f>IF(Table15[[#This Row],[Payment_Status]]="Paid",1,0)</f>
        <v>1</v>
      </c>
      <c r="W1669" s="72">
        <f>IF(Table15[[#This Row],[Payment_Status]]="Unpaid",1,0)</f>
        <v>0</v>
      </c>
      <c r="X1669" s="72">
        <f>IF(Table15[[#This Row],[Payment_Status]]="Pending",1,0)</f>
        <v>0</v>
      </c>
      <c r="Y1669" s="72" t="s">
        <v>58</v>
      </c>
      <c r="Z1669" s="72" t="s">
        <v>39</v>
      </c>
      <c r="AA1669" s="72" t="s">
        <v>31</v>
      </c>
      <c r="AB1669" s="72">
        <v>28.4</v>
      </c>
      <c r="AC1669" s="72">
        <v>39.72</v>
      </c>
      <c r="AD1669" s="72" t="s">
        <v>32</v>
      </c>
      <c r="AE1669" s="73">
        <v>42266</v>
      </c>
      <c r="AF1669" s="72">
        <v>73</v>
      </c>
      <c r="AG1669" s="76" t="s">
        <v>33</v>
      </c>
    </row>
    <row r="1670" spans="5:33" x14ac:dyDescent="0.3">
      <c r="E1670" s="71" t="s">
        <v>3343</v>
      </c>
      <c r="F1670" s="72" t="s">
        <v>5662</v>
      </c>
      <c r="G1670" s="72" t="s">
        <v>7678</v>
      </c>
      <c r="H1670" s="72" t="s">
        <v>30</v>
      </c>
      <c r="I1670" s="72" t="s">
        <v>8029</v>
      </c>
      <c r="J1670" s="72" t="s">
        <v>8020</v>
      </c>
      <c r="K1670" s="72" t="s">
        <v>3344</v>
      </c>
      <c r="L1670" s="73">
        <v>45613</v>
      </c>
      <c r="M1670" s="74">
        <v>0.44608796296296294</v>
      </c>
      <c r="N1670" s="72">
        <v>134.54</v>
      </c>
      <c r="O1670" s="72">
        <v>4322.26</v>
      </c>
      <c r="P1670" s="72">
        <v>4456.8</v>
      </c>
      <c r="Q1670" s="72">
        <v>753.8</v>
      </c>
      <c r="R1670" s="75">
        <v>45662</v>
      </c>
      <c r="S1670" s="72" t="str">
        <f>TEXT(Table15[[#This Row],[Billing_Date]],"YYYY")</f>
        <v>2025</v>
      </c>
      <c r="T1670" s="75">
        <v>45880</v>
      </c>
      <c r="U1670" s="72" t="s">
        <v>28</v>
      </c>
      <c r="V1670" s="72">
        <f>IF(Table15[[#This Row],[Payment_Status]]="Paid",1,0)</f>
        <v>1</v>
      </c>
      <c r="W1670" s="72">
        <f>IF(Table15[[#This Row],[Payment_Status]]="Unpaid",1,0)</f>
        <v>0</v>
      </c>
      <c r="X1670" s="72">
        <f>IF(Table15[[#This Row],[Payment_Status]]="Pending",1,0)</f>
        <v>0</v>
      </c>
      <c r="Y1670" s="72" t="s">
        <v>29</v>
      </c>
      <c r="Z1670" s="72" t="s">
        <v>39</v>
      </c>
      <c r="AA1670" s="72" t="s">
        <v>45</v>
      </c>
      <c r="AB1670" s="72">
        <v>82.02</v>
      </c>
      <c r="AC1670" s="72">
        <v>52.52</v>
      </c>
      <c r="AD1670" s="72" t="s">
        <v>32</v>
      </c>
      <c r="AE1670" s="73">
        <v>44550</v>
      </c>
      <c r="AF1670" s="72">
        <v>21</v>
      </c>
      <c r="AG1670" s="76" t="s">
        <v>33</v>
      </c>
    </row>
    <row r="1671" spans="5:33" x14ac:dyDescent="0.3">
      <c r="E1671" s="71" t="s">
        <v>3345</v>
      </c>
      <c r="F1671" s="72" t="s">
        <v>5663</v>
      </c>
      <c r="G1671" s="72" t="s">
        <v>7679</v>
      </c>
      <c r="H1671" s="72" t="s">
        <v>26</v>
      </c>
      <c r="I1671" s="72" t="s">
        <v>8027</v>
      </c>
      <c r="J1671" s="72" t="s">
        <v>8022</v>
      </c>
      <c r="K1671" s="72" t="s">
        <v>3346</v>
      </c>
      <c r="L1671" s="73">
        <v>45837</v>
      </c>
      <c r="M1671" s="74">
        <v>5.1608796296296298E-2</v>
      </c>
      <c r="N1671" s="72">
        <v>135.56</v>
      </c>
      <c r="O1671" s="72">
        <v>3608.49</v>
      </c>
      <c r="P1671" s="72">
        <v>3744.0499999999902</v>
      </c>
      <c r="Q1671" s="72">
        <v>797.18</v>
      </c>
      <c r="R1671" s="75">
        <v>45851</v>
      </c>
      <c r="S1671" s="72" t="str">
        <f>TEXT(Table15[[#This Row],[Billing_Date]],"YYYY")</f>
        <v>2025</v>
      </c>
      <c r="T1671" s="75">
        <v>45874</v>
      </c>
      <c r="U1671" s="72" t="s">
        <v>49</v>
      </c>
      <c r="V1671" s="72">
        <f>IF(Table15[[#This Row],[Payment_Status]]="Paid",1,0)</f>
        <v>0</v>
      </c>
      <c r="W1671" s="72">
        <f>IF(Table15[[#This Row],[Payment_Status]]="Unpaid",1,0)</f>
        <v>1</v>
      </c>
      <c r="X1671" s="72">
        <f>IF(Table15[[#This Row],[Payment_Status]]="Pending",1,0)</f>
        <v>0</v>
      </c>
      <c r="Y1671" s="72" t="s">
        <v>29</v>
      </c>
      <c r="Z1671" s="72" t="s">
        <v>39</v>
      </c>
      <c r="AA1671" s="72" t="s">
        <v>31</v>
      </c>
      <c r="AB1671" s="72">
        <v>78.459999999999994</v>
      </c>
      <c r="AC1671" s="72">
        <v>57.1</v>
      </c>
      <c r="AD1671" s="72" t="s">
        <v>32</v>
      </c>
      <c r="AE1671" s="73">
        <v>44055</v>
      </c>
      <c r="AF1671" s="72">
        <v>41</v>
      </c>
      <c r="AG1671" s="76" t="s">
        <v>33</v>
      </c>
    </row>
    <row r="1672" spans="5:33" x14ac:dyDescent="0.3">
      <c r="E1672" s="71" t="s">
        <v>3347</v>
      </c>
      <c r="F1672" s="72" t="s">
        <v>5664</v>
      </c>
      <c r="G1672" s="72" t="s">
        <v>7680</v>
      </c>
      <c r="H1672" s="72" t="s">
        <v>35</v>
      </c>
      <c r="I1672" s="72" t="s">
        <v>8031</v>
      </c>
      <c r="J1672" s="72" t="s">
        <v>8024</v>
      </c>
      <c r="K1672" s="72" t="s">
        <v>3348</v>
      </c>
      <c r="L1672" s="73">
        <v>45613</v>
      </c>
      <c r="M1672" s="74">
        <v>0.94015046296296301</v>
      </c>
      <c r="N1672" s="72">
        <v>62.24</v>
      </c>
      <c r="O1672" s="72">
        <v>4871.0200000000004</v>
      </c>
      <c r="P1672" s="72">
        <v>4933.26</v>
      </c>
      <c r="Q1672" s="72">
        <v>414.76</v>
      </c>
      <c r="R1672" s="75">
        <v>45619</v>
      </c>
      <c r="S1672" s="72" t="str">
        <f>TEXT(Table15[[#This Row],[Billing_Date]],"YYYY")</f>
        <v>2024</v>
      </c>
      <c r="T1672" s="75">
        <v>45883</v>
      </c>
      <c r="U1672" s="72" t="s">
        <v>49</v>
      </c>
      <c r="V1672" s="72">
        <f>IF(Table15[[#This Row],[Payment_Status]]="Paid",1,0)</f>
        <v>0</v>
      </c>
      <c r="W1672" s="72">
        <f>IF(Table15[[#This Row],[Payment_Status]]="Unpaid",1,0)</f>
        <v>1</v>
      </c>
      <c r="X1672" s="72">
        <f>IF(Table15[[#This Row],[Payment_Status]]="Pending",1,0)</f>
        <v>0</v>
      </c>
      <c r="Y1672" s="72" t="s">
        <v>50</v>
      </c>
      <c r="Z1672" s="72" t="s">
        <v>39</v>
      </c>
      <c r="AA1672" s="72" t="s">
        <v>85</v>
      </c>
      <c r="AB1672" s="72">
        <v>27.09</v>
      </c>
      <c r="AC1672" s="72">
        <v>35.15</v>
      </c>
      <c r="AD1672" s="72" t="s">
        <v>32</v>
      </c>
      <c r="AE1672" s="73">
        <v>42476</v>
      </c>
      <c r="AF1672" s="72">
        <v>27</v>
      </c>
      <c r="AG1672" s="76" t="s">
        <v>33</v>
      </c>
    </row>
    <row r="1673" spans="5:33" x14ac:dyDescent="0.3">
      <c r="E1673" s="71" t="s">
        <v>3349</v>
      </c>
      <c r="F1673" s="72" t="s">
        <v>5665</v>
      </c>
      <c r="G1673" s="72" t="s">
        <v>7681</v>
      </c>
      <c r="H1673" s="72" t="s">
        <v>26</v>
      </c>
      <c r="I1673" s="72" t="s">
        <v>8030</v>
      </c>
      <c r="J1673" s="72" t="s">
        <v>8023</v>
      </c>
      <c r="K1673" s="72" t="s">
        <v>3350</v>
      </c>
      <c r="L1673" s="73">
        <v>45717</v>
      </c>
      <c r="M1673" s="74">
        <v>0.67084490740740743</v>
      </c>
      <c r="N1673" s="72">
        <v>487.76</v>
      </c>
      <c r="O1673" s="72">
        <v>1975.07</v>
      </c>
      <c r="P1673" s="72">
        <v>2462.83</v>
      </c>
      <c r="Q1673" s="72">
        <v>2686.41</v>
      </c>
      <c r="R1673" s="75">
        <v>45723</v>
      </c>
      <c r="S1673" s="72" t="str">
        <f>TEXT(Table15[[#This Row],[Billing_Date]],"YYYY")</f>
        <v>2025</v>
      </c>
      <c r="T1673" s="75">
        <v>45870</v>
      </c>
      <c r="U1673" s="72" t="s">
        <v>49</v>
      </c>
      <c r="V1673" s="72">
        <f>IF(Table15[[#This Row],[Payment_Status]]="Paid",1,0)</f>
        <v>0</v>
      </c>
      <c r="W1673" s="72">
        <f>IF(Table15[[#This Row],[Payment_Status]]="Unpaid",1,0)</f>
        <v>1</v>
      </c>
      <c r="X1673" s="72">
        <f>IF(Table15[[#This Row],[Payment_Status]]="Pending",1,0)</f>
        <v>0</v>
      </c>
      <c r="Y1673" s="72" t="s">
        <v>50</v>
      </c>
      <c r="Z1673" s="72" t="s">
        <v>44</v>
      </c>
      <c r="AA1673" s="72" t="s">
        <v>31</v>
      </c>
      <c r="AB1673" s="72">
        <v>341.15</v>
      </c>
      <c r="AC1673" s="72">
        <v>146.61000000000001</v>
      </c>
      <c r="AD1673" s="72" t="s">
        <v>32</v>
      </c>
      <c r="AE1673" s="73">
        <v>43782</v>
      </c>
      <c r="AF1673" s="72">
        <v>67</v>
      </c>
      <c r="AG1673" s="76" t="s">
        <v>64</v>
      </c>
    </row>
    <row r="1674" spans="5:33" x14ac:dyDescent="0.3">
      <c r="E1674" s="71" t="s">
        <v>3351</v>
      </c>
      <c r="F1674" s="72" t="s">
        <v>5666</v>
      </c>
      <c r="G1674" s="72" t="s">
        <v>7682</v>
      </c>
      <c r="H1674" s="72" t="s">
        <v>35</v>
      </c>
      <c r="I1674" s="72" t="s">
        <v>8026</v>
      </c>
      <c r="J1674" s="72" t="s">
        <v>8021</v>
      </c>
      <c r="K1674" s="72" t="s">
        <v>3352</v>
      </c>
      <c r="L1674" s="73">
        <v>45522</v>
      </c>
      <c r="M1674" s="74">
        <v>0.11800925925925926</v>
      </c>
      <c r="N1674" s="72">
        <v>386.93</v>
      </c>
      <c r="O1674" s="72">
        <v>3158.58</v>
      </c>
      <c r="P1674" s="72">
        <v>3545.5099999999902</v>
      </c>
      <c r="Q1674" s="72">
        <v>1834.56</v>
      </c>
      <c r="R1674" s="75">
        <v>45846</v>
      </c>
      <c r="S1674" s="72" t="str">
        <f>TEXT(Table15[[#This Row],[Billing_Date]],"YYYY")</f>
        <v>2025</v>
      </c>
      <c r="T1674" s="75">
        <v>45871</v>
      </c>
      <c r="U1674" s="72" t="s">
        <v>49</v>
      </c>
      <c r="V1674" s="72">
        <f>IF(Table15[[#This Row],[Payment_Status]]="Paid",1,0)</f>
        <v>0</v>
      </c>
      <c r="W1674" s="72">
        <f>IF(Table15[[#This Row],[Payment_Status]]="Unpaid",1,0)</f>
        <v>1</v>
      </c>
      <c r="X1674" s="72">
        <f>IF(Table15[[#This Row],[Payment_Status]]="Pending",1,0)</f>
        <v>0</v>
      </c>
      <c r="Y1674" s="72" t="s">
        <v>58</v>
      </c>
      <c r="Z1674" s="72" t="s">
        <v>30</v>
      </c>
      <c r="AA1674" s="72" t="s">
        <v>63</v>
      </c>
      <c r="AB1674" s="72">
        <v>154.94</v>
      </c>
      <c r="AC1674" s="72">
        <v>231.99</v>
      </c>
      <c r="AD1674" s="72" t="s">
        <v>32</v>
      </c>
      <c r="AE1674" s="73">
        <v>43888</v>
      </c>
      <c r="AF1674" s="72">
        <v>23</v>
      </c>
      <c r="AG1674" s="76" t="s">
        <v>33</v>
      </c>
    </row>
    <row r="1675" spans="5:33" x14ac:dyDescent="0.3">
      <c r="E1675" s="71" t="s">
        <v>3353</v>
      </c>
      <c r="F1675" s="72" t="s">
        <v>5667</v>
      </c>
      <c r="G1675" s="72" t="s">
        <v>7683</v>
      </c>
      <c r="H1675" s="72" t="s">
        <v>26</v>
      </c>
      <c r="I1675" s="72" t="s">
        <v>8026</v>
      </c>
      <c r="J1675" s="72" t="s">
        <v>8021</v>
      </c>
      <c r="K1675" s="72" t="s">
        <v>3354</v>
      </c>
      <c r="L1675" s="73">
        <v>45521</v>
      </c>
      <c r="M1675" s="74">
        <v>0.23153935185185184</v>
      </c>
      <c r="N1675" s="72">
        <v>114.96</v>
      </c>
      <c r="O1675" s="72">
        <v>4922.33</v>
      </c>
      <c r="P1675" s="72">
        <v>5037.29</v>
      </c>
      <c r="Q1675" s="72">
        <v>780.46</v>
      </c>
      <c r="R1675" s="75">
        <v>45774</v>
      </c>
      <c r="S1675" s="72" t="str">
        <f>TEXT(Table15[[#This Row],[Billing_Date]],"YYYY")</f>
        <v>2025</v>
      </c>
      <c r="T1675" s="75">
        <v>45872</v>
      </c>
      <c r="U1675" s="72" t="s">
        <v>49</v>
      </c>
      <c r="V1675" s="72">
        <f>IF(Table15[[#This Row],[Payment_Status]]="Paid",1,0)</f>
        <v>0</v>
      </c>
      <c r="W1675" s="72">
        <f>IF(Table15[[#This Row],[Payment_Status]]="Unpaid",1,0)</f>
        <v>1</v>
      </c>
      <c r="X1675" s="72">
        <f>IF(Table15[[#This Row],[Payment_Status]]="Pending",1,0)</f>
        <v>0</v>
      </c>
      <c r="Y1675" s="72" t="s">
        <v>58</v>
      </c>
      <c r="Z1675" s="72" t="s">
        <v>39</v>
      </c>
      <c r="AA1675" s="72" t="s">
        <v>63</v>
      </c>
      <c r="AB1675" s="72">
        <v>77.2</v>
      </c>
      <c r="AC1675" s="72">
        <v>37.76</v>
      </c>
      <c r="AD1675" s="72" t="s">
        <v>32</v>
      </c>
      <c r="AE1675" s="73">
        <v>45145</v>
      </c>
      <c r="AF1675" s="72">
        <v>36</v>
      </c>
      <c r="AG1675" s="76" t="s">
        <v>64</v>
      </c>
    </row>
    <row r="1676" spans="5:33" x14ac:dyDescent="0.3">
      <c r="E1676" s="71" t="s">
        <v>3355</v>
      </c>
      <c r="F1676" s="72" t="s">
        <v>5668</v>
      </c>
      <c r="G1676" s="72" t="s">
        <v>7684</v>
      </c>
      <c r="H1676" s="72" t="s">
        <v>35</v>
      </c>
      <c r="I1676" s="72" t="s">
        <v>8029</v>
      </c>
      <c r="J1676" s="72" t="s">
        <v>8020</v>
      </c>
      <c r="K1676" s="72" t="s">
        <v>3356</v>
      </c>
      <c r="L1676" s="73">
        <v>45619</v>
      </c>
      <c r="M1676" s="74">
        <v>0.38133101851851853</v>
      </c>
      <c r="N1676" s="72">
        <v>476.97</v>
      </c>
      <c r="O1676" s="72">
        <v>4695.1000000000004</v>
      </c>
      <c r="P1676" s="72">
        <v>5172.07</v>
      </c>
      <c r="Q1676" s="72">
        <v>2617.91</v>
      </c>
      <c r="R1676" s="75">
        <v>45841</v>
      </c>
      <c r="S1676" s="72" t="str">
        <f>TEXT(Table15[[#This Row],[Billing_Date]],"YYYY")</f>
        <v>2025</v>
      </c>
      <c r="T1676" s="75">
        <v>45886</v>
      </c>
      <c r="U1676" s="72" t="s">
        <v>37</v>
      </c>
      <c r="V1676" s="72">
        <f>IF(Table15[[#This Row],[Payment_Status]]="Paid",1,0)</f>
        <v>0</v>
      </c>
      <c r="W1676" s="72">
        <f>IF(Table15[[#This Row],[Payment_Status]]="Unpaid",1,0)</f>
        <v>0</v>
      </c>
      <c r="X1676" s="72">
        <f>IF(Table15[[#This Row],[Payment_Status]]="Pending",1,0)</f>
        <v>1</v>
      </c>
      <c r="Y1676" s="72" t="s">
        <v>58</v>
      </c>
      <c r="Z1676" s="72" t="s">
        <v>30</v>
      </c>
      <c r="AA1676" s="72" t="s">
        <v>31</v>
      </c>
      <c r="AB1676" s="72">
        <v>292.45999999999998</v>
      </c>
      <c r="AC1676" s="72">
        <v>184.51</v>
      </c>
      <c r="AD1676" s="72" t="s">
        <v>32</v>
      </c>
      <c r="AE1676" s="73">
        <v>45366</v>
      </c>
      <c r="AF1676" s="72">
        <v>71</v>
      </c>
      <c r="AG1676" s="76" t="s">
        <v>33</v>
      </c>
    </row>
    <row r="1677" spans="5:33" x14ac:dyDescent="0.3">
      <c r="E1677" s="71" t="s">
        <v>3357</v>
      </c>
      <c r="F1677" s="72" t="s">
        <v>5669</v>
      </c>
      <c r="G1677" s="72" t="s">
        <v>7685</v>
      </c>
      <c r="H1677" s="72" t="s">
        <v>30</v>
      </c>
      <c r="I1677" s="72" t="s">
        <v>8031</v>
      </c>
      <c r="J1677" s="72" t="s">
        <v>8024</v>
      </c>
      <c r="K1677" s="72" t="s">
        <v>3358</v>
      </c>
      <c r="L1677" s="73">
        <v>45529</v>
      </c>
      <c r="M1677" s="74">
        <v>0.32553240740740741</v>
      </c>
      <c r="N1677" s="72">
        <v>179.78</v>
      </c>
      <c r="O1677" s="72">
        <v>1831.61</v>
      </c>
      <c r="P1677" s="72">
        <v>2011.3899999999901</v>
      </c>
      <c r="Q1677" s="72">
        <v>1076.5999999999999</v>
      </c>
      <c r="R1677" s="75">
        <v>45649</v>
      </c>
      <c r="S1677" s="72" t="str">
        <f>TEXT(Table15[[#This Row],[Billing_Date]],"YYYY")</f>
        <v>2024</v>
      </c>
      <c r="T1677" s="75">
        <v>45860</v>
      </c>
      <c r="U1677" s="72" t="s">
        <v>49</v>
      </c>
      <c r="V1677" s="72">
        <f>IF(Table15[[#This Row],[Payment_Status]]="Paid",1,0)</f>
        <v>0</v>
      </c>
      <c r="W1677" s="72">
        <f>IF(Table15[[#This Row],[Payment_Status]]="Unpaid",1,0)</f>
        <v>1</v>
      </c>
      <c r="X1677" s="72">
        <f>IF(Table15[[#This Row],[Payment_Status]]="Pending",1,0)</f>
        <v>0</v>
      </c>
      <c r="Y1677" s="72" t="s">
        <v>58</v>
      </c>
      <c r="Z1677" s="72" t="s">
        <v>44</v>
      </c>
      <c r="AA1677" s="72" t="s">
        <v>51</v>
      </c>
      <c r="AB1677" s="72">
        <v>123.86</v>
      </c>
      <c r="AC1677" s="72">
        <v>55.92</v>
      </c>
      <c r="AD1677" s="72" t="s">
        <v>32</v>
      </c>
      <c r="AE1677" s="73">
        <v>45411</v>
      </c>
      <c r="AF1677" s="72">
        <v>51</v>
      </c>
      <c r="AG1677" s="76" t="s">
        <v>40</v>
      </c>
    </row>
    <row r="1678" spans="5:33" x14ac:dyDescent="0.3">
      <c r="E1678" s="71" t="s">
        <v>3359</v>
      </c>
      <c r="F1678" s="72" t="s">
        <v>5670</v>
      </c>
      <c r="G1678" s="72" t="s">
        <v>7686</v>
      </c>
      <c r="H1678" s="72" t="s">
        <v>30</v>
      </c>
      <c r="I1678" s="72" t="s">
        <v>8030</v>
      </c>
      <c r="J1678" s="72" t="s">
        <v>8023</v>
      </c>
      <c r="K1678" s="72" t="s">
        <v>3360</v>
      </c>
      <c r="L1678" s="73">
        <v>45758</v>
      </c>
      <c r="M1678" s="74">
        <v>6.6701388888888893E-2</v>
      </c>
      <c r="N1678" s="72">
        <v>286.64999999999998</v>
      </c>
      <c r="O1678" s="72">
        <v>2621.34</v>
      </c>
      <c r="P1678" s="72">
        <v>2907.99</v>
      </c>
      <c r="Q1678" s="72">
        <v>2103.1</v>
      </c>
      <c r="R1678" s="75">
        <v>45787</v>
      </c>
      <c r="S1678" s="72" t="str">
        <f>TEXT(Table15[[#This Row],[Billing_Date]],"YYYY")</f>
        <v>2025</v>
      </c>
      <c r="T1678" s="75">
        <v>45881</v>
      </c>
      <c r="U1678" s="72" t="s">
        <v>37</v>
      </c>
      <c r="V1678" s="72">
        <f>IF(Table15[[#This Row],[Payment_Status]]="Paid",1,0)</f>
        <v>0</v>
      </c>
      <c r="W1678" s="72">
        <f>IF(Table15[[#This Row],[Payment_Status]]="Unpaid",1,0)</f>
        <v>0</v>
      </c>
      <c r="X1678" s="72">
        <f>IF(Table15[[#This Row],[Payment_Status]]="Pending",1,0)</f>
        <v>1</v>
      </c>
      <c r="Y1678" s="72" t="s">
        <v>50</v>
      </c>
      <c r="Z1678" s="72" t="s">
        <v>44</v>
      </c>
      <c r="AA1678" s="72" t="s">
        <v>45</v>
      </c>
      <c r="AB1678" s="72">
        <v>181.68</v>
      </c>
      <c r="AC1678" s="72">
        <v>104.97</v>
      </c>
      <c r="AD1678" s="72" t="s">
        <v>46</v>
      </c>
      <c r="AE1678" s="73">
        <v>42422</v>
      </c>
      <c r="AF1678" s="72">
        <v>28</v>
      </c>
      <c r="AG1678" s="76" t="s">
        <v>33</v>
      </c>
    </row>
    <row r="1679" spans="5:33" x14ac:dyDescent="0.3">
      <c r="E1679" s="71" t="s">
        <v>3361</v>
      </c>
      <c r="F1679" s="72" t="s">
        <v>5671</v>
      </c>
      <c r="G1679" s="72" t="s">
        <v>7687</v>
      </c>
      <c r="H1679" s="72" t="s">
        <v>26</v>
      </c>
      <c r="I1679" s="72" t="s">
        <v>8031</v>
      </c>
      <c r="J1679" s="72" t="s">
        <v>8024</v>
      </c>
      <c r="K1679" s="72" t="s">
        <v>3362</v>
      </c>
      <c r="L1679" s="73">
        <v>45544</v>
      </c>
      <c r="M1679" s="74">
        <v>0.99245370370370367</v>
      </c>
      <c r="N1679" s="72">
        <v>317.95</v>
      </c>
      <c r="O1679" s="72">
        <v>2456.37</v>
      </c>
      <c r="P1679" s="72">
        <v>2774.3199999999902</v>
      </c>
      <c r="Q1679" s="72">
        <v>2018.46</v>
      </c>
      <c r="R1679" s="75">
        <v>45546</v>
      </c>
      <c r="S1679" s="72" t="str">
        <f>TEXT(Table15[[#This Row],[Billing_Date]],"YYYY")</f>
        <v>2024</v>
      </c>
      <c r="T1679" s="75">
        <v>45882</v>
      </c>
      <c r="U1679" s="72" t="s">
        <v>28</v>
      </c>
      <c r="V1679" s="72">
        <f>IF(Table15[[#This Row],[Payment_Status]]="Paid",1,0)</f>
        <v>1</v>
      </c>
      <c r="W1679" s="72">
        <f>IF(Table15[[#This Row],[Payment_Status]]="Unpaid",1,0)</f>
        <v>0</v>
      </c>
      <c r="X1679" s="72">
        <f>IF(Table15[[#This Row],[Payment_Status]]="Pending",1,0)</f>
        <v>0</v>
      </c>
      <c r="Y1679" s="72" t="s">
        <v>50</v>
      </c>
      <c r="Z1679" s="72" t="s">
        <v>39</v>
      </c>
      <c r="AA1679" s="72" t="s">
        <v>85</v>
      </c>
      <c r="AB1679" s="72">
        <v>163.06</v>
      </c>
      <c r="AC1679" s="72">
        <v>154.88999999999999</v>
      </c>
      <c r="AD1679" s="72" t="s">
        <v>32</v>
      </c>
      <c r="AE1679" s="73">
        <v>42292</v>
      </c>
      <c r="AF1679" s="72">
        <v>20</v>
      </c>
      <c r="AG1679" s="76" t="s">
        <v>33</v>
      </c>
    </row>
    <row r="1680" spans="5:33" x14ac:dyDescent="0.3">
      <c r="E1680" s="71" t="s">
        <v>3363</v>
      </c>
      <c r="F1680" s="72" t="s">
        <v>5672</v>
      </c>
      <c r="G1680" s="72" t="s">
        <v>7688</v>
      </c>
      <c r="H1680" s="72" t="s">
        <v>35</v>
      </c>
      <c r="I1680" s="72" t="s">
        <v>8026</v>
      </c>
      <c r="J1680" s="72" t="s">
        <v>8021</v>
      </c>
      <c r="K1680" s="72" t="s">
        <v>3364</v>
      </c>
      <c r="L1680" s="73">
        <v>45840</v>
      </c>
      <c r="M1680" s="74">
        <v>0.49751157407407409</v>
      </c>
      <c r="N1680" s="72">
        <v>131.76</v>
      </c>
      <c r="O1680" s="72">
        <v>1915.23</v>
      </c>
      <c r="P1680" s="72">
        <v>2046.99</v>
      </c>
      <c r="Q1680" s="72">
        <v>686.73</v>
      </c>
      <c r="R1680" s="75">
        <v>45846</v>
      </c>
      <c r="S1680" s="72" t="str">
        <f>TEXT(Table15[[#This Row],[Billing_Date]],"YYYY")</f>
        <v>2025</v>
      </c>
      <c r="T1680" s="75">
        <v>45874</v>
      </c>
      <c r="U1680" s="72" t="s">
        <v>28</v>
      </c>
      <c r="V1680" s="72">
        <f>IF(Table15[[#This Row],[Payment_Status]]="Paid",1,0)</f>
        <v>1</v>
      </c>
      <c r="W1680" s="72">
        <f>IF(Table15[[#This Row],[Payment_Status]]="Unpaid",1,0)</f>
        <v>0</v>
      </c>
      <c r="X1680" s="72">
        <f>IF(Table15[[#This Row],[Payment_Status]]="Pending",1,0)</f>
        <v>0</v>
      </c>
      <c r="Y1680" s="72" t="s">
        <v>50</v>
      </c>
      <c r="Z1680" s="72" t="s">
        <v>44</v>
      </c>
      <c r="AA1680" s="72" t="s">
        <v>85</v>
      </c>
      <c r="AB1680" s="72">
        <v>61.92</v>
      </c>
      <c r="AC1680" s="72">
        <v>69.84</v>
      </c>
      <c r="AD1680" s="72" t="s">
        <v>46</v>
      </c>
      <c r="AE1680" s="73">
        <v>44508</v>
      </c>
      <c r="AF1680" s="72">
        <v>64</v>
      </c>
      <c r="AG1680" s="76" t="s">
        <v>64</v>
      </c>
    </row>
    <row r="1681" spans="5:33" x14ac:dyDescent="0.3">
      <c r="E1681" s="71" t="s">
        <v>3504</v>
      </c>
      <c r="F1681" s="72" t="s">
        <v>5673</v>
      </c>
      <c r="G1681" s="72" t="s">
        <v>7689</v>
      </c>
      <c r="H1681" s="72" t="s">
        <v>35</v>
      </c>
      <c r="I1681" s="72" t="s">
        <v>8031</v>
      </c>
      <c r="J1681" s="72" t="s">
        <v>8024</v>
      </c>
      <c r="K1681" s="72" t="s">
        <v>3505</v>
      </c>
      <c r="L1681" s="73">
        <v>45579</v>
      </c>
      <c r="M1681" s="74">
        <v>0.74133101851851857</v>
      </c>
      <c r="N1681" s="72">
        <v>224.05</v>
      </c>
      <c r="O1681" s="72">
        <v>2916.9</v>
      </c>
      <c r="P1681" s="72">
        <v>3140.95</v>
      </c>
      <c r="Q1681" s="72">
        <v>1014.27</v>
      </c>
      <c r="R1681" s="75">
        <v>45777</v>
      </c>
      <c r="S1681" s="72" t="str">
        <f>TEXT(Table15[[#This Row],[Billing_Date]],"YYYY")</f>
        <v>2025</v>
      </c>
      <c r="T1681" s="75">
        <v>45863</v>
      </c>
      <c r="U1681" s="72" t="s">
        <v>37</v>
      </c>
      <c r="V1681" s="72">
        <f>IF(Table15[[#This Row],[Payment_Status]]="Paid",1,0)</f>
        <v>0</v>
      </c>
      <c r="W1681" s="72">
        <f>IF(Table15[[#This Row],[Payment_Status]]="Unpaid",1,0)</f>
        <v>0</v>
      </c>
      <c r="X1681" s="72">
        <f>IF(Table15[[#This Row],[Payment_Status]]="Pending",1,0)</f>
        <v>1</v>
      </c>
      <c r="Y1681" s="72" t="s">
        <v>58</v>
      </c>
      <c r="Z1681" s="72" t="s">
        <v>30</v>
      </c>
      <c r="AA1681" s="72" t="s">
        <v>63</v>
      </c>
      <c r="AB1681" s="72">
        <v>101.75</v>
      </c>
      <c r="AC1681" s="72">
        <v>122.3</v>
      </c>
      <c r="AD1681" s="72" t="s">
        <v>32</v>
      </c>
      <c r="AE1681" s="73">
        <v>43228</v>
      </c>
      <c r="AF1681" s="72">
        <v>42</v>
      </c>
      <c r="AG1681" s="76" t="s">
        <v>40</v>
      </c>
    </row>
    <row r="1682" spans="5:33" x14ac:dyDescent="0.3">
      <c r="E1682" s="71" t="s">
        <v>3367</v>
      </c>
      <c r="F1682" s="72" t="s">
        <v>5674</v>
      </c>
      <c r="G1682" s="72" t="s">
        <v>7690</v>
      </c>
      <c r="H1682" s="72" t="s">
        <v>26</v>
      </c>
      <c r="I1682" s="72" t="s">
        <v>8030</v>
      </c>
      <c r="J1682" s="72" t="s">
        <v>8023</v>
      </c>
      <c r="K1682" s="72" t="s">
        <v>3368</v>
      </c>
      <c r="L1682" s="73">
        <v>45711</v>
      </c>
      <c r="M1682" s="74">
        <v>0.33868055555555554</v>
      </c>
      <c r="N1682" s="72">
        <v>207.87</v>
      </c>
      <c r="O1682" s="72">
        <v>4255.01</v>
      </c>
      <c r="P1682" s="72">
        <v>4462.88</v>
      </c>
      <c r="Q1682" s="72">
        <v>1344.27</v>
      </c>
      <c r="R1682" s="75">
        <v>45713</v>
      </c>
      <c r="S1682" s="72" t="str">
        <f>TEXT(Table15[[#This Row],[Billing_Date]],"YYYY")</f>
        <v>2025</v>
      </c>
      <c r="T1682" s="75">
        <v>45859</v>
      </c>
      <c r="U1682" s="72" t="s">
        <v>37</v>
      </c>
      <c r="V1682" s="72">
        <f>IF(Table15[[#This Row],[Payment_Status]]="Paid",1,0)</f>
        <v>0</v>
      </c>
      <c r="W1682" s="72">
        <f>IF(Table15[[#This Row],[Payment_Status]]="Unpaid",1,0)</f>
        <v>0</v>
      </c>
      <c r="X1682" s="72">
        <f>IF(Table15[[#This Row],[Payment_Status]]="Pending",1,0)</f>
        <v>1</v>
      </c>
      <c r="Y1682" s="72" t="s">
        <v>58</v>
      </c>
      <c r="Z1682" s="72" t="s">
        <v>39</v>
      </c>
      <c r="AA1682" s="72" t="s">
        <v>31</v>
      </c>
      <c r="AB1682" s="72">
        <v>122.95</v>
      </c>
      <c r="AC1682" s="72">
        <v>84.92</v>
      </c>
      <c r="AD1682" s="72" t="s">
        <v>32</v>
      </c>
      <c r="AE1682" s="73">
        <v>42466</v>
      </c>
      <c r="AF1682" s="72">
        <v>48</v>
      </c>
      <c r="AG1682" s="76" t="s">
        <v>64</v>
      </c>
    </row>
    <row r="1683" spans="5:33" x14ac:dyDescent="0.3">
      <c r="E1683" s="71" t="s">
        <v>3369</v>
      </c>
      <c r="F1683" s="72" t="s">
        <v>5675</v>
      </c>
      <c r="G1683" s="72" t="s">
        <v>7691</v>
      </c>
      <c r="H1683" s="72" t="s">
        <v>30</v>
      </c>
      <c r="I1683" s="72" t="s">
        <v>8029</v>
      </c>
      <c r="J1683" s="72" t="s">
        <v>8020</v>
      </c>
      <c r="K1683" s="72" t="s">
        <v>3370</v>
      </c>
      <c r="L1683" s="73">
        <v>45817</v>
      </c>
      <c r="M1683" s="74">
        <v>0.72583333333333333</v>
      </c>
      <c r="N1683" s="72">
        <v>434.66</v>
      </c>
      <c r="O1683" s="72">
        <v>4843.45</v>
      </c>
      <c r="P1683" s="72">
        <v>5278.11</v>
      </c>
      <c r="Q1683" s="72">
        <v>2040.78</v>
      </c>
      <c r="R1683" s="75">
        <v>45819</v>
      </c>
      <c r="S1683" s="72" t="str">
        <f>TEXT(Table15[[#This Row],[Billing_Date]],"YYYY")</f>
        <v>2025</v>
      </c>
      <c r="T1683" s="75">
        <v>45865</v>
      </c>
      <c r="U1683" s="72" t="s">
        <v>37</v>
      </c>
      <c r="V1683" s="72">
        <f>IF(Table15[[#This Row],[Payment_Status]]="Paid",1,0)</f>
        <v>0</v>
      </c>
      <c r="W1683" s="72">
        <f>IF(Table15[[#This Row],[Payment_Status]]="Unpaid",1,0)</f>
        <v>0</v>
      </c>
      <c r="X1683" s="72">
        <f>IF(Table15[[#This Row],[Payment_Status]]="Pending",1,0)</f>
        <v>1</v>
      </c>
      <c r="Y1683" s="72" t="s">
        <v>50</v>
      </c>
      <c r="Z1683" s="72" t="s">
        <v>30</v>
      </c>
      <c r="AA1683" s="72" t="s">
        <v>85</v>
      </c>
      <c r="AB1683" s="72">
        <v>226.47</v>
      </c>
      <c r="AC1683" s="72">
        <v>208.19</v>
      </c>
      <c r="AD1683" s="72" t="s">
        <v>32</v>
      </c>
      <c r="AE1683" s="73">
        <v>42996</v>
      </c>
      <c r="AF1683" s="72">
        <v>69</v>
      </c>
      <c r="AG1683" s="76" t="s">
        <v>40</v>
      </c>
    </row>
    <row r="1684" spans="5:33" x14ac:dyDescent="0.3">
      <c r="E1684" s="71" t="s">
        <v>3371</v>
      </c>
      <c r="F1684" s="72" t="s">
        <v>5676</v>
      </c>
      <c r="G1684" s="72" t="s">
        <v>7692</v>
      </c>
      <c r="H1684" s="72" t="s">
        <v>35</v>
      </c>
      <c r="I1684" s="72" t="s">
        <v>8028</v>
      </c>
      <c r="J1684" s="72" t="s">
        <v>8022</v>
      </c>
      <c r="K1684" s="72" t="s">
        <v>3372</v>
      </c>
      <c r="L1684" s="73">
        <v>45524</v>
      </c>
      <c r="M1684" s="74">
        <v>5.7916666666666665E-2</v>
      </c>
      <c r="N1684" s="72">
        <v>71.040000000000006</v>
      </c>
      <c r="O1684" s="72">
        <v>3525.42</v>
      </c>
      <c r="P1684" s="72">
        <v>3596.46</v>
      </c>
      <c r="Q1684" s="72">
        <v>386.11</v>
      </c>
      <c r="R1684" s="75">
        <v>45537</v>
      </c>
      <c r="S1684" s="72" t="str">
        <f>TEXT(Table15[[#This Row],[Billing_Date]],"YYYY")</f>
        <v>2024</v>
      </c>
      <c r="T1684" s="75">
        <v>45860</v>
      </c>
      <c r="U1684" s="72" t="s">
        <v>37</v>
      </c>
      <c r="V1684" s="72">
        <f>IF(Table15[[#This Row],[Payment_Status]]="Paid",1,0)</f>
        <v>0</v>
      </c>
      <c r="W1684" s="72">
        <f>IF(Table15[[#This Row],[Payment_Status]]="Unpaid",1,0)</f>
        <v>0</v>
      </c>
      <c r="X1684" s="72">
        <f>IF(Table15[[#This Row],[Payment_Status]]="Pending",1,0)</f>
        <v>1</v>
      </c>
      <c r="Y1684" s="72" t="s">
        <v>50</v>
      </c>
      <c r="Z1684" s="72" t="s">
        <v>30</v>
      </c>
      <c r="AA1684" s="72" t="s">
        <v>63</v>
      </c>
      <c r="AB1684" s="72">
        <v>44.57</v>
      </c>
      <c r="AC1684" s="72">
        <v>26.47</v>
      </c>
      <c r="AD1684" s="72" t="s">
        <v>32</v>
      </c>
      <c r="AE1684" s="73">
        <v>42646</v>
      </c>
      <c r="AF1684" s="72">
        <v>65</v>
      </c>
      <c r="AG1684" s="76" t="s">
        <v>33</v>
      </c>
    </row>
    <row r="1685" spans="5:33" x14ac:dyDescent="0.3">
      <c r="E1685" s="71" t="s">
        <v>3373</v>
      </c>
      <c r="F1685" s="72" t="s">
        <v>5677</v>
      </c>
      <c r="G1685" s="72" t="s">
        <v>7693</v>
      </c>
      <c r="H1685" s="72" t="s">
        <v>30</v>
      </c>
      <c r="I1685" s="72" t="s">
        <v>8031</v>
      </c>
      <c r="J1685" s="72" t="s">
        <v>8024</v>
      </c>
      <c r="K1685" s="72" t="s">
        <v>3374</v>
      </c>
      <c r="L1685" s="73">
        <v>45816</v>
      </c>
      <c r="M1685" s="74">
        <v>0.32778935185185187</v>
      </c>
      <c r="N1685" s="72">
        <v>288.08</v>
      </c>
      <c r="O1685" s="72">
        <v>2777.65</v>
      </c>
      <c r="P1685" s="72">
        <v>3065.73</v>
      </c>
      <c r="Q1685" s="72">
        <v>2044.3</v>
      </c>
      <c r="R1685" s="75">
        <v>45820</v>
      </c>
      <c r="S1685" s="72" t="str">
        <f>TEXT(Table15[[#This Row],[Billing_Date]],"YYYY")</f>
        <v>2025</v>
      </c>
      <c r="T1685" s="75">
        <v>45882</v>
      </c>
      <c r="U1685" s="72" t="s">
        <v>37</v>
      </c>
      <c r="V1685" s="72">
        <f>IF(Table15[[#This Row],[Payment_Status]]="Paid",1,0)</f>
        <v>0</v>
      </c>
      <c r="W1685" s="72">
        <f>IF(Table15[[#This Row],[Payment_Status]]="Unpaid",1,0)</f>
        <v>0</v>
      </c>
      <c r="X1685" s="72">
        <f>IF(Table15[[#This Row],[Payment_Status]]="Pending",1,0)</f>
        <v>1</v>
      </c>
      <c r="Y1685" s="72" t="s">
        <v>50</v>
      </c>
      <c r="Z1685" s="72" t="s">
        <v>39</v>
      </c>
      <c r="AA1685" s="72" t="s">
        <v>45</v>
      </c>
      <c r="AB1685" s="72">
        <v>180.34</v>
      </c>
      <c r="AC1685" s="72">
        <v>107.74</v>
      </c>
      <c r="AD1685" s="72" t="s">
        <v>46</v>
      </c>
      <c r="AE1685" s="73">
        <v>44568</v>
      </c>
      <c r="AF1685" s="72">
        <v>24</v>
      </c>
      <c r="AG1685" s="76" t="s">
        <v>33</v>
      </c>
    </row>
    <row r="1686" spans="5:33" x14ac:dyDescent="0.3">
      <c r="E1686" s="71" t="s">
        <v>3375</v>
      </c>
      <c r="F1686" s="72" t="s">
        <v>5678</v>
      </c>
      <c r="G1686" s="72" t="s">
        <v>7694</v>
      </c>
      <c r="H1686" s="72" t="s">
        <v>30</v>
      </c>
      <c r="I1686" s="72" t="s">
        <v>8028</v>
      </c>
      <c r="J1686" s="72" t="s">
        <v>8022</v>
      </c>
      <c r="K1686" s="72" t="s">
        <v>3376</v>
      </c>
      <c r="L1686" s="73">
        <v>45529</v>
      </c>
      <c r="M1686" s="74">
        <v>0.79248842592592594</v>
      </c>
      <c r="N1686" s="72">
        <v>343.04</v>
      </c>
      <c r="O1686" s="72">
        <v>2168.7399999999998</v>
      </c>
      <c r="P1686" s="72">
        <v>2511.7799999999902</v>
      </c>
      <c r="Q1686" s="72">
        <v>2149.6999999999998</v>
      </c>
      <c r="R1686" s="75">
        <v>45545</v>
      </c>
      <c r="S1686" s="72" t="str">
        <f>TEXT(Table15[[#This Row],[Billing_Date]],"YYYY")</f>
        <v>2024</v>
      </c>
      <c r="T1686" s="75">
        <v>45872</v>
      </c>
      <c r="U1686" s="72" t="s">
        <v>49</v>
      </c>
      <c r="V1686" s="72">
        <f>IF(Table15[[#This Row],[Payment_Status]]="Paid",1,0)</f>
        <v>0</v>
      </c>
      <c r="W1686" s="72">
        <f>IF(Table15[[#This Row],[Payment_Status]]="Unpaid",1,0)</f>
        <v>1</v>
      </c>
      <c r="X1686" s="72">
        <f>IF(Table15[[#This Row],[Payment_Status]]="Pending",1,0)</f>
        <v>0</v>
      </c>
      <c r="Y1686" s="72" t="s">
        <v>29</v>
      </c>
      <c r="Z1686" s="72" t="s">
        <v>44</v>
      </c>
      <c r="AA1686" s="72" t="s">
        <v>51</v>
      </c>
      <c r="AB1686" s="72">
        <v>228.61</v>
      </c>
      <c r="AC1686" s="72">
        <v>114.43</v>
      </c>
      <c r="AD1686" s="72" t="s">
        <v>46</v>
      </c>
      <c r="AE1686" s="73">
        <v>44031</v>
      </c>
      <c r="AF1686" s="72">
        <v>38</v>
      </c>
      <c r="AG1686" s="76" t="s">
        <v>64</v>
      </c>
    </row>
    <row r="1687" spans="5:33" x14ac:dyDescent="0.3">
      <c r="E1687" s="71" t="s">
        <v>3377</v>
      </c>
      <c r="F1687" s="72" t="s">
        <v>5679</v>
      </c>
      <c r="G1687" s="72" t="s">
        <v>7695</v>
      </c>
      <c r="H1687" s="72" t="s">
        <v>26</v>
      </c>
      <c r="I1687" s="72" t="s">
        <v>8026</v>
      </c>
      <c r="J1687" s="72" t="s">
        <v>8021</v>
      </c>
      <c r="K1687" s="72" t="s">
        <v>3378</v>
      </c>
      <c r="L1687" s="73">
        <v>45519</v>
      </c>
      <c r="M1687" s="74">
        <v>0.76388888888888884</v>
      </c>
      <c r="N1687" s="72">
        <v>308.77999999999997</v>
      </c>
      <c r="O1687" s="72">
        <v>2221.8000000000002</v>
      </c>
      <c r="P1687" s="72">
        <v>2530.58</v>
      </c>
      <c r="Q1687" s="72">
        <v>2167.23</v>
      </c>
      <c r="R1687" s="75">
        <v>45828</v>
      </c>
      <c r="S1687" s="72" t="str">
        <f>TEXT(Table15[[#This Row],[Billing_Date]],"YYYY")</f>
        <v>2025</v>
      </c>
      <c r="T1687" s="75">
        <v>45871</v>
      </c>
      <c r="U1687" s="72" t="s">
        <v>37</v>
      </c>
      <c r="V1687" s="72">
        <f>IF(Table15[[#This Row],[Payment_Status]]="Paid",1,0)</f>
        <v>0</v>
      </c>
      <c r="W1687" s="72">
        <f>IF(Table15[[#This Row],[Payment_Status]]="Unpaid",1,0)</f>
        <v>0</v>
      </c>
      <c r="X1687" s="72">
        <f>IF(Table15[[#This Row],[Payment_Status]]="Pending",1,0)</f>
        <v>1</v>
      </c>
      <c r="Y1687" s="72" t="s">
        <v>50</v>
      </c>
      <c r="Z1687" s="72" t="s">
        <v>30</v>
      </c>
      <c r="AA1687" s="72" t="s">
        <v>85</v>
      </c>
      <c r="AB1687" s="72">
        <v>204</v>
      </c>
      <c r="AC1687" s="72">
        <v>104.78</v>
      </c>
      <c r="AD1687" s="72" t="s">
        <v>32</v>
      </c>
      <c r="AE1687" s="73">
        <v>43125</v>
      </c>
      <c r="AF1687" s="72">
        <v>67</v>
      </c>
      <c r="AG1687" s="76" t="s">
        <v>40</v>
      </c>
    </row>
    <row r="1688" spans="5:33" x14ac:dyDescent="0.3">
      <c r="E1688" s="71" t="s">
        <v>3380</v>
      </c>
      <c r="F1688" s="72" t="s">
        <v>5681</v>
      </c>
      <c r="G1688" s="72" t="s">
        <v>7697</v>
      </c>
      <c r="H1688" s="72" t="s">
        <v>30</v>
      </c>
      <c r="I1688" s="72" t="s">
        <v>8029</v>
      </c>
      <c r="J1688" s="72" t="s">
        <v>8020</v>
      </c>
      <c r="K1688" s="72" t="s">
        <v>3381</v>
      </c>
      <c r="L1688" s="73">
        <v>45808</v>
      </c>
      <c r="M1688" s="74">
        <v>0.55604166666666666</v>
      </c>
      <c r="N1688" s="72">
        <v>205.09</v>
      </c>
      <c r="O1688" s="72">
        <v>1778.71</v>
      </c>
      <c r="P1688" s="72">
        <v>1983.8</v>
      </c>
      <c r="Q1688" s="72">
        <v>1294.98</v>
      </c>
      <c r="R1688" s="75">
        <v>45810</v>
      </c>
      <c r="S1688" s="72" t="str">
        <f>TEXT(Table15[[#This Row],[Billing_Date]],"YYYY")</f>
        <v>2025</v>
      </c>
      <c r="T1688" s="75">
        <v>45872</v>
      </c>
      <c r="U1688" s="72" t="s">
        <v>37</v>
      </c>
      <c r="V1688" s="72">
        <f>IF(Table15[[#This Row],[Payment_Status]]="Paid",1,0)</f>
        <v>0</v>
      </c>
      <c r="W1688" s="72">
        <f>IF(Table15[[#This Row],[Payment_Status]]="Unpaid",1,0)</f>
        <v>0</v>
      </c>
      <c r="X1688" s="72">
        <f>IF(Table15[[#This Row],[Payment_Status]]="Pending",1,0)</f>
        <v>1</v>
      </c>
      <c r="Y1688" s="72" t="s">
        <v>43</v>
      </c>
      <c r="Z1688" s="72" t="s">
        <v>44</v>
      </c>
      <c r="AA1688" s="72" t="s">
        <v>31</v>
      </c>
      <c r="AB1688" s="72">
        <v>105.99</v>
      </c>
      <c r="AC1688" s="72">
        <v>99.1</v>
      </c>
      <c r="AD1688" s="72" t="s">
        <v>46</v>
      </c>
      <c r="AE1688" s="73">
        <v>44880</v>
      </c>
      <c r="AF1688" s="72">
        <v>74</v>
      </c>
      <c r="AG1688" s="76" t="s">
        <v>64</v>
      </c>
    </row>
    <row r="1689" spans="5:33" x14ac:dyDescent="0.3">
      <c r="E1689" s="71" t="s">
        <v>3382</v>
      </c>
      <c r="F1689" s="72" t="s">
        <v>5682</v>
      </c>
      <c r="G1689" s="72" t="s">
        <v>7698</v>
      </c>
      <c r="H1689" s="72" t="s">
        <v>30</v>
      </c>
      <c r="I1689" s="72" t="s">
        <v>8031</v>
      </c>
      <c r="J1689" s="72" t="s">
        <v>8024</v>
      </c>
      <c r="K1689" s="72" t="s">
        <v>3383</v>
      </c>
      <c r="L1689" s="73">
        <v>45650</v>
      </c>
      <c r="M1689" s="74">
        <v>0.94043981481481487</v>
      </c>
      <c r="N1689" s="72">
        <v>37.75</v>
      </c>
      <c r="O1689" s="72">
        <v>3049.85</v>
      </c>
      <c r="P1689" s="72">
        <v>3087.6</v>
      </c>
      <c r="Q1689" s="72">
        <v>177.36</v>
      </c>
      <c r="R1689" s="75">
        <v>45652</v>
      </c>
      <c r="S1689" s="72" t="str">
        <f>TEXT(Table15[[#This Row],[Billing_Date]],"YYYY")</f>
        <v>2024</v>
      </c>
      <c r="T1689" s="75">
        <v>45866</v>
      </c>
      <c r="U1689" s="72" t="s">
        <v>49</v>
      </c>
      <c r="V1689" s="72">
        <f>IF(Table15[[#This Row],[Payment_Status]]="Paid",1,0)</f>
        <v>0</v>
      </c>
      <c r="W1689" s="72">
        <f>IF(Table15[[#This Row],[Payment_Status]]="Unpaid",1,0)</f>
        <v>1</v>
      </c>
      <c r="X1689" s="72">
        <f>IF(Table15[[#This Row],[Payment_Status]]="Pending",1,0)</f>
        <v>0</v>
      </c>
      <c r="Y1689" s="72" t="s">
        <v>29</v>
      </c>
      <c r="Z1689" s="72" t="s">
        <v>39</v>
      </c>
      <c r="AA1689" s="72" t="s">
        <v>63</v>
      </c>
      <c r="AB1689" s="72">
        <v>16.95</v>
      </c>
      <c r="AC1689" s="72">
        <v>20.8</v>
      </c>
      <c r="AD1689" s="72" t="s">
        <v>46</v>
      </c>
      <c r="AE1689" s="73">
        <v>43186</v>
      </c>
      <c r="AF1689" s="72">
        <v>74</v>
      </c>
      <c r="AG1689" s="76" t="s">
        <v>33</v>
      </c>
    </row>
    <row r="1690" spans="5:33" x14ac:dyDescent="0.3">
      <c r="E1690" s="71" t="s">
        <v>3384</v>
      </c>
      <c r="F1690" s="72" t="s">
        <v>5683</v>
      </c>
      <c r="G1690" s="72" t="s">
        <v>7699</v>
      </c>
      <c r="H1690" s="72" t="s">
        <v>26</v>
      </c>
      <c r="I1690" s="72" t="s">
        <v>8029</v>
      </c>
      <c r="J1690" s="72" t="s">
        <v>8020</v>
      </c>
      <c r="K1690" s="72" t="s">
        <v>3385</v>
      </c>
      <c r="L1690" s="73">
        <v>45822</v>
      </c>
      <c r="M1690" s="74">
        <v>0.62626157407407412</v>
      </c>
      <c r="N1690" s="72">
        <v>186.06</v>
      </c>
      <c r="O1690" s="72">
        <v>1132.73</v>
      </c>
      <c r="P1690" s="72">
        <v>1318.79</v>
      </c>
      <c r="Q1690" s="72">
        <v>1085.72</v>
      </c>
      <c r="R1690" s="75">
        <v>45824</v>
      </c>
      <c r="S1690" s="72" t="str">
        <f>TEXT(Table15[[#This Row],[Billing_Date]],"YYYY")</f>
        <v>2025</v>
      </c>
      <c r="T1690" s="75">
        <v>45879</v>
      </c>
      <c r="U1690" s="72" t="s">
        <v>28</v>
      </c>
      <c r="V1690" s="72">
        <f>IF(Table15[[#This Row],[Payment_Status]]="Paid",1,0)</f>
        <v>1</v>
      </c>
      <c r="W1690" s="72">
        <f>IF(Table15[[#This Row],[Payment_Status]]="Unpaid",1,0)</f>
        <v>0</v>
      </c>
      <c r="X1690" s="72">
        <f>IF(Table15[[#This Row],[Payment_Status]]="Pending",1,0)</f>
        <v>0</v>
      </c>
      <c r="Y1690" s="72" t="s">
        <v>29</v>
      </c>
      <c r="Z1690" s="72" t="s">
        <v>30</v>
      </c>
      <c r="AA1690" s="72" t="s">
        <v>31</v>
      </c>
      <c r="AB1690" s="72">
        <v>82.83</v>
      </c>
      <c r="AC1690" s="72">
        <v>103.23</v>
      </c>
      <c r="AD1690" s="72" t="s">
        <v>32</v>
      </c>
      <c r="AE1690" s="73">
        <v>44110</v>
      </c>
      <c r="AF1690" s="72">
        <v>59</v>
      </c>
      <c r="AG1690" s="76" t="s">
        <v>40</v>
      </c>
    </row>
    <row r="1691" spans="5:33" x14ac:dyDescent="0.3">
      <c r="E1691" s="71" t="s">
        <v>3386</v>
      </c>
      <c r="F1691" s="72" t="s">
        <v>5684</v>
      </c>
      <c r="G1691" s="72" t="s">
        <v>7700</v>
      </c>
      <c r="H1691" s="72" t="s">
        <v>35</v>
      </c>
      <c r="I1691" s="72" t="s">
        <v>8031</v>
      </c>
      <c r="J1691" s="72" t="s">
        <v>8024</v>
      </c>
      <c r="K1691" s="72" t="s">
        <v>3387</v>
      </c>
      <c r="L1691" s="73">
        <v>45739</v>
      </c>
      <c r="M1691" s="74">
        <v>0.27672453703703703</v>
      </c>
      <c r="N1691" s="72">
        <v>365.88</v>
      </c>
      <c r="O1691" s="72">
        <v>1367.78</v>
      </c>
      <c r="P1691" s="72">
        <v>1733.6599999999901</v>
      </c>
      <c r="Q1691" s="72">
        <v>2693.65</v>
      </c>
      <c r="R1691" s="75">
        <v>45816</v>
      </c>
      <c r="S1691" s="72" t="str">
        <f>TEXT(Table15[[#This Row],[Billing_Date]],"YYYY")</f>
        <v>2025</v>
      </c>
      <c r="T1691" s="75">
        <v>45873</v>
      </c>
      <c r="U1691" s="72" t="s">
        <v>49</v>
      </c>
      <c r="V1691" s="72">
        <f>IF(Table15[[#This Row],[Payment_Status]]="Paid",1,0)</f>
        <v>0</v>
      </c>
      <c r="W1691" s="72">
        <f>IF(Table15[[#This Row],[Payment_Status]]="Unpaid",1,0)</f>
        <v>1</v>
      </c>
      <c r="X1691" s="72">
        <f>IF(Table15[[#This Row],[Payment_Status]]="Pending",1,0)</f>
        <v>0</v>
      </c>
      <c r="Y1691" s="72" t="s">
        <v>29</v>
      </c>
      <c r="Z1691" s="72" t="s">
        <v>30</v>
      </c>
      <c r="AA1691" s="72" t="s">
        <v>31</v>
      </c>
      <c r="AB1691" s="72">
        <v>249.57</v>
      </c>
      <c r="AC1691" s="72">
        <v>116.31</v>
      </c>
      <c r="AD1691" s="72" t="s">
        <v>32</v>
      </c>
      <c r="AE1691" s="73">
        <v>45247</v>
      </c>
      <c r="AF1691" s="72">
        <v>24</v>
      </c>
      <c r="AG1691" s="76" t="s">
        <v>64</v>
      </c>
    </row>
    <row r="1692" spans="5:33" x14ac:dyDescent="0.3">
      <c r="E1692" s="71" t="s">
        <v>3388</v>
      </c>
      <c r="F1692" s="72" t="s">
        <v>5685</v>
      </c>
      <c r="G1692" s="72" t="s">
        <v>7701</v>
      </c>
      <c r="H1692" s="72" t="s">
        <v>26</v>
      </c>
      <c r="I1692" s="72" t="s">
        <v>8031</v>
      </c>
      <c r="J1692" s="72" t="s">
        <v>8024</v>
      </c>
      <c r="K1692" s="72" t="s">
        <v>3389</v>
      </c>
      <c r="L1692" s="73">
        <v>45838</v>
      </c>
      <c r="M1692" s="74">
        <v>0.36967592592592591</v>
      </c>
      <c r="N1692" s="72">
        <v>325.74</v>
      </c>
      <c r="O1692" s="72">
        <v>3891.86</v>
      </c>
      <c r="P1692" s="72">
        <v>4217.6000000000004</v>
      </c>
      <c r="Q1692" s="72">
        <v>1960.3</v>
      </c>
      <c r="R1692" s="75">
        <v>45840</v>
      </c>
      <c r="S1692" s="72" t="str">
        <f>TEXT(Table15[[#This Row],[Billing_Date]],"YYYY")</f>
        <v>2025</v>
      </c>
      <c r="T1692" s="75">
        <v>45865</v>
      </c>
      <c r="U1692" s="72" t="s">
        <v>28</v>
      </c>
      <c r="V1692" s="72">
        <f>IF(Table15[[#This Row],[Payment_Status]]="Paid",1,0)</f>
        <v>1</v>
      </c>
      <c r="W1692" s="72">
        <f>IF(Table15[[#This Row],[Payment_Status]]="Unpaid",1,0)</f>
        <v>0</v>
      </c>
      <c r="X1692" s="72">
        <f>IF(Table15[[#This Row],[Payment_Status]]="Pending",1,0)</f>
        <v>0</v>
      </c>
      <c r="Y1692" s="72" t="s">
        <v>29</v>
      </c>
      <c r="Z1692" s="72" t="s">
        <v>44</v>
      </c>
      <c r="AA1692" s="72" t="s">
        <v>63</v>
      </c>
      <c r="AB1692" s="72">
        <v>157.36000000000001</v>
      </c>
      <c r="AC1692" s="72">
        <v>168.38</v>
      </c>
      <c r="AD1692" s="72" t="s">
        <v>32</v>
      </c>
      <c r="AE1692" s="73">
        <v>44175</v>
      </c>
      <c r="AF1692" s="72">
        <v>60</v>
      </c>
      <c r="AG1692" s="76" t="s">
        <v>64</v>
      </c>
    </row>
    <row r="1693" spans="5:33" x14ac:dyDescent="0.3">
      <c r="E1693" s="71" t="s">
        <v>3390</v>
      </c>
      <c r="F1693" s="72" t="s">
        <v>5686</v>
      </c>
      <c r="G1693" s="72" t="s">
        <v>7702</v>
      </c>
      <c r="H1693" s="72" t="s">
        <v>30</v>
      </c>
      <c r="I1693" s="72" t="s">
        <v>8028</v>
      </c>
      <c r="J1693" s="72" t="s">
        <v>8022</v>
      </c>
      <c r="K1693" s="72" t="s">
        <v>3391</v>
      </c>
      <c r="L1693" s="73">
        <v>45852</v>
      </c>
      <c r="M1693" s="74">
        <v>0.25390046296296298</v>
      </c>
      <c r="N1693" s="72">
        <v>90.24</v>
      </c>
      <c r="O1693" s="72">
        <v>3796.01</v>
      </c>
      <c r="P1693" s="72">
        <v>3886.25</v>
      </c>
      <c r="Q1693" s="72">
        <v>642.6</v>
      </c>
      <c r="R1693" s="75">
        <v>45853</v>
      </c>
      <c r="S1693" s="72" t="str">
        <f>TEXT(Table15[[#This Row],[Billing_Date]],"YYYY")</f>
        <v>2025</v>
      </c>
      <c r="T1693" s="75">
        <v>45861</v>
      </c>
      <c r="U1693" s="72" t="s">
        <v>37</v>
      </c>
      <c r="V1693" s="72">
        <f>IF(Table15[[#This Row],[Payment_Status]]="Paid",1,0)</f>
        <v>0</v>
      </c>
      <c r="W1693" s="72">
        <f>IF(Table15[[#This Row],[Payment_Status]]="Unpaid",1,0)</f>
        <v>0</v>
      </c>
      <c r="X1693" s="72">
        <f>IF(Table15[[#This Row],[Payment_Status]]="Pending",1,0)</f>
        <v>1</v>
      </c>
      <c r="Y1693" s="72" t="s">
        <v>50</v>
      </c>
      <c r="Z1693" s="72" t="s">
        <v>30</v>
      </c>
      <c r="AA1693" s="72" t="s">
        <v>51</v>
      </c>
      <c r="AB1693" s="72">
        <v>53.02</v>
      </c>
      <c r="AC1693" s="72">
        <v>37.22</v>
      </c>
      <c r="AD1693" s="72" t="s">
        <v>32</v>
      </c>
      <c r="AE1693" s="73">
        <v>43578</v>
      </c>
      <c r="AF1693" s="72">
        <v>63</v>
      </c>
      <c r="AG1693" s="76" t="s">
        <v>33</v>
      </c>
    </row>
    <row r="1694" spans="5:33" x14ac:dyDescent="0.3">
      <c r="E1694" s="71" t="s">
        <v>3392</v>
      </c>
      <c r="F1694" s="72" t="s">
        <v>5687</v>
      </c>
      <c r="G1694" s="72" t="s">
        <v>7703</v>
      </c>
      <c r="H1694" s="72" t="s">
        <v>26</v>
      </c>
      <c r="I1694" s="72" t="s">
        <v>8029</v>
      </c>
      <c r="J1694" s="72" t="s">
        <v>8020</v>
      </c>
      <c r="K1694" s="72" t="s">
        <v>3393</v>
      </c>
      <c r="L1694" s="73">
        <v>45841</v>
      </c>
      <c r="M1694" s="74">
        <v>0.62511574074074072</v>
      </c>
      <c r="N1694" s="72">
        <v>92.2</v>
      </c>
      <c r="O1694" s="72">
        <v>3637.74</v>
      </c>
      <c r="P1694" s="72">
        <v>3729.9399999999901</v>
      </c>
      <c r="Q1694" s="72">
        <v>603.85</v>
      </c>
      <c r="R1694" s="75">
        <v>45841</v>
      </c>
      <c r="S1694" s="72" t="str">
        <f>TEXT(Table15[[#This Row],[Billing_Date]],"YYYY")</f>
        <v>2025</v>
      </c>
      <c r="T1694" s="75">
        <v>45871</v>
      </c>
      <c r="U1694" s="72" t="s">
        <v>49</v>
      </c>
      <c r="V1694" s="72">
        <f>IF(Table15[[#This Row],[Payment_Status]]="Paid",1,0)</f>
        <v>0</v>
      </c>
      <c r="W1694" s="72">
        <f>IF(Table15[[#This Row],[Payment_Status]]="Unpaid",1,0)</f>
        <v>1</v>
      </c>
      <c r="X1694" s="72">
        <f>IF(Table15[[#This Row],[Payment_Status]]="Pending",1,0)</f>
        <v>0</v>
      </c>
      <c r="Y1694" s="72" t="s">
        <v>43</v>
      </c>
      <c r="Z1694" s="72" t="s">
        <v>30</v>
      </c>
      <c r="AA1694" s="72" t="s">
        <v>51</v>
      </c>
      <c r="AB1694" s="72">
        <v>53.11</v>
      </c>
      <c r="AC1694" s="72">
        <v>39.090000000000003</v>
      </c>
      <c r="AD1694" s="72" t="s">
        <v>32</v>
      </c>
      <c r="AE1694" s="73">
        <v>43211</v>
      </c>
      <c r="AF1694" s="72">
        <v>33</v>
      </c>
      <c r="AG1694" s="76" t="s">
        <v>40</v>
      </c>
    </row>
    <row r="1695" spans="5:33" x14ac:dyDescent="0.3">
      <c r="E1695" s="71" t="s">
        <v>480</v>
      </c>
      <c r="F1695" s="72" t="s">
        <v>5689</v>
      </c>
      <c r="G1695" s="72" t="s">
        <v>7705</v>
      </c>
      <c r="H1695" s="72" t="s">
        <v>30</v>
      </c>
      <c r="I1695" s="72" t="s">
        <v>8027</v>
      </c>
      <c r="J1695" s="72" t="s">
        <v>8022</v>
      </c>
      <c r="K1695" s="72" t="s">
        <v>481</v>
      </c>
      <c r="L1695" s="73">
        <v>45694</v>
      </c>
      <c r="M1695" s="74">
        <v>0.75155092592592587</v>
      </c>
      <c r="N1695" s="72">
        <v>151.04</v>
      </c>
      <c r="O1695" s="72">
        <v>2943.49</v>
      </c>
      <c r="P1695" s="72">
        <v>3094.5299999999902</v>
      </c>
      <c r="Q1695" s="72">
        <v>944.29</v>
      </c>
      <c r="R1695" s="75">
        <v>45728</v>
      </c>
      <c r="S1695" s="72" t="str">
        <f>TEXT(Table15[[#This Row],[Billing_Date]],"YYYY")</f>
        <v>2025</v>
      </c>
      <c r="T1695" s="75">
        <v>45883</v>
      </c>
      <c r="U1695" s="72" t="s">
        <v>28</v>
      </c>
      <c r="V1695" s="72">
        <f>IF(Table15[[#This Row],[Payment_Status]]="Paid",1,0)</f>
        <v>1</v>
      </c>
      <c r="W1695" s="72">
        <f>IF(Table15[[#This Row],[Payment_Status]]="Unpaid",1,0)</f>
        <v>0</v>
      </c>
      <c r="X1695" s="72">
        <f>IF(Table15[[#This Row],[Payment_Status]]="Pending",1,0)</f>
        <v>0</v>
      </c>
      <c r="Y1695" s="72" t="s">
        <v>43</v>
      </c>
      <c r="Z1695" s="72" t="s">
        <v>30</v>
      </c>
      <c r="AA1695" s="72" t="s">
        <v>31</v>
      </c>
      <c r="AB1695" s="72">
        <v>79.599999999999994</v>
      </c>
      <c r="AC1695" s="72">
        <v>71.44</v>
      </c>
      <c r="AD1695" s="72" t="s">
        <v>46</v>
      </c>
      <c r="AE1695" s="73">
        <v>42283</v>
      </c>
      <c r="AF1695" s="72">
        <v>23</v>
      </c>
      <c r="AG1695" s="76" t="s">
        <v>33</v>
      </c>
    </row>
    <row r="1696" spans="5:33" x14ac:dyDescent="0.3">
      <c r="E1696" s="71" t="s">
        <v>3398</v>
      </c>
      <c r="F1696" s="72" t="s">
        <v>5690</v>
      </c>
      <c r="G1696" s="72" t="s">
        <v>7706</v>
      </c>
      <c r="H1696" s="72" t="s">
        <v>26</v>
      </c>
      <c r="I1696" s="72" t="s">
        <v>8030</v>
      </c>
      <c r="J1696" s="72" t="s">
        <v>8023</v>
      </c>
      <c r="K1696" s="72" t="s">
        <v>3399</v>
      </c>
      <c r="L1696" s="73">
        <v>45686</v>
      </c>
      <c r="M1696" s="74">
        <v>9.9699074074074079E-2</v>
      </c>
      <c r="N1696" s="72">
        <v>267.77</v>
      </c>
      <c r="O1696" s="72">
        <v>3491.33</v>
      </c>
      <c r="P1696" s="72">
        <v>3759.1</v>
      </c>
      <c r="Q1696" s="72">
        <v>1785.28</v>
      </c>
      <c r="R1696" s="75">
        <v>45690</v>
      </c>
      <c r="S1696" s="72" t="str">
        <f>TEXT(Table15[[#This Row],[Billing_Date]],"YYYY")</f>
        <v>2025</v>
      </c>
      <c r="T1696" s="75">
        <v>45873</v>
      </c>
      <c r="U1696" s="72" t="s">
        <v>37</v>
      </c>
      <c r="V1696" s="72">
        <f>IF(Table15[[#This Row],[Payment_Status]]="Paid",1,0)</f>
        <v>0</v>
      </c>
      <c r="W1696" s="72">
        <f>IF(Table15[[#This Row],[Payment_Status]]="Unpaid",1,0)</f>
        <v>0</v>
      </c>
      <c r="X1696" s="72">
        <f>IF(Table15[[#This Row],[Payment_Status]]="Pending",1,0)</f>
        <v>1</v>
      </c>
      <c r="Y1696" s="72" t="s">
        <v>50</v>
      </c>
      <c r="Z1696" s="72" t="s">
        <v>39</v>
      </c>
      <c r="AA1696" s="72" t="s">
        <v>45</v>
      </c>
      <c r="AB1696" s="72">
        <v>185.89</v>
      </c>
      <c r="AC1696" s="72">
        <v>81.88</v>
      </c>
      <c r="AD1696" s="72" t="s">
        <v>32</v>
      </c>
      <c r="AE1696" s="73">
        <v>42885</v>
      </c>
      <c r="AF1696" s="72">
        <v>47</v>
      </c>
      <c r="AG1696" s="76" t="s">
        <v>40</v>
      </c>
    </row>
    <row r="1697" spans="5:33" x14ac:dyDescent="0.3">
      <c r="E1697" s="71" t="s">
        <v>3400</v>
      </c>
      <c r="F1697" s="72" t="s">
        <v>5691</v>
      </c>
      <c r="G1697" s="72" t="s">
        <v>7707</v>
      </c>
      <c r="H1697" s="72" t="s">
        <v>30</v>
      </c>
      <c r="I1697" s="72" t="s">
        <v>8027</v>
      </c>
      <c r="J1697" s="72" t="s">
        <v>8022</v>
      </c>
      <c r="K1697" s="72" t="s">
        <v>3401</v>
      </c>
      <c r="L1697" s="73">
        <v>45570</v>
      </c>
      <c r="M1697" s="74">
        <v>0.42138888888888887</v>
      </c>
      <c r="N1697" s="72">
        <v>225.5</v>
      </c>
      <c r="O1697" s="72">
        <v>3909.54</v>
      </c>
      <c r="P1697" s="72">
        <v>4135.04</v>
      </c>
      <c r="Q1697" s="72">
        <v>1301.1400000000001</v>
      </c>
      <c r="R1697" s="75">
        <v>45675</v>
      </c>
      <c r="S1697" s="72" t="str">
        <f>TEXT(Table15[[#This Row],[Billing_Date]],"YYYY")</f>
        <v>2025</v>
      </c>
      <c r="T1697" s="75">
        <v>45861</v>
      </c>
      <c r="U1697" s="72" t="s">
        <v>37</v>
      </c>
      <c r="V1697" s="72">
        <f>IF(Table15[[#This Row],[Payment_Status]]="Paid",1,0)</f>
        <v>0</v>
      </c>
      <c r="W1697" s="72">
        <f>IF(Table15[[#This Row],[Payment_Status]]="Unpaid",1,0)</f>
        <v>0</v>
      </c>
      <c r="X1697" s="72">
        <f>IF(Table15[[#This Row],[Payment_Status]]="Pending",1,0)</f>
        <v>1</v>
      </c>
      <c r="Y1697" s="72" t="s">
        <v>38</v>
      </c>
      <c r="Z1697" s="72" t="s">
        <v>44</v>
      </c>
      <c r="AA1697" s="72" t="s">
        <v>45</v>
      </c>
      <c r="AB1697" s="72">
        <v>142.81</v>
      </c>
      <c r="AC1697" s="72">
        <v>82.69</v>
      </c>
      <c r="AD1697" s="72" t="s">
        <v>46</v>
      </c>
      <c r="AE1697" s="73">
        <v>44117</v>
      </c>
      <c r="AF1697" s="72">
        <v>37</v>
      </c>
      <c r="AG1697" s="76" t="s">
        <v>40</v>
      </c>
    </row>
    <row r="1698" spans="5:33" x14ac:dyDescent="0.3">
      <c r="E1698" s="71" t="s">
        <v>3402</v>
      </c>
      <c r="F1698" s="72" t="s">
        <v>5692</v>
      </c>
      <c r="G1698" s="72" t="s">
        <v>7708</v>
      </c>
      <c r="H1698" s="72" t="s">
        <v>26</v>
      </c>
      <c r="I1698" s="72" t="s">
        <v>8027</v>
      </c>
      <c r="J1698" s="72" t="s">
        <v>8022</v>
      </c>
      <c r="K1698" s="72" t="s">
        <v>3403</v>
      </c>
      <c r="L1698" s="73">
        <v>45523</v>
      </c>
      <c r="M1698" s="74">
        <v>0.86627314814814815</v>
      </c>
      <c r="N1698" s="72">
        <v>255.19</v>
      </c>
      <c r="O1698" s="72">
        <v>1680.91</v>
      </c>
      <c r="P1698" s="72">
        <v>1936.1</v>
      </c>
      <c r="Q1698" s="72">
        <v>1598.92</v>
      </c>
      <c r="R1698" s="75">
        <v>45625</v>
      </c>
      <c r="S1698" s="72" t="str">
        <f>TEXT(Table15[[#This Row],[Billing_Date]],"YYYY")</f>
        <v>2024</v>
      </c>
      <c r="T1698" s="75">
        <v>45862</v>
      </c>
      <c r="U1698" s="72" t="s">
        <v>49</v>
      </c>
      <c r="V1698" s="72">
        <f>IF(Table15[[#This Row],[Payment_Status]]="Paid",1,0)</f>
        <v>0</v>
      </c>
      <c r="W1698" s="72">
        <f>IF(Table15[[#This Row],[Payment_Status]]="Unpaid",1,0)</f>
        <v>1</v>
      </c>
      <c r="X1698" s="72">
        <f>IF(Table15[[#This Row],[Payment_Status]]="Pending",1,0)</f>
        <v>0</v>
      </c>
      <c r="Y1698" s="72" t="s">
        <v>29</v>
      </c>
      <c r="Z1698" s="72" t="s">
        <v>30</v>
      </c>
      <c r="AA1698" s="72" t="s">
        <v>45</v>
      </c>
      <c r="AB1698" s="72">
        <v>142.80000000000001</v>
      </c>
      <c r="AC1698" s="72">
        <v>112.39</v>
      </c>
      <c r="AD1698" s="72" t="s">
        <v>46</v>
      </c>
      <c r="AE1698" s="73">
        <v>42535</v>
      </c>
      <c r="AF1698" s="72">
        <v>56</v>
      </c>
      <c r="AG1698" s="76" t="s">
        <v>64</v>
      </c>
    </row>
    <row r="1699" spans="5:33" x14ac:dyDescent="0.3">
      <c r="E1699" s="71" t="s">
        <v>3404</v>
      </c>
      <c r="F1699" s="72" t="s">
        <v>5693</v>
      </c>
      <c r="G1699" s="72" t="s">
        <v>7709</v>
      </c>
      <c r="H1699" s="72" t="s">
        <v>26</v>
      </c>
      <c r="I1699" s="72" t="s">
        <v>8031</v>
      </c>
      <c r="J1699" s="72" t="s">
        <v>8024</v>
      </c>
      <c r="K1699" s="72" t="s">
        <v>3405</v>
      </c>
      <c r="L1699" s="73">
        <v>45781</v>
      </c>
      <c r="M1699" s="74">
        <v>0.96697916666666661</v>
      </c>
      <c r="N1699" s="72">
        <v>204.51</v>
      </c>
      <c r="O1699" s="72">
        <v>4871.4799999999996</v>
      </c>
      <c r="P1699" s="72">
        <v>5075.99</v>
      </c>
      <c r="Q1699" s="72">
        <v>1526.3</v>
      </c>
      <c r="R1699" s="75">
        <v>45784</v>
      </c>
      <c r="S1699" s="72" t="str">
        <f>TEXT(Table15[[#This Row],[Billing_Date]],"YYYY")</f>
        <v>2025</v>
      </c>
      <c r="T1699" s="75">
        <v>45879</v>
      </c>
      <c r="U1699" s="72" t="s">
        <v>28</v>
      </c>
      <c r="V1699" s="72">
        <f>IF(Table15[[#This Row],[Payment_Status]]="Paid",1,0)</f>
        <v>1</v>
      </c>
      <c r="W1699" s="72">
        <f>IF(Table15[[#This Row],[Payment_Status]]="Unpaid",1,0)</f>
        <v>0</v>
      </c>
      <c r="X1699" s="72">
        <f>IF(Table15[[#This Row],[Payment_Status]]="Pending",1,0)</f>
        <v>0</v>
      </c>
      <c r="Y1699" s="72" t="s">
        <v>38</v>
      </c>
      <c r="Z1699" s="72" t="s">
        <v>44</v>
      </c>
      <c r="AA1699" s="72" t="s">
        <v>45</v>
      </c>
      <c r="AB1699" s="72">
        <v>95.77</v>
      </c>
      <c r="AC1699" s="72">
        <v>108.74</v>
      </c>
      <c r="AD1699" s="72" t="s">
        <v>46</v>
      </c>
      <c r="AE1699" s="73">
        <v>43617</v>
      </c>
      <c r="AF1699" s="72">
        <v>75</v>
      </c>
      <c r="AG1699" s="76" t="s">
        <v>33</v>
      </c>
    </row>
    <row r="1700" spans="5:33" x14ac:dyDescent="0.3">
      <c r="E1700" s="71" t="s">
        <v>3406</v>
      </c>
      <c r="F1700" s="72" t="s">
        <v>5694</v>
      </c>
      <c r="G1700" s="72" t="s">
        <v>7710</v>
      </c>
      <c r="H1700" s="72" t="s">
        <v>26</v>
      </c>
      <c r="I1700" s="72" t="s">
        <v>8026</v>
      </c>
      <c r="J1700" s="72" t="s">
        <v>8021</v>
      </c>
      <c r="K1700" s="72" t="s">
        <v>3407</v>
      </c>
      <c r="L1700" s="73">
        <v>45678</v>
      </c>
      <c r="M1700" s="74">
        <v>0.6396412037037037</v>
      </c>
      <c r="N1700" s="72">
        <v>31.58</v>
      </c>
      <c r="O1700" s="72">
        <v>4621.8100000000004</v>
      </c>
      <c r="P1700" s="72">
        <v>4653.3900000000003</v>
      </c>
      <c r="Q1700" s="72">
        <v>219.5</v>
      </c>
      <c r="R1700" s="75">
        <v>45848</v>
      </c>
      <c r="S1700" s="72" t="str">
        <f>TEXT(Table15[[#This Row],[Billing_Date]],"YYYY")</f>
        <v>2025</v>
      </c>
      <c r="T1700" s="75">
        <v>45883</v>
      </c>
      <c r="U1700" s="72" t="s">
        <v>37</v>
      </c>
      <c r="V1700" s="72">
        <f>IF(Table15[[#This Row],[Payment_Status]]="Paid",1,0)</f>
        <v>0</v>
      </c>
      <c r="W1700" s="72">
        <f>IF(Table15[[#This Row],[Payment_Status]]="Unpaid",1,0)</f>
        <v>0</v>
      </c>
      <c r="X1700" s="72">
        <f>IF(Table15[[#This Row],[Payment_Status]]="Pending",1,0)</f>
        <v>1</v>
      </c>
      <c r="Y1700" s="72" t="s">
        <v>38</v>
      </c>
      <c r="Z1700" s="72" t="s">
        <v>30</v>
      </c>
      <c r="AA1700" s="72" t="s">
        <v>85</v>
      </c>
      <c r="AB1700" s="72">
        <v>14.28</v>
      </c>
      <c r="AC1700" s="72">
        <v>17.3</v>
      </c>
      <c r="AD1700" s="72" t="s">
        <v>32</v>
      </c>
      <c r="AE1700" s="73">
        <v>42262</v>
      </c>
      <c r="AF1700" s="72">
        <v>19</v>
      </c>
      <c r="AG1700" s="76" t="s">
        <v>40</v>
      </c>
    </row>
    <row r="1701" spans="5:33" x14ac:dyDescent="0.3">
      <c r="E1701" s="71" t="s">
        <v>3408</v>
      </c>
      <c r="F1701" s="72" t="s">
        <v>5695</v>
      </c>
      <c r="G1701" s="72" t="s">
        <v>7711</v>
      </c>
      <c r="H1701" s="72" t="s">
        <v>30</v>
      </c>
      <c r="I1701" s="72" t="s">
        <v>8026</v>
      </c>
      <c r="J1701" s="72" t="s">
        <v>8021</v>
      </c>
      <c r="K1701" s="72" t="s">
        <v>3409</v>
      </c>
      <c r="L1701" s="73">
        <v>45602</v>
      </c>
      <c r="M1701" s="74">
        <v>0.72738425925925931</v>
      </c>
      <c r="N1701" s="72">
        <v>480.37</v>
      </c>
      <c r="O1701" s="72">
        <v>2365.23</v>
      </c>
      <c r="P1701" s="72">
        <v>2845.6</v>
      </c>
      <c r="Q1701" s="72">
        <v>2797.72</v>
      </c>
      <c r="R1701" s="75">
        <v>45652</v>
      </c>
      <c r="S1701" s="72" t="str">
        <f>TEXT(Table15[[#This Row],[Billing_Date]],"YYYY")</f>
        <v>2024</v>
      </c>
      <c r="T1701" s="75">
        <v>45858</v>
      </c>
      <c r="U1701" s="72" t="s">
        <v>49</v>
      </c>
      <c r="V1701" s="72">
        <f>IF(Table15[[#This Row],[Payment_Status]]="Paid",1,0)</f>
        <v>0</v>
      </c>
      <c r="W1701" s="72">
        <f>IF(Table15[[#This Row],[Payment_Status]]="Unpaid",1,0)</f>
        <v>1</v>
      </c>
      <c r="X1701" s="72">
        <f>IF(Table15[[#This Row],[Payment_Status]]="Pending",1,0)</f>
        <v>0</v>
      </c>
      <c r="Y1701" s="72" t="s">
        <v>50</v>
      </c>
      <c r="Z1701" s="72" t="s">
        <v>30</v>
      </c>
      <c r="AA1701" s="72" t="s">
        <v>63</v>
      </c>
      <c r="AB1701" s="72">
        <v>245.93</v>
      </c>
      <c r="AC1701" s="72">
        <v>234.44</v>
      </c>
      <c r="AD1701" s="72" t="s">
        <v>46</v>
      </c>
      <c r="AE1701" s="73">
        <v>42447</v>
      </c>
      <c r="AF1701" s="72">
        <v>44</v>
      </c>
      <c r="AG1701" s="76" t="s">
        <v>40</v>
      </c>
    </row>
    <row r="1702" spans="5:33" x14ac:dyDescent="0.3">
      <c r="E1702" s="71" t="s">
        <v>3410</v>
      </c>
      <c r="F1702" s="72" t="s">
        <v>5696</v>
      </c>
      <c r="G1702" s="72" t="s">
        <v>7712</v>
      </c>
      <c r="H1702" s="72" t="s">
        <v>26</v>
      </c>
      <c r="I1702" s="72" t="s">
        <v>8026</v>
      </c>
      <c r="J1702" s="72" t="s">
        <v>8021</v>
      </c>
      <c r="K1702" s="72" t="s">
        <v>3411</v>
      </c>
      <c r="L1702" s="73">
        <v>45597</v>
      </c>
      <c r="M1702" s="74">
        <v>0.13127314814814814</v>
      </c>
      <c r="N1702" s="72">
        <v>340.89</v>
      </c>
      <c r="O1702" s="72">
        <v>3046.01</v>
      </c>
      <c r="P1702" s="72">
        <v>3386.9</v>
      </c>
      <c r="Q1702" s="72">
        <v>2457.2600000000002</v>
      </c>
      <c r="R1702" s="75">
        <v>45675</v>
      </c>
      <c r="S1702" s="72" t="str">
        <f>TEXT(Table15[[#This Row],[Billing_Date]],"YYYY")</f>
        <v>2025</v>
      </c>
      <c r="T1702" s="75">
        <v>45869</v>
      </c>
      <c r="U1702" s="72" t="s">
        <v>28</v>
      </c>
      <c r="V1702" s="72">
        <f>IF(Table15[[#This Row],[Payment_Status]]="Paid",1,0)</f>
        <v>1</v>
      </c>
      <c r="W1702" s="72">
        <f>IF(Table15[[#This Row],[Payment_Status]]="Unpaid",1,0)</f>
        <v>0</v>
      </c>
      <c r="X1702" s="72">
        <f>IF(Table15[[#This Row],[Payment_Status]]="Pending",1,0)</f>
        <v>0</v>
      </c>
      <c r="Y1702" s="72" t="s">
        <v>58</v>
      </c>
      <c r="Z1702" s="72" t="s">
        <v>39</v>
      </c>
      <c r="AA1702" s="72" t="s">
        <v>85</v>
      </c>
      <c r="AB1702" s="72">
        <v>209.81</v>
      </c>
      <c r="AC1702" s="72">
        <v>131.08000000000001</v>
      </c>
      <c r="AD1702" s="72" t="s">
        <v>46</v>
      </c>
      <c r="AE1702" s="73">
        <v>45296</v>
      </c>
      <c r="AF1702" s="72">
        <v>23</v>
      </c>
      <c r="AG1702" s="76" t="s">
        <v>33</v>
      </c>
    </row>
    <row r="1703" spans="5:33" x14ac:dyDescent="0.3">
      <c r="E1703" s="71" t="s">
        <v>3412</v>
      </c>
      <c r="F1703" s="72" t="s">
        <v>5697</v>
      </c>
      <c r="G1703" s="72" t="s">
        <v>7713</v>
      </c>
      <c r="H1703" s="72" t="s">
        <v>26</v>
      </c>
      <c r="I1703" s="72" t="s">
        <v>8027</v>
      </c>
      <c r="J1703" s="72" t="s">
        <v>8022</v>
      </c>
      <c r="K1703" s="72" t="s">
        <v>3413</v>
      </c>
      <c r="L1703" s="73">
        <v>45645</v>
      </c>
      <c r="M1703" s="74">
        <v>0.41957175925925927</v>
      </c>
      <c r="N1703" s="72">
        <v>382.05</v>
      </c>
      <c r="O1703" s="72">
        <v>3757.78</v>
      </c>
      <c r="P1703" s="72">
        <v>4139.83</v>
      </c>
      <c r="Q1703" s="72">
        <v>2352.3200000000002</v>
      </c>
      <c r="R1703" s="75">
        <v>45736</v>
      </c>
      <c r="S1703" s="72" t="str">
        <f>TEXT(Table15[[#This Row],[Billing_Date]],"YYYY")</f>
        <v>2025</v>
      </c>
      <c r="T1703" s="75">
        <v>45875</v>
      </c>
      <c r="U1703" s="72" t="s">
        <v>28</v>
      </c>
      <c r="V1703" s="72">
        <f>IF(Table15[[#This Row],[Payment_Status]]="Paid",1,0)</f>
        <v>1</v>
      </c>
      <c r="W1703" s="72">
        <f>IF(Table15[[#This Row],[Payment_Status]]="Unpaid",1,0)</f>
        <v>0</v>
      </c>
      <c r="X1703" s="72">
        <f>IF(Table15[[#This Row],[Payment_Status]]="Pending",1,0)</f>
        <v>0</v>
      </c>
      <c r="Y1703" s="72" t="s">
        <v>38</v>
      </c>
      <c r="Z1703" s="72" t="s">
        <v>44</v>
      </c>
      <c r="AA1703" s="72" t="s">
        <v>85</v>
      </c>
      <c r="AB1703" s="72">
        <v>254.02</v>
      </c>
      <c r="AC1703" s="72">
        <v>128.03</v>
      </c>
      <c r="AD1703" s="72" t="s">
        <v>46</v>
      </c>
      <c r="AE1703" s="73">
        <v>42351</v>
      </c>
      <c r="AF1703" s="72">
        <v>18</v>
      </c>
      <c r="AG1703" s="76" t="s">
        <v>40</v>
      </c>
    </row>
    <row r="1704" spans="5:33" x14ac:dyDescent="0.3">
      <c r="E1704" s="71" t="s">
        <v>3721</v>
      </c>
      <c r="F1704" s="72" t="s">
        <v>5698</v>
      </c>
      <c r="G1704" s="72" t="s">
        <v>7714</v>
      </c>
      <c r="H1704" s="72" t="s">
        <v>26</v>
      </c>
      <c r="I1704" s="72" t="s">
        <v>8031</v>
      </c>
      <c r="J1704" s="72" t="s">
        <v>8024</v>
      </c>
      <c r="K1704" s="72" t="s">
        <v>3722</v>
      </c>
      <c r="L1704" s="73">
        <v>45528</v>
      </c>
      <c r="M1704" s="74">
        <v>0.8072569444444444</v>
      </c>
      <c r="N1704" s="72">
        <v>222.32</v>
      </c>
      <c r="O1704" s="72">
        <v>4330.8999999999996</v>
      </c>
      <c r="P1704" s="72">
        <v>4553.2199999999903</v>
      </c>
      <c r="Q1704" s="72">
        <v>1399.52</v>
      </c>
      <c r="R1704" s="75">
        <v>45787</v>
      </c>
      <c r="S1704" s="72" t="str">
        <f>TEXT(Table15[[#This Row],[Billing_Date]],"YYYY")</f>
        <v>2025</v>
      </c>
      <c r="T1704" s="75">
        <v>45878</v>
      </c>
      <c r="U1704" s="72" t="s">
        <v>49</v>
      </c>
      <c r="V1704" s="72">
        <f>IF(Table15[[#This Row],[Payment_Status]]="Paid",1,0)</f>
        <v>0</v>
      </c>
      <c r="W1704" s="72">
        <f>IF(Table15[[#This Row],[Payment_Status]]="Unpaid",1,0)</f>
        <v>1</v>
      </c>
      <c r="X1704" s="72">
        <f>IF(Table15[[#This Row],[Payment_Status]]="Pending",1,0)</f>
        <v>0</v>
      </c>
      <c r="Y1704" s="72" t="s">
        <v>50</v>
      </c>
      <c r="Z1704" s="72" t="s">
        <v>44</v>
      </c>
      <c r="AA1704" s="72" t="s">
        <v>63</v>
      </c>
      <c r="AB1704" s="72">
        <v>101.08</v>
      </c>
      <c r="AC1704" s="72">
        <v>121.24</v>
      </c>
      <c r="AD1704" s="72" t="s">
        <v>32</v>
      </c>
      <c r="AE1704" s="73">
        <v>43303</v>
      </c>
      <c r="AF1704" s="72">
        <v>63</v>
      </c>
      <c r="AG1704" s="76" t="s">
        <v>64</v>
      </c>
    </row>
    <row r="1705" spans="5:33" x14ac:dyDescent="0.3">
      <c r="E1705" s="71" t="s">
        <v>3416</v>
      </c>
      <c r="F1705" s="72" t="s">
        <v>5699</v>
      </c>
      <c r="G1705" s="72" t="s">
        <v>7715</v>
      </c>
      <c r="H1705" s="72" t="s">
        <v>30</v>
      </c>
      <c r="I1705" s="72" t="s">
        <v>8029</v>
      </c>
      <c r="J1705" s="72" t="s">
        <v>8020</v>
      </c>
      <c r="K1705" s="72" t="s">
        <v>3417</v>
      </c>
      <c r="L1705" s="73">
        <v>45830</v>
      </c>
      <c r="M1705" s="74">
        <v>0.27696759259259257</v>
      </c>
      <c r="N1705" s="72">
        <v>33.56</v>
      </c>
      <c r="O1705" s="72">
        <v>3455.59</v>
      </c>
      <c r="P1705" s="72">
        <v>3489.15</v>
      </c>
      <c r="Q1705" s="72">
        <v>193.1</v>
      </c>
      <c r="R1705" s="75">
        <v>45834</v>
      </c>
      <c r="S1705" s="72" t="str">
        <f>TEXT(Table15[[#This Row],[Billing_Date]],"YYYY")</f>
        <v>2025</v>
      </c>
      <c r="T1705" s="75">
        <v>45868</v>
      </c>
      <c r="U1705" s="72" t="s">
        <v>37</v>
      </c>
      <c r="V1705" s="72">
        <f>IF(Table15[[#This Row],[Payment_Status]]="Paid",1,0)</f>
        <v>0</v>
      </c>
      <c r="W1705" s="72">
        <f>IF(Table15[[#This Row],[Payment_Status]]="Unpaid",1,0)</f>
        <v>0</v>
      </c>
      <c r="X1705" s="72">
        <f>IF(Table15[[#This Row],[Payment_Status]]="Pending",1,0)</f>
        <v>1</v>
      </c>
      <c r="Y1705" s="72" t="s">
        <v>29</v>
      </c>
      <c r="Z1705" s="72" t="s">
        <v>39</v>
      </c>
      <c r="AA1705" s="72" t="s">
        <v>31</v>
      </c>
      <c r="AB1705" s="72">
        <v>18.89</v>
      </c>
      <c r="AC1705" s="72">
        <v>14.67</v>
      </c>
      <c r="AD1705" s="72" t="s">
        <v>32</v>
      </c>
      <c r="AE1705" s="73">
        <v>43003</v>
      </c>
      <c r="AF1705" s="72">
        <v>19</v>
      </c>
      <c r="AG1705" s="76" t="s">
        <v>33</v>
      </c>
    </row>
    <row r="1706" spans="5:33" x14ac:dyDescent="0.3">
      <c r="E1706" s="71" t="s">
        <v>3418</v>
      </c>
      <c r="F1706" s="72" t="s">
        <v>5700</v>
      </c>
      <c r="G1706" s="72" t="s">
        <v>7716</v>
      </c>
      <c r="H1706" s="72" t="s">
        <v>26</v>
      </c>
      <c r="I1706" s="72" t="s">
        <v>8027</v>
      </c>
      <c r="J1706" s="72" t="s">
        <v>8022</v>
      </c>
      <c r="K1706" s="72" t="s">
        <v>3419</v>
      </c>
      <c r="L1706" s="73">
        <v>45687</v>
      </c>
      <c r="M1706" s="74">
        <v>0.41298611111111111</v>
      </c>
      <c r="N1706" s="72">
        <v>333.69</v>
      </c>
      <c r="O1706" s="72">
        <v>1111.2</v>
      </c>
      <c r="P1706" s="72">
        <v>1444.89</v>
      </c>
      <c r="Q1706" s="72">
        <v>2058.6999999999998</v>
      </c>
      <c r="R1706" s="75">
        <v>45691</v>
      </c>
      <c r="S1706" s="72" t="str">
        <f>TEXT(Table15[[#This Row],[Billing_Date]],"YYYY")</f>
        <v>2025</v>
      </c>
      <c r="T1706" s="75">
        <v>45858</v>
      </c>
      <c r="U1706" s="72" t="s">
        <v>28</v>
      </c>
      <c r="V1706" s="72">
        <f>IF(Table15[[#This Row],[Payment_Status]]="Paid",1,0)</f>
        <v>1</v>
      </c>
      <c r="W1706" s="72">
        <f>IF(Table15[[#This Row],[Payment_Status]]="Unpaid",1,0)</f>
        <v>0</v>
      </c>
      <c r="X1706" s="72">
        <f>IF(Table15[[#This Row],[Payment_Status]]="Pending",1,0)</f>
        <v>0</v>
      </c>
      <c r="Y1706" s="72" t="s">
        <v>50</v>
      </c>
      <c r="Z1706" s="72" t="s">
        <v>39</v>
      </c>
      <c r="AA1706" s="72" t="s">
        <v>45</v>
      </c>
      <c r="AB1706" s="72">
        <v>161.69</v>
      </c>
      <c r="AC1706" s="72">
        <v>172</v>
      </c>
      <c r="AD1706" s="72" t="s">
        <v>32</v>
      </c>
      <c r="AE1706" s="73">
        <v>42353</v>
      </c>
      <c r="AF1706" s="72">
        <v>40</v>
      </c>
      <c r="AG1706" s="76" t="s">
        <v>33</v>
      </c>
    </row>
    <row r="1707" spans="5:33" x14ac:dyDescent="0.3">
      <c r="E1707" s="71" t="s">
        <v>3420</v>
      </c>
      <c r="F1707" s="72" t="s">
        <v>5701</v>
      </c>
      <c r="G1707" s="72" t="s">
        <v>7717</v>
      </c>
      <c r="H1707" s="72" t="s">
        <v>35</v>
      </c>
      <c r="I1707" s="72" t="s">
        <v>8027</v>
      </c>
      <c r="J1707" s="72" t="s">
        <v>8022</v>
      </c>
      <c r="K1707" s="72" t="s">
        <v>3421</v>
      </c>
      <c r="L1707" s="73">
        <v>45839</v>
      </c>
      <c r="M1707" s="74">
        <v>0.92622685185185183</v>
      </c>
      <c r="N1707" s="72">
        <v>310.23</v>
      </c>
      <c r="O1707" s="72">
        <v>3570.35</v>
      </c>
      <c r="P1707" s="72">
        <v>3880.58</v>
      </c>
      <c r="Q1707" s="72">
        <v>1693.89</v>
      </c>
      <c r="R1707" s="75">
        <v>45840</v>
      </c>
      <c r="S1707" s="72" t="str">
        <f>TEXT(Table15[[#This Row],[Billing_Date]],"YYYY")</f>
        <v>2025</v>
      </c>
      <c r="T1707" s="75">
        <v>45873</v>
      </c>
      <c r="U1707" s="72" t="s">
        <v>28</v>
      </c>
      <c r="V1707" s="72">
        <f>IF(Table15[[#This Row],[Payment_Status]]="Paid",1,0)</f>
        <v>1</v>
      </c>
      <c r="W1707" s="72">
        <f>IF(Table15[[#This Row],[Payment_Status]]="Unpaid",1,0)</f>
        <v>0</v>
      </c>
      <c r="X1707" s="72">
        <f>IF(Table15[[#This Row],[Payment_Status]]="Pending",1,0)</f>
        <v>0</v>
      </c>
      <c r="Y1707" s="72" t="s">
        <v>38</v>
      </c>
      <c r="Z1707" s="72" t="s">
        <v>39</v>
      </c>
      <c r="AA1707" s="72" t="s">
        <v>45</v>
      </c>
      <c r="AB1707" s="72">
        <v>183.72</v>
      </c>
      <c r="AC1707" s="72">
        <v>126.51</v>
      </c>
      <c r="AD1707" s="72" t="s">
        <v>46</v>
      </c>
      <c r="AE1707" s="73">
        <v>42705</v>
      </c>
      <c r="AF1707" s="72">
        <v>51</v>
      </c>
      <c r="AG1707" s="76" t="s">
        <v>40</v>
      </c>
    </row>
    <row r="1708" spans="5:33" x14ac:dyDescent="0.3">
      <c r="E1708" s="71" t="s">
        <v>3422</v>
      </c>
      <c r="F1708" s="72" t="s">
        <v>5702</v>
      </c>
      <c r="G1708" s="72" t="s">
        <v>7718</v>
      </c>
      <c r="H1708" s="72" t="s">
        <v>26</v>
      </c>
      <c r="I1708" s="72" t="s">
        <v>8031</v>
      </c>
      <c r="J1708" s="72" t="s">
        <v>8024</v>
      </c>
      <c r="K1708" s="72" t="s">
        <v>3423</v>
      </c>
      <c r="L1708" s="73">
        <v>45677</v>
      </c>
      <c r="M1708" s="74">
        <v>0.51070601851851849</v>
      </c>
      <c r="N1708" s="72">
        <v>339.98</v>
      </c>
      <c r="O1708" s="72">
        <v>2473.87</v>
      </c>
      <c r="P1708" s="72">
        <v>2813.85</v>
      </c>
      <c r="Q1708" s="72">
        <v>1944.06</v>
      </c>
      <c r="R1708" s="75">
        <v>45678</v>
      </c>
      <c r="S1708" s="72" t="str">
        <f>TEXT(Table15[[#This Row],[Billing_Date]],"YYYY")</f>
        <v>2025</v>
      </c>
      <c r="T1708" s="75">
        <v>45870</v>
      </c>
      <c r="U1708" s="72" t="s">
        <v>49</v>
      </c>
      <c r="V1708" s="72">
        <f>IF(Table15[[#This Row],[Payment_Status]]="Paid",1,0)</f>
        <v>0</v>
      </c>
      <c r="W1708" s="72">
        <f>IF(Table15[[#This Row],[Payment_Status]]="Unpaid",1,0)</f>
        <v>1</v>
      </c>
      <c r="X1708" s="72">
        <f>IF(Table15[[#This Row],[Payment_Status]]="Pending",1,0)</f>
        <v>0</v>
      </c>
      <c r="Y1708" s="72" t="s">
        <v>38</v>
      </c>
      <c r="Z1708" s="72" t="s">
        <v>39</v>
      </c>
      <c r="AA1708" s="72" t="s">
        <v>31</v>
      </c>
      <c r="AB1708" s="72">
        <v>146.75</v>
      </c>
      <c r="AC1708" s="72">
        <v>193.23</v>
      </c>
      <c r="AD1708" s="72" t="s">
        <v>46</v>
      </c>
      <c r="AE1708" s="73">
        <v>44341</v>
      </c>
      <c r="AF1708" s="72">
        <v>60</v>
      </c>
      <c r="AG1708" s="76" t="s">
        <v>64</v>
      </c>
    </row>
    <row r="1709" spans="5:33" x14ac:dyDescent="0.3">
      <c r="E1709" s="71" t="s">
        <v>3424</v>
      </c>
      <c r="F1709" s="72" t="s">
        <v>5703</v>
      </c>
      <c r="G1709" s="72" t="s">
        <v>7719</v>
      </c>
      <c r="H1709" s="72" t="s">
        <v>30</v>
      </c>
      <c r="I1709" s="72" t="s">
        <v>8030</v>
      </c>
      <c r="J1709" s="72" t="s">
        <v>8023</v>
      </c>
      <c r="K1709" s="72" t="s">
        <v>3425</v>
      </c>
      <c r="L1709" s="73">
        <v>45718</v>
      </c>
      <c r="M1709" s="74">
        <v>0.72843749999999996</v>
      </c>
      <c r="N1709" s="72">
        <v>345.98</v>
      </c>
      <c r="O1709" s="72">
        <v>1187.28</v>
      </c>
      <c r="P1709" s="72">
        <v>1533.26</v>
      </c>
      <c r="Q1709" s="72">
        <v>2087.27</v>
      </c>
      <c r="R1709" s="75">
        <v>45776</v>
      </c>
      <c r="S1709" s="72" t="str">
        <f>TEXT(Table15[[#This Row],[Billing_Date]],"YYYY")</f>
        <v>2025</v>
      </c>
      <c r="T1709" s="75">
        <v>45881</v>
      </c>
      <c r="U1709" s="72" t="s">
        <v>37</v>
      </c>
      <c r="V1709" s="72">
        <f>IF(Table15[[#This Row],[Payment_Status]]="Paid",1,0)</f>
        <v>0</v>
      </c>
      <c r="W1709" s="72">
        <f>IF(Table15[[#This Row],[Payment_Status]]="Unpaid",1,0)</f>
        <v>0</v>
      </c>
      <c r="X1709" s="72">
        <f>IF(Table15[[#This Row],[Payment_Status]]="Pending",1,0)</f>
        <v>1</v>
      </c>
      <c r="Y1709" s="72" t="s">
        <v>43</v>
      </c>
      <c r="Z1709" s="72" t="s">
        <v>39</v>
      </c>
      <c r="AA1709" s="72" t="s">
        <v>31</v>
      </c>
      <c r="AB1709" s="72">
        <v>214.84</v>
      </c>
      <c r="AC1709" s="72">
        <v>131.13999999999999</v>
      </c>
      <c r="AD1709" s="72" t="s">
        <v>32</v>
      </c>
      <c r="AE1709" s="73">
        <v>43085</v>
      </c>
      <c r="AF1709" s="72">
        <v>21</v>
      </c>
      <c r="AG1709" s="76" t="s">
        <v>40</v>
      </c>
    </row>
    <row r="1710" spans="5:33" x14ac:dyDescent="0.3">
      <c r="E1710" s="71" t="s">
        <v>1707</v>
      </c>
      <c r="F1710" s="72" t="s">
        <v>5704</v>
      </c>
      <c r="G1710" s="72" t="s">
        <v>7720</v>
      </c>
      <c r="H1710" s="72" t="s">
        <v>35</v>
      </c>
      <c r="I1710" s="72" t="s">
        <v>8027</v>
      </c>
      <c r="J1710" s="72" t="s">
        <v>8022</v>
      </c>
      <c r="K1710" s="72" t="s">
        <v>1708</v>
      </c>
      <c r="L1710" s="73">
        <v>45688</v>
      </c>
      <c r="M1710" s="74">
        <v>0.8949421296296296</v>
      </c>
      <c r="N1710" s="72">
        <v>168.94</v>
      </c>
      <c r="O1710" s="72">
        <v>2792.37</v>
      </c>
      <c r="P1710" s="72">
        <v>2961.31</v>
      </c>
      <c r="Q1710" s="72">
        <v>1020.56</v>
      </c>
      <c r="R1710" s="75">
        <v>45808</v>
      </c>
      <c r="S1710" s="72" t="str">
        <f>TEXT(Table15[[#This Row],[Billing_Date]],"YYYY")</f>
        <v>2025</v>
      </c>
      <c r="T1710" s="75">
        <v>45876</v>
      </c>
      <c r="U1710" s="72" t="s">
        <v>28</v>
      </c>
      <c r="V1710" s="72">
        <f>IF(Table15[[#This Row],[Payment_Status]]="Paid",1,0)</f>
        <v>1</v>
      </c>
      <c r="W1710" s="72">
        <f>IF(Table15[[#This Row],[Payment_Status]]="Unpaid",1,0)</f>
        <v>0</v>
      </c>
      <c r="X1710" s="72">
        <f>IF(Table15[[#This Row],[Payment_Status]]="Pending",1,0)</f>
        <v>0</v>
      </c>
      <c r="Y1710" s="72" t="s">
        <v>29</v>
      </c>
      <c r="Z1710" s="72" t="s">
        <v>44</v>
      </c>
      <c r="AA1710" s="72" t="s">
        <v>31</v>
      </c>
      <c r="AB1710" s="72">
        <v>79.709999999999994</v>
      </c>
      <c r="AC1710" s="72">
        <v>89.23</v>
      </c>
      <c r="AD1710" s="72" t="s">
        <v>46</v>
      </c>
      <c r="AE1710" s="73">
        <v>43716</v>
      </c>
      <c r="AF1710" s="72">
        <v>42</v>
      </c>
      <c r="AG1710" s="76" t="s">
        <v>40</v>
      </c>
    </row>
    <row r="1711" spans="5:33" x14ac:dyDescent="0.3">
      <c r="E1711" s="71" t="s">
        <v>3428</v>
      </c>
      <c r="F1711" s="72" t="s">
        <v>5367</v>
      </c>
      <c r="G1711" s="72" t="s">
        <v>7721</v>
      </c>
      <c r="H1711" s="72" t="s">
        <v>30</v>
      </c>
      <c r="I1711" s="72" t="s">
        <v>8030</v>
      </c>
      <c r="J1711" s="72" t="s">
        <v>8023</v>
      </c>
      <c r="K1711" s="72" t="s">
        <v>3429</v>
      </c>
      <c r="L1711" s="73">
        <v>45788</v>
      </c>
      <c r="M1711" s="74">
        <v>0.20412037037037037</v>
      </c>
      <c r="N1711" s="72">
        <v>18.14</v>
      </c>
      <c r="O1711" s="72">
        <v>2752.26</v>
      </c>
      <c r="P1711" s="72">
        <v>2770.4</v>
      </c>
      <c r="Q1711" s="72">
        <v>84.72</v>
      </c>
      <c r="R1711" s="75">
        <v>45790</v>
      </c>
      <c r="S1711" s="72" t="str">
        <f>TEXT(Table15[[#This Row],[Billing_Date]],"YYYY")</f>
        <v>2025</v>
      </c>
      <c r="T1711" s="75">
        <v>45875</v>
      </c>
      <c r="U1711" s="72" t="s">
        <v>28</v>
      </c>
      <c r="V1711" s="72">
        <f>IF(Table15[[#This Row],[Payment_Status]]="Paid",1,0)</f>
        <v>1</v>
      </c>
      <c r="W1711" s="72">
        <f>IF(Table15[[#This Row],[Payment_Status]]="Unpaid",1,0)</f>
        <v>0</v>
      </c>
      <c r="X1711" s="72">
        <f>IF(Table15[[#This Row],[Payment_Status]]="Pending",1,0)</f>
        <v>0</v>
      </c>
      <c r="Y1711" s="72" t="s">
        <v>43</v>
      </c>
      <c r="Z1711" s="72" t="s">
        <v>44</v>
      </c>
      <c r="AA1711" s="72" t="s">
        <v>51</v>
      </c>
      <c r="AB1711" s="72">
        <v>9.11</v>
      </c>
      <c r="AC1711" s="72">
        <v>9.0299999999999994</v>
      </c>
      <c r="AD1711" s="72" t="s">
        <v>46</v>
      </c>
      <c r="AE1711" s="73">
        <v>42399</v>
      </c>
      <c r="AF1711" s="72">
        <v>71</v>
      </c>
      <c r="AG1711" s="76" t="s">
        <v>64</v>
      </c>
    </row>
    <row r="1712" spans="5:33" x14ac:dyDescent="0.3">
      <c r="E1712" s="71" t="s">
        <v>3430</v>
      </c>
      <c r="F1712" s="72" t="s">
        <v>5705</v>
      </c>
      <c r="G1712" s="72" t="s">
        <v>7722</v>
      </c>
      <c r="H1712" s="72" t="s">
        <v>26</v>
      </c>
      <c r="I1712" s="72" t="s">
        <v>8030</v>
      </c>
      <c r="J1712" s="72" t="s">
        <v>8023</v>
      </c>
      <c r="K1712" s="72" t="s">
        <v>3431</v>
      </c>
      <c r="L1712" s="73">
        <v>45748</v>
      </c>
      <c r="M1712" s="74">
        <v>0.47146990740740741</v>
      </c>
      <c r="N1712" s="72">
        <v>475.49</v>
      </c>
      <c r="O1712" s="72">
        <v>3577.39</v>
      </c>
      <c r="P1712" s="72">
        <v>4052.88</v>
      </c>
      <c r="Q1712" s="72">
        <v>3488.75</v>
      </c>
      <c r="R1712" s="75">
        <v>45820</v>
      </c>
      <c r="S1712" s="72" t="str">
        <f>TEXT(Table15[[#This Row],[Billing_Date]],"YYYY")</f>
        <v>2025</v>
      </c>
      <c r="T1712" s="75">
        <v>45871</v>
      </c>
      <c r="U1712" s="72" t="s">
        <v>37</v>
      </c>
      <c r="V1712" s="72">
        <f>IF(Table15[[#This Row],[Payment_Status]]="Paid",1,0)</f>
        <v>0</v>
      </c>
      <c r="W1712" s="72">
        <f>IF(Table15[[#This Row],[Payment_Status]]="Unpaid",1,0)</f>
        <v>0</v>
      </c>
      <c r="X1712" s="72">
        <f>IF(Table15[[#This Row],[Payment_Status]]="Pending",1,0)</f>
        <v>1</v>
      </c>
      <c r="Y1712" s="72" t="s">
        <v>50</v>
      </c>
      <c r="Z1712" s="72" t="s">
        <v>44</v>
      </c>
      <c r="AA1712" s="72" t="s">
        <v>31</v>
      </c>
      <c r="AB1712" s="72">
        <v>293.29000000000002</v>
      </c>
      <c r="AC1712" s="72">
        <v>182.2</v>
      </c>
      <c r="AD1712" s="72" t="s">
        <v>32</v>
      </c>
      <c r="AE1712" s="73">
        <v>44563</v>
      </c>
      <c r="AF1712" s="72">
        <v>35</v>
      </c>
      <c r="AG1712" s="76" t="s">
        <v>40</v>
      </c>
    </row>
    <row r="1713" spans="5:33" x14ac:dyDescent="0.3">
      <c r="E1713" s="71" t="s">
        <v>3432</v>
      </c>
      <c r="F1713" s="72" t="s">
        <v>5706</v>
      </c>
      <c r="G1713" s="72" t="s">
        <v>7723</v>
      </c>
      <c r="H1713" s="72" t="s">
        <v>35</v>
      </c>
      <c r="I1713" s="72" t="s">
        <v>8026</v>
      </c>
      <c r="J1713" s="72" t="s">
        <v>8021</v>
      </c>
      <c r="K1713" s="72" t="s">
        <v>3433</v>
      </c>
      <c r="L1713" s="73">
        <v>45617</v>
      </c>
      <c r="M1713" s="74">
        <v>0.55325231481481485</v>
      </c>
      <c r="N1713" s="72">
        <v>358.04</v>
      </c>
      <c r="O1713" s="72">
        <v>4290.26</v>
      </c>
      <c r="P1713" s="72">
        <v>4648.3</v>
      </c>
      <c r="Q1713" s="72">
        <v>1969.16</v>
      </c>
      <c r="R1713" s="75">
        <v>45619</v>
      </c>
      <c r="S1713" s="72" t="str">
        <f>TEXT(Table15[[#This Row],[Billing_Date]],"YYYY")</f>
        <v>2024</v>
      </c>
      <c r="T1713" s="75">
        <v>45872</v>
      </c>
      <c r="U1713" s="72" t="s">
        <v>37</v>
      </c>
      <c r="V1713" s="72">
        <f>IF(Table15[[#This Row],[Payment_Status]]="Paid",1,0)</f>
        <v>0</v>
      </c>
      <c r="W1713" s="72">
        <f>IF(Table15[[#This Row],[Payment_Status]]="Unpaid",1,0)</f>
        <v>0</v>
      </c>
      <c r="X1713" s="72">
        <f>IF(Table15[[#This Row],[Payment_Status]]="Pending",1,0)</f>
        <v>1</v>
      </c>
      <c r="Y1713" s="72" t="s">
        <v>29</v>
      </c>
      <c r="Z1713" s="72" t="s">
        <v>44</v>
      </c>
      <c r="AA1713" s="72" t="s">
        <v>45</v>
      </c>
      <c r="AB1713" s="72">
        <v>186.2</v>
      </c>
      <c r="AC1713" s="72">
        <v>171.84</v>
      </c>
      <c r="AD1713" s="72" t="s">
        <v>46</v>
      </c>
      <c r="AE1713" s="73">
        <v>44542</v>
      </c>
      <c r="AF1713" s="72">
        <v>54</v>
      </c>
      <c r="AG1713" s="76" t="s">
        <v>64</v>
      </c>
    </row>
    <row r="1714" spans="5:33" x14ac:dyDescent="0.3">
      <c r="E1714" s="71" t="s">
        <v>3434</v>
      </c>
      <c r="F1714" s="72" t="s">
        <v>5707</v>
      </c>
      <c r="G1714" s="72" t="s">
        <v>7724</v>
      </c>
      <c r="H1714" s="72" t="s">
        <v>30</v>
      </c>
      <c r="I1714" s="72" t="s">
        <v>8031</v>
      </c>
      <c r="J1714" s="72" t="s">
        <v>8024</v>
      </c>
      <c r="K1714" s="72" t="s">
        <v>3435</v>
      </c>
      <c r="L1714" s="73">
        <v>45564</v>
      </c>
      <c r="M1714" s="74">
        <v>0.24564814814814814</v>
      </c>
      <c r="N1714" s="72">
        <v>37.31</v>
      </c>
      <c r="O1714" s="72">
        <v>1896.22</v>
      </c>
      <c r="P1714" s="72">
        <v>1933.53</v>
      </c>
      <c r="Q1714" s="72">
        <v>193.27</v>
      </c>
      <c r="R1714" s="75">
        <v>45852</v>
      </c>
      <c r="S1714" s="72" t="str">
        <f>TEXT(Table15[[#This Row],[Billing_Date]],"YYYY")</f>
        <v>2025</v>
      </c>
      <c r="T1714" s="75">
        <v>45869</v>
      </c>
      <c r="U1714" s="72" t="s">
        <v>49</v>
      </c>
      <c r="V1714" s="72">
        <f>IF(Table15[[#This Row],[Payment_Status]]="Paid",1,0)</f>
        <v>0</v>
      </c>
      <c r="W1714" s="72">
        <f>IF(Table15[[#This Row],[Payment_Status]]="Unpaid",1,0)</f>
        <v>1</v>
      </c>
      <c r="X1714" s="72">
        <f>IF(Table15[[#This Row],[Payment_Status]]="Pending",1,0)</f>
        <v>0</v>
      </c>
      <c r="Y1714" s="72" t="s">
        <v>29</v>
      </c>
      <c r="Z1714" s="72" t="s">
        <v>39</v>
      </c>
      <c r="AA1714" s="72" t="s">
        <v>85</v>
      </c>
      <c r="AB1714" s="72">
        <v>24.56</v>
      </c>
      <c r="AC1714" s="72">
        <v>12.75</v>
      </c>
      <c r="AD1714" s="72" t="s">
        <v>46</v>
      </c>
      <c r="AE1714" s="73">
        <v>42573</v>
      </c>
      <c r="AF1714" s="72">
        <v>32</v>
      </c>
      <c r="AG1714" s="76" t="s">
        <v>64</v>
      </c>
    </row>
    <row r="1715" spans="5:33" x14ac:dyDescent="0.3">
      <c r="E1715" s="71" t="s">
        <v>3436</v>
      </c>
      <c r="F1715" s="72" t="s">
        <v>5708</v>
      </c>
      <c r="G1715" s="72" t="s">
        <v>7725</v>
      </c>
      <c r="H1715" s="72" t="s">
        <v>26</v>
      </c>
      <c r="I1715" s="72" t="s">
        <v>8030</v>
      </c>
      <c r="J1715" s="72" t="s">
        <v>8023</v>
      </c>
      <c r="K1715" s="72" t="s">
        <v>3437</v>
      </c>
      <c r="L1715" s="73">
        <v>45632</v>
      </c>
      <c r="M1715" s="74">
        <v>0.15688657407407408</v>
      </c>
      <c r="N1715" s="72">
        <v>182.24</v>
      </c>
      <c r="O1715" s="72">
        <v>3450.07</v>
      </c>
      <c r="P1715" s="72">
        <v>3632.31</v>
      </c>
      <c r="Q1715" s="72">
        <v>1041.99</v>
      </c>
      <c r="R1715" s="75">
        <v>45693</v>
      </c>
      <c r="S1715" s="72" t="str">
        <f>TEXT(Table15[[#This Row],[Billing_Date]],"YYYY")</f>
        <v>2025</v>
      </c>
      <c r="T1715" s="75">
        <v>45883</v>
      </c>
      <c r="U1715" s="72" t="s">
        <v>37</v>
      </c>
      <c r="V1715" s="72">
        <f>IF(Table15[[#This Row],[Payment_Status]]="Paid",1,0)</f>
        <v>0</v>
      </c>
      <c r="W1715" s="72">
        <f>IF(Table15[[#This Row],[Payment_Status]]="Unpaid",1,0)</f>
        <v>0</v>
      </c>
      <c r="X1715" s="72">
        <f>IF(Table15[[#This Row],[Payment_Status]]="Pending",1,0)</f>
        <v>1</v>
      </c>
      <c r="Y1715" s="72" t="s">
        <v>58</v>
      </c>
      <c r="Z1715" s="72" t="s">
        <v>44</v>
      </c>
      <c r="AA1715" s="72" t="s">
        <v>51</v>
      </c>
      <c r="AB1715" s="72">
        <v>122.72</v>
      </c>
      <c r="AC1715" s="72">
        <v>59.52</v>
      </c>
      <c r="AD1715" s="72" t="s">
        <v>32</v>
      </c>
      <c r="AE1715" s="73">
        <v>43498</v>
      </c>
      <c r="AF1715" s="72">
        <v>32</v>
      </c>
      <c r="AG1715" s="76" t="s">
        <v>64</v>
      </c>
    </row>
    <row r="1716" spans="5:33" x14ac:dyDescent="0.3">
      <c r="E1716" s="71" t="s">
        <v>3438</v>
      </c>
      <c r="F1716" s="72" t="s">
        <v>5709</v>
      </c>
      <c r="G1716" s="72" t="s">
        <v>7726</v>
      </c>
      <c r="H1716" s="72" t="s">
        <v>26</v>
      </c>
      <c r="I1716" s="72" t="s">
        <v>8031</v>
      </c>
      <c r="J1716" s="72" t="s">
        <v>8024</v>
      </c>
      <c r="K1716" s="72" t="s">
        <v>3439</v>
      </c>
      <c r="L1716" s="73">
        <v>45563</v>
      </c>
      <c r="M1716" s="74">
        <v>0.91862268518518519</v>
      </c>
      <c r="N1716" s="72">
        <v>302.95</v>
      </c>
      <c r="O1716" s="72">
        <v>4729.8999999999996</v>
      </c>
      <c r="P1716" s="72">
        <v>5032.8499999999904</v>
      </c>
      <c r="Q1716" s="72">
        <v>2201.7600000000002</v>
      </c>
      <c r="R1716" s="75">
        <v>45567</v>
      </c>
      <c r="S1716" s="72" t="str">
        <f>TEXT(Table15[[#This Row],[Billing_Date]],"YYYY")</f>
        <v>2024</v>
      </c>
      <c r="T1716" s="75">
        <v>45873</v>
      </c>
      <c r="U1716" s="72" t="s">
        <v>28</v>
      </c>
      <c r="V1716" s="72">
        <f>IF(Table15[[#This Row],[Payment_Status]]="Paid",1,0)</f>
        <v>1</v>
      </c>
      <c r="W1716" s="72">
        <f>IF(Table15[[#This Row],[Payment_Status]]="Unpaid",1,0)</f>
        <v>0</v>
      </c>
      <c r="X1716" s="72">
        <f>IF(Table15[[#This Row],[Payment_Status]]="Pending",1,0)</f>
        <v>0</v>
      </c>
      <c r="Y1716" s="72" t="s">
        <v>29</v>
      </c>
      <c r="Z1716" s="72" t="s">
        <v>39</v>
      </c>
      <c r="AA1716" s="72" t="s">
        <v>51</v>
      </c>
      <c r="AB1716" s="72">
        <v>145.6</v>
      </c>
      <c r="AC1716" s="72">
        <v>157.35</v>
      </c>
      <c r="AD1716" s="72" t="s">
        <v>32</v>
      </c>
      <c r="AE1716" s="73">
        <v>44640</v>
      </c>
      <c r="AF1716" s="72">
        <v>28</v>
      </c>
      <c r="AG1716" s="76" t="s">
        <v>64</v>
      </c>
    </row>
    <row r="1717" spans="5:33" x14ac:dyDescent="0.3">
      <c r="E1717" s="71" t="s">
        <v>3440</v>
      </c>
      <c r="F1717" s="72" t="s">
        <v>5710</v>
      </c>
      <c r="G1717" s="72" t="s">
        <v>7727</v>
      </c>
      <c r="H1717" s="72" t="s">
        <v>26</v>
      </c>
      <c r="I1717" s="72" t="s">
        <v>8026</v>
      </c>
      <c r="J1717" s="72" t="s">
        <v>8021</v>
      </c>
      <c r="K1717" s="72" t="s">
        <v>3441</v>
      </c>
      <c r="L1717" s="73">
        <v>45849</v>
      </c>
      <c r="M1717" s="74">
        <v>2.4791666666666667E-2</v>
      </c>
      <c r="N1717" s="72">
        <v>490.36</v>
      </c>
      <c r="O1717" s="72">
        <v>4503.3900000000003</v>
      </c>
      <c r="P1717" s="72">
        <v>4993.75</v>
      </c>
      <c r="Q1717" s="72">
        <v>3506.32</v>
      </c>
      <c r="R1717" s="75">
        <v>45851</v>
      </c>
      <c r="S1717" s="72" t="str">
        <f>TEXT(Table15[[#This Row],[Billing_Date]],"YYYY")</f>
        <v>2025</v>
      </c>
      <c r="T1717" s="75">
        <v>45869</v>
      </c>
      <c r="U1717" s="72" t="s">
        <v>37</v>
      </c>
      <c r="V1717" s="72">
        <f>IF(Table15[[#This Row],[Payment_Status]]="Paid",1,0)</f>
        <v>0</v>
      </c>
      <c r="W1717" s="72">
        <f>IF(Table15[[#This Row],[Payment_Status]]="Unpaid",1,0)</f>
        <v>0</v>
      </c>
      <c r="X1717" s="72">
        <f>IF(Table15[[#This Row],[Payment_Status]]="Pending",1,0)</f>
        <v>1</v>
      </c>
      <c r="Y1717" s="72" t="s">
        <v>58</v>
      </c>
      <c r="Z1717" s="72" t="s">
        <v>39</v>
      </c>
      <c r="AA1717" s="72" t="s">
        <v>45</v>
      </c>
      <c r="AB1717" s="72">
        <v>312.23</v>
      </c>
      <c r="AC1717" s="72">
        <v>178.13</v>
      </c>
      <c r="AD1717" s="72" t="s">
        <v>46</v>
      </c>
      <c r="AE1717" s="73">
        <v>42272</v>
      </c>
      <c r="AF1717" s="72">
        <v>70</v>
      </c>
      <c r="AG1717" s="76" t="s">
        <v>40</v>
      </c>
    </row>
    <row r="1718" spans="5:33" x14ac:dyDescent="0.3">
      <c r="E1718" s="71" t="s">
        <v>3442</v>
      </c>
      <c r="F1718" s="72" t="s">
        <v>5711</v>
      </c>
      <c r="G1718" s="72" t="s">
        <v>7728</v>
      </c>
      <c r="H1718" s="72" t="s">
        <v>35</v>
      </c>
      <c r="I1718" s="72" t="s">
        <v>8031</v>
      </c>
      <c r="J1718" s="72" t="s">
        <v>8024</v>
      </c>
      <c r="K1718" s="72" t="s">
        <v>3443</v>
      </c>
      <c r="L1718" s="73">
        <v>45568</v>
      </c>
      <c r="M1718" s="74">
        <v>0.26622685185185185</v>
      </c>
      <c r="N1718" s="72">
        <v>351.46</v>
      </c>
      <c r="O1718" s="72">
        <v>1496.74</v>
      </c>
      <c r="P1718" s="72">
        <v>1848.2</v>
      </c>
      <c r="Q1718" s="72">
        <v>2040.88</v>
      </c>
      <c r="R1718" s="75">
        <v>45853</v>
      </c>
      <c r="S1718" s="72" t="str">
        <f>TEXT(Table15[[#This Row],[Billing_Date]],"YYYY")</f>
        <v>2025</v>
      </c>
      <c r="T1718" s="75">
        <v>45880</v>
      </c>
      <c r="U1718" s="72" t="s">
        <v>37</v>
      </c>
      <c r="V1718" s="72">
        <f>IF(Table15[[#This Row],[Payment_Status]]="Paid",1,0)</f>
        <v>0</v>
      </c>
      <c r="W1718" s="72">
        <f>IF(Table15[[#This Row],[Payment_Status]]="Unpaid",1,0)</f>
        <v>0</v>
      </c>
      <c r="X1718" s="72">
        <f>IF(Table15[[#This Row],[Payment_Status]]="Pending",1,0)</f>
        <v>1</v>
      </c>
      <c r="Y1718" s="72" t="s">
        <v>29</v>
      </c>
      <c r="Z1718" s="72" t="s">
        <v>44</v>
      </c>
      <c r="AA1718" s="72" t="s">
        <v>45</v>
      </c>
      <c r="AB1718" s="72">
        <v>182.64</v>
      </c>
      <c r="AC1718" s="72">
        <v>168.82</v>
      </c>
      <c r="AD1718" s="72" t="s">
        <v>32</v>
      </c>
      <c r="AE1718" s="73">
        <v>42400</v>
      </c>
      <c r="AF1718" s="72">
        <v>58</v>
      </c>
      <c r="AG1718" s="76" t="s">
        <v>40</v>
      </c>
    </row>
    <row r="1719" spans="5:33" x14ac:dyDescent="0.3">
      <c r="E1719" s="71" t="s">
        <v>3444</v>
      </c>
      <c r="F1719" s="72" t="s">
        <v>5712</v>
      </c>
      <c r="G1719" s="72" t="s">
        <v>7729</v>
      </c>
      <c r="H1719" s="72" t="s">
        <v>30</v>
      </c>
      <c r="I1719" s="72" t="s">
        <v>8028</v>
      </c>
      <c r="J1719" s="72" t="s">
        <v>8022</v>
      </c>
      <c r="K1719" s="72" t="s">
        <v>3445</v>
      </c>
      <c r="L1719" s="73">
        <v>45720</v>
      </c>
      <c r="M1719" s="74">
        <v>0.49811342592592595</v>
      </c>
      <c r="N1719" s="72">
        <v>262.32</v>
      </c>
      <c r="O1719" s="72">
        <v>3860.04</v>
      </c>
      <c r="P1719" s="72">
        <v>4122.3599999999997</v>
      </c>
      <c r="Q1719" s="72">
        <v>1589.34</v>
      </c>
      <c r="R1719" s="75">
        <v>45722</v>
      </c>
      <c r="S1719" s="72" t="str">
        <f>TEXT(Table15[[#This Row],[Billing_Date]],"YYYY")</f>
        <v>2025</v>
      </c>
      <c r="T1719" s="75">
        <v>45857</v>
      </c>
      <c r="U1719" s="72" t="s">
        <v>28</v>
      </c>
      <c r="V1719" s="72">
        <f>IF(Table15[[#This Row],[Payment_Status]]="Paid",1,0)</f>
        <v>1</v>
      </c>
      <c r="W1719" s="72">
        <f>IF(Table15[[#This Row],[Payment_Status]]="Unpaid",1,0)</f>
        <v>0</v>
      </c>
      <c r="X1719" s="72">
        <f>IF(Table15[[#This Row],[Payment_Status]]="Pending",1,0)</f>
        <v>0</v>
      </c>
      <c r="Y1719" s="72" t="s">
        <v>50</v>
      </c>
      <c r="Z1719" s="72" t="s">
        <v>44</v>
      </c>
      <c r="AA1719" s="72" t="s">
        <v>45</v>
      </c>
      <c r="AB1719" s="72">
        <v>136.29</v>
      </c>
      <c r="AC1719" s="72">
        <v>126.03</v>
      </c>
      <c r="AD1719" s="72" t="s">
        <v>46</v>
      </c>
      <c r="AE1719" s="73">
        <v>42544</v>
      </c>
      <c r="AF1719" s="72">
        <v>61</v>
      </c>
      <c r="AG1719" s="76" t="s">
        <v>40</v>
      </c>
    </row>
    <row r="1720" spans="5:33" x14ac:dyDescent="0.3">
      <c r="E1720" s="71" t="s">
        <v>2624</v>
      </c>
      <c r="F1720" s="72" t="s">
        <v>5713</v>
      </c>
      <c r="G1720" s="72" t="s">
        <v>7730</v>
      </c>
      <c r="H1720" s="72" t="s">
        <v>30</v>
      </c>
      <c r="I1720" s="72" t="s">
        <v>8030</v>
      </c>
      <c r="J1720" s="72" t="s">
        <v>8023</v>
      </c>
      <c r="K1720" s="72" t="s">
        <v>2625</v>
      </c>
      <c r="L1720" s="73">
        <v>45782</v>
      </c>
      <c r="M1720" s="74">
        <v>0.11668981481481482</v>
      </c>
      <c r="N1720" s="72">
        <v>192.85</v>
      </c>
      <c r="O1720" s="72">
        <v>1786.53</v>
      </c>
      <c r="P1720" s="72">
        <v>1979.3799999999901</v>
      </c>
      <c r="Q1720" s="72">
        <v>878.97</v>
      </c>
      <c r="R1720" s="75">
        <v>45785</v>
      </c>
      <c r="S1720" s="72" t="str">
        <f>TEXT(Table15[[#This Row],[Billing_Date]],"YYYY")</f>
        <v>2025</v>
      </c>
      <c r="T1720" s="75">
        <v>45882</v>
      </c>
      <c r="U1720" s="72" t="s">
        <v>49</v>
      </c>
      <c r="V1720" s="72">
        <f>IF(Table15[[#This Row],[Payment_Status]]="Paid",1,0)</f>
        <v>0</v>
      </c>
      <c r="W1720" s="72">
        <f>IF(Table15[[#This Row],[Payment_Status]]="Unpaid",1,0)</f>
        <v>1</v>
      </c>
      <c r="X1720" s="72">
        <f>IF(Table15[[#This Row],[Payment_Status]]="Pending",1,0)</f>
        <v>0</v>
      </c>
      <c r="Y1720" s="72" t="s">
        <v>58</v>
      </c>
      <c r="Z1720" s="72" t="s">
        <v>44</v>
      </c>
      <c r="AA1720" s="72" t="s">
        <v>31</v>
      </c>
      <c r="AB1720" s="72">
        <v>99.64</v>
      </c>
      <c r="AC1720" s="72">
        <v>93.21</v>
      </c>
      <c r="AD1720" s="72" t="s">
        <v>46</v>
      </c>
      <c r="AE1720" s="73">
        <v>42243</v>
      </c>
      <c r="AF1720" s="72">
        <v>66</v>
      </c>
      <c r="AG1720" s="76" t="s">
        <v>64</v>
      </c>
    </row>
    <row r="1721" spans="5:33" x14ac:dyDescent="0.3">
      <c r="E1721" s="71" t="s">
        <v>3448</v>
      </c>
      <c r="F1721" s="72" t="s">
        <v>5714</v>
      </c>
      <c r="G1721" s="72" t="s">
        <v>7731</v>
      </c>
      <c r="H1721" s="72" t="s">
        <v>30</v>
      </c>
      <c r="I1721" s="72" t="s">
        <v>8031</v>
      </c>
      <c r="J1721" s="72" t="s">
        <v>8024</v>
      </c>
      <c r="K1721" s="72" t="s">
        <v>3449</v>
      </c>
      <c r="L1721" s="73">
        <v>45798</v>
      </c>
      <c r="M1721" s="74">
        <v>0.90296296296296297</v>
      </c>
      <c r="N1721" s="72">
        <v>264.2</v>
      </c>
      <c r="O1721" s="72">
        <v>3188.99</v>
      </c>
      <c r="P1721" s="72">
        <v>3453.1899999999901</v>
      </c>
      <c r="Q1721" s="72">
        <v>1230.05</v>
      </c>
      <c r="R1721" s="75">
        <v>45799</v>
      </c>
      <c r="S1721" s="72" t="str">
        <f>TEXT(Table15[[#This Row],[Billing_Date]],"YYYY")</f>
        <v>2025</v>
      </c>
      <c r="T1721" s="75">
        <v>45886</v>
      </c>
      <c r="U1721" s="72" t="s">
        <v>28</v>
      </c>
      <c r="V1721" s="72">
        <f>IF(Table15[[#This Row],[Payment_Status]]="Paid",1,0)</f>
        <v>1</v>
      </c>
      <c r="W1721" s="72">
        <f>IF(Table15[[#This Row],[Payment_Status]]="Unpaid",1,0)</f>
        <v>0</v>
      </c>
      <c r="X1721" s="72">
        <f>IF(Table15[[#This Row],[Payment_Status]]="Pending",1,0)</f>
        <v>0</v>
      </c>
      <c r="Y1721" s="72" t="s">
        <v>38</v>
      </c>
      <c r="Z1721" s="72" t="s">
        <v>30</v>
      </c>
      <c r="AA1721" s="72" t="s">
        <v>45</v>
      </c>
      <c r="AB1721" s="72">
        <v>163.38</v>
      </c>
      <c r="AC1721" s="72">
        <v>100.82</v>
      </c>
      <c r="AD1721" s="72" t="s">
        <v>46</v>
      </c>
      <c r="AE1721" s="73">
        <v>45080</v>
      </c>
      <c r="AF1721" s="72">
        <v>40</v>
      </c>
      <c r="AG1721" s="76" t="s">
        <v>33</v>
      </c>
    </row>
    <row r="1722" spans="5:33" x14ac:dyDescent="0.3">
      <c r="E1722" s="71" t="s">
        <v>196</v>
      </c>
      <c r="F1722" s="72" t="s">
        <v>5715</v>
      </c>
      <c r="G1722" s="72" t="s">
        <v>7732</v>
      </c>
      <c r="H1722" s="72" t="s">
        <v>26</v>
      </c>
      <c r="I1722" s="72" t="s">
        <v>8025</v>
      </c>
      <c r="J1722" s="72" t="s">
        <v>8020</v>
      </c>
      <c r="K1722" s="72" t="s">
        <v>197</v>
      </c>
      <c r="L1722" s="73">
        <v>45848</v>
      </c>
      <c r="M1722" s="74">
        <v>0.41759259259259257</v>
      </c>
      <c r="N1722" s="72">
        <v>109.15</v>
      </c>
      <c r="O1722" s="72">
        <v>1406.2</v>
      </c>
      <c r="P1722" s="72">
        <v>1515.35</v>
      </c>
      <c r="Q1722" s="72">
        <v>649.34</v>
      </c>
      <c r="R1722" s="75">
        <v>45849</v>
      </c>
      <c r="S1722" s="72" t="str">
        <f>TEXT(Table15[[#This Row],[Billing_Date]],"YYYY")</f>
        <v>2025</v>
      </c>
      <c r="T1722" s="75">
        <v>45872</v>
      </c>
      <c r="U1722" s="72" t="s">
        <v>49</v>
      </c>
      <c r="V1722" s="72">
        <f>IF(Table15[[#This Row],[Payment_Status]]="Paid",1,0)</f>
        <v>0</v>
      </c>
      <c r="W1722" s="72">
        <f>IF(Table15[[#This Row],[Payment_Status]]="Unpaid",1,0)</f>
        <v>1</v>
      </c>
      <c r="X1722" s="72">
        <f>IF(Table15[[#This Row],[Payment_Status]]="Pending",1,0)</f>
        <v>0</v>
      </c>
      <c r="Y1722" s="72" t="s">
        <v>50</v>
      </c>
      <c r="Z1722" s="72" t="s">
        <v>44</v>
      </c>
      <c r="AA1722" s="72" t="s">
        <v>63</v>
      </c>
      <c r="AB1722" s="72">
        <v>67.47</v>
      </c>
      <c r="AC1722" s="72">
        <v>41.68</v>
      </c>
      <c r="AD1722" s="72" t="s">
        <v>32</v>
      </c>
      <c r="AE1722" s="73">
        <v>44288</v>
      </c>
      <c r="AF1722" s="72">
        <v>19</v>
      </c>
      <c r="AG1722" s="76" t="s">
        <v>33</v>
      </c>
    </row>
    <row r="1723" spans="5:33" x14ac:dyDescent="0.3">
      <c r="E1723" s="71" t="s">
        <v>3452</v>
      </c>
      <c r="F1723" s="72" t="s">
        <v>5716</v>
      </c>
      <c r="G1723" s="72" t="s">
        <v>7733</v>
      </c>
      <c r="H1723" s="72" t="s">
        <v>30</v>
      </c>
      <c r="I1723" s="72" t="s">
        <v>8031</v>
      </c>
      <c r="J1723" s="72" t="s">
        <v>8024</v>
      </c>
      <c r="K1723" s="72" t="s">
        <v>3453</v>
      </c>
      <c r="L1723" s="73">
        <v>45615</v>
      </c>
      <c r="M1723" s="74">
        <v>8.2060185185185187E-3</v>
      </c>
      <c r="N1723" s="72">
        <v>330.73</v>
      </c>
      <c r="O1723" s="72">
        <v>3870.26</v>
      </c>
      <c r="P1723" s="72">
        <v>4200.99</v>
      </c>
      <c r="Q1723" s="72">
        <v>1956.81</v>
      </c>
      <c r="R1723" s="75">
        <v>45619</v>
      </c>
      <c r="S1723" s="72" t="str">
        <f>TEXT(Table15[[#This Row],[Billing_Date]],"YYYY")</f>
        <v>2024</v>
      </c>
      <c r="T1723" s="75">
        <v>45869</v>
      </c>
      <c r="U1723" s="72" t="s">
        <v>28</v>
      </c>
      <c r="V1723" s="72">
        <f>IF(Table15[[#This Row],[Payment_Status]]="Paid",1,0)</f>
        <v>1</v>
      </c>
      <c r="W1723" s="72">
        <f>IF(Table15[[#This Row],[Payment_Status]]="Unpaid",1,0)</f>
        <v>0</v>
      </c>
      <c r="X1723" s="72">
        <f>IF(Table15[[#This Row],[Payment_Status]]="Pending",1,0)</f>
        <v>0</v>
      </c>
      <c r="Y1723" s="72" t="s">
        <v>50</v>
      </c>
      <c r="Z1723" s="72" t="s">
        <v>44</v>
      </c>
      <c r="AA1723" s="72" t="s">
        <v>63</v>
      </c>
      <c r="AB1723" s="72">
        <v>190.12</v>
      </c>
      <c r="AC1723" s="72">
        <v>140.61000000000001</v>
      </c>
      <c r="AD1723" s="72" t="s">
        <v>46</v>
      </c>
      <c r="AE1723" s="73">
        <v>44794</v>
      </c>
      <c r="AF1723" s="72">
        <v>68</v>
      </c>
      <c r="AG1723" s="76" t="s">
        <v>64</v>
      </c>
    </row>
    <row r="1724" spans="5:33" x14ac:dyDescent="0.3">
      <c r="E1724" s="71" t="s">
        <v>3454</v>
      </c>
      <c r="F1724" s="72" t="s">
        <v>5717</v>
      </c>
      <c r="G1724" s="72" t="s">
        <v>7734</v>
      </c>
      <c r="H1724" s="72" t="s">
        <v>26</v>
      </c>
      <c r="I1724" s="72" t="s">
        <v>8030</v>
      </c>
      <c r="J1724" s="72" t="s">
        <v>8023</v>
      </c>
      <c r="K1724" s="72" t="s">
        <v>3455</v>
      </c>
      <c r="L1724" s="73">
        <v>45783</v>
      </c>
      <c r="M1724" s="74">
        <v>0.42813657407407407</v>
      </c>
      <c r="N1724" s="72">
        <v>485.91</v>
      </c>
      <c r="O1724" s="72">
        <v>3364.17</v>
      </c>
      <c r="P1724" s="72">
        <v>3850.08</v>
      </c>
      <c r="Q1724" s="72">
        <v>2718.79</v>
      </c>
      <c r="R1724" s="75">
        <v>45787</v>
      </c>
      <c r="S1724" s="72" t="str">
        <f>TEXT(Table15[[#This Row],[Billing_Date]],"YYYY")</f>
        <v>2025</v>
      </c>
      <c r="T1724" s="75">
        <v>45871</v>
      </c>
      <c r="U1724" s="72" t="s">
        <v>37</v>
      </c>
      <c r="V1724" s="72">
        <f>IF(Table15[[#This Row],[Payment_Status]]="Paid",1,0)</f>
        <v>0</v>
      </c>
      <c r="W1724" s="72">
        <f>IF(Table15[[#This Row],[Payment_Status]]="Unpaid",1,0)</f>
        <v>0</v>
      </c>
      <c r="X1724" s="72">
        <f>IF(Table15[[#This Row],[Payment_Status]]="Pending",1,0)</f>
        <v>1</v>
      </c>
      <c r="Y1724" s="72" t="s">
        <v>38</v>
      </c>
      <c r="Z1724" s="72" t="s">
        <v>44</v>
      </c>
      <c r="AA1724" s="72" t="s">
        <v>45</v>
      </c>
      <c r="AB1724" s="72">
        <v>230.4</v>
      </c>
      <c r="AC1724" s="72">
        <v>255.51</v>
      </c>
      <c r="AD1724" s="72" t="s">
        <v>46</v>
      </c>
      <c r="AE1724" s="73">
        <v>44948</v>
      </c>
      <c r="AF1724" s="72">
        <v>21</v>
      </c>
      <c r="AG1724" s="76" t="s">
        <v>33</v>
      </c>
    </row>
    <row r="1725" spans="5:33" x14ac:dyDescent="0.3">
      <c r="E1725" s="71" t="s">
        <v>3456</v>
      </c>
      <c r="F1725" s="72" t="s">
        <v>5718</v>
      </c>
      <c r="G1725" s="72" t="s">
        <v>7735</v>
      </c>
      <c r="H1725" s="72" t="s">
        <v>30</v>
      </c>
      <c r="I1725" s="72" t="s">
        <v>8026</v>
      </c>
      <c r="J1725" s="72" t="s">
        <v>8021</v>
      </c>
      <c r="K1725" s="72" t="s">
        <v>3457</v>
      </c>
      <c r="L1725" s="73">
        <v>45602</v>
      </c>
      <c r="M1725" s="74">
        <v>0.30582175925925925</v>
      </c>
      <c r="N1725" s="72">
        <v>431.73</v>
      </c>
      <c r="O1725" s="72">
        <v>3756.18</v>
      </c>
      <c r="P1725" s="72">
        <v>4187.91</v>
      </c>
      <c r="Q1725" s="72">
        <v>2022.9</v>
      </c>
      <c r="R1725" s="75">
        <v>45604</v>
      </c>
      <c r="S1725" s="72" t="str">
        <f>TEXT(Table15[[#This Row],[Billing_Date]],"YYYY")</f>
        <v>2024</v>
      </c>
      <c r="T1725" s="75">
        <v>45865</v>
      </c>
      <c r="U1725" s="72" t="s">
        <v>49</v>
      </c>
      <c r="V1725" s="72">
        <f>IF(Table15[[#This Row],[Payment_Status]]="Paid",1,0)</f>
        <v>0</v>
      </c>
      <c r="W1725" s="72">
        <f>IF(Table15[[#This Row],[Payment_Status]]="Unpaid",1,0)</f>
        <v>1</v>
      </c>
      <c r="X1725" s="72">
        <f>IF(Table15[[#This Row],[Payment_Status]]="Pending",1,0)</f>
        <v>0</v>
      </c>
      <c r="Y1725" s="72" t="s">
        <v>38</v>
      </c>
      <c r="Z1725" s="72" t="s">
        <v>30</v>
      </c>
      <c r="AA1725" s="72" t="s">
        <v>85</v>
      </c>
      <c r="AB1725" s="72">
        <v>274.57</v>
      </c>
      <c r="AC1725" s="72">
        <v>157.16</v>
      </c>
      <c r="AD1725" s="72" t="s">
        <v>32</v>
      </c>
      <c r="AE1725" s="73">
        <v>44021</v>
      </c>
      <c r="AF1725" s="72">
        <v>41</v>
      </c>
      <c r="AG1725" s="76" t="s">
        <v>33</v>
      </c>
    </row>
    <row r="1726" spans="5:33" x14ac:dyDescent="0.3">
      <c r="E1726" s="71" t="s">
        <v>3458</v>
      </c>
      <c r="F1726" s="72" t="s">
        <v>5719</v>
      </c>
      <c r="G1726" s="72" t="s">
        <v>7736</v>
      </c>
      <c r="H1726" s="72" t="s">
        <v>30</v>
      </c>
      <c r="I1726" s="72" t="s">
        <v>8026</v>
      </c>
      <c r="J1726" s="72" t="s">
        <v>8021</v>
      </c>
      <c r="K1726" s="72" t="s">
        <v>3459</v>
      </c>
      <c r="L1726" s="73">
        <v>45511</v>
      </c>
      <c r="M1726" s="74">
        <v>2.2766203703703705E-2</v>
      </c>
      <c r="N1726" s="72">
        <v>207.5</v>
      </c>
      <c r="O1726" s="72">
        <v>1733.62</v>
      </c>
      <c r="P1726" s="72">
        <v>1941.12</v>
      </c>
      <c r="Q1726" s="72">
        <v>1244.3499999999999</v>
      </c>
      <c r="R1726" s="75">
        <v>45822</v>
      </c>
      <c r="S1726" s="72" t="str">
        <f>TEXT(Table15[[#This Row],[Billing_Date]],"YYYY")</f>
        <v>2025</v>
      </c>
      <c r="T1726" s="75">
        <v>45867</v>
      </c>
      <c r="U1726" s="72" t="s">
        <v>49</v>
      </c>
      <c r="V1726" s="72">
        <f>IF(Table15[[#This Row],[Payment_Status]]="Paid",1,0)</f>
        <v>0</v>
      </c>
      <c r="W1726" s="72">
        <f>IF(Table15[[#This Row],[Payment_Status]]="Unpaid",1,0)</f>
        <v>1</v>
      </c>
      <c r="X1726" s="72">
        <f>IF(Table15[[#This Row],[Payment_Status]]="Pending",1,0)</f>
        <v>0</v>
      </c>
      <c r="Y1726" s="72" t="s">
        <v>29</v>
      </c>
      <c r="Z1726" s="72" t="s">
        <v>39</v>
      </c>
      <c r="AA1726" s="72" t="s">
        <v>63</v>
      </c>
      <c r="AB1726" s="72">
        <v>112.06</v>
      </c>
      <c r="AC1726" s="72">
        <v>95.44</v>
      </c>
      <c r="AD1726" s="72" t="s">
        <v>46</v>
      </c>
      <c r="AE1726" s="73">
        <v>42435</v>
      </c>
      <c r="AF1726" s="72">
        <v>39</v>
      </c>
      <c r="AG1726" s="76" t="s">
        <v>64</v>
      </c>
    </row>
    <row r="1727" spans="5:33" x14ac:dyDescent="0.3">
      <c r="E1727" s="71" t="s">
        <v>3460</v>
      </c>
      <c r="F1727" s="72" t="s">
        <v>5720</v>
      </c>
      <c r="G1727" s="72" t="s">
        <v>7737</v>
      </c>
      <c r="H1727" s="72" t="s">
        <v>35</v>
      </c>
      <c r="I1727" s="72" t="s">
        <v>8030</v>
      </c>
      <c r="J1727" s="72" t="s">
        <v>8023</v>
      </c>
      <c r="K1727" s="72" t="s">
        <v>3461</v>
      </c>
      <c r="L1727" s="73">
        <v>45592</v>
      </c>
      <c r="M1727" s="74">
        <v>0.22212962962962962</v>
      </c>
      <c r="N1727" s="72">
        <v>37.49</v>
      </c>
      <c r="O1727" s="72">
        <v>1742.92</v>
      </c>
      <c r="P1727" s="72">
        <v>1780.41</v>
      </c>
      <c r="Q1727" s="72">
        <v>252.43</v>
      </c>
      <c r="R1727" s="75">
        <v>45595</v>
      </c>
      <c r="S1727" s="72" t="str">
        <f>TEXT(Table15[[#This Row],[Billing_Date]],"YYYY")</f>
        <v>2024</v>
      </c>
      <c r="T1727" s="75">
        <v>45869</v>
      </c>
      <c r="U1727" s="72" t="s">
        <v>37</v>
      </c>
      <c r="V1727" s="72">
        <f>IF(Table15[[#This Row],[Payment_Status]]="Paid",1,0)</f>
        <v>0</v>
      </c>
      <c r="W1727" s="72">
        <f>IF(Table15[[#This Row],[Payment_Status]]="Unpaid",1,0)</f>
        <v>0</v>
      </c>
      <c r="X1727" s="72">
        <f>IF(Table15[[#This Row],[Payment_Status]]="Pending",1,0)</f>
        <v>1</v>
      </c>
      <c r="Y1727" s="72" t="s">
        <v>50</v>
      </c>
      <c r="Z1727" s="72" t="s">
        <v>30</v>
      </c>
      <c r="AA1727" s="72" t="s">
        <v>31</v>
      </c>
      <c r="AB1727" s="72">
        <v>16.79</v>
      </c>
      <c r="AC1727" s="72">
        <v>20.7</v>
      </c>
      <c r="AD1727" s="72" t="s">
        <v>32</v>
      </c>
      <c r="AE1727" s="73">
        <v>45033</v>
      </c>
      <c r="AF1727" s="72">
        <v>34</v>
      </c>
      <c r="AG1727" s="76" t="s">
        <v>33</v>
      </c>
    </row>
    <row r="1728" spans="5:33" x14ac:dyDescent="0.3">
      <c r="E1728" s="71" t="s">
        <v>1250</v>
      </c>
      <c r="F1728" s="72" t="s">
        <v>5721</v>
      </c>
      <c r="G1728" s="72" t="s">
        <v>7738</v>
      </c>
      <c r="H1728" s="72" t="s">
        <v>30</v>
      </c>
      <c r="I1728" s="72" t="s">
        <v>8028</v>
      </c>
      <c r="J1728" s="72" t="s">
        <v>8022</v>
      </c>
      <c r="K1728" s="72" t="s">
        <v>1251</v>
      </c>
      <c r="L1728" s="73">
        <v>45749</v>
      </c>
      <c r="M1728" s="74">
        <v>0.58635416666666662</v>
      </c>
      <c r="N1728" s="72">
        <v>447.83</v>
      </c>
      <c r="O1728" s="72">
        <v>1818.38</v>
      </c>
      <c r="P1728" s="72">
        <v>2266.21</v>
      </c>
      <c r="Q1728" s="72">
        <v>2210.69</v>
      </c>
      <c r="R1728" s="75">
        <v>45749</v>
      </c>
      <c r="S1728" s="72" t="str">
        <f>TEXT(Table15[[#This Row],[Billing_Date]],"YYYY")</f>
        <v>2025</v>
      </c>
      <c r="T1728" s="75">
        <v>45863</v>
      </c>
      <c r="U1728" s="72" t="s">
        <v>49</v>
      </c>
      <c r="V1728" s="72">
        <f>IF(Table15[[#This Row],[Payment_Status]]="Paid",1,0)</f>
        <v>0</v>
      </c>
      <c r="W1728" s="72">
        <f>IF(Table15[[#This Row],[Payment_Status]]="Unpaid",1,0)</f>
        <v>1</v>
      </c>
      <c r="X1728" s="72">
        <f>IF(Table15[[#This Row],[Payment_Status]]="Pending",1,0)</f>
        <v>0</v>
      </c>
      <c r="Y1728" s="72" t="s">
        <v>43</v>
      </c>
      <c r="Z1728" s="72" t="s">
        <v>30</v>
      </c>
      <c r="AA1728" s="72" t="s">
        <v>63</v>
      </c>
      <c r="AB1728" s="72">
        <v>273.61</v>
      </c>
      <c r="AC1728" s="72">
        <v>174.22</v>
      </c>
      <c r="AD1728" s="72" t="s">
        <v>46</v>
      </c>
      <c r="AE1728" s="73">
        <v>42482</v>
      </c>
      <c r="AF1728" s="72">
        <v>40</v>
      </c>
      <c r="AG1728" s="76" t="s">
        <v>40</v>
      </c>
    </row>
    <row r="1729" spans="5:33" x14ac:dyDescent="0.3">
      <c r="E1729" s="71" t="s">
        <v>624</v>
      </c>
      <c r="F1729" s="72" t="s">
        <v>5722</v>
      </c>
      <c r="G1729" s="72" t="s">
        <v>7739</v>
      </c>
      <c r="H1729" s="72" t="s">
        <v>30</v>
      </c>
      <c r="I1729" s="72" t="s">
        <v>8027</v>
      </c>
      <c r="J1729" s="72" t="s">
        <v>8022</v>
      </c>
      <c r="K1729" s="72" t="s">
        <v>625</v>
      </c>
      <c r="L1729" s="73">
        <v>45848</v>
      </c>
      <c r="M1729" s="74">
        <v>0.23021990740740741</v>
      </c>
      <c r="N1729" s="72">
        <v>284.81</v>
      </c>
      <c r="O1729" s="72">
        <v>4841.99</v>
      </c>
      <c r="P1729" s="72">
        <v>5126.8</v>
      </c>
      <c r="Q1729" s="72">
        <v>1870.28</v>
      </c>
      <c r="R1729" s="75">
        <v>45850</v>
      </c>
      <c r="S1729" s="72" t="str">
        <f>TEXT(Table15[[#This Row],[Billing_Date]],"YYYY")</f>
        <v>2025</v>
      </c>
      <c r="T1729" s="75">
        <v>45868</v>
      </c>
      <c r="U1729" s="72" t="s">
        <v>49</v>
      </c>
      <c r="V1729" s="72">
        <f>IF(Table15[[#This Row],[Payment_Status]]="Paid",1,0)</f>
        <v>0</v>
      </c>
      <c r="W1729" s="72">
        <f>IF(Table15[[#This Row],[Payment_Status]]="Unpaid",1,0)</f>
        <v>1</v>
      </c>
      <c r="X1729" s="72">
        <f>IF(Table15[[#This Row],[Payment_Status]]="Pending",1,0)</f>
        <v>0</v>
      </c>
      <c r="Y1729" s="72" t="s">
        <v>58</v>
      </c>
      <c r="Z1729" s="72" t="s">
        <v>39</v>
      </c>
      <c r="AA1729" s="72" t="s">
        <v>51</v>
      </c>
      <c r="AB1729" s="72">
        <v>147.79</v>
      </c>
      <c r="AC1729" s="72">
        <v>137.02000000000001</v>
      </c>
      <c r="AD1729" s="72" t="s">
        <v>46</v>
      </c>
      <c r="AE1729" s="73">
        <v>44438</v>
      </c>
      <c r="AF1729" s="72">
        <v>37</v>
      </c>
      <c r="AG1729" s="76" t="s">
        <v>64</v>
      </c>
    </row>
    <row r="1730" spans="5:33" x14ac:dyDescent="0.3">
      <c r="E1730" s="71" t="s">
        <v>3466</v>
      </c>
      <c r="F1730" s="72" t="s">
        <v>5723</v>
      </c>
      <c r="G1730" s="72" t="s">
        <v>7740</v>
      </c>
      <c r="H1730" s="72" t="s">
        <v>30</v>
      </c>
      <c r="I1730" s="72" t="s">
        <v>8026</v>
      </c>
      <c r="J1730" s="72" t="s">
        <v>8021</v>
      </c>
      <c r="K1730" s="72" t="s">
        <v>3467</v>
      </c>
      <c r="L1730" s="73">
        <v>45770</v>
      </c>
      <c r="M1730" s="74">
        <v>0.92336805555555557</v>
      </c>
      <c r="N1730" s="72">
        <v>143.38</v>
      </c>
      <c r="O1730" s="72">
        <v>4002.34</v>
      </c>
      <c r="P1730" s="72">
        <v>4145.72</v>
      </c>
      <c r="Q1730" s="72">
        <v>906.1</v>
      </c>
      <c r="R1730" s="75">
        <v>45773</v>
      </c>
      <c r="S1730" s="72" t="str">
        <f>TEXT(Table15[[#This Row],[Billing_Date]],"YYYY")</f>
        <v>2025</v>
      </c>
      <c r="T1730" s="75">
        <v>45868</v>
      </c>
      <c r="U1730" s="72" t="s">
        <v>28</v>
      </c>
      <c r="V1730" s="72">
        <f>IF(Table15[[#This Row],[Payment_Status]]="Paid",1,0)</f>
        <v>1</v>
      </c>
      <c r="W1730" s="72">
        <f>IF(Table15[[#This Row],[Payment_Status]]="Unpaid",1,0)</f>
        <v>0</v>
      </c>
      <c r="X1730" s="72">
        <f>IF(Table15[[#This Row],[Payment_Status]]="Pending",1,0)</f>
        <v>0</v>
      </c>
      <c r="Y1730" s="72" t="s">
        <v>38</v>
      </c>
      <c r="Z1730" s="72" t="s">
        <v>44</v>
      </c>
      <c r="AA1730" s="72" t="s">
        <v>51</v>
      </c>
      <c r="AB1730" s="72">
        <v>65.819999999999993</v>
      </c>
      <c r="AC1730" s="72">
        <v>77.56</v>
      </c>
      <c r="AD1730" s="72" t="s">
        <v>46</v>
      </c>
      <c r="AE1730" s="73">
        <v>42815</v>
      </c>
      <c r="AF1730" s="72">
        <v>64</v>
      </c>
      <c r="AG1730" s="76" t="s">
        <v>33</v>
      </c>
    </row>
    <row r="1731" spans="5:33" x14ac:dyDescent="0.3">
      <c r="E1731" s="71" t="s">
        <v>3468</v>
      </c>
      <c r="F1731" s="72" t="s">
        <v>5724</v>
      </c>
      <c r="G1731" s="72" t="s">
        <v>7741</v>
      </c>
      <c r="H1731" s="72" t="s">
        <v>30</v>
      </c>
      <c r="I1731" s="72" t="s">
        <v>8026</v>
      </c>
      <c r="J1731" s="72" t="s">
        <v>8021</v>
      </c>
      <c r="K1731" s="72" t="s">
        <v>3469</v>
      </c>
      <c r="L1731" s="73">
        <v>45787</v>
      </c>
      <c r="M1731" s="74">
        <v>0.46744212962962961</v>
      </c>
      <c r="N1731" s="72">
        <v>404.62</v>
      </c>
      <c r="O1731" s="72">
        <v>3128.34</v>
      </c>
      <c r="P1731" s="72">
        <v>3532.96</v>
      </c>
      <c r="Q1731" s="72">
        <v>2099.2199999999998</v>
      </c>
      <c r="R1731" s="75">
        <v>45794</v>
      </c>
      <c r="S1731" s="72" t="str">
        <f>TEXT(Table15[[#This Row],[Billing_Date]],"YYYY")</f>
        <v>2025</v>
      </c>
      <c r="T1731" s="75">
        <v>45876</v>
      </c>
      <c r="U1731" s="72" t="s">
        <v>49</v>
      </c>
      <c r="V1731" s="72">
        <f>IF(Table15[[#This Row],[Payment_Status]]="Paid",1,0)</f>
        <v>0</v>
      </c>
      <c r="W1731" s="72">
        <f>IF(Table15[[#This Row],[Payment_Status]]="Unpaid",1,0)</f>
        <v>1</v>
      </c>
      <c r="X1731" s="72">
        <f>IF(Table15[[#This Row],[Payment_Status]]="Pending",1,0)</f>
        <v>0</v>
      </c>
      <c r="Y1731" s="72" t="s">
        <v>38</v>
      </c>
      <c r="Z1731" s="72" t="s">
        <v>30</v>
      </c>
      <c r="AA1731" s="72" t="s">
        <v>45</v>
      </c>
      <c r="AB1731" s="72">
        <v>262.69</v>
      </c>
      <c r="AC1731" s="72">
        <v>141.93</v>
      </c>
      <c r="AD1731" s="72" t="s">
        <v>32</v>
      </c>
      <c r="AE1731" s="73">
        <v>45171</v>
      </c>
      <c r="AF1731" s="72">
        <v>70</v>
      </c>
      <c r="AG1731" s="76" t="s">
        <v>33</v>
      </c>
    </row>
    <row r="1732" spans="5:33" x14ac:dyDescent="0.3">
      <c r="E1732" s="71" t="s">
        <v>3470</v>
      </c>
      <c r="F1732" s="72" t="s">
        <v>5725</v>
      </c>
      <c r="G1732" s="72" t="s">
        <v>7742</v>
      </c>
      <c r="H1732" s="72" t="s">
        <v>26</v>
      </c>
      <c r="I1732" s="72" t="s">
        <v>8030</v>
      </c>
      <c r="J1732" s="72" t="s">
        <v>8023</v>
      </c>
      <c r="K1732" s="72" t="s">
        <v>3471</v>
      </c>
      <c r="L1732" s="73">
        <v>45749</v>
      </c>
      <c r="M1732" s="74">
        <v>0.19376157407407407</v>
      </c>
      <c r="N1732" s="72">
        <v>274.02</v>
      </c>
      <c r="O1732" s="72">
        <v>2367.71</v>
      </c>
      <c r="P1732" s="72">
        <v>2641.73</v>
      </c>
      <c r="Q1732" s="72">
        <v>1362.19</v>
      </c>
      <c r="R1732" s="75">
        <v>45751</v>
      </c>
      <c r="S1732" s="72" t="str">
        <f>TEXT(Table15[[#This Row],[Billing_Date]],"YYYY")</f>
        <v>2025</v>
      </c>
      <c r="T1732" s="75">
        <v>45868</v>
      </c>
      <c r="U1732" s="72" t="s">
        <v>28</v>
      </c>
      <c r="V1732" s="72">
        <f>IF(Table15[[#This Row],[Payment_Status]]="Paid",1,0)</f>
        <v>1</v>
      </c>
      <c r="W1732" s="72">
        <f>IF(Table15[[#This Row],[Payment_Status]]="Unpaid",1,0)</f>
        <v>0</v>
      </c>
      <c r="X1732" s="72">
        <f>IF(Table15[[#This Row],[Payment_Status]]="Pending",1,0)</f>
        <v>0</v>
      </c>
      <c r="Y1732" s="72" t="s">
        <v>43</v>
      </c>
      <c r="Z1732" s="72" t="s">
        <v>30</v>
      </c>
      <c r="AA1732" s="72" t="s">
        <v>63</v>
      </c>
      <c r="AB1732" s="72">
        <v>148.44</v>
      </c>
      <c r="AC1732" s="72">
        <v>125.58</v>
      </c>
      <c r="AD1732" s="72" t="s">
        <v>46</v>
      </c>
      <c r="AE1732" s="73">
        <v>42642</v>
      </c>
      <c r="AF1732" s="72">
        <v>50</v>
      </c>
      <c r="AG1732" s="76" t="s">
        <v>64</v>
      </c>
    </row>
    <row r="1733" spans="5:33" x14ac:dyDescent="0.3">
      <c r="E1733" s="71" t="s">
        <v>3472</v>
      </c>
      <c r="F1733" s="72" t="s">
        <v>5726</v>
      </c>
      <c r="G1733" s="72" t="s">
        <v>7743</v>
      </c>
      <c r="H1733" s="72" t="s">
        <v>35</v>
      </c>
      <c r="I1733" s="72" t="s">
        <v>8027</v>
      </c>
      <c r="J1733" s="72" t="s">
        <v>8022</v>
      </c>
      <c r="K1733" s="72" t="s">
        <v>3473</v>
      </c>
      <c r="L1733" s="73">
        <v>45560</v>
      </c>
      <c r="M1733" s="74">
        <v>0.30822916666666667</v>
      </c>
      <c r="N1733" s="72">
        <v>437.56</v>
      </c>
      <c r="O1733" s="72">
        <v>1831.55</v>
      </c>
      <c r="P1733" s="72">
        <v>2269.11</v>
      </c>
      <c r="Q1733" s="72">
        <v>2511.94</v>
      </c>
      <c r="R1733" s="75">
        <v>45769</v>
      </c>
      <c r="S1733" s="72" t="str">
        <f>TEXT(Table15[[#This Row],[Billing_Date]],"YYYY")</f>
        <v>2025</v>
      </c>
      <c r="T1733" s="75">
        <v>45862</v>
      </c>
      <c r="U1733" s="72" t="s">
        <v>49</v>
      </c>
      <c r="V1733" s="72">
        <f>IF(Table15[[#This Row],[Payment_Status]]="Paid",1,0)</f>
        <v>0</v>
      </c>
      <c r="W1733" s="72">
        <f>IF(Table15[[#This Row],[Payment_Status]]="Unpaid",1,0)</f>
        <v>1</v>
      </c>
      <c r="X1733" s="72">
        <f>IF(Table15[[#This Row],[Payment_Status]]="Pending",1,0)</f>
        <v>0</v>
      </c>
      <c r="Y1733" s="72" t="s">
        <v>58</v>
      </c>
      <c r="Z1733" s="72" t="s">
        <v>44</v>
      </c>
      <c r="AA1733" s="72" t="s">
        <v>31</v>
      </c>
      <c r="AB1733" s="72">
        <v>240.34</v>
      </c>
      <c r="AC1733" s="72">
        <v>197.22</v>
      </c>
      <c r="AD1733" s="72" t="s">
        <v>46</v>
      </c>
      <c r="AE1733" s="73">
        <v>44976</v>
      </c>
      <c r="AF1733" s="72">
        <v>48</v>
      </c>
      <c r="AG1733" s="76" t="s">
        <v>33</v>
      </c>
    </row>
    <row r="1734" spans="5:33" x14ac:dyDescent="0.3">
      <c r="E1734" s="71" t="s">
        <v>3474</v>
      </c>
      <c r="F1734" s="72" t="s">
        <v>5727</v>
      </c>
      <c r="G1734" s="72" t="s">
        <v>7744</v>
      </c>
      <c r="H1734" s="72" t="s">
        <v>26</v>
      </c>
      <c r="I1734" s="72" t="s">
        <v>8026</v>
      </c>
      <c r="J1734" s="72" t="s">
        <v>8021</v>
      </c>
      <c r="K1734" s="72" t="s">
        <v>3475</v>
      </c>
      <c r="L1734" s="73">
        <v>45716</v>
      </c>
      <c r="M1734" s="74">
        <v>0.46619212962962964</v>
      </c>
      <c r="N1734" s="72">
        <v>486.08</v>
      </c>
      <c r="O1734" s="72">
        <v>4598.8500000000004</v>
      </c>
      <c r="P1734" s="72">
        <v>5084.93</v>
      </c>
      <c r="Q1734" s="72">
        <v>3164.4</v>
      </c>
      <c r="R1734" s="75">
        <v>45718</v>
      </c>
      <c r="S1734" s="72" t="str">
        <f>TEXT(Table15[[#This Row],[Billing_Date]],"YYYY")</f>
        <v>2025</v>
      </c>
      <c r="T1734" s="75">
        <v>45878</v>
      </c>
      <c r="U1734" s="72" t="s">
        <v>37</v>
      </c>
      <c r="V1734" s="72">
        <f>IF(Table15[[#This Row],[Payment_Status]]="Paid",1,0)</f>
        <v>0</v>
      </c>
      <c r="W1734" s="72">
        <f>IF(Table15[[#This Row],[Payment_Status]]="Unpaid",1,0)</f>
        <v>0</v>
      </c>
      <c r="X1734" s="72">
        <f>IF(Table15[[#This Row],[Payment_Status]]="Pending",1,0)</f>
        <v>1</v>
      </c>
      <c r="Y1734" s="72" t="s">
        <v>38</v>
      </c>
      <c r="Z1734" s="72" t="s">
        <v>39</v>
      </c>
      <c r="AA1734" s="72" t="s">
        <v>51</v>
      </c>
      <c r="AB1734" s="72">
        <v>309.3</v>
      </c>
      <c r="AC1734" s="72">
        <v>176.78</v>
      </c>
      <c r="AD1734" s="72" t="s">
        <v>32</v>
      </c>
      <c r="AE1734" s="73">
        <v>43145</v>
      </c>
      <c r="AF1734" s="72">
        <v>68</v>
      </c>
      <c r="AG1734" s="76" t="s">
        <v>33</v>
      </c>
    </row>
    <row r="1735" spans="5:33" x14ac:dyDescent="0.3">
      <c r="E1735" s="71" t="s">
        <v>3476</v>
      </c>
      <c r="F1735" s="72" t="s">
        <v>5728</v>
      </c>
      <c r="G1735" s="72" t="s">
        <v>7745</v>
      </c>
      <c r="H1735" s="72" t="s">
        <v>26</v>
      </c>
      <c r="I1735" s="72" t="s">
        <v>8027</v>
      </c>
      <c r="J1735" s="72" t="s">
        <v>8022</v>
      </c>
      <c r="K1735" s="72" t="s">
        <v>3477</v>
      </c>
      <c r="L1735" s="73">
        <v>45577</v>
      </c>
      <c r="M1735" s="74">
        <v>7.7499999999999999E-2</v>
      </c>
      <c r="N1735" s="72">
        <v>86.13</v>
      </c>
      <c r="O1735" s="72">
        <v>4691.9399999999996</v>
      </c>
      <c r="P1735" s="72">
        <v>4778.07</v>
      </c>
      <c r="Q1735" s="72">
        <v>598.03</v>
      </c>
      <c r="R1735" s="75">
        <v>45634</v>
      </c>
      <c r="S1735" s="72" t="str">
        <f>TEXT(Table15[[#This Row],[Billing_Date]],"YYYY")</f>
        <v>2024</v>
      </c>
      <c r="T1735" s="75">
        <v>45865</v>
      </c>
      <c r="U1735" s="72" t="s">
        <v>49</v>
      </c>
      <c r="V1735" s="72">
        <f>IF(Table15[[#This Row],[Payment_Status]]="Paid",1,0)</f>
        <v>0</v>
      </c>
      <c r="W1735" s="72">
        <f>IF(Table15[[#This Row],[Payment_Status]]="Unpaid",1,0)</f>
        <v>1</v>
      </c>
      <c r="X1735" s="72">
        <f>IF(Table15[[#This Row],[Payment_Status]]="Pending",1,0)</f>
        <v>0</v>
      </c>
      <c r="Y1735" s="72" t="s">
        <v>29</v>
      </c>
      <c r="Z1735" s="72" t="s">
        <v>39</v>
      </c>
      <c r="AA1735" s="72" t="s">
        <v>51</v>
      </c>
      <c r="AB1735" s="72">
        <v>39.47</v>
      </c>
      <c r="AC1735" s="72">
        <v>46.66</v>
      </c>
      <c r="AD1735" s="72" t="s">
        <v>32</v>
      </c>
      <c r="AE1735" s="73">
        <v>42902</v>
      </c>
      <c r="AF1735" s="72">
        <v>51</v>
      </c>
      <c r="AG1735" s="76" t="s">
        <v>33</v>
      </c>
    </row>
    <row r="1736" spans="5:33" x14ac:dyDescent="0.3">
      <c r="E1736" s="71" t="s">
        <v>3478</v>
      </c>
      <c r="F1736" s="72" t="s">
        <v>5729</v>
      </c>
      <c r="G1736" s="72" t="s">
        <v>7746</v>
      </c>
      <c r="H1736" s="72" t="s">
        <v>30</v>
      </c>
      <c r="I1736" s="72" t="s">
        <v>8026</v>
      </c>
      <c r="J1736" s="72" t="s">
        <v>8021</v>
      </c>
      <c r="K1736" s="72" t="s">
        <v>3479</v>
      </c>
      <c r="L1736" s="73">
        <v>45583</v>
      </c>
      <c r="M1736" s="74">
        <v>0.57196759259259256</v>
      </c>
      <c r="N1736" s="72">
        <v>177.3</v>
      </c>
      <c r="O1736" s="72">
        <v>1466.64</v>
      </c>
      <c r="P1736" s="72">
        <v>1643.94</v>
      </c>
      <c r="Q1736" s="72">
        <v>1162.31</v>
      </c>
      <c r="R1736" s="75">
        <v>45626</v>
      </c>
      <c r="S1736" s="72" t="str">
        <f>TEXT(Table15[[#This Row],[Billing_Date]],"YYYY")</f>
        <v>2024</v>
      </c>
      <c r="T1736" s="75">
        <v>45868</v>
      </c>
      <c r="U1736" s="72" t="s">
        <v>49</v>
      </c>
      <c r="V1736" s="72">
        <f>IF(Table15[[#This Row],[Payment_Status]]="Paid",1,0)</f>
        <v>0</v>
      </c>
      <c r="W1736" s="72">
        <f>IF(Table15[[#This Row],[Payment_Status]]="Unpaid",1,0)</f>
        <v>1</v>
      </c>
      <c r="X1736" s="72">
        <f>IF(Table15[[#This Row],[Payment_Status]]="Pending",1,0)</f>
        <v>0</v>
      </c>
      <c r="Y1736" s="72" t="s">
        <v>38</v>
      </c>
      <c r="Z1736" s="72" t="s">
        <v>44</v>
      </c>
      <c r="AA1736" s="72" t="s">
        <v>63</v>
      </c>
      <c r="AB1736" s="72">
        <v>91.96</v>
      </c>
      <c r="AC1736" s="72">
        <v>85.34</v>
      </c>
      <c r="AD1736" s="72" t="s">
        <v>32</v>
      </c>
      <c r="AE1736" s="73">
        <v>44522</v>
      </c>
      <c r="AF1736" s="72">
        <v>49</v>
      </c>
      <c r="AG1736" s="76" t="s">
        <v>40</v>
      </c>
    </row>
    <row r="1737" spans="5:33" x14ac:dyDescent="0.3">
      <c r="E1737" s="71" t="s">
        <v>3480</v>
      </c>
      <c r="F1737" s="72" t="s">
        <v>5730</v>
      </c>
      <c r="G1737" s="72" t="s">
        <v>7747</v>
      </c>
      <c r="H1737" s="72" t="s">
        <v>30</v>
      </c>
      <c r="I1737" s="72" t="s">
        <v>8031</v>
      </c>
      <c r="J1737" s="72" t="s">
        <v>8024</v>
      </c>
      <c r="K1737" s="72" t="s">
        <v>3481</v>
      </c>
      <c r="L1737" s="73">
        <v>45677</v>
      </c>
      <c r="M1737" s="74">
        <v>0.30935185185185188</v>
      </c>
      <c r="N1737" s="72">
        <v>224.05</v>
      </c>
      <c r="O1737" s="72">
        <v>3726.8</v>
      </c>
      <c r="P1737" s="72">
        <v>3950.85</v>
      </c>
      <c r="Q1737" s="72">
        <v>1666.49</v>
      </c>
      <c r="R1737" s="75">
        <v>45680</v>
      </c>
      <c r="S1737" s="72" t="str">
        <f>TEXT(Table15[[#This Row],[Billing_Date]],"YYYY")</f>
        <v>2025</v>
      </c>
      <c r="T1737" s="75">
        <v>45863</v>
      </c>
      <c r="U1737" s="72" t="s">
        <v>37</v>
      </c>
      <c r="V1737" s="72">
        <f>IF(Table15[[#This Row],[Payment_Status]]="Paid",1,0)</f>
        <v>0</v>
      </c>
      <c r="W1737" s="72">
        <f>IF(Table15[[#This Row],[Payment_Status]]="Unpaid",1,0)</f>
        <v>0</v>
      </c>
      <c r="X1737" s="72">
        <f>IF(Table15[[#This Row],[Payment_Status]]="Pending",1,0)</f>
        <v>1</v>
      </c>
      <c r="Y1737" s="72" t="s">
        <v>38</v>
      </c>
      <c r="Z1737" s="72" t="s">
        <v>44</v>
      </c>
      <c r="AA1737" s="72" t="s">
        <v>45</v>
      </c>
      <c r="AB1737" s="72">
        <v>138.61000000000001</v>
      </c>
      <c r="AC1737" s="72">
        <v>85.44</v>
      </c>
      <c r="AD1737" s="72" t="s">
        <v>32</v>
      </c>
      <c r="AE1737" s="73">
        <v>43357</v>
      </c>
      <c r="AF1737" s="72">
        <v>23</v>
      </c>
      <c r="AG1737" s="76" t="s">
        <v>64</v>
      </c>
    </row>
    <row r="1738" spans="5:33" x14ac:dyDescent="0.3">
      <c r="E1738" s="71" t="s">
        <v>3482</v>
      </c>
      <c r="F1738" s="72" t="s">
        <v>5731</v>
      </c>
      <c r="G1738" s="72" t="s">
        <v>7748</v>
      </c>
      <c r="H1738" s="72" t="s">
        <v>35</v>
      </c>
      <c r="I1738" s="72" t="s">
        <v>8025</v>
      </c>
      <c r="J1738" s="72" t="s">
        <v>8020</v>
      </c>
      <c r="K1738" s="72" t="s">
        <v>3483</v>
      </c>
      <c r="L1738" s="73">
        <v>45658</v>
      </c>
      <c r="M1738" s="74">
        <v>0.27532407407407405</v>
      </c>
      <c r="N1738" s="72">
        <v>131.38</v>
      </c>
      <c r="O1738" s="72">
        <v>1689.44</v>
      </c>
      <c r="P1738" s="72">
        <v>1820.82</v>
      </c>
      <c r="Q1738" s="72">
        <v>602.01</v>
      </c>
      <c r="R1738" s="75">
        <v>45661</v>
      </c>
      <c r="S1738" s="72" t="str">
        <f>TEXT(Table15[[#This Row],[Billing_Date]],"YYYY")</f>
        <v>2025</v>
      </c>
      <c r="T1738" s="75">
        <v>45885</v>
      </c>
      <c r="U1738" s="72" t="s">
        <v>28</v>
      </c>
      <c r="V1738" s="72">
        <f>IF(Table15[[#This Row],[Payment_Status]]="Paid",1,0)</f>
        <v>1</v>
      </c>
      <c r="W1738" s="72">
        <f>IF(Table15[[#This Row],[Payment_Status]]="Unpaid",1,0)</f>
        <v>0</v>
      </c>
      <c r="X1738" s="72">
        <f>IF(Table15[[#This Row],[Payment_Status]]="Pending",1,0)</f>
        <v>0</v>
      </c>
      <c r="Y1738" s="72" t="s">
        <v>38</v>
      </c>
      <c r="Z1738" s="72" t="s">
        <v>39</v>
      </c>
      <c r="AA1738" s="72" t="s">
        <v>45</v>
      </c>
      <c r="AB1738" s="72">
        <v>62.09</v>
      </c>
      <c r="AC1738" s="72">
        <v>69.290000000000006</v>
      </c>
      <c r="AD1738" s="72" t="s">
        <v>32</v>
      </c>
      <c r="AE1738" s="73">
        <v>43879</v>
      </c>
      <c r="AF1738" s="72">
        <v>50</v>
      </c>
      <c r="AG1738" s="76" t="s">
        <v>64</v>
      </c>
    </row>
    <row r="1739" spans="5:33" x14ac:dyDescent="0.3">
      <c r="E1739" s="71" t="s">
        <v>3484</v>
      </c>
      <c r="F1739" s="72" t="s">
        <v>5732</v>
      </c>
      <c r="G1739" s="72" t="s">
        <v>7749</v>
      </c>
      <c r="H1739" s="72" t="s">
        <v>35</v>
      </c>
      <c r="I1739" s="72" t="s">
        <v>8031</v>
      </c>
      <c r="J1739" s="72" t="s">
        <v>8024</v>
      </c>
      <c r="K1739" s="72" t="s">
        <v>3485</v>
      </c>
      <c r="L1739" s="73">
        <v>45750</v>
      </c>
      <c r="M1739" s="74">
        <v>0.42872685185185183</v>
      </c>
      <c r="N1739" s="72">
        <v>138.52000000000001</v>
      </c>
      <c r="O1739" s="72">
        <v>2684.28</v>
      </c>
      <c r="P1739" s="72">
        <v>2822.8</v>
      </c>
      <c r="Q1739" s="72">
        <v>844.87</v>
      </c>
      <c r="R1739" s="75">
        <v>45751</v>
      </c>
      <c r="S1739" s="72" t="str">
        <f>TEXT(Table15[[#This Row],[Billing_Date]],"YYYY")</f>
        <v>2025</v>
      </c>
      <c r="T1739" s="75">
        <v>45875</v>
      </c>
      <c r="U1739" s="72" t="s">
        <v>37</v>
      </c>
      <c r="V1739" s="72">
        <f>IF(Table15[[#This Row],[Payment_Status]]="Paid",1,0)</f>
        <v>0</v>
      </c>
      <c r="W1739" s="72">
        <f>IF(Table15[[#This Row],[Payment_Status]]="Unpaid",1,0)</f>
        <v>0</v>
      </c>
      <c r="X1739" s="72">
        <f>IF(Table15[[#This Row],[Payment_Status]]="Pending",1,0)</f>
        <v>1</v>
      </c>
      <c r="Y1739" s="72" t="s">
        <v>29</v>
      </c>
      <c r="Z1739" s="72" t="s">
        <v>39</v>
      </c>
      <c r="AA1739" s="72" t="s">
        <v>85</v>
      </c>
      <c r="AB1739" s="72">
        <v>95.4</v>
      </c>
      <c r="AC1739" s="72">
        <v>43.12</v>
      </c>
      <c r="AD1739" s="72" t="s">
        <v>46</v>
      </c>
      <c r="AE1739" s="73">
        <v>45368</v>
      </c>
      <c r="AF1739" s="72">
        <v>61</v>
      </c>
      <c r="AG1739" s="76" t="s">
        <v>40</v>
      </c>
    </row>
    <row r="1740" spans="5:33" x14ac:dyDescent="0.3">
      <c r="E1740" s="71" t="s">
        <v>3486</v>
      </c>
      <c r="F1740" s="72" t="s">
        <v>5733</v>
      </c>
      <c r="G1740" s="72" t="s">
        <v>7750</v>
      </c>
      <c r="H1740" s="72" t="s">
        <v>35</v>
      </c>
      <c r="I1740" s="72" t="s">
        <v>8026</v>
      </c>
      <c r="J1740" s="72" t="s">
        <v>8021</v>
      </c>
      <c r="K1740" s="72" t="s">
        <v>3487</v>
      </c>
      <c r="L1740" s="73">
        <v>45768</v>
      </c>
      <c r="M1740" s="74">
        <v>0.74275462962962968</v>
      </c>
      <c r="N1740" s="72">
        <v>57.06</v>
      </c>
      <c r="O1740" s="72">
        <v>4363.2700000000004</v>
      </c>
      <c r="P1740" s="72">
        <v>4420.33</v>
      </c>
      <c r="Q1740" s="72">
        <v>279.77999999999997</v>
      </c>
      <c r="R1740" s="75">
        <v>45772</v>
      </c>
      <c r="S1740" s="72" t="str">
        <f>TEXT(Table15[[#This Row],[Billing_Date]],"YYYY")</f>
        <v>2025</v>
      </c>
      <c r="T1740" s="75">
        <v>45871</v>
      </c>
      <c r="U1740" s="72" t="s">
        <v>49</v>
      </c>
      <c r="V1740" s="72">
        <f>IF(Table15[[#This Row],[Payment_Status]]="Paid",1,0)</f>
        <v>0</v>
      </c>
      <c r="W1740" s="72">
        <f>IF(Table15[[#This Row],[Payment_Status]]="Unpaid",1,0)</f>
        <v>1</v>
      </c>
      <c r="X1740" s="72">
        <f>IF(Table15[[#This Row],[Payment_Status]]="Pending",1,0)</f>
        <v>0</v>
      </c>
      <c r="Y1740" s="72" t="s">
        <v>58</v>
      </c>
      <c r="Z1740" s="72" t="s">
        <v>30</v>
      </c>
      <c r="AA1740" s="72" t="s">
        <v>85</v>
      </c>
      <c r="AB1740" s="72">
        <v>26.87</v>
      </c>
      <c r="AC1740" s="72">
        <v>30.19</v>
      </c>
      <c r="AD1740" s="72" t="s">
        <v>46</v>
      </c>
      <c r="AE1740" s="73">
        <v>43784</v>
      </c>
      <c r="AF1740" s="72">
        <v>52</v>
      </c>
      <c r="AG1740" s="76" t="s">
        <v>64</v>
      </c>
    </row>
    <row r="1741" spans="5:33" x14ac:dyDescent="0.3">
      <c r="E1741" s="71" t="s">
        <v>3488</v>
      </c>
      <c r="F1741" s="72" t="s">
        <v>5734</v>
      </c>
      <c r="G1741" s="72" t="s">
        <v>7751</v>
      </c>
      <c r="H1741" s="72" t="s">
        <v>26</v>
      </c>
      <c r="I1741" s="72" t="s">
        <v>8029</v>
      </c>
      <c r="J1741" s="72" t="s">
        <v>8020</v>
      </c>
      <c r="K1741" s="72" t="s">
        <v>3489</v>
      </c>
      <c r="L1741" s="73">
        <v>45678</v>
      </c>
      <c r="M1741" s="74">
        <v>0.84408564814814813</v>
      </c>
      <c r="N1741" s="72">
        <v>457.15</v>
      </c>
      <c r="O1741" s="72">
        <v>2411.2399999999998</v>
      </c>
      <c r="P1741" s="72">
        <v>2868.39</v>
      </c>
      <c r="Q1741" s="72">
        <v>2790.14</v>
      </c>
      <c r="R1741" s="75">
        <v>45679</v>
      </c>
      <c r="S1741" s="72" t="str">
        <f>TEXT(Table15[[#This Row],[Billing_Date]],"YYYY")</f>
        <v>2025</v>
      </c>
      <c r="T1741" s="75">
        <v>45880</v>
      </c>
      <c r="U1741" s="72" t="s">
        <v>37</v>
      </c>
      <c r="V1741" s="72">
        <f>IF(Table15[[#This Row],[Payment_Status]]="Paid",1,0)</f>
        <v>0</v>
      </c>
      <c r="W1741" s="72">
        <f>IF(Table15[[#This Row],[Payment_Status]]="Unpaid",1,0)</f>
        <v>0</v>
      </c>
      <c r="X1741" s="72">
        <f>IF(Table15[[#This Row],[Payment_Status]]="Pending",1,0)</f>
        <v>1</v>
      </c>
      <c r="Y1741" s="72" t="s">
        <v>29</v>
      </c>
      <c r="Z1741" s="72" t="s">
        <v>39</v>
      </c>
      <c r="AA1741" s="72" t="s">
        <v>85</v>
      </c>
      <c r="AB1741" s="72">
        <v>220.68</v>
      </c>
      <c r="AC1741" s="72">
        <v>236.47</v>
      </c>
      <c r="AD1741" s="72" t="s">
        <v>32</v>
      </c>
      <c r="AE1741" s="73">
        <v>44817</v>
      </c>
      <c r="AF1741" s="72">
        <v>36</v>
      </c>
      <c r="AG1741" s="76" t="s">
        <v>64</v>
      </c>
    </row>
    <row r="1742" spans="5:33" x14ac:dyDescent="0.3">
      <c r="E1742" s="71" t="s">
        <v>1815</v>
      </c>
      <c r="F1742" s="72" t="s">
        <v>4119</v>
      </c>
      <c r="G1742" s="72" t="s">
        <v>7752</v>
      </c>
      <c r="H1742" s="72" t="s">
        <v>35</v>
      </c>
      <c r="I1742" s="72" t="s">
        <v>8025</v>
      </c>
      <c r="J1742" s="72" t="s">
        <v>8020</v>
      </c>
      <c r="K1742" s="72" t="s">
        <v>1816</v>
      </c>
      <c r="L1742" s="73">
        <v>45638</v>
      </c>
      <c r="M1742" s="74">
        <v>0.19969907407407408</v>
      </c>
      <c r="N1742" s="72">
        <v>417.29</v>
      </c>
      <c r="O1742" s="72">
        <v>3674.81</v>
      </c>
      <c r="P1742" s="72">
        <v>4092.1</v>
      </c>
      <c r="Q1742" s="72">
        <v>1944.32</v>
      </c>
      <c r="R1742" s="75">
        <v>45663</v>
      </c>
      <c r="S1742" s="72" t="str">
        <f>TEXT(Table15[[#This Row],[Billing_Date]],"YYYY")</f>
        <v>2025</v>
      </c>
      <c r="T1742" s="75">
        <v>45872</v>
      </c>
      <c r="U1742" s="72" t="s">
        <v>28</v>
      </c>
      <c r="V1742" s="72">
        <f>IF(Table15[[#This Row],[Payment_Status]]="Paid",1,0)</f>
        <v>1</v>
      </c>
      <c r="W1742" s="72">
        <f>IF(Table15[[#This Row],[Payment_Status]]="Unpaid",1,0)</f>
        <v>0</v>
      </c>
      <c r="X1742" s="72">
        <f>IF(Table15[[#This Row],[Payment_Status]]="Pending",1,0)</f>
        <v>0</v>
      </c>
      <c r="Y1742" s="72" t="s">
        <v>58</v>
      </c>
      <c r="Z1742" s="72" t="s">
        <v>30</v>
      </c>
      <c r="AA1742" s="72" t="s">
        <v>63</v>
      </c>
      <c r="AB1742" s="72">
        <v>242.65</v>
      </c>
      <c r="AC1742" s="72">
        <v>174.64</v>
      </c>
      <c r="AD1742" s="72" t="s">
        <v>32</v>
      </c>
      <c r="AE1742" s="73">
        <v>43552</v>
      </c>
      <c r="AF1742" s="72">
        <v>60</v>
      </c>
      <c r="AG1742" s="76" t="s">
        <v>64</v>
      </c>
    </row>
    <row r="1743" spans="5:33" x14ac:dyDescent="0.3">
      <c r="E1743" s="71" t="s">
        <v>3492</v>
      </c>
      <c r="F1743" s="72" t="s">
        <v>5735</v>
      </c>
      <c r="G1743" s="72" t="s">
        <v>7753</v>
      </c>
      <c r="H1743" s="72" t="s">
        <v>26</v>
      </c>
      <c r="I1743" s="72" t="s">
        <v>8026</v>
      </c>
      <c r="J1743" s="72" t="s">
        <v>8021</v>
      </c>
      <c r="K1743" s="72" t="s">
        <v>3493</v>
      </c>
      <c r="L1743" s="73">
        <v>45642</v>
      </c>
      <c r="M1743" s="74">
        <v>0.64491898148148152</v>
      </c>
      <c r="N1743" s="72">
        <v>430.12</v>
      </c>
      <c r="O1743" s="72">
        <v>3829.26</v>
      </c>
      <c r="P1743" s="72">
        <v>4259.38</v>
      </c>
      <c r="Q1743" s="72">
        <v>2214.29</v>
      </c>
      <c r="R1743" s="75">
        <v>45813</v>
      </c>
      <c r="S1743" s="72" t="str">
        <f>TEXT(Table15[[#This Row],[Billing_Date]],"YYYY")</f>
        <v>2025</v>
      </c>
      <c r="T1743" s="75">
        <v>45877</v>
      </c>
      <c r="U1743" s="72" t="s">
        <v>28</v>
      </c>
      <c r="V1743" s="72">
        <f>IF(Table15[[#This Row],[Payment_Status]]="Paid",1,0)</f>
        <v>1</v>
      </c>
      <c r="W1743" s="72">
        <f>IF(Table15[[#This Row],[Payment_Status]]="Unpaid",1,0)</f>
        <v>0</v>
      </c>
      <c r="X1743" s="72">
        <f>IF(Table15[[#This Row],[Payment_Status]]="Pending",1,0)</f>
        <v>0</v>
      </c>
      <c r="Y1743" s="72" t="s">
        <v>43</v>
      </c>
      <c r="Z1743" s="72" t="s">
        <v>44</v>
      </c>
      <c r="AA1743" s="72" t="s">
        <v>51</v>
      </c>
      <c r="AB1743" s="72">
        <v>269.39999999999998</v>
      </c>
      <c r="AC1743" s="72">
        <v>160.72</v>
      </c>
      <c r="AD1743" s="72" t="s">
        <v>46</v>
      </c>
      <c r="AE1743" s="73">
        <v>43033</v>
      </c>
      <c r="AF1743" s="72">
        <v>42</v>
      </c>
      <c r="AG1743" s="76" t="s">
        <v>33</v>
      </c>
    </row>
    <row r="1744" spans="5:33" x14ac:dyDescent="0.3">
      <c r="E1744" s="71" t="s">
        <v>3494</v>
      </c>
      <c r="F1744" s="72" t="s">
        <v>6021</v>
      </c>
      <c r="G1744" s="72" t="s">
        <v>7754</v>
      </c>
      <c r="H1744" s="72" t="s">
        <v>26</v>
      </c>
      <c r="I1744" s="72" t="s">
        <v>8026</v>
      </c>
      <c r="J1744" s="72" t="s">
        <v>8021</v>
      </c>
      <c r="K1744" s="72" t="s">
        <v>3495</v>
      </c>
      <c r="L1744" s="73">
        <v>45651</v>
      </c>
      <c r="M1744" s="74">
        <v>5.6446759259259259E-2</v>
      </c>
      <c r="N1744" s="72">
        <v>259.99</v>
      </c>
      <c r="O1744" s="72">
        <v>2703.2</v>
      </c>
      <c r="P1744" s="72">
        <v>2963.1899999999901</v>
      </c>
      <c r="Q1744" s="72">
        <v>1664.39</v>
      </c>
      <c r="R1744" s="75">
        <v>45657</v>
      </c>
      <c r="S1744" s="72" t="str">
        <f>TEXT(Table15[[#This Row],[Billing_Date]],"YYYY")</f>
        <v>2024</v>
      </c>
      <c r="T1744" s="75">
        <v>45858</v>
      </c>
      <c r="U1744" s="72" t="s">
        <v>37</v>
      </c>
      <c r="V1744" s="72">
        <f>IF(Table15[[#This Row],[Payment_Status]]="Paid",1,0)</f>
        <v>0</v>
      </c>
      <c r="W1744" s="72">
        <f>IF(Table15[[#This Row],[Payment_Status]]="Unpaid",1,0)</f>
        <v>0</v>
      </c>
      <c r="X1744" s="72">
        <f>IF(Table15[[#This Row],[Payment_Status]]="Pending",1,0)</f>
        <v>1</v>
      </c>
      <c r="Y1744" s="72" t="s">
        <v>29</v>
      </c>
      <c r="Z1744" s="72" t="s">
        <v>44</v>
      </c>
      <c r="AA1744" s="72" t="s">
        <v>45</v>
      </c>
      <c r="AB1744" s="72">
        <v>181.44</v>
      </c>
      <c r="AC1744" s="72">
        <v>78.55</v>
      </c>
      <c r="AD1744" s="72" t="s">
        <v>46</v>
      </c>
      <c r="AE1744" s="73">
        <v>45468</v>
      </c>
      <c r="AF1744" s="72">
        <v>31</v>
      </c>
      <c r="AG1744" s="76" t="s">
        <v>64</v>
      </c>
    </row>
    <row r="1745" spans="5:33" x14ac:dyDescent="0.3">
      <c r="E1745" s="71" t="s">
        <v>3496</v>
      </c>
      <c r="F1745" s="72" t="s">
        <v>5737</v>
      </c>
      <c r="G1745" s="72" t="s">
        <v>7755</v>
      </c>
      <c r="H1745" s="72" t="s">
        <v>26</v>
      </c>
      <c r="I1745" s="72" t="s">
        <v>8027</v>
      </c>
      <c r="J1745" s="72" t="s">
        <v>8022</v>
      </c>
      <c r="K1745" s="72" t="s">
        <v>3497</v>
      </c>
      <c r="L1745" s="73">
        <v>45794</v>
      </c>
      <c r="M1745" s="74">
        <v>0.54721064814814813</v>
      </c>
      <c r="N1745" s="72">
        <v>13.91</v>
      </c>
      <c r="O1745" s="72">
        <v>2483</v>
      </c>
      <c r="P1745" s="72">
        <v>2496.91</v>
      </c>
      <c r="Q1745" s="72">
        <v>82.91</v>
      </c>
      <c r="R1745" s="75">
        <v>45795</v>
      </c>
      <c r="S1745" s="72" t="str">
        <f>TEXT(Table15[[#This Row],[Billing_Date]],"YYYY")</f>
        <v>2025</v>
      </c>
      <c r="T1745" s="75">
        <v>45877</v>
      </c>
      <c r="U1745" s="72" t="s">
        <v>49</v>
      </c>
      <c r="V1745" s="72">
        <f>IF(Table15[[#This Row],[Payment_Status]]="Paid",1,0)</f>
        <v>0</v>
      </c>
      <c r="W1745" s="72">
        <f>IF(Table15[[#This Row],[Payment_Status]]="Unpaid",1,0)</f>
        <v>1</v>
      </c>
      <c r="X1745" s="72">
        <f>IF(Table15[[#This Row],[Payment_Status]]="Pending",1,0)</f>
        <v>0</v>
      </c>
      <c r="Y1745" s="72" t="s">
        <v>29</v>
      </c>
      <c r="Z1745" s="72" t="s">
        <v>39</v>
      </c>
      <c r="AA1745" s="72" t="s">
        <v>63</v>
      </c>
      <c r="AB1745" s="72">
        <v>8.2799999999999994</v>
      </c>
      <c r="AC1745" s="72">
        <v>5.63</v>
      </c>
      <c r="AD1745" s="72" t="s">
        <v>46</v>
      </c>
      <c r="AE1745" s="73">
        <v>44286</v>
      </c>
      <c r="AF1745" s="72">
        <v>59</v>
      </c>
      <c r="AG1745" s="76" t="s">
        <v>33</v>
      </c>
    </row>
    <row r="1746" spans="5:33" x14ac:dyDescent="0.3">
      <c r="E1746" s="71" t="s">
        <v>3498</v>
      </c>
      <c r="F1746" s="72" t="s">
        <v>5738</v>
      </c>
      <c r="G1746" s="72" t="s">
        <v>7756</v>
      </c>
      <c r="H1746" s="72" t="s">
        <v>26</v>
      </c>
      <c r="I1746" s="72" t="s">
        <v>8026</v>
      </c>
      <c r="J1746" s="72" t="s">
        <v>8021</v>
      </c>
      <c r="K1746" s="72" t="s">
        <v>3499</v>
      </c>
      <c r="L1746" s="73">
        <v>45683</v>
      </c>
      <c r="M1746" s="74">
        <v>0.3581597222222222</v>
      </c>
      <c r="N1746" s="72">
        <v>351.09</v>
      </c>
      <c r="O1746" s="72">
        <v>3643.33</v>
      </c>
      <c r="P1746" s="72">
        <v>3994.42</v>
      </c>
      <c r="Q1746" s="72">
        <v>2420.81</v>
      </c>
      <c r="R1746" s="75">
        <v>45844</v>
      </c>
      <c r="S1746" s="72" t="str">
        <f>TEXT(Table15[[#This Row],[Billing_Date]],"YYYY")</f>
        <v>2025</v>
      </c>
      <c r="T1746" s="75">
        <v>45878</v>
      </c>
      <c r="U1746" s="72" t="s">
        <v>28</v>
      </c>
      <c r="V1746" s="72">
        <f>IF(Table15[[#This Row],[Payment_Status]]="Paid",1,0)</f>
        <v>1</v>
      </c>
      <c r="W1746" s="72">
        <f>IF(Table15[[#This Row],[Payment_Status]]="Unpaid",1,0)</f>
        <v>0</v>
      </c>
      <c r="X1746" s="72">
        <f>IF(Table15[[#This Row],[Payment_Status]]="Pending",1,0)</f>
        <v>0</v>
      </c>
      <c r="Y1746" s="72" t="s">
        <v>38</v>
      </c>
      <c r="Z1746" s="72" t="s">
        <v>39</v>
      </c>
      <c r="AA1746" s="72" t="s">
        <v>51</v>
      </c>
      <c r="AB1746" s="72">
        <v>163.41999999999999</v>
      </c>
      <c r="AC1746" s="72">
        <v>187.67</v>
      </c>
      <c r="AD1746" s="72" t="s">
        <v>32</v>
      </c>
      <c r="AE1746" s="73">
        <v>42288</v>
      </c>
      <c r="AF1746" s="72">
        <v>21</v>
      </c>
      <c r="AG1746" s="76" t="s">
        <v>33</v>
      </c>
    </row>
    <row r="1747" spans="5:33" x14ac:dyDescent="0.3">
      <c r="E1747" s="71" t="s">
        <v>3500</v>
      </c>
      <c r="F1747" s="72" t="s">
        <v>5739</v>
      </c>
      <c r="G1747" s="72" t="s">
        <v>7757</v>
      </c>
      <c r="H1747" s="72" t="s">
        <v>30</v>
      </c>
      <c r="I1747" s="72" t="s">
        <v>8030</v>
      </c>
      <c r="J1747" s="72" t="s">
        <v>8023</v>
      </c>
      <c r="K1747" s="72" t="s">
        <v>3501</v>
      </c>
      <c r="L1747" s="73">
        <v>45760</v>
      </c>
      <c r="M1747" s="74">
        <v>0.47707175925925926</v>
      </c>
      <c r="N1747" s="72">
        <v>90.09</v>
      </c>
      <c r="O1747" s="72">
        <v>2590.4</v>
      </c>
      <c r="P1747" s="72">
        <v>2680.49</v>
      </c>
      <c r="Q1747" s="72">
        <v>479.26</v>
      </c>
      <c r="R1747" s="75">
        <v>45762</v>
      </c>
      <c r="S1747" s="72" t="str">
        <f>TEXT(Table15[[#This Row],[Billing_Date]],"YYYY")</f>
        <v>2025</v>
      </c>
      <c r="T1747" s="75">
        <v>45859</v>
      </c>
      <c r="U1747" s="72" t="s">
        <v>49</v>
      </c>
      <c r="V1747" s="72">
        <f>IF(Table15[[#This Row],[Payment_Status]]="Paid",1,0)</f>
        <v>0</v>
      </c>
      <c r="W1747" s="72">
        <f>IF(Table15[[#This Row],[Payment_Status]]="Unpaid",1,0)</f>
        <v>1</v>
      </c>
      <c r="X1747" s="72">
        <f>IF(Table15[[#This Row],[Payment_Status]]="Pending",1,0)</f>
        <v>0</v>
      </c>
      <c r="Y1747" s="72" t="s">
        <v>43</v>
      </c>
      <c r="Z1747" s="72" t="s">
        <v>39</v>
      </c>
      <c r="AA1747" s="72" t="s">
        <v>63</v>
      </c>
      <c r="AB1747" s="72">
        <v>50.57</v>
      </c>
      <c r="AC1747" s="72">
        <v>39.520000000000003</v>
      </c>
      <c r="AD1747" s="72" t="s">
        <v>32</v>
      </c>
      <c r="AE1747" s="73">
        <v>42633</v>
      </c>
      <c r="AF1747" s="72">
        <v>34</v>
      </c>
      <c r="AG1747" s="76" t="s">
        <v>40</v>
      </c>
    </row>
    <row r="1748" spans="5:33" x14ac:dyDescent="0.3">
      <c r="E1748" s="71" t="s">
        <v>3502</v>
      </c>
      <c r="F1748" s="72" t="s">
        <v>5740</v>
      </c>
      <c r="G1748" s="72" t="s">
        <v>7758</v>
      </c>
      <c r="H1748" s="72" t="s">
        <v>26</v>
      </c>
      <c r="I1748" s="72" t="s">
        <v>8026</v>
      </c>
      <c r="J1748" s="72" t="s">
        <v>8021</v>
      </c>
      <c r="K1748" s="72" t="s">
        <v>3503</v>
      </c>
      <c r="L1748" s="73">
        <v>45654</v>
      </c>
      <c r="M1748" s="74">
        <v>0.61425925925925928</v>
      </c>
      <c r="N1748" s="72">
        <v>429.19</v>
      </c>
      <c r="O1748" s="72">
        <v>1849.69</v>
      </c>
      <c r="P1748" s="72">
        <v>2278.88</v>
      </c>
      <c r="Q1748" s="72">
        <v>2849.27</v>
      </c>
      <c r="R1748" s="75">
        <v>45655</v>
      </c>
      <c r="S1748" s="72" t="str">
        <f>TEXT(Table15[[#This Row],[Billing_Date]],"YYYY")</f>
        <v>2024</v>
      </c>
      <c r="T1748" s="75">
        <v>45870</v>
      </c>
      <c r="U1748" s="72" t="s">
        <v>28</v>
      </c>
      <c r="V1748" s="72">
        <f>IF(Table15[[#This Row],[Payment_Status]]="Paid",1,0)</f>
        <v>1</v>
      </c>
      <c r="W1748" s="72">
        <f>IF(Table15[[#This Row],[Payment_Status]]="Unpaid",1,0)</f>
        <v>0</v>
      </c>
      <c r="X1748" s="72">
        <f>IF(Table15[[#This Row],[Payment_Status]]="Pending",1,0)</f>
        <v>0</v>
      </c>
      <c r="Y1748" s="72" t="s">
        <v>50</v>
      </c>
      <c r="Z1748" s="72" t="s">
        <v>30</v>
      </c>
      <c r="AA1748" s="72" t="s">
        <v>45</v>
      </c>
      <c r="AB1748" s="72">
        <v>257.38</v>
      </c>
      <c r="AC1748" s="72">
        <v>171.81</v>
      </c>
      <c r="AD1748" s="72" t="s">
        <v>32</v>
      </c>
      <c r="AE1748" s="73">
        <v>42641</v>
      </c>
      <c r="AF1748" s="72">
        <v>62</v>
      </c>
      <c r="AG1748" s="76" t="s">
        <v>64</v>
      </c>
    </row>
    <row r="1749" spans="5:33" x14ac:dyDescent="0.3">
      <c r="E1749" s="71" t="s">
        <v>1565</v>
      </c>
      <c r="F1749" s="72" t="s">
        <v>5741</v>
      </c>
      <c r="G1749" s="72" t="s">
        <v>7759</v>
      </c>
      <c r="H1749" s="72" t="s">
        <v>26</v>
      </c>
      <c r="I1749" s="72" t="s">
        <v>8030</v>
      </c>
      <c r="J1749" s="72" t="s">
        <v>8023</v>
      </c>
      <c r="K1749" s="72" t="s">
        <v>1566</v>
      </c>
      <c r="L1749" s="73">
        <v>45635</v>
      </c>
      <c r="M1749" s="74">
        <v>0.14956018518518518</v>
      </c>
      <c r="N1749" s="72">
        <v>142.88</v>
      </c>
      <c r="O1749" s="72">
        <v>3926.89</v>
      </c>
      <c r="P1749" s="72">
        <v>4069.77</v>
      </c>
      <c r="Q1749" s="72">
        <v>894.11</v>
      </c>
      <c r="R1749" s="75">
        <v>45642</v>
      </c>
      <c r="S1749" s="72" t="str">
        <f>TEXT(Table15[[#This Row],[Billing_Date]],"YYYY")</f>
        <v>2024</v>
      </c>
      <c r="T1749" s="75">
        <v>45857</v>
      </c>
      <c r="U1749" s="72" t="s">
        <v>28</v>
      </c>
      <c r="V1749" s="72">
        <f>IF(Table15[[#This Row],[Payment_Status]]="Paid",1,0)</f>
        <v>1</v>
      </c>
      <c r="W1749" s="72">
        <f>IF(Table15[[#This Row],[Payment_Status]]="Unpaid",1,0)</f>
        <v>0</v>
      </c>
      <c r="X1749" s="72">
        <f>IF(Table15[[#This Row],[Payment_Status]]="Pending",1,0)</f>
        <v>0</v>
      </c>
      <c r="Y1749" s="72" t="s">
        <v>38</v>
      </c>
      <c r="Z1749" s="72" t="s">
        <v>44</v>
      </c>
      <c r="AA1749" s="72" t="s">
        <v>85</v>
      </c>
      <c r="AB1749" s="72">
        <v>96.21</v>
      </c>
      <c r="AC1749" s="72">
        <v>46.67</v>
      </c>
      <c r="AD1749" s="72" t="s">
        <v>32</v>
      </c>
      <c r="AE1749" s="73">
        <v>44830</v>
      </c>
      <c r="AF1749" s="72">
        <v>57</v>
      </c>
      <c r="AG1749" s="76" t="s">
        <v>33</v>
      </c>
    </row>
    <row r="1750" spans="5:33" x14ac:dyDescent="0.3">
      <c r="E1750" s="71" t="s">
        <v>3506</v>
      </c>
      <c r="F1750" s="72" t="s">
        <v>5742</v>
      </c>
      <c r="G1750" s="72" t="s">
        <v>7760</v>
      </c>
      <c r="H1750" s="72" t="s">
        <v>30</v>
      </c>
      <c r="I1750" s="72" t="s">
        <v>8026</v>
      </c>
      <c r="J1750" s="72" t="s">
        <v>8021</v>
      </c>
      <c r="K1750" s="72" t="s">
        <v>3507</v>
      </c>
      <c r="L1750" s="73">
        <v>45662</v>
      </c>
      <c r="M1750" s="74">
        <v>0.53420138888888891</v>
      </c>
      <c r="N1750" s="72">
        <v>256.81</v>
      </c>
      <c r="O1750" s="72">
        <v>2330.5500000000002</v>
      </c>
      <c r="P1750" s="72">
        <v>2587.36</v>
      </c>
      <c r="Q1750" s="72">
        <v>1411.11</v>
      </c>
      <c r="R1750" s="75">
        <v>45664</v>
      </c>
      <c r="S1750" s="72" t="str">
        <f>TEXT(Table15[[#This Row],[Billing_Date]],"YYYY")</f>
        <v>2025</v>
      </c>
      <c r="T1750" s="75">
        <v>45876</v>
      </c>
      <c r="U1750" s="72" t="s">
        <v>28</v>
      </c>
      <c r="V1750" s="72">
        <f>IF(Table15[[#This Row],[Payment_Status]]="Paid",1,0)</f>
        <v>1</v>
      </c>
      <c r="W1750" s="72">
        <f>IF(Table15[[#This Row],[Payment_Status]]="Unpaid",1,0)</f>
        <v>0</v>
      </c>
      <c r="X1750" s="72">
        <f>IF(Table15[[#This Row],[Payment_Status]]="Pending",1,0)</f>
        <v>0</v>
      </c>
      <c r="Y1750" s="72" t="s">
        <v>50</v>
      </c>
      <c r="Z1750" s="72" t="s">
        <v>44</v>
      </c>
      <c r="AA1750" s="72" t="s">
        <v>45</v>
      </c>
      <c r="AB1750" s="72">
        <v>179.5</v>
      </c>
      <c r="AC1750" s="72">
        <v>77.31</v>
      </c>
      <c r="AD1750" s="72" t="s">
        <v>46</v>
      </c>
      <c r="AE1750" s="73">
        <v>42413</v>
      </c>
      <c r="AF1750" s="72">
        <v>50</v>
      </c>
      <c r="AG1750" s="76" t="s">
        <v>64</v>
      </c>
    </row>
    <row r="1751" spans="5:33" x14ac:dyDescent="0.3">
      <c r="E1751" s="71" t="s">
        <v>3508</v>
      </c>
      <c r="F1751" s="72" t="s">
        <v>5743</v>
      </c>
      <c r="G1751" s="72" t="s">
        <v>7761</v>
      </c>
      <c r="H1751" s="72" t="s">
        <v>35</v>
      </c>
      <c r="I1751" s="72" t="s">
        <v>8027</v>
      </c>
      <c r="J1751" s="72" t="s">
        <v>8022</v>
      </c>
      <c r="K1751" s="72" t="s">
        <v>3509</v>
      </c>
      <c r="L1751" s="73">
        <v>45723</v>
      </c>
      <c r="M1751" s="74">
        <v>0.42888888888888888</v>
      </c>
      <c r="N1751" s="72">
        <v>158.08000000000001</v>
      </c>
      <c r="O1751" s="72">
        <v>3910.62</v>
      </c>
      <c r="P1751" s="72">
        <v>4068.7</v>
      </c>
      <c r="Q1751" s="72">
        <v>948.84</v>
      </c>
      <c r="R1751" s="75">
        <v>45837</v>
      </c>
      <c r="S1751" s="72" t="str">
        <f>TEXT(Table15[[#This Row],[Billing_Date]],"YYYY")</f>
        <v>2025</v>
      </c>
      <c r="T1751" s="75">
        <v>45869</v>
      </c>
      <c r="U1751" s="72" t="s">
        <v>37</v>
      </c>
      <c r="V1751" s="72">
        <f>IF(Table15[[#This Row],[Payment_Status]]="Paid",1,0)</f>
        <v>0</v>
      </c>
      <c r="W1751" s="72">
        <f>IF(Table15[[#This Row],[Payment_Status]]="Unpaid",1,0)</f>
        <v>0</v>
      </c>
      <c r="X1751" s="72">
        <f>IF(Table15[[#This Row],[Payment_Status]]="Pending",1,0)</f>
        <v>1</v>
      </c>
      <c r="Y1751" s="72" t="s">
        <v>38</v>
      </c>
      <c r="Z1751" s="72" t="s">
        <v>44</v>
      </c>
      <c r="AA1751" s="72" t="s">
        <v>45</v>
      </c>
      <c r="AB1751" s="72">
        <v>71.8</v>
      </c>
      <c r="AC1751" s="72">
        <v>86.28</v>
      </c>
      <c r="AD1751" s="72" t="s">
        <v>32</v>
      </c>
      <c r="AE1751" s="73">
        <v>42362</v>
      </c>
      <c r="AF1751" s="72">
        <v>54</v>
      </c>
      <c r="AG1751" s="76" t="s">
        <v>64</v>
      </c>
    </row>
    <row r="1752" spans="5:33" x14ac:dyDescent="0.3">
      <c r="E1752" s="71" t="s">
        <v>3510</v>
      </c>
      <c r="F1752" s="72" t="s">
        <v>5744</v>
      </c>
      <c r="G1752" s="72" t="s">
        <v>7762</v>
      </c>
      <c r="H1752" s="72" t="s">
        <v>30</v>
      </c>
      <c r="I1752" s="72" t="s">
        <v>8030</v>
      </c>
      <c r="J1752" s="72" t="s">
        <v>8023</v>
      </c>
      <c r="K1752" s="72" t="s">
        <v>3511</v>
      </c>
      <c r="L1752" s="73">
        <v>45779</v>
      </c>
      <c r="M1752" s="74">
        <v>0.7245949074074074</v>
      </c>
      <c r="N1752" s="72">
        <v>191.4</v>
      </c>
      <c r="O1752" s="72">
        <v>4764.05</v>
      </c>
      <c r="P1752" s="72">
        <v>4955.45</v>
      </c>
      <c r="Q1752" s="72">
        <v>1064.99</v>
      </c>
      <c r="R1752" s="75">
        <v>45782</v>
      </c>
      <c r="S1752" s="72" t="str">
        <f>TEXT(Table15[[#This Row],[Billing_Date]],"YYYY")</f>
        <v>2025</v>
      </c>
      <c r="T1752" s="75">
        <v>45865</v>
      </c>
      <c r="U1752" s="72" t="s">
        <v>49</v>
      </c>
      <c r="V1752" s="72">
        <f>IF(Table15[[#This Row],[Payment_Status]]="Paid",1,0)</f>
        <v>0</v>
      </c>
      <c r="W1752" s="72">
        <f>IF(Table15[[#This Row],[Payment_Status]]="Unpaid",1,0)</f>
        <v>1</v>
      </c>
      <c r="X1752" s="72">
        <f>IF(Table15[[#This Row],[Payment_Status]]="Pending",1,0)</f>
        <v>0</v>
      </c>
      <c r="Y1752" s="72" t="s">
        <v>38</v>
      </c>
      <c r="Z1752" s="72" t="s">
        <v>39</v>
      </c>
      <c r="AA1752" s="72" t="s">
        <v>63</v>
      </c>
      <c r="AB1752" s="72">
        <v>99.68</v>
      </c>
      <c r="AC1752" s="72">
        <v>91.72</v>
      </c>
      <c r="AD1752" s="72" t="s">
        <v>32</v>
      </c>
      <c r="AE1752" s="73">
        <v>45469</v>
      </c>
      <c r="AF1752" s="72">
        <v>29</v>
      </c>
      <c r="AG1752" s="76" t="s">
        <v>33</v>
      </c>
    </row>
    <row r="1753" spans="5:33" x14ac:dyDescent="0.3">
      <c r="E1753" s="71" t="s">
        <v>3512</v>
      </c>
      <c r="F1753" s="72" t="s">
        <v>5745</v>
      </c>
      <c r="G1753" s="72" t="s">
        <v>7763</v>
      </c>
      <c r="H1753" s="72" t="s">
        <v>35</v>
      </c>
      <c r="I1753" s="72" t="s">
        <v>8031</v>
      </c>
      <c r="J1753" s="72" t="s">
        <v>8024</v>
      </c>
      <c r="K1753" s="72" t="s">
        <v>3513</v>
      </c>
      <c r="L1753" s="73">
        <v>45688</v>
      </c>
      <c r="M1753" s="74">
        <v>1.7673611111111112E-2</v>
      </c>
      <c r="N1753" s="72">
        <v>402.69</v>
      </c>
      <c r="O1753" s="72">
        <v>2081.46</v>
      </c>
      <c r="P1753" s="72">
        <v>2484.15</v>
      </c>
      <c r="Q1753" s="72">
        <v>2495.38</v>
      </c>
      <c r="R1753" s="75">
        <v>45695</v>
      </c>
      <c r="S1753" s="72" t="str">
        <f>TEXT(Table15[[#This Row],[Billing_Date]],"YYYY")</f>
        <v>2025</v>
      </c>
      <c r="T1753" s="75">
        <v>45876</v>
      </c>
      <c r="U1753" s="72" t="s">
        <v>37</v>
      </c>
      <c r="V1753" s="72">
        <f>IF(Table15[[#This Row],[Payment_Status]]="Paid",1,0)</f>
        <v>0</v>
      </c>
      <c r="W1753" s="72">
        <f>IF(Table15[[#This Row],[Payment_Status]]="Unpaid",1,0)</f>
        <v>0</v>
      </c>
      <c r="X1753" s="72">
        <f>IF(Table15[[#This Row],[Payment_Status]]="Pending",1,0)</f>
        <v>1</v>
      </c>
      <c r="Y1753" s="72" t="s">
        <v>38</v>
      </c>
      <c r="Z1753" s="72" t="s">
        <v>30</v>
      </c>
      <c r="AA1753" s="72" t="s">
        <v>63</v>
      </c>
      <c r="AB1753" s="72">
        <v>207.43</v>
      </c>
      <c r="AC1753" s="72">
        <v>195.26</v>
      </c>
      <c r="AD1753" s="72" t="s">
        <v>32</v>
      </c>
      <c r="AE1753" s="73">
        <v>44427</v>
      </c>
      <c r="AF1753" s="72">
        <v>42</v>
      </c>
      <c r="AG1753" s="76" t="s">
        <v>33</v>
      </c>
    </row>
    <row r="1754" spans="5:33" x14ac:dyDescent="0.3">
      <c r="E1754" s="71" t="s">
        <v>3514</v>
      </c>
      <c r="F1754" s="72" t="s">
        <v>5746</v>
      </c>
      <c r="G1754" s="72" t="s">
        <v>7764</v>
      </c>
      <c r="H1754" s="72" t="s">
        <v>26</v>
      </c>
      <c r="I1754" s="72" t="s">
        <v>8030</v>
      </c>
      <c r="J1754" s="72" t="s">
        <v>8023</v>
      </c>
      <c r="K1754" s="72" t="s">
        <v>3515</v>
      </c>
      <c r="L1754" s="73">
        <v>45807</v>
      </c>
      <c r="M1754" s="74">
        <v>0.79597222222222219</v>
      </c>
      <c r="N1754" s="72">
        <v>119.81</v>
      </c>
      <c r="O1754" s="72">
        <v>1022.95</v>
      </c>
      <c r="P1754" s="72">
        <v>1142.76</v>
      </c>
      <c r="Q1754" s="72">
        <v>860.94</v>
      </c>
      <c r="R1754" s="75">
        <v>45813</v>
      </c>
      <c r="S1754" s="72" t="str">
        <f>TEXT(Table15[[#This Row],[Billing_Date]],"YYYY")</f>
        <v>2025</v>
      </c>
      <c r="T1754" s="75">
        <v>45862</v>
      </c>
      <c r="U1754" s="72" t="s">
        <v>28</v>
      </c>
      <c r="V1754" s="72">
        <f>IF(Table15[[#This Row],[Payment_Status]]="Paid",1,0)</f>
        <v>1</v>
      </c>
      <c r="W1754" s="72">
        <f>IF(Table15[[#This Row],[Payment_Status]]="Unpaid",1,0)</f>
        <v>0</v>
      </c>
      <c r="X1754" s="72">
        <f>IF(Table15[[#This Row],[Payment_Status]]="Pending",1,0)</f>
        <v>0</v>
      </c>
      <c r="Y1754" s="72" t="s">
        <v>43</v>
      </c>
      <c r="Z1754" s="72" t="s">
        <v>39</v>
      </c>
      <c r="AA1754" s="72" t="s">
        <v>51</v>
      </c>
      <c r="AB1754" s="72">
        <v>56.96</v>
      </c>
      <c r="AC1754" s="72">
        <v>62.85</v>
      </c>
      <c r="AD1754" s="72" t="s">
        <v>32</v>
      </c>
      <c r="AE1754" s="73">
        <v>44908</v>
      </c>
      <c r="AF1754" s="72">
        <v>59</v>
      </c>
      <c r="AG1754" s="76" t="s">
        <v>64</v>
      </c>
    </row>
    <row r="1755" spans="5:33" x14ac:dyDescent="0.3">
      <c r="E1755" s="71" t="s">
        <v>3516</v>
      </c>
      <c r="F1755" s="72" t="s">
        <v>5747</v>
      </c>
      <c r="G1755" s="72" t="s">
        <v>7765</v>
      </c>
      <c r="H1755" s="72" t="s">
        <v>30</v>
      </c>
      <c r="I1755" s="72" t="s">
        <v>8027</v>
      </c>
      <c r="J1755" s="72" t="s">
        <v>8022</v>
      </c>
      <c r="K1755" s="72" t="s">
        <v>3517</v>
      </c>
      <c r="L1755" s="73">
        <v>45600</v>
      </c>
      <c r="M1755" s="74">
        <v>0.91028935185185189</v>
      </c>
      <c r="N1755" s="72">
        <v>347.29</v>
      </c>
      <c r="O1755" s="72">
        <v>1030.25</v>
      </c>
      <c r="P1755" s="72">
        <v>1377.54</v>
      </c>
      <c r="Q1755" s="72">
        <v>2299.0100000000002</v>
      </c>
      <c r="R1755" s="75">
        <v>45654</v>
      </c>
      <c r="S1755" s="72" t="str">
        <f>TEXT(Table15[[#This Row],[Billing_Date]],"YYYY")</f>
        <v>2024</v>
      </c>
      <c r="T1755" s="75">
        <v>45861</v>
      </c>
      <c r="U1755" s="72" t="s">
        <v>28</v>
      </c>
      <c r="V1755" s="72">
        <f>IF(Table15[[#This Row],[Payment_Status]]="Paid",1,0)</f>
        <v>1</v>
      </c>
      <c r="W1755" s="72">
        <f>IF(Table15[[#This Row],[Payment_Status]]="Unpaid",1,0)</f>
        <v>0</v>
      </c>
      <c r="X1755" s="72">
        <f>IF(Table15[[#This Row],[Payment_Status]]="Pending",1,0)</f>
        <v>0</v>
      </c>
      <c r="Y1755" s="72" t="s">
        <v>38</v>
      </c>
      <c r="Z1755" s="72" t="s">
        <v>39</v>
      </c>
      <c r="AA1755" s="72" t="s">
        <v>45</v>
      </c>
      <c r="AB1755" s="72">
        <v>228.52</v>
      </c>
      <c r="AC1755" s="72">
        <v>118.77</v>
      </c>
      <c r="AD1755" s="72" t="s">
        <v>46</v>
      </c>
      <c r="AE1755" s="73">
        <v>43659</v>
      </c>
      <c r="AF1755" s="72">
        <v>22</v>
      </c>
      <c r="AG1755" s="76" t="s">
        <v>33</v>
      </c>
    </row>
    <row r="1756" spans="5:33" x14ac:dyDescent="0.3">
      <c r="E1756" s="71" t="s">
        <v>3881</v>
      </c>
      <c r="F1756" s="72" t="s">
        <v>5748</v>
      </c>
      <c r="G1756" s="72" t="s">
        <v>7766</v>
      </c>
      <c r="H1756" s="72" t="s">
        <v>35</v>
      </c>
      <c r="I1756" s="72" t="s">
        <v>8030</v>
      </c>
      <c r="J1756" s="72" t="s">
        <v>8023</v>
      </c>
      <c r="K1756" s="72" t="s">
        <v>3882</v>
      </c>
      <c r="L1756" s="73">
        <v>45504</v>
      </c>
      <c r="M1756" s="74">
        <v>0.52954861111111107</v>
      </c>
      <c r="N1756" s="72">
        <v>322.26</v>
      </c>
      <c r="O1756" s="72">
        <v>1533.91</v>
      </c>
      <c r="P1756" s="72">
        <v>1856.17</v>
      </c>
      <c r="Q1756" s="72">
        <v>1741.48</v>
      </c>
      <c r="R1756" s="75">
        <v>45671</v>
      </c>
      <c r="S1756" s="72" t="str">
        <f>TEXT(Table15[[#This Row],[Billing_Date]],"YYYY")</f>
        <v>2025</v>
      </c>
      <c r="T1756" s="75">
        <v>45883</v>
      </c>
      <c r="U1756" s="72" t="s">
        <v>28</v>
      </c>
      <c r="V1756" s="72">
        <f>IF(Table15[[#This Row],[Payment_Status]]="Paid",1,0)</f>
        <v>1</v>
      </c>
      <c r="W1756" s="72">
        <f>IF(Table15[[#This Row],[Payment_Status]]="Unpaid",1,0)</f>
        <v>0</v>
      </c>
      <c r="X1756" s="72">
        <f>IF(Table15[[#This Row],[Payment_Status]]="Pending",1,0)</f>
        <v>0</v>
      </c>
      <c r="Y1756" s="72" t="s">
        <v>58</v>
      </c>
      <c r="Z1756" s="72" t="s">
        <v>30</v>
      </c>
      <c r="AA1756" s="72" t="s">
        <v>45</v>
      </c>
      <c r="AB1756" s="72">
        <v>158.44</v>
      </c>
      <c r="AC1756" s="72">
        <v>163.82</v>
      </c>
      <c r="AD1756" s="72" t="s">
        <v>46</v>
      </c>
      <c r="AE1756" s="73">
        <v>44021</v>
      </c>
      <c r="AF1756" s="72">
        <v>39</v>
      </c>
      <c r="AG1756" s="76" t="s">
        <v>33</v>
      </c>
    </row>
    <row r="1757" spans="5:33" x14ac:dyDescent="0.3">
      <c r="E1757" s="71" t="s">
        <v>3520</v>
      </c>
      <c r="F1757" s="72" t="s">
        <v>5749</v>
      </c>
      <c r="G1757" s="72" t="s">
        <v>7767</v>
      </c>
      <c r="H1757" s="72" t="s">
        <v>35</v>
      </c>
      <c r="I1757" s="72" t="s">
        <v>8026</v>
      </c>
      <c r="J1757" s="72" t="s">
        <v>8021</v>
      </c>
      <c r="K1757" s="72" t="s">
        <v>3521</v>
      </c>
      <c r="L1757" s="73">
        <v>45622</v>
      </c>
      <c r="M1757" s="74">
        <v>0.7308796296296296</v>
      </c>
      <c r="N1757" s="72">
        <v>341.13</v>
      </c>
      <c r="O1757" s="72">
        <v>2698.16</v>
      </c>
      <c r="P1757" s="72">
        <v>3039.29</v>
      </c>
      <c r="Q1757" s="72">
        <v>2275.58</v>
      </c>
      <c r="R1757" s="75">
        <v>45763</v>
      </c>
      <c r="S1757" s="72" t="str">
        <f>TEXT(Table15[[#This Row],[Billing_Date]],"YYYY")</f>
        <v>2025</v>
      </c>
      <c r="T1757" s="75">
        <v>45886</v>
      </c>
      <c r="U1757" s="72" t="s">
        <v>37</v>
      </c>
      <c r="V1757" s="72">
        <f>IF(Table15[[#This Row],[Payment_Status]]="Paid",1,0)</f>
        <v>0</v>
      </c>
      <c r="W1757" s="72">
        <f>IF(Table15[[#This Row],[Payment_Status]]="Unpaid",1,0)</f>
        <v>0</v>
      </c>
      <c r="X1757" s="72">
        <f>IF(Table15[[#This Row],[Payment_Status]]="Pending",1,0)</f>
        <v>1</v>
      </c>
      <c r="Y1757" s="72" t="s">
        <v>50</v>
      </c>
      <c r="Z1757" s="72" t="s">
        <v>39</v>
      </c>
      <c r="AA1757" s="72" t="s">
        <v>31</v>
      </c>
      <c r="AB1757" s="72">
        <v>150.78</v>
      </c>
      <c r="AC1757" s="72">
        <v>190.35</v>
      </c>
      <c r="AD1757" s="72" t="s">
        <v>32</v>
      </c>
      <c r="AE1757" s="73">
        <v>44945</v>
      </c>
      <c r="AF1757" s="72">
        <v>42</v>
      </c>
      <c r="AG1757" s="76" t="s">
        <v>64</v>
      </c>
    </row>
    <row r="1758" spans="5:33" x14ac:dyDescent="0.3">
      <c r="E1758" s="71" t="s">
        <v>3522</v>
      </c>
      <c r="F1758" s="72" t="s">
        <v>5131</v>
      </c>
      <c r="G1758" s="72" t="s">
        <v>7768</v>
      </c>
      <c r="H1758" s="72" t="s">
        <v>26</v>
      </c>
      <c r="I1758" s="72" t="s">
        <v>8026</v>
      </c>
      <c r="J1758" s="72" t="s">
        <v>8021</v>
      </c>
      <c r="K1758" s="72" t="s">
        <v>3523</v>
      </c>
      <c r="L1758" s="73">
        <v>45597</v>
      </c>
      <c r="M1758" s="74">
        <v>0.44193287037037038</v>
      </c>
      <c r="N1758" s="72">
        <v>24.28</v>
      </c>
      <c r="O1758" s="72">
        <v>1667.24</v>
      </c>
      <c r="P1758" s="72">
        <v>1691.52</v>
      </c>
      <c r="Q1758" s="72">
        <v>159.94</v>
      </c>
      <c r="R1758" s="75">
        <v>45828</v>
      </c>
      <c r="S1758" s="72" t="str">
        <f>TEXT(Table15[[#This Row],[Billing_Date]],"YYYY")</f>
        <v>2025</v>
      </c>
      <c r="T1758" s="75">
        <v>45886</v>
      </c>
      <c r="U1758" s="72" t="s">
        <v>49</v>
      </c>
      <c r="V1758" s="72">
        <f>IF(Table15[[#This Row],[Payment_Status]]="Paid",1,0)</f>
        <v>0</v>
      </c>
      <c r="W1758" s="72">
        <f>IF(Table15[[#This Row],[Payment_Status]]="Unpaid",1,0)</f>
        <v>1</v>
      </c>
      <c r="X1758" s="72">
        <f>IF(Table15[[#This Row],[Payment_Status]]="Pending",1,0)</f>
        <v>0</v>
      </c>
      <c r="Y1758" s="72" t="s">
        <v>43</v>
      </c>
      <c r="Z1758" s="72" t="s">
        <v>39</v>
      </c>
      <c r="AA1758" s="72" t="s">
        <v>45</v>
      </c>
      <c r="AB1758" s="72">
        <v>14.31</v>
      </c>
      <c r="AC1758" s="72">
        <v>9.9700000000000006</v>
      </c>
      <c r="AD1758" s="72" t="s">
        <v>46</v>
      </c>
      <c r="AE1758" s="73">
        <v>43133</v>
      </c>
      <c r="AF1758" s="72">
        <v>65</v>
      </c>
      <c r="AG1758" s="76" t="s">
        <v>64</v>
      </c>
    </row>
    <row r="1759" spans="5:33" x14ac:dyDescent="0.3">
      <c r="E1759" s="71" t="s">
        <v>3524</v>
      </c>
      <c r="F1759" s="72" t="s">
        <v>5750</v>
      </c>
      <c r="G1759" s="72" t="s">
        <v>7769</v>
      </c>
      <c r="H1759" s="72" t="s">
        <v>30</v>
      </c>
      <c r="I1759" s="72" t="s">
        <v>8028</v>
      </c>
      <c r="J1759" s="72" t="s">
        <v>8022</v>
      </c>
      <c r="K1759" s="72" t="s">
        <v>3525</v>
      </c>
      <c r="L1759" s="73">
        <v>45845</v>
      </c>
      <c r="M1759" s="74">
        <v>0.10327546296296296</v>
      </c>
      <c r="N1759" s="72">
        <v>48.63</v>
      </c>
      <c r="O1759" s="72">
        <v>2161.17</v>
      </c>
      <c r="P1759" s="72">
        <v>2209.8000000000002</v>
      </c>
      <c r="Q1759" s="72">
        <v>228.03</v>
      </c>
      <c r="R1759" s="75">
        <v>45845</v>
      </c>
      <c r="S1759" s="72" t="str">
        <f>TEXT(Table15[[#This Row],[Billing_Date]],"YYYY")</f>
        <v>2025</v>
      </c>
      <c r="T1759" s="75">
        <v>45875</v>
      </c>
      <c r="U1759" s="72" t="s">
        <v>28</v>
      </c>
      <c r="V1759" s="72">
        <f>IF(Table15[[#This Row],[Payment_Status]]="Paid",1,0)</f>
        <v>1</v>
      </c>
      <c r="W1759" s="72">
        <f>IF(Table15[[#This Row],[Payment_Status]]="Unpaid",1,0)</f>
        <v>0</v>
      </c>
      <c r="X1759" s="72">
        <f>IF(Table15[[#This Row],[Payment_Status]]="Pending",1,0)</f>
        <v>0</v>
      </c>
      <c r="Y1759" s="72" t="s">
        <v>50</v>
      </c>
      <c r="Z1759" s="72" t="s">
        <v>39</v>
      </c>
      <c r="AA1759" s="72" t="s">
        <v>31</v>
      </c>
      <c r="AB1759" s="72">
        <v>29.88</v>
      </c>
      <c r="AC1759" s="72">
        <v>18.75</v>
      </c>
      <c r="AD1759" s="72" t="s">
        <v>46</v>
      </c>
      <c r="AE1759" s="73">
        <v>44970</v>
      </c>
      <c r="AF1759" s="72">
        <v>23</v>
      </c>
      <c r="AG1759" s="76" t="s">
        <v>40</v>
      </c>
    </row>
    <row r="1760" spans="5:33" x14ac:dyDescent="0.3">
      <c r="E1760" s="71" t="s">
        <v>1308</v>
      </c>
      <c r="F1760" s="72" t="s">
        <v>5751</v>
      </c>
      <c r="G1760" s="72" t="s">
        <v>7770</v>
      </c>
      <c r="H1760" s="72" t="s">
        <v>30</v>
      </c>
      <c r="I1760" s="72" t="s">
        <v>8025</v>
      </c>
      <c r="J1760" s="72" t="s">
        <v>8020</v>
      </c>
      <c r="K1760" s="72" t="s">
        <v>1309</v>
      </c>
      <c r="L1760" s="73">
        <v>45804</v>
      </c>
      <c r="M1760" s="74">
        <v>0.95203703703703701</v>
      </c>
      <c r="N1760" s="72">
        <v>334.44</v>
      </c>
      <c r="O1760" s="72">
        <v>1172.03</v>
      </c>
      <c r="P1760" s="72">
        <v>1506.47</v>
      </c>
      <c r="Q1760" s="72">
        <v>1757.51</v>
      </c>
      <c r="R1760" s="75">
        <v>45807</v>
      </c>
      <c r="S1760" s="72" t="str">
        <f>TEXT(Table15[[#This Row],[Billing_Date]],"YYYY")</f>
        <v>2025</v>
      </c>
      <c r="T1760" s="75">
        <v>45881</v>
      </c>
      <c r="U1760" s="72" t="s">
        <v>37</v>
      </c>
      <c r="V1760" s="72">
        <f>IF(Table15[[#This Row],[Payment_Status]]="Paid",1,0)</f>
        <v>0</v>
      </c>
      <c r="W1760" s="72">
        <f>IF(Table15[[#This Row],[Payment_Status]]="Unpaid",1,0)</f>
        <v>0</v>
      </c>
      <c r="X1760" s="72">
        <f>IF(Table15[[#This Row],[Payment_Status]]="Pending",1,0)</f>
        <v>1</v>
      </c>
      <c r="Y1760" s="72" t="s">
        <v>50</v>
      </c>
      <c r="Z1760" s="72" t="s">
        <v>39</v>
      </c>
      <c r="AA1760" s="72" t="s">
        <v>63</v>
      </c>
      <c r="AB1760" s="72">
        <v>151.13</v>
      </c>
      <c r="AC1760" s="72">
        <v>183.31</v>
      </c>
      <c r="AD1760" s="72" t="s">
        <v>32</v>
      </c>
      <c r="AE1760" s="73">
        <v>43240</v>
      </c>
      <c r="AF1760" s="72">
        <v>24</v>
      </c>
      <c r="AG1760" s="76" t="s">
        <v>64</v>
      </c>
    </row>
    <row r="1761" spans="5:33" x14ac:dyDescent="0.3">
      <c r="E1761" s="71" t="s">
        <v>3528</v>
      </c>
      <c r="F1761" s="72" t="s">
        <v>5752</v>
      </c>
      <c r="G1761" s="72" t="s">
        <v>7771</v>
      </c>
      <c r="H1761" s="72" t="s">
        <v>26</v>
      </c>
      <c r="I1761" s="72" t="s">
        <v>8026</v>
      </c>
      <c r="J1761" s="72" t="s">
        <v>8021</v>
      </c>
      <c r="K1761" s="72" t="s">
        <v>3529</v>
      </c>
      <c r="L1761" s="73">
        <v>45669</v>
      </c>
      <c r="M1761" s="74">
        <v>8.9722222222222217E-2</v>
      </c>
      <c r="N1761" s="72">
        <v>275.33</v>
      </c>
      <c r="O1761" s="72">
        <v>1028.3699999999999</v>
      </c>
      <c r="P1761" s="72">
        <v>1303.69999999999</v>
      </c>
      <c r="Q1761" s="72">
        <v>1650.55</v>
      </c>
      <c r="R1761" s="75">
        <v>45793</v>
      </c>
      <c r="S1761" s="72" t="str">
        <f>TEXT(Table15[[#This Row],[Billing_Date]],"YYYY")</f>
        <v>2025</v>
      </c>
      <c r="T1761" s="75">
        <v>45857</v>
      </c>
      <c r="U1761" s="72" t="s">
        <v>28</v>
      </c>
      <c r="V1761" s="72">
        <f>IF(Table15[[#This Row],[Payment_Status]]="Paid",1,0)</f>
        <v>1</v>
      </c>
      <c r="W1761" s="72">
        <f>IF(Table15[[#This Row],[Payment_Status]]="Unpaid",1,0)</f>
        <v>0</v>
      </c>
      <c r="X1761" s="72">
        <f>IF(Table15[[#This Row],[Payment_Status]]="Pending",1,0)</f>
        <v>0</v>
      </c>
      <c r="Y1761" s="72" t="s">
        <v>43</v>
      </c>
      <c r="Z1761" s="72" t="s">
        <v>44</v>
      </c>
      <c r="AA1761" s="72" t="s">
        <v>85</v>
      </c>
      <c r="AB1761" s="72">
        <v>143.38999999999999</v>
      </c>
      <c r="AC1761" s="72">
        <v>131.94</v>
      </c>
      <c r="AD1761" s="72" t="s">
        <v>32</v>
      </c>
      <c r="AE1761" s="73">
        <v>43705</v>
      </c>
      <c r="AF1761" s="72">
        <v>71</v>
      </c>
      <c r="AG1761" s="76" t="s">
        <v>64</v>
      </c>
    </row>
    <row r="1762" spans="5:33" x14ac:dyDescent="0.3">
      <c r="E1762" s="71" t="s">
        <v>3530</v>
      </c>
      <c r="F1762" s="72" t="s">
        <v>5753</v>
      </c>
      <c r="G1762" s="72" t="s">
        <v>7772</v>
      </c>
      <c r="H1762" s="72" t="s">
        <v>30</v>
      </c>
      <c r="I1762" s="72" t="s">
        <v>8031</v>
      </c>
      <c r="J1762" s="72" t="s">
        <v>8024</v>
      </c>
      <c r="K1762" s="72" t="s">
        <v>3531</v>
      </c>
      <c r="L1762" s="73">
        <v>45508</v>
      </c>
      <c r="M1762" s="74">
        <v>0.18812499999999999</v>
      </c>
      <c r="N1762" s="72">
        <v>340.47</v>
      </c>
      <c r="O1762" s="72">
        <v>1798.19</v>
      </c>
      <c r="P1762" s="72">
        <v>2138.66</v>
      </c>
      <c r="Q1762" s="72">
        <v>1689.91</v>
      </c>
      <c r="R1762" s="75">
        <v>45555</v>
      </c>
      <c r="S1762" s="72" t="str">
        <f>TEXT(Table15[[#This Row],[Billing_Date]],"YYYY")</f>
        <v>2024</v>
      </c>
      <c r="T1762" s="75">
        <v>45868</v>
      </c>
      <c r="U1762" s="72" t="s">
        <v>28</v>
      </c>
      <c r="V1762" s="72">
        <f>IF(Table15[[#This Row],[Payment_Status]]="Paid",1,0)</f>
        <v>1</v>
      </c>
      <c r="W1762" s="72">
        <f>IF(Table15[[#This Row],[Payment_Status]]="Unpaid",1,0)</f>
        <v>0</v>
      </c>
      <c r="X1762" s="72">
        <f>IF(Table15[[#This Row],[Payment_Status]]="Pending",1,0)</f>
        <v>0</v>
      </c>
      <c r="Y1762" s="72" t="s">
        <v>38</v>
      </c>
      <c r="Z1762" s="72" t="s">
        <v>30</v>
      </c>
      <c r="AA1762" s="72" t="s">
        <v>45</v>
      </c>
      <c r="AB1762" s="72">
        <v>139.87</v>
      </c>
      <c r="AC1762" s="72">
        <v>200.6</v>
      </c>
      <c r="AD1762" s="72" t="s">
        <v>46</v>
      </c>
      <c r="AE1762" s="73">
        <v>44107</v>
      </c>
      <c r="AF1762" s="72">
        <v>24</v>
      </c>
      <c r="AG1762" s="76" t="s">
        <v>33</v>
      </c>
    </row>
    <row r="1763" spans="5:33" x14ac:dyDescent="0.3">
      <c r="E1763" s="71" t="s">
        <v>3532</v>
      </c>
      <c r="F1763" s="72" t="s">
        <v>5754</v>
      </c>
      <c r="G1763" s="72" t="s">
        <v>7773</v>
      </c>
      <c r="H1763" s="72" t="s">
        <v>26</v>
      </c>
      <c r="I1763" s="72" t="s">
        <v>8028</v>
      </c>
      <c r="J1763" s="72" t="s">
        <v>8022</v>
      </c>
      <c r="K1763" s="72" t="s">
        <v>3533</v>
      </c>
      <c r="L1763" s="73">
        <v>45593</v>
      </c>
      <c r="M1763" s="74">
        <v>0.64763888888888888</v>
      </c>
      <c r="N1763" s="72">
        <v>371.86</v>
      </c>
      <c r="O1763" s="72">
        <v>1600.72</v>
      </c>
      <c r="P1763" s="72">
        <v>1972.58</v>
      </c>
      <c r="Q1763" s="72">
        <v>2035.58</v>
      </c>
      <c r="R1763" s="75">
        <v>45692</v>
      </c>
      <c r="S1763" s="72" t="str">
        <f>TEXT(Table15[[#This Row],[Billing_Date]],"YYYY")</f>
        <v>2025</v>
      </c>
      <c r="T1763" s="75">
        <v>45886</v>
      </c>
      <c r="U1763" s="72" t="s">
        <v>49</v>
      </c>
      <c r="V1763" s="72">
        <f>IF(Table15[[#This Row],[Payment_Status]]="Paid",1,0)</f>
        <v>0</v>
      </c>
      <c r="W1763" s="72">
        <f>IF(Table15[[#This Row],[Payment_Status]]="Unpaid",1,0)</f>
        <v>1</v>
      </c>
      <c r="X1763" s="72">
        <f>IF(Table15[[#This Row],[Payment_Status]]="Pending",1,0)</f>
        <v>0</v>
      </c>
      <c r="Y1763" s="72" t="s">
        <v>38</v>
      </c>
      <c r="Z1763" s="72" t="s">
        <v>44</v>
      </c>
      <c r="AA1763" s="72" t="s">
        <v>85</v>
      </c>
      <c r="AB1763" s="72">
        <v>199.74</v>
      </c>
      <c r="AC1763" s="72">
        <v>172.12</v>
      </c>
      <c r="AD1763" s="72" t="s">
        <v>32</v>
      </c>
      <c r="AE1763" s="73">
        <v>45172</v>
      </c>
      <c r="AF1763" s="72">
        <v>71</v>
      </c>
      <c r="AG1763" s="76" t="s">
        <v>40</v>
      </c>
    </row>
    <row r="1764" spans="5:33" x14ac:dyDescent="0.3">
      <c r="E1764" s="71" t="s">
        <v>3534</v>
      </c>
      <c r="F1764" s="72" t="s">
        <v>5755</v>
      </c>
      <c r="G1764" s="72" t="s">
        <v>7774</v>
      </c>
      <c r="H1764" s="72" t="s">
        <v>35</v>
      </c>
      <c r="I1764" s="72" t="s">
        <v>8030</v>
      </c>
      <c r="J1764" s="72" t="s">
        <v>8023</v>
      </c>
      <c r="K1764" s="72" t="s">
        <v>3535</v>
      </c>
      <c r="L1764" s="73">
        <v>45609</v>
      </c>
      <c r="M1764" s="74">
        <v>3.125E-2</v>
      </c>
      <c r="N1764" s="72">
        <v>48.49</v>
      </c>
      <c r="O1764" s="72">
        <v>2351</v>
      </c>
      <c r="P1764" s="72">
        <v>2399.4899999999998</v>
      </c>
      <c r="Q1764" s="72">
        <v>348.47</v>
      </c>
      <c r="R1764" s="75">
        <v>45609</v>
      </c>
      <c r="S1764" s="72" t="str">
        <f>TEXT(Table15[[#This Row],[Billing_Date]],"YYYY")</f>
        <v>2024</v>
      </c>
      <c r="T1764" s="75">
        <v>45866</v>
      </c>
      <c r="U1764" s="72" t="s">
        <v>37</v>
      </c>
      <c r="V1764" s="72">
        <f>IF(Table15[[#This Row],[Payment_Status]]="Paid",1,0)</f>
        <v>0</v>
      </c>
      <c r="W1764" s="72">
        <f>IF(Table15[[#This Row],[Payment_Status]]="Unpaid",1,0)</f>
        <v>0</v>
      </c>
      <c r="X1764" s="72">
        <f>IF(Table15[[#This Row],[Payment_Status]]="Pending",1,0)</f>
        <v>1</v>
      </c>
      <c r="Y1764" s="72" t="s">
        <v>43</v>
      </c>
      <c r="Z1764" s="72" t="s">
        <v>44</v>
      </c>
      <c r="AA1764" s="72" t="s">
        <v>51</v>
      </c>
      <c r="AB1764" s="72">
        <v>21.23</v>
      </c>
      <c r="AC1764" s="72">
        <v>27.26</v>
      </c>
      <c r="AD1764" s="72" t="s">
        <v>32</v>
      </c>
      <c r="AE1764" s="73">
        <v>42552</v>
      </c>
      <c r="AF1764" s="72">
        <v>43</v>
      </c>
      <c r="AG1764" s="76" t="s">
        <v>33</v>
      </c>
    </row>
    <row r="1765" spans="5:33" x14ac:dyDescent="0.3">
      <c r="E1765" s="71" t="s">
        <v>3536</v>
      </c>
      <c r="F1765" s="72" t="s">
        <v>5756</v>
      </c>
      <c r="G1765" s="72" t="s">
        <v>7775</v>
      </c>
      <c r="H1765" s="72" t="s">
        <v>30</v>
      </c>
      <c r="I1765" s="72" t="s">
        <v>8030</v>
      </c>
      <c r="J1765" s="72" t="s">
        <v>8023</v>
      </c>
      <c r="K1765" s="72" t="s">
        <v>3537</v>
      </c>
      <c r="L1765" s="73">
        <v>45650</v>
      </c>
      <c r="M1765" s="74">
        <v>0.97082175925925929</v>
      </c>
      <c r="N1765" s="72">
        <v>392.11</v>
      </c>
      <c r="O1765" s="72">
        <v>1592.08</v>
      </c>
      <c r="P1765" s="72">
        <v>1984.19</v>
      </c>
      <c r="Q1765" s="72">
        <v>2188.23</v>
      </c>
      <c r="R1765" s="75">
        <v>45718</v>
      </c>
      <c r="S1765" s="72" t="str">
        <f>TEXT(Table15[[#This Row],[Billing_Date]],"YYYY")</f>
        <v>2025</v>
      </c>
      <c r="T1765" s="75">
        <v>45875</v>
      </c>
      <c r="U1765" s="72" t="s">
        <v>37</v>
      </c>
      <c r="V1765" s="72">
        <f>IF(Table15[[#This Row],[Payment_Status]]="Paid",1,0)</f>
        <v>0</v>
      </c>
      <c r="W1765" s="72">
        <f>IF(Table15[[#This Row],[Payment_Status]]="Unpaid",1,0)</f>
        <v>0</v>
      </c>
      <c r="X1765" s="72">
        <f>IF(Table15[[#This Row],[Payment_Status]]="Pending",1,0)</f>
        <v>1</v>
      </c>
      <c r="Y1765" s="72" t="s">
        <v>38</v>
      </c>
      <c r="Z1765" s="72" t="s">
        <v>39</v>
      </c>
      <c r="AA1765" s="72" t="s">
        <v>31</v>
      </c>
      <c r="AB1765" s="72">
        <v>194.29</v>
      </c>
      <c r="AC1765" s="72">
        <v>197.82</v>
      </c>
      <c r="AD1765" s="72" t="s">
        <v>32</v>
      </c>
      <c r="AE1765" s="73">
        <v>43037</v>
      </c>
      <c r="AF1765" s="72">
        <v>59</v>
      </c>
      <c r="AG1765" s="76" t="s">
        <v>64</v>
      </c>
    </row>
    <row r="1766" spans="5:33" x14ac:dyDescent="0.3">
      <c r="E1766" s="71" t="s">
        <v>3538</v>
      </c>
      <c r="F1766" s="72" t="s">
        <v>5757</v>
      </c>
      <c r="G1766" s="72" t="s">
        <v>7776</v>
      </c>
      <c r="H1766" s="72" t="s">
        <v>26</v>
      </c>
      <c r="I1766" s="72" t="s">
        <v>8031</v>
      </c>
      <c r="J1766" s="72" t="s">
        <v>8024</v>
      </c>
      <c r="K1766" s="72" t="s">
        <v>3539</v>
      </c>
      <c r="L1766" s="73">
        <v>45588</v>
      </c>
      <c r="M1766" s="74">
        <v>0.38300925925925927</v>
      </c>
      <c r="N1766" s="72">
        <v>201.84</v>
      </c>
      <c r="O1766" s="72">
        <v>4111.9799999999996</v>
      </c>
      <c r="P1766" s="72">
        <v>4313.82</v>
      </c>
      <c r="Q1766" s="72">
        <v>1330.48</v>
      </c>
      <c r="R1766" s="75">
        <v>45791</v>
      </c>
      <c r="S1766" s="72" t="str">
        <f>TEXT(Table15[[#This Row],[Billing_Date]],"YYYY")</f>
        <v>2025</v>
      </c>
      <c r="T1766" s="75">
        <v>45883</v>
      </c>
      <c r="U1766" s="72" t="s">
        <v>28</v>
      </c>
      <c r="V1766" s="72">
        <f>IF(Table15[[#This Row],[Payment_Status]]="Paid",1,0)</f>
        <v>1</v>
      </c>
      <c r="W1766" s="72">
        <f>IF(Table15[[#This Row],[Payment_Status]]="Unpaid",1,0)</f>
        <v>0</v>
      </c>
      <c r="X1766" s="72">
        <f>IF(Table15[[#This Row],[Payment_Status]]="Pending",1,0)</f>
        <v>0</v>
      </c>
      <c r="Y1766" s="72" t="s">
        <v>38</v>
      </c>
      <c r="Z1766" s="72" t="s">
        <v>39</v>
      </c>
      <c r="AA1766" s="72" t="s">
        <v>45</v>
      </c>
      <c r="AB1766" s="72">
        <v>138.68</v>
      </c>
      <c r="AC1766" s="72">
        <v>63.16</v>
      </c>
      <c r="AD1766" s="72" t="s">
        <v>46</v>
      </c>
      <c r="AE1766" s="73">
        <v>43014</v>
      </c>
      <c r="AF1766" s="72">
        <v>61</v>
      </c>
      <c r="AG1766" s="76" t="s">
        <v>64</v>
      </c>
    </row>
    <row r="1767" spans="5:33" x14ac:dyDescent="0.3">
      <c r="E1767" s="71" t="s">
        <v>3540</v>
      </c>
      <c r="F1767" s="72" t="s">
        <v>5758</v>
      </c>
      <c r="G1767" s="72" t="s">
        <v>7777</v>
      </c>
      <c r="H1767" s="72" t="s">
        <v>26</v>
      </c>
      <c r="I1767" s="72" t="s">
        <v>8026</v>
      </c>
      <c r="J1767" s="72" t="s">
        <v>8021</v>
      </c>
      <c r="K1767" s="72" t="s">
        <v>3541</v>
      </c>
      <c r="L1767" s="73">
        <v>45642</v>
      </c>
      <c r="M1767" s="74">
        <v>2.2951388888888889E-2</v>
      </c>
      <c r="N1767" s="72">
        <v>181.19</v>
      </c>
      <c r="O1767" s="72">
        <v>4484.9399999999996</v>
      </c>
      <c r="P1767" s="72">
        <v>4666.1299999999901</v>
      </c>
      <c r="Q1767" s="72">
        <v>1341.42</v>
      </c>
      <c r="R1767" s="75">
        <v>45720</v>
      </c>
      <c r="S1767" s="72" t="str">
        <f>TEXT(Table15[[#This Row],[Billing_Date]],"YYYY")</f>
        <v>2025</v>
      </c>
      <c r="T1767" s="75">
        <v>45864</v>
      </c>
      <c r="U1767" s="72" t="s">
        <v>37</v>
      </c>
      <c r="V1767" s="72">
        <f>IF(Table15[[#This Row],[Payment_Status]]="Paid",1,0)</f>
        <v>0</v>
      </c>
      <c r="W1767" s="72">
        <f>IF(Table15[[#This Row],[Payment_Status]]="Unpaid",1,0)</f>
        <v>0</v>
      </c>
      <c r="X1767" s="72">
        <f>IF(Table15[[#This Row],[Payment_Status]]="Pending",1,0)</f>
        <v>1</v>
      </c>
      <c r="Y1767" s="72" t="s">
        <v>43</v>
      </c>
      <c r="Z1767" s="72" t="s">
        <v>30</v>
      </c>
      <c r="AA1767" s="72" t="s">
        <v>31</v>
      </c>
      <c r="AB1767" s="72">
        <v>95.78</v>
      </c>
      <c r="AC1767" s="72">
        <v>85.41</v>
      </c>
      <c r="AD1767" s="72" t="s">
        <v>46</v>
      </c>
      <c r="AE1767" s="73">
        <v>43874</v>
      </c>
      <c r="AF1767" s="72">
        <v>53</v>
      </c>
      <c r="AG1767" s="76" t="s">
        <v>33</v>
      </c>
    </row>
    <row r="1768" spans="5:33" x14ac:dyDescent="0.3">
      <c r="E1768" s="71" t="s">
        <v>3542</v>
      </c>
      <c r="F1768" s="72" t="s">
        <v>5759</v>
      </c>
      <c r="G1768" s="72" t="s">
        <v>7778</v>
      </c>
      <c r="H1768" s="72" t="s">
        <v>35</v>
      </c>
      <c r="I1768" s="72" t="s">
        <v>8027</v>
      </c>
      <c r="J1768" s="72" t="s">
        <v>8022</v>
      </c>
      <c r="K1768" s="72" t="s">
        <v>3543</v>
      </c>
      <c r="L1768" s="73">
        <v>45676</v>
      </c>
      <c r="M1768" s="74">
        <v>0.79996527777777782</v>
      </c>
      <c r="N1768" s="72">
        <v>30.47</v>
      </c>
      <c r="O1768" s="72">
        <v>2518.0100000000002</v>
      </c>
      <c r="P1768" s="72">
        <v>2548.48</v>
      </c>
      <c r="Q1768" s="72">
        <v>172.72</v>
      </c>
      <c r="R1768" s="75">
        <v>45679</v>
      </c>
      <c r="S1768" s="72" t="str">
        <f>TEXT(Table15[[#This Row],[Billing_Date]],"YYYY")</f>
        <v>2025</v>
      </c>
      <c r="T1768" s="75">
        <v>45859</v>
      </c>
      <c r="U1768" s="72" t="s">
        <v>37</v>
      </c>
      <c r="V1768" s="72">
        <f>IF(Table15[[#This Row],[Payment_Status]]="Paid",1,0)</f>
        <v>0</v>
      </c>
      <c r="W1768" s="72">
        <f>IF(Table15[[#This Row],[Payment_Status]]="Unpaid",1,0)</f>
        <v>0</v>
      </c>
      <c r="X1768" s="72">
        <f>IF(Table15[[#This Row],[Payment_Status]]="Pending",1,0)</f>
        <v>1</v>
      </c>
      <c r="Y1768" s="72" t="s">
        <v>58</v>
      </c>
      <c r="Z1768" s="72" t="s">
        <v>44</v>
      </c>
      <c r="AA1768" s="72" t="s">
        <v>45</v>
      </c>
      <c r="AB1768" s="72">
        <v>17.899999999999999</v>
      </c>
      <c r="AC1768" s="72">
        <v>12.57</v>
      </c>
      <c r="AD1768" s="72" t="s">
        <v>46</v>
      </c>
      <c r="AE1768" s="73">
        <v>44059</v>
      </c>
      <c r="AF1768" s="72">
        <v>33</v>
      </c>
      <c r="AG1768" s="76" t="s">
        <v>33</v>
      </c>
    </row>
    <row r="1769" spans="5:33" x14ac:dyDescent="0.3">
      <c r="E1769" s="71" t="s">
        <v>3544</v>
      </c>
      <c r="F1769" s="72" t="s">
        <v>5760</v>
      </c>
      <c r="G1769" s="72" t="s">
        <v>7779</v>
      </c>
      <c r="H1769" s="72" t="s">
        <v>35</v>
      </c>
      <c r="I1769" s="72" t="s">
        <v>8031</v>
      </c>
      <c r="J1769" s="72" t="s">
        <v>8024</v>
      </c>
      <c r="K1769" s="72" t="s">
        <v>3545</v>
      </c>
      <c r="L1769" s="73">
        <v>45827</v>
      </c>
      <c r="M1769" s="74">
        <v>0.83740740740740738</v>
      </c>
      <c r="N1769" s="72">
        <v>206.48</v>
      </c>
      <c r="O1769" s="72">
        <v>2011.11</v>
      </c>
      <c r="P1769" s="72">
        <v>2217.5899999999901</v>
      </c>
      <c r="Q1769" s="72">
        <v>1386.57</v>
      </c>
      <c r="R1769" s="75">
        <v>45831</v>
      </c>
      <c r="S1769" s="72" t="str">
        <f>TEXT(Table15[[#This Row],[Billing_Date]],"YYYY")</f>
        <v>2025</v>
      </c>
      <c r="T1769" s="75">
        <v>45877</v>
      </c>
      <c r="U1769" s="72" t="s">
        <v>28</v>
      </c>
      <c r="V1769" s="72">
        <f>IF(Table15[[#This Row],[Payment_Status]]="Paid",1,0)</f>
        <v>1</v>
      </c>
      <c r="W1769" s="72">
        <f>IF(Table15[[#This Row],[Payment_Status]]="Unpaid",1,0)</f>
        <v>0</v>
      </c>
      <c r="X1769" s="72">
        <f>IF(Table15[[#This Row],[Payment_Status]]="Pending",1,0)</f>
        <v>0</v>
      </c>
      <c r="Y1769" s="72" t="s">
        <v>50</v>
      </c>
      <c r="Z1769" s="72" t="s">
        <v>30</v>
      </c>
      <c r="AA1769" s="72" t="s">
        <v>85</v>
      </c>
      <c r="AB1769" s="72">
        <v>111.79</v>
      </c>
      <c r="AC1769" s="72">
        <v>94.69</v>
      </c>
      <c r="AD1769" s="72" t="s">
        <v>46</v>
      </c>
      <c r="AE1769" s="73">
        <v>42525</v>
      </c>
      <c r="AF1769" s="72">
        <v>41</v>
      </c>
      <c r="AG1769" s="76" t="s">
        <v>64</v>
      </c>
    </row>
    <row r="1770" spans="5:33" x14ac:dyDescent="0.3">
      <c r="E1770" s="71" t="s">
        <v>3546</v>
      </c>
      <c r="F1770" s="72" t="s">
        <v>5761</v>
      </c>
      <c r="G1770" s="72" t="s">
        <v>7780</v>
      </c>
      <c r="H1770" s="72" t="s">
        <v>26</v>
      </c>
      <c r="I1770" s="72" t="s">
        <v>8026</v>
      </c>
      <c r="J1770" s="72" t="s">
        <v>8021</v>
      </c>
      <c r="K1770" s="72" t="s">
        <v>3547</v>
      </c>
      <c r="L1770" s="73">
        <v>45781</v>
      </c>
      <c r="M1770" s="74">
        <v>9.7604166666666672E-2</v>
      </c>
      <c r="N1770" s="72">
        <v>467.79</v>
      </c>
      <c r="O1770" s="72">
        <v>2695.68</v>
      </c>
      <c r="P1770" s="72">
        <v>3163.47</v>
      </c>
      <c r="Q1770" s="72">
        <v>3024.29</v>
      </c>
      <c r="R1770" s="75">
        <v>45836</v>
      </c>
      <c r="S1770" s="72" t="str">
        <f>TEXT(Table15[[#This Row],[Billing_Date]],"YYYY")</f>
        <v>2025</v>
      </c>
      <c r="T1770" s="75">
        <v>45886</v>
      </c>
      <c r="U1770" s="72" t="s">
        <v>28</v>
      </c>
      <c r="V1770" s="72">
        <f>IF(Table15[[#This Row],[Payment_Status]]="Paid",1,0)</f>
        <v>1</v>
      </c>
      <c r="W1770" s="72">
        <f>IF(Table15[[#This Row],[Payment_Status]]="Unpaid",1,0)</f>
        <v>0</v>
      </c>
      <c r="X1770" s="72">
        <f>IF(Table15[[#This Row],[Payment_Status]]="Pending",1,0)</f>
        <v>0</v>
      </c>
      <c r="Y1770" s="72" t="s">
        <v>38</v>
      </c>
      <c r="Z1770" s="72" t="s">
        <v>39</v>
      </c>
      <c r="AA1770" s="72" t="s">
        <v>51</v>
      </c>
      <c r="AB1770" s="72">
        <v>262.04000000000002</v>
      </c>
      <c r="AC1770" s="72">
        <v>205.75</v>
      </c>
      <c r="AD1770" s="72" t="s">
        <v>32</v>
      </c>
      <c r="AE1770" s="73">
        <v>45136</v>
      </c>
      <c r="AF1770" s="72">
        <v>45</v>
      </c>
      <c r="AG1770" s="76" t="s">
        <v>40</v>
      </c>
    </row>
    <row r="1771" spans="5:33" x14ac:dyDescent="0.3">
      <c r="E1771" s="71" t="s">
        <v>3548</v>
      </c>
      <c r="F1771" s="72" t="s">
        <v>5762</v>
      </c>
      <c r="G1771" s="72" t="s">
        <v>7781</v>
      </c>
      <c r="H1771" s="72" t="s">
        <v>35</v>
      </c>
      <c r="I1771" s="72" t="s">
        <v>8028</v>
      </c>
      <c r="J1771" s="72" t="s">
        <v>8022</v>
      </c>
      <c r="K1771" s="72" t="s">
        <v>3549</v>
      </c>
      <c r="L1771" s="73">
        <v>45761</v>
      </c>
      <c r="M1771" s="74">
        <v>0.56153935185185189</v>
      </c>
      <c r="N1771" s="72">
        <v>477.52</v>
      </c>
      <c r="O1771" s="72">
        <v>1577.76</v>
      </c>
      <c r="P1771" s="72">
        <v>2055.2799999999902</v>
      </c>
      <c r="Q1771" s="72">
        <v>3352.46</v>
      </c>
      <c r="R1771" s="75">
        <v>45763</v>
      </c>
      <c r="S1771" s="72" t="str">
        <f>TEXT(Table15[[#This Row],[Billing_Date]],"YYYY")</f>
        <v>2025</v>
      </c>
      <c r="T1771" s="75">
        <v>45862</v>
      </c>
      <c r="U1771" s="72" t="s">
        <v>28</v>
      </c>
      <c r="V1771" s="72">
        <f>IF(Table15[[#This Row],[Payment_Status]]="Paid",1,0)</f>
        <v>1</v>
      </c>
      <c r="W1771" s="72">
        <f>IF(Table15[[#This Row],[Payment_Status]]="Unpaid",1,0)</f>
        <v>0</v>
      </c>
      <c r="X1771" s="72">
        <f>IF(Table15[[#This Row],[Payment_Status]]="Pending",1,0)</f>
        <v>0</v>
      </c>
      <c r="Y1771" s="72" t="s">
        <v>38</v>
      </c>
      <c r="Z1771" s="72" t="s">
        <v>39</v>
      </c>
      <c r="AA1771" s="72" t="s">
        <v>31</v>
      </c>
      <c r="AB1771" s="72">
        <v>213.83</v>
      </c>
      <c r="AC1771" s="72">
        <v>263.69</v>
      </c>
      <c r="AD1771" s="72" t="s">
        <v>32</v>
      </c>
      <c r="AE1771" s="73">
        <v>44613</v>
      </c>
      <c r="AF1771" s="72">
        <v>51</v>
      </c>
      <c r="AG1771" s="76" t="s">
        <v>40</v>
      </c>
    </row>
    <row r="1772" spans="5:33" x14ac:dyDescent="0.3">
      <c r="E1772" s="71" t="s">
        <v>2051</v>
      </c>
      <c r="F1772" s="72" t="s">
        <v>5763</v>
      </c>
      <c r="G1772" s="72" t="s">
        <v>7782</v>
      </c>
      <c r="H1772" s="72" t="s">
        <v>35</v>
      </c>
      <c r="I1772" s="72" t="s">
        <v>8030</v>
      </c>
      <c r="J1772" s="72" t="s">
        <v>8023</v>
      </c>
      <c r="K1772" s="72" t="s">
        <v>2052</v>
      </c>
      <c r="L1772" s="73">
        <v>45831</v>
      </c>
      <c r="M1772" s="74">
        <v>0.58121527777777782</v>
      </c>
      <c r="N1772" s="72">
        <v>304.77999999999997</v>
      </c>
      <c r="O1772" s="72">
        <v>3356.71</v>
      </c>
      <c r="P1772" s="72">
        <v>3661.49</v>
      </c>
      <c r="Q1772" s="72">
        <v>1434.24</v>
      </c>
      <c r="R1772" s="75">
        <v>45833</v>
      </c>
      <c r="S1772" s="72" t="str">
        <f>TEXT(Table15[[#This Row],[Billing_Date]],"YYYY")</f>
        <v>2025</v>
      </c>
      <c r="T1772" s="75">
        <v>45883</v>
      </c>
      <c r="U1772" s="72" t="s">
        <v>37</v>
      </c>
      <c r="V1772" s="72">
        <f>IF(Table15[[#This Row],[Payment_Status]]="Paid",1,0)</f>
        <v>0</v>
      </c>
      <c r="W1772" s="72">
        <f>IF(Table15[[#This Row],[Payment_Status]]="Unpaid",1,0)</f>
        <v>0</v>
      </c>
      <c r="X1772" s="72">
        <f>IF(Table15[[#This Row],[Payment_Status]]="Pending",1,0)</f>
        <v>1</v>
      </c>
      <c r="Y1772" s="72" t="s">
        <v>29</v>
      </c>
      <c r="Z1772" s="72" t="s">
        <v>30</v>
      </c>
      <c r="AA1772" s="72" t="s">
        <v>85</v>
      </c>
      <c r="AB1772" s="72">
        <v>157.71</v>
      </c>
      <c r="AC1772" s="72">
        <v>147.07</v>
      </c>
      <c r="AD1772" s="72" t="s">
        <v>32</v>
      </c>
      <c r="AE1772" s="73">
        <v>44475</v>
      </c>
      <c r="AF1772" s="72">
        <v>42</v>
      </c>
      <c r="AG1772" s="76" t="s">
        <v>33</v>
      </c>
    </row>
    <row r="1773" spans="5:33" x14ac:dyDescent="0.3">
      <c r="E1773" s="71" t="s">
        <v>3552</v>
      </c>
      <c r="F1773" s="72" t="s">
        <v>5764</v>
      </c>
      <c r="G1773" s="72" t="s">
        <v>7783</v>
      </c>
      <c r="H1773" s="72" t="s">
        <v>26</v>
      </c>
      <c r="I1773" s="72" t="s">
        <v>8027</v>
      </c>
      <c r="J1773" s="72" t="s">
        <v>8022</v>
      </c>
      <c r="K1773" s="72" t="s">
        <v>3553</v>
      </c>
      <c r="L1773" s="73">
        <v>45493</v>
      </c>
      <c r="M1773" s="74">
        <v>0.65629629629629627</v>
      </c>
      <c r="N1773" s="72">
        <v>88.34</v>
      </c>
      <c r="O1773" s="72">
        <v>4363.62</v>
      </c>
      <c r="P1773" s="72">
        <v>4451.96</v>
      </c>
      <c r="Q1773" s="72">
        <v>471.06</v>
      </c>
      <c r="R1773" s="75">
        <v>45800</v>
      </c>
      <c r="S1773" s="72" t="str">
        <f>TEXT(Table15[[#This Row],[Billing_Date]],"YYYY")</f>
        <v>2025</v>
      </c>
      <c r="T1773" s="75">
        <v>45886</v>
      </c>
      <c r="U1773" s="72" t="s">
        <v>49</v>
      </c>
      <c r="V1773" s="72">
        <f>IF(Table15[[#This Row],[Payment_Status]]="Paid",1,0)</f>
        <v>0</v>
      </c>
      <c r="W1773" s="72">
        <f>IF(Table15[[#This Row],[Payment_Status]]="Unpaid",1,0)</f>
        <v>1</v>
      </c>
      <c r="X1773" s="72">
        <f>IF(Table15[[#This Row],[Payment_Status]]="Pending",1,0)</f>
        <v>0</v>
      </c>
      <c r="Y1773" s="72" t="s">
        <v>50</v>
      </c>
      <c r="Z1773" s="72" t="s">
        <v>30</v>
      </c>
      <c r="AA1773" s="72" t="s">
        <v>51</v>
      </c>
      <c r="AB1773" s="72">
        <v>46.69</v>
      </c>
      <c r="AC1773" s="72">
        <v>41.65</v>
      </c>
      <c r="AD1773" s="72" t="s">
        <v>46</v>
      </c>
      <c r="AE1773" s="73">
        <v>44906</v>
      </c>
      <c r="AF1773" s="72">
        <v>48</v>
      </c>
      <c r="AG1773" s="76" t="s">
        <v>33</v>
      </c>
    </row>
    <row r="1774" spans="5:33" x14ac:dyDescent="0.3">
      <c r="E1774" s="71" t="s">
        <v>3554</v>
      </c>
      <c r="F1774" s="72" t="s">
        <v>5765</v>
      </c>
      <c r="G1774" s="72" t="s">
        <v>7784</v>
      </c>
      <c r="H1774" s="72" t="s">
        <v>30</v>
      </c>
      <c r="I1774" s="72" t="s">
        <v>8029</v>
      </c>
      <c r="J1774" s="72" t="s">
        <v>8020</v>
      </c>
      <c r="K1774" s="72" t="s">
        <v>3555</v>
      </c>
      <c r="L1774" s="73">
        <v>45806</v>
      </c>
      <c r="M1774" s="74">
        <v>0.24177083333333332</v>
      </c>
      <c r="N1774" s="72">
        <v>317.01</v>
      </c>
      <c r="O1774" s="72">
        <v>3206.54</v>
      </c>
      <c r="P1774" s="72">
        <v>3523.55</v>
      </c>
      <c r="Q1774" s="72">
        <v>1471.26</v>
      </c>
      <c r="R1774" s="75">
        <v>45806</v>
      </c>
      <c r="S1774" s="72" t="str">
        <f>TEXT(Table15[[#This Row],[Billing_Date]],"YYYY")</f>
        <v>2025</v>
      </c>
      <c r="T1774" s="75">
        <v>45877</v>
      </c>
      <c r="U1774" s="72" t="s">
        <v>49</v>
      </c>
      <c r="V1774" s="72">
        <f>IF(Table15[[#This Row],[Payment_Status]]="Paid",1,0)</f>
        <v>0</v>
      </c>
      <c r="W1774" s="72">
        <f>IF(Table15[[#This Row],[Payment_Status]]="Unpaid",1,0)</f>
        <v>1</v>
      </c>
      <c r="X1774" s="72">
        <f>IF(Table15[[#This Row],[Payment_Status]]="Pending",1,0)</f>
        <v>0</v>
      </c>
      <c r="Y1774" s="72" t="s">
        <v>38</v>
      </c>
      <c r="Z1774" s="72" t="s">
        <v>30</v>
      </c>
      <c r="AA1774" s="72" t="s">
        <v>85</v>
      </c>
      <c r="AB1774" s="72">
        <v>195.36</v>
      </c>
      <c r="AC1774" s="72">
        <v>121.65</v>
      </c>
      <c r="AD1774" s="72" t="s">
        <v>32</v>
      </c>
      <c r="AE1774" s="73">
        <v>42286</v>
      </c>
      <c r="AF1774" s="72">
        <v>38</v>
      </c>
      <c r="AG1774" s="76" t="s">
        <v>64</v>
      </c>
    </row>
    <row r="1775" spans="5:33" x14ac:dyDescent="0.3">
      <c r="E1775" s="71" t="s">
        <v>3556</v>
      </c>
      <c r="F1775" s="72" t="s">
        <v>5766</v>
      </c>
      <c r="G1775" s="72" t="s">
        <v>7785</v>
      </c>
      <c r="H1775" s="72" t="s">
        <v>35</v>
      </c>
      <c r="I1775" s="72" t="s">
        <v>8027</v>
      </c>
      <c r="J1775" s="72" t="s">
        <v>8022</v>
      </c>
      <c r="K1775" s="72" t="s">
        <v>3557</v>
      </c>
      <c r="L1775" s="73">
        <v>45594</v>
      </c>
      <c r="M1775" s="74">
        <v>2.0613425925925927E-2</v>
      </c>
      <c r="N1775" s="72">
        <v>266.22000000000003</v>
      </c>
      <c r="O1775" s="72">
        <v>2245.9</v>
      </c>
      <c r="P1775" s="72">
        <v>2512.12</v>
      </c>
      <c r="Q1775" s="72">
        <v>1480.52</v>
      </c>
      <c r="R1775" s="75">
        <v>45819</v>
      </c>
      <c r="S1775" s="72" t="str">
        <f>TEXT(Table15[[#This Row],[Billing_Date]],"YYYY")</f>
        <v>2025</v>
      </c>
      <c r="T1775" s="75">
        <v>45872</v>
      </c>
      <c r="U1775" s="72" t="s">
        <v>37</v>
      </c>
      <c r="V1775" s="72">
        <f>IF(Table15[[#This Row],[Payment_Status]]="Paid",1,0)</f>
        <v>0</v>
      </c>
      <c r="W1775" s="72">
        <f>IF(Table15[[#This Row],[Payment_Status]]="Unpaid",1,0)</f>
        <v>0</v>
      </c>
      <c r="X1775" s="72">
        <f>IF(Table15[[#This Row],[Payment_Status]]="Pending",1,0)</f>
        <v>1</v>
      </c>
      <c r="Y1775" s="72" t="s">
        <v>50</v>
      </c>
      <c r="Z1775" s="72" t="s">
        <v>30</v>
      </c>
      <c r="AA1775" s="72" t="s">
        <v>85</v>
      </c>
      <c r="AB1775" s="72">
        <v>186.26</v>
      </c>
      <c r="AC1775" s="72">
        <v>79.959999999999994</v>
      </c>
      <c r="AD1775" s="72" t="s">
        <v>46</v>
      </c>
      <c r="AE1775" s="73">
        <v>45418</v>
      </c>
      <c r="AF1775" s="72">
        <v>60</v>
      </c>
      <c r="AG1775" s="76" t="s">
        <v>64</v>
      </c>
    </row>
    <row r="1776" spans="5:33" x14ac:dyDescent="0.3">
      <c r="E1776" s="71" t="s">
        <v>3558</v>
      </c>
      <c r="F1776" s="72" t="s">
        <v>5767</v>
      </c>
      <c r="G1776" s="72" t="s">
        <v>7786</v>
      </c>
      <c r="H1776" s="72" t="s">
        <v>35</v>
      </c>
      <c r="I1776" s="72" t="s">
        <v>8029</v>
      </c>
      <c r="J1776" s="72" t="s">
        <v>8020</v>
      </c>
      <c r="K1776" s="72" t="s">
        <v>3559</v>
      </c>
      <c r="L1776" s="73">
        <v>45705</v>
      </c>
      <c r="M1776" s="74">
        <v>0.77449074074074076</v>
      </c>
      <c r="N1776" s="72">
        <v>139.4</v>
      </c>
      <c r="O1776" s="72">
        <v>3416.01</v>
      </c>
      <c r="P1776" s="72">
        <v>3555.41</v>
      </c>
      <c r="Q1776" s="72">
        <v>680.8</v>
      </c>
      <c r="R1776" s="75">
        <v>45705</v>
      </c>
      <c r="S1776" s="72" t="str">
        <f>TEXT(Table15[[#This Row],[Billing_Date]],"YYYY")</f>
        <v>2025</v>
      </c>
      <c r="T1776" s="75">
        <v>45860</v>
      </c>
      <c r="U1776" s="72" t="s">
        <v>28</v>
      </c>
      <c r="V1776" s="72">
        <f>IF(Table15[[#This Row],[Payment_Status]]="Paid",1,0)</f>
        <v>1</v>
      </c>
      <c r="W1776" s="72">
        <f>IF(Table15[[#This Row],[Payment_Status]]="Unpaid",1,0)</f>
        <v>0</v>
      </c>
      <c r="X1776" s="72">
        <f>IF(Table15[[#This Row],[Payment_Status]]="Pending",1,0)</f>
        <v>0</v>
      </c>
      <c r="Y1776" s="72" t="s">
        <v>50</v>
      </c>
      <c r="Z1776" s="72" t="s">
        <v>30</v>
      </c>
      <c r="AA1776" s="72" t="s">
        <v>31</v>
      </c>
      <c r="AB1776" s="72">
        <v>64.239999999999995</v>
      </c>
      <c r="AC1776" s="72">
        <v>75.16</v>
      </c>
      <c r="AD1776" s="72" t="s">
        <v>32</v>
      </c>
      <c r="AE1776" s="73">
        <v>44102</v>
      </c>
      <c r="AF1776" s="72">
        <v>51</v>
      </c>
      <c r="AG1776" s="76" t="s">
        <v>40</v>
      </c>
    </row>
    <row r="1777" spans="5:33" x14ac:dyDescent="0.3">
      <c r="E1777" s="71" t="s">
        <v>3560</v>
      </c>
      <c r="F1777" s="72" t="s">
        <v>5768</v>
      </c>
      <c r="G1777" s="72" t="s">
        <v>7787</v>
      </c>
      <c r="H1777" s="72" t="s">
        <v>30</v>
      </c>
      <c r="I1777" s="72" t="s">
        <v>8028</v>
      </c>
      <c r="J1777" s="72" t="s">
        <v>8022</v>
      </c>
      <c r="K1777" s="72" t="s">
        <v>3561</v>
      </c>
      <c r="L1777" s="73">
        <v>45846</v>
      </c>
      <c r="M1777" s="74">
        <v>0.19175925925925927</v>
      </c>
      <c r="N1777" s="72">
        <v>152.08000000000001</v>
      </c>
      <c r="O1777" s="72">
        <v>2986.79</v>
      </c>
      <c r="P1777" s="72">
        <v>3138.87</v>
      </c>
      <c r="Q1777" s="72">
        <v>1114.6500000000001</v>
      </c>
      <c r="R1777" s="75">
        <v>45856</v>
      </c>
      <c r="S1777" s="72" t="str">
        <f>TEXT(Table15[[#This Row],[Billing_Date]],"YYYY")</f>
        <v>2025</v>
      </c>
      <c r="T1777" s="75">
        <v>45876</v>
      </c>
      <c r="U1777" s="72" t="s">
        <v>49</v>
      </c>
      <c r="V1777" s="72">
        <f>IF(Table15[[#This Row],[Payment_Status]]="Paid",1,0)</f>
        <v>0</v>
      </c>
      <c r="W1777" s="72">
        <f>IF(Table15[[#This Row],[Payment_Status]]="Unpaid",1,0)</f>
        <v>1</v>
      </c>
      <c r="X1777" s="72">
        <f>IF(Table15[[#This Row],[Payment_Status]]="Pending",1,0)</f>
        <v>0</v>
      </c>
      <c r="Y1777" s="72" t="s">
        <v>50</v>
      </c>
      <c r="Z1777" s="72" t="s">
        <v>30</v>
      </c>
      <c r="AA1777" s="72" t="s">
        <v>51</v>
      </c>
      <c r="AB1777" s="72">
        <v>106.36</v>
      </c>
      <c r="AC1777" s="72">
        <v>45.72</v>
      </c>
      <c r="AD1777" s="72" t="s">
        <v>46</v>
      </c>
      <c r="AE1777" s="73">
        <v>45225</v>
      </c>
      <c r="AF1777" s="72">
        <v>72</v>
      </c>
      <c r="AG1777" s="76" t="s">
        <v>33</v>
      </c>
    </row>
    <row r="1778" spans="5:33" x14ac:dyDescent="0.3">
      <c r="E1778" s="71" t="s">
        <v>3562</v>
      </c>
      <c r="F1778" s="72" t="s">
        <v>5769</v>
      </c>
      <c r="G1778" s="72" t="s">
        <v>7788</v>
      </c>
      <c r="H1778" s="72" t="s">
        <v>26</v>
      </c>
      <c r="I1778" s="72" t="s">
        <v>8029</v>
      </c>
      <c r="J1778" s="72" t="s">
        <v>8020</v>
      </c>
      <c r="K1778" s="72" t="s">
        <v>3563</v>
      </c>
      <c r="L1778" s="73">
        <v>45596</v>
      </c>
      <c r="M1778" s="74">
        <v>0.9102662037037037</v>
      </c>
      <c r="N1778" s="72">
        <v>56.68</v>
      </c>
      <c r="O1778" s="72">
        <v>1329.54</v>
      </c>
      <c r="P1778" s="72">
        <v>1386.22</v>
      </c>
      <c r="Q1778" s="72">
        <v>369.27</v>
      </c>
      <c r="R1778" s="75">
        <v>45661</v>
      </c>
      <c r="S1778" s="72" t="str">
        <f>TEXT(Table15[[#This Row],[Billing_Date]],"YYYY")</f>
        <v>2025</v>
      </c>
      <c r="T1778" s="75">
        <v>45872</v>
      </c>
      <c r="U1778" s="72" t="s">
        <v>49</v>
      </c>
      <c r="V1778" s="72">
        <f>IF(Table15[[#This Row],[Payment_Status]]="Paid",1,0)</f>
        <v>0</v>
      </c>
      <c r="W1778" s="72">
        <f>IF(Table15[[#This Row],[Payment_Status]]="Unpaid",1,0)</f>
        <v>1</v>
      </c>
      <c r="X1778" s="72">
        <f>IF(Table15[[#This Row],[Payment_Status]]="Pending",1,0)</f>
        <v>0</v>
      </c>
      <c r="Y1778" s="72" t="s">
        <v>43</v>
      </c>
      <c r="Z1778" s="72" t="s">
        <v>44</v>
      </c>
      <c r="AA1778" s="72" t="s">
        <v>31</v>
      </c>
      <c r="AB1778" s="72">
        <v>32.36</v>
      </c>
      <c r="AC1778" s="72">
        <v>24.32</v>
      </c>
      <c r="AD1778" s="72" t="s">
        <v>32</v>
      </c>
      <c r="AE1778" s="73">
        <v>42836</v>
      </c>
      <c r="AF1778" s="72">
        <v>74</v>
      </c>
      <c r="AG1778" s="76" t="s">
        <v>40</v>
      </c>
    </row>
    <row r="1779" spans="5:33" x14ac:dyDescent="0.3">
      <c r="E1779" s="71" t="s">
        <v>230</v>
      </c>
      <c r="F1779" s="72" t="s">
        <v>5771</v>
      </c>
      <c r="G1779" s="72" t="s">
        <v>7790</v>
      </c>
      <c r="H1779" s="72" t="s">
        <v>35</v>
      </c>
      <c r="I1779" s="72" t="s">
        <v>8026</v>
      </c>
      <c r="J1779" s="72" t="s">
        <v>8021</v>
      </c>
      <c r="K1779" s="72" t="s">
        <v>231</v>
      </c>
      <c r="L1779" s="73">
        <v>45792</v>
      </c>
      <c r="M1779" s="74">
        <v>0.23417824074074073</v>
      </c>
      <c r="N1779" s="72">
        <v>432.35</v>
      </c>
      <c r="O1779" s="72">
        <v>2478.16</v>
      </c>
      <c r="P1779" s="72">
        <v>2910.5099999999902</v>
      </c>
      <c r="Q1779" s="72">
        <v>2081.8000000000002</v>
      </c>
      <c r="R1779" s="75">
        <v>45826</v>
      </c>
      <c r="S1779" s="72" t="str">
        <f>TEXT(Table15[[#This Row],[Billing_Date]],"YYYY")</f>
        <v>2025</v>
      </c>
      <c r="T1779" s="75">
        <v>45860</v>
      </c>
      <c r="U1779" s="72" t="s">
        <v>49</v>
      </c>
      <c r="V1779" s="72">
        <f>IF(Table15[[#This Row],[Payment_Status]]="Paid",1,0)</f>
        <v>0</v>
      </c>
      <c r="W1779" s="72">
        <f>IF(Table15[[#This Row],[Payment_Status]]="Unpaid",1,0)</f>
        <v>1</v>
      </c>
      <c r="X1779" s="72">
        <f>IF(Table15[[#This Row],[Payment_Status]]="Pending",1,0)</f>
        <v>0</v>
      </c>
      <c r="Y1779" s="72" t="s">
        <v>58</v>
      </c>
      <c r="Z1779" s="72" t="s">
        <v>39</v>
      </c>
      <c r="AA1779" s="72" t="s">
        <v>45</v>
      </c>
      <c r="AB1779" s="72">
        <v>250.37</v>
      </c>
      <c r="AC1779" s="72">
        <v>181.98</v>
      </c>
      <c r="AD1779" s="72" t="s">
        <v>46</v>
      </c>
      <c r="AE1779" s="73">
        <v>45278</v>
      </c>
      <c r="AF1779" s="72">
        <v>46</v>
      </c>
      <c r="AG1779" s="76" t="s">
        <v>33</v>
      </c>
    </row>
    <row r="1780" spans="5:33" x14ac:dyDescent="0.3">
      <c r="E1780" s="71" t="s">
        <v>3567</v>
      </c>
      <c r="F1780" s="72" t="s">
        <v>5772</v>
      </c>
      <c r="G1780" s="72" t="s">
        <v>7791</v>
      </c>
      <c r="H1780" s="72" t="s">
        <v>26</v>
      </c>
      <c r="I1780" s="72" t="s">
        <v>8025</v>
      </c>
      <c r="J1780" s="72" t="s">
        <v>8020</v>
      </c>
      <c r="K1780" s="72" t="s">
        <v>3568</v>
      </c>
      <c r="L1780" s="73">
        <v>45696</v>
      </c>
      <c r="M1780" s="74">
        <v>0.86670138888888892</v>
      </c>
      <c r="N1780" s="72">
        <v>178.08</v>
      </c>
      <c r="O1780" s="72">
        <v>3919.3</v>
      </c>
      <c r="P1780" s="72">
        <v>4097.38</v>
      </c>
      <c r="Q1780" s="72">
        <v>1212.08</v>
      </c>
      <c r="R1780" s="75">
        <v>45764</v>
      </c>
      <c r="S1780" s="72" t="str">
        <f>TEXT(Table15[[#This Row],[Billing_Date]],"YYYY")</f>
        <v>2025</v>
      </c>
      <c r="T1780" s="75">
        <v>45876</v>
      </c>
      <c r="U1780" s="72" t="s">
        <v>28</v>
      </c>
      <c r="V1780" s="72">
        <f>IF(Table15[[#This Row],[Payment_Status]]="Paid",1,0)</f>
        <v>1</v>
      </c>
      <c r="W1780" s="72">
        <f>IF(Table15[[#This Row],[Payment_Status]]="Unpaid",1,0)</f>
        <v>0</v>
      </c>
      <c r="X1780" s="72">
        <f>IF(Table15[[#This Row],[Payment_Status]]="Pending",1,0)</f>
        <v>0</v>
      </c>
      <c r="Y1780" s="72" t="s">
        <v>38</v>
      </c>
      <c r="Z1780" s="72" t="s">
        <v>39</v>
      </c>
      <c r="AA1780" s="72" t="s">
        <v>45</v>
      </c>
      <c r="AB1780" s="72">
        <v>84.74</v>
      </c>
      <c r="AC1780" s="72">
        <v>93.34</v>
      </c>
      <c r="AD1780" s="72" t="s">
        <v>46</v>
      </c>
      <c r="AE1780" s="73">
        <v>43163</v>
      </c>
      <c r="AF1780" s="72">
        <v>65</v>
      </c>
      <c r="AG1780" s="76" t="s">
        <v>40</v>
      </c>
    </row>
    <row r="1781" spans="5:33" x14ac:dyDescent="0.3">
      <c r="E1781" s="71" t="s">
        <v>3569</v>
      </c>
      <c r="F1781" s="72" t="s">
        <v>5773</v>
      </c>
      <c r="G1781" s="72" t="s">
        <v>7792</v>
      </c>
      <c r="H1781" s="72" t="s">
        <v>35</v>
      </c>
      <c r="I1781" s="72" t="s">
        <v>8029</v>
      </c>
      <c r="J1781" s="72" t="s">
        <v>8020</v>
      </c>
      <c r="K1781" s="72" t="s">
        <v>3570</v>
      </c>
      <c r="L1781" s="73">
        <v>45645</v>
      </c>
      <c r="M1781" s="74">
        <v>0.72498842592592594</v>
      </c>
      <c r="N1781" s="72">
        <v>389.8</v>
      </c>
      <c r="O1781" s="72">
        <v>2436.84</v>
      </c>
      <c r="P1781" s="72">
        <v>2826.64</v>
      </c>
      <c r="Q1781" s="72">
        <v>2632.26</v>
      </c>
      <c r="R1781" s="75">
        <v>45648</v>
      </c>
      <c r="S1781" s="72" t="str">
        <f>TEXT(Table15[[#This Row],[Billing_Date]],"YYYY")</f>
        <v>2024</v>
      </c>
      <c r="T1781" s="75">
        <v>45867</v>
      </c>
      <c r="U1781" s="72" t="s">
        <v>28</v>
      </c>
      <c r="V1781" s="72">
        <f>IF(Table15[[#This Row],[Payment_Status]]="Paid",1,0)</f>
        <v>1</v>
      </c>
      <c r="W1781" s="72">
        <f>IF(Table15[[#This Row],[Payment_Status]]="Unpaid",1,0)</f>
        <v>0</v>
      </c>
      <c r="X1781" s="72">
        <f>IF(Table15[[#This Row],[Payment_Status]]="Pending",1,0)</f>
        <v>0</v>
      </c>
      <c r="Y1781" s="72" t="s">
        <v>43</v>
      </c>
      <c r="Z1781" s="72" t="s">
        <v>44</v>
      </c>
      <c r="AA1781" s="72" t="s">
        <v>45</v>
      </c>
      <c r="AB1781" s="72">
        <v>224.51</v>
      </c>
      <c r="AC1781" s="72">
        <v>165.29</v>
      </c>
      <c r="AD1781" s="72" t="s">
        <v>32</v>
      </c>
      <c r="AE1781" s="73">
        <v>44699</v>
      </c>
      <c r="AF1781" s="72">
        <v>55</v>
      </c>
      <c r="AG1781" s="76" t="s">
        <v>33</v>
      </c>
    </row>
    <row r="1782" spans="5:33" x14ac:dyDescent="0.3">
      <c r="E1782" s="71" t="s">
        <v>2654</v>
      </c>
      <c r="F1782" s="72" t="s">
        <v>5774</v>
      </c>
      <c r="G1782" s="72" t="s">
        <v>7793</v>
      </c>
      <c r="H1782" s="72" t="s">
        <v>35</v>
      </c>
      <c r="I1782" s="72" t="s">
        <v>8030</v>
      </c>
      <c r="J1782" s="72" t="s">
        <v>8023</v>
      </c>
      <c r="K1782" s="72" t="s">
        <v>2655</v>
      </c>
      <c r="L1782" s="73">
        <v>45643</v>
      </c>
      <c r="M1782" s="74">
        <v>0.28993055555555558</v>
      </c>
      <c r="N1782" s="72">
        <v>133.31</v>
      </c>
      <c r="O1782" s="72">
        <v>4596.8</v>
      </c>
      <c r="P1782" s="72">
        <v>4730.1099999999997</v>
      </c>
      <c r="Q1782" s="72">
        <v>973.24</v>
      </c>
      <c r="R1782" s="75">
        <v>45644</v>
      </c>
      <c r="S1782" s="72" t="str">
        <f>TEXT(Table15[[#This Row],[Billing_Date]],"YYYY")</f>
        <v>2024</v>
      </c>
      <c r="T1782" s="75">
        <v>45879</v>
      </c>
      <c r="U1782" s="72" t="s">
        <v>37</v>
      </c>
      <c r="V1782" s="72">
        <f>IF(Table15[[#This Row],[Payment_Status]]="Paid",1,0)</f>
        <v>0</v>
      </c>
      <c r="W1782" s="72">
        <f>IF(Table15[[#This Row],[Payment_Status]]="Unpaid",1,0)</f>
        <v>0</v>
      </c>
      <c r="X1782" s="72">
        <f>IF(Table15[[#This Row],[Payment_Status]]="Pending",1,0)</f>
        <v>1</v>
      </c>
      <c r="Y1782" s="72" t="s">
        <v>38</v>
      </c>
      <c r="Z1782" s="72" t="s">
        <v>30</v>
      </c>
      <c r="AA1782" s="72" t="s">
        <v>31</v>
      </c>
      <c r="AB1782" s="72">
        <v>80.930000000000007</v>
      </c>
      <c r="AC1782" s="72">
        <v>52.38</v>
      </c>
      <c r="AD1782" s="72" t="s">
        <v>32</v>
      </c>
      <c r="AE1782" s="73">
        <v>44650</v>
      </c>
      <c r="AF1782" s="72">
        <v>50</v>
      </c>
      <c r="AG1782" s="76" t="s">
        <v>64</v>
      </c>
    </row>
    <row r="1783" spans="5:33" x14ac:dyDescent="0.3">
      <c r="E1783" s="71" t="s">
        <v>2880</v>
      </c>
      <c r="F1783" s="72" t="s">
        <v>5775</v>
      </c>
      <c r="G1783" s="72" t="s">
        <v>7794</v>
      </c>
      <c r="H1783" s="72" t="s">
        <v>30</v>
      </c>
      <c r="I1783" s="72" t="s">
        <v>8029</v>
      </c>
      <c r="J1783" s="72" t="s">
        <v>8020</v>
      </c>
      <c r="K1783" s="72" t="s">
        <v>2881</v>
      </c>
      <c r="L1783" s="73">
        <v>45776</v>
      </c>
      <c r="M1783" s="74">
        <v>0.37505787037037036</v>
      </c>
      <c r="N1783" s="72">
        <v>86.66</v>
      </c>
      <c r="O1783" s="72">
        <v>1977.53</v>
      </c>
      <c r="P1783" s="72">
        <v>2064.19</v>
      </c>
      <c r="Q1783" s="72">
        <v>414.61</v>
      </c>
      <c r="R1783" s="75">
        <v>45777</v>
      </c>
      <c r="S1783" s="72" t="str">
        <f>TEXT(Table15[[#This Row],[Billing_Date]],"YYYY")</f>
        <v>2025</v>
      </c>
      <c r="T1783" s="75">
        <v>45858</v>
      </c>
      <c r="U1783" s="72" t="s">
        <v>37</v>
      </c>
      <c r="V1783" s="72">
        <f>IF(Table15[[#This Row],[Payment_Status]]="Paid",1,0)</f>
        <v>0</v>
      </c>
      <c r="W1783" s="72">
        <f>IF(Table15[[#This Row],[Payment_Status]]="Unpaid",1,0)</f>
        <v>0</v>
      </c>
      <c r="X1783" s="72">
        <f>IF(Table15[[#This Row],[Payment_Status]]="Pending",1,0)</f>
        <v>1</v>
      </c>
      <c r="Y1783" s="72" t="s">
        <v>29</v>
      </c>
      <c r="Z1783" s="72" t="s">
        <v>39</v>
      </c>
      <c r="AA1783" s="72" t="s">
        <v>31</v>
      </c>
      <c r="AB1783" s="72">
        <v>37.53</v>
      </c>
      <c r="AC1783" s="72">
        <v>49.13</v>
      </c>
      <c r="AD1783" s="72" t="s">
        <v>46</v>
      </c>
      <c r="AE1783" s="73">
        <v>42609</v>
      </c>
      <c r="AF1783" s="72">
        <v>49</v>
      </c>
      <c r="AG1783" s="76" t="s">
        <v>64</v>
      </c>
    </row>
    <row r="1784" spans="5:33" x14ac:dyDescent="0.3">
      <c r="E1784" s="71" t="s">
        <v>3575</v>
      </c>
      <c r="F1784" s="72" t="s">
        <v>5776</v>
      </c>
      <c r="G1784" s="72" t="s">
        <v>7795</v>
      </c>
      <c r="H1784" s="72" t="s">
        <v>26</v>
      </c>
      <c r="I1784" s="72" t="s">
        <v>8031</v>
      </c>
      <c r="J1784" s="72" t="s">
        <v>8024</v>
      </c>
      <c r="K1784" s="72" t="s">
        <v>3576</v>
      </c>
      <c r="L1784" s="73">
        <v>45831</v>
      </c>
      <c r="M1784" s="74">
        <v>0.43733796296296296</v>
      </c>
      <c r="N1784" s="72">
        <v>219.73</v>
      </c>
      <c r="O1784" s="72">
        <v>2957.94</v>
      </c>
      <c r="P1784" s="72">
        <v>3177.67</v>
      </c>
      <c r="Q1784" s="72">
        <v>1483.59</v>
      </c>
      <c r="R1784" s="75">
        <v>45833</v>
      </c>
      <c r="S1784" s="72" t="str">
        <f>TEXT(Table15[[#This Row],[Billing_Date]],"YYYY")</f>
        <v>2025</v>
      </c>
      <c r="T1784" s="75">
        <v>45863</v>
      </c>
      <c r="U1784" s="72" t="s">
        <v>37</v>
      </c>
      <c r="V1784" s="72">
        <f>IF(Table15[[#This Row],[Payment_Status]]="Paid",1,0)</f>
        <v>0</v>
      </c>
      <c r="W1784" s="72">
        <f>IF(Table15[[#This Row],[Payment_Status]]="Unpaid",1,0)</f>
        <v>0</v>
      </c>
      <c r="X1784" s="72">
        <f>IF(Table15[[#This Row],[Payment_Status]]="Pending",1,0)</f>
        <v>1</v>
      </c>
      <c r="Y1784" s="72" t="s">
        <v>38</v>
      </c>
      <c r="Z1784" s="72" t="s">
        <v>39</v>
      </c>
      <c r="AA1784" s="72" t="s">
        <v>31</v>
      </c>
      <c r="AB1784" s="72">
        <v>111.01</v>
      </c>
      <c r="AC1784" s="72">
        <v>108.72</v>
      </c>
      <c r="AD1784" s="72" t="s">
        <v>32</v>
      </c>
      <c r="AE1784" s="73">
        <v>44228</v>
      </c>
      <c r="AF1784" s="72">
        <v>58</v>
      </c>
      <c r="AG1784" s="76" t="s">
        <v>40</v>
      </c>
    </row>
    <row r="1785" spans="5:33" x14ac:dyDescent="0.3">
      <c r="E1785" s="71" t="s">
        <v>3198</v>
      </c>
      <c r="F1785" s="72" t="s">
        <v>5777</v>
      </c>
      <c r="G1785" s="72" t="s">
        <v>7796</v>
      </c>
      <c r="H1785" s="72" t="s">
        <v>35</v>
      </c>
      <c r="I1785" s="72" t="s">
        <v>8030</v>
      </c>
      <c r="J1785" s="72" t="s">
        <v>8023</v>
      </c>
      <c r="K1785" s="72" t="s">
        <v>3199</v>
      </c>
      <c r="L1785" s="73">
        <v>45595</v>
      </c>
      <c r="M1785" s="74">
        <v>0.46241898148148147</v>
      </c>
      <c r="N1785" s="72">
        <v>398.13</v>
      </c>
      <c r="O1785" s="72">
        <v>3061.74</v>
      </c>
      <c r="P1785" s="72">
        <v>3459.87</v>
      </c>
      <c r="Q1785" s="72">
        <v>2321.98</v>
      </c>
      <c r="R1785" s="75">
        <v>45595</v>
      </c>
      <c r="S1785" s="72" t="str">
        <f>TEXT(Table15[[#This Row],[Billing_Date]],"YYYY")</f>
        <v>2024</v>
      </c>
      <c r="T1785" s="75">
        <v>45863</v>
      </c>
      <c r="U1785" s="72" t="s">
        <v>37</v>
      </c>
      <c r="V1785" s="72">
        <f>IF(Table15[[#This Row],[Payment_Status]]="Paid",1,0)</f>
        <v>0</v>
      </c>
      <c r="W1785" s="72">
        <f>IF(Table15[[#This Row],[Payment_Status]]="Unpaid",1,0)</f>
        <v>0</v>
      </c>
      <c r="X1785" s="72">
        <f>IF(Table15[[#This Row],[Payment_Status]]="Pending",1,0)</f>
        <v>1</v>
      </c>
      <c r="Y1785" s="72" t="s">
        <v>50</v>
      </c>
      <c r="Z1785" s="72" t="s">
        <v>39</v>
      </c>
      <c r="AA1785" s="72" t="s">
        <v>45</v>
      </c>
      <c r="AB1785" s="72">
        <v>172.86</v>
      </c>
      <c r="AC1785" s="72">
        <v>225.27</v>
      </c>
      <c r="AD1785" s="72" t="s">
        <v>46</v>
      </c>
      <c r="AE1785" s="73">
        <v>42954</v>
      </c>
      <c r="AF1785" s="72">
        <v>70</v>
      </c>
      <c r="AG1785" s="76" t="s">
        <v>64</v>
      </c>
    </row>
    <row r="1786" spans="5:33" x14ac:dyDescent="0.3">
      <c r="E1786" s="71" t="s">
        <v>384</v>
      </c>
      <c r="F1786" s="72" t="s">
        <v>5778</v>
      </c>
      <c r="G1786" s="72" t="s">
        <v>7797</v>
      </c>
      <c r="H1786" s="72" t="s">
        <v>30</v>
      </c>
      <c r="I1786" s="72" t="s">
        <v>8031</v>
      </c>
      <c r="J1786" s="72" t="s">
        <v>8024</v>
      </c>
      <c r="K1786" s="72" t="s">
        <v>385</v>
      </c>
      <c r="L1786" s="73">
        <v>45621</v>
      </c>
      <c r="M1786" s="74">
        <v>0.895625</v>
      </c>
      <c r="N1786" s="72">
        <v>140.25</v>
      </c>
      <c r="O1786" s="72">
        <v>3242.56</v>
      </c>
      <c r="P1786" s="72">
        <v>3382.81</v>
      </c>
      <c r="Q1786" s="72">
        <v>698.65</v>
      </c>
      <c r="R1786" s="75">
        <v>45817</v>
      </c>
      <c r="S1786" s="72" t="str">
        <f>TEXT(Table15[[#This Row],[Billing_Date]],"YYYY")</f>
        <v>2025</v>
      </c>
      <c r="T1786" s="75">
        <v>45883</v>
      </c>
      <c r="U1786" s="72" t="s">
        <v>37</v>
      </c>
      <c r="V1786" s="72">
        <f>IF(Table15[[#This Row],[Payment_Status]]="Paid",1,0)</f>
        <v>0</v>
      </c>
      <c r="W1786" s="72">
        <f>IF(Table15[[#This Row],[Payment_Status]]="Unpaid",1,0)</f>
        <v>0</v>
      </c>
      <c r="X1786" s="72">
        <f>IF(Table15[[#This Row],[Payment_Status]]="Pending",1,0)</f>
        <v>1</v>
      </c>
      <c r="Y1786" s="72" t="s">
        <v>29</v>
      </c>
      <c r="Z1786" s="72" t="s">
        <v>39</v>
      </c>
      <c r="AA1786" s="72" t="s">
        <v>51</v>
      </c>
      <c r="AB1786" s="72">
        <v>78.5</v>
      </c>
      <c r="AC1786" s="72">
        <v>61.75</v>
      </c>
      <c r="AD1786" s="72" t="s">
        <v>46</v>
      </c>
      <c r="AE1786" s="73">
        <v>42606</v>
      </c>
      <c r="AF1786" s="72">
        <v>69</v>
      </c>
      <c r="AG1786" s="76" t="s">
        <v>64</v>
      </c>
    </row>
    <row r="1787" spans="5:33" x14ac:dyDescent="0.3">
      <c r="E1787" s="71" t="s">
        <v>3581</v>
      </c>
      <c r="F1787" s="72" t="s">
        <v>5779</v>
      </c>
      <c r="G1787" s="72" t="s">
        <v>7798</v>
      </c>
      <c r="H1787" s="72" t="s">
        <v>26</v>
      </c>
      <c r="I1787" s="72" t="s">
        <v>8030</v>
      </c>
      <c r="J1787" s="72" t="s">
        <v>8023</v>
      </c>
      <c r="K1787" s="72" t="s">
        <v>3582</v>
      </c>
      <c r="L1787" s="73">
        <v>45614</v>
      </c>
      <c r="M1787" s="74">
        <v>0.48103009259259261</v>
      </c>
      <c r="N1787" s="72">
        <v>255.76</v>
      </c>
      <c r="O1787" s="72">
        <v>3256.74</v>
      </c>
      <c r="P1787" s="72">
        <v>3512.5</v>
      </c>
      <c r="Q1787" s="72">
        <v>1897.88</v>
      </c>
      <c r="R1787" s="75">
        <v>45838</v>
      </c>
      <c r="S1787" s="72" t="str">
        <f>TEXT(Table15[[#This Row],[Billing_Date]],"YYYY")</f>
        <v>2025</v>
      </c>
      <c r="T1787" s="75">
        <v>45876</v>
      </c>
      <c r="U1787" s="72" t="s">
        <v>49</v>
      </c>
      <c r="V1787" s="72">
        <f>IF(Table15[[#This Row],[Payment_Status]]="Paid",1,0)</f>
        <v>0</v>
      </c>
      <c r="W1787" s="72">
        <f>IF(Table15[[#This Row],[Payment_Status]]="Unpaid",1,0)</f>
        <v>1</v>
      </c>
      <c r="X1787" s="72">
        <f>IF(Table15[[#This Row],[Payment_Status]]="Pending",1,0)</f>
        <v>0</v>
      </c>
      <c r="Y1787" s="72" t="s">
        <v>38</v>
      </c>
      <c r="Z1787" s="72" t="s">
        <v>44</v>
      </c>
      <c r="AA1787" s="72" t="s">
        <v>63</v>
      </c>
      <c r="AB1787" s="72">
        <v>135.9</v>
      </c>
      <c r="AC1787" s="72">
        <v>119.86</v>
      </c>
      <c r="AD1787" s="72" t="s">
        <v>46</v>
      </c>
      <c r="AE1787" s="73">
        <v>45463</v>
      </c>
      <c r="AF1787" s="72">
        <v>62</v>
      </c>
      <c r="AG1787" s="76" t="s">
        <v>40</v>
      </c>
    </row>
    <row r="1788" spans="5:33" x14ac:dyDescent="0.3">
      <c r="E1788" s="71" t="s">
        <v>3583</v>
      </c>
      <c r="F1788" s="72" t="s">
        <v>5780</v>
      </c>
      <c r="G1788" s="72" t="s">
        <v>7799</v>
      </c>
      <c r="H1788" s="72" t="s">
        <v>30</v>
      </c>
      <c r="I1788" s="72" t="s">
        <v>8025</v>
      </c>
      <c r="J1788" s="72" t="s">
        <v>8020</v>
      </c>
      <c r="K1788" s="72" t="s">
        <v>3584</v>
      </c>
      <c r="L1788" s="73">
        <v>45806</v>
      </c>
      <c r="M1788" s="74">
        <v>0.96932870370370372</v>
      </c>
      <c r="N1788" s="72">
        <v>224.84</v>
      </c>
      <c r="O1788" s="72">
        <v>4781.72</v>
      </c>
      <c r="P1788" s="72">
        <v>5006.5600000000004</v>
      </c>
      <c r="Q1788" s="72">
        <v>1031.19</v>
      </c>
      <c r="R1788" s="75">
        <v>45806</v>
      </c>
      <c r="S1788" s="72" t="str">
        <f>TEXT(Table15[[#This Row],[Billing_Date]],"YYYY")</f>
        <v>2025</v>
      </c>
      <c r="T1788" s="75">
        <v>45875</v>
      </c>
      <c r="U1788" s="72" t="s">
        <v>37</v>
      </c>
      <c r="V1788" s="72">
        <f>IF(Table15[[#This Row],[Payment_Status]]="Paid",1,0)</f>
        <v>0</v>
      </c>
      <c r="W1788" s="72">
        <f>IF(Table15[[#This Row],[Payment_Status]]="Unpaid",1,0)</f>
        <v>0</v>
      </c>
      <c r="X1788" s="72">
        <f>IF(Table15[[#This Row],[Payment_Status]]="Pending",1,0)</f>
        <v>1</v>
      </c>
      <c r="Y1788" s="72" t="s">
        <v>38</v>
      </c>
      <c r="Z1788" s="72" t="s">
        <v>39</v>
      </c>
      <c r="AA1788" s="72" t="s">
        <v>45</v>
      </c>
      <c r="AB1788" s="72">
        <v>153.41</v>
      </c>
      <c r="AC1788" s="72">
        <v>71.430000000000007</v>
      </c>
      <c r="AD1788" s="72" t="s">
        <v>46</v>
      </c>
      <c r="AE1788" s="73">
        <v>42599</v>
      </c>
      <c r="AF1788" s="72">
        <v>55</v>
      </c>
      <c r="AG1788" s="76" t="s">
        <v>33</v>
      </c>
    </row>
    <row r="1789" spans="5:33" x14ac:dyDescent="0.3">
      <c r="E1789" s="71" t="s">
        <v>3585</v>
      </c>
      <c r="F1789" s="72" t="s">
        <v>5781</v>
      </c>
      <c r="G1789" s="72" t="s">
        <v>7800</v>
      </c>
      <c r="H1789" s="72" t="s">
        <v>30</v>
      </c>
      <c r="I1789" s="72" t="s">
        <v>8031</v>
      </c>
      <c r="J1789" s="72" t="s">
        <v>8024</v>
      </c>
      <c r="K1789" s="72" t="s">
        <v>3586</v>
      </c>
      <c r="L1789" s="73">
        <v>45522</v>
      </c>
      <c r="M1789" s="74">
        <v>0.88719907407407406</v>
      </c>
      <c r="N1789" s="72">
        <v>27.65</v>
      </c>
      <c r="O1789" s="72">
        <v>2072.4</v>
      </c>
      <c r="P1789" s="72">
        <v>2100.0500000000002</v>
      </c>
      <c r="Q1789" s="72">
        <v>173.63</v>
      </c>
      <c r="R1789" s="75">
        <v>45716</v>
      </c>
      <c r="S1789" s="72" t="str">
        <f>TEXT(Table15[[#This Row],[Billing_Date]],"YYYY")</f>
        <v>2025</v>
      </c>
      <c r="T1789" s="75">
        <v>45886</v>
      </c>
      <c r="U1789" s="72" t="s">
        <v>37</v>
      </c>
      <c r="V1789" s="72">
        <f>IF(Table15[[#This Row],[Payment_Status]]="Paid",1,0)</f>
        <v>0</v>
      </c>
      <c r="W1789" s="72">
        <f>IF(Table15[[#This Row],[Payment_Status]]="Unpaid",1,0)</f>
        <v>0</v>
      </c>
      <c r="X1789" s="72">
        <f>IF(Table15[[#This Row],[Payment_Status]]="Pending",1,0)</f>
        <v>1</v>
      </c>
      <c r="Y1789" s="72" t="s">
        <v>50</v>
      </c>
      <c r="Z1789" s="72" t="s">
        <v>44</v>
      </c>
      <c r="AA1789" s="72" t="s">
        <v>85</v>
      </c>
      <c r="AB1789" s="72">
        <v>13.68</v>
      </c>
      <c r="AC1789" s="72">
        <v>13.97</v>
      </c>
      <c r="AD1789" s="72" t="s">
        <v>32</v>
      </c>
      <c r="AE1789" s="73">
        <v>43016</v>
      </c>
      <c r="AF1789" s="72">
        <v>31</v>
      </c>
      <c r="AG1789" s="76" t="s">
        <v>40</v>
      </c>
    </row>
    <row r="1790" spans="5:33" x14ac:dyDescent="0.3">
      <c r="E1790" s="71" t="s">
        <v>2342</v>
      </c>
      <c r="F1790" s="72" t="s">
        <v>5782</v>
      </c>
      <c r="G1790" s="72" t="s">
        <v>7801</v>
      </c>
      <c r="H1790" s="72" t="s">
        <v>26</v>
      </c>
      <c r="I1790" s="72" t="s">
        <v>8029</v>
      </c>
      <c r="J1790" s="72" t="s">
        <v>8020</v>
      </c>
      <c r="K1790" s="72" t="s">
        <v>2343</v>
      </c>
      <c r="L1790" s="73">
        <v>45804</v>
      </c>
      <c r="M1790" s="74">
        <v>0.34980324074074076</v>
      </c>
      <c r="N1790" s="72">
        <v>488.16</v>
      </c>
      <c r="O1790" s="72">
        <v>3438.94</v>
      </c>
      <c r="P1790" s="72">
        <v>3927.1</v>
      </c>
      <c r="Q1790" s="72">
        <v>3350.69</v>
      </c>
      <c r="R1790" s="75">
        <v>45810</v>
      </c>
      <c r="S1790" s="72" t="str">
        <f>TEXT(Table15[[#This Row],[Billing_Date]],"YYYY")</f>
        <v>2025</v>
      </c>
      <c r="T1790" s="75">
        <v>45872</v>
      </c>
      <c r="U1790" s="72" t="s">
        <v>37</v>
      </c>
      <c r="V1790" s="72">
        <f>IF(Table15[[#This Row],[Payment_Status]]="Paid",1,0)</f>
        <v>0</v>
      </c>
      <c r="W1790" s="72">
        <f>IF(Table15[[#This Row],[Payment_Status]]="Unpaid",1,0)</f>
        <v>0</v>
      </c>
      <c r="X1790" s="72">
        <f>IF(Table15[[#This Row],[Payment_Status]]="Pending",1,0)</f>
        <v>1</v>
      </c>
      <c r="Y1790" s="72" t="s">
        <v>43</v>
      </c>
      <c r="Z1790" s="72" t="s">
        <v>44</v>
      </c>
      <c r="AA1790" s="72" t="s">
        <v>31</v>
      </c>
      <c r="AB1790" s="72">
        <v>314.81</v>
      </c>
      <c r="AC1790" s="72">
        <v>173.35</v>
      </c>
      <c r="AD1790" s="72" t="s">
        <v>46</v>
      </c>
      <c r="AE1790" s="73">
        <v>45030</v>
      </c>
      <c r="AF1790" s="72">
        <v>31</v>
      </c>
      <c r="AG1790" s="76" t="s">
        <v>64</v>
      </c>
    </row>
    <row r="1791" spans="5:33" x14ac:dyDescent="0.3">
      <c r="E1791" s="71" t="s">
        <v>1104</v>
      </c>
      <c r="F1791" s="72" t="s">
        <v>5783</v>
      </c>
      <c r="G1791" s="72" t="s">
        <v>7802</v>
      </c>
      <c r="H1791" s="72" t="s">
        <v>26</v>
      </c>
      <c r="I1791" s="72" t="s">
        <v>8030</v>
      </c>
      <c r="J1791" s="72" t="s">
        <v>8023</v>
      </c>
      <c r="K1791" s="72" t="s">
        <v>1105</v>
      </c>
      <c r="L1791" s="73">
        <v>45828</v>
      </c>
      <c r="M1791" s="74">
        <v>0.75659722222222225</v>
      </c>
      <c r="N1791" s="72">
        <v>157.19</v>
      </c>
      <c r="O1791" s="72">
        <v>4210.55</v>
      </c>
      <c r="P1791" s="72">
        <v>4367.74</v>
      </c>
      <c r="Q1791" s="72">
        <v>849.22</v>
      </c>
      <c r="R1791" s="75">
        <v>45830</v>
      </c>
      <c r="S1791" s="72" t="str">
        <f>TEXT(Table15[[#This Row],[Billing_Date]],"YYYY")</f>
        <v>2025</v>
      </c>
      <c r="T1791" s="75">
        <v>45883</v>
      </c>
      <c r="U1791" s="72" t="s">
        <v>49</v>
      </c>
      <c r="V1791" s="72">
        <f>IF(Table15[[#This Row],[Payment_Status]]="Paid",1,0)</f>
        <v>0</v>
      </c>
      <c r="W1791" s="72">
        <f>IF(Table15[[#This Row],[Payment_Status]]="Unpaid",1,0)</f>
        <v>1</v>
      </c>
      <c r="X1791" s="72">
        <f>IF(Table15[[#This Row],[Payment_Status]]="Pending",1,0)</f>
        <v>0</v>
      </c>
      <c r="Y1791" s="72" t="s">
        <v>38</v>
      </c>
      <c r="Z1791" s="72" t="s">
        <v>44</v>
      </c>
      <c r="AA1791" s="72" t="s">
        <v>51</v>
      </c>
      <c r="AB1791" s="72">
        <v>78.8</v>
      </c>
      <c r="AC1791" s="72">
        <v>78.39</v>
      </c>
      <c r="AD1791" s="72" t="s">
        <v>46</v>
      </c>
      <c r="AE1791" s="73">
        <v>44720</v>
      </c>
      <c r="AF1791" s="72">
        <v>19</v>
      </c>
      <c r="AG1791" s="76" t="s">
        <v>40</v>
      </c>
    </row>
    <row r="1792" spans="5:33" x14ac:dyDescent="0.3">
      <c r="E1792" s="71" t="s">
        <v>3591</v>
      </c>
      <c r="F1792" s="72" t="s">
        <v>5784</v>
      </c>
      <c r="G1792" s="72" t="s">
        <v>7803</v>
      </c>
      <c r="H1792" s="72" t="s">
        <v>35</v>
      </c>
      <c r="I1792" s="72" t="s">
        <v>8025</v>
      </c>
      <c r="J1792" s="72" t="s">
        <v>8020</v>
      </c>
      <c r="K1792" s="72" t="s">
        <v>3592</v>
      </c>
      <c r="L1792" s="73">
        <v>45661</v>
      </c>
      <c r="M1792" s="74">
        <v>0.76423611111111112</v>
      </c>
      <c r="N1792" s="72">
        <v>297.62</v>
      </c>
      <c r="O1792" s="72">
        <v>1313.18</v>
      </c>
      <c r="P1792" s="72">
        <v>1610.8</v>
      </c>
      <c r="Q1792" s="72">
        <v>1653.49</v>
      </c>
      <c r="R1792" s="75">
        <v>45737</v>
      </c>
      <c r="S1792" s="72" t="str">
        <f>TEXT(Table15[[#This Row],[Billing_Date]],"YYYY")</f>
        <v>2025</v>
      </c>
      <c r="T1792" s="75">
        <v>45870</v>
      </c>
      <c r="U1792" s="72" t="s">
        <v>37</v>
      </c>
      <c r="V1792" s="72">
        <f>IF(Table15[[#This Row],[Payment_Status]]="Paid",1,0)</f>
        <v>0</v>
      </c>
      <c r="W1792" s="72">
        <f>IF(Table15[[#This Row],[Payment_Status]]="Unpaid",1,0)</f>
        <v>0</v>
      </c>
      <c r="X1792" s="72">
        <f>IF(Table15[[#This Row],[Payment_Status]]="Pending",1,0)</f>
        <v>1</v>
      </c>
      <c r="Y1792" s="72" t="s">
        <v>43</v>
      </c>
      <c r="Z1792" s="72" t="s">
        <v>39</v>
      </c>
      <c r="AA1792" s="72" t="s">
        <v>45</v>
      </c>
      <c r="AB1792" s="72">
        <v>189.94</v>
      </c>
      <c r="AC1792" s="72">
        <v>107.68</v>
      </c>
      <c r="AD1792" s="72" t="s">
        <v>32</v>
      </c>
      <c r="AE1792" s="73">
        <v>42341</v>
      </c>
      <c r="AF1792" s="72">
        <v>31</v>
      </c>
      <c r="AG1792" s="76" t="s">
        <v>40</v>
      </c>
    </row>
    <row r="1793" spans="5:33" x14ac:dyDescent="0.3">
      <c r="E1793" s="71" t="s">
        <v>3593</v>
      </c>
      <c r="F1793" s="72" t="s">
        <v>5785</v>
      </c>
      <c r="G1793" s="72" t="s">
        <v>7804</v>
      </c>
      <c r="H1793" s="72" t="s">
        <v>35</v>
      </c>
      <c r="I1793" s="72" t="s">
        <v>8031</v>
      </c>
      <c r="J1793" s="72" t="s">
        <v>8024</v>
      </c>
      <c r="K1793" s="72" t="s">
        <v>3594</v>
      </c>
      <c r="L1793" s="73">
        <v>45833</v>
      </c>
      <c r="M1793" s="74">
        <v>8.5347222222222227E-2</v>
      </c>
      <c r="N1793" s="72">
        <v>252.24</v>
      </c>
      <c r="O1793" s="72">
        <v>1162.1199999999999</v>
      </c>
      <c r="P1793" s="72">
        <v>1414.36</v>
      </c>
      <c r="Q1793" s="72">
        <v>1377.77</v>
      </c>
      <c r="R1793" s="75">
        <v>45834</v>
      </c>
      <c r="S1793" s="72" t="str">
        <f>TEXT(Table15[[#This Row],[Billing_Date]],"YYYY")</f>
        <v>2025</v>
      </c>
      <c r="T1793" s="75">
        <v>45871</v>
      </c>
      <c r="U1793" s="72" t="s">
        <v>28</v>
      </c>
      <c r="V1793" s="72">
        <f>IF(Table15[[#This Row],[Payment_Status]]="Paid",1,0)</f>
        <v>1</v>
      </c>
      <c r="W1793" s="72">
        <f>IF(Table15[[#This Row],[Payment_Status]]="Unpaid",1,0)</f>
        <v>0</v>
      </c>
      <c r="X1793" s="72">
        <f>IF(Table15[[#This Row],[Payment_Status]]="Pending",1,0)</f>
        <v>0</v>
      </c>
      <c r="Y1793" s="72" t="s">
        <v>29</v>
      </c>
      <c r="Z1793" s="72" t="s">
        <v>30</v>
      </c>
      <c r="AA1793" s="72" t="s">
        <v>51</v>
      </c>
      <c r="AB1793" s="72">
        <v>133.04</v>
      </c>
      <c r="AC1793" s="72">
        <v>119.2</v>
      </c>
      <c r="AD1793" s="72" t="s">
        <v>46</v>
      </c>
      <c r="AE1793" s="73">
        <v>44538</v>
      </c>
      <c r="AF1793" s="72">
        <v>42</v>
      </c>
      <c r="AG1793" s="76" t="s">
        <v>33</v>
      </c>
    </row>
    <row r="1794" spans="5:33" x14ac:dyDescent="0.3">
      <c r="E1794" s="71" t="s">
        <v>3595</v>
      </c>
      <c r="F1794" s="72" t="s">
        <v>5786</v>
      </c>
      <c r="G1794" s="72" t="s">
        <v>7805</v>
      </c>
      <c r="H1794" s="72" t="s">
        <v>26</v>
      </c>
      <c r="I1794" s="72" t="s">
        <v>8031</v>
      </c>
      <c r="J1794" s="72" t="s">
        <v>8024</v>
      </c>
      <c r="K1794" s="72" t="s">
        <v>3596</v>
      </c>
      <c r="L1794" s="73">
        <v>45702</v>
      </c>
      <c r="M1794" s="74">
        <v>0.3309259259259259</v>
      </c>
      <c r="N1794" s="72">
        <v>463.62</v>
      </c>
      <c r="O1794" s="72">
        <v>2689.2</v>
      </c>
      <c r="P1794" s="72">
        <v>3152.8199999999902</v>
      </c>
      <c r="Q1794" s="72">
        <v>3375.73</v>
      </c>
      <c r="R1794" s="75">
        <v>45798</v>
      </c>
      <c r="S1794" s="72" t="str">
        <f>TEXT(Table15[[#This Row],[Billing_Date]],"YYYY")</f>
        <v>2025</v>
      </c>
      <c r="T1794" s="75">
        <v>45876</v>
      </c>
      <c r="U1794" s="72" t="s">
        <v>49</v>
      </c>
      <c r="V1794" s="72">
        <f>IF(Table15[[#This Row],[Payment_Status]]="Paid",1,0)</f>
        <v>0</v>
      </c>
      <c r="W1794" s="72">
        <f>IF(Table15[[#This Row],[Payment_Status]]="Unpaid",1,0)</f>
        <v>1</v>
      </c>
      <c r="X1794" s="72">
        <f>IF(Table15[[#This Row],[Payment_Status]]="Pending",1,0)</f>
        <v>0</v>
      </c>
      <c r="Y1794" s="72" t="s">
        <v>38</v>
      </c>
      <c r="Z1794" s="72" t="s">
        <v>44</v>
      </c>
      <c r="AA1794" s="72" t="s">
        <v>45</v>
      </c>
      <c r="AB1794" s="72">
        <v>278.60000000000002</v>
      </c>
      <c r="AC1794" s="72">
        <v>185.02</v>
      </c>
      <c r="AD1794" s="72" t="s">
        <v>32</v>
      </c>
      <c r="AE1794" s="73">
        <v>44622</v>
      </c>
      <c r="AF1794" s="72">
        <v>26</v>
      </c>
      <c r="AG1794" s="76" t="s">
        <v>64</v>
      </c>
    </row>
    <row r="1795" spans="5:33" x14ac:dyDescent="0.3">
      <c r="E1795" s="71" t="s">
        <v>3597</v>
      </c>
      <c r="F1795" s="72" t="s">
        <v>5787</v>
      </c>
      <c r="G1795" s="72" t="s">
        <v>7806</v>
      </c>
      <c r="H1795" s="72" t="s">
        <v>26</v>
      </c>
      <c r="I1795" s="72" t="s">
        <v>8029</v>
      </c>
      <c r="J1795" s="72" t="s">
        <v>8020</v>
      </c>
      <c r="K1795" s="72" t="s">
        <v>3598</v>
      </c>
      <c r="L1795" s="73">
        <v>45591</v>
      </c>
      <c r="M1795" s="74">
        <v>0.15178240740740739</v>
      </c>
      <c r="N1795" s="72">
        <v>197.43</v>
      </c>
      <c r="O1795" s="72">
        <v>4360.5</v>
      </c>
      <c r="P1795" s="72">
        <v>4557.93</v>
      </c>
      <c r="Q1795" s="72">
        <v>1284.3</v>
      </c>
      <c r="R1795" s="75">
        <v>45609</v>
      </c>
      <c r="S1795" s="72" t="str">
        <f>TEXT(Table15[[#This Row],[Billing_Date]],"YYYY")</f>
        <v>2024</v>
      </c>
      <c r="T1795" s="75">
        <v>45865</v>
      </c>
      <c r="U1795" s="72" t="s">
        <v>37</v>
      </c>
      <c r="V1795" s="72">
        <f>IF(Table15[[#This Row],[Payment_Status]]="Paid",1,0)</f>
        <v>0</v>
      </c>
      <c r="W1795" s="72">
        <f>IF(Table15[[#This Row],[Payment_Status]]="Unpaid",1,0)</f>
        <v>0</v>
      </c>
      <c r="X1795" s="72">
        <f>IF(Table15[[#This Row],[Payment_Status]]="Pending",1,0)</f>
        <v>1</v>
      </c>
      <c r="Y1795" s="72" t="s">
        <v>58</v>
      </c>
      <c r="Z1795" s="72" t="s">
        <v>39</v>
      </c>
      <c r="AA1795" s="72" t="s">
        <v>85</v>
      </c>
      <c r="AB1795" s="72">
        <v>134.36000000000001</v>
      </c>
      <c r="AC1795" s="72">
        <v>63.07</v>
      </c>
      <c r="AD1795" s="72" t="s">
        <v>32</v>
      </c>
      <c r="AE1795" s="73">
        <v>42768</v>
      </c>
      <c r="AF1795" s="72">
        <v>21</v>
      </c>
      <c r="AG1795" s="76" t="s">
        <v>33</v>
      </c>
    </row>
    <row r="1796" spans="5:33" x14ac:dyDescent="0.3">
      <c r="E1796" s="71" t="s">
        <v>3599</v>
      </c>
      <c r="F1796" s="72" t="s">
        <v>5788</v>
      </c>
      <c r="G1796" s="72" t="s">
        <v>7807</v>
      </c>
      <c r="H1796" s="72" t="s">
        <v>30</v>
      </c>
      <c r="I1796" s="72" t="s">
        <v>8027</v>
      </c>
      <c r="J1796" s="72" t="s">
        <v>8022</v>
      </c>
      <c r="K1796" s="72" t="s">
        <v>3600</v>
      </c>
      <c r="L1796" s="73">
        <v>45687</v>
      </c>
      <c r="M1796" s="74">
        <v>0.90560185185185182</v>
      </c>
      <c r="N1796" s="72">
        <v>365.26</v>
      </c>
      <c r="O1796" s="72">
        <v>1812.8</v>
      </c>
      <c r="P1796" s="72">
        <v>2178.06</v>
      </c>
      <c r="Q1796" s="72">
        <v>2693.42</v>
      </c>
      <c r="R1796" s="75">
        <v>45780</v>
      </c>
      <c r="S1796" s="72" t="str">
        <f>TEXT(Table15[[#This Row],[Billing_Date]],"YYYY")</f>
        <v>2025</v>
      </c>
      <c r="T1796" s="75">
        <v>45871</v>
      </c>
      <c r="U1796" s="72" t="s">
        <v>28</v>
      </c>
      <c r="V1796" s="72">
        <f>IF(Table15[[#This Row],[Payment_Status]]="Paid",1,0)</f>
        <v>1</v>
      </c>
      <c r="W1796" s="72">
        <f>IF(Table15[[#This Row],[Payment_Status]]="Unpaid",1,0)</f>
        <v>0</v>
      </c>
      <c r="X1796" s="72">
        <f>IF(Table15[[#This Row],[Payment_Status]]="Pending",1,0)</f>
        <v>0</v>
      </c>
      <c r="Y1796" s="72" t="s">
        <v>29</v>
      </c>
      <c r="Z1796" s="72" t="s">
        <v>39</v>
      </c>
      <c r="AA1796" s="72" t="s">
        <v>45</v>
      </c>
      <c r="AB1796" s="72">
        <v>167.15</v>
      </c>
      <c r="AC1796" s="72">
        <v>198.11</v>
      </c>
      <c r="AD1796" s="72" t="s">
        <v>46</v>
      </c>
      <c r="AE1796" s="73">
        <v>42706</v>
      </c>
      <c r="AF1796" s="72">
        <v>43</v>
      </c>
      <c r="AG1796" s="76" t="s">
        <v>64</v>
      </c>
    </row>
    <row r="1797" spans="5:33" x14ac:dyDescent="0.3">
      <c r="E1797" s="71" t="s">
        <v>3601</v>
      </c>
      <c r="F1797" s="72" t="s">
        <v>5789</v>
      </c>
      <c r="G1797" s="72" t="s">
        <v>7808</v>
      </c>
      <c r="H1797" s="72" t="s">
        <v>30</v>
      </c>
      <c r="I1797" s="72" t="s">
        <v>8030</v>
      </c>
      <c r="J1797" s="72" t="s">
        <v>8023</v>
      </c>
      <c r="K1797" s="72" t="s">
        <v>3602</v>
      </c>
      <c r="L1797" s="73">
        <v>45553</v>
      </c>
      <c r="M1797" s="74">
        <v>0.53159722222222228</v>
      </c>
      <c r="N1797" s="72">
        <v>217.71</v>
      </c>
      <c r="O1797" s="72">
        <v>4507.0200000000004</v>
      </c>
      <c r="P1797" s="72">
        <v>4724.7299999999996</v>
      </c>
      <c r="Q1797" s="72">
        <v>1317.41</v>
      </c>
      <c r="R1797" s="75">
        <v>45623</v>
      </c>
      <c r="S1797" s="72" t="str">
        <f>TEXT(Table15[[#This Row],[Billing_Date]],"YYYY")</f>
        <v>2024</v>
      </c>
      <c r="T1797" s="75">
        <v>45877</v>
      </c>
      <c r="U1797" s="72" t="s">
        <v>49</v>
      </c>
      <c r="V1797" s="72">
        <f>IF(Table15[[#This Row],[Payment_Status]]="Paid",1,0)</f>
        <v>0</v>
      </c>
      <c r="W1797" s="72">
        <f>IF(Table15[[#This Row],[Payment_Status]]="Unpaid",1,0)</f>
        <v>1</v>
      </c>
      <c r="X1797" s="72">
        <f>IF(Table15[[#This Row],[Payment_Status]]="Pending",1,0)</f>
        <v>0</v>
      </c>
      <c r="Y1797" s="72" t="s">
        <v>29</v>
      </c>
      <c r="Z1797" s="72" t="s">
        <v>44</v>
      </c>
      <c r="AA1797" s="72" t="s">
        <v>85</v>
      </c>
      <c r="AB1797" s="72">
        <v>137.88</v>
      </c>
      <c r="AC1797" s="72">
        <v>79.83</v>
      </c>
      <c r="AD1797" s="72" t="s">
        <v>46</v>
      </c>
      <c r="AE1797" s="73">
        <v>43950</v>
      </c>
      <c r="AF1797" s="72">
        <v>57</v>
      </c>
      <c r="AG1797" s="76" t="s">
        <v>33</v>
      </c>
    </row>
    <row r="1798" spans="5:33" x14ac:dyDescent="0.3">
      <c r="E1798" s="71" t="s">
        <v>3603</v>
      </c>
      <c r="F1798" s="72" t="s">
        <v>5790</v>
      </c>
      <c r="G1798" s="72" t="s">
        <v>7809</v>
      </c>
      <c r="H1798" s="72" t="s">
        <v>26</v>
      </c>
      <c r="I1798" s="72" t="s">
        <v>8030</v>
      </c>
      <c r="J1798" s="72" t="s">
        <v>8023</v>
      </c>
      <c r="K1798" s="72" t="s">
        <v>3604</v>
      </c>
      <c r="L1798" s="73">
        <v>45809</v>
      </c>
      <c r="M1798" s="74">
        <v>0.67421296296296296</v>
      </c>
      <c r="N1798" s="72">
        <v>152.37</v>
      </c>
      <c r="O1798" s="72">
        <v>4709.3599999999997</v>
      </c>
      <c r="P1798" s="72">
        <v>4861.7299999999996</v>
      </c>
      <c r="Q1798" s="72">
        <v>1018.47</v>
      </c>
      <c r="R1798" s="75">
        <v>45813</v>
      </c>
      <c r="S1798" s="72" t="str">
        <f>TEXT(Table15[[#This Row],[Billing_Date]],"YYYY")</f>
        <v>2025</v>
      </c>
      <c r="T1798" s="75">
        <v>45870</v>
      </c>
      <c r="U1798" s="72" t="s">
        <v>37</v>
      </c>
      <c r="V1798" s="72">
        <f>IF(Table15[[#This Row],[Payment_Status]]="Paid",1,0)</f>
        <v>0</v>
      </c>
      <c r="W1798" s="72">
        <f>IF(Table15[[#This Row],[Payment_Status]]="Unpaid",1,0)</f>
        <v>0</v>
      </c>
      <c r="X1798" s="72">
        <f>IF(Table15[[#This Row],[Payment_Status]]="Pending",1,0)</f>
        <v>1</v>
      </c>
      <c r="Y1798" s="72" t="s">
        <v>50</v>
      </c>
      <c r="Z1798" s="72" t="s">
        <v>30</v>
      </c>
      <c r="AA1798" s="72" t="s">
        <v>85</v>
      </c>
      <c r="AB1798" s="72">
        <v>82.41</v>
      </c>
      <c r="AC1798" s="72">
        <v>69.959999999999994</v>
      </c>
      <c r="AD1798" s="72" t="s">
        <v>32</v>
      </c>
      <c r="AE1798" s="73">
        <v>43812</v>
      </c>
      <c r="AF1798" s="72">
        <v>19</v>
      </c>
      <c r="AG1798" s="76" t="s">
        <v>33</v>
      </c>
    </row>
    <row r="1799" spans="5:33" x14ac:dyDescent="0.3">
      <c r="E1799" s="71" t="s">
        <v>3605</v>
      </c>
      <c r="F1799" s="72" t="s">
        <v>5791</v>
      </c>
      <c r="G1799" s="72" t="s">
        <v>7810</v>
      </c>
      <c r="H1799" s="72" t="s">
        <v>35</v>
      </c>
      <c r="I1799" s="72" t="s">
        <v>8025</v>
      </c>
      <c r="J1799" s="72" t="s">
        <v>8020</v>
      </c>
      <c r="K1799" s="72" t="s">
        <v>3606</v>
      </c>
      <c r="L1799" s="73">
        <v>45836</v>
      </c>
      <c r="M1799" s="74">
        <v>0.38421296296296298</v>
      </c>
      <c r="N1799" s="72">
        <v>477.34</v>
      </c>
      <c r="O1799" s="72">
        <v>2516.86</v>
      </c>
      <c r="P1799" s="72">
        <v>2994.2</v>
      </c>
      <c r="Q1799" s="72">
        <v>3253.36</v>
      </c>
      <c r="R1799" s="75">
        <v>45836</v>
      </c>
      <c r="S1799" s="72" t="str">
        <f>TEXT(Table15[[#This Row],[Billing_Date]],"YYYY")</f>
        <v>2025</v>
      </c>
      <c r="T1799" s="75">
        <v>45860</v>
      </c>
      <c r="U1799" s="72" t="s">
        <v>28</v>
      </c>
      <c r="V1799" s="72">
        <f>IF(Table15[[#This Row],[Payment_Status]]="Paid",1,0)</f>
        <v>1</v>
      </c>
      <c r="W1799" s="72">
        <f>IF(Table15[[#This Row],[Payment_Status]]="Unpaid",1,0)</f>
        <v>0</v>
      </c>
      <c r="X1799" s="72">
        <f>IF(Table15[[#This Row],[Payment_Status]]="Pending",1,0)</f>
        <v>0</v>
      </c>
      <c r="Y1799" s="72" t="s">
        <v>38</v>
      </c>
      <c r="Z1799" s="72" t="s">
        <v>39</v>
      </c>
      <c r="AA1799" s="72" t="s">
        <v>31</v>
      </c>
      <c r="AB1799" s="72">
        <v>248.22</v>
      </c>
      <c r="AC1799" s="72">
        <v>229.12</v>
      </c>
      <c r="AD1799" s="72" t="s">
        <v>46</v>
      </c>
      <c r="AE1799" s="73">
        <v>44596</v>
      </c>
      <c r="AF1799" s="72">
        <v>43</v>
      </c>
      <c r="AG1799" s="76" t="s">
        <v>40</v>
      </c>
    </row>
    <row r="1800" spans="5:33" x14ac:dyDescent="0.3">
      <c r="E1800" s="71" t="s">
        <v>3607</v>
      </c>
      <c r="F1800" s="72" t="s">
        <v>5792</v>
      </c>
      <c r="G1800" s="72" t="s">
        <v>7811</v>
      </c>
      <c r="H1800" s="72" t="s">
        <v>26</v>
      </c>
      <c r="I1800" s="72" t="s">
        <v>8027</v>
      </c>
      <c r="J1800" s="72" t="s">
        <v>8022</v>
      </c>
      <c r="K1800" s="72" t="s">
        <v>3608</v>
      </c>
      <c r="L1800" s="73">
        <v>45727</v>
      </c>
      <c r="M1800" s="74">
        <v>0.69041666666666668</v>
      </c>
      <c r="N1800" s="72">
        <v>438.58</v>
      </c>
      <c r="O1800" s="72">
        <v>3091.77</v>
      </c>
      <c r="P1800" s="72">
        <v>3530.35</v>
      </c>
      <c r="Q1800" s="72">
        <v>2586.3000000000002</v>
      </c>
      <c r="R1800" s="75">
        <v>45729</v>
      </c>
      <c r="S1800" s="72" t="str">
        <f>TEXT(Table15[[#This Row],[Billing_Date]],"YYYY")</f>
        <v>2025</v>
      </c>
      <c r="T1800" s="75">
        <v>45868</v>
      </c>
      <c r="U1800" s="72" t="s">
        <v>28</v>
      </c>
      <c r="V1800" s="72">
        <f>IF(Table15[[#This Row],[Payment_Status]]="Paid",1,0)</f>
        <v>1</v>
      </c>
      <c r="W1800" s="72">
        <f>IF(Table15[[#This Row],[Payment_Status]]="Unpaid",1,0)</f>
        <v>0</v>
      </c>
      <c r="X1800" s="72">
        <f>IF(Table15[[#This Row],[Payment_Status]]="Pending",1,0)</f>
        <v>0</v>
      </c>
      <c r="Y1800" s="72" t="s">
        <v>38</v>
      </c>
      <c r="Z1800" s="72" t="s">
        <v>30</v>
      </c>
      <c r="AA1800" s="72" t="s">
        <v>51</v>
      </c>
      <c r="AB1800" s="72">
        <v>282.63</v>
      </c>
      <c r="AC1800" s="72">
        <v>155.94999999999999</v>
      </c>
      <c r="AD1800" s="72" t="s">
        <v>46</v>
      </c>
      <c r="AE1800" s="73">
        <v>45226</v>
      </c>
      <c r="AF1800" s="72">
        <v>46</v>
      </c>
      <c r="AG1800" s="76" t="s">
        <v>33</v>
      </c>
    </row>
    <row r="1801" spans="5:33" x14ac:dyDescent="0.3">
      <c r="E1801" s="71" t="s">
        <v>3609</v>
      </c>
      <c r="F1801" s="72" t="s">
        <v>5793</v>
      </c>
      <c r="G1801" s="72" t="s">
        <v>7812</v>
      </c>
      <c r="H1801" s="72" t="s">
        <v>30</v>
      </c>
      <c r="I1801" s="72" t="s">
        <v>8031</v>
      </c>
      <c r="J1801" s="72" t="s">
        <v>8024</v>
      </c>
      <c r="K1801" s="72" t="s">
        <v>3610</v>
      </c>
      <c r="L1801" s="73">
        <v>45674</v>
      </c>
      <c r="M1801" s="74">
        <v>0.94783564814814814</v>
      </c>
      <c r="N1801" s="72">
        <v>201.53</v>
      </c>
      <c r="O1801" s="72">
        <v>4741.83</v>
      </c>
      <c r="P1801" s="72">
        <v>4943.3599999999997</v>
      </c>
      <c r="Q1801" s="72">
        <v>1471.35</v>
      </c>
      <c r="R1801" s="75">
        <v>45680</v>
      </c>
      <c r="S1801" s="72" t="str">
        <f>TEXT(Table15[[#This Row],[Billing_Date]],"YYYY")</f>
        <v>2025</v>
      </c>
      <c r="T1801" s="75">
        <v>45881</v>
      </c>
      <c r="U1801" s="72" t="s">
        <v>49</v>
      </c>
      <c r="V1801" s="72">
        <f>IF(Table15[[#This Row],[Payment_Status]]="Paid",1,0)</f>
        <v>0</v>
      </c>
      <c r="W1801" s="72">
        <f>IF(Table15[[#This Row],[Payment_Status]]="Unpaid",1,0)</f>
        <v>1</v>
      </c>
      <c r="X1801" s="72">
        <f>IF(Table15[[#This Row],[Payment_Status]]="Pending",1,0)</f>
        <v>0</v>
      </c>
      <c r="Y1801" s="72" t="s">
        <v>29</v>
      </c>
      <c r="Z1801" s="72" t="s">
        <v>44</v>
      </c>
      <c r="AA1801" s="72" t="s">
        <v>51</v>
      </c>
      <c r="AB1801" s="72">
        <v>92.07</v>
      </c>
      <c r="AC1801" s="72">
        <v>109.46</v>
      </c>
      <c r="AD1801" s="72" t="s">
        <v>46</v>
      </c>
      <c r="AE1801" s="73">
        <v>43385</v>
      </c>
      <c r="AF1801" s="72">
        <v>32</v>
      </c>
      <c r="AG1801" s="76" t="s">
        <v>33</v>
      </c>
    </row>
    <row r="1802" spans="5:33" x14ac:dyDescent="0.3">
      <c r="E1802" s="71" t="s">
        <v>3611</v>
      </c>
      <c r="F1802" s="72" t="s">
        <v>5794</v>
      </c>
      <c r="G1802" s="72" t="s">
        <v>7813</v>
      </c>
      <c r="H1802" s="72" t="s">
        <v>26</v>
      </c>
      <c r="I1802" s="72" t="s">
        <v>8026</v>
      </c>
      <c r="J1802" s="72" t="s">
        <v>8021</v>
      </c>
      <c r="K1802" s="72" t="s">
        <v>3612</v>
      </c>
      <c r="L1802" s="73">
        <v>45640</v>
      </c>
      <c r="M1802" s="74">
        <v>3.8321759259259257E-2</v>
      </c>
      <c r="N1802" s="72">
        <v>319.27</v>
      </c>
      <c r="O1802" s="72">
        <v>2430.52</v>
      </c>
      <c r="P1802" s="72">
        <v>2749.79</v>
      </c>
      <c r="Q1802" s="72">
        <v>1630.86</v>
      </c>
      <c r="R1802" s="75">
        <v>45749</v>
      </c>
      <c r="S1802" s="72" t="str">
        <f>TEXT(Table15[[#This Row],[Billing_Date]],"YYYY")</f>
        <v>2025</v>
      </c>
      <c r="T1802" s="75">
        <v>45860</v>
      </c>
      <c r="U1802" s="72" t="s">
        <v>49</v>
      </c>
      <c r="V1802" s="72">
        <f>IF(Table15[[#This Row],[Payment_Status]]="Paid",1,0)</f>
        <v>0</v>
      </c>
      <c r="W1802" s="72">
        <f>IF(Table15[[#This Row],[Payment_Status]]="Unpaid",1,0)</f>
        <v>1</v>
      </c>
      <c r="X1802" s="72">
        <f>IF(Table15[[#This Row],[Payment_Status]]="Pending",1,0)</f>
        <v>0</v>
      </c>
      <c r="Y1802" s="72" t="s">
        <v>38</v>
      </c>
      <c r="Z1802" s="72" t="s">
        <v>30</v>
      </c>
      <c r="AA1802" s="72" t="s">
        <v>63</v>
      </c>
      <c r="AB1802" s="72">
        <v>132.25</v>
      </c>
      <c r="AC1802" s="72">
        <v>187.02</v>
      </c>
      <c r="AD1802" s="72" t="s">
        <v>32</v>
      </c>
      <c r="AE1802" s="73">
        <v>42467</v>
      </c>
      <c r="AF1802" s="72">
        <v>24</v>
      </c>
      <c r="AG1802" s="76" t="s">
        <v>64</v>
      </c>
    </row>
    <row r="1803" spans="5:33" x14ac:dyDescent="0.3">
      <c r="E1803" s="71" t="s">
        <v>3613</v>
      </c>
      <c r="F1803" s="72" t="s">
        <v>5795</v>
      </c>
      <c r="G1803" s="72" t="s">
        <v>7814</v>
      </c>
      <c r="H1803" s="72" t="s">
        <v>30</v>
      </c>
      <c r="I1803" s="72" t="s">
        <v>8026</v>
      </c>
      <c r="J1803" s="72" t="s">
        <v>8021</v>
      </c>
      <c r="K1803" s="72" t="s">
        <v>3614</v>
      </c>
      <c r="L1803" s="73">
        <v>45620</v>
      </c>
      <c r="M1803" s="74">
        <v>0.6988657407407407</v>
      </c>
      <c r="N1803" s="72">
        <v>269.39</v>
      </c>
      <c r="O1803" s="72">
        <v>2799.57</v>
      </c>
      <c r="P1803" s="72">
        <v>3068.96</v>
      </c>
      <c r="Q1803" s="72">
        <v>1304.43</v>
      </c>
      <c r="R1803" s="75">
        <v>45829</v>
      </c>
      <c r="S1803" s="72" t="str">
        <f>TEXT(Table15[[#This Row],[Billing_Date]],"YYYY")</f>
        <v>2025</v>
      </c>
      <c r="T1803" s="75">
        <v>45859</v>
      </c>
      <c r="U1803" s="72" t="s">
        <v>37</v>
      </c>
      <c r="V1803" s="72">
        <f>IF(Table15[[#This Row],[Payment_Status]]="Paid",1,0)</f>
        <v>0</v>
      </c>
      <c r="W1803" s="72">
        <f>IF(Table15[[#This Row],[Payment_Status]]="Unpaid",1,0)</f>
        <v>0</v>
      </c>
      <c r="X1803" s="72">
        <f>IF(Table15[[#This Row],[Payment_Status]]="Pending",1,0)</f>
        <v>1</v>
      </c>
      <c r="Y1803" s="72" t="s">
        <v>58</v>
      </c>
      <c r="Z1803" s="72" t="s">
        <v>39</v>
      </c>
      <c r="AA1803" s="72" t="s">
        <v>31</v>
      </c>
      <c r="AB1803" s="72">
        <v>180.02</v>
      </c>
      <c r="AC1803" s="72">
        <v>89.37</v>
      </c>
      <c r="AD1803" s="72" t="s">
        <v>32</v>
      </c>
      <c r="AE1803" s="73">
        <v>44375</v>
      </c>
      <c r="AF1803" s="72">
        <v>30</v>
      </c>
      <c r="AG1803" s="76" t="s">
        <v>33</v>
      </c>
    </row>
    <row r="1804" spans="5:33" x14ac:dyDescent="0.3">
      <c r="E1804" s="71" t="s">
        <v>3615</v>
      </c>
      <c r="F1804" s="72" t="s">
        <v>5796</v>
      </c>
      <c r="G1804" s="72" t="s">
        <v>7815</v>
      </c>
      <c r="H1804" s="72" t="s">
        <v>30</v>
      </c>
      <c r="I1804" s="72" t="s">
        <v>8029</v>
      </c>
      <c r="J1804" s="72" t="s">
        <v>8020</v>
      </c>
      <c r="K1804" s="72" t="s">
        <v>3616</v>
      </c>
      <c r="L1804" s="73">
        <v>45510</v>
      </c>
      <c r="M1804" s="74">
        <v>0.36618055555555556</v>
      </c>
      <c r="N1804" s="72">
        <v>306.49</v>
      </c>
      <c r="O1804" s="72">
        <v>1444.26</v>
      </c>
      <c r="P1804" s="72">
        <v>1750.75</v>
      </c>
      <c r="Q1804" s="72">
        <v>2124.0300000000002</v>
      </c>
      <c r="R1804" s="75">
        <v>45815</v>
      </c>
      <c r="S1804" s="72" t="str">
        <f>TEXT(Table15[[#This Row],[Billing_Date]],"YYYY")</f>
        <v>2025</v>
      </c>
      <c r="T1804" s="75">
        <v>45883</v>
      </c>
      <c r="U1804" s="72" t="s">
        <v>49</v>
      </c>
      <c r="V1804" s="72">
        <f>IF(Table15[[#This Row],[Payment_Status]]="Paid",1,0)</f>
        <v>0</v>
      </c>
      <c r="W1804" s="72">
        <f>IF(Table15[[#This Row],[Payment_Status]]="Unpaid",1,0)</f>
        <v>1</v>
      </c>
      <c r="X1804" s="72">
        <f>IF(Table15[[#This Row],[Payment_Status]]="Pending",1,0)</f>
        <v>0</v>
      </c>
      <c r="Y1804" s="72" t="s">
        <v>58</v>
      </c>
      <c r="Z1804" s="72" t="s">
        <v>30</v>
      </c>
      <c r="AA1804" s="72" t="s">
        <v>85</v>
      </c>
      <c r="AB1804" s="72">
        <v>213.62</v>
      </c>
      <c r="AC1804" s="72">
        <v>92.87</v>
      </c>
      <c r="AD1804" s="72" t="s">
        <v>46</v>
      </c>
      <c r="AE1804" s="73">
        <v>44952</v>
      </c>
      <c r="AF1804" s="72">
        <v>43</v>
      </c>
      <c r="AG1804" s="76" t="s">
        <v>33</v>
      </c>
    </row>
    <row r="1805" spans="5:33" x14ac:dyDescent="0.3">
      <c r="E1805" s="71" t="s">
        <v>3617</v>
      </c>
      <c r="F1805" s="72" t="s">
        <v>5797</v>
      </c>
      <c r="G1805" s="72" t="s">
        <v>7816</v>
      </c>
      <c r="H1805" s="72" t="s">
        <v>26</v>
      </c>
      <c r="I1805" s="72" t="s">
        <v>8028</v>
      </c>
      <c r="J1805" s="72" t="s">
        <v>8022</v>
      </c>
      <c r="K1805" s="72" t="s">
        <v>3618</v>
      </c>
      <c r="L1805" s="73">
        <v>45670</v>
      </c>
      <c r="M1805" s="74">
        <v>0.13008101851851853</v>
      </c>
      <c r="N1805" s="72">
        <v>37.229999999999997</v>
      </c>
      <c r="O1805" s="72">
        <v>4540.88</v>
      </c>
      <c r="P1805" s="72">
        <v>4578.1099999999997</v>
      </c>
      <c r="Q1805" s="72">
        <v>252.18</v>
      </c>
      <c r="R1805" s="75">
        <v>45675</v>
      </c>
      <c r="S1805" s="72" t="str">
        <f>TEXT(Table15[[#This Row],[Billing_Date]],"YYYY")</f>
        <v>2025</v>
      </c>
      <c r="T1805" s="75">
        <v>45876</v>
      </c>
      <c r="U1805" s="72" t="s">
        <v>28</v>
      </c>
      <c r="V1805" s="72">
        <f>IF(Table15[[#This Row],[Payment_Status]]="Paid",1,0)</f>
        <v>1</v>
      </c>
      <c r="W1805" s="72">
        <f>IF(Table15[[#This Row],[Payment_Status]]="Unpaid",1,0)</f>
        <v>0</v>
      </c>
      <c r="X1805" s="72">
        <f>IF(Table15[[#This Row],[Payment_Status]]="Pending",1,0)</f>
        <v>0</v>
      </c>
      <c r="Y1805" s="72" t="s">
        <v>29</v>
      </c>
      <c r="Z1805" s="72" t="s">
        <v>30</v>
      </c>
      <c r="AA1805" s="72" t="s">
        <v>45</v>
      </c>
      <c r="AB1805" s="72">
        <v>18.760000000000002</v>
      </c>
      <c r="AC1805" s="72">
        <v>18.47</v>
      </c>
      <c r="AD1805" s="72" t="s">
        <v>32</v>
      </c>
      <c r="AE1805" s="73">
        <v>45109</v>
      </c>
      <c r="AF1805" s="72">
        <v>30</v>
      </c>
      <c r="AG1805" s="76" t="s">
        <v>33</v>
      </c>
    </row>
    <row r="1806" spans="5:33" x14ac:dyDescent="0.3">
      <c r="E1806" s="71" t="s">
        <v>3619</v>
      </c>
      <c r="F1806" s="72" t="s">
        <v>5798</v>
      </c>
      <c r="G1806" s="72" t="s">
        <v>7817</v>
      </c>
      <c r="H1806" s="72" t="s">
        <v>35</v>
      </c>
      <c r="I1806" s="72" t="s">
        <v>8027</v>
      </c>
      <c r="J1806" s="72" t="s">
        <v>8022</v>
      </c>
      <c r="K1806" s="72" t="s">
        <v>3620</v>
      </c>
      <c r="L1806" s="73">
        <v>45819</v>
      </c>
      <c r="M1806" s="74">
        <v>0.31564814814814812</v>
      </c>
      <c r="N1806" s="72">
        <v>311.99</v>
      </c>
      <c r="O1806" s="72">
        <v>3567.07</v>
      </c>
      <c r="P1806" s="72">
        <v>3879.06</v>
      </c>
      <c r="Q1806" s="72">
        <v>2146.0700000000002</v>
      </c>
      <c r="R1806" s="75">
        <v>45822</v>
      </c>
      <c r="S1806" s="72" t="str">
        <f>TEXT(Table15[[#This Row],[Billing_Date]],"YYYY")</f>
        <v>2025</v>
      </c>
      <c r="T1806" s="75">
        <v>45872</v>
      </c>
      <c r="U1806" s="72" t="s">
        <v>28</v>
      </c>
      <c r="V1806" s="72">
        <f>IF(Table15[[#This Row],[Payment_Status]]="Paid",1,0)</f>
        <v>1</v>
      </c>
      <c r="W1806" s="72">
        <f>IF(Table15[[#This Row],[Payment_Status]]="Unpaid",1,0)</f>
        <v>0</v>
      </c>
      <c r="X1806" s="72">
        <f>IF(Table15[[#This Row],[Payment_Status]]="Pending",1,0)</f>
        <v>0</v>
      </c>
      <c r="Y1806" s="72" t="s">
        <v>29</v>
      </c>
      <c r="Z1806" s="72" t="s">
        <v>30</v>
      </c>
      <c r="AA1806" s="72" t="s">
        <v>45</v>
      </c>
      <c r="AB1806" s="72">
        <v>127.3</v>
      </c>
      <c r="AC1806" s="72">
        <v>184.69</v>
      </c>
      <c r="AD1806" s="72" t="s">
        <v>46</v>
      </c>
      <c r="AE1806" s="73">
        <v>42221</v>
      </c>
      <c r="AF1806" s="72">
        <v>29</v>
      </c>
      <c r="AG1806" s="76" t="s">
        <v>33</v>
      </c>
    </row>
    <row r="1807" spans="5:33" x14ac:dyDescent="0.3">
      <c r="E1807" s="71" t="s">
        <v>3621</v>
      </c>
      <c r="F1807" s="72" t="s">
        <v>5799</v>
      </c>
      <c r="G1807" s="72" t="s">
        <v>7818</v>
      </c>
      <c r="H1807" s="72" t="s">
        <v>26</v>
      </c>
      <c r="I1807" s="72" t="s">
        <v>8030</v>
      </c>
      <c r="J1807" s="72" t="s">
        <v>8023</v>
      </c>
      <c r="K1807" s="72" t="s">
        <v>3622</v>
      </c>
      <c r="L1807" s="73">
        <v>45623</v>
      </c>
      <c r="M1807" s="74">
        <v>0.14450231481481482</v>
      </c>
      <c r="N1807" s="72">
        <v>292.51</v>
      </c>
      <c r="O1807" s="72">
        <v>2575.3200000000002</v>
      </c>
      <c r="P1807" s="72">
        <v>2867.83</v>
      </c>
      <c r="Q1807" s="72">
        <v>1613.5</v>
      </c>
      <c r="R1807" s="75">
        <v>45662</v>
      </c>
      <c r="S1807" s="72" t="str">
        <f>TEXT(Table15[[#This Row],[Billing_Date]],"YYYY")</f>
        <v>2025</v>
      </c>
      <c r="T1807" s="75">
        <v>45858</v>
      </c>
      <c r="U1807" s="72" t="s">
        <v>37</v>
      </c>
      <c r="V1807" s="72">
        <f>IF(Table15[[#This Row],[Payment_Status]]="Paid",1,0)</f>
        <v>0</v>
      </c>
      <c r="W1807" s="72">
        <f>IF(Table15[[#This Row],[Payment_Status]]="Unpaid",1,0)</f>
        <v>0</v>
      </c>
      <c r="X1807" s="72">
        <f>IF(Table15[[#This Row],[Payment_Status]]="Pending",1,0)</f>
        <v>1</v>
      </c>
      <c r="Y1807" s="72" t="s">
        <v>58</v>
      </c>
      <c r="Z1807" s="72" t="s">
        <v>39</v>
      </c>
      <c r="AA1807" s="72" t="s">
        <v>51</v>
      </c>
      <c r="AB1807" s="72">
        <v>177.85</v>
      </c>
      <c r="AC1807" s="72">
        <v>114.66</v>
      </c>
      <c r="AD1807" s="72" t="s">
        <v>46</v>
      </c>
      <c r="AE1807" s="73">
        <v>42730</v>
      </c>
      <c r="AF1807" s="72">
        <v>53</v>
      </c>
      <c r="AG1807" s="76" t="s">
        <v>40</v>
      </c>
    </row>
    <row r="1808" spans="5:33" x14ac:dyDescent="0.3">
      <c r="E1808" s="71" t="s">
        <v>3623</v>
      </c>
      <c r="F1808" s="72" t="s">
        <v>5800</v>
      </c>
      <c r="G1808" s="72" t="s">
        <v>7819</v>
      </c>
      <c r="H1808" s="72" t="s">
        <v>26</v>
      </c>
      <c r="I1808" s="72" t="s">
        <v>8031</v>
      </c>
      <c r="J1808" s="72" t="s">
        <v>8024</v>
      </c>
      <c r="K1808" s="72" t="s">
        <v>3624</v>
      </c>
      <c r="L1808" s="73">
        <v>45533</v>
      </c>
      <c r="M1808" s="74">
        <v>0.4622337962962963</v>
      </c>
      <c r="N1808" s="72">
        <v>344.7</v>
      </c>
      <c r="O1808" s="72">
        <v>3105.23</v>
      </c>
      <c r="P1808" s="72">
        <v>3449.93</v>
      </c>
      <c r="Q1808" s="72">
        <v>2163.96</v>
      </c>
      <c r="R1808" s="75">
        <v>45825</v>
      </c>
      <c r="S1808" s="72" t="str">
        <f>TEXT(Table15[[#This Row],[Billing_Date]],"YYYY")</f>
        <v>2025</v>
      </c>
      <c r="T1808" s="75">
        <v>45858</v>
      </c>
      <c r="U1808" s="72" t="s">
        <v>28</v>
      </c>
      <c r="V1808" s="72">
        <f>IF(Table15[[#This Row],[Payment_Status]]="Paid",1,0)</f>
        <v>1</v>
      </c>
      <c r="W1808" s="72">
        <f>IF(Table15[[#This Row],[Payment_Status]]="Unpaid",1,0)</f>
        <v>0</v>
      </c>
      <c r="X1808" s="72">
        <f>IF(Table15[[#This Row],[Payment_Status]]="Pending",1,0)</f>
        <v>0</v>
      </c>
      <c r="Y1808" s="72" t="s">
        <v>58</v>
      </c>
      <c r="Z1808" s="72" t="s">
        <v>39</v>
      </c>
      <c r="AA1808" s="72" t="s">
        <v>51</v>
      </c>
      <c r="AB1808" s="72">
        <v>192.77</v>
      </c>
      <c r="AC1808" s="72">
        <v>151.93</v>
      </c>
      <c r="AD1808" s="72" t="s">
        <v>46</v>
      </c>
      <c r="AE1808" s="73">
        <v>42528</v>
      </c>
      <c r="AF1808" s="72">
        <v>25</v>
      </c>
      <c r="AG1808" s="76" t="s">
        <v>64</v>
      </c>
    </row>
    <row r="1809" spans="5:33" x14ac:dyDescent="0.3">
      <c r="E1809" s="71" t="s">
        <v>3625</v>
      </c>
      <c r="F1809" s="72" t="s">
        <v>5801</v>
      </c>
      <c r="G1809" s="72" t="s">
        <v>7820</v>
      </c>
      <c r="H1809" s="72" t="s">
        <v>30</v>
      </c>
      <c r="I1809" s="72" t="s">
        <v>8028</v>
      </c>
      <c r="J1809" s="72" t="s">
        <v>8022</v>
      </c>
      <c r="K1809" s="72" t="s">
        <v>3626</v>
      </c>
      <c r="L1809" s="73">
        <v>45632</v>
      </c>
      <c r="M1809" s="74">
        <v>0.51489583333333333</v>
      </c>
      <c r="N1809" s="72">
        <v>413.37</v>
      </c>
      <c r="O1809" s="72">
        <v>4300.41</v>
      </c>
      <c r="P1809" s="72">
        <v>4713.78</v>
      </c>
      <c r="Q1809" s="72">
        <v>2034.34</v>
      </c>
      <c r="R1809" s="75">
        <v>45633</v>
      </c>
      <c r="S1809" s="72" t="str">
        <f>TEXT(Table15[[#This Row],[Billing_Date]],"YYYY")</f>
        <v>2024</v>
      </c>
      <c r="T1809" s="75">
        <v>45861</v>
      </c>
      <c r="U1809" s="72" t="s">
        <v>49</v>
      </c>
      <c r="V1809" s="72">
        <f>IF(Table15[[#This Row],[Payment_Status]]="Paid",1,0)</f>
        <v>0</v>
      </c>
      <c r="W1809" s="72">
        <f>IF(Table15[[#This Row],[Payment_Status]]="Unpaid",1,0)</f>
        <v>1</v>
      </c>
      <c r="X1809" s="72">
        <f>IF(Table15[[#This Row],[Payment_Status]]="Pending",1,0)</f>
        <v>0</v>
      </c>
      <c r="Y1809" s="72" t="s">
        <v>38</v>
      </c>
      <c r="Z1809" s="72" t="s">
        <v>39</v>
      </c>
      <c r="AA1809" s="72" t="s">
        <v>63</v>
      </c>
      <c r="AB1809" s="72">
        <v>190.68</v>
      </c>
      <c r="AC1809" s="72">
        <v>222.69</v>
      </c>
      <c r="AD1809" s="72" t="s">
        <v>32</v>
      </c>
      <c r="AE1809" s="73">
        <v>45309</v>
      </c>
      <c r="AF1809" s="72">
        <v>69</v>
      </c>
      <c r="AG1809" s="76" t="s">
        <v>64</v>
      </c>
    </row>
    <row r="1810" spans="5:33" x14ac:dyDescent="0.3">
      <c r="E1810" s="71" t="s">
        <v>3627</v>
      </c>
      <c r="F1810" s="72" t="s">
        <v>5802</v>
      </c>
      <c r="G1810" s="72" t="s">
        <v>7821</v>
      </c>
      <c r="H1810" s="72" t="s">
        <v>26</v>
      </c>
      <c r="I1810" s="72" t="s">
        <v>8026</v>
      </c>
      <c r="J1810" s="72" t="s">
        <v>8021</v>
      </c>
      <c r="K1810" s="72" t="s">
        <v>3628</v>
      </c>
      <c r="L1810" s="73">
        <v>45825</v>
      </c>
      <c r="M1810" s="74">
        <v>0.73325231481481479</v>
      </c>
      <c r="N1810" s="72">
        <v>403.4</v>
      </c>
      <c r="O1810" s="72">
        <v>4195.3100000000004</v>
      </c>
      <c r="P1810" s="72">
        <v>4598.71</v>
      </c>
      <c r="Q1810" s="72">
        <v>2607.34</v>
      </c>
      <c r="R1810" s="75">
        <v>45827</v>
      </c>
      <c r="S1810" s="72" t="str">
        <f>TEXT(Table15[[#This Row],[Billing_Date]],"YYYY")</f>
        <v>2025</v>
      </c>
      <c r="T1810" s="75">
        <v>45873</v>
      </c>
      <c r="U1810" s="72" t="s">
        <v>28</v>
      </c>
      <c r="V1810" s="72">
        <f>IF(Table15[[#This Row],[Payment_Status]]="Paid",1,0)</f>
        <v>1</v>
      </c>
      <c r="W1810" s="72">
        <f>IF(Table15[[#This Row],[Payment_Status]]="Unpaid",1,0)</f>
        <v>0</v>
      </c>
      <c r="X1810" s="72">
        <f>IF(Table15[[#This Row],[Payment_Status]]="Pending",1,0)</f>
        <v>0</v>
      </c>
      <c r="Y1810" s="72" t="s">
        <v>50</v>
      </c>
      <c r="Z1810" s="72" t="s">
        <v>39</v>
      </c>
      <c r="AA1810" s="72" t="s">
        <v>63</v>
      </c>
      <c r="AB1810" s="72">
        <v>196.19</v>
      </c>
      <c r="AC1810" s="72">
        <v>207.21</v>
      </c>
      <c r="AD1810" s="72" t="s">
        <v>46</v>
      </c>
      <c r="AE1810" s="73">
        <v>42739</v>
      </c>
      <c r="AF1810" s="72">
        <v>58</v>
      </c>
      <c r="AG1810" s="76" t="s">
        <v>33</v>
      </c>
    </row>
    <row r="1811" spans="5:33" x14ac:dyDescent="0.3">
      <c r="E1811" s="71" t="s">
        <v>3629</v>
      </c>
      <c r="F1811" s="72" t="s">
        <v>5803</v>
      </c>
      <c r="G1811" s="72" t="s">
        <v>7822</v>
      </c>
      <c r="H1811" s="72" t="s">
        <v>26</v>
      </c>
      <c r="I1811" s="72" t="s">
        <v>8031</v>
      </c>
      <c r="J1811" s="72" t="s">
        <v>8024</v>
      </c>
      <c r="K1811" s="72" t="s">
        <v>3630</v>
      </c>
      <c r="L1811" s="73">
        <v>45786</v>
      </c>
      <c r="M1811" s="74">
        <v>0.42967592592592591</v>
      </c>
      <c r="N1811" s="72">
        <v>64.48</v>
      </c>
      <c r="O1811" s="72">
        <v>4397.41</v>
      </c>
      <c r="P1811" s="72">
        <v>4461.8899999999903</v>
      </c>
      <c r="Q1811" s="72">
        <v>446.41</v>
      </c>
      <c r="R1811" s="75">
        <v>45786</v>
      </c>
      <c r="S1811" s="72" t="str">
        <f>TEXT(Table15[[#This Row],[Billing_Date]],"YYYY")</f>
        <v>2025</v>
      </c>
      <c r="T1811" s="75">
        <v>45885</v>
      </c>
      <c r="U1811" s="72" t="s">
        <v>28</v>
      </c>
      <c r="V1811" s="72">
        <f>IF(Table15[[#This Row],[Payment_Status]]="Paid",1,0)</f>
        <v>1</v>
      </c>
      <c r="W1811" s="72">
        <f>IF(Table15[[#This Row],[Payment_Status]]="Unpaid",1,0)</f>
        <v>0</v>
      </c>
      <c r="X1811" s="72">
        <f>IF(Table15[[#This Row],[Payment_Status]]="Pending",1,0)</f>
        <v>0</v>
      </c>
      <c r="Y1811" s="72" t="s">
        <v>50</v>
      </c>
      <c r="Z1811" s="72" t="s">
        <v>30</v>
      </c>
      <c r="AA1811" s="72" t="s">
        <v>63</v>
      </c>
      <c r="AB1811" s="72">
        <v>33.75</v>
      </c>
      <c r="AC1811" s="72">
        <v>30.73</v>
      </c>
      <c r="AD1811" s="72" t="s">
        <v>46</v>
      </c>
      <c r="AE1811" s="73">
        <v>44563</v>
      </c>
      <c r="AF1811" s="72">
        <v>45</v>
      </c>
      <c r="AG1811" s="76" t="s">
        <v>40</v>
      </c>
    </row>
    <row r="1812" spans="5:33" x14ac:dyDescent="0.3">
      <c r="E1812" s="71" t="s">
        <v>3631</v>
      </c>
      <c r="F1812" s="72" t="s">
        <v>5736</v>
      </c>
      <c r="G1812" s="72" t="s">
        <v>7823</v>
      </c>
      <c r="H1812" s="72" t="s">
        <v>30</v>
      </c>
      <c r="I1812" s="72" t="s">
        <v>8031</v>
      </c>
      <c r="J1812" s="72" t="s">
        <v>8024</v>
      </c>
      <c r="K1812" s="72" t="s">
        <v>3632</v>
      </c>
      <c r="L1812" s="73">
        <v>45554</v>
      </c>
      <c r="M1812" s="74">
        <v>0.50812500000000005</v>
      </c>
      <c r="N1812" s="72">
        <v>96.28</v>
      </c>
      <c r="O1812" s="72">
        <v>4530.6099999999997</v>
      </c>
      <c r="P1812" s="72">
        <v>4626.8899999999903</v>
      </c>
      <c r="Q1812" s="72">
        <v>553.12</v>
      </c>
      <c r="R1812" s="75">
        <v>45775</v>
      </c>
      <c r="S1812" s="72" t="str">
        <f>TEXT(Table15[[#This Row],[Billing_Date]],"YYYY")</f>
        <v>2025</v>
      </c>
      <c r="T1812" s="75">
        <v>45864</v>
      </c>
      <c r="U1812" s="72" t="s">
        <v>37</v>
      </c>
      <c r="V1812" s="72">
        <f>IF(Table15[[#This Row],[Payment_Status]]="Paid",1,0)</f>
        <v>0</v>
      </c>
      <c r="W1812" s="72">
        <f>IF(Table15[[#This Row],[Payment_Status]]="Unpaid",1,0)</f>
        <v>0</v>
      </c>
      <c r="X1812" s="72">
        <f>IF(Table15[[#This Row],[Payment_Status]]="Pending",1,0)</f>
        <v>1</v>
      </c>
      <c r="Y1812" s="72" t="s">
        <v>58</v>
      </c>
      <c r="Z1812" s="72" t="s">
        <v>44</v>
      </c>
      <c r="AA1812" s="72" t="s">
        <v>31</v>
      </c>
      <c r="AB1812" s="72">
        <v>40.200000000000003</v>
      </c>
      <c r="AC1812" s="72">
        <v>56.08</v>
      </c>
      <c r="AD1812" s="72" t="s">
        <v>32</v>
      </c>
      <c r="AE1812" s="73">
        <v>43753</v>
      </c>
      <c r="AF1812" s="72">
        <v>62</v>
      </c>
      <c r="AG1812" s="76" t="s">
        <v>64</v>
      </c>
    </row>
    <row r="1813" spans="5:33" x14ac:dyDescent="0.3">
      <c r="E1813" s="71" t="s">
        <v>3633</v>
      </c>
      <c r="F1813" s="72" t="s">
        <v>5804</v>
      </c>
      <c r="G1813" s="72" t="s">
        <v>7824</v>
      </c>
      <c r="H1813" s="72" t="s">
        <v>35</v>
      </c>
      <c r="I1813" s="72" t="s">
        <v>8025</v>
      </c>
      <c r="J1813" s="72" t="s">
        <v>8020</v>
      </c>
      <c r="K1813" s="72" t="s">
        <v>3634</v>
      </c>
      <c r="L1813" s="73">
        <v>45845</v>
      </c>
      <c r="M1813" s="74">
        <v>0.38656249999999998</v>
      </c>
      <c r="N1813" s="72">
        <v>206.55</v>
      </c>
      <c r="O1813" s="72">
        <v>3896.8</v>
      </c>
      <c r="P1813" s="72">
        <v>4103.3500000000004</v>
      </c>
      <c r="Q1813" s="72">
        <v>1434.69</v>
      </c>
      <c r="R1813" s="75">
        <v>45846</v>
      </c>
      <c r="S1813" s="72" t="str">
        <f>TEXT(Table15[[#This Row],[Billing_Date]],"YYYY")</f>
        <v>2025</v>
      </c>
      <c r="T1813" s="75">
        <v>45879</v>
      </c>
      <c r="U1813" s="72" t="s">
        <v>37</v>
      </c>
      <c r="V1813" s="72">
        <f>IF(Table15[[#This Row],[Payment_Status]]="Paid",1,0)</f>
        <v>0</v>
      </c>
      <c r="W1813" s="72">
        <f>IF(Table15[[#This Row],[Payment_Status]]="Unpaid",1,0)</f>
        <v>0</v>
      </c>
      <c r="X1813" s="72">
        <f>IF(Table15[[#This Row],[Payment_Status]]="Pending",1,0)</f>
        <v>1</v>
      </c>
      <c r="Y1813" s="72" t="s">
        <v>50</v>
      </c>
      <c r="Z1813" s="72" t="s">
        <v>30</v>
      </c>
      <c r="AA1813" s="72" t="s">
        <v>45</v>
      </c>
      <c r="AB1813" s="72">
        <v>85.76</v>
      </c>
      <c r="AC1813" s="72">
        <v>120.79</v>
      </c>
      <c r="AD1813" s="72" t="s">
        <v>46</v>
      </c>
      <c r="AE1813" s="73">
        <v>45139</v>
      </c>
      <c r="AF1813" s="72">
        <v>21</v>
      </c>
      <c r="AG1813" s="76" t="s">
        <v>33</v>
      </c>
    </row>
    <row r="1814" spans="5:33" x14ac:dyDescent="0.3">
      <c r="E1814" s="71" t="s">
        <v>3635</v>
      </c>
      <c r="F1814" s="72" t="s">
        <v>5805</v>
      </c>
      <c r="G1814" s="72" t="s">
        <v>7825</v>
      </c>
      <c r="H1814" s="72" t="s">
        <v>30</v>
      </c>
      <c r="I1814" s="72" t="s">
        <v>8027</v>
      </c>
      <c r="J1814" s="72" t="s">
        <v>8022</v>
      </c>
      <c r="K1814" s="72" t="s">
        <v>3636</v>
      </c>
      <c r="L1814" s="73">
        <v>45773</v>
      </c>
      <c r="M1814" s="74">
        <v>0.12251157407407408</v>
      </c>
      <c r="N1814" s="72">
        <v>255.86</v>
      </c>
      <c r="O1814" s="72">
        <v>2476.79</v>
      </c>
      <c r="P1814" s="72">
        <v>2732.65</v>
      </c>
      <c r="Q1814" s="72">
        <v>1344.81</v>
      </c>
      <c r="R1814" s="75">
        <v>45773</v>
      </c>
      <c r="S1814" s="72" t="str">
        <f>TEXT(Table15[[#This Row],[Billing_Date]],"YYYY")</f>
        <v>2025</v>
      </c>
      <c r="T1814" s="75">
        <v>45880</v>
      </c>
      <c r="U1814" s="72" t="s">
        <v>49</v>
      </c>
      <c r="V1814" s="72">
        <f>IF(Table15[[#This Row],[Payment_Status]]="Paid",1,0)</f>
        <v>0</v>
      </c>
      <c r="W1814" s="72">
        <f>IF(Table15[[#This Row],[Payment_Status]]="Unpaid",1,0)</f>
        <v>1</v>
      </c>
      <c r="X1814" s="72">
        <f>IF(Table15[[#This Row],[Payment_Status]]="Pending",1,0)</f>
        <v>0</v>
      </c>
      <c r="Y1814" s="72" t="s">
        <v>29</v>
      </c>
      <c r="Z1814" s="72" t="s">
        <v>30</v>
      </c>
      <c r="AA1814" s="72" t="s">
        <v>51</v>
      </c>
      <c r="AB1814" s="72">
        <v>138.15</v>
      </c>
      <c r="AC1814" s="72">
        <v>117.71</v>
      </c>
      <c r="AD1814" s="72" t="s">
        <v>46</v>
      </c>
      <c r="AE1814" s="73">
        <v>45488</v>
      </c>
      <c r="AF1814" s="72">
        <v>59</v>
      </c>
      <c r="AG1814" s="76" t="s">
        <v>64</v>
      </c>
    </row>
    <row r="1815" spans="5:33" x14ac:dyDescent="0.3">
      <c r="E1815" s="71" t="s">
        <v>3637</v>
      </c>
      <c r="F1815" s="72" t="s">
        <v>5806</v>
      </c>
      <c r="G1815" s="72" t="s">
        <v>7826</v>
      </c>
      <c r="H1815" s="72" t="s">
        <v>26</v>
      </c>
      <c r="I1815" s="72" t="s">
        <v>8025</v>
      </c>
      <c r="J1815" s="72" t="s">
        <v>8020</v>
      </c>
      <c r="K1815" s="72" t="s">
        <v>3638</v>
      </c>
      <c r="L1815" s="73">
        <v>45801</v>
      </c>
      <c r="M1815" s="74">
        <v>0.87771990740740746</v>
      </c>
      <c r="N1815" s="72">
        <v>439.6</v>
      </c>
      <c r="O1815" s="72">
        <v>1334.18</v>
      </c>
      <c r="P1815" s="72">
        <v>1773.78</v>
      </c>
      <c r="Q1815" s="72">
        <v>2176.4499999999998</v>
      </c>
      <c r="R1815" s="75">
        <v>45802</v>
      </c>
      <c r="S1815" s="72" t="str">
        <f>TEXT(Table15[[#This Row],[Billing_Date]],"YYYY")</f>
        <v>2025</v>
      </c>
      <c r="T1815" s="75">
        <v>45877</v>
      </c>
      <c r="U1815" s="72" t="s">
        <v>28</v>
      </c>
      <c r="V1815" s="72">
        <f>IF(Table15[[#This Row],[Payment_Status]]="Paid",1,0)</f>
        <v>1</v>
      </c>
      <c r="W1815" s="72">
        <f>IF(Table15[[#This Row],[Payment_Status]]="Unpaid",1,0)</f>
        <v>0</v>
      </c>
      <c r="X1815" s="72">
        <f>IF(Table15[[#This Row],[Payment_Status]]="Pending",1,0)</f>
        <v>0</v>
      </c>
      <c r="Y1815" s="72" t="s">
        <v>38</v>
      </c>
      <c r="Z1815" s="72" t="s">
        <v>44</v>
      </c>
      <c r="AA1815" s="72" t="s">
        <v>63</v>
      </c>
      <c r="AB1815" s="72">
        <v>260.83999999999997</v>
      </c>
      <c r="AC1815" s="72">
        <v>178.76</v>
      </c>
      <c r="AD1815" s="72" t="s">
        <v>32</v>
      </c>
      <c r="AE1815" s="73">
        <v>43749</v>
      </c>
      <c r="AF1815" s="72">
        <v>74</v>
      </c>
      <c r="AG1815" s="76" t="s">
        <v>33</v>
      </c>
    </row>
    <row r="1816" spans="5:33" x14ac:dyDescent="0.3">
      <c r="E1816" s="71" t="s">
        <v>3639</v>
      </c>
      <c r="F1816" s="72" t="s">
        <v>5807</v>
      </c>
      <c r="G1816" s="72" t="s">
        <v>7827</v>
      </c>
      <c r="H1816" s="72" t="s">
        <v>30</v>
      </c>
      <c r="I1816" s="72" t="s">
        <v>8028</v>
      </c>
      <c r="J1816" s="72" t="s">
        <v>8022</v>
      </c>
      <c r="K1816" s="72" t="s">
        <v>3640</v>
      </c>
      <c r="L1816" s="73">
        <v>45747</v>
      </c>
      <c r="M1816" s="74">
        <v>0.10704861111111111</v>
      </c>
      <c r="N1816" s="72">
        <v>273.83</v>
      </c>
      <c r="O1816" s="72">
        <v>2642.82</v>
      </c>
      <c r="P1816" s="72">
        <v>2916.65</v>
      </c>
      <c r="Q1816" s="72">
        <v>1992.72</v>
      </c>
      <c r="R1816" s="75">
        <v>45850</v>
      </c>
      <c r="S1816" s="72" t="str">
        <f>TEXT(Table15[[#This Row],[Billing_Date]],"YYYY")</f>
        <v>2025</v>
      </c>
      <c r="T1816" s="75">
        <v>45871</v>
      </c>
      <c r="U1816" s="72" t="s">
        <v>28</v>
      </c>
      <c r="V1816" s="72">
        <f>IF(Table15[[#This Row],[Payment_Status]]="Paid",1,0)</f>
        <v>1</v>
      </c>
      <c r="W1816" s="72">
        <f>IF(Table15[[#This Row],[Payment_Status]]="Unpaid",1,0)</f>
        <v>0</v>
      </c>
      <c r="X1816" s="72">
        <f>IF(Table15[[#This Row],[Payment_Status]]="Pending",1,0)</f>
        <v>0</v>
      </c>
      <c r="Y1816" s="72" t="s">
        <v>43</v>
      </c>
      <c r="Z1816" s="72" t="s">
        <v>44</v>
      </c>
      <c r="AA1816" s="72" t="s">
        <v>51</v>
      </c>
      <c r="AB1816" s="72">
        <v>145.66</v>
      </c>
      <c r="AC1816" s="72">
        <v>128.16999999999999</v>
      </c>
      <c r="AD1816" s="72" t="s">
        <v>46</v>
      </c>
      <c r="AE1816" s="73">
        <v>42381</v>
      </c>
      <c r="AF1816" s="72">
        <v>27</v>
      </c>
      <c r="AG1816" s="76" t="s">
        <v>40</v>
      </c>
    </row>
    <row r="1817" spans="5:33" x14ac:dyDescent="0.3">
      <c r="E1817" s="71" t="s">
        <v>3641</v>
      </c>
      <c r="F1817" s="72" t="s">
        <v>5808</v>
      </c>
      <c r="G1817" s="72" t="s">
        <v>7828</v>
      </c>
      <c r="H1817" s="72" t="s">
        <v>26</v>
      </c>
      <c r="I1817" s="72" t="s">
        <v>8030</v>
      </c>
      <c r="J1817" s="72" t="s">
        <v>8023</v>
      </c>
      <c r="K1817" s="72" t="s">
        <v>3642</v>
      </c>
      <c r="L1817" s="73">
        <v>45726</v>
      </c>
      <c r="M1817" s="74">
        <v>0.34177083333333336</v>
      </c>
      <c r="N1817" s="72">
        <v>173.63</v>
      </c>
      <c r="O1817" s="72">
        <v>4001.65</v>
      </c>
      <c r="P1817" s="72">
        <v>4175.28</v>
      </c>
      <c r="Q1817" s="72">
        <v>1003.31</v>
      </c>
      <c r="R1817" s="75">
        <v>45729</v>
      </c>
      <c r="S1817" s="72" t="str">
        <f>TEXT(Table15[[#This Row],[Billing_Date]],"YYYY")</f>
        <v>2025</v>
      </c>
      <c r="T1817" s="75">
        <v>45873</v>
      </c>
      <c r="U1817" s="72" t="s">
        <v>49</v>
      </c>
      <c r="V1817" s="72">
        <f>IF(Table15[[#This Row],[Payment_Status]]="Paid",1,0)</f>
        <v>0</v>
      </c>
      <c r="W1817" s="72">
        <f>IF(Table15[[#This Row],[Payment_Status]]="Unpaid",1,0)</f>
        <v>1</v>
      </c>
      <c r="X1817" s="72">
        <f>IF(Table15[[#This Row],[Payment_Status]]="Pending",1,0)</f>
        <v>0</v>
      </c>
      <c r="Y1817" s="72" t="s">
        <v>29</v>
      </c>
      <c r="Z1817" s="72" t="s">
        <v>39</v>
      </c>
      <c r="AA1817" s="72" t="s">
        <v>85</v>
      </c>
      <c r="AB1817" s="72">
        <v>81.53</v>
      </c>
      <c r="AC1817" s="72">
        <v>92.1</v>
      </c>
      <c r="AD1817" s="72" t="s">
        <v>46</v>
      </c>
      <c r="AE1817" s="73">
        <v>45261</v>
      </c>
      <c r="AF1817" s="72">
        <v>66</v>
      </c>
      <c r="AG1817" s="76" t="s">
        <v>64</v>
      </c>
    </row>
    <row r="1818" spans="5:33" x14ac:dyDescent="0.3">
      <c r="E1818" s="71" t="s">
        <v>790</v>
      </c>
      <c r="F1818" s="72" t="s">
        <v>5809</v>
      </c>
      <c r="G1818" s="72" t="s">
        <v>7829</v>
      </c>
      <c r="H1818" s="72" t="s">
        <v>30</v>
      </c>
      <c r="I1818" s="72" t="s">
        <v>8029</v>
      </c>
      <c r="J1818" s="72" t="s">
        <v>8020</v>
      </c>
      <c r="K1818" s="72" t="s">
        <v>791</v>
      </c>
      <c r="L1818" s="73">
        <v>45649</v>
      </c>
      <c r="M1818" s="74">
        <v>0.63862268518518517</v>
      </c>
      <c r="N1818" s="72">
        <v>467.8</v>
      </c>
      <c r="O1818" s="72">
        <v>1800.36</v>
      </c>
      <c r="P1818" s="72">
        <v>2268.16</v>
      </c>
      <c r="Q1818" s="72">
        <v>2879.77</v>
      </c>
      <c r="R1818" s="75">
        <v>45714</v>
      </c>
      <c r="S1818" s="72" t="str">
        <f>TEXT(Table15[[#This Row],[Billing_Date]],"YYYY")</f>
        <v>2025</v>
      </c>
      <c r="T1818" s="75">
        <v>45877</v>
      </c>
      <c r="U1818" s="72" t="s">
        <v>28</v>
      </c>
      <c r="V1818" s="72">
        <f>IF(Table15[[#This Row],[Payment_Status]]="Paid",1,0)</f>
        <v>1</v>
      </c>
      <c r="W1818" s="72">
        <f>IF(Table15[[#This Row],[Payment_Status]]="Unpaid",1,0)</f>
        <v>0</v>
      </c>
      <c r="X1818" s="72">
        <f>IF(Table15[[#This Row],[Payment_Status]]="Pending",1,0)</f>
        <v>0</v>
      </c>
      <c r="Y1818" s="72" t="s">
        <v>50</v>
      </c>
      <c r="Z1818" s="72" t="s">
        <v>39</v>
      </c>
      <c r="AA1818" s="72" t="s">
        <v>85</v>
      </c>
      <c r="AB1818" s="72">
        <v>216.87</v>
      </c>
      <c r="AC1818" s="72">
        <v>250.93</v>
      </c>
      <c r="AD1818" s="72" t="s">
        <v>46</v>
      </c>
      <c r="AE1818" s="73">
        <v>44959</v>
      </c>
      <c r="AF1818" s="72">
        <v>26</v>
      </c>
      <c r="AG1818" s="76" t="s">
        <v>33</v>
      </c>
    </row>
    <row r="1819" spans="5:33" x14ac:dyDescent="0.3">
      <c r="E1819" s="71" t="s">
        <v>1701</v>
      </c>
      <c r="F1819" s="72" t="s">
        <v>5810</v>
      </c>
      <c r="G1819" s="72" t="s">
        <v>7830</v>
      </c>
      <c r="H1819" s="72" t="s">
        <v>26</v>
      </c>
      <c r="I1819" s="72" t="s">
        <v>8029</v>
      </c>
      <c r="J1819" s="72" t="s">
        <v>8020</v>
      </c>
      <c r="K1819" s="72" t="s">
        <v>1702</v>
      </c>
      <c r="L1819" s="73">
        <v>45655</v>
      </c>
      <c r="M1819" s="74">
        <v>0.49390046296296297</v>
      </c>
      <c r="N1819" s="72">
        <v>299.58999999999997</v>
      </c>
      <c r="O1819" s="72">
        <v>2462.31</v>
      </c>
      <c r="P1819" s="72">
        <v>2761.9</v>
      </c>
      <c r="Q1819" s="72">
        <v>1435.6</v>
      </c>
      <c r="R1819" s="75">
        <v>45839</v>
      </c>
      <c r="S1819" s="72" t="str">
        <f>TEXT(Table15[[#This Row],[Billing_Date]],"YYYY")</f>
        <v>2025</v>
      </c>
      <c r="T1819" s="75">
        <v>45878</v>
      </c>
      <c r="U1819" s="72" t="s">
        <v>49</v>
      </c>
      <c r="V1819" s="72">
        <f>IF(Table15[[#This Row],[Payment_Status]]="Paid",1,0)</f>
        <v>0</v>
      </c>
      <c r="W1819" s="72">
        <f>IF(Table15[[#This Row],[Payment_Status]]="Unpaid",1,0)</f>
        <v>1</v>
      </c>
      <c r="X1819" s="72">
        <f>IF(Table15[[#This Row],[Payment_Status]]="Pending",1,0)</f>
        <v>0</v>
      </c>
      <c r="Y1819" s="72" t="s">
        <v>38</v>
      </c>
      <c r="Z1819" s="72" t="s">
        <v>44</v>
      </c>
      <c r="AA1819" s="72" t="s">
        <v>63</v>
      </c>
      <c r="AB1819" s="72">
        <v>186.17</v>
      </c>
      <c r="AC1819" s="72">
        <v>113.42</v>
      </c>
      <c r="AD1819" s="72" t="s">
        <v>46</v>
      </c>
      <c r="AE1819" s="73">
        <v>44176</v>
      </c>
      <c r="AF1819" s="72">
        <v>39</v>
      </c>
      <c r="AG1819" s="76" t="s">
        <v>33</v>
      </c>
    </row>
    <row r="1820" spans="5:33" x14ac:dyDescent="0.3">
      <c r="E1820" s="71" t="s">
        <v>3647</v>
      </c>
      <c r="F1820" s="72" t="s">
        <v>5811</v>
      </c>
      <c r="G1820" s="72" t="s">
        <v>7831</v>
      </c>
      <c r="H1820" s="72" t="s">
        <v>30</v>
      </c>
      <c r="I1820" s="72" t="s">
        <v>8026</v>
      </c>
      <c r="J1820" s="72" t="s">
        <v>8021</v>
      </c>
      <c r="K1820" s="72" t="s">
        <v>3648</v>
      </c>
      <c r="L1820" s="73">
        <v>45492</v>
      </c>
      <c r="M1820" s="74">
        <v>0.87059027777777775</v>
      </c>
      <c r="N1820" s="72">
        <v>204.08</v>
      </c>
      <c r="O1820" s="72">
        <v>2369.4899999999998</v>
      </c>
      <c r="P1820" s="72">
        <v>2573.5699999999902</v>
      </c>
      <c r="Q1820" s="72">
        <v>1322.28</v>
      </c>
      <c r="R1820" s="75">
        <v>45802</v>
      </c>
      <c r="S1820" s="72" t="str">
        <f>TEXT(Table15[[#This Row],[Billing_Date]],"YYYY")</f>
        <v>2025</v>
      </c>
      <c r="T1820" s="75">
        <v>45870</v>
      </c>
      <c r="U1820" s="72" t="s">
        <v>37</v>
      </c>
      <c r="V1820" s="72">
        <f>IF(Table15[[#This Row],[Payment_Status]]="Paid",1,0)</f>
        <v>0</v>
      </c>
      <c r="W1820" s="72">
        <f>IF(Table15[[#This Row],[Payment_Status]]="Unpaid",1,0)</f>
        <v>0</v>
      </c>
      <c r="X1820" s="72">
        <f>IF(Table15[[#This Row],[Payment_Status]]="Pending",1,0)</f>
        <v>1</v>
      </c>
      <c r="Y1820" s="72" t="s">
        <v>50</v>
      </c>
      <c r="Z1820" s="72" t="s">
        <v>39</v>
      </c>
      <c r="AA1820" s="72" t="s">
        <v>51</v>
      </c>
      <c r="AB1820" s="72">
        <v>117.02</v>
      </c>
      <c r="AC1820" s="72">
        <v>87.06</v>
      </c>
      <c r="AD1820" s="72" t="s">
        <v>32</v>
      </c>
      <c r="AE1820" s="73">
        <v>45452</v>
      </c>
      <c r="AF1820" s="72">
        <v>42</v>
      </c>
      <c r="AG1820" s="76" t="s">
        <v>40</v>
      </c>
    </row>
    <row r="1821" spans="5:33" x14ac:dyDescent="0.3">
      <c r="E1821" s="71" t="s">
        <v>3649</v>
      </c>
      <c r="F1821" s="72" t="s">
        <v>5812</v>
      </c>
      <c r="G1821" s="72" t="s">
        <v>7832</v>
      </c>
      <c r="H1821" s="72" t="s">
        <v>30</v>
      </c>
      <c r="I1821" s="72" t="s">
        <v>8029</v>
      </c>
      <c r="J1821" s="72" t="s">
        <v>8020</v>
      </c>
      <c r="K1821" s="72" t="s">
        <v>3650</v>
      </c>
      <c r="L1821" s="73">
        <v>45691</v>
      </c>
      <c r="M1821" s="74">
        <v>0.7823148148148148</v>
      </c>
      <c r="N1821" s="72">
        <v>397.51</v>
      </c>
      <c r="O1821" s="72">
        <v>3216.27</v>
      </c>
      <c r="P1821" s="72">
        <v>3613.7799999999902</v>
      </c>
      <c r="Q1821" s="72">
        <v>2633.13</v>
      </c>
      <c r="R1821" s="75">
        <v>45692</v>
      </c>
      <c r="S1821" s="72" t="str">
        <f>TEXT(Table15[[#This Row],[Billing_Date]],"YYYY")</f>
        <v>2025</v>
      </c>
      <c r="T1821" s="75">
        <v>45872</v>
      </c>
      <c r="U1821" s="72" t="s">
        <v>37</v>
      </c>
      <c r="V1821" s="72">
        <f>IF(Table15[[#This Row],[Payment_Status]]="Paid",1,0)</f>
        <v>0</v>
      </c>
      <c r="W1821" s="72">
        <f>IF(Table15[[#This Row],[Payment_Status]]="Unpaid",1,0)</f>
        <v>0</v>
      </c>
      <c r="X1821" s="72">
        <f>IF(Table15[[#This Row],[Payment_Status]]="Pending",1,0)</f>
        <v>1</v>
      </c>
      <c r="Y1821" s="72" t="s">
        <v>43</v>
      </c>
      <c r="Z1821" s="72" t="s">
        <v>30</v>
      </c>
      <c r="AA1821" s="72" t="s">
        <v>31</v>
      </c>
      <c r="AB1821" s="72">
        <v>238.95</v>
      </c>
      <c r="AC1821" s="72">
        <v>158.56</v>
      </c>
      <c r="AD1821" s="72" t="s">
        <v>46</v>
      </c>
      <c r="AE1821" s="73">
        <v>44720</v>
      </c>
      <c r="AF1821" s="72">
        <v>28</v>
      </c>
      <c r="AG1821" s="76" t="s">
        <v>40</v>
      </c>
    </row>
    <row r="1822" spans="5:33" x14ac:dyDescent="0.3">
      <c r="E1822" s="71" t="s">
        <v>3651</v>
      </c>
      <c r="F1822" s="72" t="s">
        <v>5813</v>
      </c>
      <c r="G1822" s="72" t="s">
        <v>7833</v>
      </c>
      <c r="H1822" s="72" t="s">
        <v>30</v>
      </c>
      <c r="I1822" s="72" t="s">
        <v>8027</v>
      </c>
      <c r="J1822" s="72" t="s">
        <v>8022</v>
      </c>
      <c r="K1822" s="72" t="s">
        <v>3652</v>
      </c>
      <c r="L1822" s="73">
        <v>45836</v>
      </c>
      <c r="M1822" s="74">
        <v>0.52709490740740739</v>
      </c>
      <c r="N1822" s="72">
        <v>138.33000000000001</v>
      </c>
      <c r="O1822" s="72">
        <v>3660.14</v>
      </c>
      <c r="P1822" s="72">
        <v>3798.47</v>
      </c>
      <c r="Q1822" s="72">
        <v>928.13</v>
      </c>
      <c r="R1822" s="75">
        <v>45837</v>
      </c>
      <c r="S1822" s="72" t="str">
        <f>TEXT(Table15[[#This Row],[Billing_Date]],"YYYY")</f>
        <v>2025</v>
      </c>
      <c r="T1822" s="75">
        <v>45881</v>
      </c>
      <c r="U1822" s="72" t="s">
        <v>49</v>
      </c>
      <c r="V1822" s="72">
        <f>IF(Table15[[#This Row],[Payment_Status]]="Paid",1,0)</f>
        <v>0</v>
      </c>
      <c r="W1822" s="72">
        <f>IF(Table15[[#This Row],[Payment_Status]]="Unpaid",1,0)</f>
        <v>1</v>
      </c>
      <c r="X1822" s="72">
        <f>IF(Table15[[#This Row],[Payment_Status]]="Pending",1,0)</f>
        <v>0</v>
      </c>
      <c r="Y1822" s="72" t="s">
        <v>50</v>
      </c>
      <c r="Z1822" s="72" t="s">
        <v>39</v>
      </c>
      <c r="AA1822" s="72" t="s">
        <v>85</v>
      </c>
      <c r="AB1822" s="72">
        <v>58.84</v>
      </c>
      <c r="AC1822" s="72">
        <v>79.489999999999995</v>
      </c>
      <c r="AD1822" s="72" t="s">
        <v>46</v>
      </c>
      <c r="AE1822" s="73">
        <v>44818</v>
      </c>
      <c r="AF1822" s="72">
        <v>37</v>
      </c>
      <c r="AG1822" s="76" t="s">
        <v>33</v>
      </c>
    </row>
    <row r="1823" spans="5:33" x14ac:dyDescent="0.3">
      <c r="E1823" s="71" t="s">
        <v>3653</v>
      </c>
      <c r="F1823" s="72" t="s">
        <v>5814</v>
      </c>
      <c r="G1823" s="72" t="s">
        <v>7834</v>
      </c>
      <c r="H1823" s="72" t="s">
        <v>30</v>
      </c>
      <c r="I1823" s="72" t="s">
        <v>8026</v>
      </c>
      <c r="J1823" s="72" t="s">
        <v>8021</v>
      </c>
      <c r="K1823" s="72" t="s">
        <v>3654</v>
      </c>
      <c r="L1823" s="73">
        <v>45558</v>
      </c>
      <c r="M1823" s="74">
        <v>9.105324074074074E-2</v>
      </c>
      <c r="N1823" s="72">
        <v>277.81</v>
      </c>
      <c r="O1823" s="72">
        <v>3720.01</v>
      </c>
      <c r="P1823" s="72">
        <v>3997.82</v>
      </c>
      <c r="Q1823" s="72">
        <v>1505.35</v>
      </c>
      <c r="R1823" s="75">
        <v>45616</v>
      </c>
      <c r="S1823" s="72" t="str">
        <f>TEXT(Table15[[#This Row],[Billing_Date]],"YYYY")</f>
        <v>2024</v>
      </c>
      <c r="T1823" s="75">
        <v>45866</v>
      </c>
      <c r="U1823" s="72" t="s">
        <v>49</v>
      </c>
      <c r="V1823" s="72">
        <f>IF(Table15[[#This Row],[Payment_Status]]="Paid",1,0)</f>
        <v>0</v>
      </c>
      <c r="W1823" s="72">
        <f>IF(Table15[[#This Row],[Payment_Status]]="Unpaid",1,0)</f>
        <v>1</v>
      </c>
      <c r="X1823" s="72">
        <f>IF(Table15[[#This Row],[Payment_Status]]="Pending",1,0)</f>
        <v>0</v>
      </c>
      <c r="Y1823" s="72" t="s">
        <v>58</v>
      </c>
      <c r="Z1823" s="72" t="s">
        <v>44</v>
      </c>
      <c r="AA1823" s="72" t="s">
        <v>51</v>
      </c>
      <c r="AB1823" s="72">
        <v>149.30000000000001</v>
      </c>
      <c r="AC1823" s="72">
        <v>128.51</v>
      </c>
      <c r="AD1823" s="72" t="s">
        <v>32</v>
      </c>
      <c r="AE1823" s="73">
        <v>44423</v>
      </c>
      <c r="AF1823" s="72">
        <v>39</v>
      </c>
      <c r="AG1823" s="76" t="s">
        <v>33</v>
      </c>
    </row>
    <row r="1824" spans="5:33" x14ac:dyDescent="0.3">
      <c r="E1824" s="71" t="s">
        <v>3655</v>
      </c>
      <c r="F1824" s="72" t="s">
        <v>5815</v>
      </c>
      <c r="G1824" s="72" t="s">
        <v>7835</v>
      </c>
      <c r="H1824" s="72" t="s">
        <v>30</v>
      </c>
      <c r="I1824" s="72" t="s">
        <v>8025</v>
      </c>
      <c r="J1824" s="72" t="s">
        <v>8020</v>
      </c>
      <c r="K1824" s="72" t="s">
        <v>3656</v>
      </c>
      <c r="L1824" s="73">
        <v>45643</v>
      </c>
      <c r="M1824" s="74">
        <v>0.78079861111111115</v>
      </c>
      <c r="N1824" s="72">
        <v>401.28</v>
      </c>
      <c r="O1824" s="72">
        <v>1298.47</v>
      </c>
      <c r="P1824" s="72">
        <v>1699.75</v>
      </c>
      <c r="Q1824" s="72">
        <v>2564.38</v>
      </c>
      <c r="R1824" s="75">
        <v>45648</v>
      </c>
      <c r="S1824" s="72" t="str">
        <f>TEXT(Table15[[#This Row],[Billing_Date]],"YYYY")</f>
        <v>2024</v>
      </c>
      <c r="T1824" s="75">
        <v>45864</v>
      </c>
      <c r="U1824" s="72" t="s">
        <v>37</v>
      </c>
      <c r="V1824" s="72">
        <f>IF(Table15[[#This Row],[Payment_Status]]="Paid",1,0)</f>
        <v>0</v>
      </c>
      <c r="W1824" s="72">
        <f>IF(Table15[[#This Row],[Payment_Status]]="Unpaid",1,0)</f>
        <v>0</v>
      </c>
      <c r="X1824" s="72">
        <f>IF(Table15[[#This Row],[Payment_Status]]="Pending",1,0)</f>
        <v>1</v>
      </c>
      <c r="Y1824" s="72" t="s">
        <v>50</v>
      </c>
      <c r="Z1824" s="72" t="s">
        <v>30</v>
      </c>
      <c r="AA1824" s="72" t="s">
        <v>31</v>
      </c>
      <c r="AB1824" s="72">
        <v>247.95</v>
      </c>
      <c r="AC1824" s="72">
        <v>153.33000000000001</v>
      </c>
      <c r="AD1824" s="72" t="s">
        <v>32</v>
      </c>
      <c r="AE1824" s="73">
        <v>42837</v>
      </c>
      <c r="AF1824" s="72">
        <v>33</v>
      </c>
      <c r="AG1824" s="76" t="s">
        <v>40</v>
      </c>
    </row>
    <row r="1825" spans="5:33" x14ac:dyDescent="0.3">
      <c r="E1825" s="71" t="s">
        <v>3657</v>
      </c>
      <c r="F1825" s="72" t="s">
        <v>5816</v>
      </c>
      <c r="G1825" s="72" t="s">
        <v>7836</v>
      </c>
      <c r="H1825" s="72" t="s">
        <v>30</v>
      </c>
      <c r="I1825" s="72" t="s">
        <v>8029</v>
      </c>
      <c r="J1825" s="72" t="s">
        <v>8020</v>
      </c>
      <c r="K1825" s="72" t="s">
        <v>3658</v>
      </c>
      <c r="L1825" s="73">
        <v>45736</v>
      </c>
      <c r="M1825" s="74">
        <v>0.71260416666666671</v>
      </c>
      <c r="N1825" s="72">
        <v>213.48</v>
      </c>
      <c r="O1825" s="72">
        <v>2240.2399999999998</v>
      </c>
      <c r="P1825" s="72">
        <v>2453.7199999999998</v>
      </c>
      <c r="Q1825" s="72">
        <v>1293.94</v>
      </c>
      <c r="R1825" s="75">
        <v>45738</v>
      </c>
      <c r="S1825" s="72" t="str">
        <f>TEXT(Table15[[#This Row],[Billing_Date]],"YYYY")</f>
        <v>2025</v>
      </c>
      <c r="T1825" s="75">
        <v>45871</v>
      </c>
      <c r="U1825" s="72" t="s">
        <v>37</v>
      </c>
      <c r="V1825" s="72">
        <f>IF(Table15[[#This Row],[Payment_Status]]="Paid",1,0)</f>
        <v>0</v>
      </c>
      <c r="W1825" s="72">
        <f>IF(Table15[[#This Row],[Payment_Status]]="Unpaid",1,0)</f>
        <v>0</v>
      </c>
      <c r="X1825" s="72">
        <f>IF(Table15[[#This Row],[Payment_Status]]="Pending",1,0)</f>
        <v>1</v>
      </c>
      <c r="Y1825" s="72" t="s">
        <v>29</v>
      </c>
      <c r="Z1825" s="72" t="s">
        <v>44</v>
      </c>
      <c r="AA1825" s="72" t="s">
        <v>63</v>
      </c>
      <c r="AB1825" s="72">
        <v>110.19</v>
      </c>
      <c r="AC1825" s="72">
        <v>103.29</v>
      </c>
      <c r="AD1825" s="72" t="s">
        <v>46</v>
      </c>
      <c r="AE1825" s="73">
        <v>44563</v>
      </c>
      <c r="AF1825" s="72">
        <v>68</v>
      </c>
      <c r="AG1825" s="76" t="s">
        <v>40</v>
      </c>
    </row>
    <row r="1826" spans="5:33" x14ac:dyDescent="0.3">
      <c r="E1826" s="71" t="s">
        <v>3659</v>
      </c>
      <c r="F1826" s="72" t="s">
        <v>5817</v>
      </c>
      <c r="G1826" s="72" t="s">
        <v>7837</v>
      </c>
      <c r="H1826" s="72" t="s">
        <v>35</v>
      </c>
      <c r="I1826" s="72" t="s">
        <v>8030</v>
      </c>
      <c r="J1826" s="72" t="s">
        <v>8023</v>
      </c>
      <c r="K1826" s="72" t="s">
        <v>3660</v>
      </c>
      <c r="L1826" s="73">
        <v>45822</v>
      </c>
      <c r="M1826" s="74">
        <v>0.5226736111111111</v>
      </c>
      <c r="N1826" s="72">
        <v>218.14</v>
      </c>
      <c r="O1826" s="72">
        <v>2848.14</v>
      </c>
      <c r="P1826" s="72">
        <v>3066.2799999999902</v>
      </c>
      <c r="Q1826" s="72">
        <v>1432.47</v>
      </c>
      <c r="R1826" s="75">
        <v>45824</v>
      </c>
      <c r="S1826" s="72" t="str">
        <f>TEXT(Table15[[#This Row],[Billing_Date]],"YYYY")</f>
        <v>2025</v>
      </c>
      <c r="T1826" s="75">
        <v>45878</v>
      </c>
      <c r="U1826" s="72" t="s">
        <v>28</v>
      </c>
      <c r="V1826" s="72">
        <f>IF(Table15[[#This Row],[Payment_Status]]="Paid",1,0)</f>
        <v>1</v>
      </c>
      <c r="W1826" s="72">
        <f>IF(Table15[[#This Row],[Payment_Status]]="Unpaid",1,0)</f>
        <v>0</v>
      </c>
      <c r="X1826" s="72">
        <f>IF(Table15[[#This Row],[Payment_Status]]="Pending",1,0)</f>
        <v>0</v>
      </c>
      <c r="Y1826" s="72" t="s">
        <v>29</v>
      </c>
      <c r="Z1826" s="72" t="s">
        <v>39</v>
      </c>
      <c r="AA1826" s="72" t="s">
        <v>31</v>
      </c>
      <c r="AB1826" s="72">
        <v>124.39</v>
      </c>
      <c r="AC1826" s="72">
        <v>93.75</v>
      </c>
      <c r="AD1826" s="72" t="s">
        <v>32</v>
      </c>
      <c r="AE1826" s="73">
        <v>43869</v>
      </c>
      <c r="AF1826" s="72">
        <v>41</v>
      </c>
      <c r="AG1826" s="76" t="s">
        <v>40</v>
      </c>
    </row>
    <row r="1827" spans="5:33" x14ac:dyDescent="0.3">
      <c r="E1827" s="71" t="s">
        <v>3661</v>
      </c>
      <c r="F1827" s="72" t="s">
        <v>5818</v>
      </c>
      <c r="G1827" s="72" t="s">
        <v>7838</v>
      </c>
      <c r="H1827" s="72" t="s">
        <v>30</v>
      </c>
      <c r="I1827" s="72" t="s">
        <v>8029</v>
      </c>
      <c r="J1827" s="72" t="s">
        <v>8020</v>
      </c>
      <c r="K1827" s="72" t="s">
        <v>3662</v>
      </c>
      <c r="L1827" s="73">
        <v>45828</v>
      </c>
      <c r="M1827" s="74">
        <v>0.38982638888888888</v>
      </c>
      <c r="N1827" s="72">
        <v>384.6</v>
      </c>
      <c r="O1827" s="72">
        <v>3036.81</v>
      </c>
      <c r="P1827" s="72">
        <v>3421.41</v>
      </c>
      <c r="Q1827" s="72">
        <v>1828.63</v>
      </c>
      <c r="R1827" s="75">
        <v>45829</v>
      </c>
      <c r="S1827" s="72" t="str">
        <f>TEXT(Table15[[#This Row],[Billing_Date]],"YYYY")</f>
        <v>2025</v>
      </c>
      <c r="T1827" s="75">
        <v>45876</v>
      </c>
      <c r="U1827" s="72" t="s">
        <v>49</v>
      </c>
      <c r="V1827" s="72">
        <f>IF(Table15[[#This Row],[Payment_Status]]="Paid",1,0)</f>
        <v>0</v>
      </c>
      <c r="W1827" s="72">
        <f>IF(Table15[[#This Row],[Payment_Status]]="Unpaid",1,0)</f>
        <v>1</v>
      </c>
      <c r="X1827" s="72">
        <f>IF(Table15[[#This Row],[Payment_Status]]="Pending",1,0)</f>
        <v>0</v>
      </c>
      <c r="Y1827" s="72" t="s">
        <v>50</v>
      </c>
      <c r="Z1827" s="72" t="s">
        <v>44</v>
      </c>
      <c r="AA1827" s="72" t="s">
        <v>85</v>
      </c>
      <c r="AB1827" s="72">
        <v>235.54</v>
      </c>
      <c r="AC1827" s="72">
        <v>149.06</v>
      </c>
      <c r="AD1827" s="72" t="s">
        <v>32</v>
      </c>
      <c r="AE1827" s="73">
        <v>44636</v>
      </c>
      <c r="AF1827" s="72">
        <v>46</v>
      </c>
      <c r="AG1827" s="76" t="s">
        <v>40</v>
      </c>
    </row>
    <row r="1828" spans="5:33" x14ac:dyDescent="0.3">
      <c r="E1828" s="71" t="s">
        <v>3663</v>
      </c>
      <c r="F1828" s="72" t="s">
        <v>5819</v>
      </c>
      <c r="G1828" s="72" t="s">
        <v>7839</v>
      </c>
      <c r="H1828" s="72" t="s">
        <v>30</v>
      </c>
      <c r="I1828" s="72" t="s">
        <v>8031</v>
      </c>
      <c r="J1828" s="72" t="s">
        <v>8024</v>
      </c>
      <c r="K1828" s="72" t="s">
        <v>3664</v>
      </c>
      <c r="L1828" s="73">
        <v>45586</v>
      </c>
      <c r="M1828" s="74">
        <v>0.57659722222222221</v>
      </c>
      <c r="N1828" s="72">
        <v>208.86</v>
      </c>
      <c r="O1828" s="72">
        <v>2640.75</v>
      </c>
      <c r="P1828" s="72">
        <v>2849.61</v>
      </c>
      <c r="Q1828" s="72">
        <v>1203.96</v>
      </c>
      <c r="R1828" s="75">
        <v>45743</v>
      </c>
      <c r="S1828" s="72" t="str">
        <f>TEXT(Table15[[#This Row],[Billing_Date]],"YYYY")</f>
        <v>2025</v>
      </c>
      <c r="T1828" s="75">
        <v>45860</v>
      </c>
      <c r="U1828" s="72" t="s">
        <v>37</v>
      </c>
      <c r="V1828" s="72">
        <f>IF(Table15[[#This Row],[Payment_Status]]="Paid",1,0)</f>
        <v>0</v>
      </c>
      <c r="W1828" s="72">
        <f>IF(Table15[[#This Row],[Payment_Status]]="Unpaid",1,0)</f>
        <v>0</v>
      </c>
      <c r="X1828" s="72">
        <f>IF(Table15[[#This Row],[Payment_Status]]="Pending",1,0)</f>
        <v>1</v>
      </c>
      <c r="Y1828" s="72" t="s">
        <v>58</v>
      </c>
      <c r="Z1828" s="72" t="s">
        <v>39</v>
      </c>
      <c r="AA1828" s="72" t="s">
        <v>45</v>
      </c>
      <c r="AB1828" s="72">
        <v>96.45</v>
      </c>
      <c r="AC1828" s="72">
        <v>112.41</v>
      </c>
      <c r="AD1828" s="72" t="s">
        <v>32</v>
      </c>
      <c r="AE1828" s="73">
        <v>43715</v>
      </c>
      <c r="AF1828" s="72">
        <v>68</v>
      </c>
      <c r="AG1828" s="76" t="s">
        <v>64</v>
      </c>
    </row>
    <row r="1829" spans="5:33" x14ac:dyDescent="0.3">
      <c r="E1829" s="71" t="s">
        <v>3665</v>
      </c>
      <c r="F1829" s="72" t="s">
        <v>5820</v>
      </c>
      <c r="G1829" s="72" t="s">
        <v>7840</v>
      </c>
      <c r="H1829" s="72" t="s">
        <v>35</v>
      </c>
      <c r="I1829" s="72" t="s">
        <v>8026</v>
      </c>
      <c r="J1829" s="72" t="s">
        <v>8021</v>
      </c>
      <c r="K1829" s="72" t="s">
        <v>3666</v>
      </c>
      <c r="L1829" s="73">
        <v>45800</v>
      </c>
      <c r="M1829" s="74">
        <v>0.16490740740740742</v>
      </c>
      <c r="N1829" s="72">
        <v>376.89</v>
      </c>
      <c r="O1829" s="72">
        <v>2447.0500000000002</v>
      </c>
      <c r="P1829" s="72">
        <v>2823.94</v>
      </c>
      <c r="Q1829" s="72">
        <v>1943.76</v>
      </c>
      <c r="R1829" s="75">
        <v>45804</v>
      </c>
      <c r="S1829" s="72" t="str">
        <f>TEXT(Table15[[#This Row],[Billing_Date]],"YYYY")</f>
        <v>2025</v>
      </c>
      <c r="T1829" s="75">
        <v>45879</v>
      </c>
      <c r="U1829" s="72" t="s">
        <v>28</v>
      </c>
      <c r="V1829" s="72">
        <f>IF(Table15[[#This Row],[Payment_Status]]="Paid",1,0)</f>
        <v>1</v>
      </c>
      <c r="W1829" s="72">
        <f>IF(Table15[[#This Row],[Payment_Status]]="Unpaid",1,0)</f>
        <v>0</v>
      </c>
      <c r="X1829" s="72">
        <f>IF(Table15[[#This Row],[Payment_Status]]="Pending",1,0)</f>
        <v>0</v>
      </c>
      <c r="Y1829" s="72" t="s">
        <v>43</v>
      </c>
      <c r="Z1829" s="72" t="s">
        <v>44</v>
      </c>
      <c r="AA1829" s="72" t="s">
        <v>63</v>
      </c>
      <c r="AB1829" s="72">
        <v>241</v>
      </c>
      <c r="AC1829" s="72">
        <v>135.88999999999999</v>
      </c>
      <c r="AD1829" s="72" t="s">
        <v>32</v>
      </c>
      <c r="AE1829" s="73">
        <v>42970</v>
      </c>
      <c r="AF1829" s="72">
        <v>58</v>
      </c>
      <c r="AG1829" s="76" t="s">
        <v>40</v>
      </c>
    </row>
    <row r="1830" spans="5:33" x14ac:dyDescent="0.3">
      <c r="E1830" s="71" t="s">
        <v>3667</v>
      </c>
      <c r="F1830" s="72" t="s">
        <v>5821</v>
      </c>
      <c r="G1830" s="72" t="s">
        <v>7841</v>
      </c>
      <c r="H1830" s="72" t="s">
        <v>26</v>
      </c>
      <c r="I1830" s="72" t="s">
        <v>8031</v>
      </c>
      <c r="J1830" s="72" t="s">
        <v>8024</v>
      </c>
      <c r="K1830" s="72" t="s">
        <v>3668</v>
      </c>
      <c r="L1830" s="73">
        <v>45822</v>
      </c>
      <c r="M1830" s="74">
        <v>0.78704861111111113</v>
      </c>
      <c r="N1830" s="72">
        <v>316.41000000000003</v>
      </c>
      <c r="O1830" s="72">
        <v>1430.56</v>
      </c>
      <c r="P1830" s="72">
        <v>1746.97</v>
      </c>
      <c r="Q1830" s="72">
        <v>1494.79</v>
      </c>
      <c r="R1830" s="75">
        <v>45826</v>
      </c>
      <c r="S1830" s="72" t="str">
        <f>TEXT(Table15[[#This Row],[Billing_Date]],"YYYY")</f>
        <v>2025</v>
      </c>
      <c r="T1830" s="75">
        <v>45881</v>
      </c>
      <c r="U1830" s="72" t="s">
        <v>37</v>
      </c>
      <c r="V1830" s="72">
        <f>IF(Table15[[#This Row],[Payment_Status]]="Paid",1,0)</f>
        <v>0</v>
      </c>
      <c r="W1830" s="72">
        <f>IF(Table15[[#This Row],[Payment_Status]]="Unpaid",1,0)</f>
        <v>0</v>
      </c>
      <c r="X1830" s="72">
        <f>IF(Table15[[#This Row],[Payment_Status]]="Pending",1,0)</f>
        <v>1</v>
      </c>
      <c r="Y1830" s="72" t="s">
        <v>43</v>
      </c>
      <c r="Z1830" s="72" t="s">
        <v>39</v>
      </c>
      <c r="AA1830" s="72" t="s">
        <v>63</v>
      </c>
      <c r="AB1830" s="72">
        <v>173.4</v>
      </c>
      <c r="AC1830" s="72">
        <v>143.01</v>
      </c>
      <c r="AD1830" s="72" t="s">
        <v>32</v>
      </c>
      <c r="AE1830" s="73">
        <v>42542</v>
      </c>
      <c r="AF1830" s="72">
        <v>74</v>
      </c>
      <c r="AG1830" s="76" t="s">
        <v>33</v>
      </c>
    </row>
    <row r="1831" spans="5:33" x14ac:dyDescent="0.3">
      <c r="E1831" s="71" t="s">
        <v>3669</v>
      </c>
      <c r="F1831" s="72" t="s">
        <v>5822</v>
      </c>
      <c r="G1831" s="72" t="s">
        <v>7842</v>
      </c>
      <c r="H1831" s="72" t="s">
        <v>35</v>
      </c>
      <c r="I1831" s="72" t="s">
        <v>8026</v>
      </c>
      <c r="J1831" s="72" t="s">
        <v>8021</v>
      </c>
      <c r="K1831" s="72" t="s">
        <v>3670</v>
      </c>
      <c r="L1831" s="73">
        <v>45788</v>
      </c>
      <c r="M1831" s="74">
        <v>0.8696990740740741</v>
      </c>
      <c r="N1831" s="72">
        <v>300.27999999999997</v>
      </c>
      <c r="O1831" s="72">
        <v>4208.07</v>
      </c>
      <c r="P1831" s="72">
        <v>4508.3499999999904</v>
      </c>
      <c r="Q1831" s="72">
        <v>1769.48</v>
      </c>
      <c r="R1831" s="75">
        <v>45791</v>
      </c>
      <c r="S1831" s="72" t="str">
        <f>TEXT(Table15[[#This Row],[Billing_Date]],"YYYY")</f>
        <v>2025</v>
      </c>
      <c r="T1831" s="75">
        <v>45877</v>
      </c>
      <c r="U1831" s="72" t="s">
        <v>28</v>
      </c>
      <c r="V1831" s="72">
        <f>IF(Table15[[#This Row],[Payment_Status]]="Paid",1,0)</f>
        <v>1</v>
      </c>
      <c r="W1831" s="72">
        <f>IF(Table15[[#This Row],[Payment_Status]]="Unpaid",1,0)</f>
        <v>0</v>
      </c>
      <c r="X1831" s="72">
        <f>IF(Table15[[#This Row],[Payment_Status]]="Pending",1,0)</f>
        <v>0</v>
      </c>
      <c r="Y1831" s="72" t="s">
        <v>58</v>
      </c>
      <c r="Z1831" s="72" t="s">
        <v>39</v>
      </c>
      <c r="AA1831" s="72" t="s">
        <v>45</v>
      </c>
      <c r="AB1831" s="72">
        <v>165.5</v>
      </c>
      <c r="AC1831" s="72">
        <v>134.78</v>
      </c>
      <c r="AD1831" s="72" t="s">
        <v>46</v>
      </c>
      <c r="AE1831" s="73">
        <v>43029</v>
      </c>
      <c r="AF1831" s="72">
        <v>60</v>
      </c>
      <c r="AG1831" s="76" t="s">
        <v>40</v>
      </c>
    </row>
    <row r="1832" spans="5:33" x14ac:dyDescent="0.3">
      <c r="E1832" s="71" t="s">
        <v>3671</v>
      </c>
      <c r="F1832" s="72" t="s">
        <v>5823</v>
      </c>
      <c r="G1832" s="72" t="s">
        <v>7843</v>
      </c>
      <c r="H1832" s="72" t="s">
        <v>30</v>
      </c>
      <c r="I1832" s="72" t="s">
        <v>8030</v>
      </c>
      <c r="J1832" s="72" t="s">
        <v>8023</v>
      </c>
      <c r="K1832" s="72" t="s">
        <v>3672</v>
      </c>
      <c r="L1832" s="73">
        <v>45623</v>
      </c>
      <c r="M1832" s="74">
        <v>0.23789351851851853</v>
      </c>
      <c r="N1832" s="72">
        <v>320.43</v>
      </c>
      <c r="O1832" s="72">
        <v>1062.76</v>
      </c>
      <c r="P1832" s="72">
        <v>1383.19</v>
      </c>
      <c r="Q1832" s="72">
        <v>2326.0300000000002</v>
      </c>
      <c r="R1832" s="75">
        <v>45793</v>
      </c>
      <c r="S1832" s="72" t="str">
        <f>TEXT(Table15[[#This Row],[Billing_Date]],"YYYY")</f>
        <v>2025</v>
      </c>
      <c r="T1832" s="75">
        <v>45880</v>
      </c>
      <c r="U1832" s="72" t="s">
        <v>49</v>
      </c>
      <c r="V1832" s="72">
        <f>IF(Table15[[#This Row],[Payment_Status]]="Paid",1,0)</f>
        <v>0</v>
      </c>
      <c r="W1832" s="72">
        <f>IF(Table15[[#This Row],[Payment_Status]]="Unpaid",1,0)</f>
        <v>1</v>
      </c>
      <c r="X1832" s="72">
        <f>IF(Table15[[#This Row],[Payment_Status]]="Pending",1,0)</f>
        <v>0</v>
      </c>
      <c r="Y1832" s="72" t="s">
        <v>43</v>
      </c>
      <c r="Z1832" s="72" t="s">
        <v>39</v>
      </c>
      <c r="AA1832" s="72" t="s">
        <v>45</v>
      </c>
      <c r="AB1832" s="72">
        <v>217.2</v>
      </c>
      <c r="AC1832" s="72">
        <v>103.23</v>
      </c>
      <c r="AD1832" s="72" t="s">
        <v>46</v>
      </c>
      <c r="AE1832" s="73">
        <v>42648</v>
      </c>
      <c r="AF1832" s="72">
        <v>49</v>
      </c>
      <c r="AG1832" s="76" t="s">
        <v>64</v>
      </c>
    </row>
    <row r="1833" spans="5:33" x14ac:dyDescent="0.3">
      <c r="E1833" s="71" t="s">
        <v>3673</v>
      </c>
      <c r="F1833" s="72" t="s">
        <v>5824</v>
      </c>
      <c r="G1833" s="72" t="s">
        <v>7844</v>
      </c>
      <c r="H1833" s="72" t="s">
        <v>30</v>
      </c>
      <c r="I1833" s="72" t="s">
        <v>8029</v>
      </c>
      <c r="J1833" s="72" t="s">
        <v>8020</v>
      </c>
      <c r="K1833" s="72" t="s">
        <v>3674</v>
      </c>
      <c r="L1833" s="73">
        <v>45560</v>
      </c>
      <c r="M1833" s="74">
        <v>0.64493055555555556</v>
      </c>
      <c r="N1833" s="72">
        <v>55.02</v>
      </c>
      <c r="O1833" s="72">
        <v>3514.35</v>
      </c>
      <c r="P1833" s="72">
        <v>3569.37</v>
      </c>
      <c r="Q1833" s="72">
        <v>380.46</v>
      </c>
      <c r="R1833" s="75">
        <v>45563</v>
      </c>
      <c r="S1833" s="72" t="str">
        <f>TEXT(Table15[[#This Row],[Billing_Date]],"YYYY")</f>
        <v>2024</v>
      </c>
      <c r="T1833" s="75">
        <v>45866</v>
      </c>
      <c r="U1833" s="72" t="s">
        <v>28</v>
      </c>
      <c r="V1833" s="72">
        <f>IF(Table15[[#This Row],[Payment_Status]]="Paid",1,0)</f>
        <v>1</v>
      </c>
      <c r="W1833" s="72">
        <f>IF(Table15[[#This Row],[Payment_Status]]="Unpaid",1,0)</f>
        <v>0</v>
      </c>
      <c r="X1833" s="72">
        <f>IF(Table15[[#This Row],[Payment_Status]]="Pending",1,0)</f>
        <v>0</v>
      </c>
      <c r="Y1833" s="72" t="s">
        <v>43</v>
      </c>
      <c r="Z1833" s="72" t="s">
        <v>44</v>
      </c>
      <c r="AA1833" s="72" t="s">
        <v>63</v>
      </c>
      <c r="AB1833" s="72">
        <v>36.89</v>
      </c>
      <c r="AC1833" s="72">
        <v>18.13</v>
      </c>
      <c r="AD1833" s="72" t="s">
        <v>32</v>
      </c>
      <c r="AE1833" s="73">
        <v>45194</v>
      </c>
      <c r="AF1833" s="72">
        <v>51</v>
      </c>
      <c r="AG1833" s="76" t="s">
        <v>64</v>
      </c>
    </row>
    <row r="1834" spans="5:33" x14ac:dyDescent="0.3">
      <c r="E1834" s="71" t="s">
        <v>3675</v>
      </c>
      <c r="F1834" s="72" t="s">
        <v>5825</v>
      </c>
      <c r="G1834" s="72" t="s">
        <v>7845</v>
      </c>
      <c r="H1834" s="72" t="s">
        <v>30</v>
      </c>
      <c r="I1834" s="72" t="s">
        <v>8029</v>
      </c>
      <c r="J1834" s="72" t="s">
        <v>8020</v>
      </c>
      <c r="K1834" s="72" t="s">
        <v>3676</v>
      </c>
      <c r="L1834" s="73">
        <v>45607</v>
      </c>
      <c r="M1834" s="74">
        <v>0.52217592592592588</v>
      </c>
      <c r="N1834" s="72">
        <v>491.44</v>
      </c>
      <c r="O1834" s="72">
        <v>3647.98</v>
      </c>
      <c r="P1834" s="72">
        <v>4139.42</v>
      </c>
      <c r="Q1834" s="72">
        <v>3464.86</v>
      </c>
      <c r="R1834" s="75">
        <v>45608</v>
      </c>
      <c r="S1834" s="72" t="str">
        <f>TEXT(Table15[[#This Row],[Billing_Date]],"YYYY")</f>
        <v>2024</v>
      </c>
      <c r="T1834" s="75">
        <v>45866</v>
      </c>
      <c r="U1834" s="72" t="s">
        <v>28</v>
      </c>
      <c r="V1834" s="72">
        <f>IF(Table15[[#This Row],[Payment_Status]]="Paid",1,0)</f>
        <v>1</v>
      </c>
      <c r="W1834" s="72">
        <f>IF(Table15[[#This Row],[Payment_Status]]="Unpaid",1,0)</f>
        <v>0</v>
      </c>
      <c r="X1834" s="72">
        <f>IF(Table15[[#This Row],[Payment_Status]]="Pending",1,0)</f>
        <v>0</v>
      </c>
      <c r="Y1834" s="72" t="s">
        <v>43</v>
      </c>
      <c r="Z1834" s="72" t="s">
        <v>39</v>
      </c>
      <c r="AA1834" s="72" t="s">
        <v>45</v>
      </c>
      <c r="AB1834" s="72">
        <v>277.58999999999997</v>
      </c>
      <c r="AC1834" s="72">
        <v>213.85</v>
      </c>
      <c r="AD1834" s="72" t="s">
        <v>32</v>
      </c>
      <c r="AE1834" s="73">
        <v>43453</v>
      </c>
      <c r="AF1834" s="72">
        <v>60</v>
      </c>
      <c r="AG1834" s="76" t="s">
        <v>64</v>
      </c>
    </row>
    <row r="1835" spans="5:33" x14ac:dyDescent="0.3">
      <c r="E1835" s="71" t="s">
        <v>850</v>
      </c>
      <c r="F1835" s="72" t="s">
        <v>5826</v>
      </c>
      <c r="G1835" s="72" t="s">
        <v>7846</v>
      </c>
      <c r="H1835" s="72" t="s">
        <v>26</v>
      </c>
      <c r="I1835" s="72" t="s">
        <v>8025</v>
      </c>
      <c r="J1835" s="72" t="s">
        <v>8020</v>
      </c>
      <c r="K1835" s="72" t="s">
        <v>851</v>
      </c>
      <c r="L1835" s="73">
        <v>45844</v>
      </c>
      <c r="M1835" s="74">
        <v>0.23526620370370371</v>
      </c>
      <c r="N1835" s="72">
        <v>38.47</v>
      </c>
      <c r="O1835" s="72">
        <v>2799.29</v>
      </c>
      <c r="P1835" s="72">
        <v>2837.7599999999902</v>
      </c>
      <c r="Q1835" s="72">
        <v>262.61</v>
      </c>
      <c r="R1835" s="75">
        <v>45846</v>
      </c>
      <c r="S1835" s="72" t="str">
        <f>TEXT(Table15[[#This Row],[Billing_Date]],"YYYY")</f>
        <v>2025</v>
      </c>
      <c r="T1835" s="75">
        <v>45885</v>
      </c>
      <c r="U1835" s="72" t="s">
        <v>49</v>
      </c>
      <c r="V1835" s="72">
        <f>IF(Table15[[#This Row],[Payment_Status]]="Paid",1,0)</f>
        <v>0</v>
      </c>
      <c r="W1835" s="72">
        <f>IF(Table15[[#This Row],[Payment_Status]]="Unpaid",1,0)</f>
        <v>1</v>
      </c>
      <c r="X1835" s="72">
        <f>IF(Table15[[#This Row],[Payment_Status]]="Pending",1,0)</f>
        <v>0</v>
      </c>
      <c r="Y1835" s="72" t="s">
        <v>43</v>
      </c>
      <c r="Z1835" s="72" t="s">
        <v>30</v>
      </c>
      <c r="AA1835" s="72" t="s">
        <v>85</v>
      </c>
      <c r="AB1835" s="72">
        <v>24.81</v>
      </c>
      <c r="AC1835" s="72">
        <v>13.66</v>
      </c>
      <c r="AD1835" s="72" t="s">
        <v>32</v>
      </c>
      <c r="AE1835" s="73">
        <v>44546</v>
      </c>
      <c r="AF1835" s="72">
        <v>65</v>
      </c>
      <c r="AG1835" s="76" t="s">
        <v>64</v>
      </c>
    </row>
    <row r="1836" spans="5:33" x14ac:dyDescent="0.3">
      <c r="E1836" s="71" t="s">
        <v>3679</v>
      </c>
      <c r="F1836" s="72" t="s">
        <v>5827</v>
      </c>
      <c r="G1836" s="72" t="s">
        <v>7847</v>
      </c>
      <c r="H1836" s="72" t="s">
        <v>35</v>
      </c>
      <c r="I1836" s="72" t="s">
        <v>8026</v>
      </c>
      <c r="J1836" s="72" t="s">
        <v>8021</v>
      </c>
      <c r="K1836" s="72" t="s">
        <v>3680</v>
      </c>
      <c r="L1836" s="73">
        <v>45640</v>
      </c>
      <c r="M1836" s="74">
        <v>0.16440972222222222</v>
      </c>
      <c r="N1836" s="72">
        <v>430.05</v>
      </c>
      <c r="O1836" s="72">
        <v>2259.11</v>
      </c>
      <c r="P1836" s="72">
        <v>2689.16</v>
      </c>
      <c r="Q1836" s="72">
        <v>2158.13</v>
      </c>
      <c r="R1836" s="75">
        <v>45643</v>
      </c>
      <c r="S1836" s="72" t="str">
        <f>TEXT(Table15[[#This Row],[Billing_Date]],"YYYY")</f>
        <v>2024</v>
      </c>
      <c r="T1836" s="75">
        <v>45885</v>
      </c>
      <c r="U1836" s="72" t="s">
        <v>37</v>
      </c>
      <c r="V1836" s="72">
        <f>IF(Table15[[#This Row],[Payment_Status]]="Paid",1,0)</f>
        <v>0</v>
      </c>
      <c r="W1836" s="72">
        <f>IF(Table15[[#This Row],[Payment_Status]]="Unpaid",1,0)</f>
        <v>0</v>
      </c>
      <c r="X1836" s="72">
        <f>IF(Table15[[#This Row],[Payment_Status]]="Pending",1,0)</f>
        <v>1</v>
      </c>
      <c r="Y1836" s="72" t="s">
        <v>29</v>
      </c>
      <c r="Z1836" s="72" t="s">
        <v>44</v>
      </c>
      <c r="AA1836" s="72" t="s">
        <v>63</v>
      </c>
      <c r="AB1836" s="72">
        <v>255.72</v>
      </c>
      <c r="AC1836" s="72">
        <v>174.33</v>
      </c>
      <c r="AD1836" s="72" t="s">
        <v>46</v>
      </c>
      <c r="AE1836" s="73">
        <v>42724</v>
      </c>
      <c r="AF1836" s="72">
        <v>58</v>
      </c>
      <c r="AG1836" s="76" t="s">
        <v>64</v>
      </c>
    </row>
    <row r="1837" spans="5:33" x14ac:dyDescent="0.3">
      <c r="E1837" s="71" t="s">
        <v>3681</v>
      </c>
      <c r="F1837" s="72" t="s">
        <v>5828</v>
      </c>
      <c r="G1837" s="72" t="s">
        <v>7848</v>
      </c>
      <c r="H1837" s="72" t="s">
        <v>30</v>
      </c>
      <c r="I1837" s="72" t="s">
        <v>8029</v>
      </c>
      <c r="J1837" s="72" t="s">
        <v>8020</v>
      </c>
      <c r="K1837" s="72" t="s">
        <v>3682</v>
      </c>
      <c r="L1837" s="73">
        <v>45797</v>
      </c>
      <c r="M1837" s="74">
        <v>0.57821759259259264</v>
      </c>
      <c r="N1837" s="72">
        <v>360.13</v>
      </c>
      <c r="O1837" s="72">
        <v>4715.45</v>
      </c>
      <c r="P1837" s="72">
        <v>5075.58</v>
      </c>
      <c r="Q1837" s="72">
        <v>1895.12</v>
      </c>
      <c r="R1837" s="75">
        <v>45803</v>
      </c>
      <c r="S1837" s="72" t="str">
        <f>TEXT(Table15[[#This Row],[Billing_Date]],"YYYY")</f>
        <v>2025</v>
      </c>
      <c r="T1837" s="75">
        <v>45864</v>
      </c>
      <c r="U1837" s="72" t="s">
        <v>49</v>
      </c>
      <c r="V1837" s="72">
        <f>IF(Table15[[#This Row],[Payment_Status]]="Paid",1,0)</f>
        <v>0</v>
      </c>
      <c r="W1837" s="72">
        <f>IF(Table15[[#This Row],[Payment_Status]]="Unpaid",1,0)</f>
        <v>1</v>
      </c>
      <c r="X1837" s="72">
        <f>IF(Table15[[#This Row],[Payment_Status]]="Pending",1,0)</f>
        <v>0</v>
      </c>
      <c r="Y1837" s="72" t="s">
        <v>43</v>
      </c>
      <c r="Z1837" s="72" t="s">
        <v>44</v>
      </c>
      <c r="AA1837" s="72" t="s">
        <v>45</v>
      </c>
      <c r="AB1837" s="72">
        <v>191.63</v>
      </c>
      <c r="AC1837" s="72">
        <v>168.5</v>
      </c>
      <c r="AD1837" s="72" t="s">
        <v>32</v>
      </c>
      <c r="AE1837" s="73">
        <v>42872</v>
      </c>
      <c r="AF1837" s="72">
        <v>44</v>
      </c>
      <c r="AG1837" s="76" t="s">
        <v>64</v>
      </c>
    </row>
    <row r="1838" spans="5:33" x14ac:dyDescent="0.3">
      <c r="E1838" s="71" t="s">
        <v>1509</v>
      </c>
      <c r="F1838" s="72" t="s">
        <v>5829</v>
      </c>
      <c r="G1838" s="72" t="s">
        <v>7849</v>
      </c>
      <c r="H1838" s="72" t="s">
        <v>26</v>
      </c>
      <c r="I1838" s="72" t="s">
        <v>8031</v>
      </c>
      <c r="J1838" s="72" t="s">
        <v>8024</v>
      </c>
      <c r="K1838" s="72" t="s">
        <v>1510</v>
      </c>
      <c r="L1838" s="73">
        <v>45512</v>
      </c>
      <c r="M1838" s="74">
        <v>0.12533564814814815</v>
      </c>
      <c r="N1838" s="72">
        <v>162.4</v>
      </c>
      <c r="O1838" s="72">
        <v>3529.38</v>
      </c>
      <c r="P1838" s="72">
        <v>3691.78</v>
      </c>
      <c r="Q1838" s="72">
        <v>1192.6400000000001</v>
      </c>
      <c r="R1838" s="75">
        <v>45613</v>
      </c>
      <c r="S1838" s="72" t="str">
        <f>TEXT(Table15[[#This Row],[Billing_Date]],"YYYY")</f>
        <v>2024</v>
      </c>
      <c r="T1838" s="75">
        <v>45882</v>
      </c>
      <c r="U1838" s="72" t="s">
        <v>28</v>
      </c>
      <c r="V1838" s="72">
        <f>IF(Table15[[#This Row],[Payment_Status]]="Paid",1,0)</f>
        <v>1</v>
      </c>
      <c r="W1838" s="72">
        <f>IF(Table15[[#This Row],[Payment_Status]]="Unpaid",1,0)</f>
        <v>0</v>
      </c>
      <c r="X1838" s="72">
        <f>IF(Table15[[#This Row],[Payment_Status]]="Pending",1,0)</f>
        <v>0</v>
      </c>
      <c r="Y1838" s="72" t="s">
        <v>29</v>
      </c>
      <c r="Z1838" s="72" t="s">
        <v>39</v>
      </c>
      <c r="AA1838" s="72" t="s">
        <v>31</v>
      </c>
      <c r="AB1838" s="72">
        <v>113.47</v>
      </c>
      <c r="AC1838" s="72">
        <v>48.93</v>
      </c>
      <c r="AD1838" s="72" t="s">
        <v>32</v>
      </c>
      <c r="AE1838" s="73">
        <v>42275</v>
      </c>
      <c r="AF1838" s="72">
        <v>70</v>
      </c>
      <c r="AG1838" s="76" t="s">
        <v>33</v>
      </c>
    </row>
    <row r="1839" spans="5:33" x14ac:dyDescent="0.3">
      <c r="E1839" s="71" t="s">
        <v>3685</v>
      </c>
      <c r="F1839" s="72" t="s">
        <v>5830</v>
      </c>
      <c r="G1839" s="72" t="s">
        <v>7850</v>
      </c>
      <c r="H1839" s="72" t="s">
        <v>30</v>
      </c>
      <c r="I1839" s="72" t="s">
        <v>8029</v>
      </c>
      <c r="J1839" s="72" t="s">
        <v>8020</v>
      </c>
      <c r="K1839" s="72" t="s">
        <v>3686</v>
      </c>
      <c r="L1839" s="73">
        <v>45792</v>
      </c>
      <c r="M1839" s="74">
        <v>0.56633101851851853</v>
      </c>
      <c r="N1839" s="72">
        <v>85.15</v>
      </c>
      <c r="O1839" s="72">
        <v>4886.3</v>
      </c>
      <c r="P1839" s="72">
        <v>4971.45</v>
      </c>
      <c r="Q1839" s="72">
        <v>558.16</v>
      </c>
      <c r="R1839" s="75">
        <v>45797</v>
      </c>
      <c r="S1839" s="72" t="str">
        <f>TEXT(Table15[[#This Row],[Billing_Date]],"YYYY")</f>
        <v>2025</v>
      </c>
      <c r="T1839" s="75">
        <v>45870</v>
      </c>
      <c r="U1839" s="72" t="s">
        <v>28</v>
      </c>
      <c r="V1839" s="72">
        <f>IF(Table15[[#This Row],[Payment_Status]]="Paid",1,0)</f>
        <v>1</v>
      </c>
      <c r="W1839" s="72">
        <f>IF(Table15[[#This Row],[Payment_Status]]="Unpaid",1,0)</f>
        <v>0</v>
      </c>
      <c r="X1839" s="72">
        <f>IF(Table15[[#This Row],[Payment_Status]]="Pending",1,0)</f>
        <v>0</v>
      </c>
      <c r="Y1839" s="72" t="s">
        <v>43</v>
      </c>
      <c r="Z1839" s="72" t="s">
        <v>44</v>
      </c>
      <c r="AA1839" s="72" t="s">
        <v>63</v>
      </c>
      <c r="AB1839" s="72">
        <v>51.16</v>
      </c>
      <c r="AC1839" s="72">
        <v>33.99</v>
      </c>
      <c r="AD1839" s="72" t="s">
        <v>32</v>
      </c>
      <c r="AE1839" s="73">
        <v>42396</v>
      </c>
      <c r="AF1839" s="72">
        <v>71</v>
      </c>
      <c r="AG1839" s="76" t="s">
        <v>33</v>
      </c>
    </row>
    <row r="1840" spans="5:33" x14ac:dyDescent="0.3">
      <c r="E1840" s="71" t="s">
        <v>2718</v>
      </c>
      <c r="F1840" s="72" t="s">
        <v>5831</v>
      </c>
      <c r="G1840" s="72" t="s">
        <v>7851</v>
      </c>
      <c r="H1840" s="72" t="s">
        <v>35</v>
      </c>
      <c r="I1840" s="72" t="s">
        <v>8030</v>
      </c>
      <c r="J1840" s="72" t="s">
        <v>8023</v>
      </c>
      <c r="K1840" s="72" t="s">
        <v>2719</v>
      </c>
      <c r="L1840" s="73">
        <v>45505</v>
      </c>
      <c r="M1840" s="74">
        <v>0.53881944444444441</v>
      </c>
      <c r="N1840" s="72">
        <v>104.06</v>
      </c>
      <c r="O1840" s="72">
        <v>1094.42</v>
      </c>
      <c r="P1840" s="72">
        <v>1198.48</v>
      </c>
      <c r="Q1840" s="72">
        <v>611.9</v>
      </c>
      <c r="R1840" s="75">
        <v>45735</v>
      </c>
      <c r="S1840" s="72" t="str">
        <f>TEXT(Table15[[#This Row],[Billing_Date]],"YYYY")</f>
        <v>2025</v>
      </c>
      <c r="T1840" s="75">
        <v>45865</v>
      </c>
      <c r="U1840" s="72" t="s">
        <v>28</v>
      </c>
      <c r="V1840" s="72">
        <f>IF(Table15[[#This Row],[Payment_Status]]="Paid",1,0)</f>
        <v>1</v>
      </c>
      <c r="W1840" s="72">
        <f>IF(Table15[[#This Row],[Payment_Status]]="Unpaid",1,0)</f>
        <v>0</v>
      </c>
      <c r="X1840" s="72">
        <f>IF(Table15[[#This Row],[Payment_Status]]="Pending",1,0)</f>
        <v>0</v>
      </c>
      <c r="Y1840" s="72" t="s">
        <v>43</v>
      </c>
      <c r="Z1840" s="72" t="s">
        <v>44</v>
      </c>
      <c r="AA1840" s="72" t="s">
        <v>85</v>
      </c>
      <c r="AB1840" s="72">
        <v>63.29</v>
      </c>
      <c r="AC1840" s="72">
        <v>40.770000000000003</v>
      </c>
      <c r="AD1840" s="72" t="s">
        <v>46</v>
      </c>
      <c r="AE1840" s="73">
        <v>43831</v>
      </c>
      <c r="AF1840" s="72">
        <v>60</v>
      </c>
      <c r="AG1840" s="76" t="s">
        <v>40</v>
      </c>
    </row>
    <row r="1841" spans="5:33" x14ac:dyDescent="0.3">
      <c r="E1841" s="71" t="s">
        <v>1571</v>
      </c>
      <c r="F1841" s="72" t="s">
        <v>5833</v>
      </c>
      <c r="G1841" s="72" t="s">
        <v>7853</v>
      </c>
      <c r="H1841" s="72" t="s">
        <v>35</v>
      </c>
      <c r="I1841" s="72" t="s">
        <v>8025</v>
      </c>
      <c r="J1841" s="72" t="s">
        <v>8020</v>
      </c>
      <c r="K1841" s="72" t="s">
        <v>1572</v>
      </c>
      <c r="L1841" s="73">
        <v>45522</v>
      </c>
      <c r="M1841" s="74">
        <v>0.22494212962962962</v>
      </c>
      <c r="N1841" s="72">
        <v>337.11</v>
      </c>
      <c r="O1841" s="72">
        <v>4149.04</v>
      </c>
      <c r="P1841" s="72">
        <v>4486.1499999999996</v>
      </c>
      <c r="Q1841" s="72">
        <v>1585.67</v>
      </c>
      <c r="R1841" s="75">
        <v>45647</v>
      </c>
      <c r="S1841" s="72" t="str">
        <f>TEXT(Table15[[#This Row],[Billing_Date]],"YYYY")</f>
        <v>2024</v>
      </c>
      <c r="T1841" s="75">
        <v>45873</v>
      </c>
      <c r="U1841" s="72" t="s">
        <v>49</v>
      </c>
      <c r="V1841" s="72">
        <f>IF(Table15[[#This Row],[Payment_Status]]="Paid",1,0)</f>
        <v>0</v>
      </c>
      <c r="W1841" s="72">
        <f>IF(Table15[[#This Row],[Payment_Status]]="Unpaid",1,0)</f>
        <v>1</v>
      </c>
      <c r="X1841" s="72">
        <f>IF(Table15[[#This Row],[Payment_Status]]="Pending",1,0)</f>
        <v>0</v>
      </c>
      <c r="Y1841" s="72" t="s">
        <v>29</v>
      </c>
      <c r="Z1841" s="72" t="s">
        <v>30</v>
      </c>
      <c r="AA1841" s="72" t="s">
        <v>51</v>
      </c>
      <c r="AB1841" s="72">
        <v>193.98</v>
      </c>
      <c r="AC1841" s="72">
        <v>143.13</v>
      </c>
      <c r="AD1841" s="72" t="s">
        <v>32</v>
      </c>
      <c r="AE1841" s="73">
        <v>44328</v>
      </c>
      <c r="AF1841" s="72">
        <v>27</v>
      </c>
      <c r="AG1841" s="76" t="s">
        <v>33</v>
      </c>
    </row>
    <row r="1842" spans="5:33" x14ac:dyDescent="0.3">
      <c r="E1842" s="71" t="s">
        <v>3693</v>
      </c>
      <c r="F1842" s="72" t="s">
        <v>5834</v>
      </c>
      <c r="G1842" s="72" t="s">
        <v>7854</v>
      </c>
      <c r="H1842" s="72" t="s">
        <v>30</v>
      </c>
      <c r="I1842" s="72" t="s">
        <v>8029</v>
      </c>
      <c r="J1842" s="72" t="s">
        <v>8020</v>
      </c>
      <c r="K1842" s="72" t="s">
        <v>3694</v>
      </c>
      <c r="L1842" s="73">
        <v>45830</v>
      </c>
      <c r="M1842" s="74">
        <v>0.3049884259259259</v>
      </c>
      <c r="N1842" s="72">
        <v>238.47</v>
      </c>
      <c r="O1842" s="72">
        <v>2624.09</v>
      </c>
      <c r="P1842" s="72">
        <v>2862.56</v>
      </c>
      <c r="Q1842" s="72">
        <v>1284.71</v>
      </c>
      <c r="R1842" s="75">
        <v>45833</v>
      </c>
      <c r="S1842" s="72" t="str">
        <f>TEXT(Table15[[#This Row],[Billing_Date]],"YYYY")</f>
        <v>2025</v>
      </c>
      <c r="T1842" s="75">
        <v>45871</v>
      </c>
      <c r="U1842" s="72" t="s">
        <v>49</v>
      </c>
      <c r="V1842" s="72">
        <f>IF(Table15[[#This Row],[Payment_Status]]="Paid",1,0)</f>
        <v>0</v>
      </c>
      <c r="W1842" s="72">
        <f>IF(Table15[[#This Row],[Payment_Status]]="Unpaid",1,0)</f>
        <v>1</v>
      </c>
      <c r="X1842" s="72">
        <f>IF(Table15[[#This Row],[Payment_Status]]="Pending",1,0)</f>
        <v>0</v>
      </c>
      <c r="Y1842" s="72" t="s">
        <v>58</v>
      </c>
      <c r="Z1842" s="72" t="s">
        <v>44</v>
      </c>
      <c r="AA1842" s="72" t="s">
        <v>51</v>
      </c>
      <c r="AB1842" s="72">
        <v>155.05000000000001</v>
      </c>
      <c r="AC1842" s="72">
        <v>83.42</v>
      </c>
      <c r="AD1842" s="72" t="s">
        <v>46</v>
      </c>
      <c r="AE1842" s="73">
        <v>45317</v>
      </c>
      <c r="AF1842" s="72">
        <v>35</v>
      </c>
      <c r="AG1842" s="76" t="s">
        <v>64</v>
      </c>
    </row>
    <row r="1843" spans="5:33" x14ac:dyDescent="0.3">
      <c r="E1843" s="71" t="s">
        <v>3695</v>
      </c>
      <c r="F1843" s="72" t="s">
        <v>5835</v>
      </c>
      <c r="G1843" s="72" t="s">
        <v>7855</v>
      </c>
      <c r="H1843" s="72" t="s">
        <v>35</v>
      </c>
      <c r="I1843" s="72" t="s">
        <v>8028</v>
      </c>
      <c r="J1843" s="72" t="s">
        <v>8022</v>
      </c>
      <c r="K1843" s="72" t="s">
        <v>3696</v>
      </c>
      <c r="L1843" s="73">
        <v>45840</v>
      </c>
      <c r="M1843" s="74">
        <v>0.1758912037037037</v>
      </c>
      <c r="N1843" s="72">
        <v>389.77</v>
      </c>
      <c r="O1843" s="72">
        <v>4162.7700000000004</v>
      </c>
      <c r="P1843" s="72">
        <v>4552.54</v>
      </c>
      <c r="Q1843" s="72">
        <v>2258.3000000000002</v>
      </c>
      <c r="R1843" s="75">
        <v>45843</v>
      </c>
      <c r="S1843" s="72" t="str">
        <f>TEXT(Table15[[#This Row],[Billing_Date]],"YYYY")</f>
        <v>2025</v>
      </c>
      <c r="T1843" s="75">
        <v>45886</v>
      </c>
      <c r="U1843" s="72" t="s">
        <v>28</v>
      </c>
      <c r="V1843" s="72">
        <f>IF(Table15[[#This Row],[Payment_Status]]="Paid",1,0)</f>
        <v>1</v>
      </c>
      <c r="W1843" s="72">
        <f>IF(Table15[[#This Row],[Payment_Status]]="Unpaid",1,0)</f>
        <v>0</v>
      </c>
      <c r="X1843" s="72">
        <f>IF(Table15[[#This Row],[Payment_Status]]="Pending",1,0)</f>
        <v>0</v>
      </c>
      <c r="Y1843" s="72" t="s">
        <v>38</v>
      </c>
      <c r="Z1843" s="72" t="s">
        <v>39</v>
      </c>
      <c r="AA1843" s="72" t="s">
        <v>63</v>
      </c>
      <c r="AB1843" s="72">
        <v>156.37</v>
      </c>
      <c r="AC1843" s="72">
        <v>233.4</v>
      </c>
      <c r="AD1843" s="72" t="s">
        <v>46</v>
      </c>
      <c r="AE1843" s="73">
        <v>43106</v>
      </c>
      <c r="AF1843" s="72">
        <v>43</v>
      </c>
      <c r="AG1843" s="76" t="s">
        <v>64</v>
      </c>
    </row>
    <row r="1844" spans="5:33" x14ac:dyDescent="0.3">
      <c r="E1844" s="71" t="s">
        <v>3697</v>
      </c>
      <c r="F1844" s="72" t="s">
        <v>5836</v>
      </c>
      <c r="G1844" s="72" t="s">
        <v>7856</v>
      </c>
      <c r="H1844" s="72" t="s">
        <v>26</v>
      </c>
      <c r="I1844" s="72" t="s">
        <v>8026</v>
      </c>
      <c r="J1844" s="72" t="s">
        <v>8021</v>
      </c>
      <c r="K1844" s="72" t="s">
        <v>3698</v>
      </c>
      <c r="L1844" s="73">
        <v>45695</v>
      </c>
      <c r="M1844" s="74">
        <v>0.38564814814814813</v>
      </c>
      <c r="N1844" s="72">
        <v>444.46</v>
      </c>
      <c r="O1844" s="72">
        <v>2720.68</v>
      </c>
      <c r="P1844" s="72">
        <v>3165.14</v>
      </c>
      <c r="Q1844" s="72">
        <v>3215.23</v>
      </c>
      <c r="R1844" s="75">
        <v>45806</v>
      </c>
      <c r="S1844" s="72" t="str">
        <f>TEXT(Table15[[#This Row],[Billing_Date]],"YYYY")</f>
        <v>2025</v>
      </c>
      <c r="T1844" s="75">
        <v>45878</v>
      </c>
      <c r="U1844" s="72" t="s">
        <v>28</v>
      </c>
      <c r="V1844" s="72">
        <f>IF(Table15[[#This Row],[Payment_Status]]="Paid",1,0)</f>
        <v>1</v>
      </c>
      <c r="W1844" s="72">
        <f>IF(Table15[[#This Row],[Payment_Status]]="Unpaid",1,0)</f>
        <v>0</v>
      </c>
      <c r="X1844" s="72">
        <f>IF(Table15[[#This Row],[Payment_Status]]="Pending",1,0)</f>
        <v>0</v>
      </c>
      <c r="Y1844" s="72" t="s">
        <v>29</v>
      </c>
      <c r="Z1844" s="72" t="s">
        <v>39</v>
      </c>
      <c r="AA1844" s="72" t="s">
        <v>85</v>
      </c>
      <c r="AB1844" s="72">
        <v>225.1</v>
      </c>
      <c r="AC1844" s="72">
        <v>219.36</v>
      </c>
      <c r="AD1844" s="72" t="s">
        <v>32</v>
      </c>
      <c r="AE1844" s="73">
        <v>42370</v>
      </c>
      <c r="AF1844" s="72">
        <v>55</v>
      </c>
      <c r="AG1844" s="76" t="s">
        <v>64</v>
      </c>
    </row>
    <row r="1845" spans="5:33" x14ac:dyDescent="0.3">
      <c r="E1845" s="71" t="s">
        <v>3699</v>
      </c>
      <c r="F1845" s="72" t="s">
        <v>5837</v>
      </c>
      <c r="G1845" s="72" t="s">
        <v>7857</v>
      </c>
      <c r="H1845" s="72" t="s">
        <v>35</v>
      </c>
      <c r="I1845" s="72" t="s">
        <v>8031</v>
      </c>
      <c r="J1845" s="72" t="s">
        <v>8024</v>
      </c>
      <c r="K1845" s="72" t="s">
        <v>3700</v>
      </c>
      <c r="L1845" s="73">
        <v>45601</v>
      </c>
      <c r="M1845" s="74">
        <v>0.2930902777777778</v>
      </c>
      <c r="N1845" s="72">
        <v>167.77</v>
      </c>
      <c r="O1845" s="72">
        <v>1459.08</v>
      </c>
      <c r="P1845" s="72">
        <v>1626.85</v>
      </c>
      <c r="Q1845" s="72">
        <v>1245.83</v>
      </c>
      <c r="R1845" s="75">
        <v>45654</v>
      </c>
      <c r="S1845" s="72" t="str">
        <f>TEXT(Table15[[#This Row],[Billing_Date]],"YYYY")</f>
        <v>2024</v>
      </c>
      <c r="T1845" s="75">
        <v>45873</v>
      </c>
      <c r="U1845" s="72" t="s">
        <v>49</v>
      </c>
      <c r="V1845" s="72">
        <f>IF(Table15[[#This Row],[Payment_Status]]="Paid",1,0)</f>
        <v>0</v>
      </c>
      <c r="W1845" s="72">
        <f>IF(Table15[[#This Row],[Payment_Status]]="Unpaid",1,0)</f>
        <v>1</v>
      </c>
      <c r="X1845" s="72">
        <f>IF(Table15[[#This Row],[Payment_Status]]="Pending",1,0)</f>
        <v>0</v>
      </c>
      <c r="Y1845" s="72" t="s">
        <v>29</v>
      </c>
      <c r="Z1845" s="72" t="s">
        <v>30</v>
      </c>
      <c r="AA1845" s="72" t="s">
        <v>85</v>
      </c>
      <c r="AB1845" s="72">
        <v>78.61</v>
      </c>
      <c r="AC1845" s="72">
        <v>89.16</v>
      </c>
      <c r="AD1845" s="72" t="s">
        <v>46</v>
      </c>
      <c r="AE1845" s="73">
        <v>43721</v>
      </c>
      <c r="AF1845" s="72">
        <v>70</v>
      </c>
      <c r="AG1845" s="76" t="s">
        <v>64</v>
      </c>
    </row>
    <row r="1846" spans="5:33" x14ac:dyDescent="0.3">
      <c r="E1846" s="71" t="s">
        <v>3701</v>
      </c>
      <c r="F1846" s="72" t="s">
        <v>5838</v>
      </c>
      <c r="G1846" s="72" t="s">
        <v>7858</v>
      </c>
      <c r="H1846" s="72" t="s">
        <v>30</v>
      </c>
      <c r="I1846" s="72" t="s">
        <v>8027</v>
      </c>
      <c r="J1846" s="72" t="s">
        <v>8022</v>
      </c>
      <c r="K1846" s="72" t="s">
        <v>3702</v>
      </c>
      <c r="L1846" s="73">
        <v>45737</v>
      </c>
      <c r="M1846" s="74">
        <v>0.26378472222222221</v>
      </c>
      <c r="N1846" s="72">
        <v>323.11</v>
      </c>
      <c r="O1846" s="72">
        <v>4824.0600000000004</v>
      </c>
      <c r="P1846" s="72">
        <v>5147.17</v>
      </c>
      <c r="Q1846" s="72">
        <v>1969.85</v>
      </c>
      <c r="R1846" s="75">
        <v>45737</v>
      </c>
      <c r="S1846" s="72" t="str">
        <f>TEXT(Table15[[#This Row],[Billing_Date]],"YYYY")</f>
        <v>2025</v>
      </c>
      <c r="T1846" s="75">
        <v>45858</v>
      </c>
      <c r="U1846" s="72" t="s">
        <v>28</v>
      </c>
      <c r="V1846" s="72">
        <f>IF(Table15[[#This Row],[Payment_Status]]="Paid",1,0)</f>
        <v>1</v>
      </c>
      <c r="W1846" s="72">
        <f>IF(Table15[[#This Row],[Payment_Status]]="Unpaid",1,0)</f>
        <v>0</v>
      </c>
      <c r="X1846" s="72">
        <f>IF(Table15[[#This Row],[Payment_Status]]="Pending",1,0)</f>
        <v>0</v>
      </c>
      <c r="Y1846" s="72" t="s">
        <v>38</v>
      </c>
      <c r="Z1846" s="72" t="s">
        <v>44</v>
      </c>
      <c r="AA1846" s="72" t="s">
        <v>45</v>
      </c>
      <c r="AB1846" s="72">
        <v>129.58000000000001</v>
      </c>
      <c r="AC1846" s="72">
        <v>193.53</v>
      </c>
      <c r="AD1846" s="72" t="s">
        <v>32</v>
      </c>
      <c r="AE1846" s="73">
        <v>45394</v>
      </c>
      <c r="AF1846" s="72">
        <v>31</v>
      </c>
      <c r="AG1846" s="76" t="s">
        <v>40</v>
      </c>
    </row>
    <row r="1847" spans="5:33" x14ac:dyDescent="0.3">
      <c r="E1847" s="71" t="s">
        <v>3703</v>
      </c>
      <c r="F1847" s="72" t="s">
        <v>5839</v>
      </c>
      <c r="G1847" s="72" t="s">
        <v>7859</v>
      </c>
      <c r="H1847" s="72" t="s">
        <v>35</v>
      </c>
      <c r="I1847" s="72" t="s">
        <v>8030</v>
      </c>
      <c r="J1847" s="72" t="s">
        <v>8023</v>
      </c>
      <c r="K1847" s="72" t="s">
        <v>3704</v>
      </c>
      <c r="L1847" s="73">
        <v>45688</v>
      </c>
      <c r="M1847" s="74">
        <v>0.68024305555555553</v>
      </c>
      <c r="N1847" s="72">
        <v>10.56</v>
      </c>
      <c r="O1847" s="72">
        <v>3090.79</v>
      </c>
      <c r="P1847" s="72">
        <v>3101.35</v>
      </c>
      <c r="Q1847" s="72">
        <v>65.77</v>
      </c>
      <c r="R1847" s="75">
        <v>45693</v>
      </c>
      <c r="S1847" s="72" t="str">
        <f>TEXT(Table15[[#This Row],[Billing_Date]],"YYYY")</f>
        <v>2025</v>
      </c>
      <c r="T1847" s="75">
        <v>45857</v>
      </c>
      <c r="U1847" s="72" t="s">
        <v>28</v>
      </c>
      <c r="V1847" s="72">
        <f>IF(Table15[[#This Row],[Payment_Status]]="Paid",1,0)</f>
        <v>1</v>
      </c>
      <c r="W1847" s="72">
        <f>IF(Table15[[#This Row],[Payment_Status]]="Unpaid",1,0)</f>
        <v>0</v>
      </c>
      <c r="X1847" s="72">
        <f>IF(Table15[[#This Row],[Payment_Status]]="Pending",1,0)</f>
        <v>0</v>
      </c>
      <c r="Y1847" s="72" t="s">
        <v>58</v>
      </c>
      <c r="Z1847" s="72" t="s">
        <v>30</v>
      </c>
      <c r="AA1847" s="72" t="s">
        <v>85</v>
      </c>
      <c r="AB1847" s="72">
        <v>6.17</v>
      </c>
      <c r="AC1847" s="72">
        <v>4.3899999999999997</v>
      </c>
      <c r="AD1847" s="72" t="s">
        <v>46</v>
      </c>
      <c r="AE1847" s="73">
        <v>42609</v>
      </c>
      <c r="AF1847" s="72">
        <v>67</v>
      </c>
      <c r="AG1847" s="76" t="s">
        <v>33</v>
      </c>
    </row>
    <row r="1848" spans="5:33" x14ac:dyDescent="0.3">
      <c r="E1848" s="71" t="s">
        <v>3705</v>
      </c>
      <c r="F1848" s="72" t="s">
        <v>5840</v>
      </c>
      <c r="G1848" s="72" t="s">
        <v>7860</v>
      </c>
      <c r="H1848" s="72" t="s">
        <v>30</v>
      </c>
      <c r="I1848" s="72" t="s">
        <v>8026</v>
      </c>
      <c r="J1848" s="72" t="s">
        <v>8021</v>
      </c>
      <c r="K1848" s="72" t="s">
        <v>3706</v>
      </c>
      <c r="L1848" s="73">
        <v>45510</v>
      </c>
      <c r="M1848" s="74">
        <v>0.20070601851851852</v>
      </c>
      <c r="N1848" s="72">
        <v>430.61</v>
      </c>
      <c r="O1848" s="72">
        <v>2231.7600000000002</v>
      </c>
      <c r="P1848" s="72">
        <v>2662.37</v>
      </c>
      <c r="Q1848" s="72">
        <v>2696.31</v>
      </c>
      <c r="R1848" s="75">
        <v>45788</v>
      </c>
      <c r="S1848" s="72" t="str">
        <f>TEXT(Table15[[#This Row],[Billing_Date]],"YYYY")</f>
        <v>2025</v>
      </c>
      <c r="T1848" s="75">
        <v>45880</v>
      </c>
      <c r="U1848" s="72" t="s">
        <v>37</v>
      </c>
      <c r="V1848" s="72">
        <f>IF(Table15[[#This Row],[Payment_Status]]="Paid",1,0)</f>
        <v>0</v>
      </c>
      <c r="W1848" s="72">
        <f>IF(Table15[[#This Row],[Payment_Status]]="Unpaid",1,0)</f>
        <v>0</v>
      </c>
      <c r="X1848" s="72">
        <f>IF(Table15[[#This Row],[Payment_Status]]="Pending",1,0)</f>
        <v>1</v>
      </c>
      <c r="Y1848" s="72" t="s">
        <v>43</v>
      </c>
      <c r="Z1848" s="72" t="s">
        <v>30</v>
      </c>
      <c r="AA1848" s="72" t="s">
        <v>45</v>
      </c>
      <c r="AB1848" s="72">
        <v>186.06</v>
      </c>
      <c r="AC1848" s="72">
        <v>244.55</v>
      </c>
      <c r="AD1848" s="72" t="s">
        <v>32</v>
      </c>
      <c r="AE1848" s="73">
        <v>42634</v>
      </c>
      <c r="AF1848" s="72">
        <v>18</v>
      </c>
      <c r="AG1848" s="76" t="s">
        <v>40</v>
      </c>
    </row>
    <row r="1849" spans="5:33" x14ac:dyDescent="0.3">
      <c r="E1849" s="71" t="s">
        <v>998</v>
      </c>
      <c r="F1849" s="72" t="s">
        <v>5841</v>
      </c>
      <c r="G1849" s="72" t="s">
        <v>7861</v>
      </c>
      <c r="H1849" s="72" t="s">
        <v>30</v>
      </c>
      <c r="I1849" s="72" t="s">
        <v>8031</v>
      </c>
      <c r="J1849" s="72" t="s">
        <v>8024</v>
      </c>
      <c r="K1849" s="72" t="s">
        <v>999</v>
      </c>
      <c r="L1849" s="73">
        <v>45543</v>
      </c>
      <c r="M1849" s="74">
        <v>0.60945601851851849</v>
      </c>
      <c r="N1849" s="72">
        <v>29.06</v>
      </c>
      <c r="O1849" s="72">
        <v>3114.98</v>
      </c>
      <c r="P1849" s="72">
        <v>3144.04</v>
      </c>
      <c r="Q1849" s="72">
        <v>148.94</v>
      </c>
      <c r="R1849" s="75">
        <v>45637</v>
      </c>
      <c r="S1849" s="72" t="str">
        <f>TEXT(Table15[[#This Row],[Billing_Date]],"YYYY")</f>
        <v>2024</v>
      </c>
      <c r="T1849" s="75">
        <v>45879</v>
      </c>
      <c r="U1849" s="72" t="s">
        <v>37</v>
      </c>
      <c r="V1849" s="72">
        <f>IF(Table15[[#This Row],[Payment_Status]]="Paid",1,0)</f>
        <v>0</v>
      </c>
      <c r="W1849" s="72">
        <f>IF(Table15[[#This Row],[Payment_Status]]="Unpaid",1,0)</f>
        <v>0</v>
      </c>
      <c r="X1849" s="72">
        <f>IF(Table15[[#This Row],[Payment_Status]]="Pending",1,0)</f>
        <v>1</v>
      </c>
      <c r="Y1849" s="72" t="s">
        <v>50</v>
      </c>
      <c r="Z1849" s="72" t="s">
        <v>30</v>
      </c>
      <c r="AA1849" s="72" t="s">
        <v>63</v>
      </c>
      <c r="AB1849" s="72">
        <v>14.65</v>
      </c>
      <c r="AC1849" s="72">
        <v>14.41</v>
      </c>
      <c r="AD1849" s="72" t="s">
        <v>46</v>
      </c>
      <c r="AE1849" s="73">
        <v>42798</v>
      </c>
      <c r="AF1849" s="72">
        <v>24</v>
      </c>
      <c r="AG1849" s="76" t="s">
        <v>33</v>
      </c>
    </row>
    <row r="1850" spans="5:33" x14ac:dyDescent="0.3">
      <c r="E1850" s="71" t="s">
        <v>1799</v>
      </c>
      <c r="F1850" s="72" t="s">
        <v>5842</v>
      </c>
      <c r="G1850" s="72" t="s">
        <v>7862</v>
      </c>
      <c r="H1850" s="72" t="s">
        <v>30</v>
      </c>
      <c r="I1850" s="72" t="s">
        <v>8029</v>
      </c>
      <c r="J1850" s="72" t="s">
        <v>8020</v>
      </c>
      <c r="K1850" s="72" t="s">
        <v>1800</v>
      </c>
      <c r="L1850" s="73">
        <v>45808</v>
      </c>
      <c r="M1850" s="74">
        <v>0.17651620370370372</v>
      </c>
      <c r="N1850" s="72">
        <v>439.46</v>
      </c>
      <c r="O1850" s="72">
        <v>3245.3</v>
      </c>
      <c r="P1850" s="72">
        <v>3684.76</v>
      </c>
      <c r="Q1850" s="72">
        <v>1989.84</v>
      </c>
      <c r="R1850" s="75">
        <v>45808</v>
      </c>
      <c r="S1850" s="72" t="str">
        <f>TEXT(Table15[[#This Row],[Billing_Date]],"YYYY")</f>
        <v>2025</v>
      </c>
      <c r="T1850" s="75">
        <v>45871</v>
      </c>
      <c r="U1850" s="72" t="s">
        <v>49</v>
      </c>
      <c r="V1850" s="72">
        <f>IF(Table15[[#This Row],[Payment_Status]]="Paid",1,0)</f>
        <v>0</v>
      </c>
      <c r="W1850" s="72">
        <f>IF(Table15[[#This Row],[Payment_Status]]="Unpaid",1,0)</f>
        <v>1</v>
      </c>
      <c r="X1850" s="72">
        <f>IF(Table15[[#This Row],[Payment_Status]]="Pending",1,0)</f>
        <v>0</v>
      </c>
      <c r="Y1850" s="72" t="s">
        <v>29</v>
      </c>
      <c r="Z1850" s="72" t="s">
        <v>30</v>
      </c>
      <c r="AA1850" s="72" t="s">
        <v>85</v>
      </c>
      <c r="AB1850" s="72">
        <v>246.86</v>
      </c>
      <c r="AC1850" s="72">
        <v>192.6</v>
      </c>
      <c r="AD1850" s="72" t="s">
        <v>32</v>
      </c>
      <c r="AE1850" s="73">
        <v>43734</v>
      </c>
      <c r="AF1850" s="72">
        <v>25</v>
      </c>
      <c r="AG1850" s="76" t="s">
        <v>33</v>
      </c>
    </row>
    <row r="1851" spans="5:33" x14ac:dyDescent="0.3">
      <c r="E1851" s="71" t="s">
        <v>1525</v>
      </c>
      <c r="F1851" s="72" t="s">
        <v>5843</v>
      </c>
      <c r="G1851" s="72" t="s">
        <v>7863</v>
      </c>
      <c r="H1851" s="72" t="s">
        <v>35</v>
      </c>
      <c r="I1851" s="72" t="s">
        <v>8031</v>
      </c>
      <c r="J1851" s="72" t="s">
        <v>8024</v>
      </c>
      <c r="K1851" s="72" t="s">
        <v>1526</v>
      </c>
      <c r="L1851" s="73">
        <v>45691</v>
      </c>
      <c r="M1851" s="74">
        <v>0.84074074074074079</v>
      </c>
      <c r="N1851" s="72">
        <v>242.04</v>
      </c>
      <c r="O1851" s="72">
        <v>1789.14</v>
      </c>
      <c r="P1851" s="72">
        <v>2031.18</v>
      </c>
      <c r="Q1851" s="72">
        <v>1204.72</v>
      </c>
      <c r="R1851" s="75">
        <v>45805</v>
      </c>
      <c r="S1851" s="72" t="str">
        <f>TEXT(Table15[[#This Row],[Billing_Date]],"YYYY")</f>
        <v>2025</v>
      </c>
      <c r="T1851" s="75">
        <v>45868</v>
      </c>
      <c r="U1851" s="72" t="s">
        <v>49</v>
      </c>
      <c r="V1851" s="72">
        <f>IF(Table15[[#This Row],[Payment_Status]]="Paid",1,0)</f>
        <v>0</v>
      </c>
      <c r="W1851" s="72">
        <f>IF(Table15[[#This Row],[Payment_Status]]="Unpaid",1,0)</f>
        <v>1</v>
      </c>
      <c r="X1851" s="72">
        <f>IF(Table15[[#This Row],[Payment_Status]]="Pending",1,0)</f>
        <v>0</v>
      </c>
      <c r="Y1851" s="72" t="s">
        <v>38</v>
      </c>
      <c r="Z1851" s="72" t="s">
        <v>39</v>
      </c>
      <c r="AA1851" s="72" t="s">
        <v>63</v>
      </c>
      <c r="AB1851" s="72">
        <v>164.51</v>
      </c>
      <c r="AC1851" s="72">
        <v>77.53</v>
      </c>
      <c r="AD1851" s="72" t="s">
        <v>46</v>
      </c>
      <c r="AE1851" s="73">
        <v>44932</v>
      </c>
      <c r="AF1851" s="72">
        <v>72</v>
      </c>
      <c r="AG1851" s="76" t="s">
        <v>64</v>
      </c>
    </row>
    <row r="1852" spans="5:33" x14ac:dyDescent="0.3">
      <c r="E1852" s="71" t="s">
        <v>3713</v>
      </c>
      <c r="F1852" s="72" t="s">
        <v>5844</v>
      </c>
      <c r="G1852" s="72" t="s">
        <v>7864</v>
      </c>
      <c r="H1852" s="72" t="s">
        <v>26</v>
      </c>
      <c r="I1852" s="72" t="s">
        <v>8025</v>
      </c>
      <c r="J1852" s="72" t="s">
        <v>8020</v>
      </c>
      <c r="K1852" s="72" t="s">
        <v>3714</v>
      </c>
      <c r="L1852" s="73">
        <v>45828</v>
      </c>
      <c r="M1852" s="74">
        <v>8.3483796296296292E-2</v>
      </c>
      <c r="N1852" s="72">
        <v>23.48</v>
      </c>
      <c r="O1852" s="72">
        <v>4219.43</v>
      </c>
      <c r="P1852" s="72">
        <v>4242.91</v>
      </c>
      <c r="Q1852" s="72">
        <v>132.69</v>
      </c>
      <c r="R1852" s="75">
        <v>45829</v>
      </c>
      <c r="S1852" s="72" t="str">
        <f>TEXT(Table15[[#This Row],[Billing_Date]],"YYYY")</f>
        <v>2025</v>
      </c>
      <c r="T1852" s="75">
        <v>45877</v>
      </c>
      <c r="U1852" s="72" t="s">
        <v>28</v>
      </c>
      <c r="V1852" s="72">
        <f>IF(Table15[[#This Row],[Payment_Status]]="Paid",1,0)</f>
        <v>1</v>
      </c>
      <c r="W1852" s="72">
        <f>IF(Table15[[#This Row],[Payment_Status]]="Unpaid",1,0)</f>
        <v>0</v>
      </c>
      <c r="X1852" s="72">
        <f>IF(Table15[[#This Row],[Payment_Status]]="Pending",1,0)</f>
        <v>0</v>
      </c>
      <c r="Y1852" s="72" t="s">
        <v>38</v>
      </c>
      <c r="Z1852" s="72" t="s">
        <v>44</v>
      </c>
      <c r="AA1852" s="72" t="s">
        <v>85</v>
      </c>
      <c r="AB1852" s="72">
        <v>13.68</v>
      </c>
      <c r="AC1852" s="72">
        <v>9.8000000000000007</v>
      </c>
      <c r="AD1852" s="72" t="s">
        <v>32</v>
      </c>
      <c r="AE1852" s="73">
        <v>42687</v>
      </c>
      <c r="AF1852" s="72">
        <v>68</v>
      </c>
      <c r="AG1852" s="76" t="s">
        <v>40</v>
      </c>
    </row>
    <row r="1853" spans="5:33" x14ac:dyDescent="0.3">
      <c r="E1853" s="71" t="s">
        <v>3715</v>
      </c>
      <c r="F1853" s="72" t="s">
        <v>5845</v>
      </c>
      <c r="G1853" s="72" t="s">
        <v>7865</v>
      </c>
      <c r="H1853" s="72" t="s">
        <v>26</v>
      </c>
      <c r="I1853" s="72" t="s">
        <v>8026</v>
      </c>
      <c r="J1853" s="72" t="s">
        <v>8021</v>
      </c>
      <c r="K1853" s="72" t="s">
        <v>3716</v>
      </c>
      <c r="L1853" s="73">
        <v>45813</v>
      </c>
      <c r="M1853" s="74">
        <v>0.47795138888888888</v>
      </c>
      <c r="N1853" s="72">
        <v>296.97000000000003</v>
      </c>
      <c r="O1853" s="72">
        <v>2403.5500000000002</v>
      </c>
      <c r="P1853" s="72">
        <v>2700.52</v>
      </c>
      <c r="Q1853" s="72">
        <v>1843.86</v>
      </c>
      <c r="R1853" s="75">
        <v>45817</v>
      </c>
      <c r="S1853" s="72" t="str">
        <f>TEXT(Table15[[#This Row],[Billing_Date]],"YYYY")</f>
        <v>2025</v>
      </c>
      <c r="T1853" s="75">
        <v>45874</v>
      </c>
      <c r="U1853" s="72" t="s">
        <v>28</v>
      </c>
      <c r="V1853" s="72">
        <f>IF(Table15[[#This Row],[Payment_Status]]="Paid",1,0)</f>
        <v>1</v>
      </c>
      <c r="W1853" s="72">
        <f>IF(Table15[[#This Row],[Payment_Status]]="Unpaid",1,0)</f>
        <v>0</v>
      </c>
      <c r="X1853" s="72">
        <f>IF(Table15[[#This Row],[Payment_Status]]="Pending",1,0)</f>
        <v>0</v>
      </c>
      <c r="Y1853" s="72" t="s">
        <v>50</v>
      </c>
      <c r="Z1853" s="72" t="s">
        <v>44</v>
      </c>
      <c r="AA1853" s="72" t="s">
        <v>31</v>
      </c>
      <c r="AB1853" s="72">
        <v>151.97999999999999</v>
      </c>
      <c r="AC1853" s="72">
        <v>144.99</v>
      </c>
      <c r="AD1853" s="72" t="s">
        <v>32</v>
      </c>
      <c r="AE1853" s="73">
        <v>42290</v>
      </c>
      <c r="AF1853" s="72">
        <v>45</v>
      </c>
      <c r="AG1853" s="76" t="s">
        <v>64</v>
      </c>
    </row>
    <row r="1854" spans="5:33" x14ac:dyDescent="0.3">
      <c r="E1854" s="71" t="s">
        <v>3717</v>
      </c>
      <c r="F1854" s="72" t="s">
        <v>5846</v>
      </c>
      <c r="G1854" s="72" t="s">
        <v>7866</v>
      </c>
      <c r="H1854" s="72" t="s">
        <v>26</v>
      </c>
      <c r="I1854" s="72" t="s">
        <v>8029</v>
      </c>
      <c r="J1854" s="72" t="s">
        <v>8020</v>
      </c>
      <c r="K1854" s="72" t="s">
        <v>3718</v>
      </c>
      <c r="L1854" s="73">
        <v>45845</v>
      </c>
      <c r="M1854" s="74">
        <v>0.27284722222222224</v>
      </c>
      <c r="N1854" s="72">
        <v>286.95999999999998</v>
      </c>
      <c r="O1854" s="72">
        <v>4918.8900000000003</v>
      </c>
      <c r="P1854" s="72">
        <v>5205.8500000000004</v>
      </c>
      <c r="Q1854" s="72">
        <v>1793.81</v>
      </c>
      <c r="R1854" s="75">
        <v>45849</v>
      </c>
      <c r="S1854" s="72" t="str">
        <f>TEXT(Table15[[#This Row],[Billing_Date]],"YYYY")</f>
        <v>2025</v>
      </c>
      <c r="T1854" s="75">
        <v>45886</v>
      </c>
      <c r="U1854" s="72" t="s">
        <v>49</v>
      </c>
      <c r="V1854" s="72">
        <f>IF(Table15[[#This Row],[Payment_Status]]="Paid",1,0)</f>
        <v>0</v>
      </c>
      <c r="W1854" s="72">
        <f>IF(Table15[[#This Row],[Payment_Status]]="Unpaid",1,0)</f>
        <v>1</v>
      </c>
      <c r="X1854" s="72">
        <f>IF(Table15[[#This Row],[Payment_Status]]="Pending",1,0)</f>
        <v>0</v>
      </c>
      <c r="Y1854" s="72" t="s">
        <v>29</v>
      </c>
      <c r="Z1854" s="72" t="s">
        <v>44</v>
      </c>
      <c r="AA1854" s="72" t="s">
        <v>63</v>
      </c>
      <c r="AB1854" s="72">
        <v>186.03</v>
      </c>
      <c r="AC1854" s="72">
        <v>100.93</v>
      </c>
      <c r="AD1854" s="72" t="s">
        <v>32</v>
      </c>
      <c r="AE1854" s="73">
        <v>45009</v>
      </c>
      <c r="AF1854" s="72">
        <v>56</v>
      </c>
      <c r="AG1854" s="76" t="s">
        <v>64</v>
      </c>
    </row>
    <row r="1855" spans="5:33" x14ac:dyDescent="0.3">
      <c r="E1855" s="71" t="s">
        <v>1975</v>
      </c>
      <c r="F1855" s="72" t="s">
        <v>5847</v>
      </c>
      <c r="G1855" s="72" t="s">
        <v>7867</v>
      </c>
      <c r="H1855" s="72" t="s">
        <v>35</v>
      </c>
      <c r="I1855" s="72" t="s">
        <v>8030</v>
      </c>
      <c r="J1855" s="72" t="s">
        <v>8023</v>
      </c>
      <c r="K1855" s="72" t="s">
        <v>1976</v>
      </c>
      <c r="L1855" s="73">
        <v>45692</v>
      </c>
      <c r="M1855" s="74">
        <v>0.50635416666666666</v>
      </c>
      <c r="N1855" s="72">
        <v>123.24</v>
      </c>
      <c r="O1855" s="72">
        <v>4595.07</v>
      </c>
      <c r="P1855" s="72">
        <v>4718.3099999999904</v>
      </c>
      <c r="Q1855" s="72">
        <v>852.5</v>
      </c>
      <c r="R1855" s="75">
        <v>45696</v>
      </c>
      <c r="S1855" s="72" t="str">
        <f>TEXT(Table15[[#This Row],[Billing_Date]],"YYYY")</f>
        <v>2025</v>
      </c>
      <c r="T1855" s="75">
        <v>45863</v>
      </c>
      <c r="U1855" s="72" t="s">
        <v>49</v>
      </c>
      <c r="V1855" s="72">
        <f>IF(Table15[[#This Row],[Payment_Status]]="Paid",1,0)</f>
        <v>0</v>
      </c>
      <c r="W1855" s="72">
        <f>IF(Table15[[#This Row],[Payment_Status]]="Unpaid",1,0)</f>
        <v>1</v>
      </c>
      <c r="X1855" s="72">
        <f>IF(Table15[[#This Row],[Payment_Status]]="Pending",1,0)</f>
        <v>0</v>
      </c>
      <c r="Y1855" s="72" t="s">
        <v>29</v>
      </c>
      <c r="Z1855" s="72" t="s">
        <v>39</v>
      </c>
      <c r="AA1855" s="72" t="s">
        <v>31</v>
      </c>
      <c r="AB1855" s="72">
        <v>81.14</v>
      </c>
      <c r="AC1855" s="72">
        <v>42.1</v>
      </c>
      <c r="AD1855" s="72" t="s">
        <v>32</v>
      </c>
      <c r="AE1855" s="73">
        <v>44459</v>
      </c>
      <c r="AF1855" s="72">
        <v>32</v>
      </c>
      <c r="AG1855" s="76" t="s">
        <v>33</v>
      </c>
    </row>
    <row r="1856" spans="5:33" x14ac:dyDescent="0.3">
      <c r="E1856" s="71" t="s">
        <v>642</v>
      </c>
      <c r="F1856" s="72" t="s">
        <v>5848</v>
      </c>
      <c r="G1856" s="72" t="s">
        <v>7868</v>
      </c>
      <c r="H1856" s="72" t="s">
        <v>26</v>
      </c>
      <c r="I1856" s="72" t="s">
        <v>8029</v>
      </c>
      <c r="J1856" s="72" t="s">
        <v>8020</v>
      </c>
      <c r="K1856" s="72" t="s">
        <v>643</v>
      </c>
      <c r="L1856" s="73">
        <v>45683</v>
      </c>
      <c r="M1856" s="74">
        <v>0.52494212962962961</v>
      </c>
      <c r="N1856" s="72">
        <v>493.89</v>
      </c>
      <c r="O1856" s="72">
        <v>3709.85</v>
      </c>
      <c r="P1856" s="72">
        <v>4203.74</v>
      </c>
      <c r="Q1856" s="72">
        <v>3652.4</v>
      </c>
      <c r="R1856" s="75">
        <v>45685</v>
      </c>
      <c r="S1856" s="72" t="str">
        <f>TEXT(Table15[[#This Row],[Billing_Date]],"YYYY")</f>
        <v>2025</v>
      </c>
      <c r="T1856" s="75">
        <v>45870</v>
      </c>
      <c r="U1856" s="72" t="s">
        <v>49</v>
      </c>
      <c r="V1856" s="72">
        <f>IF(Table15[[#This Row],[Payment_Status]]="Paid",1,0)</f>
        <v>0</v>
      </c>
      <c r="W1856" s="72">
        <f>IF(Table15[[#This Row],[Payment_Status]]="Unpaid",1,0)</f>
        <v>1</v>
      </c>
      <c r="X1856" s="72">
        <f>IF(Table15[[#This Row],[Payment_Status]]="Pending",1,0)</f>
        <v>0</v>
      </c>
      <c r="Y1856" s="72" t="s">
        <v>58</v>
      </c>
      <c r="Z1856" s="72" t="s">
        <v>39</v>
      </c>
      <c r="AA1856" s="72" t="s">
        <v>63</v>
      </c>
      <c r="AB1856" s="72">
        <v>299.01</v>
      </c>
      <c r="AC1856" s="72">
        <v>194.88</v>
      </c>
      <c r="AD1856" s="72" t="s">
        <v>46</v>
      </c>
      <c r="AE1856" s="73">
        <v>45174</v>
      </c>
      <c r="AF1856" s="72">
        <v>29</v>
      </c>
      <c r="AG1856" s="76" t="s">
        <v>64</v>
      </c>
    </row>
    <row r="1857" spans="5:33" x14ac:dyDescent="0.3">
      <c r="E1857" s="71" t="s">
        <v>3723</v>
      </c>
      <c r="F1857" s="72" t="s">
        <v>5849</v>
      </c>
      <c r="G1857" s="72" t="s">
        <v>7869</v>
      </c>
      <c r="H1857" s="72" t="s">
        <v>30</v>
      </c>
      <c r="I1857" s="72" t="s">
        <v>8030</v>
      </c>
      <c r="J1857" s="72" t="s">
        <v>8023</v>
      </c>
      <c r="K1857" s="72" t="s">
        <v>3724</v>
      </c>
      <c r="L1857" s="73">
        <v>45591</v>
      </c>
      <c r="M1857" s="74">
        <v>0.51528935185185187</v>
      </c>
      <c r="N1857" s="72">
        <v>140.19</v>
      </c>
      <c r="O1857" s="72">
        <v>2615.86</v>
      </c>
      <c r="P1857" s="72">
        <v>2756.05</v>
      </c>
      <c r="Q1857" s="72">
        <v>788.91</v>
      </c>
      <c r="R1857" s="75">
        <v>45774</v>
      </c>
      <c r="S1857" s="72" t="str">
        <f>TEXT(Table15[[#This Row],[Billing_Date]],"YYYY")</f>
        <v>2025</v>
      </c>
      <c r="T1857" s="75">
        <v>45871</v>
      </c>
      <c r="U1857" s="72" t="s">
        <v>49</v>
      </c>
      <c r="V1857" s="72">
        <f>IF(Table15[[#This Row],[Payment_Status]]="Paid",1,0)</f>
        <v>0</v>
      </c>
      <c r="W1857" s="72">
        <f>IF(Table15[[#This Row],[Payment_Status]]="Unpaid",1,0)</f>
        <v>1</v>
      </c>
      <c r="X1857" s="72">
        <f>IF(Table15[[#This Row],[Payment_Status]]="Pending",1,0)</f>
        <v>0</v>
      </c>
      <c r="Y1857" s="72" t="s">
        <v>58</v>
      </c>
      <c r="Z1857" s="72" t="s">
        <v>44</v>
      </c>
      <c r="AA1857" s="72" t="s">
        <v>63</v>
      </c>
      <c r="AB1857" s="72">
        <v>60.86</v>
      </c>
      <c r="AC1857" s="72">
        <v>79.33</v>
      </c>
      <c r="AD1857" s="72" t="s">
        <v>46</v>
      </c>
      <c r="AE1857" s="73">
        <v>43889</v>
      </c>
      <c r="AF1857" s="72">
        <v>59</v>
      </c>
      <c r="AG1857" s="76" t="s">
        <v>64</v>
      </c>
    </row>
    <row r="1858" spans="5:33" x14ac:dyDescent="0.3">
      <c r="E1858" s="71" t="s">
        <v>3725</v>
      </c>
      <c r="F1858" s="72" t="s">
        <v>5850</v>
      </c>
      <c r="G1858" s="72" t="s">
        <v>7870</v>
      </c>
      <c r="H1858" s="72" t="s">
        <v>30</v>
      </c>
      <c r="I1858" s="72" t="s">
        <v>8026</v>
      </c>
      <c r="J1858" s="72" t="s">
        <v>8021</v>
      </c>
      <c r="K1858" s="72" t="s">
        <v>3726</v>
      </c>
      <c r="L1858" s="73">
        <v>45673</v>
      </c>
      <c r="M1858" s="74">
        <v>0.53456018518518522</v>
      </c>
      <c r="N1858" s="72">
        <v>165.78</v>
      </c>
      <c r="O1858" s="72">
        <v>4575.51</v>
      </c>
      <c r="P1858" s="72">
        <v>4741.29</v>
      </c>
      <c r="Q1858" s="72">
        <v>940.3</v>
      </c>
      <c r="R1858" s="75">
        <v>45720</v>
      </c>
      <c r="S1858" s="72" t="str">
        <f>TEXT(Table15[[#This Row],[Billing_Date]],"YYYY")</f>
        <v>2025</v>
      </c>
      <c r="T1858" s="75">
        <v>45866</v>
      </c>
      <c r="U1858" s="72" t="s">
        <v>37</v>
      </c>
      <c r="V1858" s="72">
        <f>IF(Table15[[#This Row],[Payment_Status]]="Paid",1,0)</f>
        <v>0</v>
      </c>
      <c r="W1858" s="72">
        <f>IF(Table15[[#This Row],[Payment_Status]]="Unpaid",1,0)</f>
        <v>0</v>
      </c>
      <c r="X1858" s="72">
        <f>IF(Table15[[#This Row],[Payment_Status]]="Pending",1,0)</f>
        <v>1</v>
      </c>
      <c r="Y1858" s="72" t="s">
        <v>29</v>
      </c>
      <c r="Z1858" s="72" t="s">
        <v>39</v>
      </c>
      <c r="AA1858" s="72" t="s">
        <v>51</v>
      </c>
      <c r="AB1858" s="72">
        <v>84.27</v>
      </c>
      <c r="AC1858" s="72">
        <v>81.510000000000005</v>
      </c>
      <c r="AD1858" s="72" t="s">
        <v>46</v>
      </c>
      <c r="AE1858" s="73">
        <v>42510</v>
      </c>
      <c r="AF1858" s="72">
        <v>69</v>
      </c>
      <c r="AG1858" s="76" t="s">
        <v>33</v>
      </c>
    </row>
    <row r="1859" spans="5:33" x14ac:dyDescent="0.3">
      <c r="E1859" s="71" t="s">
        <v>3727</v>
      </c>
      <c r="F1859" s="72" t="s">
        <v>5851</v>
      </c>
      <c r="G1859" s="72" t="s">
        <v>7871</v>
      </c>
      <c r="H1859" s="72" t="s">
        <v>26</v>
      </c>
      <c r="I1859" s="72" t="s">
        <v>8026</v>
      </c>
      <c r="J1859" s="72" t="s">
        <v>8021</v>
      </c>
      <c r="K1859" s="72" t="s">
        <v>3728</v>
      </c>
      <c r="L1859" s="73">
        <v>45526</v>
      </c>
      <c r="M1859" s="74">
        <v>0.47098379629629628</v>
      </c>
      <c r="N1859" s="72">
        <v>377.67</v>
      </c>
      <c r="O1859" s="72">
        <v>1068.76</v>
      </c>
      <c r="P1859" s="72">
        <v>1446.43</v>
      </c>
      <c r="Q1859" s="72">
        <v>2746.32</v>
      </c>
      <c r="R1859" s="75">
        <v>45848</v>
      </c>
      <c r="S1859" s="72" t="str">
        <f>TEXT(Table15[[#This Row],[Billing_Date]],"YYYY")</f>
        <v>2025</v>
      </c>
      <c r="T1859" s="75">
        <v>45884</v>
      </c>
      <c r="U1859" s="72" t="s">
        <v>49</v>
      </c>
      <c r="V1859" s="72">
        <f>IF(Table15[[#This Row],[Payment_Status]]="Paid",1,0)</f>
        <v>0</v>
      </c>
      <c r="W1859" s="72">
        <f>IF(Table15[[#This Row],[Payment_Status]]="Unpaid",1,0)</f>
        <v>1</v>
      </c>
      <c r="X1859" s="72">
        <f>IF(Table15[[#This Row],[Payment_Status]]="Pending",1,0)</f>
        <v>0</v>
      </c>
      <c r="Y1859" s="72" t="s">
        <v>58</v>
      </c>
      <c r="Z1859" s="72" t="s">
        <v>30</v>
      </c>
      <c r="AA1859" s="72" t="s">
        <v>45</v>
      </c>
      <c r="AB1859" s="72">
        <v>229.52</v>
      </c>
      <c r="AC1859" s="72">
        <v>148.15</v>
      </c>
      <c r="AD1859" s="72" t="s">
        <v>32</v>
      </c>
      <c r="AE1859" s="73">
        <v>44341</v>
      </c>
      <c r="AF1859" s="72">
        <v>68</v>
      </c>
      <c r="AG1859" s="76" t="s">
        <v>64</v>
      </c>
    </row>
    <row r="1860" spans="5:33" x14ac:dyDescent="0.3">
      <c r="E1860" s="71" t="s">
        <v>3729</v>
      </c>
      <c r="F1860" s="72" t="s">
        <v>5852</v>
      </c>
      <c r="G1860" s="72" t="s">
        <v>7872</v>
      </c>
      <c r="H1860" s="72" t="s">
        <v>35</v>
      </c>
      <c r="I1860" s="72" t="s">
        <v>8031</v>
      </c>
      <c r="J1860" s="72" t="s">
        <v>8024</v>
      </c>
      <c r="K1860" s="72" t="s">
        <v>3730</v>
      </c>
      <c r="L1860" s="73">
        <v>45509</v>
      </c>
      <c r="M1860" s="74">
        <v>0.56457175925925929</v>
      </c>
      <c r="N1860" s="72">
        <v>238.94</v>
      </c>
      <c r="O1860" s="72">
        <v>2327.9</v>
      </c>
      <c r="P1860" s="72">
        <v>2566.84</v>
      </c>
      <c r="Q1860" s="72">
        <v>1077.08</v>
      </c>
      <c r="R1860" s="75">
        <v>45510</v>
      </c>
      <c r="S1860" s="72" t="str">
        <f>TEXT(Table15[[#This Row],[Billing_Date]],"YYYY")</f>
        <v>2024</v>
      </c>
      <c r="T1860" s="75">
        <v>45878</v>
      </c>
      <c r="U1860" s="72" t="s">
        <v>49</v>
      </c>
      <c r="V1860" s="72">
        <f>IF(Table15[[#This Row],[Payment_Status]]="Paid",1,0)</f>
        <v>0</v>
      </c>
      <c r="W1860" s="72">
        <f>IF(Table15[[#This Row],[Payment_Status]]="Unpaid",1,0)</f>
        <v>1</v>
      </c>
      <c r="X1860" s="72">
        <f>IF(Table15[[#This Row],[Payment_Status]]="Pending",1,0)</f>
        <v>0</v>
      </c>
      <c r="Y1860" s="72" t="s">
        <v>43</v>
      </c>
      <c r="Z1860" s="72" t="s">
        <v>30</v>
      </c>
      <c r="AA1860" s="72" t="s">
        <v>85</v>
      </c>
      <c r="AB1860" s="72">
        <v>104.24</v>
      </c>
      <c r="AC1860" s="72">
        <v>134.69999999999999</v>
      </c>
      <c r="AD1860" s="72" t="s">
        <v>32</v>
      </c>
      <c r="AE1860" s="73">
        <v>43812</v>
      </c>
      <c r="AF1860" s="72">
        <v>35</v>
      </c>
      <c r="AG1860" s="76" t="s">
        <v>40</v>
      </c>
    </row>
    <row r="1861" spans="5:33" x14ac:dyDescent="0.3">
      <c r="E1861" s="71" t="s">
        <v>3731</v>
      </c>
      <c r="F1861" s="72" t="s">
        <v>5853</v>
      </c>
      <c r="G1861" s="72" t="s">
        <v>7873</v>
      </c>
      <c r="H1861" s="72" t="s">
        <v>35</v>
      </c>
      <c r="I1861" s="72" t="s">
        <v>8030</v>
      </c>
      <c r="J1861" s="72" t="s">
        <v>8023</v>
      </c>
      <c r="K1861" s="72" t="s">
        <v>3732</v>
      </c>
      <c r="L1861" s="73">
        <v>45575</v>
      </c>
      <c r="M1861" s="74">
        <v>0.21084490740740741</v>
      </c>
      <c r="N1861" s="72">
        <v>294.95999999999998</v>
      </c>
      <c r="O1861" s="72">
        <v>4560.3599999999997</v>
      </c>
      <c r="P1861" s="72">
        <v>4855.32</v>
      </c>
      <c r="Q1861" s="72">
        <v>1442.59</v>
      </c>
      <c r="R1861" s="75">
        <v>45635</v>
      </c>
      <c r="S1861" s="72" t="str">
        <f>TEXT(Table15[[#This Row],[Billing_Date]],"YYYY")</f>
        <v>2024</v>
      </c>
      <c r="T1861" s="75">
        <v>45860</v>
      </c>
      <c r="U1861" s="72" t="s">
        <v>28</v>
      </c>
      <c r="V1861" s="72">
        <f>IF(Table15[[#This Row],[Payment_Status]]="Paid",1,0)</f>
        <v>1</v>
      </c>
      <c r="W1861" s="72">
        <f>IF(Table15[[#This Row],[Payment_Status]]="Unpaid",1,0)</f>
        <v>0</v>
      </c>
      <c r="X1861" s="72">
        <f>IF(Table15[[#This Row],[Payment_Status]]="Pending",1,0)</f>
        <v>0</v>
      </c>
      <c r="Y1861" s="72" t="s">
        <v>58</v>
      </c>
      <c r="Z1861" s="72" t="s">
        <v>39</v>
      </c>
      <c r="AA1861" s="72" t="s">
        <v>51</v>
      </c>
      <c r="AB1861" s="72">
        <v>142.94</v>
      </c>
      <c r="AC1861" s="72">
        <v>152.02000000000001</v>
      </c>
      <c r="AD1861" s="72" t="s">
        <v>32</v>
      </c>
      <c r="AE1861" s="73">
        <v>44885</v>
      </c>
      <c r="AF1861" s="72">
        <v>33</v>
      </c>
      <c r="AG1861" s="76" t="s">
        <v>33</v>
      </c>
    </row>
    <row r="1862" spans="5:33" x14ac:dyDescent="0.3">
      <c r="E1862" s="71" t="s">
        <v>3733</v>
      </c>
      <c r="F1862" s="72" t="s">
        <v>5854</v>
      </c>
      <c r="G1862" s="72" t="s">
        <v>7874</v>
      </c>
      <c r="H1862" s="72" t="s">
        <v>26</v>
      </c>
      <c r="I1862" s="72" t="s">
        <v>8030</v>
      </c>
      <c r="J1862" s="72" t="s">
        <v>8023</v>
      </c>
      <c r="K1862" s="72" t="s">
        <v>3734</v>
      </c>
      <c r="L1862" s="73">
        <v>45622</v>
      </c>
      <c r="M1862" s="74">
        <v>0.85024305555555557</v>
      </c>
      <c r="N1862" s="72">
        <v>495.74</v>
      </c>
      <c r="O1862" s="72">
        <v>4988.74</v>
      </c>
      <c r="P1862" s="72">
        <v>5484.48</v>
      </c>
      <c r="Q1862" s="72">
        <v>3115.42</v>
      </c>
      <c r="R1862" s="75">
        <v>45622</v>
      </c>
      <c r="S1862" s="72" t="str">
        <f>TEXT(Table15[[#This Row],[Billing_Date]],"YYYY")</f>
        <v>2024</v>
      </c>
      <c r="T1862" s="75">
        <v>45884</v>
      </c>
      <c r="U1862" s="72" t="s">
        <v>49</v>
      </c>
      <c r="V1862" s="72">
        <f>IF(Table15[[#This Row],[Payment_Status]]="Paid",1,0)</f>
        <v>0</v>
      </c>
      <c r="W1862" s="72">
        <f>IF(Table15[[#This Row],[Payment_Status]]="Unpaid",1,0)</f>
        <v>1</v>
      </c>
      <c r="X1862" s="72">
        <f>IF(Table15[[#This Row],[Payment_Status]]="Pending",1,0)</f>
        <v>0</v>
      </c>
      <c r="Y1862" s="72" t="s">
        <v>43</v>
      </c>
      <c r="Z1862" s="72" t="s">
        <v>39</v>
      </c>
      <c r="AA1862" s="72" t="s">
        <v>31</v>
      </c>
      <c r="AB1862" s="72">
        <v>203.05</v>
      </c>
      <c r="AC1862" s="72">
        <v>292.69</v>
      </c>
      <c r="AD1862" s="72" t="s">
        <v>46</v>
      </c>
      <c r="AE1862" s="73">
        <v>42725</v>
      </c>
      <c r="AF1862" s="72">
        <v>46</v>
      </c>
      <c r="AG1862" s="76" t="s">
        <v>40</v>
      </c>
    </row>
    <row r="1863" spans="5:33" x14ac:dyDescent="0.3">
      <c r="E1863" s="71" t="s">
        <v>2270</v>
      </c>
      <c r="F1863" s="72" t="s">
        <v>5855</v>
      </c>
      <c r="G1863" s="72" t="s">
        <v>7875</v>
      </c>
      <c r="H1863" s="72" t="s">
        <v>26</v>
      </c>
      <c r="I1863" s="72" t="s">
        <v>8028</v>
      </c>
      <c r="J1863" s="72" t="s">
        <v>8022</v>
      </c>
      <c r="K1863" s="72" t="s">
        <v>2271</v>
      </c>
      <c r="L1863" s="73">
        <v>45850</v>
      </c>
      <c r="M1863" s="74">
        <v>0.32200231481481484</v>
      </c>
      <c r="N1863" s="72">
        <v>337.74</v>
      </c>
      <c r="O1863" s="72">
        <v>1170.76</v>
      </c>
      <c r="P1863" s="72">
        <v>1508.5</v>
      </c>
      <c r="Q1863" s="72">
        <v>1591.77</v>
      </c>
      <c r="R1863" s="75">
        <v>45855</v>
      </c>
      <c r="S1863" s="72" t="str">
        <f>TEXT(Table15[[#This Row],[Billing_Date]],"YYYY")</f>
        <v>2025</v>
      </c>
      <c r="T1863" s="75">
        <v>45872</v>
      </c>
      <c r="U1863" s="72" t="s">
        <v>37</v>
      </c>
      <c r="V1863" s="72">
        <f>IF(Table15[[#This Row],[Payment_Status]]="Paid",1,0)</f>
        <v>0</v>
      </c>
      <c r="W1863" s="72">
        <f>IF(Table15[[#This Row],[Payment_Status]]="Unpaid",1,0)</f>
        <v>0</v>
      </c>
      <c r="X1863" s="72">
        <f>IF(Table15[[#This Row],[Payment_Status]]="Pending",1,0)</f>
        <v>1</v>
      </c>
      <c r="Y1863" s="72" t="s">
        <v>50</v>
      </c>
      <c r="Z1863" s="72" t="s">
        <v>30</v>
      </c>
      <c r="AA1863" s="72" t="s">
        <v>85</v>
      </c>
      <c r="AB1863" s="72">
        <v>185.01</v>
      </c>
      <c r="AC1863" s="72">
        <v>152.72999999999999</v>
      </c>
      <c r="AD1863" s="72" t="s">
        <v>32</v>
      </c>
      <c r="AE1863" s="73">
        <v>45231</v>
      </c>
      <c r="AF1863" s="72">
        <v>57</v>
      </c>
      <c r="AG1863" s="76" t="s">
        <v>64</v>
      </c>
    </row>
    <row r="1864" spans="5:33" x14ac:dyDescent="0.3">
      <c r="E1864" s="71" t="s">
        <v>3737</v>
      </c>
      <c r="F1864" s="72" t="s">
        <v>5856</v>
      </c>
      <c r="G1864" s="72" t="s">
        <v>7876</v>
      </c>
      <c r="H1864" s="72" t="s">
        <v>26</v>
      </c>
      <c r="I1864" s="72" t="s">
        <v>8027</v>
      </c>
      <c r="J1864" s="72" t="s">
        <v>8022</v>
      </c>
      <c r="K1864" s="72" t="s">
        <v>3738</v>
      </c>
      <c r="L1864" s="73">
        <v>45722</v>
      </c>
      <c r="M1864" s="74">
        <v>0.82357638888888884</v>
      </c>
      <c r="N1864" s="72">
        <v>231.11</v>
      </c>
      <c r="O1864" s="72">
        <v>2694.61</v>
      </c>
      <c r="P1864" s="72">
        <v>2925.72</v>
      </c>
      <c r="Q1864" s="72">
        <v>1429.32</v>
      </c>
      <c r="R1864" s="75">
        <v>45729</v>
      </c>
      <c r="S1864" s="72" t="str">
        <f>TEXT(Table15[[#This Row],[Billing_Date]],"YYYY")</f>
        <v>2025</v>
      </c>
      <c r="T1864" s="75">
        <v>45877</v>
      </c>
      <c r="U1864" s="72" t="s">
        <v>28</v>
      </c>
      <c r="V1864" s="72">
        <f>IF(Table15[[#This Row],[Payment_Status]]="Paid",1,0)</f>
        <v>1</v>
      </c>
      <c r="W1864" s="72">
        <f>IF(Table15[[#This Row],[Payment_Status]]="Unpaid",1,0)</f>
        <v>0</v>
      </c>
      <c r="X1864" s="72">
        <f>IF(Table15[[#This Row],[Payment_Status]]="Pending",1,0)</f>
        <v>0</v>
      </c>
      <c r="Y1864" s="72" t="s">
        <v>43</v>
      </c>
      <c r="Z1864" s="72" t="s">
        <v>39</v>
      </c>
      <c r="AA1864" s="72" t="s">
        <v>85</v>
      </c>
      <c r="AB1864" s="72">
        <v>143.29</v>
      </c>
      <c r="AC1864" s="72">
        <v>87.82</v>
      </c>
      <c r="AD1864" s="72" t="s">
        <v>46</v>
      </c>
      <c r="AE1864" s="73">
        <v>44570</v>
      </c>
      <c r="AF1864" s="72">
        <v>64</v>
      </c>
      <c r="AG1864" s="76" t="s">
        <v>33</v>
      </c>
    </row>
    <row r="1865" spans="5:33" x14ac:dyDescent="0.3">
      <c r="E1865" s="71" t="s">
        <v>2413</v>
      </c>
      <c r="F1865" s="72" t="s">
        <v>5857</v>
      </c>
      <c r="G1865" s="72" t="s">
        <v>7877</v>
      </c>
      <c r="H1865" s="72" t="s">
        <v>26</v>
      </c>
      <c r="I1865" s="72" t="s">
        <v>8027</v>
      </c>
      <c r="J1865" s="72" t="s">
        <v>8022</v>
      </c>
      <c r="K1865" s="72" t="s">
        <v>2414</v>
      </c>
      <c r="L1865" s="73">
        <v>45677</v>
      </c>
      <c r="M1865" s="74">
        <v>0.20015046296296296</v>
      </c>
      <c r="N1865" s="72">
        <v>163.88</v>
      </c>
      <c r="O1865" s="72">
        <v>1532.22</v>
      </c>
      <c r="P1865" s="72">
        <v>1696.1</v>
      </c>
      <c r="Q1865" s="72">
        <v>767.94</v>
      </c>
      <c r="R1865" s="75">
        <v>45717</v>
      </c>
      <c r="S1865" s="72" t="str">
        <f>TEXT(Table15[[#This Row],[Billing_Date]],"YYYY")</f>
        <v>2025</v>
      </c>
      <c r="T1865" s="75">
        <v>45866</v>
      </c>
      <c r="U1865" s="72" t="s">
        <v>49</v>
      </c>
      <c r="V1865" s="72">
        <f>IF(Table15[[#This Row],[Payment_Status]]="Paid",1,0)</f>
        <v>0</v>
      </c>
      <c r="W1865" s="72">
        <f>IF(Table15[[#This Row],[Payment_Status]]="Unpaid",1,0)</f>
        <v>1</v>
      </c>
      <c r="X1865" s="72">
        <f>IF(Table15[[#This Row],[Payment_Status]]="Pending",1,0)</f>
        <v>0</v>
      </c>
      <c r="Y1865" s="72" t="s">
        <v>50</v>
      </c>
      <c r="Z1865" s="72" t="s">
        <v>39</v>
      </c>
      <c r="AA1865" s="72" t="s">
        <v>45</v>
      </c>
      <c r="AB1865" s="72">
        <v>74.42</v>
      </c>
      <c r="AC1865" s="72">
        <v>89.46</v>
      </c>
      <c r="AD1865" s="72" t="s">
        <v>46</v>
      </c>
      <c r="AE1865" s="73">
        <v>42994</v>
      </c>
      <c r="AF1865" s="72">
        <v>59</v>
      </c>
      <c r="AG1865" s="76" t="s">
        <v>33</v>
      </c>
    </row>
    <row r="1866" spans="5:33" x14ac:dyDescent="0.3">
      <c r="E1866" s="71" t="s">
        <v>3741</v>
      </c>
      <c r="F1866" s="72" t="s">
        <v>5858</v>
      </c>
      <c r="G1866" s="72" t="s">
        <v>7878</v>
      </c>
      <c r="H1866" s="72" t="s">
        <v>26</v>
      </c>
      <c r="I1866" s="72" t="s">
        <v>8029</v>
      </c>
      <c r="J1866" s="72" t="s">
        <v>8020</v>
      </c>
      <c r="K1866" s="72" t="s">
        <v>3742</v>
      </c>
      <c r="L1866" s="73">
        <v>45638</v>
      </c>
      <c r="M1866" s="74">
        <v>0.6001157407407407</v>
      </c>
      <c r="N1866" s="72">
        <v>127.9</v>
      </c>
      <c r="O1866" s="72">
        <v>4470.8</v>
      </c>
      <c r="P1866" s="72">
        <v>4598.7</v>
      </c>
      <c r="Q1866" s="72">
        <v>783.76</v>
      </c>
      <c r="R1866" s="75">
        <v>45640</v>
      </c>
      <c r="S1866" s="72" t="str">
        <f>TEXT(Table15[[#This Row],[Billing_Date]],"YYYY")</f>
        <v>2024</v>
      </c>
      <c r="T1866" s="75">
        <v>45869</v>
      </c>
      <c r="U1866" s="72" t="s">
        <v>28</v>
      </c>
      <c r="V1866" s="72">
        <f>IF(Table15[[#This Row],[Payment_Status]]="Paid",1,0)</f>
        <v>1</v>
      </c>
      <c r="W1866" s="72">
        <f>IF(Table15[[#This Row],[Payment_Status]]="Unpaid",1,0)</f>
        <v>0</v>
      </c>
      <c r="X1866" s="72">
        <f>IF(Table15[[#This Row],[Payment_Status]]="Pending",1,0)</f>
        <v>0</v>
      </c>
      <c r="Y1866" s="72" t="s">
        <v>29</v>
      </c>
      <c r="Z1866" s="72" t="s">
        <v>30</v>
      </c>
      <c r="AA1866" s="72" t="s">
        <v>85</v>
      </c>
      <c r="AB1866" s="72">
        <v>64.790000000000006</v>
      </c>
      <c r="AC1866" s="72">
        <v>63.11</v>
      </c>
      <c r="AD1866" s="72" t="s">
        <v>32</v>
      </c>
      <c r="AE1866" s="73">
        <v>44514</v>
      </c>
      <c r="AF1866" s="72">
        <v>55</v>
      </c>
      <c r="AG1866" s="76" t="s">
        <v>64</v>
      </c>
    </row>
    <row r="1867" spans="5:33" x14ac:dyDescent="0.3">
      <c r="E1867" s="71" t="s">
        <v>3743</v>
      </c>
      <c r="F1867" s="72" t="s">
        <v>5859</v>
      </c>
      <c r="G1867" s="72" t="s">
        <v>7879</v>
      </c>
      <c r="H1867" s="72" t="s">
        <v>30</v>
      </c>
      <c r="I1867" s="72" t="s">
        <v>8027</v>
      </c>
      <c r="J1867" s="72" t="s">
        <v>8022</v>
      </c>
      <c r="K1867" s="72" t="s">
        <v>3744</v>
      </c>
      <c r="L1867" s="73">
        <v>45734</v>
      </c>
      <c r="M1867" s="74">
        <v>0.20364583333333333</v>
      </c>
      <c r="N1867" s="72">
        <v>475.65</v>
      </c>
      <c r="O1867" s="72">
        <v>3586.85</v>
      </c>
      <c r="P1867" s="72">
        <v>4062.5</v>
      </c>
      <c r="Q1867" s="72">
        <v>3131.09</v>
      </c>
      <c r="R1867" s="75">
        <v>45739</v>
      </c>
      <c r="S1867" s="72" t="str">
        <f>TEXT(Table15[[#This Row],[Billing_Date]],"YYYY")</f>
        <v>2025</v>
      </c>
      <c r="T1867" s="75">
        <v>45868</v>
      </c>
      <c r="U1867" s="72" t="s">
        <v>37</v>
      </c>
      <c r="V1867" s="72">
        <f>IF(Table15[[#This Row],[Payment_Status]]="Paid",1,0)</f>
        <v>0</v>
      </c>
      <c r="W1867" s="72">
        <f>IF(Table15[[#This Row],[Payment_Status]]="Unpaid",1,0)</f>
        <v>0</v>
      </c>
      <c r="X1867" s="72">
        <f>IF(Table15[[#This Row],[Payment_Status]]="Pending",1,0)</f>
        <v>1</v>
      </c>
      <c r="Y1867" s="72" t="s">
        <v>38</v>
      </c>
      <c r="Z1867" s="72" t="s">
        <v>39</v>
      </c>
      <c r="AA1867" s="72" t="s">
        <v>31</v>
      </c>
      <c r="AB1867" s="72">
        <v>242.22</v>
      </c>
      <c r="AC1867" s="72">
        <v>233.43</v>
      </c>
      <c r="AD1867" s="72" t="s">
        <v>32</v>
      </c>
      <c r="AE1867" s="73">
        <v>44002</v>
      </c>
      <c r="AF1867" s="72">
        <v>47</v>
      </c>
      <c r="AG1867" s="76" t="s">
        <v>33</v>
      </c>
    </row>
    <row r="1868" spans="5:33" x14ac:dyDescent="0.3">
      <c r="E1868" s="71" t="s">
        <v>3689</v>
      </c>
      <c r="F1868" s="72" t="s">
        <v>5860</v>
      </c>
      <c r="G1868" s="72" t="s">
        <v>7880</v>
      </c>
      <c r="H1868" s="72" t="s">
        <v>30</v>
      </c>
      <c r="I1868" s="72" t="s">
        <v>8030</v>
      </c>
      <c r="J1868" s="72" t="s">
        <v>8023</v>
      </c>
      <c r="K1868" s="72" t="s">
        <v>3690</v>
      </c>
      <c r="L1868" s="73">
        <v>45675</v>
      </c>
      <c r="M1868" s="74">
        <v>0.14174768518518518</v>
      </c>
      <c r="N1868" s="72">
        <v>416.94</v>
      </c>
      <c r="O1868" s="72">
        <v>4252.16</v>
      </c>
      <c r="P1868" s="72">
        <v>4669.0999999999904</v>
      </c>
      <c r="Q1868" s="72">
        <v>2167.66</v>
      </c>
      <c r="R1868" s="75">
        <v>45763</v>
      </c>
      <c r="S1868" s="72" t="str">
        <f>TEXT(Table15[[#This Row],[Billing_Date]],"YYYY")</f>
        <v>2025</v>
      </c>
      <c r="T1868" s="75">
        <v>45864</v>
      </c>
      <c r="U1868" s="72" t="s">
        <v>37</v>
      </c>
      <c r="V1868" s="72">
        <f>IF(Table15[[#This Row],[Payment_Status]]="Paid",1,0)</f>
        <v>0</v>
      </c>
      <c r="W1868" s="72">
        <f>IF(Table15[[#This Row],[Payment_Status]]="Unpaid",1,0)</f>
        <v>0</v>
      </c>
      <c r="X1868" s="72">
        <f>IF(Table15[[#This Row],[Payment_Status]]="Pending",1,0)</f>
        <v>1</v>
      </c>
      <c r="Y1868" s="72" t="s">
        <v>43</v>
      </c>
      <c r="Z1868" s="72" t="s">
        <v>39</v>
      </c>
      <c r="AA1868" s="72" t="s">
        <v>51</v>
      </c>
      <c r="AB1868" s="72">
        <v>260.76</v>
      </c>
      <c r="AC1868" s="72">
        <v>156.18</v>
      </c>
      <c r="AD1868" s="72" t="s">
        <v>46</v>
      </c>
      <c r="AE1868" s="73">
        <v>45393</v>
      </c>
      <c r="AF1868" s="72">
        <v>75</v>
      </c>
      <c r="AG1868" s="76" t="s">
        <v>64</v>
      </c>
    </row>
    <row r="1869" spans="5:33" x14ac:dyDescent="0.3">
      <c r="E1869" s="71" t="s">
        <v>164</v>
      </c>
      <c r="F1869" s="72" t="s">
        <v>5861</v>
      </c>
      <c r="G1869" s="72" t="s">
        <v>7881</v>
      </c>
      <c r="H1869" s="72" t="s">
        <v>30</v>
      </c>
      <c r="I1869" s="72" t="s">
        <v>8025</v>
      </c>
      <c r="J1869" s="72" t="s">
        <v>8020</v>
      </c>
      <c r="K1869" s="72" t="s">
        <v>165</v>
      </c>
      <c r="L1869" s="73">
        <v>45755</v>
      </c>
      <c r="M1869" s="74">
        <v>0.7774537037037037</v>
      </c>
      <c r="N1869" s="72">
        <v>458.87</v>
      </c>
      <c r="O1869" s="72">
        <v>1310.1600000000001</v>
      </c>
      <c r="P1869" s="72">
        <v>1769.03</v>
      </c>
      <c r="Q1869" s="72">
        <v>3364.27</v>
      </c>
      <c r="R1869" s="75">
        <v>45844</v>
      </c>
      <c r="S1869" s="72" t="str">
        <f>TEXT(Table15[[#This Row],[Billing_Date]],"YYYY")</f>
        <v>2025</v>
      </c>
      <c r="T1869" s="75">
        <v>45871</v>
      </c>
      <c r="U1869" s="72" t="s">
        <v>28</v>
      </c>
      <c r="V1869" s="72">
        <f>IF(Table15[[#This Row],[Payment_Status]]="Paid",1,0)</f>
        <v>1</v>
      </c>
      <c r="W1869" s="72">
        <f>IF(Table15[[#This Row],[Payment_Status]]="Unpaid",1,0)</f>
        <v>0</v>
      </c>
      <c r="X1869" s="72">
        <f>IF(Table15[[#This Row],[Payment_Status]]="Pending",1,0)</f>
        <v>0</v>
      </c>
      <c r="Y1869" s="72" t="s">
        <v>29</v>
      </c>
      <c r="Z1869" s="72" t="s">
        <v>44</v>
      </c>
      <c r="AA1869" s="72" t="s">
        <v>51</v>
      </c>
      <c r="AB1869" s="72">
        <v>199.75</v>
      </c>
      <c r="AC1869" s="72">
        <v>259.12</v>
      </c>
      <c r="AD1869" s="72" t="s">
        <v>46</v>
      </c>
      <c r="AE1869" s="73">
        <v>44917</v>
      </c>
      <c r="AF1869" s="72">
        <v>64</v>
      </c>
      <c r="AG1869" s="76" t="s">
        <v>64</v>
      </c>
    </row>
    <row r="1870" spans="5:33" x14ac:dyDescent="0.3">
      <c r="E1870" s="71" t="s">
        <v>3749</v>
      </c>
      <c r="F1870" s="72" t="s">
        <v>5862</v>
      </c>
      <c r="G1870" s="72" t="s">
        <v>7882</v>
      </c>
      <c r="H1870" s="72" t="s">
        <v>35</v>
      </c>
      <c r="I1870" s="72" t="s">
        <v>8026</v>
      </c>
      <c r="J1870" s="72" t="s">
        <v>8021</v>
      </c>
      <c r="K1870" s="72" t="s">
        <v>3750</v>
      </c>
      <c r="L1870" s="73">
        <v>45826</v>
      </c>
      <c r="M1870" s="74">
        <v>0.77410879629629625</v>
      </c>
      <c r="N1870" s="72">
        <v>280.5</v>
      </c>
      <c r="O1870" s="72">
        <v>2483.44</v>
      </c>
      <c r="P1870" s="72">
        <v>2763.94</v>
      </c>
      <c r="Q1870" s="72">
        <v>1331.76</v>
      </c>
      <c r="R1870" s="75">
        <v>45828</v>
      </c>
      <c r="S1870" s="72" t="str">
        <f>TEXT(Table15[[#This Row],[Billing_Date]],"YYYY")</f>
        <v>2025</v>
      </c>
      <c r="T1870" s="75">
        <v>45886</v>
      </c>
      <c r="U1870" s="72" t="s">
        <v>37</v>
      </c>
      <c r="V1870" s="72">
        <f>IF(Table15[[#This Row],[Payment_Status]]="Paid",1,0)</f>
        <v>0</v>
      </c>
      <c r="W1870" s="72">
        <f>IF(Table15[[#This Row],[Payment_Status]]="Unpaid",1,0)</f>
        <v>0</v>
      </c>
      <c r="X1870" s="72">
        <f>IF(Table15[[#This Row],[Payment_Status]]="Pending",1,0)</f>
        <v>1</v>
      </c>
      <c r="Y1870" s="72" t="s">
        <v>29</v>
      </c>
      <c r="Z1870" s="72" t="s">
        <v>44</v>
      </c>
      <c r="AA1870" s="72" t="s">
        <v>63</v>
      </c>
      <c r="AB1870" s="72">
        <v>182.02</v>
      </c>
      <c r="AC1870" s="72">
        <v>98.48</v>
      </c>
      <c r="AD1870" s="72" t="s">
        <v>46</v>
      </c>
      <c r="AE1870" s="73">
        <v>44555</v>
      </c>
      <c r="AF1870" s="72">
        <v>56</v>
      </c>
      <c r="AG1870" s="76" t="s">
        <v>33</v>
      </c>
    </row>
    <row r="1871" spans="5:33" x14ac:dyDescent="0.3">
      <c r="E1871" s="71" t="s">
        <v>3751</v>
      </c>
      <c r="F1871" s="72" t="s">
        <v>5863</v>
      </c>
      <c r="G1871" s="72" t="s">
        <v>7883</v>
      </c>
      <c r="H1871" s="72" t="s">
        <v>30</v>
      </c>
      <c r="I1871" s="72" t="s">
        <v>8031</v>
      </c>
      <c r="J1871" s="72" t="s">
        <v>8024</v>
      </c>
      <c r="K1871" s="72" t="s">
        <v>3752</v>
      </c>
      <c r="L1871" s="73">
        <v>45669</v>
      </c>
      <c r="M1871" s="74">
        <v>0.46233796296296298</v>
      </c>
      <c r="N1871" s="72">
        <v>102.93</v>
      </c>
      <c r="O1871" s="72">
        <v>4286.74</v>
      </c>
      <c r="P1871" s="72">
        <v>4389.67</v>
      </c>
      <c r="Q1871" s="72">
        <v>684.1</v>
      </c>
      <c r="R1871" s="75">
        <v>45698</v>
      </c>
      <c r="S1871" s="72" t="str">
        <f>TEXT(Table15[[#This Row],[Billing_Date]],"YYYY")</f>
        <v>2025</v>
      </c>
      <c r="T1871" s="75">
        <v>45857</v>
      </c>
      <c r="U1871" s="72" t="s">
        <v>49</v>
      </c>
      <c r="V1871" s="72">
        <f>IF(Table15[[#This Row],[Payment_Status]]="Paid",1,0)</f>
        <v>0</v>
      </c>
      <c r="W1871" s="72">
        <f>IF(Table15[[#This Row],[Payment_Status]]="Unpaid",1,0)</f>
        <v>1</v>
      </c>
      <c r="X1871" s="72">
        <f>IF(Table15[[#This Row],[Payment_Status]]="Pending",1,0)</f>
        <v>0</v>
      </c>
      <c r="Y1871" s="72" t="s">
        <v>29</v>
      </c>
      <c r="Z1871" s="72" t="s">
        <v>44</v>
      </c>
      <c r="AA1871" s="72" t="s">
        <v>31</v>
      </c>
      <c r="AB1871" s="72">
        <v>67.55</v>
      </c>
      <c r="AC1871" s="72">
        <v>35.380000000000003</v>
      </c>
      <c r="AD1871" s="72" t="s">
        <v>46</v>
      </c>
      <c r="AE1871" s="73">
        <v>45425</v>
      </c>
      <c r="AF1871" s="72">
        <v>73</v>
      </c>
      <c r="AG1871" s="76" t="s">
        <v>40</v>
      </c>
    </row>
    <row r="1872" spans="5:33" x14ac:dyDescent="0.3">
      <c r="E1872" s="71" t="s">
        <v>3753</v>
      </c>
      <c r="F1872" s="72" t="s">
        <v>5864</v>
      </c>
      <c r="G1872" s="72" t="s">
        <v>7884</v>
      </c>
      <c r="H1872" s="72" t="s">
        <v>35</v>
      </c>
      <c r="I1872" s="72" t="s">
        <v>8027</v>
      </c>
      <c r="J1872" s="72" t="s">
        <v>8022</v>
      </c>
      <c r="K1872" s="72" t="s">
        <v>3754</v>
      </c>
      <c r="L1872" s="73">
        <v>45809</v>
      </c>
      <c r="M1872" s="74">
        <v>0.5158449074074074</v>
      </c>
      <c r="N1872" s="72">
        <v>16.29</v>
      </c>
      <c r="O1872" s="72">
        <v>2704.23</v>
      </c>
      <c r="P1872" s="72">
        <v>2720.52</v>
      </c>
      <c r="Q1872" s="72">
        <v>119.4</v>
      </c>
      <c r="R1872" s="75">
        <v>45811</v>
      </c>
      <c r="S1872" s="72" t="str">
        <f>TEXT(Table15[[#This Row],[Billing_Date]],"YYYY")</f>
        <v>2025</v>
      </c>
      <c r="T1872" s="75">
        <v>45873</v>
      </c>
      <c r="U1872" s="72" t="s">
        <v>28</v>
      </c>
      <c r="V1872" s="72">
        <f>IF(Table15[[#This Row],[Payment_Status]]="Paid",1,0)</f>
        <v>1</v>
      </c>
      <c r="W1872" s="72">
        <f>IF(Table15[[#This Row],[Payment_Status]]="Unpaid",1,0)</f>
        <v>0</v>
      </c>
      <c r="X1872" s="72">
        <f>IF(Table15[[#This Row],[Payment_Status]]="Pending",1,0)</f>
        <v>0</v>
      </c>
      <c r="Y1872" s="72" t="s">
        <v>43</v>
      </c>
      <c r="Z1872" s="72" t="s">
        <v>39</v>
      </c>
      <c r="AA1872" s="72" t="s">
        <v>85</v>
      </c>
      <c r="AB1872" s="72">
        <v>7.87</v>
      </c>
      <c r="AC1872" s="72">
        <v>8.42</v>
      </c>
      <c r="AD1872" s="72" t="s">
        <v>46</v>
      </c>
      <c r="AE1872" s="73">
        <v>44071</v>
      </c>
      <c r="AF1872" s="72">
        <v>66</v>
      </c>
      <c r="AG1872" s="76" t="s">
        <v>64</v>
      </c>
    </row>
    <row r="1873" spans="5:33" x14ac:dyDescent="0.3">
      <c r="E1873" s="71" t="s">
        <v>3755</v>
      </c>
      <c r="F1873" s="72" t="s">
        <v>5865</v>
      </c>
      <c r="G1873" s="72" t="s">
        <v>7885</v>
      </c>
      <c r="H1873" s="72" t="s">
        <v>35</v>
      </c>
      <c r="I1873" s="72" t="s">
        <v>8026</v>
      </c>
      <c r="J1873" s="72" t="s">
        <v>8021</v>
      </c>
      <c r="K1873" s="72" t="s">
        <v>3756</v>
      </c>
      <c r="L1873" s="73">
        <v>45551</v>
      </c>
      <c r="M1873" s="74">
        <v>0.99204861111111109</v>
      </c>
      <c r="N1873" s="72">
        <v>490.61</v>
      </c>
      <c r="O1873" s="72">
        <v>2790.66</v>
      </c>
      <c r="P1873" s="72">
        <v>3281.27</v>
      </c>
      <c r="Q1873" s="72">
        <v>2345.87</v>
      </c>
      <c r="R1873" s="75">
        <v>45554</v>
      </c>
      <c r="S1873" s="72" t="str">
        <f>TEXT(Table15[[#This Row],[Billing_Date]],"YYYY")</f>
        <v>2024</v>
      </c>
      <c r="T1873" s="75">
        <v>45880</v>
      </c>
      <c r="U1873" s="72" t="s">
        <v>49</v>
      </c>
      <c r="V1873" s="72">
        <f>IF(Table15[[#This Row],[Payment_Status]]="Paid",1,0)</f>
        <v>0</v>
      </c>
      <c r="W1873" s="72">
        <f>IF(Table15[[#This Row],[Payment_Status]]="Unpaid",1,0)</f>
        <v>1</v>
      </c>
      <c r="X1873" s="72">
        <f>IF(Table15[[#This Row],[Payment_Status]]="Pending",1,0)</f>
        <v>0</v>
      </c>
      <c r="Y1873" s="72" t="s">
        <v>43</v>
      </c>
      <c r="Z1873" s="72" t="s">
        <v>44</v>
      </c>
      <c r="AA1873" s="72" t="s">
        <v>63</v>
      </c>
      <c r="AB1873" s="72">
        <v>309.99</v>
      </c>
      <c r="AC1873" s="72">
        <v>180.62</v>
      </c>
      <c r="AD1873" s="72" t="s">
        <v>32</v>
      </c>
      <c r="AE1873" s="73">
        <v>44131</v>
      </c>
      <c r="AF1873" s="72">
        <v>29</v>
      </c>
      <c r="AG1873" s="76" t="s">
        <v>64</v>
      </c>
    </row>
    <row r="1874" spans="5:33" x14ac:dyDescent="0.3">
      <c r="E1874" s="71" t="s">
        <v>3757</v>
      </c>
      <c r="F1874" s="72" t="s">
        <v>5866</v>
      </c>
      <c r="G1874" s="72" t="s">
        <v>7886</v>
      </c>
      <c r="H1874" s="72" t="s">
        <v>35</v>
      </c>
      <c r="I1874" s="72" t="s">
        <v>8030</v>
      </c>
      <c r="J1874" s="72" t="s">
        <v>8023</v>
      </c>
      <c r="K1874" s="72" t="s">
        <v>3758</v>
      </c>
      <c r="L1874" s="73">
        <v>45605</v>
      </c>
      <c r="M1874" s="74">
        <v>0.37031249999999999</v>
      </c>
      <c r="N1874" s="72">
        <v>436.2</v>
      </c>
      <c r="O1874" s="72">
        <v>4000.53</v>
      </c>
      <c r="P1874" s="72">
        <v>4436.7299999999996</v>
      </c>
      <c r="Q1874" s="72">
        <v>2167.8000000000002</v>
      </c>
      <c r="R1874" s="75">
        <v>45619</v>
      </c>
      <c r="S1874" s="72" t="str">
        <f>TEXT(Table15[[#This Row],[Billing_Date]],"YYYY")</f>
        <v>2024</v>
      </c>
      <c r="T1874" s="75">
        <v>45870</v>
      </c>
      <c r="U1874" s="72" t="s">
        <v>49</v>
      </c>
      <c r="V1874" s="72">
        <f>IF(Table15[[#This Row],[Payment_Status]]="Paid",1,0)</f>
        <v>0</v>
      </c>
      <c r="W1874" s="72">
        <f>IF(Table15[[#This Row],[Payment_Status]]="Unpaid",1,0)</f>
        <v>1</v>
      </c>
      <c r="X1874" s="72">
        <f>IF(Table15[[#This Row],[Payment_Status]]="Pending",1,0)</f>
        <v>0</v>
      </c>
      <c r="Y1874" s="72" t="s">
        <v>58</v>
      </c>
      <c r="Z1874" s="72" t="s">
        <v>44</v>
      </c>
      <c r="AA1874" s="72" t="s">
        <v>31</v>
      </c>
      <c r="AB1874" s="72">
        <v>175.68</v>
      </c>
      <c r="AC1874" s="72">
        <v>260.52</v>
      </c>
      <c r="AD1874" s="72" t="s">
        <v>32</v>
      </c>
      <c r="AE1874" s="73">
        <v>43916</v>
      </c>
      <c r="AF1874" s="72">
        <v>32</v>
      </c>
      <c r="AG1874" s="76" t="s">
        <v>33</v>
      </c>
    </row>
    <row r="1875" spans="5:33" x14ac:dyDescent="0.3">
      <c r="E1875" s="71" t="s">
        <v>3759</v>
      </c>
      <c r="F1875" s="72" t="s">
        <v>5867</v>
      </c>
      <c r="G1875" s="72" t="s">
        <v>7887</v>
      </c>
      <c r="H1875" s="72" t="s">
        <v>35</v>
      </c>
      <c r="I1875" s="72" t="s">
        <v>8031</v>
      </c>
      <c r="J1875" s="72" t="s">
        <v>8024</v>
      </c>
      <c r="K1875" s="72" t="s">
        <v>3760</v>
      </c>
      <c r="L1875" s="73">
        <v>45742</v>
      </c>
      <c r="M1875" s="74">
        <v>0.97969907407407408</v>
      </c>
      <c r="N1875" s="72">
        <v>32.119999999999997</v>
      </c>
      <c r="O1875" s="72">
        <v>2605.2600000000002</v>
      </c>
      <c r="P1875" s="72">
        <v>2637.38</v>
      </c>
      <c r="Q1875" s="72">
        <v>165.31</v>
      </c>
      <c r="R1875" s="75">
        <v>45742</v>
      </c>
      <c r="S1875" s="72" t="str">
        <f>TEXT(Table15[[#This Row],[Billing_Date]],"YYYY")</f>
        <v>2025</v>
      </c>
      <c r="T1875" s="75">
        <v>45886</v>
      </c>
      <c r="U1875" s="72" t="s">
        <v>49</v>
      </c>
      <c r="V1875" s="72">
        <f>IF(Table15[[#This Row],[Payment_Status]]="Paid",1,0)</f>
        <v>0</v>
      </c>
      <c r="W1875" s="72">
        <f>IF(Table15[[#This Row],[Payment_Status]]="Unpaid",1,0)</f>
        <v>1</v>
      </c>
      <c r="X1875" s="72">
        <f>IF(Table15[[#This Row],[Payment_Status]]="Pending",1,0)</f>
        <v>0</v>
      </c>
      <c r="Y1875" s="72" t="s">
        <v>50</v>
      </c>
      <c r="Z1875" s="72" t="s">
        <v>39</v>
      </c>
      <c r="AA1875" s="72" t="s">
        <v>51</v>
      </c>
      <c r="AB1875" s="72">
        <v>21.07</v>
      </c>
      <c r="AC1875" s="72">
        <v>11.05</v>
      </c>
      <c r="AD1875" s="72" t="s">
        <v>46</v>
      </c>
      <c r="AE1875" s="73">
        <v>44369</v>
      </c>
      <c r="AF1875" s="72">
        <v>74</v>
      </c>
      <c r="AG1875" s="76" t="s">
        <v>64</v>
      </c>
    </row>
    <row r="1876" spans="5:33" x14ac:dyDescent="0.3">
      <c r="E1876" s="71" t="s">
        <v>3761</v>
      </c>
      <c r="F1876" s="72" t="s">
        <v>5868</v>
      </c>
      <c r="G1876" s="72" t="s">
        <v>7888</v>
      </c>
      <c r="H1876" s="72" t="s">
        <v>35</v>
      </c>
      <c r="I1876" s="72" t="s">
        <v>8026</v>
      </c>
      <c r="J1876" s="72" t="s">
        <v>8021</v>
      </c>
      <c r="K1876" s="72" t="s">
        <v>3762</v>
      </c>
      <c r="L1876" s="73">
        <v>45710</v>
      </c>
      <c r="M1876" s="74">
        <v>0.71685185185185185</v>
      </c>
      <c r="N1876" s="72">
        <v>85.72</v>
      </c>
      <c r="O1876" s="72">
        <v>4658.1000000000004</v>
      </c>
      <c r="P1876" s="72">
        <v>4743.82</v>
      </c>
      <c r="Q1876" s="72">
        <v>528.13</v>
      </c>
      <c r="R1876" s="75">
        <v>45712</v>
      </c>
      <c r="S1876" s="72" t="str">
        <f>TEXT(Table15[[#This Row],[Billing_Date]],"YYYY")</f>
        <v>2025</v>
      </c>
      <c r="T1876" s="75">
        <v>45882</v>
      </c>
      <c r="U1876" s="72" t="s">
        <v>49</v>
      </c>
      <c r="V1876" s="72">
        <f>IF(Table15[[#This Row],[Payment_Status]]="Paid",1,0)</f>
        <v>0</v>
      </c>
      <c r="W1876" s="72">
        <f>IF(Table15[[#This Row],[Payment_Status]]="Unpaid",1,0)</f>
        <v>1</v>
      </c>
      <c r="X1876" s="72">
        <f>IF(Table15[[#This Row],[Payment_Status]]="Pending",1,0)</f>
        <v>0</v>
      </c>
      <c r="Y1876" s="72" t="s">
        <v>50</v>
      </c>
      <c r="Z1876" s="72" t="s">
        <v>39</v>
      </c>
      <c r="AA1876" s="72" t="s">
        <v>45</v>
      </c>
      <c r="AB1876" s="72">
        <v>37.18</v>
      </c>
      <c r="AC1876" s="72">
        <v>48.54</v>
      </c>
      <c r="AD1876" s="72" t="s">
        <v>32</v>
      </c>
      <c r="AE1876" s="73">
        <v>43801</v>
      </c>
      <c r="AF1876" s="72">
        <v>18</v>
      </c>
      <c r="AG1876" s="76" t="s">
        <v>64</v>
      </c>
    </row>
    <row r="1877" spans="5:33" x14ac:dyDescent="0.3">
      <c r="E1877" s="71" t="s">
        <v>3763</v>
      </c>
      <c r="F1877" s="72" t="s">
        <v>5869</v>
      </c>
      <c r="G1877" s="72" t="s">
        <v>7889</v>
      </c>
      <c r="H1877" s="72" t="s">
        <v>26</v>
      </c>
      <c r="I1877" s="72" t="s">
        <v>8031</v>
      </c>
      <c r="J1877" s="72" t="s">
        <v>8024</v>
      </c>
      <c r="K1877" s="72" t="s">
        <v>3764</v>
      </c>
      <c r="L1877" s="73">
        <v>45587</v>
      </c>
      <c r="M1877" s="74">
        <v>0.20859953703703704</v>
      </c>
      <c r="N1877" s="72">
        <v>82.23</v>
      </c>
      <c r="O1877" s="72">
        <v>1656.93</v>
      </c>
      <c r="P1877" s="72">
        <v>1739.16</v>
      </c>
      <c r="Q1877" s="72">
        <v>560.51</v>
      </c>
      <c r="R1877" s="75">
        <v>45656</v>
      </c>
      <c r="S1877" s="72" t="str">
        <f>TEXT(Table15[[#This Row],[Billing_Date]],"YYYY")</f>
        <v>2024</v>
      </c>
      <c r="T1877" s="75">
        <v>45866</v>
      </c>
      <c r="U1877" s="72" t="s">
        <v>49</v>
      </c>
      <c r="V1877" s="72">
        <f>IF(Table15[[#This Row],[Payment_Status]]="Paid",1,0)</f>
        <v>0</v>
      </c>
      <c r="W1877" s="72">
        <f>IF(Table15[[#This Row],[Payment_Status]]="Unpaid",1,0)</f>
        <v>1</v>
      </c>
      <c r="X1877" s="72">
        <f>IF(Table15[[#This Row],[Payment_Status]]="Pending",1,0)</f>
        <v>0</v>
      </c>
      <c r="Y1877" s="72" t="s">
        <v>43</v>
      </c>
      <c r="Z1877" s="72" t="s">
        <v>44</v>
      </c>
      <c r="AA1877" s="72" t="s">
        <v>45</v>
      </c>
      <c r="AB1877" s="72">
        <v>36.840000000000003</v>
      </c>
      <c r="AC1877" s="72">
        <v>45.39</v>
      </c>
      <c r="AD1877" s="72" t="s">
        <v>46</v>
      </c>
      <c r="AE1877" s="73">
        <v>43348</v>
      </c>
      <c r="AF1877" s="72">
        <v>18</v>
      </c>
      <c r="AG1877" s="76" t="s">
        <v>33</v>
      </c>
    </row>
    <row r="1878" spans="5:33" x14ac:dyDescent="0.3">
      <c r="E1878" s="71" t="s">
        <v>3277</v>
      </c>
      <c r="F1878" s="72" t="s">
        <v>5870</v>
      </c>
      <c r="G1878" s="72" t="s">
        <v>7890</v>
      </c>
      <c r="H1878" s="72" t="s">
        <v>35</v>
      </c>
      <c r="I1878" s="72" t="s">
        <v>8027</v>
      </c>
      <c r="J1878" s="72" t="s">
        <v>8022</v>
      </c>
      <c r="K1878" s="72" t="s">
        <v>3278</v>
      </c>
      <c r="L1878" s="73">
        <v>45612</v>
      </c>
      <c r="M1878" s="74">
        <v>0.37555555555555553</v>
      </c>
      <c r="N1878" s="72">
        <v>43.12</v>
      </c>
      <c r="O1878" s="72">
        <v>3673.99</v>
      </c>
      <c r="P1878" s="72">
        <v>3717.1099999999901</v>
      </c>
      <c r="Q1878" s="72">
        <v>240.74</v>
      </c>
      <c r="R1878" s="75">
        <v>45847</v>
      </c>
      <c r="S1878" s="72" t="str">
        <f>TEXT(Table15[[#This Row],[Billing_Date]],"YYYY")</f>
        <v>2025</v>
      </c>
      <c r="T1878" s="75">
        <v>45865</v>
      </c>
      <c r="U1878" s="72" t="s">
        <v>49</v>
      </c>
      <c r="V1878" s="72">
        <f>IF(Table15[[#This Row],[Payment_Status]]="Paid",1,0)</f>
        <v>0</v>
      </c>
      <c r="W1878" s="72">
        <f>IF(Table15[[#This Row],[Payment_Status]]="Unpaid",1,0)</f>
        <v>1</v>
      </c>
      <c r="X1878" s="72">
        <f>IF(Table15[[#This Row],[Payment_Status]]="Pending",1,0)</f>
        <v>0</v>
      </c>
      <c r="Y1878" s="72" t="s">
        <v>29</v>
      </c>
      <c r="Z1878" s="72" t="s">
        <v>44</v>
      </c>
      <c r="AA1878" s="72" t="s">
        <v>45</v>
      </c>
      <c r="AB1878" s="72">
        <v>28.78</v>
      </c>
      <c r="AC1878" s="72">
        <v>14.34</v>
      </c>
      <c r="AD1878" s="72" t="s">
        <v>46</v>
      </c>
      <c r="AE1878" s="73">
        <v>42593</v>
      </c>
      <c r="AF1878" s="72">
        <v>54</v>
      </c>
      <c r="AG1878" s="76" t="s">
        <v>40</v>
      </c>
    </row>
    <row r="1879" spans="5:33" x14ac:dyDescent="0.3">
      <c r="E1879" s="71" t="s">
        <v>3769</v>
      </c>
      <c r="F1879" s="72" t="s">
        <v>5872</v>
      </c>
      <c r="G1879" s="72" t="s">
        <v>7892</v>
      </c>
      <c r="H1879" s="72" t="s">
        <v>26</v>
      </c>
      <c r="I1879" s="72" t="s">
        <v>8031</v>
      </c>
      <c r="J1879" s="72" t="s">
        <v>8024</v>
      </c>
      <c r="K1879" s="72" t="s">
        <v>3770</v>
      </c>
      <c r="L1879" s="73">
        <v>45560</v>
      </c>
      <c r="M1879" s="74">
        <v>0.11722222222222223</v>
      </c>
      <c r="N1879" s="72">
        <v>110.76</v>
      </c>
      <c r="O1879" s="72">
        <v>4633.51</v>
      </c>
      <c r="P1879" s="72">
        <v>4744.2700000000004</v>
      </c>
      <c r="Q1879" s="72">
        <v>746.75</v>
      </c>
      <c r="R1879" s="75">
        <v>45775</v>
      </c>
      <c r="S1879" s="72" t="str">
        <f>TEXT(Table15[[#This Row],[Billing_Date]],"YYYY")</f>
        <v>2025</v>
      </c>
      <c r="T1879" s="75">
        <v>45881</v>
      </c>
      <c r="U1879" s="72" t="s">
        <v>28</v>
      </c>
      <c r="V1879" s="72">
        <f>IF(Table15[[#This Row],[Payment_Status]]="Paid",1,0)</f>
        <v>1</v>
      </c>
      <c r="W1879" s="72">
        <f>IF(Table15[[#This Row],[Payment_Status]]="Unpaid",1,0)</f>
        <v>0</v>
      </c>
      <c r="X1879" s="72">
        <f>IF(Table15[[#This Row],[Payment_Status]]="Pending",1,0)</f>
        <v>0</v>
      </c>
      <c r="Y1879" s="72" t="s">
        <v>43</v>
      </c>
      <c r="Z1879" s="72" t="s">
        <v>44</v>
      </c>
      <c r="AA1879" s="72" t="s">
        <v>31</v>
      </c>
      <c r="AB1879" s="72">
        <v>61.37</v>
      </c>
      <c r="AC1879" s="72">
        <v>49.39</v>
      </c>
      <c r="AD1879" s="72" t="s">
        <v>46</v>
      </c>
      <c r="AE1879" s="73">
        <v>43571</v>
      </c>
      <c r="AF1879" s="72">
        <v>38</v>
      </c>
      <c r="AG1879" s="76" t="s">
        <v>33</v>
      </c>
    </row>
    <row r="1880" spans="5:33" x14ac:dyDescent="0.3">
      <c r="E1880" s="71" t="s">
        <v>3771</v>
      </c>
      <c r="F1880" s="72" t="s">
        <v>5873</v>
      </c>
      <c r="G1880" s="72" t="s">
        <v>7893</v>
      </c>
      <c r="H1880" s="72" t="s">
        <v>35</v>
      </c>
      <c r="I1880" s="72" t="s">
        <v>8026</v>
      </c>
      <c r="J1880" s="72" t="s">
        <v>8021</v>
      </c>
      <c r="K1880" s="72" t="s">
        <v>3772</v>
      </c>
      <c r="L1880" s="73">
        <v>45606</v>
      </c>
      <c r="M1880" s="74">
        <v>0.26479166666666665</v>
      </c>
      <c r="N1880" s="72">
        <v>479.39</v>
      </c>
      <c r="O1880" s="72">
        <v>3124.32</v>
      </c>
      <c r="P1880" s="72">
        <v>3603.71</v>
      </c>
      <c r="Q1880" s="72">
        <v>2888.61</v>
      </c>
      <c r="R1880" s="75">
        <v>45677</v>
      </c>
      <c r="S1880" s="72" t="str">
        <f>TEXT(Table15[[#This Row],[Billing_Date]],"YYYY")</f>
        <v>2025</v>
      </c>
      <c r="T1880" s="75">
        <v>45868</v>
      </c>
      <c r="U1880" s="72" t="s">
        <v>37</v>
      </c>
      <c r="V1880" s="72">
        <f>IF(Table15[[#This Row],[Payment_Status]]="Paid",1,0)</f>
        <v>0</v>
      </c>
      <c r="W1880" s="72">
        <f>IF(Table15[[#This Row],[Payment_Status]]="Unpaid",1,0)</f>
        <v>0</v>
      </c>
      <c r="X1880" s="72">
        <f>IF(Table15[[#This Row],[Payment_Status]]="Pending",1,0)</f>
        <v>1</v>
      </c>
      <c r="Y1880" s="72" t="s">
        <v>43</v>
      </c>
      <c r="Z1880" s="72" t="s">
        <v>30</v>
      </c>
      <c r="AA1880" s="72" t="s">
        <v>45</v>
      </c>
      <c r="AB1880" s="72">
        <v>267.45</v>
      </c>
      <c r="AC1880" s="72">
        <v>211.94</v>
      </c>
      <c r="AD1880" s="72" t="s">
        <v>46</v>
      </c>
      <c r="AE1880" s="73">
        <v>43771</v>
      </c>
      <c r="AF1880" s="72">
        <v>70</v>
      </c>
      <c r="AG1880" s="76" t="s">
        <v>33</v>
      </c>
    </row>
    <row r="1881" spans="5:33" x14ac:dyDescent="0.3">
      <c r="E1881" s="71" t="s">
        <v>3773</v>
      </c>
      <c r="F1881" s="72" t="s">
        <v>5874</v>
      </c>
      <c r="G1881" s="72" t="s">
        <v>7894</v>
      </c>
      <c r="H1881" s="72" t="s">
        <v>35</v>
      </c>
      <c r="I1881" s="72" t="s">
        <v>8028</v>
      </c>
      <c r="J1881" s="72" t="s">
        <v>8022</v>
      </c>
      <c r="K1881" s="72" t="s">
        <v>3774</v>
      </c>
      <c r="L1881" s="73">
        <v>45824</v>
      </c>
      <c r="M1881" s="74">
        <v>0.59320601851851851</v>
      </c>
      <c r="N1881" s="72">
        <v>333.33</v>
      </c>
      <c r="O1881" s="72">
        <v>3886.26</v>
      </c>
      <c r="P1881" s="72">
        <v>4219.59</v>
      </c>
      <c r="Q1881" s="72">
        <v>1893.83</v>
      </c>
      <c r="R1881" s="75">
        <v>45825</v>
      </c>
      <c r="S1881" s="72" t="str">
        <f>TEXT(Table15[[#This Row],[Billing_Date]],"YYYY")</f>
        <v>2025</v>
      </c>
      <c r="T1881" s="75">
        <v>45857</v>
      </c>
      <c r="U1881" s="72" t="s">
        <v>37</v>
      </c>
      <c r="V1881" s="72">
        <f>IF(Table15[[#This Row],[Payment_Status]]="Paid",1,0)</f>
        <v>0</v>
      </c>
      <c r="W1881" s="72">
        <f>IF(Table15[[#This Row],[Payment_Status]]="Unpaid",1,0)</f>
        <v>0</v>
      </c>
      <c r="X1881" s="72">
        <f>IF(Table15[[#This Row],[Payment_Status]]="Pending",1,0)</f>
        <v>1</v>
      </c>
      <c r="Y1881" s="72" t="s">
        <v>29</v>
      </c>
      <c r="Z1881" s="72" t="s">
        <v>30</v>
      </c>
      <c r="AA1881" s="72" t="s">
        <v>45</v>
      </c>
      <c r="AB1881" s="72">
        <v>156.86000000000001</v>
      </c>
      <c r="AC1881" s="72">
        <v>176.47</v>
      </c>
      <c r="AD1881" s="72" t="s">
        <v>32</v>
      </c>
      <c r="AE1881" s="73">
        <v>43281</v>
      </c>
      <c r="AF1881" s="72">
        <v>31</v>
      </c>
      <c r="AG1881" s="76" t="s">
        <v>33</v>
      </c>
    </row>
    <row r="1882" spans="5:33" x14ac:dyDescent="0.3">
      <c r="E1882" s="71" t="s">
        <v>3775</v>
      </c>
      <c r="F1882" s="72" t="s">
        <v>5875</v>
      </c>
      <c r="G1882" s="72" t="s">
        <v>7895</v>
      </c>
      <c r="H1882" s="72" t="s">
        <v>30</v>
      </c>
      <c r="I1882" s="72" t="s">
        <v>8027</v>
      </c>
      <c r="J1882" s="72" t="s">
        <v>8022</v>
      </c>
      <c r="K1882" s="72" t="s">
        <v>3776</v>
      </c>
      <c r="L1882" s="73">
        <v>45786</v>
      </c>
      <c r="M1882" s="74">
        <v>0.74165509259259255</v>
      </c>
      <c r="N1882" s="72">
        <v>70.94</v>
      </c>
      <c r="O1882" s="72">
        <v>3187.12</v>
      </c>
      <c r="P1882" s="72">
        <v>3258.06</v>
      </c>
      <c r="Q1882" s="72">
        <v>436.68</v>
      </c>
      <c r="R1882" s="75">
        <v>45790</v>
      </c>
      <c r="S1882" s="72" t="str">
        <f>TEXT(Table15[[#This Row],[Billing_Date]],"YYYY")</f>
        <v>2025</v>
      </c>
      <c r="T1882" s="75">
        <v>45868</v>
      </c>
      <c r="U1882" s="72" t="s">
        <v>49</v>
      </c>
      <c r="V1882" s="72">
        <f>IF(Table15[[#This Row],[Payment_Status]]="Paid",1,0)</f>
        <v>0</v>
      </c>
      <c r="W1882" s="72">
        <f>IF(Table15[[#This Row],[Payment_Status]]="Unpaid",1,0)</f>
        <v>1</v>
      </c>
      <c r="X1882" s="72">
        <f>IF(Table15[[#This Row],[Payment_Status]]="Pending",1,0)</f>
        <v>0</v>
      </c>
      <c r="Y1882" s="72" t="s">
        <v>58</v>
      </c>
      <c r="Z1882" s="72" t="s">
        <v>39</v>
      </c>
      <c r="AA1882" s="72" t="s">
        <v>51</v>
      </c>
      <c r="AB1882" s="72">
        <v>40.35</v>
      </c>
      <c r="AC1882" s="72">
        <v>30.59</v>
      </c>
      <c r="AD1882" s="72" t="s">
        <v>32</v>
      </c>
      <c r="AE1882" s="73">
        <v>42241</v>
      </c>
      <c r="AF1882" s="72">
        <v>52</v>
      </c>
      <c r="AG1882" s="76" t="s">
        <v>33</v>
      </c>
    </row>
    <row r="1883" spans="5:33" x14ac:dyDescent="0.3">
      <c r="E1883" s="71" t="s">
        <v>3777</v>
      </c>
      <c r="F1883" s="72" t="s">
        <v>5876</v>
      </c>
      <c r="G1883" s="72" t="s">
        <v>7896</v>
      </c>
      <c r="H1883" s="72" t="s">
        <v>30</v>
      </c>
      <c r="I1883" s="72" t="s">
        <v>8026</v>
      </c>
      <c r="J1883" s="72" t="s">
        <v>8021</v>
      </c>
      <c r="K1883" s="72" t="s">
        <v>3778</v>
      </c>
      <c r="L1883" s="73">
        <v>45511</v>
      </c>
      <c r="M1883" s="74">
        <v>0.87480324074074078</v>
      </c>
      <c r="N1883" s="72">
        <v>260.45</v>
      </c>
      <c r="O1883" s="72">
        <v>2908.99</v>
      </c>
      <c r="P1883" s="72">
        <v>3169.4399999999901</v>
      </c>
      <c r="Q1883" s="72">
        <v>1386.73</v>
      </c>
      <c r="R1883" s="75">
        <v>45747</v>
      </c>
      <c r="S1883" s="72" t="str">
        <f>TEXT(Table15[[#This Row],[Billing_Date]],"YYYY")</f>
        <v>2025</v>
      </c>
      <c r="T1883" s="75">
        <v>45872</v>
      </c>
      <c r="U1883" s="72" t="s">
        <v>37</v>
      </c>
      <c r="V1883" s="72">
        <f>IF(Table15[[#This Row],[Payment_Status]]="Paid",1,0)</f>
        <v>0</v>
      </c>
      <c r="W1883" s="72">
        <f>IF(Table15[[#This Row],[Payment_Status]]="Unpaid",1,0)</f>
        <v>0</v>
      </c>
      <c r="X1883" s="72">
        <f>IF(Table15[[#This Row],[Payment_Status]]="Pending",1,0)</f>
        <v>1</v>
      </c>
      <c r="Y1883" s="72" t="s">
        <v>38</v>
      </c>
      <c r="Z1883" s="72" t="s">
        <v>44</v>
      </c>
      <c r="AA1883" s="72" t="s">
        <v>63</v>
      </c>
      <c r="AB1883" s="72">
        <v>133.13999999999999</v>
      </c>
      <c r="AC1883" s="72">
        <v>127.31</v>
      </c>
      <c r="AD1883" s="72" t="s">
        <v>46</v>
      </c>
      <c r="AE1883" s="73">
        <v>44790</v>
      </c>
      <c r="AF1883" s="72">
        <v>33</v>
      </c>
      <c r="AG1883" s="76" t="s">
        <v>64</v>
      </c>
    </row>
    <row r="1884" spans="5:33" x14ac:dyDescent="0.3">
      <c r="E1884" s="71" t="s">
        <v>3394</v>
      </c>
      <c r="F1884" s="72" t="s">
        <v>5877</v>
      </c>
      <c r="G1884" s="72" t="s">
        <v>7897</v>
      </c>
      <c r="H1884" s="72" t="s">
        <v>30</v>
      </c>
      <c r="I1884" s="72" t="s">
        <v>8026</v>
      </c>
      <c r="J1884" s="72" t="s">
        <v>8021</v>
      </c>
      <c r="K1884" s="72" t="s">
        <v>3395</v>
      </c>
      <c r="L1884" s="73">
        <v>45765</v>
      </c>
      <c r="M1884" s="74">
        <v>0.49385416666666665</v>
      </c>
      <c r="N1884" s="72">
        <v>31.12</v>
      </c>
      <c r="O1884" s="72">
        <v>2605</v>
      </c>
      <c r="P1884" s="72">
        <v>2636.12</v>
      </c>
      <c r="Q1884" s="72">
        <v>142.19</v>
      </c>
      <c r="R1884" s="75">
        <v>45768</v>
      </c>
      <c r="S1884" s="72" t="str">
        <f>TEXT(Table15[[#This Row],[Billing_Date]],"YYYY")</f>
        <v>2025</v>
      </c>
      <c r="T1884" s="75">
        <v>45862</v>
      </c>
      <c r="U1884" s="72" t="s">
        <v>28</v>
      </c>
      <c r="V1884" s="72">
        <f>IF(Table15[[#This Row],[Payment_Status]]="Paid",1,0)</f>
        <v>1</v>
      </c>
      <c r="W1884" s="72">
        <f>IF(Table15[[#This Row],[Payment_Status]]="Unpaid",1,0)</f>
        <v>0</v>
      </c>
      <c r="X1884" s="72">
        <f>IF(Table15[[#This Row],[Payment_Status]]="Pending",1,0)</f>
        <v>0</v>
      </c>
      <c r="Y1884" s="72" t="s">
        <v>50</v>
      </c>
      <c r="Z1884" s="72" t="s">
        <v>44</v>
      </c>
      <c r="AA1884" s="72" t="s">
        <v>51</v>
      </c>
      <c r="AB1884" s="72">
        <v>20.83</v>
      </c>
      <c r="AC1884" s="72">
        <v>10.29</v>
      </c>
      <c r="AD1884" s="72" t="s">
        <v>46</v>
      </c>
      <c r="AE1884" s="73">
        <v>44473</v>
      </c>
      <c r="AF1884" s="72">
        <v>18</v>
      </c>
      <c r="AG1884" s="76" t="s">
        <v>64</v>
      </c>
    </row>
    <row r="1885" spans="5:33" x14ac:dyDescent="0.3">
      <c r="E1885" s="71" t="s">
        <v>3781</v>
      </c>
      <c r="F1885" s="72" t="s">
        <v>5878</v>
      </c>
      <c r="G1885" s="72" t="s">
        <v>7898</v>
      </c>
      <c r="H1885" s="72" t="s">
        <v>26</v>
      </c>
      <c r="I1885" s="72" t="s">
        <v>8031</v>
      </c>
      <c r="J1885" s="72" t="s">
        <v>8024</v>
      </c>
      <c r="K1885" s="72" t="s">
        <v>3782</v>
      </c>
      <c r="L1885" s="73">
        <v>45703</v>
      </c>
      <c r="M1885" s="74">
        <v>0.7518055555555555</v>
      </c>
      <c r="N1885" s="72">
        <v>373.54</v>
      </c>
      <c r="O1885" s="72">
        <v>2733.58</v>
      </c>
      <c r="P1885" s="72">
        <v>3107.12</v>
      </c>
      <c r="Q1885" s="72">
        <v>2666.05</v>
      </c>
      <c r="R1885" s="75">
        <v>45708</v>
      </c>
      <c r="S1885" s="72" t="str">
        <f>TEXT(Table15[[#This Row],[Billing_Date]],"YYYY")</f>
        <v>2025</v>
      </c>
      <c r="T1885" s="75">
        <v>45878</v>
      </c>
      <c r="U1885" s="72" t="s">
        <v>37</v>
      </c>
      <c r="V1885" s="72">
        <f>IF(Table15[[#This Row],[Payment_Status]]="Paid",1,0)</f>
        <v>0</v>
      </c>
      <c r="W1885" s="72">
        <f>IF(Table15[[#This Row],[Payment_Status]]="Unpaid",1,0)</f>
        <v>0</v>
      </c>
      <c r="X1885" s="72">
        <f>IF(Table15[[#This Row],[Payment_Status]]="Pending",1,0)</f>
        <v>1</v>
      </c>
      <c r="Y1885" s="72" t="s">
        <v>29</v>
      </c>
      <c r="Z1885" s="72" t="s">
        <v>44</v>
      </c>
      <c r="AA1885" s="72" t="s">
        <v>63</v>
      </c>
      <c r="AB1885" s="72">
        <v>206.07</v>
      </c>
      <c r="AC1885" s="72">
        <v>167.47</v>
      </c>
      <c r="AD1885" s="72" t="s">
        <v>32</v>
      </c>
      <c r="AE1885" s="73">
        <v>43036</v>
      </c>
      <c r="AF1885" s="72">
        <v>41</v>
      </c>
      <c r="AG1885" s="76" t="s">
        <v>33</v>
      </c>
    </row>
    <row r="1886" spans="5:33" x14ac:dyDescent="0.3">
      <c r="E1886" s="71" t="s">
        <v>3783</v>
      </c>
      <c r="F1886" s="72" t="s">
        <v>5879</v>
      </c>
      <c r="G1886" s="72" t="s">
        <v>7899</v>
      </c>
      <c r="H1886" s="72" t="s">
        <v>35</v>
      </c>
      <c r="I1886" s="72" t="s">
        <v>8025</v>
      </c>
      <c r="J1886" s="72" t="s">
        <v>8020</v>
      </c>
      <c r="K1886" s="72" t="s">
        <v>3784</v>
      </c>
      <c r="L1886" s="73">
        <v>45612</v>
      </c>
      <c r="M1886" s="74">
        <v>0.4830902777777778</v>
      </c>
      <c r="N1886" s="72">
        <v>104.62</v>
      </c>
      <c r="O1886" s="72">
        <v>4507.93</v>
      </c>
      <c r="P1886" s="72">
        <v>4612.55</v>
      </c>
      <c r="Q1886" s="72">
        <v>779.13</v>
      </c>
      <c r="R1886" s="75">
        <v>45816</v>
      </c>
      <c r="S1886" s="72" t="str">
        <f>TEXT(Table15[[#This Row],[Billing_Date]],"YYYY")</f>
        <v>2025</v>
      </c>
      <c r="T1886" s="75">
        <v>45857</v>
      </c>
      <c r="U1886" s="72" t="s">
        <v>37</v>
      </c>
      <c r="V1886" s="72">
        <f>IF(Table15[[#This Row],[Payment_Status]]="Paid",1,0)</f>
        <v>0</v>
      </c>
      <c r="W1886" s="72">
        <f>IF(Table15[[#This Row],[Payment_Status]]="Unpaid",1,0)</f>
        <v>0</v>
      </c>
      <c r="X1886" s="72">
        <f>IF(Table15[[#This Row],[Payment_Status]]="Pending",1,0)</f>
        <v>1</v>
      </c>
      <c r="Y1886" s="72" t="s">
        <v>58</v>
      </c>
      <c r="Z1886" s="72" t="s">
        <v>44</v>
      </c>
      <c r="AA1886" s="72" t="s">
        <v>85</v>
      </c>
      <c r="AB1886" s="72">
        <v>49.47</v>
      </c>
      <c r="AC1886" s="72">
        <v>55.15</v>
      </c>
      <c r="AD1886" s="72" t="s">
        <v>46</v>
      </c>
      <c r="AE1886" s="73">
        <v>42878</v>
      </c>
      <c r="AF1886" s="72">
        <v>25</v>
      </c>
      <c r="AG1886" s="76" t="s">
        <v>33</v>
      </c>
    </row>
    <row r="1887" spans="5:33" x14ac:dyDescent="0.3">
      <c r="E1887" s="71" t="s">
        <v>3785</v>
      </c>
      <c r="F1887" s="72" t="s">
        <v>5880</v>
      </c>
      <c r="G1887" s="72" t="s">
        <v>7900</v>
      </c>
      <c r="H1887" s="72" t="s">
        <v>30</v>
      </c>
      <c r="I1887" s="72" t="s">
        <v>8027</v>
      </c>
      <c r="J1887" s="72" t="s">
        <v>8022</v>
      </c>
      <c r="K1887" s="72" t="s">
        <v>3786</v>
      </c>
      <c r="L1887" s="73">
        <v>45579</v>
      </c>
      <c r="M1887" s="74">
        <v>0.93504629629629632</v>
      </c>
      <c r="N1887" s="72">
        <v>162.04</v>
      </c>
      <c r="O1887" s="72">
        <v>2129.38</v>
      </c>
      <c r="P1887" s="72">
        <v>2291.42</v>
      </c>
      <c r="Q1887" s="72">
        <v>940.19</v>
      </c>
      <c r="R1887" s="75">
        <v>45830</v>
      </c>
      <c r="S1887" s="72" t="str">
        <f>TEXT(Table15[[#This Row],[Billing_Date]],"YYYY")</f>
        <v>2025</v>
      </c>
      <c r="T1887" s="75">
        <v>45859</v>
      </c>
      <c r="U1887" s="72" t="s">
        <v>49</v>
      </c>
      <c r="V1887" s="72">
        <f>IF(Table15[[#This Row],[Payment_Status]]="Paid",1,0)</f>
        <v>0</v>
      </c>
      <c r="W1887" s="72">
        <f>IF(Table15[[#This Row],[Payment_Status]]="Unpaid",1,0)</f>
        <v>1</v>
      </c>
      <c r="X1887" s="72">
        <f>IF(Table15[[#This Row],[Payment_Status]]="Pending",1,0)</f>
        <v>0</v>
      </c>
      <c r="Y1887" s="72" t="s">
        <v>58</v>
      </c>
      <c r="Z1887" s="72" t="s">
        <v>44</v>
      </c>
      <c r="AA1887" s="72" t="s">
        <v>31</v>
      </c>
      <c r="AB1887" s="72">
        <v>97.61</v>
      </c>
      <c r="AC1887" s="72">
        <v>64.430000000000007</v>
      </c>
      <c r="AD1887" s="72" t="s">
        <v>46</v>
      </c>
      <c r="AE1887" s="73">
        <v>45173</v>
      </c>
      <c r="AF1887" s="72">
        <v>52</v>
      </c>
      <c r="AG1887" s="76" t="s">
        <v>33</v>
      </c>
    </row>
    <row r="1888" spans="5:33" x14ac:dyDescent="0.3">
      <c r="E1888" s="71" t="s">
        <v>3787</v>
      </c>
      <c r="F1888" s="72" t="s">
        <v>5881</v>
      </c>
      <c r="G1888" s="72" t="s">
        <v>7901</v>
      </c>
      <c r="H1888" s="72" t="s">
        <v>35</v>
      </c>
      <c r="I1888" s="72" t="s">
        <v>8031</v>
      </c>
      <c r="J1888" s="72" t="s">
        <v>8024</v>
      </c>
      <c r="K1888" s="72" t="s">
        <v>3788</v>
      </c>
      <c r="L1888" s="73">
        <v>45660</v>
      </c>
      <c r="M1888" s="74">
        <v>0.99442129629629628</v>
      </c>
      <c r="N1888" s="72">
        <v>242.35</v>
      </c>
      <c r="O1888" s="72">
        <v>1614.88</v>
      </c>
      <c r="P1888" s="72">
        <v>1857.23</v>
      </c>
      <c r="Q1888" s="72">
        <v>1251.56</v>
      </c>
      <c r="R1888" s="75">
        <v>45770</v>
      </c>
      <c r="S1888" s="72" t="str">
        <f>TEXT(Table15[[#This Row],[Billing_Date]],"YYYY")</f>
        <v>2025</v>
      </c>
      <c r="T1888" s="75">
        <v>45880</v>
      </c>
      <c r="U1888" s="72" t="s">
        <v>37</v>
      </c>
      <c r="V1888" s="72">
        <f>IF(Table15[[#This Row],[Payment_Status]]="Paid",1,0)</f>
        <v>0</v>
      </c>
      <c r="W1888" s="72">
        <f>IF(Table15[[#This Row],[Payment_Status]]="Unpaid",1,0)</f>
        <v>0</v>
      </c>
      <c r="X1888" s="72">
        <f>IF(Table15[[#This Row],[Payment_Status]]="Pending",1,0)</f>
        <v>1</v>
      </c>
      <c r="Y1888" s="72" t="s">
        <v>29</v>
      </c>
      <c r="Z1888" s="72" t="s">
        <v>39</v>
      </c>
      <c r="AA1888" s="72" t="s">
        <v>85</v>
      </c>
      <c r="AB1888" s="72">
        <v>99.22</v>
      </c>
      <c r="AC1888" s="72">
        <v>143.13</v>
      </c>
      <c r="AD1888" s="72" t="s">
        <v>46</v>
      </c>
      <c r="AE1888" s="73">
        <v>43813</v>
      </c>
      <c r="AF1888" s="72">
        <v>37</v>
      </c>
      <c r="AG1888" s="76" t="s">
        <v>33</v>
      </c>
    </row>
    <row r="1889" spans="5:33" x14ac:dyDescent="0.3">
      <c r="E1889" s="71" t="s">
        <v>3789</v>
      </c>
      <c r="F1889" s="72" t="s">
        <v>5882</v>
      </c>
      <c r="G1889" s="72" t="s">
        <v>7902</v>
      </c>
      <c r="H1889" s="72" t="s">
        <v>26</v>
      </c>
      <c r="I1889" s="72" t="s">
        <v>8026</v>
      </c>
      <c r="J1889" s="72" t="s">
        <v>8021</v>
      </c>
      <c r="K1889" s="72" t="s">
        <v>3790</v>
      </c>
      <c r="L1889" s="73">
        <v>45747</v>
      </c>
      <c r="M1889" s="74">
        <v>0.44543981481481482</v>
      </c>
      <c r="N1889" s="72">
        <v>64.680000000000007</v>
      </c>
      <c r="O1889" s="72">
        <v>3810.49</v>
      </c>
      <c r="P1889" s="72">
        <v>3875.1699999999901</v>
      </c>
      <c r="Q1889" s="72">
        <v>341.81</v>
      </c>
      <c r="R1889" s="75">
        <v>45854</v>
      </c>
      <c r="S1889" s="72" t="str">
        <f>TEXT(Table15[[#This Row],[Billing_Date]],"YYYY")</f>
        <v>2025</v>
      </c>
      <c r="T1889" s="75">
        <v>45876</v>
      </c>
      <c r="U1889" s="72" t="s">
        <v>49</v>
      </c>
      <c r="V1889" s="72">
        <f>IF(Table15[[#This Row],[Payment_Status]]="Paid",1,0)</f>
        <v>0</v>
      </c>
      <c r="W1889" s="72">
        <f>IF(Table15[[#This Row],[Payment_Status]]="Unpaid",1,0)</f>
        <v>1</v>
      </c>
      <c r="X1889" s="72">
        <f>IF(Table15[[#This Row],[Payment_Status]]="Pending",1,0)</f>
        <v>0</v>
      </c>
      <c r="Y1889" s="72" t="s">
        <v>38</v>
      </c>
      <c r="Z1889" s="72" t="s">
        <v>44</v>
      </c>
      <c r="AA1889" s="72" t="s">
        <v>85</v>
      </c>
      <c r="AB1889" s="72">
        <v>35.619999999999997</v>
      </c>
      <c r="AC1889" s="72">
        <v>29.06</v>
      </c>
      <c r="AD1889" s="72" t="s">
        <v>46</v>
      </c>
      <c r="AE1889" s="73">
        <v>43178</v>
      </c>
      <c r="AF1889" s="72">
        <v>52</v>
      </c>
      <c r="AG1889" s="76" t="s">
        <v>64</v>
      </c>
    </row>
    <row r="1890" spans="5:33" x14ac:dyDescent="0.3">
      <c r="E1890" s="71" t="s">
        <v>3793</v>
      </c>
      <c r="F1890" s="72" t="s">
        <v>5884</v>
      </c>
      <c r="G1890" s="72" t="s">
        <v>7904</v>
      </c>
      <c r="H1890" s="72" t="s">
        <v>35</v>
      </c>
      <c r="I1890" s="72" t="s">
        <v>8026</v>
      </c>
      <c r="J1890" s="72" t="s">
        <v>8021</v>
      </c>
      <c r="K1890" s="72" t="s">
        <v>3794</v>
      </c>
      <c r="L1890" s="73">
        <v>45625</v>
      </c>
      <c r="M1890" s="74">
        <v>5.2951388888888888E-2</v>
      </c>
      <c r="N1890" s="72">
        <v>299.75</v>
      </c>
      <c r="O1890" s="72">
        <v>4977.07</v>
      </c>
      <c r="P1890" s="72">
        <v>5276.82</v>
      </c>
      <c r="Q1890" s="72">
        <v>1634.17</v>
      </c>
      <c r="R1890" s="75">
        <v>45630</v>
      </c>
      <c r="S1890" s="72" t="str">
        <f>TEXT(Table15[[#This Row],[Billing_Date]],"YYYY")</f>
        <v>2024</v>
      </c>
      <c r="T1890" s="75">
        <v>45858</v>
      </c>
      <c r="U1890" s="72" t="s">
        <v>28</v>
      </c>
      <c r="V1890" s="72">
        <f>IF(Table15[[#This Row],[Payment_Status]]="Paid",1,0)</f>
        <v>1</v>
      </c>
      <c r="W1890" s="72">
        <f>IF(Table15[[#This Row],[Payment_Status]]="Unpaid",1,0)</f>
        <v>0</v>
      </c>
      <c r="X1890" s="72">
        <f>IF(Table15[[#This Row],[Payment_Status]]="Pending",1,0)</f>
        <v>0</v>
      </c>
      <c r="Y1890" s="72" t="s">
        <v>50</v>
      </c>
      <c r="Z1890" s="72" t="s">
        <v>30</v>
      </c>
      <c r="AA1890" s="72" t="s">
        <v>51</v>
      </c>
      <c r="AB1890" s="72">
        <v>143.75</v>
      </c>
      <c r="AC1890" s="72">
        <v>156</v>
      </c>
      <c r="AD1890" s="72" t="s">
        <v>46</v>
      </c>
      <c r="AE1890" s="73">
        <v>45410</v>
      </c>
      <c r="AF1890" s="72">
        <v>60</v>
      </c>
      <c r="AG1890" s="76" t="s">
        <v>33</v>
      </c>
    </row>
    <row r="1891" spans="5:33" x14ac:dyDescent="0.3">
      <c r="E1891" s="71" t="s">
        <v>3795</v>
      </c>
      <c r="F1891" s="72" t="s">
        <v>5885</v>
      </c>
      <c r="G1891" s="72" t="s">
        <v>7905</v>
      </c>
      <c r="H1891" s="72" t="s">
        <v>30</v>
      </c>
      <c r="I1891" s="72" t="s">
        <v>8030</v>
      </c>
      <c r="J1891" s="72" t="s">
        <v>8023</v>
      </c>
      <c r="K1891" s="72" t="s">
        <v>3796</v>
      </c>
      <c r="L1891" s="73">
        <v>45768</v>
      </c>
      <c r="M1891" s="74">
        <v>0.12153935185185186</v>
      </c>
      <c r="N1891" s="72">
        <v>439.4</v>
      </c>
      <c r="O1891" s="72">
        <v>4976.4799999999996</v>
      </c>
      <c r="P1891" s="72">
        <v>5415.8799999999901</v>
      </c>
      <c r="Q1891" s="72">
        <v>2819.26</v>
      </c>
      <c r="R1891" s="75">
        <v>45770</v>
      </c>
      <c r="S1891" s="72" t="str">
        <f>TEXT(Table15[[#This Row],[Billing_Date]],"YYYY")</f>
        <v>2025</v>
      </c>
      <c r="T1891" s="75">
        <v>45871</v>
      </c>
      <c r="U1891" s="72" t="s">
        <v>37</v>
      </c>
      <c r="V1891" s="72">
        <f>IF(Table15[[#This Row],[Payment_Status]]="Paid",1,0)</f>
        <v>0</v>
      </c>
      <c r="W1891" s="72">
        <f>IF(Table15[[#This Row],[Payment_Status]]="Unpaid",1,0)</f>
        <v>0</v>
      </c>
      <c r="X1891" s="72">
        <f>IF(Table15[[#This Row],[Payment_Status]]="Pending",1,0)</f>
        <v>1</v>
      </c>
      <c r="Y1891" s="72" t="s">
        <v>29</v>
      </c>
      <c r="Z1891" s="72" t="s">
        <v>44</v>
      </c>
      <c r="AA1891" s="72" t="s">
        <v>31</v>
      </c>
      <c r="AB1891" s="72">
        <v>223.1</v>
      </c>
      <c r="AC1891" s="72">
        <v>216.3</v>
      </c>
      <c r="AD1891" s="72" t="s">
        <v>32</v>
      </c>
      <c r="AE1891" s="73">
        <v>43163</v>
      </c>
      <c r="AF1891" s="72">
        <v>44</v>
      </c>
      <c r="AG1891" s="76" t="s">
        <v>33</v>
      </c>
    </row>
    <row r="1892" spans="5:33" x14ac:dyDescent="0.3">
      <c r="E1892" s="71" t="s">
        <v>3797</v>
      </c>
      <c r="F1892" s="72" t="s">
        <v>5886</v>
      </c>
      <c r="G1892" s="72" t="s">
        <v>7906</v>
      </c>
      <c r="H1892" s="72" t="s">
        <v>35</v>
      </c>
      <c r="I1892" s="72" t="s">
        <v>8026</v>
      </c>
      <c r="J1892" s="72" t="s">
        <v>8021</v>
      </c>
      <c r="K1892" s="72" t="s">
        <v>3798</v>
      </c>
      <c r="L1892" s="73">
        <v>45826</v>
      </c>
      <c r="M1892" s="74">
        <v>0.71881944444444446</v>
      </c>
      <c r="N1892" s="72">
        <v>229.62</v>
      </c>
      <c r="O1892" s="72">
        <v>1661.08</v>
      </c>
      <c r="P1892" s="72">
        <v>1890.69999999999</v>
      </c>
      <c r="Q1892" s="72">
        <v>1122.67</v>
      </c>
      <c r="R1892" s="75">
        <v>45828</v>
      </c>
      <c r="S1892" s="72" t="str">
        <f>TEXT(Table15[[#This Row],[Billing_Date]],"YYYY")</f>
        <v>2025</v>
      </c>
      <c r="T1892" s="75">
        <v>45870</v>
      </c>
      <c r="U1892" s="72" t="s">
        <v>49</v>
      </c>
      <c r="V1892" s="72">
        <f>IF(Table15[[#This Row],[Payment_Status]]="Paid",1,0)</f>
        <v>0</v>
      </c>
      <c r="W1892" s="72">
        <f>IF(Table15[[#This Row],[Payment_Status]]="Unpaid",1,0)</f>
        <v>1</v>
      </c>
      <c r="X1892" s="72">
        <f>IF(Table15[[#This Row],[Payment_Status]]="Pending",1,0)</f>
        <v>0</v>
      </c>
      <c r="Y1892" s="72" t="s">
        <v>58</v>
      </c>
      <c r="Z1892" s="72" t="s">
        <v>30</v>
      </c>
      <c r="AA1892" s="72" t="s">
        <v>51</v>
      </c>
      <c r="AB1892" s="72">
        <v>125.61</v>
      </c>
      <c r="AC1892" s="72">
        <v>104.01</v>
      </c>
      <c r="AD1892" s="72" t="s">
        <v>46</v>
      </c>
      <c r="AE1892" s="73">
        <v>43747</v>
      </c>
      <c r="AF1892" s="72">
        <v>71</v>
      </c>
      <c r="AG1892" s="76" t="s">
        <v>33</v>
      </c>
    </row>
    <row r="1893" spans="5:33" x14ac:dyDescent="0.3">
      <c r="E1893" s="71" t="s">
        <v>3799</v>
      </c>
      <c r="F1893" s="72" t="s">
        <v>5887</v>
      </c>
      <c r="G1893" s="72" t="s">
        <v>7907</v>
      </c>
      <c r="H1893" s="72" t="s">
        <v>30</v>
      </c>
      <c r="I1893" s="72" t="s">
        <v>8026</v>
      </c>
      <c r="J1893" s="72" t="s">
        <v>8021</v>
      </c>
      <c r="K1893" s="72" t="s">
        <v>3800</v>
      </c>
      <c r="L1893" s="73">
        <v>45788</v>
      </c>
      <c r="M1893" s="74">
        <v>5.2789351851851851E-2</v>
      </c>
      <c r="N1893" s="72">
        <v>242.64</v>
      </c>
      <c r="O1893" s="72">
        <v>3628.99</v>
      </c>
      <c r="P1893" s="72">
        <v>3871.6299999999901</v>
      </c>
      <c r="Q1893" s="72">
        <v>1766.31</v>
      </c>
      <c r="R1893" s="75">
        <v>45794</v>
      </c>
      <c r="S1893" s="72" t="str">
        <f>TEXT(Table15[[#This Row],[Billing_Date]],"YYYY")</f>
        <v>2025</v>
      </c>
      <c r="T1893" s="75">
        <v>45869</v>
      </c>
      <c r="U1893" s="72" t="s">
        <v>49</v>
      </c>
      <c r="V1893" s="72">
        <f>IF(Table15[[#This Row],[Payment_Status]]="Paid",1,0)</f>
        <v>0</v>
      </c>
      <c r="W1893" s="72">
        <f>IF(Table15[[#This Row],[Payment_Status]]="Unpaid",1,0)</f>
        <v>1</v>
      </c>
      <c r="X1893" s="72">
        <f>IF(Table15[[#This Row],[Payment_Status]]="Pending",1,0)</f>
        <v>0</v>
      </c>
      <c r="Y1893" s="72" t="s">
        <v>29</v>
      </c>
      <c r="Z1893" s="72" t="s">
        <v>39</v>
      </c>
      <c r="AA1893" s="72" t="s">
        <v>85</v>
      </c>
      <c r="AB1893" s="72">
        <v>150.04</v>
      </c>
      <c r="AC1893" s="72">
        <v>92.6</v>
      </c>
      <c r="AD1893" s="72" t="s">
        <v>46</v>
      </c>
      <c r="AE1893" s="73">
        <v>45069</v>
      </c>
      <c r="AF1893" s="72">
        <v>68</v>
      </c>
      <c r="AG1893" s="76" t="s">
        <v>64</v>
      </c>
    </row>
    <row r="1894" spans="5:33" x14ac:dyDescent="0.3">
      <c r="E1894" s="71" t="s">
        <v>3801</v>
      </c>
      <c r="F1894" s="72" t="s">
        <v>5888</v>
      </c>
      <c r="G1894" s="72" t="s">
        <v>7908</v>
      </c>
      <c r="H1894" s="72" t="s">
        <v>30</v>
      </c>
      <c r="I1894" s="72" t="s">
        <v>8026</v>
      </c>
      <c r="J1894" s="72" t="s">
        <v>8021</v>
      </c>
      <c r="K1894" s="72" t="s">
        <v>3802</v>
      </c>
      <c r="L1894" s="73">
        <v>45852</v>
      </c>
      <c r="M1894" s="74">
        <v>0.49618055555555557</v>
      </c>
      <c r="N1894" s="72">
        <v>294.82</v>
      </c>
      <c r="O1894" s="72">
        <v>4814.57</v>
      </c>
      <c r="P1894" s="72">
        <v>5109.3899999999903</v>
      </c>
      <c r="Q1894" s="72">
        <v>1804.1</v>
      </c>
      <c r="R1894" s="75">
        <v>45855</v>
      </c>
      <c r="S1894" s="72" t="str">
        <f>TEXT(Table15[[#This Row],[Billing_Date]],"YYYY")</f>
        <v>2025</v>
      </c>
      <c r="T1894" s="75">
        <v>45884</v>
      </c>
      <c r="U1894" s="72" t="s">
        <v>49</v>
      </c>
      <c r="V1894" s="72">
        <f>IF(Table15[[#This Row],[Payment_Status]]="Paid",1,0)</f>
        <v>0</v>
      </c>
      <c r="W1894" s="72">
        <f>IF(Table15[[#This Row],[Payment_Status]]="Unpaid",1,0)</f>
        <v>1</v>
      </c>
      <c r="X1894" s="72">
        <f>IF(Table15[[#This Row],[Payment_Status]]="Pending",1,0)</f>
        <v>0</v>
      </c>
      <c r="Y1894" s="72" t="s">
        <v>29</v>
      </c>
      <c r="Z1894" s="72" t="s">
        <v>30</v>
      </c>
      <c r="AA1894" s="72" t="s">
        <v>45</v>
      </c>
      <c r="AB1894" s="72">
        <v>191.53</v>
      </c>
      <c r="AC1894" s="72">
        <v>103.29</v>
      </c>
      <c r="AD1894" s="72" t="s">
        <v>46</v>
      </c>
      <c r="AE1894" s="73">
        <v>43840</v>
      </c>
      <c r="AF1894" s="72">
        <v>30</v>
      </c>
      <c r="AG1894" s="76" t="s">
        <v>33</v>
      </c>
    </row>
    <row r="1895" spans="5:33" x14ac:dyDescent="0.3">
      <c r="E1895" s="71" t="s">
        <v>3803</v>
      </c>
      <c r="F1895" s="72" t="s">
        <v>5889</v>
      </c>
      <c r="G1895" s="72" t="s">
        <v>7909</v>
      </c>
      <c r="H1895" s="72" t="s">
        <v>35</v>
      </c>
      <c r="I1895" s="72" t="s">
        <v>8025</v>
      </c>
      <c r="J1895" s="72" t="s">
        <v>8020</v>
      </c>
      <c r="K1895" s="72" t="s">
        <v>3804</v>
      </c>
      <c r="L1895" s="73">
        <v>45731</v>
      </c>
      <c r="M1895" s="74">
        <v>0.31699074074074074</v>
      </c>
      <c r="N1895" s="72">
        <v>473.77</v>
      </c>
      <c r="O1895" s="72">
        <v>4756.09</v>
      </c>
      <c r="P1895" s="72">
        <v>5229.8599999999997</v>
      </c>
      <c r="Q1895" s="72">
        <v>2554.9299999999998</v>
      </c>
      <c r="R1895" s="75">
        <v>45807</v>
      </c>
      <c r="S1895" s="72" t="str">
        <f>TEXT(Table15[[#This Row],[Billing_Date]],"YYYY")</f>
        <v>2025</v>
      </c>
      <c r="T1895" s="75">
        <v>45860</v>
      </c>
      <c r="U1895" s="72" t="s">
        <v>28</v>
      </c>
      <c r="V1895" s="72">
        <f>IF(Table15[[#This Row],[Payment_Status]]="Paid",1,0)</f>
        <v>1</v>
      </c>
      <c r="W1895" s="72">
        <f>IF(Table15[[#This Row],[Payment_Status]]="Unpaid",1,0)</f>
        <v>0</v>
      </c>
      <c r="X1895" s="72">
        <f>IF(Table15[[#This Row],[Payment_Status]]="Pending",1,0)</f>
        <v>0</v>
      </c>
      <c r="Y1895" s="72" t="s">
        <v>38</v>
      </c>
      <c r="Z1895" s="72" t="s">
        <v>44</v>
      </c>
      <c r="AA1895" s="72" t="s">
        <v>63</v>
      </c>
      <c r="AB1895" s="72">
        <v>254.94</v>
      </c>
      <c r="AC1895" s="72">
        <v>218.83</v>
      </c>
      <c r="AD1895" s="72" t="s">
        <v>32</v>
      </c>
      <c r="AE1895" s="73">
        <v>42996</v>
      </c>
      <c r="AF1895" s="72">
        <v>56</v>
      </c>
      <c r="AG1895" s="76" t="s">
        <v>40</v>
      </c>
    </row>
    <row r="1896" spans="5:33" x14ac:dyDescent="0.3">
      <c r="E1896" s="71" t="s">
        <v>3805</v>
      </c>
      <c r="F1896" s="72" t="s">
        <v>5890</v>
      </c>
      <c r="G1896" s="72" t="s">
        <v>7910</v>
      </c>
      <c r="H1896" s="72" t="s">
        <v>35</v>
      </c>
      <c r="I1896" s="72" t="s">
        <v>8026</v>
      </c>
      <c r="J1896" s="72" t="s">
        <v>8021</v>
      </c>
      <c r="K1896" s="72" t="s">
        <v>3806</v>
      </c>
      <c r="L1896" s="73">
        <v>45855</v>
      </c>
      <c r="M1896" s="74">
        <v>0.79353009259259255</v>
      </c>
      <c r="N1896" s="72">
        <v>323.67</v>
      </c>
      <c r="O1896" s="72">
        <v>4687.72</v>
      </c>
      <c r="P1896" s="72">
        <v>5011.3900000000003</v>
      </c>
      <c r="Q1896" s="72">
        <v>1964.46</v>
      </c>
      <c r="R1896" s="75">
        <v>45856</v>
      </c>
      <c r="S1896" s="72" t="str">
        <f>TEXT(Table15[[#This Row],[Billing_Date]],"YYYY")</f>
        <v>2025</v>
      </c>
      <c r="T1896" s="75">
        <v>45857</v>
      </c>
      <c r="U1896" s="72" t="s">
        <v>37</v>
      </c>
      <c r="V1896" s="72">
        <f>IF(Table15[[#This Row],[Payment_Status]]="Paid",1,0)</f>
        <v>0</v>
      </c>
      <c r="W1896" s="72">
        <f>IF(Table15[[#This Row],[Payment_Status]]="Unpaid",1,0)</f>
        <v>0</v>
      </c>
      <c r="X1896" s="72">
        <f>IF(Table15[[#This Row],[Payment_Status]]="Pending",1,0)</f>
        <v>1</v>
      </c>
      <c r="Y1896" s="72" t="s">
        <v>43</v>
      </c>
      <c r="Z1896" s="72" t="s">
        <v>30</v>
      </c>
      <c r="AA1896" s="72" t="s">
        <v>45</v>
      </c>
      <c r="AB1896" s="72">
        <v>212.61</v>
      </c>
      <c r="AC1896" s="72">
        <v>111.06</v>
      </c>
      <c r="AD1896" s="72" t="s">
        <v>32</v>
      </c>
      <c r="AE1896" s="73">
        <v>44101</v>
      </c>
      <c r="AF1896" s="72">
        <v>31</v>
      </c>
      <c r="AG1896" s="76" t="s">
        <v>40</v>
      </c>
    </row>
    <row r="1897" spans="5:33" x14ac:dyDescent="0.3">
      <c r="E1897" s="71" t="s">
        <v>3807</v>
      </c>
      <c r="F1897" s="72" t="s">
        <v>5891</v>
      </c>
      <c r="G1897" s="72" t="s">
        <v>7911</v>
      </c>
      <c r="H1897" s="72" t="s">
        <v>30</v>
      </c>
      <c r="I1897" s="72" t="s">
        <v>8027</v>
      </c>
      <c r="J1897" s="72" t="s">
        <v>8022</v>
      </c>
      <c r="K1897" s="72" t="s">
        <v>3808</v>
      </c>
      <c r="L1897" s="73">
        <v>45610</v>
      </c>
      <c r="M1897" s="74">
        <v>0.61701388888888886</v>
      </c>
      <c r="N1897" s="72">
        <v>166.02</v>
      </c>
      <c r="O1897" s="72">
        <v>1577.55</v>
      </c>
      <c r="P1897" s="72">
        <v>1743.57</v>
      </c>
      <c r="Q1897" s="72">
        <v>1165.25</v>
      </c>
      <c r="R1897" s="75">
        <v>45610</v>
      </c>
      <c r="S1897" s="72" t="str">
        <f>TEXT(Table15[[#This Row],[Billing_Date]],"YYYY")</f>
        <v>2024</v>
      </c>
      <c r="T1897" s="75">
        <v>45860</v>
      </c>
      <c r="U1897" s="72" t="s">
        <v>37</v>
      </c>
      <c r="V1897" s="72">
        <f>IF(Table15[[#This Row],[Payment_Status]]="Paid",1,0)</f>
        <v>0</v>
      </c>
      <c r="W1897" s="72">
        <f>IF(Table15[[#This Row],[Payment_Status]]="Unpaid",1,0)</f>
        <v>0</v>
      </c>
      <c r="X1897" s="72">
        <f>IF(Table15[[#This Row],[Payment_Status]]="Pending",1,0)</f>
        <v>1</v>
      </c>
      <c r="Y1897" s="72" t="s">
        <v>38</v>
      </c>
      <c r="Z1897" s="72" t="s">
        <v>39</v>
      </c>
      <c r="AA1897" s="72" t="s">
        <v>45</v>
      </c>
      <c r="AB1897" s="72">
        <v>111.21</v>
      </c>
      <c r="AC1897" s="72">
        <v>54.81</v>
      </c>
      <c r="AD1897" s="72" t="s">
        <v>46</v>
      </c>
      <c r="AE1897" s="73">
        <v>44329</v>
      </c>
      <c r="AF1897" s="72">
        <v>75</v>
      </c>
      <c r="AG1897" s="76" t="s">
        <v>40</v>
      </c>
    </row>
    <row r="1898" spans="5:33" x14ac:dyDescent="0.3">
      <c r="E1898" s="71" t="s">
        <v>3809</v>
      </c>
      <c r="F1898" s="72" t="s">
        <v>5892</v>
      </c>
      <c r="G1898" s="72" t="s">
        <v>7912</v>
      </c>
      <c r="H1898" s="72" t="s">
        <v>30</v>
      </c>
      <c r="I1898" s="72" t="s">
        <v>8027</v>
      </c>
      <c r="J1898" s="72" t="s">
        <v>8022</v>
      </c>
      <c r="K1898" s="72" t="s">
        <v>3810</v>
      </c>
      <c r="L1898" s="73">
        <v>45629</v>
      </c>
      <c r="M1898" s="74">
        <v>0.91722222222222227</v>
      </c>
      <c r="N1898" s="72">
        <v>88.31</v>
      </c>
      <c r="O1898" s="72">
        <v>1298.53</v>
      </c>
      <c r="P1898" s="72">
        <v>1386.84</v>
      </c>
      <c r="Q1898" s="72">
        <v>562.87</v>
      </c>
      <c r="R1898" s="75">
        <v>45796</v>
      </c>
      <c r="S1898" s="72" t="str">
        <f>TEXT(Table15[[#This Row],[Billing_Date]],"YYYY")</f>
        <v>2025</v>
      </c>
      <c r="T1898" s="75">
        <v>45866</v>
      </c>
      <c r="U1898" s="72" t="s">
        <v>28</v>
      </c>
      <c r="V1898" s="72">
        <f>IF(Table15[[#This Row],[Payment_Status]]="Paid",1,0)</f>
        <v>1</v>
      </c>
      <c r="W1898" s="72">
        <f>IF(Table15[[#This Row],[Payment_Status]]="Unpaid",1,0)</f>
        <v>0</v>
      </c>
      <c r="X1898" s="72">
        <f>IF(Table15[[#This Row],[Payment_Status]]="Pending",1,0)</f>
        <v>0</v>
      </c>
      <c r="Y1898" s="72" t="s">
        <v>43</v>
      </c>
      <c r="Z1898" s="72" t="s">
        <v>30</v>
      </c>
      <c r="AA1898" s="72" t="s">
        <v>63</v>
      </c>
      <c r="AB1898" s="72">
        <v>54.93</v>
      </c>
      <c r="AC1898" s="72">
        <v>33.380000000000003</v>
      </c>
      <c r="AD1898" s="72" t="s">
        <v>32</v>
      </c>
      <c r="AE1898" s="73">
        <v>42938</v>
      </c>
      <c r="AF1898" s="72">
        <v>63</v>
      </c>
      <c r="AG1898" s="76" t="s">
        <v>40</v>
      </c>
    </row>
    <row r="1899" spans="5:33" x14ac:dyDescent="0.3">
      <c r="E1899" s="71" t="s">
        <v>3811</v>
      </c>
      <c r="F1899" s="72" t="s">
        <v>5893</v>
      </c>
      <c r="G1899" s="72" t="s">
        <v>7913</v>
      </c>
      <c r="H1899" s="72" t="s">
        <v>26</v>
      </c>
      <c r="I1899" s="72" t="s">
        <v>8031</v>
      </c>
      <c r="J1899" s="72" t="s">
        <v>8024</v>
      </c>
      <c r="K1899" s="72" t="s">
        <v>3812</v>
      </c>
      <c r="L1899" s="73">
        <v>45670</v>
      </c>
      <c r="M1899" s="74">
        <v>0.40649305555555554</v>
      </c>
      <c r="N1899" s="72">
        <v>320.52999999999997</v>
      </c>
      <c r="O1899" s="72">
        <v>3069.24</v>
      </c>
      <c r="P1899" s="72">
        <v>3389.76999999999</v>
      </c>
      <c r="Q1899" s="72">
        <v>1971.68</v>
      </c>
      <c r="R1899" s="75">
        <v>45672</v>
      </c>
      <c r="S1899" s="72" t="str">
        <f>TEXT(Table15[[#This Row],[Billing_Date]],"YYYY")</f>
        <v>2025</v>
      </c>
      <c r="T1899" s="75">
        <v>45858</v>
      </c>
      <c r="U1899" s="72" t="s">
        <v>28</v>
      </c>
      <c r="V1899" s="72">
        <f>IF(Table15[[#This Row],[Payment_Status]]="Paid",1,0)</f>
        <v>1</v>
      </c>
      <c r="W1899" s="72">
        <f>IF(Table15[[#This Row],[Payment_Status]]="Unpaid",1,0)</f>
        <v>0</v>
      </c>
      <c r="X1899" s="72">
        <f>IF(Table15[[#This Row],[Payment_Status]]="Pending",1,0)</f>
        <v>0</v>
      </c>
      <c r="Y1899" s="72" t="s">
        <v>50</v>
      </c>
      <c r="Z1899" s="72" t="s">
        <v>44</v>
      </c>
      <c r="AA1899" s="72" t="s">
        <v>85</v>
      </c>
      <c r="AB1899" s="72">
        <v>132.68</v>
      </c>
      <c r="AC1899" s="72">
        <v>187.85</v>
      </c>
      <c r="AD1899" s="72" t="s">
        <v>32</v>
      </c>
      <c r="AE1899" s="73">
        <v>44221</v>
      </c>
      <c r="AF1899" s="72">
        <v>64</v>
      </c>
      <c r="AG1899" s="76" t="s">
        <v>40</v>
      </c>
    </row>
    <row r="1900" spans="5:33" x14ac:dyDescent="0.3">
      <c r="E1900" s="71" t="s">
        <v>3813</v>
      </c>
      <c r="F1900" s="72" t="s">
        <v>5894</v>
      </c>
      <c r="G1900" s="72" t="s">
        <v>7914</v>
      </c>
      <c r="H1900" s="72" t="s">
        <v>30</v>
      </c>
      <c r="I1900" s="72" t="s">
        <v>8029</v>
      </c>
      <c r="J1900" s="72" t="s">
        <v>8020</v>
      </c>
      <c r="K1900" s="72" t="s">
        <v>3814</v>
      </c>
      <c r="L1900" s="73">
        <v>45631</v>
      </c>
      <c r="M1900" s="74">
        <v>0.58208333333333329</v>
      </c>
      <c r="N1900" s="72">
        <v>136.01</v>
      </c>
      <c r="O1900" s="72">
        <v>4925.12</v>
      </c>
      <c r="P1900" s="72">
        <v>5061.13</v>
      </c>
      <c r="Q1900" s="72">
        <v>994.62</v>
      </c>
      <c r="R1900" s="75">
        <v>45822</v>
      </c>
      <c r="S1900" s="72" t="str">
        <f>TEXT(Table15[[#This Row],[Billing_Date]],"YYYY")</f>
        <v>2025</v>
      </c>
      <c r="T1900" s="75">
        <v>45870</v>
      </c>
      <c r="U1900" s="72" t="s">
        <v>49</v>
      </c>
      <c r="V1900" s="72">
        <f>IF(Table15[[#This Row],[Payment_Status]]="Paid",1,0)</f>
        <v>0</v>
      </c>
      <c r="W1900" s="72">
        <f>IF(Table15[[#This Row],[Payment_Status]]="Unpaid",1,0)</f>
        <v>1</v>
      </c>
      <c r="X1900" s="72">
        <f>IF(Table15[[#This Row],[Payment_Status]]="Pending",1,0)</f>
        <v>0</v>
      </c>
      <c r="Y1900" s="72" t="s">
        <v>29</v>
      </c>
      <c r="Z1900" s="72" t="s">
        <v>30</v>
      </c>
      <c r="AA1900" s="72" t="s">
        <v>63</v>
      </c>
      <c r="AB1900" s="72">
        <v>77.739999999999995</v>
      </c>
      <c r="AC1900" s="72">
        <v>58.27</v>
      </c>
      <c r="AD1900" s="72" t="s">
        <v>32</v>
      </c>
      <c r="AE1900" s="73">
        <v>44142</v>
      </c>
      <c r="AF1900" s="72">
        <v>42</v>
      </c>
      <c r="AG1900" s="76" t="s">
        <v>33</v>
      </c>
    </row>
    <row r="1901" spans="5:33" x14ac:dyDescent="0.3">
      <c r="E1901" s="71" t="s">
        <v>3815</v>
      </c>
      <c r="F1901" s="72" t="s">
        <v>5895</v>
      </c>
      <c r="G1901" s="72" t="s">
        <v>7915</v>
      </c>
      <c r="H1901" s="72" t="s">
        <v>35</v>
      </c>
      <c r="I1901" s="72" t="s">
        <v>8031</v>
      </c>
      <c r="J1901" s="72" t="s">
        <v>8024</v>
      </c>
      <c r="K1901" s="72" t="s">
        <v>3816</v>
      </c>
      <c r="L1901" s="73">
        <v>45680</v>
      </c>
      <c r="M1901" s="74">
        <v>0.80063657407407407</v>
      </c>
      <c r="N1901" s="72">
        <v>195.46</v>
      </c>
      <c r="O1901" s="72">
        <v>2543.77</v>
      </c>
      <c r="P1901" s="72">
        <v>2739.23</v>
      </c>
      <c r="Q1901" s="72">
        <v>885.45</v>
      </c>
      <c r="R1901" s="75">
        <v>45687</v>
      </c>
      <c r="S1901" s="72" t="str">
        <f>TEXT(Table15[[#This Row],[Billing_Date]],"YYYY")</f>
        <v>2025</v>
      </c>
      <c r="T1901" s="75">
        <v>45881</v>
      </c>
      <c r="U1901" s="72" t="s">
        <v>37</v>
      </c>
      <c r="V1901" s="72">
        <f>IF(Table15[[#This Row],[Payment_Status]]="Paid",1,0)</f>
        <v>0</v>
      </c>
      <c r="W1901" s="72">
        <f>IF(Table15[[#This Row],[Payment_Status]]="Unpaid",1,0)</f>
        <v>0</v>
      </c>
      <c r="X1901" s="72">
        <f>IF(Table15[[#This Row],[Payment_Status]]="Pending",1,0)</f>
        <v>1</v>
      </c>
      <c r="Y1901" s="72" t="s">
        <v>58</v>
      </c>
      <c r="Z1901" s="72" t="s">
        <v>44</v>
      </c>
      <c r="AA1901" s="72" t="s">
        <v>31</v>
      </c>
      <c r="AB1901" s="72">
        <v>85.98</v>
      </c>
      <c r="AC1901" s="72">
        <v>109.48</v>
      </c>
      <c r="AD1901" s="72" t="s">
        <v>46</v>
      </c>
      <c r="AE1901" s="73">
        <v>42265</v>
      </c>
      <c r="AF1901" s="72">
        <v>54</v>
      </c>
      <c r="AG1901" s="76" t="s">
        <v>33</v>
      </c>
    </row>
    <row r="1902" spans="5:33" x14ac:dyDescent="0.3">
      <c r="E1902" s="71" t="s">
        <v>3817</v>
      </c>
      <c r="F1902" s="72" t="s">
        <v>5896</v>
      </c>
      <c r="G1902" s="72" t="s">
        <v>7916</v>
      </c>
      <c r="H1902" s="72" t="s">
        <v>30</v>
      </c>
      <c r="I1902" s="72" t="s">
        <v>8027</v>
      </c>
      <c r="J1902" s="72" t="s">
        <v>8022</v>
      </c>
      <c r="K1902" s="72" t="s">
        <v>3818</v>
      </c>
      <c r="L1902" s="73">
        <v>45842</v>
      </c>
      <c r="M1902" s="74">
        <v>0.90945601851851854</v>
      </c>
      <c r="N1902" s="72">
        <v>34.25</v>
      </c>
      <c r="O1902" s="72">
        <v>1540.47</v>
      </c>
      <c r="P1902" s="72">
        <v>1574.72</v>
      </c>
      <c r="Q1902" s="72">
        <v>200.75</v>
      </c>
      <c r="R1902" s="75">
        <v>45845</v>
      </c>
      <c r="S1902" s="72" t="str">
        <f>TEXT(Table15[[#This Row],[Billing_Date]],"YYYY")</f>
        <v>2025</v>
      </c>
      <c r="T1902" s="75">
        <v>45860</v>
      </c>
      <c r="U1902" s="72" t="s">
        <v>28</v>
      </c>
      <c r="V1902" s="72">
        <f>IF(Table15[[#This Row],[Payment_Status]]="Paid",1,0)</f>
        <v>1</v>
      </c>
      <c r="W1902" s="72">
        <f>IF(Table15[[#This Row],[Payment_Status]]="Unpaid",1,0)</f>
        <v>0</v>
      </c>
      <c r="X1902" s="72">
        <f>IF(Table15[[#This Row],[Payment_Status]]="Pending",1,0)</f>
        <v>0</v>
      </c>
      <c r="Y1902" s="72" t="s">
        <v>58</v>
      </c>
      <c r="Z1902" s="72" t="s">
        <v>44</v>
      </c>
      <c r="AA1902" s="72" t="s">
        <v>85</v>
      </c>
      <c r="AB1902" s="72">
        <v>18.579999999999998</v>
      </c>
      <c r="AC1902" s="72">
        <v>15.67</v>
      </c>
      <c r="AD1902" s="72" t="s">
        <v>46</v>
      </c>
      <c r="AE1902" s="73">
        <v>42466</v>
      </c>
      <c r="AF1902" s="72">
        <v>29</v>
      </c>
      <c r="AG1902" s="76" t="s">
        <v>64</v>
      </c>
    </row>
    <row r="1903" spans="5:33" x14ac:dyDescent="0.3">
      <c r="E1903" s="71" t="s">
        <v>3819</v>
      </c>
      <c r="F1903" s="72" t="s">
        <v>5897</v>
      </c>
      <c r="G1903" s="72" t="s">
        <v>7917</v>
      </c>
      <c r="H1903" s="72" t="s">
        <v>35</v>
      </c>
      <c r="I1903" s="72" t="s">
        <v>8027</v>
      </c>
      <c r="J1903" s="72" t="s">
        <v>8022</v>
      </c>
      <c r="K1903" s="72" t="s">
        <v>3820</v>
      </c>
      <c r="L1903" s="73">
        <v>45835</v>
      </c>
      <c r="M1903" s="74">
        <v>1.3796296296296296E-2</v>
      </c>
      <c r="N1903" s="72">
        <v>216.72</v>
      </c>
      <c r="O1903" s="72">
        <v>1085.03</v>
      </c>
      <c r="P1903" s="72">
        <v>1301.75</v>
      </c>
      <c r="Q1903" s="72">
        <v>1001.69</v>
      </c>
      <c r="R1903" s="75">
        <v>45835</v>
      </c>
      <c r="S1903" s="72" t="str">
        <f>TEXT(Table15[[#This Row],[Billing_Date]],"YYYY")</f>
        <v>2025</v>
      </c>
      <c r="T1903" s="75">
        <v>45876</v>
      </c>
      <c r="U1903" s="72" t="s">
        <v>37</v>
      </c>
      <c r="V1903" s="72">
        <f>IF(Table15[[#This Row],[Payment_Status]]="Paid",1,0)</f>
        <v>0</v>
      </c>
      <c r="W1903" s="72">
        <f>IF(Table15[[#This Row],[Payment_Status]]="Unpaid",1,0)</f>
        <v>0</v>
      </c>
      <c r="X1903" s="72">
        <f>IF(Table15[[#This Row],[Payment_Status]]="Pending",1,0)</f>
        <v>1</v>
      </c>
      <c r="Y1903" s="72" t="s">
        <v>43</v>
      </c>
      <c r="Z1903" s="72" t="s">
        <v>44</v>
      </c>
      <c r="AA1903" s="72" t="s">
        <v>63</v>
      </c>
      <c r="AB1903" s="72">
        <v>114.24</v>
      </c>
      <c r="AC1903" s="72">
        <v>102.48</v>
      </c>
      <c r="AD1903" s="72" t="s">
        <v>46</v>
      </c>
      <c r="AE1903" s="73">
        <v>45411</v>
      </c>
      <c r="AF1903" s="72">
        <v>71</v>
      </c>
      <c r="AG1903" s="76" t="s">
        <v>40</v>
      </c>
    </row>
    <row r="1904" spans="5:33" x14ac:dyDescent="0.3">
      <c r="E1904" s="71" t="s">
        <v>3821</v>
      </c>
      <c r="F1904" s="72" t="s">
        <v>5898</v>
      </c>
      <c r="G1904" s="72" t="s">
        <v>7918</v>
      </c>
      <c r="H1904" s="72" t="s">
        <v>26</v>
      </c>
      <c r="I1904" s="72" t="s">
        <v>8030</v>
      </c>
      <c r="J1904" s="72" t="s">
        <v>8023</v>
      </c>
      <c r="K1904" s="72" t="s">
        <v>3822</v>
      </c>
      <c r="L1904" s="73">
        <v>45607</v>
      </c>
      <c r="M1904" s="74">
        <v>0.2142361111111111</v>
      </c>
      <c r="N1904" s="72">
        <v>452.37</v>
      </c>
      <c r="O1904" s="72">
        <v>4126.34</v>
      </c>
      <c r="P1904" s="72">
        <v>4578.71</v>
      </c>
      <c r="Q1904" s="72">
        <v>2516.13</v>
      </c>
      <c r="R1904" s="75">
        <v>45610</v>
      </c>
      <c r="S1904" s="72" t="str">
        <f>TEXT(Table15[[#This Row],[Billing_Date]],"YYYY")</f>
        <v>2024</v>
      </c>
      <c r="T1904" s="75">
        <v>45864</v>
      </c>
      <c r="U1904" s="72" t="s">
        <v>28</v>
      </c>
      <c r="V1904" s="72">
        <f>IF(Table15[[#This Row],[Payment_Status]]="Paid",1,0)</f>
        <v>1</v>
      </c>
      <c r="W1904" s="72">
        <f>IF(Table15[[#This Row],[Payment_Status]]="Unpaid",1,0)</f>
        <v>0</v>
      </c>
      <c r="X1904" s="72">
        <f>IF(Table15[[#This Row],[Payment_Status]]="Pending",1,0)</f>
        <v>0</v>
      </c>
      <c r="Y1904" s="72" t="s">
        <v>50</v>
      </c>
      <c r="Z1904" s="72" t="s">
        <v>39</v>
      </c>
      <c r="AA1904" s="72" t="s">
        <v>45</v>
      </c>
      <c r="AB1904" s="72">
        <v>222.99</v>
      </c>
      <c r="AC1904" s="72">
        <v>229.38</v>
      </c>
      <c r="AD1904" s="72" t="s">
        <v>46</v>
      </c>
      <c r="AE1904" s="73">
        <v>44235</v>
      </c>
      <c r="AF1904" s="72">
        <v>62</v>
      </c>
      <c r="AG1904" s="76" t="s">
        <v>33</v>
      </c>
    </row>
    <row r="1905" spans="5:33" x14ac:dyDescent="0.3">
      <c r="E1905" s="71" t="s">
        <v>2564</v>
      </c>
      <c r="F1905" s="72" t="s">
        <v>5900</v>
      </c>
      <c r="G1905" s="72" t="s">
        <v>7920</v>
      </c>
      <c r="H1905" s="72" t="s">
        <v>30</v>
      </c>
      <c r="I1905" s="72" t="s">
        <v>8028</v>
      </c>
      <c r="J1905" s="72" t="s">
        <v>8022</v>
      </c>
      <c r="K1905" s="72" t="s">
        <v>2565</v>
      </c>
      <c r="L1905" s="73">
        <v>45791</v>
      </c>
      <c r="M1905" s="74">
        <v>0.5125925925925926</v>
      </c>
      <c r="N1905" s="72">
        <v>301.67</v>
      </c>
      <c r="O1905" s="72">
        <v>2170.11</v>
      </c>
      <c r="P1905" s="72">
        <v>2471.7800000000002</v>
      </c>
      <c r="Q1905" s="72">
        <v>1968.09</v>
      </c>
      <c r="R1905" s="75">
        <v>45795</v>
      </c>
      <c r="S1905" s="72" t="str">
        <f>TEXT(Table15[[#This Row],[Billing_Date]],"YYYY")</f>
        <v>2025</v>
      </c>
      <c r="T1905" s="75">
        <v>45870</v>
      </c>
      <c r="U1905" s="72" t="s">
        <v>37</v>
      </c>
      <c r="V1905" s="72">
        <f>IF(Table15[[#This Row],[Payment_Status]]="Paid",1,0)</f>
        <v>0</v>
      </c>
      <c r="W1905" s="72">
        <f>IF(Table15[[#This Row],[Payment_Status]]="Unpaid",1,0)</f>
        <v>0</v>
      </c>
      <c r="X1905" s="72">
        <f>IF(Table15[[#This Row],[Payment_Status]]="Pending",1,0)</f>
        <v>1</v>
      </c>
      <c r="Y1905" s="72" t="s">
        <v>38</v>
      </c>
      <c r="Z1905" s="72" t="s">
        <v>44</v>
      </c>
      <c r="AA1905" s="72" t="s">
        <v>51</v>
      </c>
      <c r="AB1905" s="72">
        <v>132.25</v>
      </c>
      <c r="AC1905" s="72">
        <v>169.42</v>
      </c>
      <c r="AD1905" s="72" t="s">
        <v>32</v>
      </c>
      <c r="AE1905" s="73">
        <v>42605</v>
      </c>
      <c r="AF1905" s="72">
        <v>69</v>
      </c>
      <c r="AG1905" s="76" t="s">
        <v>40</v>
      </c>
    </row>
    <row r="1906" spans="5:33" x14ac:dyDescent="0.3">
      <c r="E1906" s="71" t="s">
        <v>3826</v>
      </c>
      <c r="F1906" s="72" t="s">
        <v>5901</v>
      </c>
      <c r="G1906" s="72" t="s">
        <v>7921</v>
      </c>
      <c r="H1906" s="72" t="s">
        <v>26</v>
      </c>
      <c r="I1906" s="72" t="s">
        <v>8031</v>
      </c>
      <c r="J1906" s="72" t="s">
        <v>8024</v>
      </c>
      <c r="K1906" s="72" t="s">
        <v>3827</v>
      </c>
      <c r="L1906" s="73">
        <v>45665</v>
      </c>
      <c r="M1906" s="74">
        <v>9.4618055555555552E-2</v>
      </c>
      <c r="N1906" s="72">
        <v>167.82</v>
      </c>
      <c r="O1906" s="72">
        <v>4500.1099999999997</v>
      </c>
      <c r="P1906" s="72">
        <v>4667.9299999999903</v>
      </c>
      <c r="Q1906" s="72">
        <v>1176.51</v>
      </c>
      <c r="R1906" s="75">
        <v>45668</v>
      </c>
      <c r="S1906" s="72" t="str">
        <f>TEXT(Table15[[#This Row],[Billing_Date]],"YYYY")</f>
        <v>2025</v>
      </c>
      <c r="T1906" s="75">
        <v>45869</v>
      </c>
      <c r="U1906" s="72" t="s">
        <v>49</v>
      </c>
      <c r="V1906" s="72">
        <f>IF(Table15[[#This Row],[Payment_Status]]="Paid",1,0)</f>
        <v>0</v>
      </c>
      <c r="W1906" s="72">
        <f>IF(Table15[[#This Row],[Payment_Status]]="Unpaid",1,0)</f>
        <v>1</v>
      </c>
      <c r="X1906" s="72">
        <f>IF(Table15[[#This Row],[Payment_Status]]="Pending",1,0)</f>
        <v>0</v>
      </c>
      <c r="Y1906" s="72" t="s">
        <v>50</v>
      </c>
      <c r="Z1906" s="72" t="s">
        <v>39</v>
      </c>
      <c r="AA1906" s="72" t="s">
        <v>45</v>
      </c>
      <c r="AB1906" s="72">
        <v>117.23</v>
      </c>
      <c r="AC1906" s="72">
        <v>50.59</v>
      </c>
      <c r="AD1906" s="72" t="s">
        <v>46</v>
      </c>
      <c r="AE1906" s="73">
        <v>44474</v>
      </c>
      <c r="AF1906" s="72">
        <v>45</v>
      </c>
      <c r="AG1906" s="76" t="s">
        <v>33</v>
      </c>
    </row>
    <row r="1907" spans="5:33" x14ac:dyDescent="0.3">
      <c r="E1907" s="71" t="s">
        <v>3828</v>
      </c>
      <c r="F1907" s="72" t="s">
        <v>5902</v>
      </c>
      <c r="G1907" s="72" t="s">
        <v>7922</v>
      </c>
      <c r="H1907" s="72" t="s">
        <v>30</v>
      </c>
      <c r="I1907" s="72" t="s">
        <v>8031</v>
      </c>
      <c r="J1907" s="72" t="s">
        <v>8024</v>
      </c>
      <c r="K1907" s="72" t="s">
        <v>3829</v>
      </c>
      <c r="L1907" s="73">
        <v>45638</v>
      </c>
      <c r="M1907" s="74">
        <v>0.10530092592592592</v>
      </c>
      <c r="N1907" s="72">
        <v>58.7</v>
      </c>
      <c r="O1907" s="72">
        <v>1143.5</v>
      </c>
      <c r="P1907" s="72">
        <v>1202.2</v>
      </c>
      <c r="Q1907" s="72">
        <v>433.4</v>
      </c>
      <c r="R1907" s="75">
        <v>45852</v>
      </c>
      <c r="S1907" s="72" t="str">
        <f>TEXT(Table15[[#This Row],[Billing_Date]],"YYYY")</f>
        <v>2025</v>
      </c>
      <c r="T1907" s="75">
        <v>45858</v>
      </c>
      <c r="U1907" s="72" t="s">
        <v>28</v>
      </c>
      <c r="V1907" s="72">
        <f>IF(Table15[[#This Row],[Payment_Status]]="Paid",1,0)</f>
        <v>1</v>
      </c>
      <c r="W1907" s="72">
        <f>IF(Table15[[#This Row],[Payment_Status]]="Unpaid",1,0)</f>
        <v>0</v>
      </c>
      <c r="X1907" s="72">
        <f>IF(Table15[[#This Row],[Payment_Status]]="Pending",1,0)</f>
        <v>0</v>
      </c>
      <c r="Y1907" s="72" t="s">
        <v>38</v>
      </c>
      <c r="Z1907" s="72" t="s">
        <v>44</v>
      </c>
      <c r="AA1907" s="72" t="s">
        <v>63</v>
      </c>
      <c r="AB1907" s="72">
        <v>37.67</v>
      </c>
      <c r="AC1907" s="72">
        <v>21.03</v>
      </c>
      <c r="AD1907" s="72" t="s">
        <v>46</v>
      </c>
      <c r="AE1907" s="73">
        <v>44062</v>
      </c>
      <c r="AF1907" s="72">
        <v>25</v>
      </c>
      <c r="AG1907" s="76" t="s">
        <v>33</v>
      </c>
    </row>
    <row r="1908" spans="5:33" x14ac:dyDescent="0.3">
      <c r="E1908" s="71" t="s">
        <v>3830</v>
      </c>
      <c r="F1908" s="72" t="s">
        <v>5903</v>
      </c>
      <c r="G1908" s="72" t="s">
        <v>7923</v>
      </c>
      <c r="H1908" s="72" t="s">
        <v>35</v>
      </c>
      <c r="I1908" s="72" t="s">
        <v>8026</v>
      </c>
      <c r="J1908" s="72" t="s">
        <v>8021</v>
      </c>
      <c r="K1908" s="72" t="s">
        <v>3831</v>
      </c>
      <c r="L1908" s="73">
        <v>45848</v>
      </c>
      <c r="M1908" s="74">
        <v>0.84119212962962964</v>
      </c>
      <c r="N1908" s="72">
        <v>431.5</v>
      </c>
      <c r="O1908" s="72">
        <v>4773.47</v>
      </c>
      <c r="P1908" s="72">
        <v>5204.97</v>
      </c>
      <c r="Q1908" s="72">
        <v>2855.21</v>
      </c>
      <c r="R1908" s="75">
        <v>45850</v>
      </c>
      <c r="S1908" s="72" t="str">
        <f>TEXT(Table15[[#This Row],[Billing_Date]],"YYYY")</f>
        <v>2025</v>
      </c>
      <c r="T1908" s="75">
        <v>45884</v>
      </c>
      <c r="U1908" s="72" t="s">
        <v>37</v>
      </c>
      <c r="V1908" s="72">
        <f>IF(Table15[[#This Row],[Payment_Status]]="Paid",1,0)</f>
        <v>0</v>
      </c>
      <c r="W1908" s="72">
        <f>IF(Table15[[#This Row],[Payment_Status]]="Unpaid",1,0)</f>
        <v>0</v>
      </c>
      <c r="X1908" s="72">
        <f>IF(Table15[[#This Row],[Payment_Status]]="Pending",1,0)</f>
        <v>1</v>
      </c>
      <c r="Y1908" s="72" t="s">
        <v>29</v>
      </c>
      <c r="Z1908" s="72" t="s">
        <v>39</v>
      </c>
      <c r="AA1908" s="72" t="s">
        <v>31</v>
      </c>
      <c r="AB1908" s="72">
        <v>219.74</v>
      </c>
      <c r="AC1908" s="72">
        <v>211.76</v>
      </c>
      <c r="AD1908" s="72" t="s">
        <v>46</v>
      </c>
      <c r="AE1908" s="73">
        <v>44846</v>
      </c>
      <c r="AF1908" s="72">
        <v>48</v>
      </c>
      <c r="AG1908" s="76" t="s">
        <v>64</v>
      </c>
    </row>
    <row r="1909" spans="5:33" x14ac:dyDescent="0.3">
      <c r="E1909" s="71" t="s">
        <v>2890</v>
      </c>
      <c r="F1909" s="72" t="s">
        <v>5904</v>
      </c>
      <c r="G1909" s="72" t="s">
        <v>7924</v>
      </c>
      <c r="H1909" s="72" t="s">
        <v>30</v>
      </c>
      <c r="I1909" s="72" t="s">
        <v>8026</v>
      </c>
      <c r="J1909" s="72" t="s">
        <v>8021</v>
      </c>
      <c r="K1909" s="72" t="s">
        <v>2891</v>
      </c>
      <c r="L1909" s="73">
        <v>45740</v>
      </c>
      <c r="M1909" s="74">
        <v>0.22442129629629629</v>
      </c>
      <c r="N1909" s="72">
        <v>108.96</v>
      </c>
      <c r="O1909" s="72">
        <v>4081.11</v>
      </c>
      <c r="P1909" s="72">
        <v>4190.07</v>
      </c>
      <c r="Q1909" s="72">
        <v>542.41999999999996</v>
      </c>
      <c r="R1909" s="75">
        <v>45746</v>
      </c>
      <c r="S1909" s="72" t="str">
        <f>TEXT(Table15[[#This Row],[Billing_Date]],"YYYY")</f>
        <v>2025</v>
      </c>
      <c r="T1909" s="75">
        <v>45858</v>
      </c>
      <c r="U1909" s="72" t="s">
        <v>37</v>
      </c>
      <c r="V1909" s="72">
        <f>IF(Table15[[#This Row],[Payment_Status]]="Paid",1,0)</f>
        <v>0</v>
      </c>
      <c r="W1909" s="72">
        <f>IF(Table15[[#This Row],[Payment_Status]]="Unpaid",1,0)</f>
        <v>0</v>
      </c>
      <c r="X1909" s="72">
        <f>IF(Table15[[#This Row],[Payment_Status]]="Pending",1,0)</f>
        <v>1</v>
      </c>
      <c r="Y1909" s="72" t="s">
        <v>38</v>
      </c>
      <c r="Z1909" s="72" t="s">
        <v>30</v>
      </c>
      <c r="AA1909" s="72" t="s">
        <v>31</v>
      </c>
      <c r="AB1909" s="72">
        <v>59.37</v>
      </c>
      <c r="AC1909" s="72">
        <v>49.59</v>
      </c>
      <c r="AD1909" s="72" t="s">
        <v>46</v>
      </c>
      <c r="AE1909" s="73">
        <v>43456</v>
      </c>
      <c r="AF1909" s="72">
        <v>51</v>
      </c>
      <c r="AG1909" s="76" t="s">
        <v>33</v>
      </c>
    </row>
    <row r="1910" spans="5:33" x14ac:dyDescent="0.3">
      <c r="E1910" s="71" t="s">
        <v>3834</v>
      </c>
      <c r="F1910" s="72" t="s">
        <v>5905</v>
      </c>
      <c r="G1910" s="72" t="s">
        <v>7925</v>
      </c>
      <c r="H1910" s="72" t="s">
        <v>26</v>
      </c>
      <c r="I1910" s="72" t="s">
        <v>8030</v>
      </c>
      <c r="J1910" s="72" t="s">
        <v>8023</v>
      </c>
      <c r="K1910" s="72" t="s">
        <v>3835</v>
      </c>
      <c r="L1910" s="73">
        <v>45624</v>
      </c>
      <c r="M1910" s="74">
        <v>8.475694444444444E-2</v>
      </c>
      <c r="N1910" s="72">
        <v>225.16</v>
      </c>
      <c r="O1910" s="72">
        <v>2810.88</v>
      </c>
      <c r="P1910" s="72">
        <v>3036.04</v>
      </c>
      <c r="Q1910" s="72">
        <v>1261.3</v>
      </c>
      <c r="R1910" s="75">
        <v>45630</v>
      </c>
      <c r="S1910" s="72" t="str">
        <f>TEXT(Table15[[#This Row],[Billing_Date]],"YYYY")</f>
        <v>2024</v>
      </c>
      <c r="T1910" s="75">
        <v>45864</v>
      </c>
      <c r="U1910" s="72" t="s">
        <v>49</v>
      </c>
      <c r="V1910" s="72">
        <f>IF(Table15[[#This Row],[Payment_Status]]="Paid",1,0)</f>
        <v>0</v>
      </c>
      <c r="W1910" s="72">
        <f>IF(Table15[[#This Row],[Payment_Status]]="Unpaid",1,0)</f>
        <v>1</v>
      </c>
      <c r="X1910" s="72">
        <f>IF(Table15[[#This Row],[Payment_Status]]="Pending",1,0)</f>
        <v>0</v>
      </c>
      <c r="Y1910" s="72" t="s">
        <v>29</v>
      </c>
      <c r="Z1910" s="72" t="s">
        <v>44</v>
      </c>
      <c r="AA1910" s="72" t="s">
        <v>51</v>
      </c>
      <c r="AB1910" s="72">
        <v>101.31</v>
      </c>
      <c r="AC1910" s="72">
        <v>123.85</v>
      </c>
      <c r="AD1910" s="72" t="s">
        <v>32</v>
      </c>
      <c r="AE1910" s="73">
        <v>43022</v>
      </c>
      <c r="AF1910" s="72">
        <v>31</v>
      </c>
      <c r="AG1910" s="76" t="s">
        <v>64</v>
      </c>
    </row>
    <row r="1911" spans="5:33" x14ac:dyDescent="0.3">
      <c r="E1911" s="71" t="s">
        <v>3836</v>
      </c>
      <c r="F1911" s="72" t="s">
        <v>5906</v>
      </c>
      <c r="G1911" s="72" t="s">
        <v>7926</v>
      </c>
      <c r="H1911" s="72" t="s">
        <v>35</v>
      </c>
      <c r="I1911" s="72" t="s">
        <v>8029</v>
      </c>
      <c r="J1911" s="72" t="s">
        <v>8020</v>
      </c>
      <c r="K1911" s="72" t="s">
        <v>3837</v>
      </c>
      <c r="L1911" s="73">
        <v>45796</v>
      </c>
      <c r="M1911" s="74">
        <v>9.3645833333333331E-2</v>
      </c>
      <c r="N1911" s="72">
        <v>366</v>
      </c>
      <c r="O1911" s="72">
        <v>3098.36</v>
      </c>
      <c r="P1911" s="72">
        <v>3464.36</v>
      </c>
      <c r="Q1911" s="72">
        <v>2517.7399999999998</v>
      </c>
      <c r="R1911" s="75">
        <v>45797</v>
      </c>
      <c r="S1911" s="72" t="str">
        <f>TEXT(Table15[[#This Row],[Billing_Date]],"YYYY")</f>
        <v>2025</v>
      </c>
      <c r="T1911" s="75">
        <v>45886</v>
      </c>
      <c r="U1911" s="72" t="s">
        <v>28</v>
      </c>
      <c r="V1911" s="72">
        <f>IF(Table15[[#This Row],[Payment_Status]]="Paid",1,0)</f>
        <v>1</v>
      </c>
      <c r="W1911" s="72">
        <f>IF(Table15[[#This Row],[Payment_Status]]="Unpaid",1,0)</f>
        <v>0</v>
      </c>
      <c r="X1911" s="72">
        <f>IF(Table15[[#This Row],[Payment_Status]]="Pending",1,0)</f>
        <v>0</v>
      </c>
      <c r="Y1911" s="72" t="s">
        <v>50</v>
      </c>
      <c r="Z1911" s="72" t="s">
        <v>30</v>
      </c>
      <c r="AA1911" s="72" t="s">
        <v>31</v>
      </c>
      <c r="AB1911" s="72">
        <v>191.68</v>
      </c>
      <c r="AC1911" s="72">
        <v>174.32</v>
      </c>
      <c r="AD1911" s="72" t="s">
        <v>32</v>
      </c>
      <c r="AE1911" s="73">
        <v>42552</v>
      </c>
      <c r="AF1911" s="72">
        <v>26</v>
      </c>
      <c r="AG1911" s="76" t="s">
        <v>33</v>
      </c>
    </row>
    <row r="1912" spans="5:33" x14ac:dyDescent="0.3">
      <c r="E1912" s="71" t="s">
        <v>3838</v>
      </c>
      <c r="F1912" s="72" t="s">
        <v>5907</v>
      </c>
      <c r="G1912" s="72" t="s">
        <v>7927</v>
      </c>
      <c r="H1912" s="72" t="s">
        <v>35</v>
      </c>
      <c r="I1912" s="72" t="s">
        <v>8031</v>
      </c>
      <c r="J1912" s="72" t="s">
        <v>8024</v>
      </c>
      <c r="K1912" s="72" t="s">
        <v>3839</v>
      </c>
      <c r="L1912" s="73">
        <v>45501</v>
      </c>
      <c r="M1912" s="74">
        <v>0.63086805555555558</v>
      </c>
      <c r="N1912" s="72">
        <v>492.68</v>
      </c>
      <c r="O1912" s="72">
        <v>3331.01</v>
      </c>
      <c r="P1912" s="72">
        <v>3823.69</v>
      </c>
      <c r="Q1912" s="72">
        <v>2698.44</v>
      </c>
      <c r="R1912" s="75">
        <v>45835</v>
      </c>
      <c r="S1912" s="72" t="str">
        <f>TEXT(Table15[[#This Row],[Billing_Date]],"YYYY")</f>
        <v>2025</v>
      </c>
      <c r="T1912" s="75">
        <v>45885</v>
      </c>
      <c r="U1912" s="72" t="s">
        <v>28</v>
      </c>
      <c r="V1912" s="72">
        <f>IF(Table15[[#This Row],[Payment_Status]]="Paid",1,0)</f>
        <v>1</v>
      </c>
      <c r="W1912" s="72">
        <f>IF(Table15[[#This Row],[Payment_Status]]="Unpaid",1,0)</f>
        <v>0</v>
      </c>
      <c r="X1912" s="72">
        <f>IF(Table15[[#This Row],[Payment_Status]]="Pending",1,0)</f>
        <v>0</v>
      </c>
      <c r="Y1912" s="72" t="s">
        <v>38</v>
      </c>
      <c r="Z1912" s="72" t="s">
        <v>39</v>
      </c>
      <c r="AA1912" s="72" t="s">
        <v>51</v>
      </c>
      <c r="AB1912" s="72">
        <v>307.70999999999998</v>
      </c>
      <c r="AC1912" s="72">
        <v>184.97</v>
      </c>
      <c r="AD1912" s="72" t="s">
        <v>46</v>
      </c>
      <c r="AE1912" s="73">
        <v>44805</v>
      </c>
      <c r="AF1912" s="72">
        <v>45</v>
      </c>
      <c r="AG1912" s="76" t="s">
        <v>40</v>
      </c>
    </row>
    <row r="1913" spans="5:33" x14ac:dyDescent="0.3">
      <c r="E1913" s="71" t="s">
        <v>3587</v>
      </c>
      <c r="F1913" s="72" t="s">
        <v>5908</v>
      </c>
      <c r="G1913" s="72" t="s">
        <v>7928</v>
      </c>
      <c r="H1913" s="72" t="s">
        <v>26</v>
      </c>
      <c r="I1913" s="72" t="s">
        <v>8026</v>
      </c>
      <c r="J1913" s="72" t="s">
        <v>8021</v>
      </c>
      <c r="K1913" s="72" t="s">
        <v>3588</v>
      </c>
      <c r="L1913" s="73">
        <v>45825</v>
      </c>
      <c r="M1913" s="74">
        <v>0.15033564814814815</v>
      </c>
      <c r="N1913" s="72">
        <v>395.65</v>
      </c>
      <c r="O1913" s="72">
        <v>4387.62</v>
      </c>
      <c r="P1913" s="72">
        <v>4783.2699999999904</v>
      </c>
      <c r="Q1913" s="72">
        <v>2457.02</v>
      </c>
      <c r="R1913" s="75">
        <v>45826</v>
      </c>
      <c r="S1913" s="72" t="str">
        <f>TEXT(Table15[[#This Row],[Billing_Date]],"YYYY")</f>
        <v>2025</v>
      </c>
      <c r="T1913" s="75">
        <v>45883</v>
      </c>
      <c r="U1913" s="72" t="s">
        <v>37</v>
      </c>
      <c r="V1913" s="72">
        <f>IF(Table15[[#This Row],[Payment_Status]]="Paid",1,0)</f>
        <v>0</v>
      </c>
      <c r="W1913" s="72">
        <f>IF(Table15[[#This Row],[Payment_Status]]="Unpaid",1,0)</f>
        <v>0</v>
      </c>
      <c r="X1913" s="72">
        <f>IF(Table15[[#This Row],[Payment_Status]]="Pending",1,0)</f>
        <v>1</v>
      </c>
      <c r="Y1913" s="72" t="s">
        <v>43</v>
      </c>
      <c r="Z1913" s="72" t="s">
        <v>30</v>
      </c>
      <c r="AA1913" s="72" t="s">
        <v>85</v>
      </c>
      <c r="AB1913" s="72">
        <v>224.36</v>
      </c>
      <c r="AC1913" s="72">
        <v>171.29</v>
      </c>
      <c r="AD1913" s="72" t="s">
        <v>32</v>
      </c>
      <c r="AE1913" s="73">
        <v>43873</v>
      </c>
      <c r="AF1913" s="72">
        <v>42</v>
      </c>
      <c r="AG1913" s="76" t="s">
        <v>64</v>
      </c>
    </row>
    <row r="1914" spans="5:33" x14ac:dyDescent="0.3">
      <c r="E1914" s="71" t="s">
        <v>3842</v>
      </c>
      <c r="F1914" s="72" t="s">
        <v>5909</v>
      </c>
      <c r="G1914" s="72" t="s">
        <v>7929</v>
      </c>
      <c r="H1914" s="72" t="s">
        <v>35</v>
      </c>
      <c r="I1914" s="72" t="s">
        <v>8031</v>
      </c>
      <c r="J1914" s="72" t="s">
        <v>8024</v>
      </c>
      <c r="K1914" s="72" t="s">
        <v>3843</v>
      </c>
      <c r="L1914" s="73">
        <v>45819</v>
      </c>
      <c r="M1914" s="74">
        <v>0.49599537037037039</v>
      </c>
      <c r="N1914" s="72">
        <v>13.1</v>
      </c>
      <c r="O1914" s="72">
        <v>3483.39</v>
      </c>
      <c r="P1914" s="72">
        <v>3496.49</v>
      </c>
      <c r="Q1914" s="72">
        <v>71.95</v>
      </c>
      <c r="R1914" s="75">
        <v>45821</v>
      </c>
      <c r="S1914" s="72" t="str">
        <f>TEXT(Table15[[#This Row],[Billing_Date]],"YYYY")</f>
        <v>2025</v>
      </c>
      <c r="T1914" s="75">
        <v>45881</v>
      </c>
      <c r="U1914" s="72" t="s">
        <v>28</v>
      </c>
      <c r="V1914" s="72">
        <f>IF(Table15[[#This Row],[Payment_Status]]="Paid",1,0)</f>
        <v>1</v>
      </c>
      <c r="W1914" s="72">
        <f>IF(Table15[[#This Row],[Payment_Status]]="Unpaid",1,0)</f>
        <v>0</v>
      </c>
      <c r="X1914" s="72">
        <f>IF(Table15[[#This Row],[Payment_Status]]="Pending",1,0)</f>
        <v>0</v>
      </c>
      <c r="Y1914" s="72" t="s">
        <v>58</v>
      </c>
      <c r="Z1914" s="72" t="s">
        <v>30</v>
      </c>
      <c r="AA1914" s="72" t="s">
        <v>45</v>
      </c>
      <c r="AB1914" s="72">
        <v>5.84</v>
      </c>
      <c r="AC1914" s="72">
        <v>7.26</v>
      </c>
      <c r="AD1914" s="72" t="s">
        <v>32</v>
      </c>
      <c r="AE1914" s="73">
        <v>44394</v>
      </c>
      <c r="AF1914" s="72">
        <v>35</v>
      </c>
      <c r="AG1914" s="76" t="s">
        <v>64</v>
      </c>
    </row>
    <row r="1915" spans="5:33" x14ac:dyDescent="0.3">
      <c r="E1915" s="71" t="s">
        <v>3844</v>
      </c>
      <c r="F1915" s="72" t="s">
        <v>5910</v>
      </c>
      <c r="G1915" s="72" t="s">
        <v>7930</v>
      </c>
      <c r="H1915" s="72" t="s">
        <v>35</v>
      </c>
      <c r="I1915" s="72" t="s">
        <v>8026</v>
      </c>
      <c r="J1915" s="72" t="s">
        <v>8021</v>
      </c>
      <c r="K1915" s="72" t="s">
        <v>3845</v>
      </c>
      <c r="L1915" s="73">
        <v>45516</v>
      </c>
      <c r="M1915" s="74">
        <v>0.33481481481481479</v>
      </c>
      <c r="N1915" s="72">
        <v>388.57</v>
      </c>
      <c r="O1915" s="72">
        <v>3909.07</v>
      </c>
      <c r="P1915" s="72">
        <v>4297.6400000000003</v>
      </c>
      <c r="Q1915" s="72">
        <v>1933.09</v>
      </c>
      <c r="R1915" s="75">
        <v>45600</v>
      </c>
      <c r="S1915" s="72" t="str">
        <f>TEXT(Table15[[#This Row],[Billing_Date]],"YYYY")</f>
        <v>2024</v>
      </c>
      <c r="T1915" s="75">
        <v>45860</v>
      </c>
      <c r="U1915" s="72" t="s">
        <v>37</v>
      </c>
      <c r="V1915" s="72">
        <f>IF(Table15[[#This Row],[Payment_Status]]="Paid",1,0)</f>
        <v>0</v>
      </c>
      <c r="W1915" s="72">
        <f>IF(Table15[[#This Row],[Payment_Status]]="Unpaid",1,0)</f>
        <v>0</v>
      </c>
      <c r="X1915" s="72">
        <f>IF(Table15[[#This Row],[Payment_Status]]="Pending",1,0)</f>
        <v>1</v>
      </c>
      <c r="Y1915" s="72" t="s">
        <v>29</v>
      </c>
      <c r="Z1915" s="72" t="s">
        <v>44</v>
      </c>
      <c r="AA1915" s="72" t="s">
        <v>51</v>
      </c>
      <c r="AB1915" s="72">
        <v>250.17</v>
      </c>
      <c r="AC1915" s="72">
        <v>138.4</v>
      </c>
      <c r="AD1915" s="72" t="s">
        <v>46</v>
      </c>
      <c r="AE1915" s="73">
        <v>42378</v>
      </c>
      <c r="AF1915" s="72">
        <v>45</v>
      </c>
      <c r="AG1915" s="76" t="s">
        <v>40</v>
      </c>
    </row>
    <row r="1916" spans="5:33" x14ac:dyDescent="0.3">
      <c r="E1916" s="71" t="s">
        <v>3846</v>
      </c>
      <c r="F1916" s="72" t="s">
        <v>5911</v>
      </c>
      <c r="G1916" s="72" t="s">
        <v>7931</v>
      </c>
      <c r="H1916" s="72" t="s">
        <v>26</v>
      </c>
      <c r="I1916" s="72" t="s">
        <v>8027</v>
      </c>
      <c r="J1916" s="72" t="s">
        <v>8022</v>
      </c>
      <c r="K1916" s="72" t="s">
        <v>3847</v>
      </c>
      <c r="L1916" s="73">
        <v>45550</v>
      </c>
      <c r="M1916" s="74">
        <v>0.63582175925925921</v>
      </c>
      <c r="N1916" s="72">
        <v>292</v>
      </c>
      <c r="O1916" s="72">
        <v>4523.04</v>
      </c>
      <c r="P1916" s="72">
        <v>4815.04</v>
      </c>
      <c r="Q1916" s="72">
        <v>1758.91</v>
      </c>
      <c r="R1916" s="75">
        <v>45643</v>
      </c>
      <c r="S1916" s="72" t="str">
        <f>TEXT(Table15[[#This Row],[Billing_Date]],"YYYY")</f>
        <v>2024</v>
      </c>
      <c r="T1916" s="75">
        <v>45877</v>
      </c>
      <c r="U1916" s="72" t="s">
        <v>28</v>
      </c>
      <c r="V1916" s="72">
        <f>IF(Table15[[#This Row],[Payment_Status]]="Paid",1,0)</f>
        <v>1</v>
      </c>
      <c r="W1916" s="72">
        <f>IF(Table15[[#This Row],[Payment_Status]]="Unpaid",1,0)</f>
        <v>0</v>
      </c>
      <c r="X1916" s="72">
        <f>IF(Table15[[#This Row],[Payment_Status]]="Pending",1,0)</f>
        <v>0</v>
      </c>
      <c r="Y1916" s="72" t="s">
        <v>50</v>
      </c>
      <c r="Z1916" s="72" t="s">
        <v>39</v>
      </c>
      <c r="AA1916" s="72" t="s">
        <v>51</v>
      </c>
      <c r="AB1916" s="72">
        <v>137.96</v>
      </c>
      <c r="AC1916" s="72">
        <v>154.04</v>
      </c>
      <c r="AD1916" s="72" t="s">
        <v>46</v>
      </c>
      <c r="AE1916" s="73">
        <v>43729</v>
      </c>
      <c r="AF1916" s="72">
        <v>42</v>
      </c>
      <c r="AG1916" s="76" t="s">
        <v>40</v>
      </c>
    </row>
    <row r="1917" spans="5:33" x14ac:dyDescent="0.3">
      <c r="E1917" s="71" t="s">
        <v>3848</v>
      </c>
      <c r="F1917" s="72" t="s">
        <v>5912</v>
      </c>
      <c r="G1917" s="72" t="s">
        <v>7932</v>
      </c>
      <c r="H1917" s="72" t="s">
        <v>30</v>
      </c>
      <c r="I1917" s="72" t="s">
        <v>8031</v>
      </c>
      <c r="J1917" s="72" t="s">
        <v>8024</v>
      </c>
      <c r="K1917" s="72" t="s">
        <v>3849</v>
      </c>
      <c r="L1917" s="73">
        <v>45630</v>
      </c>
      <c r="M1917" s="74">
        <v>0.21228009259259259</v>
      </c>
      <c r="N1917" s="72">
        <v>43.25</v>
      </c>
      <c r="O1917" s="72">
        <v>2731.88</v>
      </c>
      <c r="P1917" s="72">
        <v>2775.13</v>
      </c>
      <c r="Q1917" s="72">
        <v>307.68</v>
      </c>
      <c r="R1917" s="75">
        <v>45635</v>
      </c>
      <c r="S1917" s="72" t="str">
        <f>TEXT(Table15[[#This Row],[Billing_Date]],"YYYY")</f>
        <v>2024</v>
      </c>
      <c r="T1917" s="75">
        <v>45870</v>
      </c>
      <c r="U1917" s="72" t="s">
        <v>49</v>
      </c>
      <c r="V1917" s="72">
        <f>IF(Table15[[#This Row],[Payment_Status]]="Paid",1,0)</f>
        <v>0</v>
      </c>
      <c r="W1917" s="72">
        <f>IF(Table15[[#This Row],[Payment_Status]]="Unpaid",1,0)</f>
        <v>1</v>
      </c>
      <c r="X1917" s="72">
        <f>IF(Table15[[#This Row],[Payment_Status]]="Pending",1,0)</f>
        <v>0</v>
      </c>
      <c r="Y1917" s="72" t="s">
        <v>29</v>
      </c>
      <c r="Z1917" s="72" t="s">
        <v>39</v>
      </c>
      <c r="AA1917" s="72" t="s">
        <v>85</v>
      </c>
      <c r="AB1917" s="72">
        <v>29.89</v>
      </c>
      <c r="AC1917" s="72">
        <v>13.36</v>
      </c>
      <c r="AD1917" s="72" t="s">
        <v>46</v>
      </c>
      <c r="AE1917" s="73">
        <v>44867</v>
      </c>
      <c r="AF1917" s="72">
        <v>67</v>
      </c>
      <c r="AG1917" s="76" t="s">
        <v>64</v>
      </c>
    </row>
    <row r="1918" spans="5:33" x14ac:dyDescent="0.3">
      <c r="E1918" s="71" t="s">
        <v>542</v>
      </c>
      <c r="F1918" s="72" t="s">
        <v>5913</v>
      </c>
      <c r="G1918" s="72" t="s">
        <v>7933</v>
      </c>
      <c r="H1918" s="72" t="s">
        <v>35</v>
      </c>
      <c r="I1918" s="72" t="s">
        <v>8027</v>
      </c>
      <c r="J1918" s="72" t="s">
        <v>8022</v>
      </c>
      <c r="K1918" s="72" t="s">
        <v>543</v>
      </c>
      <c r="L1918" s="73">
        <v>45495</v>
      </c>
      <c r="M1918" s="74">
        <v>0.5925231481481481</v>
      </c>
      <c r="N1918" s="72">
        <v>256.86</v>
      </c>
      <c r="O1918" s="72">
        <v>1317.78</v>
      </c>
      <c r="P1918" s="72">
        <v>1574.6399999999901</v>
      </c>
      <c r="Q1918" s="72">
        <v>1770.02</v>
      </c>
      <c r="R1918" s="75">
        <v>45634</v>
      </c>
      <c r="S1918" s="72" t="str">
        <f>TEXT(Table15[[#This Row],[Billing_Date]],"YYYY")</f>
        <v>2024</v>
      </c>
      <c r="T1918" s="75">
        <v>45874</v>
      </c>
      <c r="U1918" s="72" t="s">
        <v>37</v>
      </c>
      <c r="V1918" s="72">
        <f>IF(Table15[[#This Row],[Payment_Status]]="Paid",1,0)</f>
        <v>0</v>
      </c>
      <c r="W1918" s="72">
        <f>IF(Table15[[#This Row],[Payment_Status]]="Unpaid",1,0)</f>
        <v>0</v>
      </c>
      <c r="X1918" s="72">
        <f>IF(Table15[[#This Row],[Payment_Status]]="Pending",1,0)</f>
        <v>1</v>
      </c>
      <c r="Y1918" s="72" t="s">
        <v>58</v>
      </c>
      <c r="Z1918" s="72" t="s">
        <v>39</v>
      </c>
      <c r="AA1918" s="72" t="s">
        <v>45</v>
      </c>
      <c r="AB1918" s="72">
        <v>156.5</v>
      </c>
      <c r="AC1918" s="72">
        <v>100.36</v>
      </c>
      <c r="AD1918" s="72" t="s">
        <v>32</v>
      </c>
      <c r="AE1918" s="73">
        <v>42748</v>
      </c>
      <c r="AF1918" s="72">
        <v>28</v>
      </c>
      <c r="AG1918" s="76" t="s">
        <v>40</v>
      </c>
    </row>
    <row r="1919" spans="5:33" x14ac:dyDescent="0.3">
      <c r="E1919" s="71" t="s">
        <v>3851</v>
      </c>
      <c r="F1919" s="72" t="s">
        <v>5914</v>
      </c>
      <c r="G1919" s="72" t="s">
        <v>7934</v>
      </c>
      <c r="H1919" s="72" t="s">
        <v>35</v>
      </c>
      <c r="I1919" s="72" t="s">
        <v>8031</v>
      </c>
      <c r="J1919" s="72" t="s">
        <v>8024</v>
      </c>
      <c r="K1919" s="72" t="s">
        <v>3852</v>
      </c>
      <c r="L1919" s="73">
        <v>45710</v>
      </c>
      <c r="M1919" s="74">
        <v>2.9537037037037039E-2</v>
      </c>
      <c r="N1919" s="72">
        <v>298.14</v>
      </c>
      <c r="O1919" s="72">
        <v>4083.38</v>
      </c>
      <c r="P1919" s="72">
        <v>4381.5200000000004</v>
      </c>
      <c r="Q1919" s="72">
        <v>1739.71</v>
      </c>
      <c r="R1919" s="75">
        <v>45714</v>
      </c>
      <c r="S1919" s="72" t="str">
        <f>TEXT(Table15[[#This Row],[Billing_Date]],"YYYY")</f>
        <v>2025</v>
      </c>
      <c r="T1919" s="75">
        <v>45871</v>
      </c>
      <c r="U1919" s="72" t="s">
        <v>37</v>
      </c>
      <c r="V1919" s="72">
        <f>IF(Table15[[#This Row],[Payment_Status]]="Paid",1,0)</f>
        <v>0</v>
      </c>
      <c r="W1919" s="72">
        <f>IF(Table15[[#This Row],[Payment_Status]]="Unpaid",1,0)</f>
        <v>0</v>
      </c>
      <c r="X1919" s="72">
        <f>IF(Table15[[#This Row],[Payment_Status]]="Pending",1,0)</f>
        <v>1</v>
      </c>
      <c r="Y1919" s="72" t="s">
        <v>43</v>
      </c>
      <c r="Z1919" s="72" t="s">
        <v>30</v>
      </c>
      <c r="AA1919" s="72" t="s">
        <v>31</v>
      </c>
      <c r="AB1919" s="72">
        <v>197.59</v>
      </c>
      <c r="AC1919" s="72">
        <v>100.55</v>
      </c>
      <c r="AD1919" s="72" t="s">
        <v>32</v>
      </c>
      <c r="AE1919" s="73">
        <v>44469</v>
      </c>
      <c r="AF1919" s="72">
        <v>33</v>
      </c>
      <c r="AG1919" s="76" t="s">
        <v>40</v>
      </c>
    </row>
    <row r="1920" spans="5:33" x14ac:dyDescent="0.3">
      <c r="E1920" s="71" t="s">
        <v>3853</v>
      </c>
      <c r="F1920" s="72" t="s">
        <v>5915</v>
      </c>
      <c r="G1920" s="72" t="s">
        <v>7935</v>
      </c>
      <c r="H1920" s="72" t="s">
        <v>26</v>
      </c>
      <c r="I1920" s="72" t="s">
        <v>8025</v>
      </c>
      <c r="J1920" s="72" t="s">
        <v>8020</v>
      </c>
      <c r="K1920" s="72" t="s">
        <v>3854</v>
      </c>
      <c r="L1920" s="73">
        <v>45650</v>
      </c>
      <c r="M1920" s="74">
        <v>0.75369212962962961</v>
      </c>
      <c r="N1920" s="72">
        <v>377.07</v>
      </c>
      <c r="O1920" s="72">
        <v>1171.19</v>
      </c>
      <c r="P1920" s="72">
        <v>1548.26</v>
      </c>
      <c r="Q1920" s="72">
        <v>1926.94</v>
      </c>
      <c r="R1920" s="75">
        <v>45818</v>
      </c>
      <c r="S1920" s="72" t="str">
        <f>TEXT(Table15[[#This Row],[Billing_Date]],"YYYY")</f>
        <v>2025</v>
      </c>
      <c r="T1920" s="75">
        <v>45869</v>
      </c>
      <c r="U1920" s="72" t="s">
        <v>28</v>
      </c>
      <c r="V1920" s="72">
        <f>IF(Table15[[#This Row],[Payment_Status]]="Paid",1,0)</f>
        <v>1</v>
      </c>
      <c r="W1920" s="72">
        <f>IF(Table15[[#This Row],[Payment_Status]]="Unpaid",1,0)</f>
        <v>0</v>
      </c>
      <c r="X1920" s="72">
        <f>IF(Table15[[#This Row],[Payment_Status]]="Pending",1,0)</f>
        <v>0</v>
      </c>
      <c r="Y1920" s="72" t="s">
        <v>50</v>
      </c>
      <c r="Z1920" s="72" t="s">
        <v>39</v>
      </c>
      <c r="AA1920" s="72" t="s">
        <v>85</v>
      </c>
      <c r="AB1920" s="72">
        <v>261.87</v>
      </c>
      <c r="AC1920" s="72">
        <v>115.2</v>
      </c>
      <c r="AD1920" s="72" t="s">
        <v>46</v>
      </c>
      <c r="AE1920" s="73">
        <v>44678</v>
      </c>
      <c r="AF1920" s="72">
        <v>67</v>
      </c>
      <c r="AG1920" s="76" t="s">
        <v>33</v>
      </c>
    </row>
    <row r="1921" spans="5:33" x14ac:dyDescent="0.3">
      <c r="E1921" s="71" t="s">
        <v>3855</v>
      </c>
      <c r="F1921" s="72" t="s">
        <v>5916</v>
      </c>
      <c r="G1921" s="72" t="s">
        <v>7936</v>
      </c>
      <c r="H1921" s="72" t="s">
        <v>35</v>
      </c>
      <c r="I1921" s="72" t="s">
        <v>8030</v>
      </c>
      <c r="J1921" s="72" t="s">
        <v>8023</v>
      </c>
      <c r="K1921" s="72" t="s">
        <v>3856</v>
      </c>
      <c r="L1921" s="73">
        <v>45624</v>
      </c>
      <c r="M1921" s="74">
        <v>0.4745949074074074</v>
      </c>
      <c r="N1921" s="72">
        <v>481.6</v>
      </c>
      <c r="O1921" s="72">
        <v>4863.51</v>
      </c>
      <c r="P1921" s="72">
        <v>5345.11</v>
      </c>
      <c r="Q1921" s="72">
        <v>2860.75</v>
      </c>
      <c r="R1921" s="75">
        <v>45649</v>
      </c>
      <c r="S1921" s="72" t="str">
        <f>TEXT(Table15[[#This Row],[Billing_Date]],"YYYY")</f>
        <v>2024</v>
      </c>
      <c r="T1921" s="75">
        <v>45861</v>
      </c>
      <c r="U1921" s="72" t="s">
        <v>49</v>
      </c>
      <c r="V1921" s="72">
        <f>IF(Table15[[#This Row],[Payment_Status]]="Paid",1,0)</f>
        <v>0</v>
      </c>
      <c r="W1921" s="72">
        <f>IF(Table15[[#This Row],[Payment_Status]]="Unpaid",1,0)</f>
        <v>1</v>
      </c>
      <c r="X1921" s="72">
        <f>IF(Table15[[#This Row],[Payment_Status]]="Pending",1,0)</f>
        <v>0</v>
      </c>
      <c r="Y1921" s="72" t="s">
        <v>58</v>
      </c>
      <c r="Z1921" s="72" t="s">
        <v>44</v>
      </c>
      <c r="AA1921" s="72" t="s">
        <v>85</v>
      </c>
      <c r="AB1921" s="72">
        <v>220.61</v>
      </c>
      <c r="AC1921" s="72">
        <v>260.99</v>
      </c>
      <c r="AD1921" s="72" t="s">
        <v>46</v>
      </c>
      <c r="AE1921" s="73">
        <v>42539</v>
      </c>
      <c r="AF1921" s="72">
        <v>54</v>
      </c>
      <c r="AG1921" s="76" t="s">
        <v>40</v>
      </c>
    </row>
    <row r="1922" spans="5:33" x14ac:dyDescent="0.3">
      <c r="E1922" s="71" t="s">
        <v>3857</v>
      </c>
      <c r="F1922" s="72" t="s">
        <v>5917</v>
      </c>
      <c r="G1922" s="72" t="s">
        <v>7937</v>
      </c>
      <c r="H1922" s="72" t="s">
        <v>35</v>
      </c>
      <c r="I1922" s="72" t="s">
        <v>8028</v>
      </c>
      <c r="J1922" s="72" t="s">
        <v>8022</v>
      </c>
      <c r="K1922" s="72" t="s">
        <v>3858</v>
      </c>
      <c r="L1922" s="73">
        <v>45536</v>
      </c>
      <c r="M1922" s="74">
        <v>0.15884259259259259</v>
      </c>
      <c r="N1922" s="72">
        <v>110.25</v>
      </c>
      <c r="O1922" s="72">
        <v>2197.37</v>
      </c>
      <c r="P1922" s="72">
        <v>2307.62</v>
      </c>
      <c r="Q1922" s="72">
        <v>575.15</v>
      </c>
      <c r="R1922" s="75">
        <v>45749</v>
      </c>
      <c r="S1922" s="72" t="str">
        <f>TEXT(Table15[[#This Row],[Billing_Date]],"YYYY")</f>
        <v>2025</v>
      </c>
      <c r="T1922" s="75">
        <v>45885</v>
      </c>
      <c r="U1922" s="72" t="s">
        <v>28</v>
      </c>
      <c r="V1922" s="72">
        <f>IF(Table15[[#This Row],[Payment_Status]]="Paid",1,0)</f>
        <v>1</v>
      </c>
      <c r="W1922" s="72">
        <f>IF(Table15[[#This Row],[Payment_Status]]="Unpaid",1,0)</f>
        <v>0</v>
      </c>
      <c r="X1922" s="72">
        <f>IF(Table15[[#This Row],[Payment_Status]]="Pending",1,0)</f>
        <v>0</v>
      </c>
      <c r="Y1922" s="72" t="s">
        <v>58</v>
      </c>
      <c r="Z1922" s="72" t="s">
        <v>39</v>
      </c>
      <c r="AA1922" s="72" t="s">
        <v>85</v>
      </c>
      <c r="AB1922" s="72">
        <v>70.64</v>
      </c>
      <c r="AC1922" s="72">
        <v>39.61</v>
      </c>
      <c r="AD1922" s="72" t="s">
        <v>46</v>
      </c>
      <c r="AE1922" s="73">
        <v>45272</v>
      </c>
      <c r="AF1922" s="72">
        <v>49</v>
      </c>
      <c r="AG1922" s="76" t="s">
        <v>64</v>
      </c>
    </row>
    <row r="1923" spans="5:33" x14ac:dyDescent="0.3">
      <c r="E1923" s="71" t="s">
        <v>3859</v>
      </c>
      <c r="F1923" s="72" t="s">
        <v>5918</v>
      </c>
      <c r="G1923" s="72" t="s">
        <v>7938</v>
      </c>
      <c r="H1923" s="72" t="s">
        <v>26</v>
      </c>
      <c r="I1923" s="72" t="s">
        <v>8026</v>
      </c>
      <c r="J1923" s="72" t="s">
        <v>8021</v>
      </c>
      <c r="K1923" s="72" t="s">
        <v>3860</v>
      </c>
      <c r="L1923" s="73">
        <v>45614</v>
      </c>
      <c r="M1923" s="74">
        <v>0.19796296296296295</v>
      </c>
      <c r="N1923" s="72">
        <v>310.89</v>
      </c>
      <c r="O1923" s="72">
        <v>3849.19</v>
      </c>
      <c r="P1923" s="72">
        <v>4160.08</v>
      </c>
      <c r="Q1923" s="72">
        <v>1996.27</v>
      </c>
      <c r="R1923" s="75">
        <v>45798</v>
      </c>
      <c r="S1923" s="72" t="str">
        <f>TEXT(Table15[[#This Row],[Billing_Date]],"YYYY")</f>
        <v>2025</v>
      </c>
      <c r="T1923" s="75">
        <v>45874</v>
      </c>
      <c r="U1923" s="72" t="s">
        <v>49</v>
      </c>
      <c r="V1923" s="72">
        <f>IF(Table15[[#This Row],[Payment_Status]]="Paid",1,0)</f>
        <v>0</v>
      </c>
      <c r="W1923" s="72">
        <f>IF(Table15[[#This Row],[Payment_Status]]="Unpaid",1,0)</f>
        <v>1</v>
      </c>
      <c r="X1923" s="72">
        <f>IF(Table15[[#This Row],[Payment_Status]]="Pending",1,0)</f>
        <v>0</v>
      </c>
      <c r="Y1923" s="72" t="s">
        <v>29</v>
      </c>
      <c r="Z1923" s="72" t="s">
        <v>44</v>
      </c>
      <c r="AA1923" s="72" t="s">
        <v>45</v>
      </c>
      <c r="AB1923" s="72">
        <v>181.39</v>
      </c>
      <c r="AC1923" s="72">
        <v>129.5</v>
      </c>
      <c r="AD1923" s="72" t="s">
        <v>32</v>
      </c>
      <c r="AE1923" s="73">
        <v>42535</v>
      </c>
      <c r="AF1923" s="72">
        <v>38</v>
      </c>
      <c r="AG1923" s="76" t="s">
        <v>64</v>
      </c>
    </row>
    <row r="1924" spans="5:33" x14ac:dyDescent="0.3">
      <c r="E1924" s="71" t="s">
        <v>3861</v>
      </c>
      <c r="F1924" s="72" t="s">
        <v>5919</v>
      </c>
      <c r="G1924" s="72" t="s">
        <v>7939</v>
      </c>
      <c r="H1924" s="72" t="s">
        <v>26</v>
      </c>
      <c r="I1924" s="72" t="s">
        <v>8025</v>
      </c>
      <c r="J1924" s="72" t="s">
        <v>8020</v>
      </c>
      <c r="K1924" s="72" t="s">
        <v>3862</v>
      </c>
      <c r="L1924" s="73">
        <v>45827</v>
      </c>
      <c r="M1924" s="74">
        <v>0.31255787037037036</v>
      </c>
      <c r="N1924" s="72">
        <v>236.52</v>
      </c>
      <c r="O1924" s="72">
        <v>3057.26</v>
      </c>
      <c r="P1924" s="72">
        <v>3293.78</v>
      </c>
      <c r="Q1924" s="72">
        <v>1430.77</v>
      </c>
      <c r="R1924" s="75">
        <v>45830</v>
      </c>
      <c r="S1924" s="72" t="str">
        <f>TEXT(Table15[[#This Row],[Billing_Date]],"YYYY")</f>
        <v>2025</v>
      </c>
      <c r="T1924" s="75">
        <v>45860</v>
      </c>
      <c r="U1924" s="72" t="s">
        <v>28</v>
      </c>
      <c r="V1924" s="72">
        <f>IF(Table15[[#This Row],[Payment_Status]]="Paid",1,0)</f>
        <v>1</v>
      </c>
      <c r="W1924" s="72">
        <f>IF(Table15[[#This Row],[Payment_Status]]="Unpaid",1,0)</f>
        <v>0</v>
      </c>
      <c r="X1924" s="72">
        <f>IF(Table15[[#This Row],[Payment_Status]]="Pending",1,0)</f>
        <v>0</v>
      </c>
      <c r="Y1924" s="72" t="s">
        <v>58</v>
      </c>
      <c r="Z1924" s="72" t="s">
        <v>30</v>
      </c>
      <c r="AA1924" s="72" t="s">
        <v>85</v>
      </c>
      <c r="AB1924" s="72">
        <v>119.22</v>
      </c>
      <c r="AC1924" s="72">
        <v>117.3</v>
      </c>
      <c r="AD1924" s="72" t="s">
        <v>46</v>
      </c>
      <c r="AE1924" s="73">
        <v>45170</v>
      </c>
      <c r="AF1924" s="72">
        <v>57</v>
      </c>
      <c r="AG1924" s="76" t="s">
        <v>40</v>
      </c>
    </row>
    <row r="1925" spans="5:33" x14ac:dyDescent="0.3">
      <c r="E1925" s="71" t="s">
        <v>3863</v>
      </c>
      <c r="F1925" s="72" t="s">
        <v>5920</v>
      </c>
      <c r="G1925" s="72" t="s">
        <v>7940</v>
      </c>
      <c r="H1925" s="72" t="s">
        <v>26</v>
      </c>
      <c r="I1925" s="72" t="s">
        <v>8031</v>
      </c>
      <c r="J1925" s="72" t="s">
        <v>8024</v>
      </c>
      <c r="K1925" s="72" t="s">
        <v>3864</v>
      </c>
      <c r="L1925" s="73">
        <v>45819</v>
      </c>
      <c r="M1925" s="74">
        <v>0.39421296296296299</v>
      </c>
      <c r="N1925" s="72">
        <v>365.57</v>
      </c>
      <c r="O1925" s="72">
        <v>3079.2</v>
      </c>
      <c r="P1925" s="72">
        <v>3444.77</v>
      </c>
      <c r="Q1925" s="72">
        <v>1947.72</v>
      </c>
      <c r="R1925" s="75">
        <v>45823</v>
      </c>
      <c r="S1925" s="72" t="str">
        <f>TEXT(Table15[[#This Row],[Billing_Date]],"YYYY")</f>
        <v>2025</v>
      </c>
      <c r="T1925" s="75">
        <v>45867</v>
      </c>
      <c r="U1925" s="72" t="s">
        <v>37</v>
      </c>
      <c r="V1925" s="72">
        <f>IF(Table15[[#This Row],[Payment_Status]]="Paid",1,0)</f>
        <v>0</v>
      </c>
      <c r="W1925" s="72">
        <f>IF(Table15[[#This Row],[Payment_Status]]="Unpaid",1,0)</f>
        <v>0</v>
      </c>
      <c r="X1925" s="72">
        <f>IF(Table15[[#This Row],[Payment_Status]]="Pending",1,0)</f>
        <v>1</v>
      </c>
      <c r="Y1925" s="72" t="s">
        <v>29</v>
      </c>
      <c r="Z1925" s="72" t="s">
        <v>30</v>
      </c>
      <c r="AA1925" s="72" t="s">
        <v>45</v>
      </c>
      <c r="AB1925" s="72">
        <v>159.94</v>
      </c>
      <c r="AC1925" s="72">
        <v>205.63</v>
      </c>
      <c r="AD1925" s="72" t="s">
        <v>32</v>
      </c>
      <c r="AE1925" s="73">
        <v>44742</v>
      </c>
      <c r="AF1925" s="72">
        <v>74</v>
      </c>
      <c r="AG1925" s="76" t="s">
        <v>40</v>
      </c>
    </row>
    <row r="1926" spans="5:33" x14ac:dyDescent="0.3">
      <c r="E1926" s="71" t="s">
        <v>3865</v>
      </c>
      <c r="F1926" s="72" t="s">
        <v>4842</v>
      </c>
      <c r="G1926" s="72" t="s">
        <v>7941</v>
      </c>
      <c r="H1926" s="72" t="s">
        <v>26</v>
      </c>
      <c r="I1926" s="72" t="s">
        <v>8028</v>
      </c>
      <c r="J1926" s="72" t="s">
        <v>8022</v>
      </c>
      <c r="K1926" s="72" t="s">
        <v>3866</v>
      </c>
      <c r="L1926" s="73">
        <v>45785</v>
      </c>
      <c r="M1926" s="74">
        <v>0.40347222222222223</v>
      </c>
      <c r="N1926" s="72">
        <v>489.96</v>
      </c>
      <c r="O1926" s="72">
        <v>4841.46</v>
      </c>
      <c r="P1926" s="72">
        <v>5331.42</v>
      </c>
      <c r="Q1926" s="72">
        <v>3309.48</v>
      </c>
      <c r="R1926" s="75">
        <v>45788</v>
      </c>
      <c r="S1926" s="72" t="str">
        <f>TEXT(Table15[[#This Row],[Billing_Date]],"YYYY")</f>
        <v>2025</v>
      </c>
      <c r="T1926" s="75">
        <v>45874</v>
      </c>
      <c r="U1926" s="72" t="s">
        <v>28</v>
      </c>
      <c r="V1926" s="72">
        <f>IF(Table15[[#This Row],[Payment_Status]]="Paid",1,0)</f>
        <v>1</v>
      </c>
      <c r="W1926" s="72">
        <f>IF(Table15[[#This Row],[Payment_Status]]="Unpaid",1,0)</f>
        <v>0</v>
      </c>
      <c r="X1926" s="72">
        <f>IF(Table15[[#This Row],[Payment_Status]]="Pending",1,0)</f>
        <v>0</v>
      </c>
      <c r="Y1926" s="72" t="s">
        <v>50</v>
      </c>
      <c r="Z1926" s="72" t="s">
        <v>30</v>
      </c>
      <c r="AA1926" s="72" t="s">
        <v>31</v>
      </c>
      <c r="AB1926" s="72">
        <v>290.62</v>
      </c>
      <c r="AC1926" s="72">
        <v>199.34</v>
      </c>
      <c r="AD1926" s="72" t="s">
        <v>32</v>
      </c>
      <c r="AE1926" s="73">
        <v>43844</v>
      </c>
      <c r="AF1926" s="72">
        <v>22</v>
      </c>
      <c r="AG1926" s="76" t="s">
        <v>33</v>
      </c>
    </row>
    <row r="1927" spans="5:33" x14ac:dyDescent="0.3">
      <c r="E1927" s="71" t="s">
        <v>3867</v>
      </c>
      <c r="F1927" s="72" t="s">
        <v>5921</v>
      </c>
      <c r="G1927" s="72" t="s">
        <v>7942</v>
      </c>
      <c r="H1927" s="72" t="s">
        <v>30</v>
      </c>
      <c r="I1927" s="72" t="s">
        <v>8031</v>
      </c>
      <c r="J1927" s="72" t="s">
        <v>8024</v>
      </c>
      <c r="K1927" s="72" t="s">
        <v>3868</v>
      </c>
      <c r="L1927" s="73">
        <v>45641</v>
      </c>
      <c r="M1927" s="74">
        <v>0.71050925925925923</v>
      </c>
      <c r="N1927" s="72">
        <v>212.85</v>
      </c>
      <c r="O1927" s="72">
        <v>4686.3100000000004</v>
      </c>
      <c r="P1927" s="72">
        <v>4899.16</v>
      </c>
      <c r="Q1927" s="72">
        <v>1475.29</v>
      </c>
      <c r="R1927" s="75">
        <v>45758</v>
      </c>
      <c r="S1927" s="72" t="str">
        <f>TEXT(Table15[[#This Row],[Billing_Date]],"YYYY")</f>
        <v>2025</v>
      </c>
      <c r="T1927" s="75">
        <v>45869</v>
      </c>
      <c r="U1927" s="72" t="s">
        <v>37</v>
      </c>
      <c r="V1927" s="72">
        <f>IF(Table15[[#This Row],[Payment_Status]]="Paid",1,0)</f>
        <v>0</v>
      </c>
      <c r="W1927" s="72">
        <f>IF(Table15[[#This Row],[Payment_Status]]="Unpaid",1,0)</f>
        <v>0</v>
      </c>
      <c r="X1927" s="72">
        <f>IF(Table15[[#This Row],[Payment_Status]]="Pending",1,0)</f>
        <v>1</v>
      </c>
      <c r="Y1927" s="72" t="s">
        <v>58</v>
      </c>
      <c r="Z1927" s="72" t="s">
        <v>44</v>
      </c>
      <c r="AA1927" s="72" t="s">
        <v>31</v>
      </c>
      <c r="AB1927" s="72">
        <v>106.09</v>
      </c>
      <c r="AC1927" s="72">
        <v>106.76</v>
      </c>
      <c r="AD1927" s="72" t="s">
        <v>46</v>
      </c>
      <c r="AE1927" s="73">
        <v>43975</v>
      </c>
      <c r="AF1927" s="72">
        <v>49</v>
      </c>
      <c r="AG1927" s="76" t="s">
        <v>64</v>
      </c>
    </row>
    <row r="1928" spans="5:33" x14ac:dyDescent="0.3">
      <c r="E1928" s="71" t="s">
        <v>3869</v>
      </c>
      <c r="F1928" s="72" t="s">
        <v>5922</v>
      </c>
      <c r="G1928" s="72" t="s">
        <v>7943</v>
      </c>
      <c r="H1928" s="72" t="s">
        <v>26</v>
      </c>
      <c r="I1928" s="72" t="s">
        <v>8031</v>
      </c>
      <c r="J1928" s="72" t="s">
        <v>8024</v>
      </c>
      <c r="K1928" s="72" t="s">
        <v>3870</v>
      </c>
      <c r="L1928" s="73">
        <v>45793</v>
      </c>
      <c r="M1928" s="74">
        <v>0.2129861111111111</v>
      </c>
      <c r="N1928" s="72">
        <v>276.54000000000002</v>
      </c>
      <c r="O1928" s="72">
        <v>2217.67</v>
      </c>
      <c r="P1928" s="72">
        <v>2494.21</v>
      </c>
      <c r="Q1928" s="72">
        <v>1288.5999999999999</v>
      </c>
      <c r="R1928" s="75">
        <v>45794</v>
      </c>
      <c r="S1928" s="72" t="str">
        <f>TEXT(Table15[[#This Row],[Billing_Date]],"YYYY")</f>
        <v>2025</v>
      </c>
      <c r="T1928" s="75">
        <v>45877</v>
      </c>
      <c r="U1928" s="72" t="s">
        <v>37</v>
      </c>
      <c r="V1928" s="72">
        <f>IF(Table15[[#This Row],[Payment_Status]]="Paid",1,0)</f>
        <v>0</v>
      </c>
      <c r="W1928" s="72">
        <f>IF(Table15[[#This Row],[Payment_Status]]="Unpaid",1,0)</f>
        <v>0</v>
      </c>
      <c r="X1928" s="72">
        <f>IF(Table15[[#This Row],[Payment_Status]]="Pending",1,0)</f>
        <v>1</v>
      </c>
      <c r="Y1928" s="72" t="s">
        <v>43</v>
      </c>
      <c r="Z1928" s="72" t="s">
        <v>30</v>
      </c>
      <c r="AA1928" s="72" t="s">
        <v>63</v>
      </c>
      <c r="AB1928" s="72">
        <v>163.56</v>
      </c>
      <c r="AC1928" s="72">
        <v>112.98</v>
      </c>
      <c r="AD1928" s="72" t="s">
        <v>46</v>
      </c>
      <c r="AE1928" s="73">
        <v>43752</v>
      </c>
      <c r="AF1928" s="72">
        <v>38</v>
      </c>
      <c r="AG1928" s="76" t="s">
        <v>64</v>
      </c>
    </row>
    <row r="1929" spans="5:33" x14ac:dyDescent="0.3">
      <c r="E1929" s="71" t="s">
        <v>3871</v>
      </c>
      <c r="F1929" s="72" t="s">
        <v>5923</v>
      </c>
      <c r="G1929" s="72" t="s">
        <v>7944</v>
      </c>
      <c r="H1929" s="72" t="s">
        <v>30</v>
      </c>
      <c r="I1929" s="72" t="s">
        <v>8031</v>
      </c>
      <c r="J1929" s="72" t="s">
        <v>8024</v>
      </c>
      <c r="K1929" s="72" t="s">
        <v>3872</v>
      </c>
      <c r="L1929" s="73">
        <v>45781</v>
      </c>
      <c r="M1929" s="74">
        <v>0.71256944444444448</v>
      </c>
      <c r="N1929" s="72">
        <v>51.94</v>
      </c>
      <c r="O1929" s="72">
        <v>3939.19</v>
      </c>
      <c r="P1929" s="72">
        <v>3991.13</v>
      </c>
      <c r="Q1929" s="72">
        <v>382.4</v>
      </c>
      <c r="R1929" s="75">
        <v>45786</v>
      </c>
      <c r="S1929" s="72" t="str">
        <f>TEXT(Table15[[#This Row],[Billing_Date]],"YYYY")</f>
        <v>2025</v>
      </c>
      <c r="T1929" s="75">
        <v>45872</v>
      </c>
      <c r="U1929" s="72" t="s">
        <v>28</v>
      </c>
      <c r="V1929" s="72">
        <f>IF(Table15[[#This Row],[Payment_Status]]="Paid",1,0)</f>
        <v>1</v>
      </c>
      <c r="W1929" s="72">
        <f>IF(Table15[[#This Row],[Payment_Status]]="Unpaid",1,0)</f>
        <v>0</v>
      </c>
      <c r="X1929" s="72">
        <f>IF(Table15[[#This Row],[Payment_Status]]="Pending",1,0)</f>
        <v>0</v>
      </c>
      <c r="Y1929" s="72" t="s">
        <v>50</v>
      </c>
      <c r="Z1929" s="72" t="s">
        <v>39</v>
      </c>
      <c r="AA1929" s="72" t="s">
        <v>51</v>
      </c>
      <c r="AB1929" s="72">
        <v>24.05</v>
      </c>
      <c r="AC1929" s="72">
        <v>27.89</v>
      </c>
      <c r="AD1929" s="72" t="s">
        <v>32</v>
      </c>
      <c r="AE1929" s="73">
        <v>43976</v>
      </c>
      <c r="AF1929" s="72">
        <v>43</v>
      </c>
      <c r="AG1929" s="76" t="s">
        <v>64</v>
      </c>
    </row>
    <row r="1930" spans="5:33" x14ac:dyDescent="0.3">
      <c r="E1930" s="71" t="s">
        <v>3873</v>
      </c>
      <c r="F1930" s="72" t="s">
        <v>5924</v>
      </c>
      <c r="G1930" s="72" t="s">
        <v>7945</v>
      </c>
      <c r="H1930" s="72" t="s">
        <v>30</v>
      </c>
      <c r="I1930" s="72" t="s">
        <v>8030</v>
      </c>
      <c r="J1930" s="72" t="s">
        <v>8023</v>
      </c>
      <c r="K1930" s="72" t="s">
        <v>3874</v>
      </c>
      <c r="L1930" s="73">
        <v>45724</v>
      </c>
      <c r="M1930" s="74">
        <v>0.34311342592592592</v>
      </c>
      <c r="N1930" s="72">
        <v>328.53</v>
      </c>
      <c r="O1930" s="72">
        <v>1524.51</v>
      </c>
      <c r="P1930" s="72">
        <v>1853.04</v>
      </c>
      <c r="Q1930" s="72">
        <v>1669.23</v>
      </c>
      <c r="R1930" s="75">
        <v>45728</v>
      </c>
      <c r="S1930" s="72" t="str">
        <f>TEXT(Table15[[#This Row],[Billing_Date]],"YYYY")</f>
        <v>2025</v>
      </c>
      <c r="T1930" s="75">
        <v>45886</v>
      </c>
      <c r="U1930" s="72" t="s">
        <v>28</v>
      </c>
      <c r="V1930" s="72">
        <f>IF(Table15[[#This Row],[Payment_Status]]="Paid",1,0)</f>
        <v>1</v>
      </c>
      <c r="W1930" s="72">
        <f>IF(Table15[[#This Row],[Payment_Status]]="Unpaid",1,0)</f>
        <v>0</v>
      </c>
      <c r="X1930" s="72">
        <f>IF(Table15[[#This Row],[Payment_Status]]="Pending",1,0)</f>
        <v>0</v>
      </c>
      <c r="Y1930" s="72" t="s">
        <v>29</v>
      </c>
      <c r="Z1930" s="72" t="s">
        <v>30</v>
      </c>
      <c r="AA1930" s="72" t="s">
        <v>63</v>
      </c>
      <c r="AB1930" s="72">
        <v>209.28</v>
      </c>
      <c r="AC1930" s="72">
        <v>119.25</v>
      </c>
      <c r="AD1930" s="72" t="s">
        <v>46</v>
      </c>
      <c r="AE1930" s="73">
        <v>44169</v>
      </c>
      <c r="AF1930" s="72">
        <v>31</v>
      </c>
      <c r="AG1930" s="76" t="s">
        <v>40</v>
      </c>
    </row>
    <row r="1931" spans="5:33" x14ac:dyDescent="0.3">
      <c r="E1931" s="71" t="s">
        <v>3875</v>
      </c>
      <c r="F1931" s="72" t="s">
        <v>5925</v>
      </c>
      <c r="G1931" s="72" t="s">
        <v>7946</v>
      </c>
      <c r="H1931" s="72" t="s">
        <v>30</v>
      </c>
      <c r="I1931" s="72" t="s">
        <v>8030</v>
      </c>
      <c r="J1931" s="72" t="s">
        <v>8023</v>
      </c>
      <c r="K1931" s="72" t="s">
        <v>3876</v>
      </c>
      <c r="L1931" s="73">
        <v>45565</v>
      </c>
      <c r="M1931" s="74">
        <v>0.78079861111111115</v>
      </c>
      <c r="N1931" s="72">
        <v>473.69</v>
      </c>
      <c r="O1931" s="72">
        <v>1148.3599999999999</v>
      </c>
      <c r="P1931" s="72">
        <v>1622.05</v>
      </c>
      <c r="Q1931" s="72">
        <v>2220.46</v>
      </c>
      <c r="R1931" s="75">
        <v>45623</v>
      </c>
      <c r="S1931" s="72" t="str">
        <f>TEXT(Table15[[#This Row],[Billing_Date]],"YYYY")</f>
        <v>2024</v>
      </c>
      <c r="T1931" s="75">
        <v>45861</v>
      </c>
      <c r="U1931" s="72" t="s">
        <v>37</v>
      </c>
      <c r="V1931" s="72">
        <f>IF(Table15[[#This Row],[Payment_Status]]="Paid",1,0)</f>
        <v>0</v>
      </c>
      <c r="W1931" s="72">
        <f>IF(Table15[[#This Row],[Payment_Status]]="Unpaid",1,0)</f>
        <v>0</v>
      </c>
      <c r="X1931" s="72">
        <f>IF(Table15[[#This Row],[Payment_Status]]="Pending",1,0)</f>
        <v>1</v>
      </c>
      <c r="Y1931" s="72" t="s">
        <v>43</v>
      </c>
      <c r="Z1931" s="72" t="s">
        <v>30</v>
      </c>
      <c r="AA1931" s="72" t="s">
        <v>45</v>
      </c>
      <c r="AB1931" s="72">
        <v>296.70999999999998</v>
      </c>
      <c r="AC1931" s="72">
        <v>176.98</v>
      </c>
      <c r="AD1931" s="72" t="s">
        <v>32</v>
      </c>
      <c r="AE1931" s="73">
        <v>45124</v>
      </c>
      <c r="AF1931" s="72">
        <v>26</v>
      </c>
      <c r="AG1931" s="76" t="s">
        <v>33</v>
      </c>
    </row>
    <row r="1932" spans="5:33" x14ac:dyDescent="0.3">
      <c r="E1932" s="71" t="s">
        <v>3877</v>
      </c>
      <c r="F1932" s="72" t="s">
        <v>5926</v>
      </c>
      <c r="G1932" s="72" t="s">
        <v>7947</v>
      </c>
      <c r="H1932" s="72" t="s">
        <v>26</v>
      </c>
      <c r="I1932" s="72" t="s">
        <v>8026</v>
      </c>
      <c r="J1932" s="72" t="s">
        <v>8021</v>
      </c>
      <c r="K1932" s="72" t="s">
        <v>3878</v>
      </c>
      <c r="L1932" s="73">
        <v>45611</v>
      </c>
      <c r="M1932" s="74">
        <v>0.51143518518518516</v>
      </c>
      <c r="N1932" s="72">
        <v>303.07</v>
      </c>
      <c r="O1932" s="72">
        <v>3000</v>
      </c>
      <c r="P1932" s="72">
        <v>3303.07</v>
      </c>
      <c r="Q1932" s="72">
        <v>1580.49</v>
      </c>
      <c r="R1932" s="75">
        <v>45611</v>
      </c>
      <c r="S1932" s="72" t="str">
        <f>TEXT(Table15[[#This Row],[Billing_Date]],"YYYY")</f>
        <v>2024</v>
      </c>
      <c r="T1932" s="75">
        <v>45877</v>
      </c>
      <c r="U1932" s="72" t="s">
        <v>37</v>
      </c>
      <c r="V1932" s="72">
        <f>IF(Table15[[#This Row],[Payment_Status]]="Paid",1,0)</f>
        <v>0</v>
      </c>
      <c r="W1932" s="72">
        <f>IF(Table15[[#This Row],[Payment_Status]]="Unpaid",1,0)</f>
        <v>0</v>
      </c>
      <c r="X1932" s="72">
        <f>IF(Table15[[#This Row],[Payment_Status]]="Pending",1,0)</f>
        <v>1</v>
      </c>
      <c r="Y1932" s="72" t="s">
        <v>58</v>
      </c>
      <c r="Z1932" s="72" t="s">
        <v>44</v>
      </c>
      <c r="AA1932" s="72" t="s">
        <v>85</v>
      </c>
      <c r="AB1932" s="72">
        <v>124.15</v>
      </c>
      <c r="AC1932" s="72">
        <v>178.92</v>
      </c>
      <c r="AD1932" s="72" t="s">
        <v>32</v>
      </c>
      <c r="AE1932" s="73">
        <v>44101</v>
      </c>
      <c r="AF1932" s="72">
        <v>27</v>
      </c>
      <c r="AG1932" s="76" t="s">
        <v>40</v>
      </c>
    </row>
    <row r="1933" spans="5:33" x14ac:dyDescent="0.3">
      <c r="E1933" s="71" t="s">
        <v>3879</v>
      </c>
      <c r="F1933" s="72" t="s">
        <v>5927</v>
      </c>
      <c r="G1933" s="72" t="s">
        <v>7948</v>
      </c>
      <c r="H1933" s="72" t="s">
        <v>35</v>
      </c>
      <c r="I1933" s="72" t="s">
        <v>8028</v>
      </c>
      <c r="J1933" s="72" t="s">
        <v>8022</v>
      </c>
      <c r="K1933" s="72" t="s">
        <v>3880</v>
      </c>
      <c r="L1933" s="73">
        <v>45741</v>
      </c>
      <c r="M1933" s="74">
        <v>0.54749999999999999</v>
      </c>
      <c r="N1933" s="72">
        <v>369.35</v>
      </c>
      <c r="O1933" s="72">
        <v>1999.51</v>
      </c>
      <c r="P1933" s="72">
        <v>2368.86</v>
      </c>
      <c r="Q1933" s="72">
        <v>2615.38</v>
      </c>
      <c r="R1933" s="75">
        <v>45745</v>
      </c>
      <c r="S1933" s="72" t="str">
        <f>TEXT(Table15[[#This Row],[Billing_Date]],"YYYY")</f>
        <v>2025</v>
      </c>
      <c r="T1933" s="75">
        <v>45869</v>
      </c>
      <c r="U1933" s="72" t="s">
        <v>28</v>
      </c>
      <c r="V1933" s="72">
        <f>IF(Table15[[#This Row],[Payment_Status]]="Paid",1,0)</f>
        <v>1</v>
      </c>
      <c r="W1933" s="72">
        <f>IF(Table15[[#This Row],[Payment_Status]]="Unpaid",1,0)</f>
        <v>0</v>
      </c>
      <c r="X1933" s="72">
        <f>IF(Table15[[#This Row],[Payment_Status]]="Pending",1,0)</f>
        <v>0</v>
      </c>
      <c r="Y1933" s="72" t="s">
        <v>58</v>
      </c>
      <c r="Z1933" s="72" t="s">
        <v>44</v>
      </c>
      <c r="AA1933" s="72" t="s">
        <v>31</v>
      </c>
      <c r="AB1933" s="72">
        <v>225.43</v>
      </c>
      <c r="AC1933" s="72">
        <v>143.91999999999999</v>
      </c>
      <c r="AD1933" s="72" t="s">
        <v>46</v>
      </c>
      <c r="AE1933" s="73">
        <v>44390</v>
      </c>
      <c r="AF1933" s="72">
        <v>26</v>
      </c>
      <c r="AG1933" s="76" t="s">
        <v>64</v>
      </c>
    </row>
    <row r="1934" spans="5:33" x14ac:dyDescent="0.3">
      <c r="E1934" s="71" t="s">
        <v>2401</v>
      </c>
      <c r="F1934" s="72" t="s">
        <v>5928</v>
      </c>
      <c r="G1934" s="72" t="s">
        <v>7949</v>
      </c>
      <c r="H1934" s="72" t="s">
        <v>35</v>
      </c>
      <c r="I1934" s="72" t="s">
        <v>8025</v>
      </c>
      <c r="J1934" s="72" t="s">
        <v>8020</v>
      </c>
      <c r="K1934" s="72" t="s">
        <v>2402</v>
      </c>
      <c r="L1934" s="73">
        <v>45527</v>
      </c>
      <c r="M1934" s="74">
        <v>0.69587962962962968</v>
      </c>
      <c r="N1934" s="72">
        <v>388.13</v>
      </c>
      <c r="O1934" s="72">
        <v>3193.61</v>
      </c>
      <c r="P1934" s="72">
        <v>3581.74</v>
      </c>
      <c r="Q1934" s="72">
        <v>1977.9</v>
      </c>
      <c r="R1934" s="75">
        <v>45834</v>
      </c>
      <c r="S1934" s="72" t="str">
        <f>TEXT(Table15[[#This Row],[Billing_Date]],"YYYY")</f>
        <v>2025</v>
      </c>
      <c r="T1934" s="75">
        <v>45877</v>
      </c>
      <c r="U1934" s="72" t="s">
        <v>37</v>
      </c>
      <c r="V1934" s="72">
        <f>IF(Table15[[#This Row],[Payment_Status]]="Paid",1,0)</f>
        <v>0</v>
      </c>
      <c r="W1934" s="72">
        <f>IF(Table15[[#This Row],[Payment_Status]]="Unpaid",1,0)</f>
        <v>0</v>
      </c>
      <c r="X1934" s="72">
        <f>IF(Table15[[#This Row],[Payment_Status]]="Pending",1,0)</f>
        <v>1</v>
      </c>
      <c r="Y1934" s="72" t="s">
        <v>58</v>
      </c>
      <c r="Z1934" s="72" t="s">
        <v>30</v>
      </c>
      <c r="AA1934" s="72" t="s">
        <v>45</v>
      </c>
      <c r="AB1934" s="72">
        <v>186.08</v>
      </c>
      <c r="AC1934" s="72">
        <v>202.05</v>
      </c>
      <c r="AD1934" s="72" t="s">
        <v>46</v>
      </c>
      <c r="AE1934" s="73">
        <v>43801</v>
      </c>
      <c r="AF1934" s="72">
        <v>19</v>
      </c>
      <c r="AG1934" s="76" t="s">
        <v>64</v>
      </c>
    </row>
    <row r="1935" spans="5:33" x14ac:dyDescent="0.3">
      <c r="E1935" s="71" t="s">
        <v>3883</v>
      </c>
      <c r="F1935" s="72" t="s">
        <v>5929</v>
      </c>
      <c r="G1935" s="72" t="s">
        <v>7950</v>
      </c>
      <c r="H1935" s="72" t="s">
        <v>26</v>
      </c>
      <c r="I1935" s="72" t="s">
        <v>8025</v>
      </c>
      <c r="J1935" s="72" t="s">
        <v>8020</v>
      </c>
      <c r="K1935" s="72" t="s">
        <v>3884</v>
      </c>
      <c r="L1935" s="73">
        <v>45704</v>
      </c>
      <c r="M1935" s="74">
        <v>0.83665509259259263</v>
      </c>
      <c r="N1935" s="72">
        <v>492.25</v>
      </c>
      <c r="O1935" s="72">
        <v>2045.11</v>
      </c>
      <c r="P1935" s="72">
        <v>2537.3599999999901</v>
      </c>
      <c r="Q1935" s="72">
        <v>3471.78</v>
      </c>
      <c r="R1935" s="75">
        <v>45705</v>
      </c>
      <c r="S1935" s="72" t="str">
        <f>TEXT(Table15[[#This Row],[Billing_Date]],"YYYY")</f>
        <v>2025</v>
      </c>
      <c r="T1935" s="75">
        <v>45871</v>
      </c>
      <c r="U1935" s="72" t="s">
        <v>49</v>
      </c>
      <c r="V1935" s="72">
        <f>IF(Table15[[#This Row],[Payment_Status]]="Paid",1,0)</f>
        <v>0</v>
      </c>
      <c r="W1935" s="72">
        <f>IF(Table15[[#This Row],[Payment_Status]]="Unpaid",1,0)</f>
        <v>1</v>
      </c>
      <c r="X1935" s="72">
        <f>IF(Table15[[#This Row],[Payment_Status]]="Pending",1,0)</f>
        <v>0</v>
      </c>
      <c r="Y1935" s="72" t="s">
        <v>29</v>
      </c>
      <c r="Z1935" s="72" t="s">
        <v>44</v>
      </c>
      <c r="AA1935" s="72" t="s">
        <v>31</v>
      </c>
      <c r="AB1935" s="72">
        <v>205.45</v>
      </c>
      <c r="AC1935" s="72">
        <v>286.8</v>
      </c>
      <c r="AD1935" s="72" t="s">
        <v>46</v>
      </c>
      <c r="AE1935" s="73">
        <v>42495</v>
      </c>
      <c r="AF1935" s="72">
        <v>67</v>
      </c>
      <c r="AG1935" s="76" t="s">
        <v>40</v>
      </c>
    </row>
    <row r="1936" spans="5:33" x14ac:dyDescent="0.3">
      <c r="E1936" s="71" t="s">
        <v>2742</v>
      </c>
      <c r="F1936" s="72" t="s">
        <v>5930</v>
      </c>
      <c r="G1936" s="72" t="s">
        <v>7951</v>
      </c>
      <c r="H1936" s="72" t="s">
        <v>35</v>
      </c>
      <c r="I1936" s="72" t="s">
        <v>8029</v>
      </c>
      <c r="J1936" s="72" t="s">
        <v>8020</v>
      </c>
      <c r="K1936" s="72" t="s">
        <v>2743</v>
      </c>
      <c r="L1936" s="73">
        <v>45501</v>
      </c>
      <c r="M1936" s="74">
        <v>0.58083333333333331</v>
      </c>
      <c r="N1936" s="72">
        <v>482.6</v>
      </c>
      <c r="O1936" s="72">
        <v>3184.76</v>
      </c>
      <c r="P1936" s="72">
        <v>3667.36</v>
      </c>
      <c r="Q1936" s="72">
        <v>2585.0300000000002</v>
      </c>
      <c r="R1936" s="75">
        <v>45788</v>
      </c>
      <c r="S1936" s="72" t="str">
        <f>TEXT(Table15[[#This Row],[Billing_Date]],"YYYY")</f>
        <v>2025</v>
      </c>
      <c r="T1936" s="75">
        <v>45866</v>
      </c>
      <c r="U1936" s="72" t="s">
        <v>49</v>
      </c>
      <c r="V1936" s="72">
        <f>IF(Table15[[#This Row],[Payment_Status]]="Paid",1,0)</f>
        <v>0</v>
      </c>
      <c r="W1936" s="72">
        <f>IF(Table15[[#This Row],[Payment_Status]]="Unpaid",1,0)</f>
        <v>1</v>
      </c>
      <c r="X1936" s="72">
        <f>IF(Table15[[#This Row],[Payment_Status]]="Pending",1,0)</f>
        <v>0</v>
      </c>
      <c r="Y1936" s="72" t="s">
        <v>43</v>
      </c>
      <c r="Z1936" s="72" t="s">
        <v>44</v>
      </c>
      <c r="AA1936" s="72" t="s">
        <v>31</v>
      </c>
      <c r="AB1936" s="72">
        <v>229.05</v>
      </c>
      <c r="AC1936" s="72">
        <v>253.55</v>
      </c>
      <c r="AD1936" s="72" t="s">
        <v>32</v>
      </c>
      <c r="AE1936" s="73">
        <v>43966</v>
      </c>
      <c r="AF1936" s="72">
        <v>20</v>
      </c>
      <c r="AG1936" s="76" t="s">
        <v>40</v>
      </c>
    </row>
    <row r="1937" spans="5:33" x14ac:dyDescent="0.3">
      <c r="E1937" s="71" t="s">
        <v>3887</v>
      </c>
      <c r="F1937" s="72" t="s">
        <v>5931</v>
      </c>
      <c r="G1937" s="72" t="s">
        <v>7952</v>
      </c>
      <c r="H1937" s="72" t="s">
        <v>30</v>
      </c>
      <c r="I1937" s="72" t="s">
        <v>8031</v>
      </c>
      <c r="J1937" s="72" t="s">
        <v>8024</v>
      </c>
      <c r="K1937" s="72" t="s">
        <v>3888</v>
      </c>
      <c r="L1937" s="73">
        <v>45496</v>
      </c>
      <c r="M1937" s="74">
        <v>0.7759490740740741</v>
      </c>
      <c r="N1937" s="72">
        <v>476.22</v>
      </c>
      <c r="O1937" s="72">
        <v>3532.01</v>
      </c>
      <c r="P1937" s="72">
        <v>4008.23</v>
      </c>
      <c r="Q1937" s="72">
        <v>3488.9</v>
      </c>
      <c r="R1937" s="75">
        <v>45607</v>
      </c>
      <c r="S1937" s="72" t="str">
        <f>TEXT(Table15[[#This Row],[Billing_Date]],"YYYY")</f>
        <v>2024</v>
      </c>
      <c r="T1937" s="75">
        <v>45858</v>
      </c>
      <c r="U1937" s="72" t="s">
        <v>37</v>
      </c>
      <c r="V1937" s="72">
        <f>IF(Table15[[#This Row],[Payment_Status]]="Paid",1,0)</f>
        <v>0</v>
      </c>
      <c r="W1937" s="72">
        <f>IF(Table15[[#This Row],[Payment_Status]]="Unpaid",1,0)</f>
        <v>0</v>
      </c>
      <c r="X1937" s="72">
        <f>IF(Table15[[#This Row],[Payment_Status]]="Pending",1,0)</f>
        <v>1</v>
      </c>
      <c r="Y1937" s="72" t="s">
        <v>29</v>
      </c>
      <c r="Z1937" s="72" t="s">
        <v>30</v>
      </c>
      <c r="AA1937" s="72" t="s">
        <v>51</v>
      </c>
      <c r="AB1937" s="72">
        <v>194.69</v>
      </c>
      <c r="AC1937" s="72">
        <v>281.52999999999997</v>
      </c>
      <c r="AD1937" s="72" t="s">
        <v>46</v>
      </c>
      <c r="AE1937" s="73">
        <v>43666</v>
      </c>
      <c r="AF1937" s="72">
        <v>53</v>
      </c>
      <c r="AG1937" s="76" t="s">
        <v>40</v>
      </c>
    </row>
    <row r="1938" spans="5:33" x14ac:dyDescent="0.3">
      <c r="E1938" s="71" t="s">
        <v>3889</v>
      </c>
      <c r="F1938" s="72" t="s">
        <v>5932</v>
      </c>
      <c r="G1938" s="72" t="s">
        <v>7953</v>
      </c>
      <c r="H1938" s="72" t="s">
        <v>30</v>
      </c>
      <c r="I1938" s="72" t="s">
        <v>8030</v>
      </c>
      <c r="J1938" s="72" t="s">
        <v>8023</v>
      </c>
      <c r="K1938" s="72" t="s">
        <v>3890</v>
      </c>
      <c r="L1938" s="73">
        <v>45521</v>
      </c>
      <c r="M1938" s="74">
        <v>0.59875</v>
      </c>
      <c r="N1938" s="72">
        <v>490.36</v>
      </c>
      <c r="O1938" s="72">
        <v>4735.99</v>
      </c>
      <c r="P1938" s="72">
        <v>5226.3499999999904</v>
      </c>
      <c r="Q1938" s="72">
        <v>2730.64</v>
      </c>
      <c r="R1938" s="75">
        <v>45523</v>
      </c>
      <c r="S1938" s="72" t="str">
        <f>TEXT(Table15[[#This Row],[Billing_Date]],"YYYY")</f>
        <v>2024</v>
      </c>
      <c r="T1938" s="75">
        <v>45868</v>
      </c>
      <c r="U1938" s="72" t="s">
        <v>49</v>
      </c>
      <c r="V1938" s="72">
        <f>IF(Table15[[#This Row],[Payment_Status]]="Paid",1,0)</f>
        <v>0</v>
      </c>
      <c r="W1938" s="72">
        <f>IF(Table15[[#This Row],[Payment_Status]]="Unpaid",1,0)</f>
        <v>1</v>
      </c>
      <c r="X1938" s="72">
        <f>IF(Table15[[#This Row],[Payment_Status]]="Pending",1,0)</f>
        <v>0</v>
      </c>
      <c r="Y1938" s="72" t="s">
        <v>58</v>
      </c>
      <c r="Z1938" s="72" t="s">
        <v>30</v>
      </c>
      <c r="AA1938" s="72" t="s">
        <v>85</v>
      </c>
      <c r="AB1938" s="72">
        <v>257.87</v>
      </c>
      <c r="AC1938" s="72">
        <v>232.49</v>
      </c>
      <c r="AD1938" s="72" t="s">
        <v>32</v>
      </c>
      <c r="AE1938" s="73">
        <v>44406</v>
      </c>
      <c r="AF1938" s="72">
        <v>59</v>
      </c>
      <c r="AG1938" s="76" t="s">
        <v>33</v>
      </c>
    </row>
    <row r="1939" spans="5:33" x14ac:dyDescent="0.3">
      <c r="E1939" s="71" t="s">
        <v>3891</v>
      </c>
      <c r="F1939" s="72" t="s">
        <v>5933</v>
      </c>
      <c r="G1939" s="72" t="s">
        <v>7954</v>
      </c>
      <c r="H1939" s="72" t="s">
        <v>26</v>
      </c>
      <c r="I1939" s="72" t="s">
        <v>8028</v>
      </c>
      <c r="J1939" s="72" t="s">
        <v>8022</v>
      </c>
      <c r="K1939" s="72" t="s">
        <v>3892</v>
      </c>
      <c r="L1939" s="73">
        <v>45813</v>
      </c>
      <c r="M1939" s="74">
        <v>0.83189814814814811</v>
      </c>
      <c r="N1939" s="72">
        <v>22.22</v>
      </c>
      <c r="O1939" s="72">
        <v>1152.55</v>
      </c>
      <c r="P1939" s="72">
        <v>1174.77</v>
      </c>
      <c r="Q1939" s="72">
        <v>137.77000000000001</v>
      </c>
      <c r="R1939" s="75">
        <v>45820</v>
      </c>
      <c r="S1939" s="72" t="str">
        <f>TEXT(Table15[[#This Row],[Billing_Date]],"YYYY")</f>
        <v>2025</v>
      </c>
      <c r="T1939" s="75">
        <v>45878</v>
      </c>
      <c r="U1939" s="72" t="s">
        <v>49</v>
      </c>
      <c r="V1939" s="72">
        <f>IF(Table15[[#This Row],[Payment_Status]]="Paid",1,0)</f>
        <v>0</v>
      </c>
      <c r="W1939" s="72">
        <f>IF(Table15[[#This Row],[Payment_Status]]="Unpaid",1,0)</f>
        <v>1</v>
      </c>
      <c r="X1939" s="72">
        <f>IF(Table15[[#This Row],[Payment_Status]]="Pending",1,0)</f>
        <v>0</v>
      </c>
      <c r="Y1939" s="72" t="s">
        <v>43</v>
      </c>
      <c r="Z1939" s="72" t="s">
        <v>39</v>
      </c>
      <c r="AA1939" s="72" t="s">
        <v>51</v>
      </c>
      <c r="AB1939" s="72">
        <v>9.7799999999999994</v>
      </c>
      <c r="AC1939" s="72">
        <v>12.44</v>
      </c>
      <c r="AD1939" s="72" t="s">
        <v>46</v>
      </c>
      <c r="AE1939" s="73">
        <v>43254</v>
      </c>
      <c r="AF1939" s="72">
        <v>68</v>
      </c>
      <c r="AG1939" s="76" t="s">
        <v>40</v>
      </c>
    </row>
    <row r="1940" spans="5:33" x14ac:dyDescent="0.3">
      <c r="E1940" s="71" t="s">
        <v>3893</v>
      </c>
      <c r="F1940" s="72" t="s">
        <v>5934</v>
      </c>
      <c r="G1940" s="72" t="s">
        <v>7955</v>
      </c>
      <c r="H1940" s="72" t="s">
        <v>26</v>
      </c>
      <c r="I1940" s="72" t="s">
        <v>8031</v>
      </c>
      <c r="J1940" s="72" t="s">
        <v>8024</v>
      </c>
      <c r="K1940" s="72" t="s">
        <v>3894</v>
      </c>
      <c r="L1940" s="73">
        <v>45693</v>
      </c>
      <c r="M1940" s="74">
        <v>0.85563657407407412</v>
      </c>
      <c r="N1940" s="72">
        <v>186.81</v>
      </c>
      <c r="O1940" s="72">
        <v>2401.75</v>
      </c>
      <c r="P1940" s="72">
        <v>2588.56</v>
      </c>
      <c r="Q1940" s="72">
        <v>1330.37</v>
      </c>
      <c r="R1940" s="75">
        <v>45829</v>
      </c>
      <c r="S1940" s="72" t="str">
        <f>TEXT(Table15[[#This Row],[Billing_Date]],"YYYY")</f>
        <v>2025</v>
      </c>
      <c r="T1940" s="75">
        <v>45880</v>
      </c>
      <c r="U1940" s="72" t="s">
        <v>28</v>
      </c>
      <c r="V1940" s="72">
        <f>IF(Table15[[#This Row],[Payment_Status]]="Paid",1,0)</f>
        <v>1</v>
      </c>
      <c r="W1940" s="72">
        <f>IF(Table15[[#This Row],[Payment_Status]]="Unpaid",1,0)</f>
        <v>0</v>
      </c>
      <c r="X1940" s="72">
        <f>IF(Table15[[#This Row],[Payment_Status]]="Pending",1,0)</f>
        <v>0</v>
      </c>
      <c r="Y1940" s="72" t="s">
        <v>43</v>
      </c>
      <c r="Z1940" s="72" t="s">
        <v>30</v>
      </c>
      <c r="AA1940" s="72" t="s">
        <v>45</v>
      </c>
      <c r="AB1940" s="72">
        <v>81.91</v>
      </c>
      <c r="AC1940" s="72">
        <v>104.9</v>
      </c>
      <c r="AD1940" s="72" t="s">
        <v>46</v>
      </c>
      <c r="AE1940" s="73">
        <v>44341</v>
      </c>
      <c r="AF1940" s="72">
        <v>20</v>
      </c>
      <c r="AG1940" s="76" t="s">
        <v>64</v>
      </c>
    </row>
    <row r="1941" spans="5:33" x14ac:dyDescent="0.3">
      <c r="E1941" s="71" t="s">
        <v>3711</v>
      </c>
      <c r="F1941" s="72" t="s">
        <v>5935</v>
      </c>
      <c r="G1941" s="72" t="s">
        <v>7956</v>
      </c>
      <c r="H1941" s="72" t="s">
        <v>26</v>
      </c>
      <c r="I1941" s="72" t="s">
        <v>8030</v>
      </c>
      <c r="J1941" s="72" t="s">
        <v>8023</v>
      </c>
      <c r="K1941" s="72" t="s">
        <v>3712</v>
      </c>
      <c r="L1941" s="73">
        <v>45794</v>
      </c>
      <c r="M1941" s="74">
        <v>0.94922453703703702</v>
      </c>
      <c r="N1941" s="72">
        <v>228.86</v>
      </c>
      <c r="O1941" s="72">
        <v>2424.4299999999998</v>
      </c>
      <c r="P1941" s="72">
        <v>2653.29</v>
      </c>
      <c r="Q1941" s="72">
        <v>1140.47</v>
      </c>
      <c r="R1941" s="75">
        <v>45797</v>
      </c>
      <c r="S1941" s="72" t="str">
        <f>TEXT(Table15[[#This Row],[Billing_Date]],"YYYY")</f>
        <v>2025</v>
      </c>
      <c r="T1941" s="75">
        <v>45876</v>
      </c>
      <c r="U1941" s="72" t="s">
        <v>28</v>
      </c>
      <c r="V1941" s="72">
        <f>IF(Table15[[#This Row],[Payment_Status]]="Paid",1,0)</f>
        <v>1</v>
      </c>
      <c r="W1941" s="72">
        <f>IF(Table15[[#This Row],[Payment_Status]]="Unpaid",1,0)</f>
        <v>0</v>
      </c>
      <c r="X1941" s="72">
        <f>IF(Table15[[#This Row],[Payment_Status]]="Pending",1,0)</f>
        <v>0</v>
      </c>
      <c r="Y1941" s="72" t="s">
        <v>29</v>
      </c>
      <c r="Z1941" s="72" t="s">
        <v>39</v>
      </c>
      <c r="AA1941" s="72" t="s">
        <v>85</v>
      </c>
      <c r="AB1941" s="72">
        <v>132.03</v>
      </c>
      <c r="AC1941" s="72">
        <v>96.83</v>
      </c>
      <c r="AD1941" s="72" t="s">
        <v>32</v>
      </c>
      <c r="AE1941" s="73">
        <v>44149</v>
      </c>
      <c r="AF1941" s="72">
        <v>54</v>
      </c>
      <c r="AG1941" s="76" t="s">
        <v>40</v>
      </c>
    </row>
    <row r="1942" spans="5:33" x14ac:dyDescent="0.3">
      <c r="E1942" s="71" t="s">
        <v>3897</v>
      </c>
      <c r="F1942" s="72" t="s">
        <v>5936</v>
      </c>
      <c r="G1942" s="72" t="s">
        <v>7957</v>
      </c>
      <c r="H1942" s="72" t="s">
        <v>30</v>
      </c>
      <c r="I1942" s="72" t="s">
        <v>8030</v>
      </c>
      <c r="J1942" s="72" t="s">
        <v>8023</v>
      </c>
      <c r="K1942" s="72" t="s">
        <v>3898</v>
      </c>
      <c r="L1942" s="73">
        <v>45804</v>
      </c>
      <c r="M1942" s="74">
        <v>6.8009259259259255E-2</v>
      </c>
      <c r="N1942" s="72">
        <v>141.58000000000001</v>
      </c>
      <c r="O1942" s="72">
        <v>4576.54</v>
      </c>
      <c r="P1942" s="72">
        <v>4718.12</v>
      </c>
      <c r="Q1942" s="72">
        <v>861.44</v>
      </c>
      <c r="R1942" s="75">
        <v>45804</v>
      </c>
      <c r="S1942" s="72" t="str">
        <f>TEXT(Table15[[#This Row],[Billing_Date]],"YYYY")</f>
        <v>2025</v>
      </c>
      <c r="T1942" s="75">
        <v>45881</v>
      </c>
      <c r="U1942" s="72" t="s">
        <v>28</v>
      </c>
      <c r="V1942" s="72">
        <f>IF(Table15[[#This Row],[Payment_Status]]="Paid",1,0)</f>
        <v>1</v>
      </c>
      <c r="W1942" s="72">
        <f>IF(Table15[[#This Row],[Payment_Status]]="Unpaid",1,0)</f>
        <v>0</v>
      </c>
      <c r="X1942" s="72">
        <f>IF(Table15[[#This Row],[Payment_Status]]="Pending",1,0)</f>
        <v>0</v>
      </c>
      <c r="Y1942" s="72" t="s">
        <v>50</v>
      </c>
      <c r="Z1942" s="72" t="s">
        <v>44</v>
      </c>
      <c r="AA1942" s="72" t="s">
        <v>45</v>
      </c>
      <c r="AB1942" s="72">
        <v>87.88</v>
      </c>
      <c r="AC1942" s="72">
        <v>53.7</v>
      </c>
      <c r="AD1942" s="72" t="s">
        <v>46</v>
      </c>
      <c r="AE1942" s="73">
        <v>43443</v>
      </c>
      <c r="AF1942" s="72">
        <v>70</v>
      </c>
      <c r="AG1942" s="76" t="s">
        <v>64</v>
      </c>
    </row>
    <row r="1943" spans="5:33" x14ac:dyDescent="0.3">
      <c r="E1943" s="71" t="s">
        <v>3899</v>
      </c>
      <c r="F1943" s="72" t="s">
        <v>5937</v>
      </c>
      <c r="G1943" s="72" t="s">
        <v>7958</v>
      </c>
      <c r="H1943" s="72" t="s">
        <v>35</v>
      </c>
      <c r="I1943" s="72" t="s">
        <v>8028</v>
      </c>
      <c r="J1943" s="72" t="s">
        <v>8022</v>
      </c>
      <c r="K1943" s="72" t="s">
        <v>3900</v>
      </c>
      <c r="L1943" s="73">
        <v>45789</v>
      </c>
      <c r="M1943" s="74">
        <v>0.34020833333333333</v>
      </c>
      <c r="N1943" s="72">
        <v>17.809999999999999</v>
      </c>
      <c r="O1943" s="72">
        <v>2555.4499999999998</v>
      </c>
      <c r="P1943" s="72">
        <v>2573.2599999999902</v>
      </c>
      <c r="Q1943" s="72">
        <v>103.08</v>
      </c>
      <c r="R1943" s="75">
        <v>45791</v>
      </c>
      <c r="S1943" s="72" t="str">
        <f>TEXT(Table15[[#This Row],[Billing_Date]],"YYYY")</f>
        <v>2025</v>
      </c>
      <c r="T1943" s="75">
        <v>45867</v>
      </c>
      <c r="U1943" s="72" t="s">
        <v>37</v>
      </c>
      <c r="V1943" s="72">
        <f>IF(Table15[[#This Row],[Payment_Status]]="Paid",1,0)</f>
        <v>0</v>
      </c>
      <c r="W1943" s="72">
        <f>IF(Table15[[#This Row],[Payment_Status]]="Unpaid",1,0)</f>
        <v>0</v>
      </c>
      <c r="X1943" s="72">
        <f>IF(Table15[[#This Row],[Payment_Status]]="Pending",1,0)</f>
        <v>1</v>
      </c>
      <c r="Y1943" s="72" t="s">
        <v>58</v>
      </c>
      <c r="Z1943" s="72" t="s">
        <v>39</v>
      </c>
      <c r="AA1943" s="72" t="s">
        <v>45</v>
      </c>
      <c r="AB1943" s="72">
        <v>8.9</v>
      </c>
      <c r="AC1943" s="72">
        <v>8.91</v>
      </c>
      <c r="AD1943" s="72" t="s">
        <v>46</v>
      </c>
      <c r="AE1943" s="73">
        <v>44695</v>
      </c>
      <c r="AF1943" s="72">
        <v>59</v>
      </c>
      <c r="AG1943" s="76" t="s">
        <v>33</v>
      </c>
    </row>
    <row r="1944" spans="5:33" x14ac:dyDescent="0.3">
      <c r="E1944" s="71" t="s">
        <v>3901</v>
      </c>
      <c r="F1944" s="72" t="s">
        <v>5938</v>
      </c>
      <c r="G1944" s="72" t="s">
        <v>7959</v>
      </c>
      <c r="H1944" s="72" t="s">
        <v>26</v>
      </c>
      <c r="I1944" s="72" t="s">
        <v>8028</v>
      </c>
      <c r="J1944" s="72" t="s">
        <v>8022</v>
      </c>
      <c r="K1944" s="72" t="s">
        <v>3902</v>
      </c>
      <c r="L1944" s="73">
        <v>45706</v>
      </c>
      <c r="M1944" s="74">
        <v>0.64671296296296299</v>
      </c>
      <c r="N1944" s="72">
        <v>136.03</v>
      </c>
      <c r="O1944" s="72">
        <v>1142.8900000000001</v>
      </c>
      <c r="P1944" s="72">
        <v>1278.92</v>
      </c>
      <c r="Q1944" s="72">
        <v>897.01</v>
      </c>
      <c r="R1944" s="75">
        <v>45709</v>
      </c>
      <c r="S1944" s="72" t="str">
        <f>TEXT(Table15[[#This Row],[Billing_Date]],"YYYY")</f>
        <v>2025</v>
      </c>
      <c r="T1944" s="75">
        <v>45868</v>
      </c>
      <c r="U1944" s="72" t="s">
        <v>37</v>
      </c>
      <c r="V1944" s="72">
        <f>IF(Table15[[#This Row],[Payment_Status]]="Paid",1,0)</f>
        <v>0</v>
      </c>
      <c r="W1944" s="72">
        <f>IF(Table15[[#This Row],[Payment_Status]]="Unpaid",1,0)</f>
        <v>0</v>
      </c>
      <c r="X1944" s="72">
        <f>IF(Table15[[#This Row],[Payment_Status]]="Pending",1,0)</f>
        <v>1</v>
      </c>
      <c r="Y1944" s="72" t="s">
        <v>29</v>
      </c>
      <c r="Z1944" s="72" t="s">
        <v>39</v>
      </c>
      <c r="AA1944" s="72" t="s">
        <v>51</v>
      </c>
      <c r="AB1944" s="72">
        <v>82.22</v>
      </c>
      <c r="AC1944" s="72">
        <v>53.81</v>
      </c>
      <c r="AD1944" s="72" t="s">
        <v>46</v>
      </c>
      <c r="AE1944" s="73">
        <v>44777</v>
      </c>
      <c r="AF1944" s="72">
        <v>63</v>
      </c>
      <c r="AG1944" s="76" t="s">
        <v>64</v>
      </c>
    </row>
    <row r="1945" spans="5:33" x14ac:dyDescent="0.3">
      <c r="E1945" s="71" t="s">
        <v>3903</v>
      </c>
      <c r="F1945" s="72" t="s">
        <v>5939</v>
      </c>
      <c r="G1945" s="72" t="s">
        <v>7960</v>
      </c>
      <c r="H1945" s="72" t="s">
        <v>30</v>
      </c>
      <c r="I1945" s="72" t="s">
        <v>8028</v>
      </c>
      <c r="J1945" s="72" t="s">
        <v>8022</v>
      </c>
      <c r="K1945" s="72" t="s">
        <v>3904</v>
      </c>
      <c r="L1945" s="73">
        <v>45802</v>
      </c>
      <c r="M1945" s="74">
        <v>0.7071412037037037</v>
      </c>
      <c r="N1945" s="72">
        <v>404.74</v>
      </c>
      <c r="O1945" s="72">
        <v>4509.05</v>
      </c>
      <c r="P1945" s="72">
        <v>4913.79</v>
      </c>
      <c r="Q1945" s="72">
        <v>2540.13</v>
      </c>
      <c r="R1945" s="75">
        <v>45802</v>
      </c>
      <c r="S1945" s="72" t="str">
        <f>TEXT(Table15[[#This Row],[Billing_Date]],"YYYY")</f>
        <v>2025</v>
      </c>
      <c r="T1945" s="75">
        <v>45884</v>
      </c>
      <c r="U1945" s="72" t="s">
        <v>28</v>
      </c>
      <c r="V1945" s="72">
        <f>IF(Table15[[#This Row],[Payment_Status]]="Paid",1,0)</f>
        <v>1</v>
      </c>
      <c r="W1945" s="72">
        <f>IF(Table15[[#This Row],[Payment_Status]]="Unpaid",1,0)</f>
        <v>0</v>
      </c>
      <c r="X1945" s="72">
        <f>IF(Table15[[#This Row],[Payment_Status]]="Pending",1,0)</f>
        <v>0</v>
      </c>
      <c r="Y1945" s="72" t="s">
        <v>43</v>
      </c>
      <c r="Z1945" s="72" t="s">
        <v>30</v>
      </c>
      <c r="AA1945" s="72" t="s">
        <v>85</v>
      </c>
      <c r="AB1945" s="72">
        <v>173.96</v>
      </c>
      <c r="AC1945" s="72">
        <v>230.78</v>
      </c>
      <c r="AD1945" s="72" t="s">
        <v>32</v>
      </c>
      <c r="AE1945" s="73">
        <v>44050</v>
      </c>
      <c r="AF1945" s="72">
        <v>52</v>
      </c>
      <c r="AG1945" s="76" t="s">
        <v>33</v>
      </c>
    </row>
    <row r="1946" spans="5:33" x14ac:dyDescent="0.3">
      <c r="E1946" s="71" t="s">
        <v>3905</v>
      </c>
      <c r="F1946" s="72" t="s">
        <v>5940</v>
      </c>
      <c r="G1946" s="72" t="s">
        <v>7961</v>
      </c>
      <c r="H1946" s="72" t="s">
        <v>26</v>
      </c>
      <c r="I1946" s="72" t="s">
        <v>8031</v>
      </c>
      <c r="J1946" s="72" t="s">
        <v>8024</v>
      </c>
      <c r="K1946" s="72" t="s">
        <v>3906</v>
      </c>
      <c r="L1946" s="73">
        <v>45850</v>
      </c>
      <c r="M1946" s="74">
        <v>0.15834490740740742</v>
      </c>
      <c r="N1946" s="72">
        <v>220.75</v>
      </c>
      <c r="O1946" s="72">
        <v>2041.15</v>
      </c>
      <c r="P1946" s="72">
        <v>2261.9</v>
      </c>
      <c r="Q1946" s="72">
        <v>1308.99</v>
      </c>
      <c r="R1946" s="75">
        <v>45852</v>
      </c>
      <c r="S1946" s="72" t="str">
        <f>TEXT(Table15[[#This Row],[Billing_Date]],"YYYY")</f>
        <v>2025</v>
      </c>
      <c r="T1946" s="75">
        <v>45881</v>
      </c>
      <c r="U1946" s="72" t="s">
        <v>28</v>
      </c>
      <c r="V1946" s="72">
        <f>IF(Table15[[#This Row],[Payment_Status]]="Paid",1,0)</f>
        <v>1</v>
      </c>
      <c r="W1946" s="72">
        <f>IF(Table15[[#This Row],[Payment_Status]]="Unpaid",1,0)</f>
        <v>0</v>
      </c>
      <c r="X1946" s="72">
        <f>IF(Table15[[#This Row],[Payment_Status]]="Pending",1,0)</f>
        <v>0</v>
      </c>
      <c r="Y1946" s="72" t="s">
        <v>29</v>
      </c>
      <c r="Z1946" s="72" t="s">
        <v>44</v>
      </c>
      <c r="AA1946" s="72" t="s">
        <v>31</v>
      </c>
      <c r="AB1946" s="72">
        <v>132.91999999999999</v>
      </c>
      <c r="AC1946" s="72">
        <v>87.83</v>
      </c>
      <c r="AD1946" s="72" t="s">
        <v>32</v>
      </c>
      <c r="AE1946" s="73">
        <v>42304</v>
      </c>
      <c r="AF1946" s="72">
        <v>28</v>
      </c>
      <c r="AG1946" s="76" t="s">
        <v>40</v>
      </c>
    </row>
    <row r="1947" spans="5:33" x14ac:dyDescent="0.3">
      <c r="E1947" s="71" t="s">
        <v>3907</v>
      </c>
      <c r="F1947" s="72" t="s">
        <v>5941</v>
      </c>
      <c r="G1947" s="72" t="s">
        <v>7962</v>
      </c>
      <c r="H1947" s="72" t="s">
        <v>35</v>
      </c>
      <c r="I1947" s="72" t="s">
        <v>8026</v>
      </c>
      <c r="J1947" s="72" t="s">
        <v>8021</v>
      </c>
      <c r="K1947" s="72" t="s">
        <v>3908</v>
      </c>
      <c r="L1947" s="73">
        <v>45697</v>
      </c>
      <c r="M1947" s="74">
        <v>0.63395833333333329</v>
      </c>
      <c r="N1947" s="72">
        <v>125.79</v>
      </c>
      <c r="O1947" s="72">
        <v>4762.24</v>
      </c>
      <c r="P1947" s="72">
        <v>4888.03</v>
      </c>
      <c r="Q1947" s="72">
        <v>835.88</v>
      </c>
      <c r="R1947" s="75">
        <v>45814</v>
      </c>
      <c r="S1947" s="72" t="str">
        <f>TEXT(Table15[[#This Row],[Billing_Date]],"YYYY")</f>
        <v>2025</v>
      </c>
      <c r="T1947" s="75">
        <v>45859</v>
      </c>
      <c r="U1947" s="72" t="s">
        <v>49</v>
      </c>
      <c r="V1947" s="72">
        <f>IF(Table15[[#This Row],[Payment_Status]]="Paid",1,0)</f>
        <v>0</v>
      </c>
      <c r="W1947" s="72">
        <f>IF(Table15[[#This Row],[Payment_Status]]="Unpaid",1,0)</f>
        <v>1</v>
      </c>
      <c r="X1947" s="72">
        <f>IF(Table15[[#This Row],[Payment_Status]]="Pending",1,0)</f>
        <v>0</v>
      </c>
      <c r="Y1947" s="72" t="s">
        <v>50</v>
      </c>
      <c r="Z1947" s="72" t="s">
        <v>39</v>
      </c>
      <c r="AA1947" s="72" t="s">
        <v>85</v>
      </c>
      <c r="AB1947" s="72">
        <v>55.33</v>
      </c>
      <c r="AC1947" s="72">
        <v>70.459999999999994</v>
      </c>
      <c r="AD1947" s="72" t="s">
        <v>32</v>
      </c>
      <c r="AE1947" s="73">
        <v>42366</v>
      </c>
      <c r="AF1947" s="72">
        <v>65</v>
      </c>
      <c r="AG1947" s="76" t="s">
        <v>33</v>
      </c>
    </row>
    <row r="1948" spans="5:33" x14ac:dyDescent="0.3">
      <c r="E1948" s="71" t="s">
        <v>3909</v>
      </c>
      <c r="F1948" s="72" t="s">
        <v>5942</v>
      </c>
      <c r="G1948" s="72" t="s">
        <v>7963</v>
      </c>
      <c r="H1948" s="72" t="s">
        <v>26</v>
      </c>
      <c r="I1948" s="72" t="s">
        <v>8027</v>
      </c>
      <c r="J1948" s="72" t="s">
        <v>8022</v>
      </c>
      <c r="K1948" s="72" t="s">
        <v>3910</v>
      </c>
      <c r="L1948" s="73">
        <v>45713</v>
      </c>
      <c r="M1948" s="74">
        <v>0.56200231481481477</v>
      </c>
      <c r="N1948" s="72">
        <v>60.94</v>
      </c>
      <c r="O1948" s="72">
        <v>2822.47</v>
      </c>
      <c r="P1948" s="72">
        <v>2883.41</v>
      </c>
      <c r="Q1948" s="72">
        <v>293.54000000000002</v>
      </c>
      <c r="R1948" s="75">
        <v>45713</v>
      </c>
      <c r="S1948" s="72" t="str">
        <f>TEXT(Table15[[#This Row],[Billing_Date]],"YYYY")</f>
        <v>2025</v>
      </c>
      <c r="T1948" s="75">
        <v>45878</v>
      </c>
      <c r="U1948" s="72" t="s">
        <v>37</v>
      </c>
      <c r="V1948" s="72">
        <f>IF(Table15[[#This Row],[Payment_Status]]="Paid",1,0)</f>
        <v>0</v>
      </c>
      <c r="W1948" s="72">
        <f>IF(Table15[[#This Row],[Payment_Status]]="Unpaid",1,0)</f>
        <v>0</v>
      </c>
      <c r="X1948" s="72">
        <f>IF(Table15[[#This Row],[Payment_Status]]="Pending",1,0)</f>
        <v>1</v>
      </c>
      <c r="Y1948" s="72" t="s">
        <v>29</v>
      </c>
      <c r="Z1948" s="72" t="s">
        <v>39</v>
      </c>
      <c r="AA1948" s="72" t="s">
        <v>31</v>
      </c>
      <c r="AB1948" s="72">
        <v>28.72</v>
      </c>
      <c r="AC1948" s="72">
        <v>32.22</v>
      </c>
      <c r="AD1948" s="72" t="s">
        <v>46</v>
      </c>
      <c r="AE1948" s="73">
        <v>42757</v>
      </c>
      <c r="AF1948" s="72">
        <v>45</v>
      </c>
      <c r="AG1948" s="76" t="s">
        <v>64</v>
      </c>
    </row>
    <row r="1949" spans="5:33" x14ac:dyDescent="0.3">
      <c r="E1949" s="71" t="s">
        <v>3911</v>
      </c>
      <c r="F1949" s="72" t="s">
        <v>5943</v>
      </c>
      <c r="G1949" s="72" t="s">
        <v>7964</v>
      </c>
      <c r="H1949" s="72" t="s">
        <v>30</v>
      </c>
      <c r="I1949" s="72" t="s">
        <v>8026</v>
      </c>
      <c r="J1949" s="72" t="s">
        <v>8021</v>
      </c>
      <c r="K1949" s="72" t="s">
        <v>3912</v>
      </c>
      <c r="L1949" s="73">
        <v>45600</v>
      </c>
      <c r="M1949" s="74">
        <v>0.30025462962962962</v>
      </c>
      <c r="N1949" s="72">
        <v>250.35</v>
      </c>
      <c r="O1949" s="72">
        <v>4709.1000000000004</v>
      </c>
      <c r="P1949" s="72">
        <v>4959.45</v>
      </c>
      <c r="Q1949" s="72">
        <v>1615.01</v>
      </c>
      <c r="R1949" s="75">
        <v>45603</v>
      </c>
      <c r="S1949" s="72" t="str">
        <f>TEXT(Table15[[#This Row],[Billing_Date]],"YYYY")</f>
        <v>2024</v>
      </c>
      <c r="T1949" s="75">
        <v>45873</v>
      </c>
      <c r="U1949" s="72" t="s">
        <v>49</v>
      </c>
      <c r="V1949" s="72">
        <f>IF(Table15[[#This Row],[Payment_Status]]="Paid",1,0)</f>
        <v>0</v>
      </c>
      <c r="W1949" s="72">
        <f>IF(Table15[[#This Row],[Payment_Status]]="Unpaid",1,0)</f>
        <v>1</v>
      </c>
      <c r="X1949" s="72">
        <f>IF(Table15[[#This Row],[Payment_Status]]="Pending",1,0)</f>
        <v>0</v>
      </c>
      <c r="Y1949" s="72" t="s">
        <v>50</v>
      </c>
      <c r="Z1949" s="72" t="s">
        <v>39</v>
      </c>
      <c r="AA1949" s="72" t="s">
        <v>63</v>
      </c>
      <c r="AB1949" s="72">
        <v>162.35</v>
      </c>
      <c r="AC1949" s="72">
        <v>88</v>
      </c>
      <c r="AD1949" s="72" t="s">
        <v>46</v>
      </c>
      <c r="AE1949" s="73">
        <v>44138</v>
      </c>
      <c r="AF1949" s="72">
        <v>31</v>
      </c>
      <c r="AG1949" s="76" t="s">
        <v>64</v>
      </c>
    </row>
    <row r="1950" spans="5:33" x14ac:dyDescent="0.3">
      <c r="E1950" s="71" t="s">
        <v>3913</v>
      </c>
      <c r="F1950" s="72" t="s">
        <v>5944</v>
      </c>
      <c r="G1950" s="72" t="s">
        <v>7965</v>
      </c>
      <c r="H1950" s="72" t="s">
        <v>30</v>
      </c>
      <c r="I1950" s="72" t="s">
        <v>8031</v>
      </c>
      <c r="J1950" s="72" t="s">
        <v>8024</v>
      </c>
      <c r="K1950" s="72" t="s">
        <v>3914</v>
      </c>
      <c r="L1950" s="73">
        <v>45547</v>
      </c>
      <c r="M1950" s="74">
        <v>0.14938657407407407</v>
      </c>
      <c r="N1950" s="72">
        <v>472.37</v>
      </c>
      <c r="O1950" s="72">
        <v>1518.25</v>
      </c>
      <c r="P1950" s="72">
        <v>1990.62</v>
      </c>
      <c r="Q1950" s="72">
        <v>2159.2199999999998</v>
      </c>
      <c r="R1950" s="75">
        <v>45549</v>
      </c>
      <c r="S1950" s="72" t="str">
        <f>TEXT(Table15[[#This Row],[Billing_Date]],"YYYY")</f>
        <v>2024</v>
      </c>
      <c r="T1950" s="75">
        <v>45879</v>
      </c>
      <c r="U1950" s="72" t="s">
        <v>28</v>
      </c>
      <c r="V1950" s="72">
        <f>IF(Table15[[#This Row],[Payment_Status]]="Paid",1,0)</f>
        <v>1</v>
      </c>
      <c r="W1950" s="72">
        <f>IF(Table15[[#This Row],[Payment_Status]]="Unpaid",1,0)</f>
        <v>0</v>
      </c>
      <c r="X1950" s="72">
        <f>IF(Table15[[#This Row],[Payment_Status]]="Pending",1,0)</f>
        <v>0</v>
      </c>
      <c r="Y1950" s="72" t="s">
        <v>38</v>
      </c>
      <c r="Z1950" s="72" t="s">
        <v>30</v>
      </c>
      <c r="AA1950" s="72" t="s">
        <v>31</v>
      </c>
      <c r="AB1950" s="72">
        <v>238.55</v>
      </c>
      <c r="AC1950" s="72">
        <v>233.82</v>
      </c>
      <c r="AD1950" s="72" t="s">
        <v>32</v>
      </c>
      <c r="AE1950" s="73">
        <v>45279</v>
      </c>
      <c r="AF1950" s="72">
        <v>36</v>
      </c>
      <c r="AG1950" s="76" t="s">
        <v>33</v>
      </c>
    </row>
    <row r="1951" spans="5:33" x14ac:dyDescent="0.3">
      <c r="E1951" s="71" t="s">
        <v>3915</v>
      </c>
      <c r="F1951" s="72" t="s">
        <v>5945</v>
      </c>
      <c r="G1951" s="72" t="s">
        <v>7966</v>
      </c>
      <c r="H1951" s="72" t="s">
        <v>26</v>
      </c>
      <c r="I1951" s="72" t="s">
        <v>8026</v>
      </c>
      <c r="J1951" s="72" t="s">
        <v>8021</v>
      </c>
      <c r="K1951" s="72" t="s">
        <v>3916</v>
      </c>
      <c r="L1951" s="73">
        <v>45789</v>
      </c>
      <c r="M1951" s="74">
        <v>0.97986111111111107</v>
      </c>
      <c r="N1951" s="72">
        <v>492.32</v>
      </c>
      <c r="O1951" s="72">
        <v>2475.8200000000002</v>
      </c>
      <c r="P1951" s="72">
        <v>2968.14</v>
      </c>
      <c r="Q1951" s="72">
        <v>3391.39</v>
      </c>
      <c r="R1951" s="75">
        <v>45792</v>
      </c>
      <c r="S1951" s="72" t="str">
        <f>TEXT(Table15[[#This Row],[Billing_Date]],"YYYY")</f>
        <v>2025</v>
      </c>
      <c r="T1951" s="75">
        <v>45857</v>
      </c>
      <c r="U1951" s="72" t="s">
        <v>28</v>
      </c>
      <c r="V1951" s="72">
        <f>IF(Table15[[#This Row],[Payment_Status]]="Paid",1,0)</f>
        <v>1</v>
      </c>
      <c r="W1951" s="72">
        <f>IF(Table15[[#This Row],[Payment_Status]]="Unpaid",1,0)</f>
        <v>0</v>
      </c>
      <c r="X1951" s="72">
        <f>IF(Table15[[#This Row],[Payment_Status]]="Pending",1,0)</f>
        <v>0</v>
      </c>
      <c r="Y1951" s="72" t="s">
        <v>43</v>
      </c>
      <c r="Z1951" s="72" t="s">
        <v>39</v>
      </c>
      <c r="AA1951" s="72" t="s">
        <v>31</v>
      </c>
      <c r="AB1951" s="72">
        <v>237.24</v>
      </c>
      <c r="AC1951" s="72">
        <v>255.08</v>
      </c>
      <c r="AD1951" s="72" t="s">
        <v>46</v>
      </c>
      <c r="AE1951" s="73">
        <v>43323</v>
      </c>
      <c r="AF1951" s="72">
        <v>64</v>
      </c>
      <c r="AG1951" s="76" t="s">
        <v>64</v>
      </c>
    </row>
    <row r="1952" spans="5:33" x14ac:dyDescent="0.3">
      <c r="E1952" s="71" t="s">
        <v>3917</v>
      </c>
      <c r="F1952" s="72" t="s">
        <v>5946</v>
      </c>
      <c r="G1952" s="72" t="s">
        <v>7967</v>
      </c>
      <c r="H1952" s="72" t="s">
        <v>26</v>
      </c>
      <c r="I1952" s="72" t="s">
        <v>8025</v>
      </c>
      <c r="J1952" s="72" t="s">
        <v>8020</v>
      </c>
      <c r="K1952" s="72" t="s">
        <v>3918</v>
      </c>
      <c r="L1952" s="73">
        <v>45491</v>
      </c>
      <c r="M1952" s="74">
        <v>0.59258101851851852</v>
      </c>
      <c r="N1952" s="72">
        <v>364.89</v>
      </c>
      <c r="O1952" s="72">
        <v>3861.8</v>
      </c>
      <c r="P1952" s="72">
        <v>4226.6899999999996</v>
      </c>
      <c r="Q1952" s="72">
        <v>2057.4899999999998</v>
      </c>
      <c r="R1952" s="75">
        <v>45844</v>
      </c>
      <c r="S1952" s="72" t="str">
        <f>TEXT(Table15[[#This Row],[Billing_Date]],"YYYY")</f>
        <v>2025</v>
      </c>
      <c r="T1952" s="75">
        <v>45880</v>
      </c>
      <c r="U1952" s="72" t="s">
        <v>37</v>
      </c>
      <c r="V1952" s="72">
        <f>IF(Table15[[#This Row],[Payment_Status]]="Paid",1,0)</f>
        <v>0</v>
      </c>
      <c r="W1952" s="72">
        <f>IF(Table15[[#This Row],[Payment_Status]]="Unpaid",1,0)</f>
        <v>0</v>
      </c>
      <c r="X1952" s="72">
        <f>IF(Table15[[#This Row],[Payment_Status]]="Pending",1,0)</f>
        <v>1</v>
      </c>
      <c r="Y1952" s="72" t="s">
        <v>50</v>
      </c>
      <c r="Z1952" s="72" t="s">
        <v>44</v>
      </c>
      <c r="AA1952" s="72" t="s">
        <v>85</v>
      </c>
      <c r="AB1952" s="72">
        <v>185.73</v>
      </c>
      <c r="AC1952" s="72">
        <v>179.16</v>
      </c>
      <c r="AD1952" s="72" t="s">
        <v>32</v>
      </c>
      <c r="AE1952" s="73">
        <v>42834</v>
      </c>
      <c r="AF1952" s="72">
        <v>39</v>
      </c>
      <c r="AG1952" s="76" t="s">
        <v>40</v>
      </c>
    </row>
    <row r="1953" spans="5:33" x14ac:dyDescent="0.3">
      <c r="E1953" s="71" t="s">
        <v>118</v>
      </c>
      <c r="F1953" s="72" t="s">
        <v>5947</v>
      </c>
      <c r="G1953" s="72" t="s">
        <v>7968</v>
      </c>
      <c r="H1953" s="72" t="s">
        <v>26</v>
      </c>
      <c r="I1953" s="72" t="s">
        <v>8026</v>
      </c>
      <c r="J1953" s="72" t="s">
        <v>8021</v>
      </c>
      <c r="K1953" s="72" t="s">
        <v>119</v>
      </c>
      <c r="L1953" s="73">
        <v>45812</v>
      </c>
      <c r="M1953" s="74">
        <v>0.9853587962962963</v>
      </c>
      <c r="N1953" s="72">
        <v>240.83</v>
      </c>
      <c r="O1953" s="72">
        <v>4144.76</v>
      </c>
      <c r="P1953" s="72">
        <v>4385.59</v>
      </c>
      <c r="Q1953" s="72">
        <v>1555.02</v>
      </c>
      <c r="R1953" s="75">
        <v>45814</v>
      </c>
      <c r="S1953" s="72" t="str">
        <f>TEXT(Table15[[#This Row],[Billing_Date]],"YYYY")</f>
        <v>2025</v>
      </c>
      <c r="T1953" s="75">
        <v>45877</v>
      </c>
      <c r="U1953" s="72" t="s">
        <v>37</v>
      </c>
      <c r="V1953" s="72">
        <f>IF(Table15[[#This Row],[Payment_Status]]="Paid",1,0)</f>
        <v>0</v>
      </c>
      <c r="W1953" s="72">
        <f>IF(Table15[[#This Row],[Payment_Status]]="Unpaid",1,0)</f>
        <v>0</v>
      </c>
      <c r="X1953" s="72">
        <f>IF(Table15[[#This Row],[Payment_Status]]="Pending",1,0)</f>
        <v>1</v>
      </c>
      <c r="Y1953" s="72" t="s">
        <v>50</v>
      </c>
      <c r="Z1953" s="72" t="s">
        <v>30</v>
      </c>
      <c r="AA1953" s="72" t="s">
        <v>31</v>
      </c>
      <c r="AB1953" s="72">
        <v>155.05000000000001</v>
      </c>
      <c r="AC1953" s="72">
        <v>85.78</v>
      </c>
      <c r="AD1953" s="72" t="s">
        <v>32</v>
      </c>
      <c r="AE1953" s="73">
        <v>42795</v>
      </c>
      <c r="AF1953" s="72">
        <v>22</v>
      </c>
      <c r="AG1953" s="76" t="s">
        <v>64</v>
      </c>
    </row>
    <row r="1954" spans="5:33" x14ac:dyDescent="0.3">
      <c r="E1954" s="71" t="s">
        <v>3921</v>
      </c>
      <c r="F1954" s="72" t="s">
        <v>5948</v>
      </c>
      <c r="G1954" s="72" t="s">
        <v>7969</v>
      </c>
      <c r="H1954" s="72" t="s">
        <v>35</v>
      </c>
      <c r="I1954" s="72" t="s">
        <v>8027</v>
      </c>
      <c r="J1954" s="72" t="s">
        <v>8022</v>
      </c>
      <c r="K1954" s="72" t="s">
        <v>3922</v>
      </c>
      <c r="L1954" s="73">
        <v>45744</v>
      </c>
      <c r="M1954" s="74">
        <v>0.47292824074074075</v>
      </c>
      <c r="N1954" s="72">
        <v>328.38</v>
      </c>
      <c r="O1954" s="72">
        <v>4472.25</v>
      </c>
      <c r="P1954" s="72">
        <v>4800.63</v>
      </c>
      <c r="Q1954" s="72">
        <v>1570.69</v>
      </c>
      <c r="R1954" s="75">
        <v>45849</v>
      </c>
      <c r="S1954" s="72" t="str">
        <f>TEXT(Table15[[#This Row],[Billing_Date]],"YYYY")</f>
        <v>2025</v>
      </c>
      <c r="T1954" s="75">
        <v>45884</v>
      </c>
      <c r="U1954" s="72" t="s">
        <v>37</v>
      </c>
      <c r="V1954" s="72">
        <f>IF(Table15[[#This Row],[Payment_Status]]="Paid",1,0)</f>
        <v>0</v>
      </c>
      <c r="W1954" s="72">
        <f>IF(Table15[[#This Row],[Payment_Status]]="Unpaid",1,0)</f>
        <v>0</v>
      </c>
      <c r="X1954" s="72">
        <f>IF(Table15[[#This Row],[Payment_Status]]="Pending",1,0)</f>
        <v>1</v>
      </c>
      <c r="Y1954" s="72" t="s">
        <v>58</v>
      </c>
      <c r="Z1954" s="72" t="s">
        <v>44</v>
      </c>
      <c r="AA1954" s="72" t="s">
        <v>85</v>
      </c>
      <c r="AB1954" s="72">
        <v>222.85</v>
      </c>
      <c r="AC1954" s="72">
        <v>105.53</v>
      </c>
      <c r="AD1954" s="72" t="s">
        <v>32</v>
      </c>
      <c r="AE1954" s="73">
        <v>42784</v>
      </c>
      <c r="AF1954" s="72">
        <v>46</v>
      </c>
      <c r="AG1954" s="76" t="s">
        <v>40</v>
      </c>
    </row>
    <row r="1955" spans="5:33" x14ac:dyDescent="0.3">
      <c r="E1955" s="71" t="s">
        <v>3923</v>
      </c>
      <c r="F1955" s="72" t="s">
        <v>5949</v>
      </c>
      <c r="G1955" s="72" t="s">
        <v>7970</v>
      </c>
      <c r="H1955" s="72" t="s">
        <v>30</v>
      </c>
      <c r="I1955" s="72" t="s">
        <v>8031</v>
      </c>
      <c r="J1955" s="72" t="s">
        <v>8024</v>
      </c>
      <c r="K1955" s="72" t="s">
        <v>3924</v>
      </c>
      <c r="L1955" s="73">
        <v>45782</v>
      </c>
      <c r="M1955" s="74">
        <v>0.13420138888888888</v>
      </c>
      <c r="N1955" s="72">
        <v>384.06</v>
      </c>
      <c r="O1955" s="72">
        <v>4190.29</v>
      </c>
      <c r="P1955" s="72">
        <v>4574.3500000000004</v>
      </c>
      <c r="Q1955" s="72">
        <v>2464.4</v>
      </c>
      <c r="R1955" s="75">
        <v>45785</v>
      </c>
      <c r="S1955" s="72" t="str">
        <f>TEXT(Table15[[#This Row],[Billing_Date]],"YYYY")</f>
        <v>2025</v>
      </c>
      <c r="T1955" s="75">
        <v>45870</v>
      </c>
      <c r="U1955" s="72" t="s">
        <v>37</v>
      </c>
      <c r="V1955" s="72">
        <f>IF(Table15[[#This Row],[Payment_Status]]="Paid",1,0)</f>
        <v>0</v>
      </c>
      <c r="W1955" s="72">
        <f>IF(Table15[[#This Row],[Payment_Status]]="Unpaid",1,0)</f>
        <v>0</v>
      </c>
      <c r="X1955" s="72">
        <f>IF(Table15[[#This Row],[Payment_Status]]="Pending",1,0)</f>
        <v>1</v>
      </c>
      <c r="Y1955" s="72" t="s">
        <v>58</v>
      </c>
      <c r="Z1955" s="72" t="s">
        <v>39</v>
      </c>
      <c r="AA1955" s="72" t="s">
        <v>45</v>
      </c>
      <c r="AB1955" s="72">
        <v>209.1</v>
      </c>
      <c r="AC1955" s="72">
        <v>174.96</v>
      </c>
      <c r="AD1955" s="72" t="s">
        <v>32</v>
      </c>
      <c r="AE1955" s="73">
        <v>42438</v>
      </c>
      <c r="AF1955" s="72">
        <v>75</v>
      </c>
      <c r="AG1955" s="76" t="s">
        <v>40</v>
      </c>
    </row>
    <row r="1956" spans="5:33" x14ac:dyDescent="0.3">
      <c r="E1956" s="71" t="s">
        <v>236</v>
      </c>
      <c r="F1956" s="72" t="s">
        <v>5950</v>
      </c>
      <c r="G1956" s="72" t="s">
        <v>7971</v>
      </c>
      <c r="H1956" s="72" t="s">
        <v>26</v>
      </c>
      <c r="I1956" s="72" t="s">
        <v>8028</v>
      </c>
      <c r="J1956" s="72" t="s">
        <v>8022</v>
      </c>
      <c r="K1956" s="72" t="s">
        <v>237</v>
      </c>
      <c r="L1956" s="73">
        <v>45778</v>
      </c>
      <c r="M1956" s="74">
        <v>0.7943055555555556</v>
      </c>
      <c r="N1956" s="72">
        <v>108.78</v>
      </c>
      <c r="O1956" s="72">
        <v>4370.8100000000004</v>
      </c>
      <c r="P1956" s="72">
        <v>4479.59</v>
      </c>
      <c r="Q1956" s="72">
        <v>536.29</v>
      </c>
      <c r="R1956" s="75">
        <v>45779</v>
      </c>
      <c r="S1956" s="72" t="str">
        <f>TEXT(Table15[[#This Row],[Billing_Date]],"YYYY")</f>
        <v>2025</v>
      </c>
      <c r="T1956" s="75">
        <v>45859</v>
      </c>
      <c r="U1956" s="72" t="s">
        <v>49</v>
      </c>
      <c r="V1956" s="72">
        <f>IF(Table15[[#This Row],[Payment_Status]]="Paid",1,0)</f>
        <v>0</v>
      </c>
      <c r="W1956" s="72">
        <f>IF(Table15[[#This Row],[Payment_Status]]="Unpaid",1,0)</f>
        <v>1</v>
      </c>
      <c r="X1956" s="72">
        <f>IF(Table15[[#This Row],[Payment_Status]]="Pending",1,0)</f>
        <v>0</v>
      </c>
      <c r="Y1956" s="72" t="s">
        <v>29</v>
      </c>
      <c r="Z1956" s="72" t="s">
        <v>39</v>
      </c>
      <c r="AA1956" s="72" t="s">
        <v>45</v>
      </c>
      <c r="AB1956" s="72">
        <v>56.56</v>
      </c>
      <c r="AC1956" s="72">
        <v>52.22</v>
      </c>
      <c r="AD1956" s="72" t="s">
        <v>32</v>
      </c>
      <c r="AE1956" s="73">
        <v>44209</v>
      </c>
      <c r="AF1956" s="72">
        <v>40</v>
      </c>
      <c r="AG1956" s="76" t="s">
        <v>33</v>
      </c>
    </row>
    <row r="1957" spans="5:33" x14ac:dyDescent="0.3">
      <c r="E1957" s="71" t="s">
        <v>3927</v>
      </c>
      <c r="F1957" s="72" t="s">
        <v>5951</v>
      </c>
      <c r="G1957" s="72" t="s">
        <v>7972</v>
      </c>
      <c r="H1957" s="72" t="s">
        <v>26</v>
      </c>
      <c r="I1957" s="72" t="s">
        <v>8029</v>
      </c>
      <c r="J1957" s="72" t="s">
        <v>8020</v>
      </c>
      <c r="K1957" s="72" t="s">
        <v>3928</v>
      </c>
      <c r="L1957" s="73">
        <v>45511</v>
      </c>
      <c r="M1957" s="74">
        <v>1.8703703703703705E-2</v>
      </c>
      <c r="N1957" s="72">
        <v>166.42</v>
      </c>
      <c r="O1957" s="72">
        <v>1164.47</v>
      </c>
      <c r="P1957" s="72">
        <v>1330.89</v>
      </c>
      <c r="Q1957" s="72">
        <v>840.89</v>
      </c>
      <c r="R1957" s="75">
        <v>45734</v>
      </c>
      <c r="S1957" s="72" t="str">
        <f>TEXT(Table15[[#This Row],[Billing_Date]],"YYYY")</f>
        <v>2025</v>
      </c>
      <c r="T1957" s="75">
        <v>45857</v>
      </c>
      <c r="U1957" s="72" t="s">
        <v>28</v>
      </c>
      <c r="V1957" s="72">
        <f>IF(Table15[[#This Row],[Payment_Status]]="Paid",1,0)</f>
        <v>1</v>
      </c>
      <c r="W1957" s="72">
        <f>IF(Table15[[#This Row],[Payment_Status]]="Unpaid",1,0)</f>
        <v>0</v>
      </c>
      <c r="X1957" s="72">
        <f>IF(Table15[[#This Row],[Payment_Status]]="Pending",1,0)</f>
        <v>0</v>
      </c>
      <c r="Y1957" s="72" t="s">
        <v>58</v>
      </c>
      <c r="Z1957" s="72" t="s">
        <v>30</v>
      </c>
      <c r="AA1957" s="72" t="s">
        <v>31</v>
      </c>
      <c r="AB1957" s="72">
        <v>75.510000000000005</v>
      </c>
      <c r="AC1957" s="72">
        <v>90.91</v>
      </c>
      <c r="AD1957" s="72" t="s">
        <v>46</v>
      </c>
      <c r="AE1957" s="73">
        <v>44545</v>
      </c>
      <c r="AF1957" s="72">
        <v>63</v>
      </c>
      <c r="AG1957" s="76" t="s">
        <v>33</v>
      </c>
    </row>
    <row r="1958" spans="5:33" x14ac:dyDescent="0.3">
      <c r="E1958" s="71" t="s">
        <v>3929</v>
      </c>
      <c r="F1958" s="72" t="s">
        <v>5952</v>
      </c>
      <c r="G1958" s="72" t="s">
        <v>7973</v>
      </c>
      <c r="H1958" s="72" t="s">
        <v>35</v>
      </c>
      <c r="I1958" s="72" t="s">
        <v>8027</v>
      </c>
      <c r="J1958" s="72" t="s">
        <v>8022</v>
      </c>
      <c r="K1958" s="72" t="s">
        <v>3930</v>
      </c>
      <c r="L1958" s="73">
        <v>45570</v>
      </c>
      <c r="M1958" s="74">
        <v>0.81275462962962963</v>
      </c>
      <c r="N1958" s="72">
        <v>183.77</v>
      </c>
      <c r="O1958" s="72">
        <v>1737.4</v>
      </c>
      <c r="P1958" s="72">
        <v>1921.17</v>
      </c>
      <c r="Q1958" s="72">
        <v>997.5</v>
      </c>
      <c r="R1958" s="75">
        <v>45692</v>
      </c>
      <c r="S1958" s="72" t="str">
        <f>TEXT(Table15[[#This Row],[Billing_Date]],"YYYY")</f>
        <v>2025</v>
      </c>
      <c r="T1958" s="75">
        <v>45859</v>
      </c>
      <c r="U1958" s="72" t="s">
        <v>37</v>
      </c>
      <c r="V1958" s="72">
        <f>IF(Table15[[#This Row],[Payment_Status]]="Paid",1,0)</f>
        <v>0</v>
      </c>
      <c r="W1958" s="72">
        <f>IF(Table15[[#This Row],[Payment_Status]]="Unpaid",1,0)</f>
        <v>0</v>
      </c>
      <c r="X1958" s="72">
        <f>IF(Table15[[#This Row],[Payment_Status]]="Pending",1,0)</f>
        <v>1</v>
      </c>
      <c r="Y1958" s="72" t="s">
        <v>43</v>
      </c>
      <c r="Z1958" s="72" t="s">
        <v>30</v>
      </c>
      <c r="AA1958" s="72" t="s">
        <v>63</v>
      </c>
      <c r="AB1958" s="72">
        <v>119.97</v>
      </c>
      <c r="AC1958" s="72">
        <v>63.8</v>
      </c>
      <c r="AD1958" s="72" t="s">
        <v>32</v>
      </c>
      <c r="AE1958" s="73">
        <v>44522</v>
      </c>
      <c r="AF1958" s="72">
        <v>66</v>
      </c>
      <c r="AG1958" s="76" t="s">
        <v>64</v>
      </c>
    </row>
    <row r="1959" spans="5:33" x14ac:dyDescent="0.3">
      <c r="E1959" s="71" t="s">
        <v>1246</v>
      </c>
      <c r="F1959" s="72" t="s">
        <v>5953</v>
      </c>
      <c r="G1959" s="72" t="s">
        <v>7974</v>
      </c>
      <c r="H1959" s="72" t="s">
        <v>35</v>
      </c>
      <c r="I1959" s="72" t="s">
        <v>8027</v>
      </c>
      <c r="J1959" s="72" t="s">
        <v>8022</v>
      </c>
      <c r="K1959" s="72" t="s">
        <v>1247</v>
      </c>
      <c r="L1959" s="73">
        <v>45760</v>
      </c>
      <c r="M1959" s="74">
        <v>0.29093750000000002</v>
      </c>
      <c r="N1959" s="72">
        <v>221.26</v>
      </c>
      <c r="O1959" s="72">
        <v>3191.84</v>
      </c>
      <c r="P1959" s="72">
        <v>3413.1</v>
      </c>
      <c r="Q1959" s="72">
        <v>1151.17</v>
      </c>
      <c r="R1959" s="75">
        <v>45765</v>
      </c>
      <c r="S1959" s="72" t="str">
        <f>TEXT(Table15[[#This Row],[Billing_Date]],"YYYY")</f>
        <v>2025</v>
      </c>
      <c r="T1959" s="75">
        <v>45859</v>
      </c>
      <c r="U1959" s="72" t="s">
        <v>37</v>
      </c>
      <c r="V1959" s="72">
        <f>IF(Table15[[#This Row],[Payment_Status]]="Paid",1,0)</f>
        <v>0</v>
      </c>
      <c r="W1959" s="72">
        <f>IF(Table15[[#This Row],[Payment_Status]]="Unpaid",1,0)</f>
        <v>0</v>
      </c>
      <c r="X1959" s="72">
        <f>IF(Table15[[#This Row],[Payment_Status]]="Pending",1,0)</f>
        <v>1</v>
      </c>
      <c r="Y1959" s="72" t="s">
        <v>38</v>
      </c>
      <c r="Z1959" s="72" t="s">
        <v>44</v>
      </c>
      <c r="AA1959" s="72" t="s">
        <v>63</v>
      </c>
      <c r="AB1959" s="72">
        <v>105.05</v>
      </c>
      <c r="AC1959" s="72">
        <v>116.21</v>
      </c>
      <c r="AD1959" s="72" t="s">
        <v>32</v>
      </c>
      <c r="AE1959" s="73">
        <v>42750</v>
      </c>
      <c r="AF1959" s="72">
        <v>42</v>
      </c>
      <c r="AG1959" s="76" t="s">
        <v>33</v>
      </c>
    </row>
    <row r="1960" spans="5:33" x14ac:dyDescent="0.3">
      <c r="E1960" s="71" t="s">
        <v>3933</v>
      </c>
      <c r="F1960" s="72" t="s">
        <v>5954</v>
      </c>
      <c r="G1960" s="72" t="s">
        <v>7975</v>
      </c>
      <c r="H1960" s="72" t="s">
        <v>26</v>
      </c>
      <c r="I1960" s="72" t="s">
        <v>8027</v>
      </c>
      <c r="J1960" s="72" t="s">
        <v>8022</v>
      </c>
      <c r="K1960" s="72" t="s">
        <v>3934</v>
      </c>
      <c r="L1960" s="73">
        <v>45766</v>
      </c>
      <c r="M1960" s="74">
        <v>0.99684027777777773</v>
      </c>
      <c r="N1960" s="72">
        <v>446.84</v>
      </c>
      <c r="O1960" s="72">
        <v>3159.9</v>
      </c>
      <c r="P1960" s="72">
        <v>3606.74</v>
      </c>
      <c r="Q1960" s="72">
        <v>2972.94</v>
      </c>
      <c r="R1960" s="75">
        <v>45772</v>
      </c>
      <c r="S1960" s="72" t="str">
        <f>TEXT(Table15[[#This Row],[Billing_Date]],"YYYY")</f>
        <v>2025</v>
      </c>
      <c r="T1960" s="75">
        <v>45878</v>
      </c>
      <c r="U1960" s="72" t="s">
        <v>28</v>
      </c>
      <c r="V1960" s="72">
        <f>IF(Table15[[#This Row],[Payment_Status]]="Paid",1,0)</f>
        <v>1</v>
      </c>
      <c r="W1960" s="72">
        <f>IF(Table15[[#This Row],[Payment_Status]]="Unpaid",1,0)</f>
        <v>0</v>
      </c>
      <c r="X1960" s="72">
        <f>IF(Table15[[#This Row],[Payment_Status]]="Pending",1,0)</f>
        <v>0</v>
      </c>
      <c r="Y1960" s="72" t="s">
        <v>38</v>
      </c>
      <c r="Z1960" s="72" t="s">
        <v>39</v>
      </c>
      <c r="AA1960" s="72" t="s">
        <v>45</v>
      </c>
      <c r="AB1960" s="72">
        <v>292.05</v>
      </c>
      <c r="AC1960" s="72">
        <v>154.79</v>
      </c>
      <c r="AD1960" s="72" t="s">
        <v>46</v>
      </c>
      <c r="AE1960" s="73">
        <v>43860</v>
      </c>
      <c r="AF1960" s="72">
        <v>42</v>
      </c>
      <c r="AG1960" s="76" t="s">
        <v>33</v>
      </c>
    </row>
    <row r="1961" spans="5:33" x14ac:dyDescent="0.3">
      <c r="E1961" s="71" t="s">
        <v>2159</v>
      </c>
      <c r="F1961" s="72" t="s">
        <v>5955</v>
      </c>
      <c r="G1961" s="72" t="s">
        <v>7976</v>
      </c>
      <c r="H1961" s="72" t="s">
        <v>35</v>
      </c>
      <c r="I1961" s="72" t="s">
        <v>8030</v>
      </c>
      <c r="J1961" s="72" t="s">
        <v>8023</v>
      </c>
      <c r="K1961" s="72" t="s">
        <v>2160</v>
      </c>
      <c r="L1961" s="73">
        <v>45545</v>
      </c>
      <c r="M1961" s="74">
        <v>0.6881828703703704</v>
      </c>
      <c r="N1961" s="72">
        <v>144.58000000000001</v>
      </c>
      <c r="O1961" s="72">
        <v>3783.69</v>
      </c>
      <c r="P1961" s="72">
        <v>3928.27</v>
      </c>
      <c r="Q1961" s="72">
        <v>698</v>
      </c>
      <c r="R1961" s="75">
        <v>45592</v>
      </c>
      <c r="S1961" s="72" t="str">
        <f>TEXT(Table15[[#This Row],[Billing_Date]],"YYYY")</f>
        <v>2024</v>
      </c>
      <c r="T1961" s="75">
        <v>45884</v>
      </c>
      <c r="U1961" s="72" t="s">
        <v>49</v>
      </c>
      <c r="V1961" s="72">
        <f>IF(Table15[[#This Row],[Payment_Status]]="Paid",1,0)</f>
        <v>0</v>
      </c>
      <c r="W1961" s="72">
        <f>IF(Table15[[#This Row],[Payment_Status]]="Unpaid",1,0)</f>
        <v>1</v>
      </c>
      <c r="X1961" s="72">
        <f>IF(Table15[[#This Row],[Payment_Status]]="Pending",1,0)</f>
        <v>0</v>
      </c>
      <c r="Y1961" s="72" t="s">
        <v>50</v>
      </c>
      <c r="Z1961" s="72" t="s">
        <v>30</v>
      </c>
      <c r="AA1961" s="72" t="s">
        <v>85</v>
      </c>
      <c r="AB1961" s="72">
        <v>77.3</v>
      </c>
      <c r="AC1961" s="72">
        <v>67.28</v>
      </c>
      <c r="AD1961" s="72" t="s">
        <v>46</v>
      </c>
      <c r="AE1961" s="73">
        <v>45188</v>
      </c>
      <c r="AF1961" s="72">
        <v>57</v>
      </c>
      <c r="AG1961" s="76" t="s">
        <v>33</v>
      </c>
    </row>
    <row r="1962" spans="5:33" x14ac:dyDescent="0.3">
      <c r="E1962" s="71" t="s">
        <v>3937</v>
      </c>
      <c r="F1962" s="72" t="s">
        <v>5956</v>
      </c>
      <c r="G1962" s="72" t="s">
        <v>7977</v>
      </c>
      <c r="H1962" s="72" t="s">
        <v>35</v>
      </c>
      <c r="I1962" s="72" t="s">
        <v>8025</v>
      </c>
      <c r="J1962" s="72" t="s">
        <v>8020</v>
      </c>
      <c r="K1962" s="72" t="s">
        <v>3938</v>
      </c>
      <c r="L1962" s="73">
        <v>45694</v>
      </c>
      <c r="M1962" s="74">
        <v>0.14261574074074074</v>
      </c>
      <c r="N1962" s="72">
        <v>174.77</v>
      </c>
      <c r="O1962" s="72">
        <v>3425.42</v>
      </c>
      <c r="P1962" s="72">
        <v>3600.19</v>
      </c>
      <c r="Q1962" s="72">
        <v>1178.42</v>
      </c>
      <c r="R1962" s="75">
        <v>45801</v>
      </c>
      <c r="S1962" s="72" t="str">
        <f>TEXT(Table15[[#This Row],[Billing_Date]],"YYYY")</f>
        <v>2025</v>
      </c>
      <c r="T1962" s="75">
        <v>45858</v>
      </c>
      <c r="U1962" s="72" t="s">
        <v>49</v>
      </c>
      <c r="V1962" s="72">
        <f>IF(Table15[[#This Row],[Payment_Status]]="Paid",1,0)</f>
        <v>0</v>
      </c>
      <c r="W1962" s="72">
        <f>IF(Table15[[#This Row],[Payment_Status]]="Unpaid",1,0)</f>
        <v>1</v>
      </c>
      <c r="X1962" s="72">
        <f>IF(Table15[[#This Row],[Payment_Status]]="Pending",1,0)</f>
        <v>0</v>
      </c>
      <c r="Y1962" s="72" t="s">
        <v>38</v>
      </c>
      <c r="Z1962" s="72" t="s">
        <v>39</v>
      </c>
      <c r="AA1962" s="72" t="s">
        <v>85</v>
      </c>
      <c r="AB1962" s="72">
        <v>90.54</v>
      </c>
      <c r="AC1962" s="72">
        <v>84.23</v>
      </c>
      <c r="AD1962" s="72" t="s">
        <v>46</v>
      </c>
      <c r="AE1962" s="73">
        <v>42499</v>
      </c>
      <c r="AF1962" s="72">
        <v>28</v>
      </c>
      <c r="AG1962" s="76" t="s">
        <v>40</v>
      </c>
    </row>
    <row r="1963" spans="5:33" x14ac:dyDescent="0.3">
      <c r="E1963" s="71" t="s">
        <v>3939</v>
      </c>
      <c r="F1963" s="72" t="s">
        <v>5957</v>
      </c>
      <c r="G1963" s="72" t="s">
        <v>7978</v>
      </c>
      <c r="H1963" s="72" t="s">
        <v>26</v>
      </c>
      <c r="I1963" s="72" t="s">
        <v>8028</v>
      </c>
      <c r="J1963" s="72" t="s">
        <v>8022</v>
      </c>
      <c r="K1963" s="72" t="s">
        <v>3940</v>
      </c>
      <c r="L1963" s="73">
        <v>45853</v>
      </c>
      <c r="M1963" s="74">
        <v>5.9143518518518519E-2</v>
      </c>
      <c r="N1963" s="72">
        <v>332.96</v>
      </c>
      <c r="O1963" s="72">
        <v>1909.28</v>
      </c>
      <c r="P1963" s="72">
        <v>2242.2399999999998</v>
      </c>
      <c r="Q1963" s="72">
        <v>2152.64</v>
      </c>
      <c r="R1963" s="75">
        <v>45856</v>
      </c>
      <c r="S1963" s="72" t="str">
        <f>TEXT(Table15[[#This Row],[Billing_Date]],"YYYY")</f>
        <v>2025</v>
      </c>
      <c r="T1963" s="75">
        <v>45877</v>
      </c>
      <c r="U1963" s="72" t="s">
        <v>37</v>
      </c>
      <c r="V1963" s="72">
        <f>IF(Table15[[#This Row],[Payment_Status]]="Paid",1,0)</f>
        <v>0</v>
      </c>
      <c r="W1963" s="72">
        <f>IF(Table15[[#This Row],[Payment_Status]]="Unpaid",1,0)</f>
        <v>0</v>
      </c>
      <c r="X1963" s="72">
        <f>IF(Table15[[#This Row],[Payment_Status]]="Pending",1,0)</f>
        <v>1</v>
      </c>
      <c r="Y1963" s="72" t="s">
        <v>29</v>
      </c>
      <c r="Z1963" s="72" t="s">
        <v>30</v>
      </c>
      <c r="AA1963" s="72" t="s">
        <v>51</v>
      </c>
      <c r="AB1963" s="72">
        <v>187.2</v>
      </c>
      <c r="AC1963" s="72">
        <v>145.76</v>
      </c>
      <c r="AD1963" s="72" t="s">
        <v>32</v>
      </c>
      <c r="AE1963" s="73">
        <v>42431</v>
      </c>
      <c r="AF1963" s="72">
        <v>74</v>
      </c>
      <c r="AG1963" s="76" t="s">
        <v>64</v>
      </c>
    </row>
    <row r="1964" spans="5:33" x14ac:dyDescent="0.3">
      <c r="E1964" s="71" t="s">
        <v>3941</v>
      </c>
      <c r="F1964" s="72" t="s">
        <v>5958</v>
      </c>
      <c r="G1964" s="72" t="s">
        <v>7979</v>
      </c>
      <c r="H1964" s="72" t="s">
        <v>26</v>
      </c>
      <c r="I1964" s="72" t="s">
        <v>8028</v>
      </c>
      <c r="J1964" s="72" t="s">
        <v>8022</v>
      </c>
      <c r="K1964" s="72" t="s">
        <v>3942</v>
      </c>
      <c r="L1964" s="73">
        <v>45764</v>
      </c>
      <c r="M1964" s="74">
        <v>0.86310185185185184</v>
      </c>
      <c r="N1964" s="72">
        <v>409.82</v>
      </c>
      <c r="O1964" s="72">
        <v>3184.21</v>
      </c>
      <c r="P1964" s="72">
        <v>3594.03</v>
      </c>
      <c r="Q1964" s="72">
        <v>1930.79</v>
      </c>
      <c r="R1964" s="75">
        <v>45766</v>
      </c>
      <c r="S1964" s="72" t="str">
        <f>TEXT(Table15[[#This Row],[Billing_Date]],"YYYY")</f>
        <v>2025</v>
      </c>
      <c r="T1964" s="75">
        <v>45878</v>
      </c>
      <c r="U1964" s="72" t="s">
        <v>37</v>
      </c>
      <c r="V1964" s="72">
        <f>IF(Table15[[#This Row],[Payment_Status]]="Paid",1,0)</f>
        <v>0</v>
      </c>
      <c r="W1964" s="72">
        <f>IF(Table15[[#This Row],[Payment_Status]]="Unpaid",1,0)</f>
        <v>0</v>
      </c>
      <c r="X1964" s="72">
        <f>IF(Table15[[#This Row],[Payment_Status]]="Pending",1,0)</f>
        <v>1</v>
      </c>
      <c r="Y1964" s="72" t="s">
        <v>38</v>
      </c>
      <c r="Z1964" s="72" t="s">
        <v>39</v>
      </c>
      <c r="AA1964" s="72" t="s">
        <v>45</v>
      </c>
      <c r="AB1964" s="72">
        <v>232.29</v>
      </c>
      <c r="AC1964" s="72">
        <v>177.53</v>
      </c>
      <c r="AD1964" s="72" t="s">
        <v>46</v>
      </c>
      <c r="AE1964" s="73">
        <v>42504</v>
      </c>
      <c r="AF1964" s="72">
        <v>21</v>
      </c>
      <c r="AG1964" s="76" t="s">
        <v>64</v>
      </c>
    </row>
    <row r="1965" spans="5:33" x14ac:dyDescent="0.3">
      <c r="E1965" s="71" t="s">
        <v>3943</v>
      </c>
      <c r="F1965" s="72" t="s">
        <v>5959</v>
      </c>
      <c r="G1965" s="72" t="s">
        <v>7980</v>
      </c>
      <c r="H1965" s="72" t="s">
        <v>35</v>
      </c>
      <c r="I1965" s="72" t="s">
        <v>8027</v>
      </c>
      <c r="J1965" s="72" t="s">
        <v>8022</v>
      </c>
      <c r="K1965" s="72" t="s">
        <v>3944</v>
      </c>
      <c r="L1965" s="73">
        <v>45817</v>
      </c>
      <c r="M1965" s="74">
        <v>0.19057870370370369</v>
      </c>
      <c r="N1965" s="72">
        <v>196.83</v>
      </c>
      <c r="O1965" s="72">
        <v>1039.01</v>
      </c>
      <c r="P1965" s="72">
        <v>1235.8399999999999</v>
      </c>
      <c r="Q1965" s="72">
        <v>1372.47</v>
      </c>
      <c r="R1965" s="75">
        <v>45822</v>
      </c>
      <c r="S1965" s="72" t="str">
        <f>TEXT(Table15[[#This Row],[Billing_Date]],"YYYY")</f>
        <v>2025</v>
      </c>
      <c r="T1965" s="75">
        <v>45864</v>
      </c>
      <c r="U1965" s="72" t="s">
        <v>49</v>
      </c>
      <c r="V1965" s="72">
        <f>IF(Table15[[#This Row],[Payment_Status]]="Paid",1,0)</f>
        <v>0</v>
      </c>
      <c r="W1965" s="72">
        <f>IF(Table15[[#This Row],[Payment_Status]]="Unpaid",1,0)</f>
        <v>1</v>
      </c>
      <c r="X1965" s="72">
        <f>IF(Table15[[#This Row],[Payment_Status]]="Pending",1,0)</f>
        <v>0</v>
      </c>
      <c r="Y1965" s="72" t="s">
        <v>43</v>
      </c>
      <c r="Z1965" s="72" t="s">
        <v>44</v>
      </c>
      <c r="AA1965" s="72" t="s">
        <v>63</v>
      </c>
      <c r="AB1965" s="72">
        <v>129.22</v>
      </c>
      <c r="AC1965" s="72">
        <v>67.61</v>
      </c>
      <c r="AD1965" s="72" t="s">
        <v>32</v>
      </c>
      <c r="AE1965" s="73">
        <v>45051</v>
      </c>
      <c r="AF1965" s="72">
        <v>31</v>
      </c>
      <c r="AG1965" s="76" t="s">
        <v>33</v>
      </c>
    </row>
    <row r="1966" spans="5:33" x14ac:dyDescent="0.3">
      <c r="E1966" s="71" t="s">
        <v>3945</v>
      </c>
      <c r="F1966" s="72" t="s">
        <v>5960</v>
      </c>
      <c r="G1966" s="72" t="s">
        <v>7981</v>
      </c>
      <c r="H1966" s="72" t="s">
        <v>26</v>
      </c>
      <c r="I1966" s="72" t="s">
        <v>8031</v>
      </c>
      <c r="J1966" s="72" t="s">
        <v>8024</v>
      </c>
      <c r="K1966" s="72" t="s">
        <v>3946</v>
      </c>
      <c r="L1966" s="73">
        <v>45718</v>
      </c>
      <c r="M1966" s="74">
        <v>0.45635416666666667</v>
      </c>
      <c r="N1966" s="72">
        <v>347.54</v>
      </c>
      <c r="O1966" s="72">
        <v>2530.3200000000002</v>
      </c>
      <c r="P1966" s="72">
        <v>2877.86</v>
      </c>
      <c r="Q1966" s="72">
        <v>2097.17</v>
      </c>
      <c r="R1966" s="75">
        <v>45855</v>
      </c>
      <c r="S1966" s="72" t="str">
        <f>TEXT(Table15[[#This Row],[Billing_Date]],"YYYY")</f>
        <v>2025</v>
      </c>
      <c r="T1966" s="75">
        <v>45868</v>
      </c>
      <c r="U1966" s="72" t="s">
        <v>49</v>
      </c>
      <c r="V1966" s="72">
        <f>IF(Table15[[#This Row],[Payment_Status]]="Paid",1,0)</f>
        <v>0</v>
      </c>
      <c r="W1966" s="72">
        <f>IF(Table15[[#This Row],[Payment_Status]]="Unpaid",1,0)</f>
        <v>1</v>
      </c>
      <c r="X1966" s="72">
        <f>IF(Table15[[#This Row],[Payment_Status]]="Pending",1,0)</f>
        <v>0</v>
      </c>
      <c r="Y1966" s="72" t="s">
        <v>50</v>
      </c>
      <c r="Z1966" s="72" t="s">
        <v>44</v>
      </c>
      <c r="AA1966" s="72" t="s">
        <v>63</v>
      </c>
      <c r="AB1966" s="72">
        <v>206.08</v>
      </c>
      <c r="AC1966" s="72">
        <v>141.46</v>
      </c>
      <c r="AD1966" s="72" t="s">
        <v>32</v>
      </c>
      <c r="AE1966" s="73">
        <v>44042</v>
      </c>
      <c r="AF1966" s="72">
        <v>68</v>
      </c>
      <c r="AG1966" s="76" t="s">
        <v>64</v>
      </c>
    </row>
    <row r="1967" spans="5:33" x14ac:dyDescent="0.3">
      <c r="E1967" s="71" t="s">
        <v>3947</v>
      </c>
      <c r="F1967" s="72" t="s">
        <v>5961</v>
      </c>
      <c r="G1967" s="72" t="s">
        <v>7982</v>
      </c>
      <c r="H1967" s="72" t="s">
        <v>30</v>
      </c>
      <c r="I1967" s="72" t="s">
        <v>8030</v>
      </c>
      <c r="J1967" s="72" t="s">
        <v>8023</v>
      </c>
      <c r="K1967" s="72" t="s">
        <v>3948</v>
      </c>
      <c r="L1967" s="73">
        <v>45648</v>
      </c>
      <c r="M1967" s="74">
        <v>0.48430555555555554</v>
      </c>
      <c r="N1967" s="72">
        <v>10.98</v>
      </c>
      <c r="O1967" s="72">
        <v>1723.71</v>
      </c>
      <c r="P1967" s="72">
        <v>1734.69</v>
      </c>
      <c r="Q1967" s="72">
        <v>68.510000000000005</v>
      </c>
      <c r="R1967" s="75">
        <v>45686</v>
      </c>
      <c r="S1967" s="72" t="str">
        <f>TEXT(Table15[[#This Row],[Billing_Date]],"YYYY")</f>
        <v>2025</v>
      </c>
      <c r="T1967" s="75">
        <v>45876</v>
      </c>
      <c r="U1967" s="72" t="s">
        <v>49</v>
      </c>
      <c r="V1967" s="72">
        <f>IF(Table15[[#This Row],[Payment_Status]]="Paid",1,0)</f>
        <v>0</v>
      </c>
      <c r="W1967" s="72">
        <f>IF(Table15[[#This Row],[Payment_Status]]="Unpaid",1,0)</f>
        <v>1</v>
      </c>
      <c r="X1967" s="72">
        <f>IF(Table15[[#This Row],[Payment_Status]]="Pending",1,0)</f>
        <v>0</v>
      </c>
      <c r="Y1967" s="72" t="s">
        <v>50</v>
      </c>
      <c r="Z1967" s="72" t="s">
        <v>39</v>
      </c>
      <c r="AA1967" s="72" t="s">
        <v>85</v>
      </c>
      <c r="AB1967" s="72">
        <v>6.21</v>
      </c>
      <c r="AC1967" s="72">
        <v>4.7699999999999996</v>
      </c>
      <c r="AD1967" s="72" t="s">
        <v>46</v>
      </c>
      <c r="AE1967" s="73">
        <v>43992</v>
      </c>
      <c r="AF1967" s="72">
        <v>38</v>
      </c>
      <c r="AG1967" s="76" t="s">
        <v>33</v>
      </c>
    </row>
    <row r="1968" spans="5:33" x14ac:dyDescent="0.3">
      <c r="E1968" s="71" t="s">
        <v>3341</v>
      </c>
      <c r="F1968" s="72" t="s">
        <v>5962</v>
      </c>
      <c r="G1968" s="72" t="s">
        <v>7983</v>
      </c>
      <c r="H1968" s="72" t="s">
        <v>35</v>
      </c>
      <c r="I1968" s="72" t="s">
        <v>8031</v>
      </c>
      <c r="J1968" s="72" t="s">
        <v>8024</v>
      </c>
      <c r="K1968" s="72" t="s">
        <v>3342</v>
      </c>
      <c r="L1968" s="73">
        <v>45776</v>
      </c>
      <c r="M1968" s="74">
        <v>0.24083333333333334</v>
      </c>
      <c r="N1968" s="72">
        <v>216.74</v>
      </c>
      <c r="O1968" s="72">
        <v>3727.15</v>
      </c>
      <c r="P1968" s="72">
        <v>3943.89</v>
      </c>
      <c r="Q1968" s="72">
        <v>1123.8599999999999</v>
      </c>
      <c r="R1968" s="75">
        <v>45778</v>
      </c>
      <c r="S1968" s="72" t="str">
        <f>TEXT(Table15[[#This Row],[Billing_Date]],"YYYY")</f>
        <v>2025</v>
      </c>
      <c r="T1968" s="75">
        <v>45862</v>
      </c>
      <c r="U1968" s="72" t="s">
        <v>49</v>
      </c>
      <c r="V1968" s="72">
        <f>IF(Table15[[#This Row],[Payment_Status]]="Paid",1,0)</f>
        <v>0</v>
      </c>
      <c r="W1968" s="72">
        <f>IF(Table15[[#This Row],[Payment_Status]]="Unpaid",1,0)</f>
        <v>1</v>
      </c>
      <c r="X1968" s="72">
        <f>IF(Table15[[#This Row],[Payment_Status]]="Pending",1,0)</f>
        <v>0</v>
      </c>
      <c r="Y1968" s="72" t="s">
        <v>38</v>
      </c>
      <c r="Z1968" s="72" t="s">
        <v>30</v>
      </c>
      <c r="AA1968" s="72" t="s">
        <v>85</v>
      </c>
      <c r="AB1968" s="72">
        <v>106.22</v>
      </c>
      <c r="AC1968" s="72">
        <v>110.52</v>
      </c>
      <c r="AD1968" s="72" t="s">
        <v>46</v>
      </c>
      <c r="AE1968" s="73">
        <v>44763</v>
      </c>
      <c r="AF1968" s="72">
        <v>74</v>
      </c>
      <c r="AG1968" s="76" t="s">
        <v>64</v>
      </c>
    </row>
    <row r="1969" spans="5:33" x14ac:dyDescent="0.3">
      <c r="E1969" s="71" t="s">
        <v>3951</v>
      </c>
      <c r="F1969" s="72" t="s">
        <v>5963</v>
      </c>
      <c r="G1969" s="72" t="s">
        <v>7984</v>
      </c>
      <c r="H1969" s="72" t="s">
        <v>30</v>
      </c>
      <c r="I1969" s="72" t="s">
        <v>8030</v>
      </c>
      <c r="J1969" s="72" t="s">
        <v>8023</v>
      </c>
      <c r="K1969" s="72" t="s">
        <v>3952</v>
      </c>
      <c r="L1969" s="73">
        <v>45573</v>
      </c>
      <c r="M1969" s="74">
        <v>0.80502314814814813</v>
      </c>
      <c r="N1969" s="72">
        <v>70.02</v>
      </c>
      <c r="O1969" s="72">
        <v>4215.51</v>
      </c>
      <c r="P1969" s="72">
        <v>4285.53</v>
      </c>
      <c r="Q1969" s="72">
        <v>436.32</v>
      </c>
      <c r="R1969" s="75">
        <v>45613</v>
      </c>
      <c r="S1969" s="72" t="str">
        <f>TEXT(Table15[[#This Row],[Billing_Date]],"YYYY")</f>
        <v>2024</v>
      </c>
      <c r="T1969" s="75">
        <v>45861</v>
      </c>
      <c r="U1969" s="72" t="s">
        <v>49</v>
      </c>
      <c r="V1969" s="72">
        <f>IF(Table15[[#This Row],[Payment_Status]]="Paid",1,0)</f>
        <v>0</v>
      </c>
      <c r="W1969" s="72">
        <f>IF(Table15[[#This Row],[Payment_Status]]="Unpaid",1,0)</f>
        <v>1</v>
      </c>
      <c r="X1969" s="72">
        <f>IF(Table15[[#This Row],[Payment_Status]]="Pending",1,0)</f>
        <v>0</v>
      </c>
      <c r="Y1969" s="72" t="s">
        <v>43</v>
      </c>
      <c r="Z1969" s="72" t="s">
        <v>30</v>
      </c>
      <c r="AA1969" s="72" t="s">
        <v>85</v>
      </c>
      <c r="AB1969" s="72">
        <v>35.86</v>
      </c>
      <c r="AC1969" s="72">
        <v>34.159999999999997</v>
      </c>
      <c r="AD1969" s="72" t="s">
        <v>32</v>
      </c>
      <c r="AE1969" s="73">
        <v>42447</v>
      </c>
      <c r="AF1969" s="72">
        <v>34</v>
      </c>
      <c r="AG1969" s="76" t="s">
        <v>40</v>
      </c>
    </row>
    <row r="1970" spans="5:33" x14ac:dyDescent="0.3">
      <c r="E1970" s="71" t="s">
        <v>3953</v>
      </c>
      <c r="F1970" s="72" t="s">
        <v>5964</v>
      </c>
      <c r="G1970" s="72" t="s">
        <v>7985</v>
      </c>
      <c r="H1970" s="72" t="s">
        <v>35</v>
      </c>
      <c r="I1970" s="72" t="s">
        <v>8028</v>
      </c>
      <c r="J1970" s="72" t="s">
        <v>8022</v>
      </c>
      <c r="K1970" s="72" t="s">
        <v>3954</v>
      </c>
      <c r="L1970" s="73">
        <v>45805</v>
      </c>
      <c r="M1970" s="74">
        <v>2.0416666666666666E-2</v>
      </c>
      <c r="N1970" s="72">
        <v>223.62</v>
      </c>
      <c r="O1970" s="72">
        <v>2517.39</v>
      </c>
      <c r="P1970" s="72">
        <v>2741.0099999999902</v>
      </c>
      <c r="Q1970" s="72">
        <v>1585.88</v>
      </c>
      <c r="R1970" s="75">
        <v>45809</v>
      </c>
      <c r="S1970" s="72" t="str">
        <f>TEXT(Table15[[#This Row],[Billing_Date]],"YYYY")</f>
        <v>2025</v>
      </c>
      <c r="T1970" s="75">
        <v>45865</v>
      </c>
      <c r="U1970" s="72" t="s">
        <v>28</v>
      </c>
      <c r="V1970" s="72">
        <f>IF(Table15[[#This Row],[Payment_Status]]="Paid",1,0)</f>
        <v>1</v>
      </c>
      <c r="W1970" s="72">
        <f>IF(Table15[[#This Row],[Payment_Status]]="Unpaid",1,0)</f>
        <v>0</v>
      </c>
      <c r="X1970" s="72">
        <f>IF(Table15[[#This Row],[Payment_Status]]="Pending",1,0)</f>
        <v>0</v>
      </c>
      <c r="Y1970" s="72" t="s">
        <v>58</v>
      </c>
      <c r="Z1970" s="72" t="s">
        <v>30</v>
      </c>
      <c r="AA1970" s="72" t="s">
        <v>63</v>
      </c>
      <c r="AB1970" s="72">
        <v>140.69999999999999</v>
      </c>
      <c r="AC1970" s="72">
        <v>82.92</v>
      </c>
      <c r="AD1970" s="72" t="s">
        <v>46</v>
      </c>
      <c r="AE1970" s="73">
        <v>44442</v>
      </c>
      <c r="AF1970" s="72">
        <v>38</v>
      </c>
      <c r="AG1970" s="76" t="s">
        <v>33</v>
      </c>
    </row>
    <row r="1971" spans="5:33" x14ac:dyDescent="0.3">
      <c r="E1971" s="71" t="s">
        <v>3955</v>
      </c>
      <c r="F1971" s="72" t="s">
        <v>5965</v>
      </c>
      <c r="G1971" s="72" t="s">
        <v>7986</v>
      </c>
      <c r="H1971" s="72" t="s">
        <v>35</v>
      </c>
      <c r="I1971" s="72" t="s">
        <v>8025</v>
      </c>
      <c r="J1971" s="72" t="s">
        <v>8020</v>
      </c>
      <c r="K1971" s="72" t="s">
        <v>3956</v>
      </c>
      <c r="L1971" s="73">
        <v>45701</v>
      </c>
      <c r="M1971" s="74">
        <v>0.52021990740740742</v>
      </c>
      <c r="N1971" s="72">
        <v>37.5</v>
      </c>
      <c r="O1971" s="72">
        <v>4288.79</v>
      </c>
      <c r="P1971" s="72">
        <v>4326.29</v>
      </c>
      <c r="Q1971" s="72">
        <v>249.33</v>
      </c>
      <c r="R1971" s="75">
        <v>45847</v>
      </c>
      <c r="S1971" s="72" t="str">
        <f>TEXT(Table15[[#This Row],[Billing_Date]],"YYYY")</f>
        <v>2025</v>
      </c>
      <c r="T1971" s="75">
        <v>45873</v>
      </c>
      <c r="U1971" s="72" t="s">
        <v>28</v>
      </c>
      <c r="V1971" s="72">
        <f>IF(Table15[[#This Row],[Payment_Status]]="Paid",1,0)</f>
        <v>1</v>
      </c>
      <c r="W1971" s="72">
        <f>IF(Table15[[#This Row],[Payment_Status]]="Unpaid",1,0)</f>
        <v>0</v>
      </c>
      <c r="X1971" s="72">
        <f>IF(Table15[[#This Row],[Payment_Status]]="Pending",1,0)</f>
        <v>0</v>
      </c>
      <c r="Y1971" s="72" t="s">
        <v>50</v>
      </c>
      <c r="Z1971" s="72" t="s">
        <v>44</v>
      </c>
      <c r="AA1971" s="72" t="s">
        <v>85</v>
      </c>
      <c r="AB1971" s="72">
        <v>23.82</v>
      </c>
      <c r="AC1971" s="72">
        <v>13.68</v>
      </c>
      <c r="AD1971" s="72" t="s">
        <v>46</v>
      </c>
      <c r="AE1971" s="73">
        <v>43660</v>
      </c>
      <c r="AF1971" s="72">
        <v>59</v>
      </c>
      <c r="AG1971" s="76" t="s">
        <v>40</v>
      </c>
    </row>
    <row r="1972" spans="5:33" x14ac:dyDescent="0.3">
      <c r="E1972" s="71" t="s">
        <v>3957</v>
      </c>
      <c r="F1972" s="72" t="s">
        <v>5966</v>
      </c>
      <c r="G1972" s="72" t="s">
        <v>7987</v>
      </c>
      <c r="H1972" s="72" t="s">
        <v>30</v>
      </c>
      <c r="I1972" s="72" t="s">
        <v>8026</v>
      </c>
      <c r="J1972" s="72" t="s">
        <v>8021</v>
      </c>
      <c r="K1972" s="72" t="s">
        <v>3958</v>
      </c>
      <c r="L1972" s="73">
        <v>45825</v>
      </c>
      <c r="M1972" s="74">
        <v>0.27151620370370372</v>
      </c>
      <c r="N1972" s="72">
        <v>357.05</v>
      </c>
      <c r="O1972" s="72">
        <v>1909.82</v>
      </c>
      <c r="P1972" s="72">
        <v>2266.87</v>
      </c>
      <c r="Q1972" s="72">
        <v>2335.88</v>
      </c>
      <c r="R1972" s="75">
        <v>45827</v>
      </c>
      <c r="S1972" s="72" t="str">
        <f>TEXT(Table15[[#This Row],[Billing_Date]],"YYYY")</f>
        <v>2025</v>
      </c>
      <c r="T1972" s="75">
        <v>45867</v>
      </c>
      <c r="U1972" s="72" t="s">
        <v>49</v>
      </c>
      <c r="V1972" s="72">
        <f>IF(Table15[[#This Row],[Payment_Status]]="Paid",1,0)</f>
        <v>0</v>
      </c>
      <c r="W1972" s="72">
        <f>IF(Table15[[#This Row],[Payment_Status]]="Unpaid",1,0)</f>
        <v>1</v>
      </c>
      <c r="X1972" s="72">
        <f>IF(Table15[[#This Row],[Payment_Status]]="Pending",1,0)</f>
        <v>0</v>
      </c>
      <c r="Y1972" s="72" t="s">
        <v>43</v>
      </c>
      <c r="Z1972" s="72" t="s">
        <v>39</v>
      </c>
      <c r="AA1972" s="72" t="s">
        <v>63</v>
      </c>
      <c r="AB1972" s="72">
        <v>212.19</v>
      </c>
      <c r="AC1972" s="72">
        <v>144.86000000000001</v>
      </c>
      <c r="AD1972" s="72" t="s">
        <v>32</v>
      </c>
      <c r="AE1972" s="73">
        <v>44828</v>
      </c>
      <c r="AF1972" s="72">
        <v>47</v>
      </c>
      <c r="AG1972" s="76" t="s">
        <v>40</v>
      </c>
    </row>
    <row r="1973" spans="5:33" x14ac:dyDescent="0.3">
      <c r="E1973" s="71" t="s">
        <v>3959</v>
      </c>
      <c r="F1973" s="72" t="s">
        <v>5967</v>
      </c>
      <c r="G1973" s="72" t="s">
        <v>7988</v>
      </c>
      <c r="H1973" s="72" t="s">
        <v>26</v>
      </c>
      <c r="I1973" s="72" t="s">
        <v>8026</v>
      </c>
      <c r="J1973" s="72" t="s">
        <v>8021</v>
      </c>
      <c r="K1973" s="72" t="s">
        <v>3960</v>
      </c>
      <c r="L1973" s="73">
        <v>45848</v>
      </c>
      <c r="M1973" s="74">
        <v>3.0208333333333334E-2</v>
      </c>
      <c r="N1973" s="72">
        <v>28.64</v>
      </c>
      <c r="O1973" s="72">
        <v>2490.87</v>
      </c>
      <c r="P1973" s="72">
        <v>2519.5099999999902</v>
      </c>
      <c r="Q1973" s="72">
        <v>185.78</v>
      </c>
      <c r="R1973" s="75">
        <v>45852</v>
      </c>
      <c r="S1973" s="72" t="str">
        <f>TEXT(Table15[[#This Row],[Billing_Date]],"YYYY")</f>
        <v>2025</v>
      </c>
      <c r="T1973" s="75">
        <v>45865</v>
      </c>
      <c r="U1973" s="72" t="s">
        <v>37</v>
      </c>
      <c r="V1973" s="72">
        <f>IF(Table15[[#This Row],[Payment_Status]]="Paid",1,0)</f>
        <v>0</v>
      </c>
      <c r="W1973" s="72">
        <f>IF(Table15[[#This Row],[Payment_Status]]="Unpaid",1,0)</f>
        <v>0</v>
      </c>
      <c r="X1973" s="72">
        <f>IF(Table15[[#This Row],[Payment_Status]]="Pending",1,0)</f>
        <v>1</v>
      </c>
      <c r="Y1973" s="72" t="s">
        <v>43</v>
      </c>
      <c r="Z1973" s="72" t="s">
        <v>39</v>
      </c>
      <c r="AA1973" s="72" t="s">
        <v>45</v>
      </c>
      <c r="AB1973" s="72">
        <v>18.440000000000001</v>
      </c>
      <c r="AC1973" s="72">
        <v>10.199999999999999</v>
      </c>
      <c r="AD1973" s="72" t="s">
        <v>46</v>
      </c>
      <c r="AE1973" s="73">
        <v>42585</v>
      </c>
      <c r="AF1973" s="72">
        <v>42</v>
      </c>
      <c r="AG1973" s="76" t="s">
        <v>40</v>
      </c>
    </row>
    <row r="1974" spans="5:33" x14ac:dyDescent="0.3">
      <c r="E1974" s="71" t="s">
        <v>3961</v>
      </c>
      <c r="F1974" s="72" t="s">
        <v>5968</v>
      </c>
      <c r="G1974" s="72" t="s">
        <v>7989</v>
      </c>
      <c r="H1974" s="72" t="s">
        <v>35</v>
      </c>
      <c r="I1974" s="72" t="s">
        <v>8027</v>
      </c>
      <c r="J1974" s="72" t="s">
        <v>8022</v>
      </c>
      <c r="K1974" s="72" t="s">
        <v>3962</v>
      </c>
      <c r="L1974" s="73">
        <v>45713</v>
      </c>
      <c r="M1974" s="74">
        <v>0.28957175925925926</v>
      </c>
      <c r="N1974" s="72">
        <v>107.23</v>
      </c>
      <c r="O1974" s="72">
        <v>2222.9699999999998</v>
      </c>
      <c r="P1974" s="72">
        <v>2330.1999999999998</v>
      </c>
      <c r="Q1974" s="72">
        <v>667.32</v>
      </c>
      <c r="R1974" s="75">
        <v>45715</v>
      </c>
      <c r="S1974" s="72" t="str">
        <f>TEXT(Table15[[#This Row],[Billing_Date]],"YYYY")</f>
        <v>2025</v>
      </c>
      <c r="T1974" s="75">
        <v>45873</v>
      </c>
      <c r="U1974" s="72" t="s">
        <v>37</v>
      </c>
      <c r="V1974" s="72">
        <f>IF(Table15[[#This Row],[Payment_Status]]="Paid",1,0)</f>
        <v>0</v>
      </c>
      <c r="W1974" s="72">
        <f>IF(Table15[[#This Row],[Payment_Status]]="Unpaid",1,0)</f>
        <v>0</v>
      </c>
      <c r="X1974" s="72">
        <f>IF(Table15[[#This Row],[Payment_Status]]="Pending",1,0)</f>
        <v>1</v>
      </c>
      <c r="Y1974" s="72" t="s">
        <v>43</v>
      </c>
      <c r="Z1974" s="72" t="s">
        <v>30</v>
      </c>
      <c r="AA1974" s="72" t="s">
        <v>85</v>
      </c>
      <c r="AB1974" s="72">
        <v>71.709999999999994</v>
      </c>
      <c r="AC1974" s="72">
        <v>35.520000000000003</v>
      </c>
      <c r="AD1974" s="72" t="s">
        <v>32</v>
      </c>
      <c r="AE1974" s="73">
        <v>42675</v>
      </c>
      <c r="AF1974" s="72">
        <v>67</v>
      </c>
      <c r="AG1974" s="76" t="s">
        <v>64</v>
      </c>
    </row>
    <row r="1975" spans="5:33" x14ac:dyDescent="0.3">
      <c r="E1975" s="71" t="s">
        <v>3963</v>
      </c>
      <c r="F1975" s="72" t="s">
        <v>5969</v>
      </c>
      <c r="G1975" s="72" t="s">
        <v>7990</v>
      </c>
      <c r="H1975" s="72" t="s">
        <v>26</v>
      </c>
      <c r="I1975" s="72" t="s">
        <v>8031</v>
      </c>
      <c r="J1975" s="72" t="s">
        <v>8024</v>
      </c>
      <c r="K1975" s="72" t="s">
        <v>3964</v>
      </c>
      <c r="L1975" s="73">
        <v>45521</v>
      </c>
      <c r="M1975" s="74">
        <v>0.80759259259259264</v>
      </c>
      <c r="N1975" s="72">
        <v>379.71</v>
      </c>
      <c r="O1975" s="72">
        <v>3973.25</v>
      </c>
      <c r="P1975" s="72">
        <v>4352.96</v>
      </c>
      <c r="Q1975" s="72">
        <v>2102.48</v>
      </c>
      <c r="R1975" s="75">
        <v>45809</v>
      </c>
      <c r="S1975" s="72" t="str">
        <f>TEXT(Table15[[#This Row],[Billing_Date]],"YYYY")</f>
        <v>2025</v>
      </c>
      <c r="T1975" s="75">
        <v>45880</v>
      </c>
      <c r="U1975" s="72" t="s">
        <v>49</v>
      </c>
      <c r="V1975" s="72">
        <f>IF(Table15[[#This Row],[Payment_Status]]="Paid",1,0)</f>
        <v>0</v>
      </c>
      <c r="W1975" s="72">
        <f>IF(Table15[[#This Row],[Payment_Status]]="Unpaid",1,0)</f>
        <v>1</v>
      </c>
      <c r="X1975" s="72">
        <f>IF(Table15[[#This Row],[Payment_Status]]="Pending",1,0)</f>
        <v>0</v>
      </c>
      <c r="Y1975" s="72" t="s">
        <v>50</v>
      </c>
      <c r="Z1975" s="72" t="s">
        <v>30</v>
      </c>
      <c r="AA1975" s="72" t="s">
        <v>63</v>
      </c>
      <c r="AB1975" s="72">
        <v>169.12</v>
      </c>
      <c r="AC1975" s="72">
        <v>210.59</v>
      </c>
      <c r="AD1975" s="72" t="s">
        <v>32</v>
      </c>
      <c r="AE1975" s="73">
        <v>43397</v>
      </c>
      <c r="AF1975" s="72">
        <v>55</v>
      </c>
      <c r="AG1975" s="76" t="s">
        <v>40</v>
      </c>
    </row>
    <row r="1976" spans="5:33" x14ac:dyDescent="0.3">
      <c r="E1976" s="71" t="s">
        <v>3965</v>
      </c>
      <c r="F1976" s="72" t="s">
        <v>5970</v>
      </c>
      <c r="G1976" s="72" t="s">
        <v>7991</v>
      </c>
      <c r="H1976" s="72" t="s">
        <v>26</v>
      </c>
      <c r="I1976" s="72" t="s">
        <v>8025</v>
      </c>
      <c r="J1976" s="72" t="s">
        <v>8020</v>
      </c>
      <c r="K1976" s="72" t="s">
        <v>3966</v>
      </c>
      <c r="L1976" s="73">
        <v>45661</v>
      </c>
      <c r="M1976" s="74">
        <v>0.56989583333333338</v>
      </c>
      <c r="N1976" s="72">
        <v>16.239999999999998</v>
      </c>
      <c r="O1976" s="72">
        <v>2284.6799999999998</v>
      </c>
      <c r="P1976" s="72">
        <v>2300.9199999999901</v>
      </c>
      <c r="Q1976" s="72">
        <v>110.03</v>
      </c>
      <c r="R1976" s="75">
        <v>45664</v>
      </c>
      <c r="S1976" s="72" t="str">
        <f>TEXT(Table15[[#This Row],[Billing_Date]],"YYYY")</f>
        <v>2025</v>
      </c>
      <c r="T1976" s="75">
        <v>45873</v>
      </c>
      <c r="U1976" s="72" t="s">
        <v>49</v>
      </c>
      <c r="V1976" s="72">
        <f>IF(Table15[[#This Row],[Payment_Status]]="Paid",1,0)</f>
        <v>0</v>
      </c>
      <c r="W1976" s="72">
        <f>IF(Table15[[#This Row],[Payment_Status]]="Unpaid",1,0)</f>
        <v>1</v>
      </c>
      <c r="X1976" s="72">
        <f>IF(Table15[[#This Row],[Payment_Status]]="Pending",1,0)</f>
        <v>0</v>
      </c>
      <c r="Y1976" s="72" t="s">
        <v>43</v>
      </c>
      <c r="Z1976" s="72" t="s">
        <v>44</v>
      </c>
      <c r="AA1976" s="72" t="s">
        <v>51</v>
      </c>
      <c r="AB1976" s="72">
        <v>9.0399999999999991</v>
      </c>
      <c r="AC1976" s="72">
        <v>7.2</v>
      </c>
      <c r="AD1976" s="72" t="s">
        <v>46</v>
      </c>
      <c r="AE1976" s="73">
        <v>44465</v>
      </c>
      <c r="AF1976" s="72">
        <v>49</v>
      </c>
      <c r="AG1976" s="76" t="s">
        <v>40</v>
      </c>
    </row>
    <row r="1977" spans="5:33" x14ac:dyDescent="0.3">
      <c r="E1977" s="71" t="s">
        <v>3967</v>
      </c>
      <c r="F1977" s="72" t="s">
        <v>5971</v>
      </c>
      <c r="G1977" s="72" t="s">
        <v>7992</v>
      </c>
      <c r="H1977" s="72" t="s">
        <v>35</v>
      </c>
      <c r="I1977" s="72" t="s">
        <v>8030</v>
      </c>
      <c r="J1977" s="72" t="s">
        <v>8023</v>
      </c>
      <c r="K1977" s="72" t="s">
        <v>3968</v>
      </c>
      <c r="L1977" s="73">
        <v>45720</v>
      </c>
      <c r="M1977" s="74">
        <v>0.7916319444444444</v>
      </c>
      <c r="N1977" s="72">
        <v>105.16</v>
      </c>
      <c r="O1977" s="72">
        <v>4852.87</v>
      </c>
      <c r="P1977" s="72">
        <v>4958.03</v>
      </c>
      <c r="Q1977" s="72">
        <v>672.31</v>
      </c>
      <c r="R1977" s="75">
        <v>45726</v>
      </c>
      <c r="S1977" s="72" t="str">
        <f>TEXT(Table15[[#This Row],[Billing_Date]],"YYYY")</f>
        <v>2025</v>
      </c>
      <c r="T1977" s="75">
        <v>45874</v>
      </c>
      <c r="U1977" s="72" t="s">
        <v>37</v>
      </c>
      <c r="V1977" s="72">
        <f>IF(Table15[[#This Row],[Payment_Status]]="Paid",1,0)</f>
        <v>0</v>
      </c>
      <c r="W1977" s="72">
        <f>IF(Table15[[#This Row],[Payment_Status]]="Unpaid",1,0)</f>
        <v>0</v>
      </c>
      <c r="X1977" s="72">
        <f>IF(Table15[[#This Row],[Payment_Status]]="Pending",1,0)</f>
        <v>1</v>
      </c>
      <c r="Y1977" s="72" t="s">
        <v>38</v>
      </c>
      <c r="Z1977" s="72" t="s">
        <v>30</v>
      </c>
      <c r="AA1977" s="72" t="s">
        <v>85</v>
      </c>
      <c r="AB1977" s="72">
        <v>71.75</v>
      </c>
      <c r="AC1977" s="72">
        <v>33.409999999999997</v>
      </c>
      <c r="AD1977" s="72" t="s">
        <v>32</v>
      </c>
      <c r="AE1977" s="73">
        <v>42365</v>
      </c>
      <c r="AF1977" s="72">
        <v>26</v>
      </c>
      <c r="AG1977" s="76" t="s">
        <v>64</v>
      </c>
    </row>
    <row r="1978" spans="5:33" x14ac:dyDescent="0.3">
      <c r="E1978" s="71" t="s">
        <v>3969</v>
      </c>
      <c r="F1978" s="72" t="s">
        <v>5972</v>
      </c>
      <c r="G1978" s="72" t="s">
        <v>7993</v>
      </c>
      <c r="H1978" s="72" t="s">
        <v>35</v>
      </c>
      <c r="I1978" s="72" t="s">
        <v>8027</v>
      </c>
      <c r="J1978" s="72" t="s">
        <v>8022</v>
      </c>
      <c r="K1978" s="72" t="s">
        <v>3970</v>
      </c>
      <c r="L1978" s="73">
        <v>45786</v>
      </c>
      <c r="M1978" s="74">
        <v>0.70193287037037033</v>
      </c>
      <c r="N1978" s="72">
        <v>72.39</v>
      </c>
      <c r="O1978" s="72">
        <v>2622.43</v>
      </c>
      <c r="P1978" s="72">
        <v>2694.8199999999902</v>
      </c>
      <c r="Q1978" s="72">
        <v>386.88</v>
      </c>
      <c r="R1978" s="75">
        <v>45786</v>
      </c>
      <c r="S1978" s="72" t="str">
        <f>TEXT(Table15[[#This Row],[Billing_Date]],"YYYY")</f>
        <v>2025</v>
      </c>
      <c r="T1978" s="75">
        <v>45886</v>
      </c>
      <c r="U1978" s="72" t="s">
        <v>28</v>
      </c>
      <c r="V1978" s="72">
        <f>IF(Table15[[#This Row],[Payment_Status]]="Paid",1,0)</f>
        <v>1</v>
      </c>
      <c r="W1978" s="72">
        <f>IF(Table15[[#This Row],[Payment_Status]]="Unpaid",1,0)</f>
        <v>0</v>
      </c>
      <c r="X1978" s="72">
        <f>IF(Table15[[#This Row],[Payment_Status]]="Pending",1,0)</f>
        <v>0</v>
      </c>
      <c r="Y1978" s="72" t="s">
        <v>50</v>
      </c>
      <c r="Z1978" s="72" t="s">
        <v>44</v>
      </c>
      <c r="AA1978" s="72" t="s">
        <v>45</v>
      </c>
      <c r="AB1978" s="72">
        <v>36.340000000000003</v>
      </c>
      <c r="AC1978" s="72">
        <v>36.049999999999997</v>
      </c>
      <c r="AD1978" s="72" t="s">
        <v>46</v>
      </c>
      <c r="AE1978" s="73">
        <v>45436</v>
      </c>
      <c r="AF1978" s="72">
        <v>73</v>
      </c>
      <c r="AG1978" s="76" t="s">
        <v>64</v>
      </c>
    </row>
    <row r="1979" spans="5:33" x14ac:dyDescent="0.3">
      <c r="E1979" s="71" t="s">
        <v>3895</v>
      </c>
      <c r="F1979" s="72" t="s">
        <v>5973</v>
      </c>
      <c r="G1979" s="72" t="s">
        <v>7994</v>
      </c>
      <c r="H1979" s="72" t="s">
        <v>35</v>
      </c>
      <c r="I1979" s="72" t="s">
        <v>8029</v>
      </c>
      <c r="J1979" s="72" t="s">
        <v>8020</v>
      </c>
      <c r="K1979" s="72" t="s">
        <v>3896</v>
      </c>
      <c r="L1979" s="73">
        <v>45679</v>
      </c>
      <c r="M1979" s="74">
        <v>0.30231481481481481</v>
      </c>
      <c r="N1979" s="72">
        <v>376.61</v>
      </c>
      <c r="O1979" s="72">
        <v>2483.87</v>
      </c>
      <c r="P1979" s="72">
        <v>2860.48</v>
      </c>
      <c r="Q1979" s="72">
        <v>1862.72</v>
      </c>
      <c r="R1979" s="75">
        <v>45683</v>
      </c>
      <c r="S1979" s="72" t="str">
        <f>TEXT(Table15[[#This Row],[Billing_Date]],"YYYY")</f>
        <v>2025</v>
      </c>
      <c r="T1979" s="75">
        <v>45857</v>
      </c>
      <c r="U1979" s="72" t="s">
        <v>49</v>
      </c>
      <c r="V1979" s="72">
        <f>IF(Table15[[#This Row],[Payment_Status]]="Paid",1,0)</f>
        <v>0</v>
      </c>
      <c r="W1979" s="72">
        <f>IF(Table15[[#This Row],[Payment_Status]]="Unpaid",1,0)</f>
        <v>1</v>
      </c>
      <c r="X1979" s="72">
        <f>IF(Table15[[#This Row],[Payment_Status]]="Pending",1,0)</f>
        <v>0</v>
      </c>
      <c r="Y1979" s="72" t="s">
        <v>50</v>
      </c>
      <c r="Z1979" s="72" t="s">
        <v>44</v>
      </c>
      <c r="AA1979" s="72" t="s">
        <v>45</v>
      </c>
      <c r="AB1979" s="72">
        <v>194.54</v>
      </c>
      <c r="AC1979" s="72">
        <v>182.07</v>
      </c>
      <c r="AD1979" s="72" t="s">
        <v>46</v>
      </c>
      <c r="AE1979" s="73">
        <v>44839</v>
      </c>
      <c r="AF1979" s="72">
        <v>35</v>
      </c>
      <c r="AG1979" s="76" t="s">
        <v>40</v>
      </c>
    </row>
    <row r="1980" spans="5:33" x14ac:dyDescent="0.3">
      <c r="E1980" s="71" t="s">
        <v>3973</v>
      </c>
      <c r="F1980" s="72" t="s">
        <v>5974</v>
      </c>
      <c r="G1980" s="72" t="s">
        <v>7995</v>
      </c>
      <c r="H1980" s="72" t="s">
        <v>35</v>
      </c>
      <c r="I1980" s="72" t="s">
        <v>8029</v>
      </c>
      <c r="J1980" s="72" t="s">
        <v>8020</v>
      </c>
      <c r="K1980" s="72" t="s">
        <v>3974</v>
      </c>
      <c r="L1980" s="73">
        <v>45710</v>
      </c>
      <c r="M1980" s="74">
        <v>0.40608796296296296</v>
      </c>
      <c r="N1980" s="72">
        <v>378.23</v>
      </c>
      <c r="O1980" s="72">
        <v>3880.37</v>
      </c>
      <c r="P1980" s="72">
        <v>4258.6000000000004</v>
      </c>
      <c r="Q1980" s="72">
        <v>1790.82</v>
      </c>
      <c r="R1980" s="75">
        <v>45713</v>
      </c>
      <c r="S1980" s="72" t="str">
        <f>TEXT(Table15[[#This Row],[Billing_Date]],"YYYY")</f>
        <v>2025</v>
      </c>
      <c r="T1980" s="75">
        <v>45877</v>
      </c>
      <c r="U1980" s="72" t="s">
        <v>37</v>
      </c>
      <c r="V1980" s="72">
        <f>IF(Table15[[#This Row],[Payment_Status]]="Paid",1,0)</f>
        <v>0</v>
      </c>
      <c r="W1980" s="72">
        <f>IF(Table15[[#This Row],[Payment_Status]]="Unpaid",1,0)</f>
        <v>0</v>
      </c>
      <c r="X1980" s="72">
        <f>IF(Table15[[#This Row],[Payment_Status]]="Pending",1,0)</f>
        <v>1</v>
      </c>
      <c r="Y1980" s="72" t="s">
        <v>38</v>
      </c>
      <c r="Z1980" s="72" t="s">
        <v>30</v>
      </c>
      <c r="AA1980" s="72" t="s">
        <v>85</v>
      </c>
      <c r="AB1980" s="72">
        <v>239.22</v>
      </c>
      <c r="AC1980" s="72">
        <v>139.01</v>
      </c>
      <c r="AD1980" s="72" t="s">
        <v>46</v>
      </c>
      <c r="AE1980" s="73">
        <v>43589</v>
      </c>
      <c r="AF1980" s="72">
        <v>24</v>
      </c>
      <c r="AG1980" s="76" t="s">
        <v>64</v>
      </c>
    </row>
    <row r="1981" spans="5:33" x14ac:dyDescent="0.3">
      <c r="E1981" s="71" t="s">
        <v>3975</v>
      </c>
      <c r="F1981" s="72" t="s">
        <v>5975</v>
      </c>
      <c r="G1981" s="72" t="s">
        <v>7996</v>
      </c>
      <c r="H1981" s="72" t="s">
        <v>35</v>
      </c>
      <c r="I1981" s="72" t="s">
        <v>8030</v>
      </c>
      <c r="J1981" s="72" t="s">
        <v>8023</v>
      </c>
      <c r="K1981" s="72" t="s">
        <v>3976</v>
      </c>
      <c r="L1981" s="73">
        <v>45511</v>
      </c>
      <c r="M1981" s="74">
        <v>0.98798611111111112</v>
      </c>
      <c r="N1981" s="72">
        <v>60.41</v>
      </c>
      <c r="O1981" s="72">
        <v>4591.43</v>
      </c>
      <c r="P1981" s="72">
        <v>4651.84</v>
      </c>
      <c r="Q1981" s="72">
        <v>384.6</v>
      </c>
      <c r="R1981" s="75">
        <v>45617</v>
      </c>
      <c r="S1981" s="72" t="str">
        <f>TEXT(Table15[[#This Row],[Billing_Date]],"YYYY")</f>
        <v>2024</v>
      </c>
      <c r="T1981" s="75">
        <v>45876</v>
      </c>
      <c r="U1981" s="72" t="s">
        <v>28</v>
      </c>
      <c r="V1981" s="72">
        <f>IF(Table15[[#This Row],[Payment_Status]]="Paid",1,0)</f>
        <v>1</v>
      </c>
      <c r="W1981" s="72">
        <f>IF(Table15[[#This Row],[Payment_Status]]="Unpaid",1,0)</f>
        <v>0</v>
      </c>
      <c r="X1981" s="72">
        <f>IF(Table15[[#This Row],[Payment_Status]]="Pending",1,0)</f>
        <v>0</v>
      </c>
      <c r="Y1981" s="72" t="s">
        <v>38</v>
      </c>
      <c r="Z1981" s="72" t="s">
        <v>44</v>
      </c>
      <c r="AA1981" s="72" t="s">
        <v>45</v>
      </c>
      <c r="AB1981" s="72">
        <v>25.3</v>
      </c>
      <c r="AC1981" s="72">
        <v>35.11</v>
      </c>
      <c r="AD1981" s="72" t="s">
        <v>32</v>
      </c>
      <c r="AE1981" s="73">
        <v>42462</v>
      </c>
      <c r="AF1981" s="72">
        <v>31</v>
      </c>
      <c r="AG1981" s="76" t="s">
        <v>40</v>
      </c>
    </row>
    <row r="1982" spans="5:33" x14ac:dyDescent="0.3">
      <c r="E1982" s="71" t="s">
        <v>1617</v>
      </c>
      <c r="F1982" s="72" t="s">
        <v>5976</v>
      </c>
      <c r="G1982" s="72" t="s">
        <v>7997</v>
      </c>
      <c r="H1982" s="72" t="s">
        <v>30</v>
      </c>
      <c r="I1982" s="72" t="s">
        <v>8025</v>
      </c>
      <c r="J1982" s="72" t="s">
        <v>8020</v>
      </c>
      <c r="K1982" s="72" t="s">
        <v>1618</v>
      </c>
      <c r="L1982" s="73">
        <v>45702</v>
      </c>
      <c r="M1982" s="74">
        <v>0.41099537037037037</v>
      </c>
      <c r="N1982" s="72">
        <v>330.24</v>
      </c>
      <c r="O1982" s="72">
        <v>3685.09</v>
      </c>
      <c r="P1982" s="72">
        <v>4015.33</v>
      </c>
      <c r="Q1982" s="72">
        <v>1901.95</v>
      </c>
      <c r="R1982" s="75">
        <v>45704</v>
      </c>
      <c r="S1982" s="72" t="str">
        <f>TEXT(Table15[[#This Row],[Billing_Date]],"YYYY")</f>
        <v>2025</v>
      </c>
      <c r="T1982" s="75">
        <v>45858</v>
      </c>
      <c r="U1982" s="72" t="s">
        <v>37</v>
      </c>
      <c r="V1982" s="72">
        <f>IF(Table15[[#This Row],[Payment_Status]]="Paid",1,0)</f>
        <v>0</v>
      </c>
      <c r="W1982" s="72">
        <f>IF(Table15[[#This Row],[Payment_Status]]="Unpaid",1,0)</f>
        <v>0</v>
      </c>
      <c r="X1982" s="72">
        <f>IF(Table15[[#This Row],[Payment_Status]]="Pending",1,0)</f>
        <v>1</v>
      </c>
      <c r="Y1982" s="72" t="s">
        <v>29</v>
      </c>
      <c r="Z1982" s="72" t="s">
        <v>39</v>
      </c>
      <c r="AA1982" s="72" t="s">
        <v>51</v>
      </c>
      <c r="AB1982" s="72">
        <v>198.15</v>
      </c>
      <c r="AC1982" s="72">
        <v>132.09</v>
      </c>
      <c r="AD1982" s="72" t="s">
        <v>32</v>
      </c>
      <c r="AE1982" s="73">
        <v>42582</v>
      </c>
      <c r="AF1982" s="72">
        <v>40</v>
      </c>
      <c r="AG1982" s="76" t="s">
        <v>33</v>
      </c>
    </row>
    <row r="1983" spans="5:33" x14ac:dyDescent="0.3">
      <c r="E1983" s="71" t="s">
        <v>3979</v>
      </c>
      <c r="F1983" s="72" t="s">
        <v>5977</v>
      </c>
      <c r="G1983" s="72" t="s">
        <v>7998</v>
      </c>
      <c r="H1983" s="72" t="s">
        <v>30</v>
      </c>
      <c r="I1983" s="72" t="s">
        <v>8031</v>
      </c>
      <c r="J1983" s="72" t="s">
        <v>8024</v>
      </c>
      <c r="K1983" s="72" t="s">
        <v>3980</v>
      </c>
      <c r="L1983" s="73">
        <v>45519</v>
      </c>
      <c r="M1983" s="74">
        <v>0.34837962962962965</v>
      </c>
      <c r="N1983" s="72">
        <v>347.65</v>
      </c>
      <c r="O1983" s="72">
        <v>3704.55</v>
      </c>
      <c r="P1983" s="72">
        <v>4052.2</v>
      </c>
      <c r="Q1983" s="72">
        <v>2048.48</v>
      </c>
      <c r="R1983" s="75">
        <v>45811</v>
      </c>
      <c r="S1983" s="72" t="str">
        <f>TEXT(Table15[[#This Row],[Billing_Date]],"YYYY")</f>
        <v>2025</v>
      </c>
      <c r="T1983" s="75">
        <v>45864</v>
      </c>
      <c r="U1983" s="72" t="s">
        <v>49</v>
      </c>
      <c r="V1983" s="72">
        <f>IF(Table15[[#This Row],[Payment_Status]]="Paid",1,0)</f>
        <v>0</v>
      </c>
      <c r="W1983" s="72">
        <f>IF(Table15[[#This Row],[Payment_Status]]="Unpaid",1,0)</f>
        <v>1</v>
      </c>
      <c r="X1983" s="72">
        <f>IF(Table15[[#This Row],[Payment_Status]]="Pending",1,0)</f>
        <v>0</v>
      </c>
      <c r="Y1983" s="72" t="s">
        <v>58</v>
      </c>
      <c r="Z1983" s="72" t="s">
        <v>44</v>
      </c>
      <c r="AA1983" s="72" t="s">
        <v>63</v>
      </c>
      <c r="AB1983" s="72">
        <v>154.57</v>
      </c>
      <c r="AC1983" s="72">
        <v>193.08</v>
      </c>
      <c r="AD1983" s="72" t="s">
        <v>46</v>
      </c>
      <c r="AE1983" s="73">
        <v>44287</v>
      </c>
      <c r="AF1983" s="72">
        <v>61</v>
      </c>
      <c r="AG1983" s="76" t="s">
        <v>40</v>
      </c>
    </row>
    <row r="1984" spans="5:33" x14ac:dyDescent="0.3">
      <c r="E1984" s="71" t="s">
        <v>3981</v>
      </c>
      <c r="F1984" s="72" t="s">
        <v>5978</v>
      </c>
      <c r="G1984" s="72" t="s">
        <v>7999</v>
      </c>
      <c r="H1984" s="72" t="s">
        <v>26</v>
      </c>
      <c r="I1984" s="72" t="s">
        <v>8031</v>
      </c>
      <c r="J1984" s="72" t="s">
        <v>8024</v>
      </c>
      <c r="K1984" s="72" t="s">
        <v>3982</v>
      </c>
      <c r="L1984" s="73">
        <v>45712</v>
      </c>
      <c r="M1984" s="74">
        <v>6.0636574074074072E-2</v>
      </c>
      <c r="N1984" s="72">
        <v>376.4</v>
      </c>
      <c r="O1984" s="72">
        <v>3772.66</v>
      </c>
      <c r="P1984" s="72">
        <v>4149.0599999999904</v>
      </c>
      <c r="Q1984" s="72">
        <v>2002.16</v>
      </c>
      <c r="R1984" s="75">
        <v>45836</v>
      </c>
      <c r="S1984" s="72" t="str">
        <f>TEXT(Table15[[#This Row],[Billing_Date]],"YYYY")</f>
        <v>2025</v>
      </c>
      <c r="T1984" s="75">
        <v>45858</v>
      </c>
      <c r="U1984" s="72" t="s">
        <v>28</v>
      </c>
      <c r="V1984" s="72">
        <f>IF(Table15[[#This Row],[Payment_Status]]="Paid",1,0)</f>
        <v>1</v>
      </c>
      <c r="W1984" s="72">
        <f>IF(Table15[[#This Row],[Payment_Status]]="Unpaid",1,0)</f>
        <v>0</v>
      </c>
      <c r="X1984" s="72">
        <f>IF(Table15[[#This Row],[Payment_Status]]="Pending",1,0)</f>
        <v>0</v>
      </c>
      <c r="Y1984" s="72" t="s">
        <v>38</v>
      </c>
      <c r="Z1984" s="72" t="s">
        <v>39</v>
      </c>
      <c r="AA1984" s="72" t="s">
        <v>31</v>
      </c>
      <c r="AB1984" s="72">
        <v>263.39</v>
      </c>
      <c r="AC1984" s="72">
        <v>113.01</v>
      </c>
      <c r="AD1984" s="72" t="s">
        <v>46</v>
      </c>
      <c r="AE1984" s="73">
        <v>42774</v>
      </c>
      <c r="AF1984" s="72">
        <v>47</v>
      </c>
      <c r="AG1984" s="76" t="s">
        <v>64</v>
      </c>
    </row>
    <row r="1985" spans="5:33" x14ac:dyDescent="0.3">
      <c r="E1985" s="71" t="s">
        <v>3983</v>
      </c>
      <c r="F1985" s="72" t="s">
        <v>5979</v>
      </c>
      <c r="G1985" s="72" t="s">
        <v>8000</v>
      </c>
      <c r="H1985" s="72" t="s">
        <v>30</v>
      </c>
      <c r="I1985" s="72" t="s">
        <v>8031</v>
      </c>
      <c r="J1985" s="72" t="s">
        <v>8024</v>
      </c>
      <c r="K1985" s="72" t="s">
        <v>3984</v>
      </c>
      <c r="L1985" s="73">
        <v>45493</v>
      </c>
      <c r="M1985" s="74">
        <v>8.6168981481481485E-2</v>
      </c>
      <c r="N1985" s="72">
        <v>348.23</v>
      </c>
      <c r="O1985" s="72">
        <v>2644.6</v>
      </c>
      <c r="P1985" s="72">
        <v>2992.83</v>
      </c>
      <c r="Q1985" s="72">
        <v>2558.09</v>
      </c>
      <c r="R1985" s="75">
        <v>45638</v>
      </c>
      <c r="S1985" s="72" t="str">
        <f>TEXT(Table15[[#This Row],[Billing_Date]],"YYYY")</f>
        <v>2024</v>
      </c>
      <c r="T1985" s="75">
        <v>45863</v>
      </c>
      <c r="U1985" s="72" t="s">
        <v>28</v>
      </c>
      <c r="V1985" s="72">
        <f>IF(Table15[[#This Row],[Payment_Status]]="Paid",1,0)</f>
        <v>1</v>
      </c>
      <c r="W1985" s="72">
        <f>IF(Table15[[#This Row],[Payment_Status]]="Unpaid",1,0)</f>
        <v>0</v>
      </c>
      <c r="X1985" s="72">
        <f>IF(Table15[[#This Row],[Payment_Status]]="Pending",1,0)</f>
        <v>0</v>
      </c>
      <c r="Y1985" s="72" t="s">
        <v>58</v>
      </c>
      <c r="Z1985" s="72" t="s">
        <v>39</v>
      </c>
      <c r="AA1985" s="72" t="s">
        <v>63</v>
      </c>
      <c r="AB1985" s="72">
        <v>140.46</v>
      </c>
      <c r="AC1985" s="72">
        <v>207.77</v>
      </c>
      <c r="AD1985" s="72" t="s">
        <v>32</v>
      </c>
      <c r="AE1985" s="73">
        <v>42955</v>
      </c>
      <c r="AF1985" s="72">
        <v>24</v>
      </c>
      <c r="AG1985" s="76" t="s">
        <v>33</v>
      </c>
    </row>
    <row r="1986" spans="5:33" x14ac:dyDescent="0.3">
      <c r="E1986" s="71" t="s">
        <v>3985</v>
      </c>
      <c r="F1986" s="72" t="s">
        <v>5980</v>
      </c>
      <c r="G1986" s="72" t="s">
        <v>8001</v>
      </c>
      <c r="H1986" s="72" t="s">
        <v>26</v>
      </c>
      <c r="I1986" s="72" t="s">
        <v>8029</v>
      </c>
      <c r="J1986" s="72" t="s">
        <v>8020</v>
      </c>
      <c r="K1986" s="72" t="s">
        <v>3986</v>
      </c>
      <c r="L1986" s="73">
        <v>45563</v>
      </c>
      <c r="M1986" s="74">
        <v>0.64393518518518522</v>
      </c>
      <c r="N1986" s="72">
        <v>358.77</v>
      </c>
      <c r="O1986" s="72">
        <v>1332.66</v>
      </c>
      <c r="P1986" s="72">
        <v>1691.43</v>
      </c>
      <c r="Q1986" s="72">
        <v>1866.57</v>
      </c>
      <c r="R1986" s="75">
        <v>45668</v>
      </c>
      <c r="S1986" s="72" t="str">
        <f>TEXT(Table15[[#This Row],[Billing_Date]],"YYYY")</f>
        <v>2025</v>
      </c>
      <c r="T1986" s="75">
        <v>45880</v>
      </c>
      <c r="U1986" s="72" t="s">
        <v>37</v>
      </c>
      <c r="V1986" s="72">
        <f>IF(Table15[[#This Row],[Payment_Status]]="Paid",1,0)</f>
        <v>0</v>
      </c>
      <c r="W1986" s="72">
        <f>IF(Table15[[#This Row],[Payment_Status]]="Unpaid",1,0)</f>
        <v>0</v>
      </c>
      <c r="X1986" s="72">
        <f>IF(Table15[[#This Row],[Payment_Status]]="Pending",1,0)</f>
        <v>1</v>
      </c>
      <c r="Y1986" s="72" t="s">
        <v>43</v>
      </c>
      <c r="Z1986" s="72" t="s">
        <v>39</v>
      </c>
      <c r="AA1986" s="72" t="s">
        <v>63</v>
      </c>
      <c r="AB1986" s="72">
        <v>231.08</v>
      </c>
      <c r="AC1986" s="72">
        <v>127.69</v>
      </c>
      <c r="AD1986" s="72" t="s">
        <v>46</v>
      </c>
      <c r="AE1986" s="73">
        <v>44312</v>
      </c>
      <c r="AF1986" s="72">
        <v>29</v>
      </c>
      <c r="AG1986" s="76" t="s">
        <v>40</v>
      </c>
    </row>
    <row r="1987" spans="5:33" x14ac:dyDescent="0.3">
      <c r="E1987" s="71" t="s">
        <v>3987</v>
      </c>
      <c r="F1987" s="72" t="s">
        <v>5981</v>
      </c>
      <c r="G1987" s="72" t="s">
        <v>8002</v>
      </c>
      <c r="H1987" s="72" t="s">
        <v>26</v>
      </c>
      <c r="I1987" s="72" t="s">
        <v>8031</v>
      </c>
      <c r="J1987" s="72" t="s">
        <v>8024</v>
      </c>
      <c r="K1987" s="72" t="s">
        <v>3988</v>
      </c>
      <c r="L1987" s="73">
        <v>45548</v>
      </c>
      <c r="M1987" s="74">
        <v>0.32124999999999998</v>
      </c>
      <c r="N1987" s="72">
        <v>451.52</v>
      </c>
      <c r="O1987" s="72">
        <v>4785.8999999999996</v>
      </c>
      <c r="P1987" s="72">
        <v>5237.42</v>
      </c>
      <c r="Q1987" s="72">
        <v>2054.39</v>
      </c>
      <c r="R1987" s="75">
        <v>45809</v>
      </c>
      <c r="S1987" s="72" t="str">
        <f>TEXT(Table15[[#This Row],[Billing_Date]],"YYYY")</f>
        <v>2025</v>
      </c>
      <c r="T1987" s="75">
        <v>45877</v>
      </c>
      <c r="U1987" s="72" t="s">
        <v>28</v>
      </c>
      <c r="V1987" s="72">
        <f>IF(Table15[[#This Row],[Payment_Status]]="Paid",1,0)</f>
        <v>1</v>
      </c>
      <c r="W1987" s="72">
        <f>IF(Table15[[#This Row],[Payment_Status]]="Unpaid",1,0)</f>
        <v>0</v>
      </c>
      <c r="X1987" s="72">
        <f>IF(Table15[[#This Row],[Payment_Status]]="Pending",1,0)</f>
        <v>0</v>
      </c>
      <c r="Y1987" s="72" t="s">
        <v>50</v>
      </c>
      <c r="Z1987" s="72" t="s">
        <v>39</v>
      </c>
      <c r="AA1987" s="72" t="s">
        <v>31</v>
      </c>
      <c r="AB1987" s="72">
        <v>271.73</v>
      </c>
      <c r="AC1987" s="72">
        <v>179.79</v>
      </c>
      <c r="AD1987" s="72" t="s">
        <v>32</v>
      </c>
      <c r="AE1987" s="73">
        <v>42435</v>
      </c>
      <c r="AF1987" s="72">
        <v>29</v>
      </c>
      <c r="AG1987" s="76" t="s">
        <v>33</v>
      </c>
    </row>
    <row r="1988" spans="5:33" x14ac:dyDescent="0.3">
      <c r="E1988" s="71" t="s">
        <v>3989</v>
      </c>
      <c r="F1988" s="72" t="s">
        <v>5982</v>
      </c>
      <c r="G1988" s="72" t="s">
        <v>8003</v>
      </c>
      <c r="H1988" s="72" t="s">
        <v>30</v>
      </c>
      <c r="I1988" s="72" t="s">
        <v>8030</v>
      </c>
      <c r="J1988" s="72" t="s">
        <v>8023</v>
      </c>
      <c r="K1988" s="72" t="s">
        <v>3990</v>
      </c>
      <c r="L1988" s="73">
        <v>45643</v>
      </c>
      <c r="M1988" s="74">
        <v>4.1006944444444443E-2</v>
      </c>
      <c r="N1988" s="72">
        <v>399.51</v>
      </c>
      <c r="O1988" s="72">
        <v>4457.8999999999996</v>
      </c>
      <c r="P1988" s="72">
        <v>4857.41</v>
      </c>
      <c r="Q1988" s="72">
        <v>2244.92</v>
      </c>
      <c r="R1988" s="75">
        <v>45645</v>
      </c>
      <c r="S1988" s="72" t="str">
        <f>TEXT(Table15[[#This Row],[Billing_Date]],"YYYY")</f>
        <v>2024</v>
      </c>
      <c r="T1988" s="75">
        <v>45878</v>
      </c>
      <c r="U1988" s="72" t="s">
        <v>28</v>
      </c>
      <c r="V1988" s="72">
        <f>IF(Table15[[#This Row],[Payment_Status]]="Paid",1,0)</f>
        <v>1</v>
      </c>
      <c r="W1988" s="72">
        <f>IF(Table15[[#This Row],[Payment_Status]]="Unpaid",1,0)</f>
        <v>0</v>
      </c>
      <c r="X1988" s="72">
        <f>IF(Table15[[#This Row],[Payment_Status]]="Pending",1,0)</f>
        <v>0</v>
      </c>
      <c r="Y1988" s="72" t="s">
        <v>58</v>
      </c>
      <c r="Z1988" s="72" t="s">
        <v>30</v>
      </c>
      <c r="AA1988" s="72" t="s">
        <v>51</v>
      </c>
      <c r="AB1988" s="72">
        <v>237.92</v>
      </c>
      <c r="AC1988" s="72">
        <v>161.59</v>
      </c>
      <c r="AD1988" s="72" t="s">
        <v>32</v>
      </c>
      <c r="AE1988" s="73">
        <v>44805</v>
      </c>
      <c r="AF1988" s="72">
        <v>56</v>
      </c>
      <c r="AG1988" s="76" t="s">
        <v>64</v>
      </c>
    </row>
    <row r="1989" spans="5:33" x14ac:dyDescent="0.3">
      <c r="E1989" s="71" t="s">
        <v>3991</v>
      </c>
      <c r="F1989" s="72" t="s">
        <v>5983</v>
      </c>
      <c r="G1989" s="72" t="s">
        <v>8004</v>
      </c>
      <c r="H1989" s="72" t="s">
        <v>35</v>
      </c>
      <c r="I1989" s="72" t="s">
        <v>8029</v>
      </c>
      <c r="J1989" s="72" t="s">
        <v>8020</v>
      </c>
      <c r="K1989" s="72" t="s">
        <v>3992</v>
      </c>
      <c r="L1989" s="73">
        <v>45705</v>
      </c>
      <c r="M1989" s="74">
        <v>0.97752314814814811</v>
      </c>
      <c r="N1989" s="72">
        <v>328.84</v>
      </c>
      <c r="O1989" s="72">
        <v>3063.27</v>
      </c>
      <c r="P1989" s="72">
        <v>3392.11</v>
      </c>
      <c r="Q1989" s="72">
        <v>2246.1999999999998</v>
      </c>
      <c r="R1989" s="75">
        <v>45705</v>
      </c>
      <c r="S1989" s="72" t="str">
        <f>TEXT(Table15[[#This Row],[Billing_Date]],"YYYY")</f>
        <v>2025</v>
      </c>
      <c r="T1989" s="75">
        <v>45880</v>
      </c>
      <c r="U1989" s="72" t="s">
        <v>49</v>
      </c>
      <c r="V1989" s="72">
        <f>IF(Table15[[#This Row],[Payment_Status]]="Paid",1,0)</f>
        <v>0</v>
      </c>
      <c r="W1989" s="72">
        <f>IF(Table15[[#This Row],[Payment_Status]]="Unpaid",1,0)</f>
        <v>1</v>
      </c>
      <c r="X1989" s="72">
        <f>IF(Table15[[#This Row],[Payment_Status]]="Pending",1,0)</f>
        <v>0</v>
      </c>
      <c r="Y1989" s="72" t="s">
        <v>50</v>
      </c>
      <c r="Z1989" s="72" t="s">
        <v>39</v>
      </c>
      <c r="AA1989" s="72" t="s">
        <v>63</v>
      </c>
      <c r="AB1989" s="72">
        <v>168.14</v>
      </c>
      <c r="AC1989" s="72">
        <v>160.69999999999999</v>
      </c>
      <c r="AD1989" s="72" t="s">
        <v>32</v>
      </c>
      <c r="AE1989" s="73">
        <v>43436</v>
      </c>
      <c r="AF1989" s="72">
        <v>30</v>
      </c>
      <c r="AG1989" s="76" t="s">
        <v>40</v>
      </c>
    </row>
    <row r="1990" spans="5:33" x14ac:dyDescent="0.3">
      <c r="E1990" s="71" t="s">
        <v>3993</v>
      </c>
      <c r="F1990" s="72" t="s">
        <v>5984</v>
      </c>
      <c r="G1990" s="72" t="s">
        <v>8005</v>
      </c>
      <c r="H1990" s="72" t="s">
        <v>30</v>
      </c>
      <c r="I1990" s="72" t="s">
        <v>8026</v>
      </c>
      <c r="J1990" s="72" t="s">
        <v>8021</v>
      </c>
      <c r="K1990" s="72" t="s">
        <v>3994</v>
      </c>
      <c r="L1990" s="73">
        <v>45803</v>
      </c>
      <c r="M1990" s="74">
        <v>0.66067129629629628</v>
      </c>
      <c r="N1990" s="72">
        <v>19.559999999999999</v>
      </c>
      <c r="O1990" s="72">
        <v>1793.93</v>
      </c>
      <c r="P1990" s="72">
        <v>1813.49</v>
      </c>
      <c r="Q1990" s="72">
        <v>117.9</v>
      </c>
      <c r="R1990" s="75">
        <v>45813</v>
      </c>
      <c r="S1990" s="72" t="str">
        <f>TEXT(Table15[[#This Row],[Billing_Date]],"YYYY")</f>
        <v>2025</v>
      </c>
      <c r="T1990" s="75">
        <v>45871</v>
      </c>
      <c r="U1990" s="72" t="s">
        <v>28</v>
      </c>
      <c r="V1990" s="72">
        <f>IF(Table15[[#This Row],[Payment_Status]]="Paid",1,0)</f>
        <v>1</v>
      </c>
      <c r="W1990" s="72">
        <f>IF(Table15[[#This Row],[Payment_Status]]="Unpaid",1,0)</f>
        <v>0</v>
      </c>
      <c r="X1990" s="72">
        <f>IF(Table15[[#This Row],[Payment_Status]]="Pending",1,0)</f>
        <v>0</v>
      </c>
      <c r="Y1990" s="72" t="s">
        <v>29</v>
      </c>
      <c r="Z1990" s="72" t="s">
        <v>39</v>
      </c>
      <c r="AA1990" s="72" t="s">
        <v>51</v>
      </c>
      <c r="AB1990" s="72">
        <v>9.5</v>
      </c>
      <c r="AC1990" s="72">
        <v>10.06</v>
      </c>
      <c r="AD1990" s="72" t="s">
        <v>32</v>
      </c>
      <c r="AE1990" s="73">
        <v>42554</v>
      </c>
      <c r="AF1990" s="72">
        <v>71</v>
      </c>
      <c r="AG1990" s="76" t="s">
        <v>64</v>
      </c>
    </row>
    <row r="1991" spans="5:33" x14ac:dyDescent="0.3">
      <c r="E1991" s="71" t="s">
        <v>3995</v>
      </c>
      <c r="F1991" s="72" t="s">
        <v>5985</v>
      </c>
      <c r="G1991" s="72" t="s">
        <v>8006</v>
      </c>
      <c r="H1991" s="72" t="s">
        <v>26</v>
      </c>
      <c r="I1991" s="72" t="s">
        <v>8029</v>
      </c>
      <c r="J1991" s="72" t="s">
        <v>8020</v>
      </c>
      <c r="K1991" s="72" t="s">
        <v>3996</v>
      </c>
      <c r="L1991" s="73">
        <v>45571</v>
      </c>
      <c r="M1991" s="74">
        <v>8.8414351851851855E-2</v>
      </c>
      <c r="N1991" s="72">
        <v>51.01</v>
      </c>
      <c r="O1991" s="72">
        <v>1687.45</v>
      </c>
      <c r="P1991" s="72">
        <v>1738.46</v>
      </c>
      <c r="Q1991" s="72">
        <v>379.23</v>
      </c>
      <c r="R1991" s="75">
        <v>45663</v>
      </c>
      <c r="S1991" s="72" t="str">
        <f>TEXT(Table15[[#This Row],[Billing_Date]],"YYYY")</f>
        <v>2025</v>
      </c>
      <c r="T1991" s="75">
        <v>45866</v>
      </c>
      <c r="U1991" s="72" t="s">
        <v>49</v>
      </c>
      <c r="V1991" s="72">
        <f>IF(Table15[[#This Row],[Payment_Status]]="Paid",1,0)</f>
        <v>0</v>
      </c>
      <c r="W1991" s="72">
        <f>IF(Table15[[#This Row],[Payment_Status]]="Unpaid",1,0)</f>
        <v>1</v>
      </c>
      <c r="X1991" s="72">
        <f>IF(Table15[[#This Row],[Payment_Status]]="Pending",1,0)</f>
        <v>0</v>
      </c>
      <c r="Y1991" s="72" t="s">
        <v>50</v>
      </c>
      <c r="Z1991" s="72" t="s">
        <v>44</v>
      </c>
      <c r="AA1991" s="72" t="s">
        <v>45</v>
      </c>
      <c r="AB1991" s="72">
        <v>31.2</v>
      </c>
      <c r="AC1991" s="72">
        <v>19.809999999999999</v>
      </c>
      <c r="AD1991" s="72" t="s">
        <v>46</v>
      </c>
      <c r="AE1991" s="73">
        <v>45299</v>
      </c>
      <c r="AF1991" s="72">
        <v>59</v>
      </c>
      <c r="AG1991" s="76" t="s">
        <v>40</v>
      </c>
    </row>
    <row r="1992" spans="5:33" x14ac:dyDescent="0.3">
      <c r="E1992" s="71" t="s">
        <v>3997</v>
      </c>
      <c r="F1992" s="72" t="s">
        <v>5986</v>
      </c>
      <c r="G1992" s="72" t="s">
        <v>8007</v>
      </c>
      <c r="H1992" s="72" t="s">
        <v>26</v>
      </c>
      <c r="I1992" s="72" t="s">
        <v>8030</v>
      </c>
      <c r="J1992" s="72" t="s">
        <v>8023</v>
      </c>
      <c r="K1992" s="72" t="s">
        <v>3998</v>
      </c>
      <c r="L1992" s="73">
        <v>45600</v>
      </c>
      <c r="M1992" s="74">
        <v>0.15150462962962963</v>
      </c>
      <c r="N1992" s="72">
        <v>247.95</v>
      </c>
      <c r="O1992" s="72">
        <v>3870.85</v>
      </c>
      <c r="P1992" s="72">
        <v>4118.8</v>
      </c>
      <c r="Q1992" s="72">
        <v>1145.6300000000001</v>
      </c>
      <c r="R1992" s="75">
        <v>45798</v>
      </c>
      <c r="S1992" s="72" t="str">
        <f>TEXT(Table15[[#This Row],[Billing_Date]],"YYYY")</f>
        <v>2025</v>
      </c>
      <c r="T1992" s="75">
        <v>45864</v>
      </c>
      <c r="U1992" s="72" t="s">
        <v>37</v>
      </c>
      <c r="V1992" s="72">
        <f>IF(Table15[[#This Row],[Payment_Status]]="Paid",1,0)</f>
        <v>0</v>
      </c>
      <c r="W1992" s="72">
        <f>IF(Table15[[#This Row],[Payment_Status]]="Unpaid",1,0)</f>
        <v>0</v>
      </c>
      <c r="X1992" s="72">
        <f>IF(Table15[[#This Row],[Payment_Status]]="Pending",1,0)</f>
        <v>1</v>
      </c>
      <c r="Y1992" s="72" t="s">
        <v>38</v>
      </c>
      <c r="Z1992" s="72" t="s">
        <v>30</v>
      </c>
      <c r="AA1992" s="72" t="s">
        <v>51</v>
      </c>
      <c r="AB1992" s="72">
        <v>123.85</v>
      </c>
      <c r="AC1992" s="72">
        <v>124.1</v>
      </c>
      <c r="AD1992" s="72" t="s">
        <v>32</v>
      </c>
      <c r="AE1992" s="73">
        <v>45435</v>
      </c>
      <c r="AF1992" s="72">
        <v>56</v>
      </c>
      <c r="AG1992" s="76" t="s">
        <v>40</v>
      </c>
    </row>
    <row r="1993" spans="5:33" x14ac:dyDescent="0.3">
      <c r="E1993" s="71" t="s">
        <v>2101</v>
      </c>
      <c r="F1993" s="72" t="s">
        <v>5987</v>
      </c>
      <c r="G1993" s="72" t="s">
        <v>8008</v>
      </c>
      <c r="H1993" s="72" t="s">
        <v>30</v>
      </c>
      <c r="I1993" s="72" t="s">
        <v>8026</v>
      </c>
      <c r="J1993" s="72" t="s">
        <v>8021</v>
      </c>
      <c r="K1993" s="72" t="s">
        <v>2102</v>
      </c>
      <c r="L1993" s="73">
        <v>45573</v>
      </c>
      <c r="M1993" s="74">
        <v>0.64981481481481485</v>
      </c>
      <c r="N1993" s="72">
        <v>173.1</v>
      </c>
      <c r="O1993" s="72">
        <v>1944.87</v>
      </c>
      <c r="P1993" s="72">
        <v>2117.9699999999998</v>
      </c>
      <c r="Q1993" s="72">
        <v>1190.17</v>
      </c>
      <c r="R1993" s="75">
        <v>45616</v>
      </c>
      <c r="S1993" s="72" t="str">
        <f>TEXT(Table15[[#This Row],[Billing_Date]],"YYYY")</f>
        <v>2024</v>
      </c>
      <c r="T1993" s="75">
        <v>45861</v>
      </c>
      <c r="U1993" s="72" t="s">
        <v>28</v>
      </c>
      <c r="V1993" s="72">
        <f>IF(Table15[[#This Row],[Payment_Status]]="Paid",1,0)</f>
        <v>1</v>
      </c>
      <c r="W1993" s="72">
        <f>IF(Table15[[#This Row],[Payment_Status]]="Unpaid",1,0)</f>
        <v>0</v>
      </c>
      <c r="X1993" s="72">
        <f>IF(Table15[[#This Row],[Payment_Status]]="Pending",1,0)</f>
        <v>0</v>
      </c>
      <c r="Y1993" s="72" t="s">
        <v>43</v>
      </c>
      <c r="Z1993" s="72" t="s">
        <v>30</v>
      </c>
      <c r="AA1993" s="72" t="s">
        <v>85</v>
      </c>
      <c r="AB1993" s="72">
        <v>105.73</v>
      </c>
      <c r="AC1993" s="72">
        <v>67.37</v>
      </c>
      <c r="AD1993" s="72" t="s">
        <v>46</v>
      </c>
      <c r="AE1993" s="73">
        <v>44423</v>
      </c>
      <c r="AF1993" s="72">
        <v>42</v>
      </c>
      <c r="AG1993" s="76" t="s">
        <v>33</v>
      </c>
    </row>
    <row r="1994" spans="5:33" x14ac:dyDescent="0.3">
      <c r="E1994" s="71" t="s">
        <v>1643</v>
      </c>
      <c r="F1994" s="72" t="s">
        <v>5988</v>
      </c>
      <c r="G1994" s="72" t="s">
        <v>8009</v>
      </c>
      <c r="H1994" s="72" t="s">
        <v>30</v>
      </c>
      <c r="I1994" s="72" t="s">
        <v>8025</v>
      </c>
      <c r="J1994" s="72" t="s">
        <v>8020</v>
      </c>
      <c r="K1994" s="72" t="s">
        <v>1644</v>
      </c>
      <c r="L1994" s="73">
        <v>45629</v>
      </c>
      <c r="M1994" s="74">
        <v>0.9321180555555556</v>
      </c>
      <c r="N1994" s="72">
        <v>326.10000000000002</v>
      </c>
      <c r="O1994" s="72">
        <v>2654.21</v>
      </c>
      <c r="P1994" s="72">
        <v>2980.31</v>
      </c>
      <c r="Q1994" s="72">
        <v>1700.94</v>
      </c>
      <c r="R1994" s="75">
        <v>45713</v>
      </c>
      <c r="S1994" s="72" t="str">
        <f>TEXT(Table15[[#This Row],[Billing_Date]],"YYYY")</f>
        <v>2025</v>
      </c>
      <c r="T1994" s="75">
        <v>45865</v>
      </c>
      <c r="U1994" s="72" t="s">
        <v>28</v>
      </c>
      <c r="V1994" s="72">
        <f>IF(Table15[[#This Row],[Payment_Status]]="Paid",1,0)</f>
        <v>1</v>
      </c>
      <c r="W1994" s="72">
        <f>IF(Table15[[#This Row],[Payment_Status]]="Unpaid",1,0)</f>
        <v>0</v>
      </c>
      <c r="X1994" s="72">
        <f>IF(Table15[[#This Row],[Payment_Status]]="Pending",1,0)</f>
        <v>0</v>
      </c>
      <c r="Y1994" s="72" t="s">
        <v>58</v>
      </c>
      <c r="Z1994" s="72" t="s">
        <v>30</v>
      </c>
      <c r="AA1994" s="72" t="s">
        <v>31</v>
      </c>
      <c r="AB1994" s="72">
        <v>225.61</v>
      </c>
      <c r="AC1994" s="72">
        <v>100.49</v>
      </c>
      <c r="AD1994" s="72" t="s">
        <v>46</v>
      </c>
      <c r="AE1994" s="73">
        <v>43644</v>
      </c>
      <c r="AF1994" s="72">
        <v>20</v>
      </c>
      <c r="AG1994" s="76" t="s">
        <v>33</v>
      </c>
    </row>
    <row r="1995" spans="5:33" x14ac:dyDescent="0.3">
      <c r="E1995" s="71" t="s">
        <v>4002</v>
      </c>
      <c r="F1995" s="72" t="s">
        <v>5989</v>
      </c>
      <c r="G1995" s="72" t="s">
        <v>8010</v>
      </c>
      <c r="H1995" s="72" t="s">
        <v>30</v>
      </c>
      <c r="I1995" s="72" t="s">
        <v>8031</v>
      </c>
      <c r="J1995" s="72" t="s">
        <v>8024</v>
      </c>
      <c r="K1995" s="72" t="s">
        <v>4003</v>
      </c>
      <c r="L1995" s="73">
        <v>45640</v>
      </c>
      <c r="M1995" s="74">
        <v>0.37936342592592592</v>
      </c>
      <c r="N1995" s="72">
        <v>131.66999999999999</v>
      </c>
      <c r="O1995" s="72">
        <v>3700.27</v>
      </c>
      <c r="P1995" s="72">
        <v>3831.94</v>
      </c>
      <c r="Q1995" s="72">
        <v>807.79</v>
      </c>
      <c r="R1995" s="75">
        <v>45652</v>
      </c>
      <c r="S1995" s="72" t="str">
        <f>TEXT(Table15[[#This Row],[Billing_Date]],"YYYY")</f>
        <v>2024</v>
      </c>
      <c r="T1995" s="75">
        <v>45877</v>
      </c>
      <c r="U1995" s="72" t="s">
        <v>28</v>
      </c>
      <c r="V1995" s="72">
        <f>IF(Table15[[#This Row],[Payment_Status]]="Paid",1,0)</f>
        <v>1</v>
      </c>
      <c r="W1995" s="72">
        <f>IF(Table15[[#This Row],[Payment_Status]]="Unpaid",1,0)</f>
        <v>0</v>
      </c>
      <c r="X1995" s="72">
        <f>IF(Table15[[#This Row],[Payment_Status]]="Pending",1,0)</f>
        <v>0</v>
      </c>
      <c r="Y1995" s="72" t="s">
        <v>58</v>
      </c>
      <c r="Z1995" s="72" t="s">
        <v>44</v>
      </c>
      <c r="AA1995" s="72" t="s">
        <v>63</v>
      </c>
      <c r="AB1995" s="72">
        <v>61.25</v>
      </c>
      <c r="AC1995" s="72">
        <v>70.42</v>
      </c>
      <c r="AD1995" s="72" t="s">
        <v>46</v>
      </c>
      <c r="AE1995" s="73">
        <v>43718</v>
      </c>
      <c r="AF1995" s="72">
        <v>18</v>
      </c>
      <c r="AG1995" s="76" t="s">
        <v>40</v>
      </c>
    </row>
    <row r="1996" spans="5:33" x14ac:dyDescent="0.3">
      <c r="E1996" s="71" t="s">
        <v>4004</v>
      </c>
      <c r="F1996" s="72" t="s">
        <v>5990</v>
      </c>
      <c r="G1996" s="72" t="s">
        <v>8011</v>
      </c>
      <c r="H1996" s="72" t="s">
        <v>35</v>
      </c>
      <c r="I1996" s="72" t="s">
        <v>8028</v>
      </c>
      <c r="J1996" s="72" t="s">
        <v>8022</v>
      </c>
      <c r="K1996" s="72" t="s">
        <v>4005</v>
      </c>
      <c r="L1996" s="73">
        <v>45536</v>
      </c>
      <c r="M1996" s="74">
        <v>0.10704861111111111</v>
      </c>
      <c r="N1996" s="72">
        <v>314.61</v>
      </c>
      <c r="O1996" s="72">
        <v>3353.12</v>
      </c>
      <c r="P1996" s="72">
        <v>3667.73</v>
      </c>
      <c r="Q1996" s="72">
        <v>2002.64</v>
      </c>
      <c r="R1996" s="75">
        <v>45695</v>
      </c>
      <c r="S1996" s="72" t="str">
        <f>TEXT(Table15[[#This Row],[Billing_Date]],"YYYY")</f>
        <v>2025</v>
      </c>
      <c r="T1996" s="75">
        <v>45871</v>
      </c>
      <c r="U1996" s="72" t="s">
        <v>28</v>
      </c>
      <c r="V1996" s="72">
        <f>IF(Table15[[#This Row],[Payment_Status]]="Paid",1,0)</f>
        <v>1</v>
      </c>
      <c r="W1996" s="72">
        <f>IF(Table15[[#This Row],[Payment_Status]]="Unpaid",1,0)</f>
        <v>0</v>
      </c>
      <c r="X1996" s="72">
        <f>IF(Table15[[#This Row],[Payment_Status]]="Pending",1,0)</f>
        <v>0</v>
      </c>
      <c r="Y1996" s="72" t="s">
        <v>29</v>
      </c>
      <c r="Z1996" s="72" t="s">
        <v>39</v>
      </c>
      <c r="AA1996" s="72" t="s">
        <v>51</v>
      </c>
      <c r="AB1996" s="72">
        <v>179.68</v>
      </c>
      <c r="AC1996" s="72">
        <v>134.93</v>
      </c>
      <c r="AD1996" s="72" t="s">
        <v>32</v>
      </c>
      <c r="AE1996" s="73">
        <v>42928</v>
      </c>
      <c r="AF1996" s="72">
        <v>67</v>
      </c>
      <c r="AG1996" s="76" t="s">
        <v>64</v>
      </c>
    </row>
    <row r="1997" spans="5:33" x14ac:dyDescent="0.3">
      <c r="E1997" s="71" t="s">
        <v>4006</v>
      </c>
      <c r="F1997" s="72" t="s">
        <v>5991</v>
      </c>
      <c r="G1997" s="72" t="s">
        <v>8012</v>
      </c>
      <c r="H1997" s="72" t="s">
        <v>26</v>
      </c>
      <c r="I1997" s="72" t="s">
        <v>8027</v>
      </c>
      <c r="J1997" s="72" t="s">
        <v>8022</v>
      </c>
      <c r="K1997" s="72" t="s">
        <v>4007</v>
      </c>
      <c r="L1997" s="73">
        <v>45742</v>
      </c>
      <c r="M1997" s="74">
        <v>0.27598379629629627</v>
      </c>
      <c r="N1997" s="72">
        <v>182.91</v>
      </c>
      <c r="O1997" s="72">
        <v>4148.66</v>
      </c>
      <c r="P1997" s="72">
        <v>4331.57</v>
      </c>
      <c r="Q1997" s="72">
        <v>1328.39</v>
      </c>
      <c r="R1997" s="75">
        <v>45744</v>
      </c>
      <c r="S1997" s="72" t="str">
        <f>TEXT(Table15[[#This Row],[Billing_Date]],"YYYY")</f>
        <v>2025</v>
      </c>
      <c r="T1997" s="75">
        <v>45868</v>
      </c>
      <c r="U1997" s="72" t="s">
        <v>49</v>
      </c>
      <c r="V1997" s="72">
        <f>IF(Table15[[#This Row],[Payment_Status]]="Paid",1,0)</f>
        <v>0</v>
      </c>
      <c r="W1997" s="72">
        <f>IF(Table15[[#This Row],[Payment_Status]]="Unpaid",1,0)</f>
        <v>1</v>
      </c>
      <c r="X1997" s="72">
        <f>IF(Table15[[#This Row],[Payment_Status]]="Pending",1,0)</f>
        <v>0</v>
      </c>
      <c r="Y1997" s="72" t="s">
        <v>29</v>
      </c>
      <c r="Z1997" s="72" t="s">
        <v>39</v>
      </c>
      <c r="AA1997" s="72" t="s">
        <v>63</v>
      </c>
      <c r="AB1997" s="72">
        <v>97.04</v>
      </c>
      <c r="AC1997" s="72">
        <v>85.87</v>
      </c>
      <c r="AD1997" s="72" t="s">
        <v>46</v>
      </c>
      <c r="AE1997" s="73">
        <v>42333</v>
      </c>
      <c r="AF1997" s="72">
        <v>48</v>
      </c>
      <c r="AG1997" s="76" t="s">
        <v>33</v>
      </c>
    </row>
    <row r="1998" spans="5:33" x14ac:dyDescent="0.3">
      <c r="E1998" s="71" t="s">
        <v>1667</v>
      </c>
      <c r="F1998" s="72" t="s">
        <v>5992</v>
      </c>
      <c r="G1998" s="72" t="s">
        <v>8013</v>
      </c>
      <c r="H1998" s="72" t="s">
        <v>26</v>
      </c>
      <c r="I1998" s="72" t="s">
        <v>8031</v>
      </c>
      <c r="J1998" s="72" t="s">
        <v>8024</v>
      </c>
      <c r="K1998" s="72" t="s">
        <v>1668</v>
      </c>
      <c r="L1998" s="73">
        <v>45737</v>
      </c>
      <c r="M1998" s="74">
        <v>0.1673611111111111</v>
      </c>
      <c r="N1998" s="72">
        <v>202.12</v>
      </c>
      <c r="O1998" s="72">
        <v>3946.27</v>
      </c>
      <c r="P1998" s="72">
        <v>4148.3900000000003</v>
      </c>
      <c r="Q1998" s="72">
        <v>1026.73</v>
      </c>
      <c r="R1998" s="75">
        <v>45739</v>
      </c>
      <c r="S1998" s="72" t="str">
        <f>TEXT(Table15[[#This Row],[Billing_Date]],"YYYY")</f>
        <v>2025</v>
      </c>
      <c r="T1998" s="75">
        <v>45863</v>
      </c>
      <c r="U1998" s="72" t="s">
        <v>28</v>
      </c>
      <c r="V1998" s="72">
        <f>IF(Table15[[#This Row],[Payment_Status]]="Paid",1,0)</f>
        <v>1</v>
      </c>
      <c r="W1998" s="72">
        <f>IF(Table15[[#This Row],[Payment_Status]]="Unpaid",1,0)</f>
        <v>0</v>
      </c>
      <c r="X1998" s="72">
        <f>IF(Table15[[#This Row],[Payment_Status]]="Pending",1,0)</f>
        <v>0</v>
      </c>
      <c r="Y1998" s="72" t="s">
        <v>58</v>
      </c>
      <c r="Z1998" s="72" t="s">
        <v>44</v>
      </c>
      <c r="AA1998" s="72" t="s">
        <v>63</v>
      </c>
      <c r="AB1998" s="72">
        <v>117.11</v>
      </c>
      <c r="AC1998" s="72">
        <v>85.01</v>
      </c>
      <c r="AD1998" s="72" t="s">
        <v>46</v>
      </c>
      <c r="AE1998" s="73">
        <v>42455</v>
      </c>
      <c r="AF1998" s="72">
        <v>29</v>
      </c>
      <c r="AG1998" s="76" t="s">
        <v>40</v>
      </c>
    </row>
    <row r="1999" spans="5:33" x14ac:dyDescent="0.3">
      <c r="E1999" s="71" t="s">
        <v>4010</v>
      </c>
      <c r="F1999" s="72" t="s">
        <v>5993</v>
      </c>
      <c r="G1999" s="72" t="s">
        <v>8014</v>
      </c>
      <c r="H1999" s="72" t="s">
        <v>30</v>
      </c>
      <c r="I1999" s="72" t="s">
        <v>8027</v>
      </c>
      <c r="J1999" s="72" t="s">
        <v>8022</v>
      </c>
      <c r="K1999" s="72" t="s">
        <v>4011</v>
      </c>
      <c r="L1999" s="73">
        <v>45577</v>
      </c>
      <c r="M1999" s="74">
        <v>0.34054398148148146</v>
      </c>
      <c r="N1999" s="72">
        <v>477.05</v>
      </c>
      <c r="O1999" s="72">
        <v>4941.1400000000003</v>
      </c>
      <c r="P1999" s="72">
        <v>5418.19</v>
      </c>
      <c r="Q1999" s="72">
        <v>3358.93</v>
      </c>
      <c r="R1999" s="75">
        <v>45714</v>
      </c>
      <c r="S1999" s="72" t="str">
        <f>TEXT(Table15[[#This Row],[Billing_Date]],"YYYY")</f>
        <v>2025</v>
      </c>
      <c r="T1999" s="75">
        <v>45859</v>
      </c>
      <c r="U1999" s="72" t="s">
        <v>37</v>
      </c>
      <c r="V1999" s="72">
        <f>IF(Table15[[#This Row],[Payment_Status]]="Paid",1,0)</f>
        <v>0</v>
      </c>
      <c r="W1999" s="72">
        <f>IF(Table15[[#This Row],[Payment_Status]]="Unpaid",1,0)</f>
        <v>0</v>
      </c>
      <c r="X1999" s="72">
        <f>IF(Table15[[#This Row],[Payment_Status]]="Pending",1,0)</f>
        <v>1</v>
      </c>
      <c r="Y1999" s="72" t="s">
        <v>38</v>
      </c>
      <c r="Z1999" s="72" t="s">
        <v>44</v>
      </c>
      <c r="AA1999" s="72" t="s">
        <v>85</v>
      </c>
      <c r="AB1999" s="72">
        <v>269.29000000000002</v>
      </c>
      <c r="AC1999" s="72">
        <v>207.76</v>
      </c>
      <c r="AD1999" s="72" t="s">
        <v>46</v>
      </c>
      <c r="AE1999" s="73">
        <v>44553</v>
      </c>
      <c r="AF1999" s="72">
        <v>27</v>
      </c>
      <c r="AG1999" s="76" t="s">
        <v>64</v>
      </c>
    </row>
    <row r="2000" spans="5:33" x14ac:dyDescent="0.3">
      <c r="E2000" s="71" t="s">
        <v>4012</v>
      </c>
      <c r="F2000" s="72" t="s">
        <v>5994</v>
      </c>
      <c r="G2000" s="72" t="s">
        <v>8015</v>
      </c>
      <c r="H2000" s="72" t="s">
        <v>30</v>
      </c>
      <c r="I2000" s="72" t="s">
        <v>8028</v>
      </c>
      <c r="J2000" s="72" t="s">
        <v>8022</v>
      </c>
      <c r="K2000" s="72" t="s">
        <v>4013</v>
      </c>
      <c r="L2000" s="73">
        <v>45584</v>
      </c>
      <c r="M2000" s="74">
        <v>0.38730324074074074</v>
      </c>
      <c r="N2000" s="72">
        <v>394.21</v>
      </c>
      <c r="O2000" s="72">
        <v>2636.41</v>
      </c>
      <c r="P2000" s="72">
        <v>3030.62</v>
      </c>
      <c r="Q2000" s="72">
        <v>2629.28</v>
      </c>
      <c r="R2000" s="75">
        <v>45693</v>
      </c>
      <c r="S2000" s="72" t="str">
        <f>TEXT(Table15[[#This Row],[Billing_Date]],"YYYY")</f>
        <v>2025</v>
      </c>
      <c r="T2000" s="75">
        <v>45865</v>
      </c>
      <c r="U2000" s="72" t="s">
        <v>49</v>
      </c>
      <c r="V2000" s="72">
        <f>IF(Table15[[#This Row],[Payment_Status]]="Paid",1,0)</f>
        <v>0</v>
      </c>
      <c r="W2000" s="72">
        <f>IF(Table15[[#This Row],[Payment_Status]]="Unpaid",1,0)</f>
        <v>1</v>
      </c>
      <c r="X2000" s="72">
        <f>IF(Table15[[#This Row],[Payment_Status]]="Pending",1,0)</f>
        <v>0</v>
      </c>
      <c r="Y2000" s="72" t="s">
        <v>43</v>
      </c>
      <c r="Z2000" s="72" t="s">
        <v>30</v>
      </c>
      <c r="AA2000" s="72" t="s">
        <v>85</v>
      </c>
      <c r="AB2000" s="72">
        <v>241.63</v>
      </c>
      <c r="AC2000" s="72">
        <v>152.58000000000001</v>
      </c>
      <c r="AD2000" s="72" t="s">
        <v>32</v>
      </c>
      <c r="AE2000" s="73">
        <v>42401</v>
      </c>
      <c r="AF2000" s="72">
        <v>66</v>
      </c>
      <c r="AG2000" s="76" t="s">
        <v>40</v>
      </c>
    </row>
    <row r="2001" spans="5:33" x14ac:dyDescent="0.3">
      <c r="E2001" s="71" t="s">
        <v>4014</v>
      </c>
      <c r="F2001" s="72" t="s">
        <v>5995</v>
      </c>
      <c r="G2001" s="72" t="s">
        <v>8016</v>
      </c>
      <c r="H2001" s="72" t="s">
        <v>30</v>
      </c>
      <c r="I2001" s="72" t="s">
        <v>8031</v>
      </c>
      <c r="J2001" s="72" t="s">
        <v>8024</v>
      </c>
      <c r="K2001" s="72" t="s">
        <v>4015</v>
      </c>
      <c r="L2001" s="73">
        <v>45832</v>
      </c>
      <c r="M2001" s="74">
        <v>0.95138888888888884</v>
      </c>
      <c r="N2001" s="72">
        <v>348.18</v>
      </c>
      <c r="O2001" s="72">
        <v>4190.18</v>
      </c>
      <c r="P2001" s="72">
        <v>4538.3599999999997</v>
      </c>
      <c r="Q2001" s="72">
        <v>2118.83</v>
      </c>
      <c r="R2001" s="75">
        <v>45835</v>
      </c>
      <c r="S2001" s="72" t="str">
        <f>TEXT(Table15[[#This Row],[Billing_Date]],"YYYY")</f>
        <v>2025</v>
      </c>
      <c r="T2001" s="75">
        <v>45857</v>
      </c>
      <c r="U2001" s="72" t="s">
        <v>49</v>
      </c>
      <c r="V2001" s="72">
        <f>IF(Table15[[#This Row],[Payment_Status]]="Paid",1,0)</f>
        <v>0</v>
      </c>
      <c r="W2001" s="72">
        <f>IF(Table15[[#This Row],[Payment_Status]]="Unpaid",1,0)</f>
        <v>1</v>
      </c>
      <c r="X2001" s="72">
        <f>IF(Table15[[#This Row],[Payment_Status]]="Pending",1,0)</f>
        <v>0</v>
      </c>
      <c r="Y2001" s="72" t="s">
        <v>43</v>
      </c>
      <c r="Z2001" s="72" t="s">
        <v>30</v>
      </c>
      <c r="AA2001" s="72" t="s">
        <v>51</v>
      </c>
      <c r="AB2001" s="72">
        <v>164.58</v>
      </c>
      <c r="AC2001" s="72">
        <v>183.6</v>
      </c>
      <c r="AD2001" s="72" t="s">
        <v>32</v>
      </c>
      <c r="AE2001" s="73">
        <v>44071</v>
      </c>
      <c r="AF2001" s="72">
        <v>22</v>
      </c>
      <c r="AG2001" s="76" t="s">
        <v>33</v>
      </c>
    </row>
    <row r="2002" spans="5:33" x14ac:dyDescent="0.3">
      <c r="E2002" s="71" t="s">
        <v>4016</v>
      </c>
      <c r="F2002" s="72" t="s">
        <v>5996</v>
      </c>
      <c r="G2002" s="72" t="s">
        <v>8017</v>
      </c>
      <c r="H2002" s="72" t="s">
        <v>26</v>
      </c>
      <c r="I2002" s="72" t="s">
        <v>8031</v>
      </c>
      <c r="J2002" s="72" t="s">
        <v>8024</v>
      </c>
      <c r="K2002" s="72" t="s">
        <v>4017</v>
      </c>
      <c r="L2002" s="73">
        <v>45850</v>
      </c>
      <c r="M2002" s="74">
        <v>0.36071759259259262</v>
      </c>
      <c r="N2002" s="72">
        <v>118.88</v>
      </c>
      <c r="O2002" s="72">
        <v>1199.77</v>
      </c>
      <c r="P2002" s="72">
        <v>1318.65</v>
      </c>
      <c r="Q2002" s="72">
        <v>627.16999999999996</v>
      </c>
      <c r="R2002" s="75">
        <v>45851</v>
      </c>
      <c r="S2002" s="72" t="str">
        <f>TEXT(Table15[[#This Row],[Billing_Date]],"YYYY")</f>
        <v>2025</v>
      </c>
      <c r="T2002" s="75">
        <v>45862</v>
      </c>
      <c r="U2002" s="72" t="s">
        <v>37</v>
      </c>
      <c r="V2002" s="72">
        <f>IF(Table15[[#This Row],[Payment_Status]]="Paid",1,0)</f>
        <v>0</v>
      </c>
      <c r="W2002" s="72">
        <f>IF(Table15[[#This Row],[Payment_Status]]="Unpaid",1,0)</f>
        <v>0</v>
      </c>
      <c r="X2002" s="72">
        <f>IF(Table15[[#This Row],[Payment_Status]]="Pending",1,0)</f>
        <v>1</v>
      </c>
      <c r="Y2002" s="72" t="s">
        <v>29</v>
      </c>
      <c r="Z2002" s="72" t="s">
        <v>44</v>
      </c>
      <c r="AA2002" s="72" t="s">
        <v>31</v>
      </c>
      <c r="AB2002" s="72">
        <v>52.75</v>
      </c>
      <c r="AC2002" s="72">
        <v>66.13</v>
      </c>
      <c r="AD2002" s="72" t="s">
        <v>46</v>
      </c>
      <c r="AE2002" s="73">
        <v>43869</v>
      </c>
      <c r="AF2002" s="72">
        <v>40</v>
      </c>
      <c r="AG2002" s="76" t="s">
        <v>64</v>
      </c>
    </row>
    <row r="2003" spans="5:33" x14ac:dyDescent="0.3">
      <c r="E2003" s="71" t="s">
        <v>4018</v>
      </c>
      <c r="F2003" s="72" t="s">
        <v>5997</v>
      </c>
      <c r="G2003" s="72" t="s">
        <v>8018</v>
      </c>
      <c r="H2003" s="72" t="s">
        <v>30</v>
      </c>
      <c r="I2003" s="72" t="s">
        <v>8029</v>
      </c>
      <c r="J2003" s="72" t="s">
        <v>8020</v>
      </c>
      <c r="K2003" s="72" t="s">
        <v>4019</v>
      </c>
      <c r="L2003" s="73">
        <v>45627</v>
      </c>
      <c r="M2003" s="74">
        <v>0.36152777777777778</v>
      </c>
      <c r="N2003" s="72">
        <v>336.59</v>
      </c>
      <c r="O2003" s="72">
        <v>2856.53</v>
      </c>
      <c r="P2003" s="72">
        <v>3193.12</v>
      </c>
      <c r="Q2003" s="72">
        <v>2506.23</v>
      </c>
      <c r="R2003" s="75">
        <v>45630</v>
      </c>
      <c r="S2003" s="72" t="str">
        <f>TEXT(Table15[[#This Row],[Billing_Date]],"YYYY")</f>
        <v>2024</v>
      </c>
      <c r="T2003" s="75">
        <v>45861</v>
      </c>
      <c r="U2003" s="72" t="s">
        <v>49</v>
      </c>
      <c r="V2003" s="72">
        <f>IF(Table15[[#This Row],[Payment_Status]]="Paid",1,0)</f>
        <v>0</v>
      </c>
      <c r="W2003" s="72">
        <f>IF(Table15[[#This Row],[Payment_Status]]="Unpaid",1,0)</f>
        <v>1</v>
      </c>
      <c r="X2003" s="72">
        <f>IF(Table15[[#This Row],[Payment_Status]]="Pending",1,0)</f>
        <v>0</v>
      </c>
      <c r="Y2003" s="72" t="s">
        <v>43</v>
      </c>
      <c r="Z2003" s="72" t="s">
        <v>44</v>
      </c>
      <c r="AA2003" s="72" t="s">
        <v>63</v>
      </c>
      <c r="AB2003" s="72">
        <v>157.75</v>
      </c>
      <c r="AC2003" s="72">
        <v>178.84</v>
      </c>
      <c r="AD2003" s="72" t="s">
        <v>46</v>
      </c>
      <c r="AE2003" s="73">
        <v>43520</v>
      </c>
      <c r="AF2003" s="72">
        <v>70</v>
      </c>
      <c r="AG2003" s="76" t="s">
        <v>64</v>
      </c>
    </row>
    <row r="2004" spans="5:33" x14ac:dyDescent="0.3">
      <c r="E2004" s="77" t="s">
        <v>3999</v>
      </c>
      <c r="F2004" s="78" t="s">
        <v>5998</v>
      </c>
      <c r="G2004" s="78" t="s">
        <v>8019</v>
      </c>
      <c r="H2004" s="78" t="s">
        <v>30</v>
      </c>
      <c r="I2004" s="78" t="s">
        <v>8025</v>
      </c>
      <c r="J2004" s="78" t="s">
        <v>8020</v>
      </c>
      <c r="K2004" s="78" t="s">
        <v>4000</v>
      </c>
      <c r="L2004" s="79">
        <v>45815</v>
      </c>
      <c r="M2004" s="80">
        <v>0.83570601851851856</v>
      </c>
      <c r="N2004" s="78">
        <v>409.61</v>
      </c>
      <c r="O2004" s="78">
        <v>1848.79</v>
      </c>
      <c r="P2004" s="78">
        <v>2258.4</v>
      </c>
      <c r="Q2004" s="78">
        <v>2635.68</v>
      </c>
      <c r="R2004" s="81">
        <v>45821</v>
      </c>
      <c r="S2004" s="78" t="str">
        <f>TEXT(Table15[[#This Row],[Billing_Date]],"YYYY")</f>
        <v>2025</v>
      </c>
      <c r="T2004" s="81">
        <v>45861</v>
      </c>
      <c r="U2004" s="78" t="s">
        <v>37</v>
      </c>
      <c r="V2004" s="78">
        <f>IF(Table15[[#This Row],[Payment_Status]]="Paid",1,0)</f>
        <v>0</v>
      </c>
      <c r="W2004" s="78">
        <f>IF(Table15[[#This Row],[Payment_Status]]="Unpaid",1,0)</f>
        <v>0</v>
      </c>
      <c r="X2004" s="78">
        <f>IF(Table15[[#This Row],[Payment_Status]]="Pending",1,0)</f>
        <v>1</v>
      </c>
      <c r="Y2004" s="78" t="s">
        <v>38</v>
      </c>
      <c r="Z2004" s="78" t="s">
        <v>30</v>
      </c>
      <c r="AA2004" s="78" t="s">
        <v>31</v>
      </c>
      <c r="AB2004" s="78">
        <v>263.39999999999998</v>
      </c>
      <c r="AC2004" s="78">
        <v>146.21</v>
      </c>
      <c r="AD2004" s="78" t="s">
        <v>46</v>
      </c>
      <c r="AE2004" s="79">
        <v>44769</v>
      </c>
      <c r="AF2004" s="78">
        <v>32</v>
      </c>
      <c r="AG2004" s="82" t="s">
        <v>64</v>
      </c>
    </row>
  </sheetData>
  <conditionalFormatting sqref="F4">
    <cfRule type="duplicateValues" dxfId="69" priority="11"/>
  </conditionalFormatting>
  <conditionalFormatting sqref="F4:F2004">
    <cfRule type="duplicateValues" dxfId="68" priority="10"/>
  </conditionalFormatting>
  <conditionalFormatting sqref="K4:K2004">
    <cfRule type="duplicateValues" dxfId="67" priority="9"/>
  </conditionalFormatting>
  <conditionalFormatting sqref="N5:N2004">
    <cfRule type="dataBar" priority="6">
      <dataBar>
        <cfvo type="min"/>
        <cfvo type="max"/>
        <color rgb="FFFE375F"/>
      </dataBar>
      <extLst>
        <ext xmlns:x14="http://schemas.microsoft.com/office/spreadsheetml/2009/9/main" uri="{B025F937-C7B1-47D3-B67F-A62EFF666E3E}">
          <x14:id>{508EEA64-EE7F-4C07-87F0-21BF3113C184}</x14:id>
        </ext>
      </extLst>
    </cfRule>
  </conditionalFormatting>
  <conditionalFormatting sqref="Q5:Q2004">
    <cfRule type="colorScale" priority="4">
      <colorScale>
        <cfvo type="min"/>
        <cfvo type="percentile" val="50"/>
        <cfvo type="max"/>
        <color rgb="FFFE3057"/>
        <color rgb="FFFCFCFF"/>
        <color rgb="FF454E52"/>
      </colorScale>
    </cfRule>
  </conditionalFormatting>
  <conditionalFormatting sqref="V5:V2004">
    <cfRule type="containsText" dxfId="66" priority="8" operator="containsText" text="1">
      <formula>NOT(ISERROR(SEARCH("1",V5)))</formula>
    </cfRule>
  </conditionalFormatting>
  <conditionalFormatting sqref="W5:W2004">
    <cfRule type="containsText" dxfId="65" priority="7" operator="containsText" text="1">
      <formula>NOT(ISERROR(SEARCH("1",W5)))</formula>
    </cfRule>
  </conditionalFormatting>
  <conditionalFormatting sqref="X5:X2004">
    <cfRule type="containsText" dxfId="64" priority="1" operator="containsText" text="1">
      <formula>NOT(ISERROR(SEARCH("1",X5)))</formula>
    </cfRule>
    <cfRule type="containsText" dxfId="63" priority="2" operator="containsText" text="1">
      <formula>NOT(ISERROR(SEARCH("1",X5)))</formula>
    </cfRule>
    <cfRule type="containsText" dxfId="62" priority="3" operator="containsText" text="1">
      <formula>NOT(ISERROR(SEARCH("1",X5)))</formula>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508EEA64-EE7F-4C07-87F0-21BF3113C184}">
            <x14:dataBar minLength="0" maxLength="100" gradient="0">
              <x14:cfvo type="autoMin"/>
              <x14:cfvo type="autoMax"/>
              <x14:negativeFillColor rgb="FFFF0000"/>
              <x14:axisColor rgb="FF000000"/>
            </x14:dataBar>
          </x14:cfRule>
          <xm:sqref>N5:N2004</xm:sqref>
        </x14:conditionalFormatting>
        <x14:conditionalFormatting xmlns:xm="http://schemas.microsoft.com/office/excel/2006/main">
          <x14:cfRule type="iconSet" priority="5" id="{E347E572-FECE-4A59-8CB7-17D1A1467FB8}">
            <x14:iconSet iconSet="3Triangles">
              <x14:cfvo type="percent">
                <xm:f>0</xm:f>
              </x14:cfvo>
              <x14:cfvo type="percent">
                <xm:f>33</xm:f>
              </x14:cfvo>
              <x14:cfvo type="percent">
                <xm:f>67</xm:f>
              </x14:cfvo>
            </x14:iconSet>
          </x14:cfRule>
          <xm:sqref>O5:P2004</xm:sqref>
        </x14:conditionalFormatting>
      </x14:conditionalFormattings>
    </ex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19CA8-5CD0-446E-82D9-3EF2C3242F65}">
  <sheetPr codeName="Sheet6">
    <tabColor theme="5"/>
  </sheetPr>
  <dimension ref="A1:T2004"/>
  <sheetViews>
    <sheetView showGridLines="0" zoomScale="80" zoomScaleNormal="80" zoomScaleSheetLayoutView="105" workbookViewId="0"/>
  </sheetViews>
  <sheetFormatPr defaultColWidth="8.88671875" defaultRowHeight="14.4" x14ac:dyDescent="0.3"/>
  <cols>
    <col min="1" max="3" width="8.88671875" style="30"/>
    <col min="4" max="4" width="8.88671875" style="26"/>
    <col min="5" max="5" width="13.21875" style="26" bestFit="1" customWidth="1"/>
    <col min="6" max="6" width="17.33203125" style="26" bestFit="1" customWidth="1"/>
    <col min="7" max="7" width="34" style="26" bestFit="1" customWidth="1"/>
    <col min="8" max="8" width="20.33203125" style="26" bestFit="1" customWidth="1"/>
    <col min="9" max="9" width="13.44140625" style="26" bestFit="1" customWidth="1"/>
    <col min="10" max="10" width="22.109375" style="26" bestFit="1" customWidth="1"/>
    <col min="11" max="11" width="20.109375" style="26" bestFit="1" customWidth="1"/>
    <col min="12" max="12" width="16.5546875" style="26" bestFit="1" customWidth="1"/>
    <col min="13" max="13" width="8.21875" style="26" bestFit="1" customWidth="1"/>
    <col min="14" max="14" width="20.5546875" style="26" bestFit="1" customWidth="1"/>
    <col min="15" max="15" width="7.21875" style="26" bestFit="1" customWidth="1"/>
    <col min="16" max="16" width="10.21875" style="26" bestFit="1" customWidth="1"/>
    <col min="17" max="17" width="11.21875" style="26" bestFit="1" customWidth="1"/>
    <col min="18" max="18" width="22.109375" style="26" bestFit="1" customWidth="1"/>
    <col min="19" max="19" width="16.21875" style="26" bestFit="1" customWidth="1"/>
    <col min="20" max="20" width="19.5546875" style="26" bestFit="1" customWidth="1"/>
    <col min="21" max="16384" width="8.88671875" style="26"/>
  </cols>
  <sheetData>
    <row r="1" spans="1:20" s="28" customFormat="1" ht="38.4" customHeight="1" x14ac:dyDescent="0.3">
      <c r="A1" s="27"/>
      <c r="B1" s="27"/>
    </row>
    <row r="4" spans="1:20" x14ac:dyDescent="0.3">
      <c r="C4" s="31"/>
      <c r="E4" s="68" t="s">
        <v>0</v>
      </c>
      <c r="F4" s="69" t="s">
        <v>1</v>
      </c>
      <c r="G4" s="69" t="s">
        <v>2</v>
      </c>
      <c r="H4" s="69" t="s">
        <v>3</v>
      </c>
      <c r="I4" s="69" t="s">
        <v>4</v>
      </c>
      <c r="J4" s="69" t="s">
        <v>5</v>
      </c>
      <c r="K4" s="69" t="s">
        <v>12</v>
      </c>
      <c r="L4" s="69" t="s">
        <v>13</v>
      </c>
      <c r="M4" s="69" t="s">
        <v>8107</v>
      </c>
      <c r="N4" s="69" t="s">
        <v>15</v>
      </c>
      <c r="O4" s="69" t="s">
        <v>28</v>
      </c>
      <c r="P4" s="69" t="s">
        <v>49</v>
      </c>
      <c r="Q4" s="69" t="s">
        <v>37</v>
      </c>
      <c r="R4" s="69" t="s">
        <v>16</v>
      </c>
      <c r="S4" s="69" t="s">
        <v>8122</v>
      </c>
      <c r="T4" s="70" t="s">
        <v>18</v>
      </c>
    </row>
    <row r="5" spans="1:20" x14ac:dyDescent="0.3">
      <c r="E5" s="71" t="s">
        <v>98</v>
      </c>
      <c r="F5" s="72" t="s">
        <v>4047</v>
      </c>
      <c r="G5" s="72" t="s">
        <v>6047</v>
      </c>
      <c r="H5" s="72" t="s">
        <v>30</v>
      </c>
      <c r="I5" s="72" t="s">
        <v>8030</v>
      </c>
      <c r="J5" s="72" t="s">
        <v>8023</v>
      </c>
      <c r="K5" s="72">
        <v>1352.48</v>
      </c>
      <c r="L5" s="75">
        <v>45786</v>
      </c>
      <c r="M5" s="72" t="str">
        <f>TEXT(Table157[[#This Row],[Billing_Date]],"YYYY")</f>
        <v>2025</v>
      </c>
      <c r="N5" s="72" t="s">
        <v>28</v>
      </c>
      <c r="O5" s="72">
        <f>IF(Table157[[#This Row],[Payment_Status]]="Paid",1,0)</f>
        <v>1</v>
      </c>
      <c r="P5" s="72">
        <f>IF(Table157[[#This Row],[Payment_Status]]="Unpaid",1,0)</f>
        <v>0</v>
      </c>
      <c r="Q5" s="72">
        <f>IF(Table157[[#This Row],[Payment_Status]]="Pending",1,0)</f>
        <v>0</v>
      </c>
      <c r="R5" s="72" t="s">
        <v>29</v>
      </c>
      <c r="S5" s="72" t="s">
        <v>44</v>
      </c>
      <c r="T5" s="76" t="s">
        <v>63</v>
      </c>
    </row>
    <row r="6" spans="1:20" x14ac:dyDescent="0.3">
      <c r="E6" s="71" t="s">
        <v>162</v>
      </c>
      <c r="F6" s="72" t="s">
        <v>4079</v>
      </c>
      <c r="G6" s="72" t="s">
        <v>6079</v>
      </c>
      <c r="H6" s="72" t="s">
        <v>26</v>
      </c>
      <c r="I6" s="72" t="s">
        <v>8031</v>
      </c>
      <c r="J6" s="72" t="s">
        <v>8024</v>
      </c>
      <c r="K6" s="72">
        <v>1249.07</v>
      </c>
      <c r="L6" s="75">
        <v>45798</v>
      </c>
      <c r="M6" s="72" t="str">
        <f>TEXT(Table157[[#This Row],[Billing_Date]],"YYYY")</f>
        <v>2025</v>
      </c>
      <c r="N6" s="72" t="s">
        <v>37</v>
      </c>
      <c r="O6" s="72">
        <f>IF(Table157[[#This Row],[Payment_Status]]="Paid",1,0)</f>
        <v>0</v>
      </c>
      <c r="P6" s="72">
        <f>IF(Table157[[#This Row],[Payment_Status]]="Unpaid",1,0)</f>
        <v>0</v>
      </c>
      <c r="Q6" s="72">
        <f>IF(Table157[[#This Row],[Payment_Status]]="Pending",1,0)</f>
        <v>1</v>
      </c>
      <c r="R6" s="72" t="s">
        <v>50</v>
      </c>
      <c r="S6" s="72" t="s">
        <v>39</v>
      </c>
      <c r="T6" s="76" t="s">
        <v>85</v>
      </c>
    </row>
    <row r="7" spans="1:20" x14ac:dyDescent="0.3">
      <c r="C7" s="31"/>
      <c r="E7" s="71" t="s">
        <v>200</v>
      </c>
      <c r="F7" s="72" t="s">
        <v>4098</v>
      </c>
      <c r="G7" s="72" t="s">
        <v>6098</v>
      </c>
      <c r="H7" s="72" t="s">
        <v>30</v>
      </c>
      <c r="I7" s="72" t="s">
        <v>8031</v>
      </c>
      <c r="J7" s="72" t="s">
        <v>8024</v>
      </c>
      <c r="K7" s="72">
        <v>1471.68</v>
      </c>
      <c r="L7" s="75">
        <v>45614</v>
      </c>
      <c r="M7" s="72" t="str">
        <f>TEXT(Table157[[#This Row],[Billing_Date]],"YYYY")</f>
        <v>2024</v>
      </c>
      <c r="N7" s="72" t="s">
        <v>37</v>
      </c>
      <c r="O7" s="72">
        <f>IF(Table157[[#This Row],[Payment_Status]]="Paid",1,0)</f>
        <v>0</v>
      </c>
      <c r="P7" s="72">
        <f>IF(Table157[[#This Row],[Payment_Status]]="Unpaid",1,0)</f>
        <v>0</v>
      </c>
      <c r="Q7" s="72">
        <f>IF(Table157[[#This Row],[Payment_Status]]="Pending",1,0)</f>
        <v>1</v>
      </c>
      <c r="R7" s="72" t="s">
        <v>29</v>
      </c>
      <c r="S7" s="72" t="s">
        <v>39</v>
      </c>
      <c r="T7" s="76" t="s">
        <v>45</v>
      </c>
    </row>
    <row r="8" spans="1:20" ht="16.95" customHeight="1" x14ac:dyDescent="0.3">
      <c r="E8" s="71" t="s">
        <v>396</v>
      </c>
      <c r="F8" s="72" t="s">
        <v>4159</v>
      </c>
      <c r="G8" s="72" t="s">
        <v>6159</v>
      </c>
      <c r="H8" s="72" t="s">
        <v>35</v>
      </c>
      <c r="I8" s="72" t="s">
        <v>8031</v>
      </c>
      <c r="J8" s="72" t="s">
        <v>8024</v>
      </c>
      <c r="K8" s="72">
        <v>1142.05</v>
      </c>
      <c r="L8" s="75">
        <v>45795</v>
      </c>
      <c r="M8" s="72" t="str">
        <f>TEXT(Table157[[#This Row],[Billing_Date]],"YYYY")</f>
        <v>2025</v>
      </c>
      <c r="N8" s="72" t="s">
        <v>37</v>
      </c>
      <c r="O8" s="72">
        <f>IF(Table157[[#This Row],[Payment_Status]]="Paid",1,0)</f>
        <v>0</v>
      </c>
      <c r="P8" s="72">
        <f>IF(Table157[[#This Row],[Payment_Status]]="Unpaid",1,0)</f>
        <v>0</v>
      </c>
      <c r="Q8" s="72">
        <f>IF(Table157[[#This Row],[Payment_Status]]="Pending",1,0)</f>
        <v>1</v>
      </c>
      <c r="R8" s="72" t="s">
        <v>38</v>
      </c>
      <c r="S8" s="72" t="s">
        <v>44</v>
      </c>
      <c r="T8" s="76" t="s">
        <v>85</v>
      </c>
    </row>
    <row r="9" spans="1:20" x14ac:dyDescent="0.3">
      <c r="E9" s="71" t="s">
        <v>1110</v>
      </c>
      <c r="F9" s="72" t="s">
        <v>4258</v>
      </c>
      <c r="G9" s="72" t="s">
        <v>6258</v>
      </c>
      <c r="H9" s="72" t="s">
        <v>26</v>
      </c>
      <c r="I9" s="72" t="s">
        <v>8027</v>
      </c>
      <c r="J9" s="72" t="s">
        <v>8022</v>
      </c>
      <c r="K9" s="72">
        <v>2909.03</v>
      </c>
      <c r="L9" s="75">
        <v>45703</v>
      </c>
      <c r="M9" s="72" t="str">
        <f>TEXT(Table157[[#This Row],[Billing_Date]],"YYYY")</f>
        <v>2025</v>
      </c>
      <c r="N9" s="72" t="s">
        <v>37</v>
      </c>
      <c r="O9" s="72">
        <f>IF(Table157[[#This Row],[Payment_Status]]="Paid",1,0)</f>
        <v>0</v>
      </c>
      <c r="P9" s="72">
        <f>IF(Table157[[#This Row],[Payment_Status]]="Unpaid",1,0)</f>
        <v>0</v>
      </c>
      <c r="Q9" s="72">
        <f>IF(Table157[[#This Row],[Payment_Status]]="Pending",1,0)</f>
        <v>1</v>
      </c>
      <c r="R9" s="72" t="s">
        <v>38</v>
      </c>
      <c r="S9" s="72" t="s">
        <v>30</v>
      </c>
      <c r="T9" s="76" t="s">
        <v>45</v>
      </c>
    </row>
    <row r="10" spans="1:20" x14ac:dyDescent="0.3">
      <c r="D10" s="40"/>
      <c r="E10" s="71" t="s">
        <v>536</v>
      </c>
      <c r="F10" s="72" t="s">
        <v>4266</v>
      </c>
      <c r="G10" s="72" t="s">
        <v>6266</v>
      </c>
      <c r="H10" s="72" t="s">
        <v>26</v>
      </c>
      <c r="I10" s="72" t="s">
        <v>8026</v>
      </c>
      <c r="J10" s="72" t="s">
        <v>8021</v>
      </c>
      <c r="K10" s="72">
        <v>3296.39</v>
      </c>
      <c r="L10" s="75">
        <v>45713</v>
      </c>
      <c r="M10" s="72" t="str">
        <f>TEXT(Table157[[#This Row],[Billing_Date]],"YYYY")</f>
        <v>2025</v>
      </c>
      <c r="N10" s="72" t="s">
        <v>49</v>
      </c>
      <c r="O10" s="72">
        <f>IF(Table157[[#This Row],[Payment_Status]]="Paid",1,0)</f>
        <v>0</v>
      </c>
      <c r="P10" s="72">
        <f>IF(Table157[[#This Row],[Payment_Status]]="Unpaid",1,0)</f>
        <v>1</v>
      </c>
      <c r="Q10" s="72">
        <f>IF(Table157[[#This Row],[Payment_Status]]="Pending",1,0)</f>
        <v>0</v>
      </c>
      <c r="R10" s="72" t="s">
        <v>50</v>
      </c>
      <c r="S10" s="72" t="s">
        <v>30</v>
      </c>
      <c r="T10" s="76" t="s">
        <v>51</v>
      </c>
    </row>
    <row r="11" spans="1:20" x14ac:dyDescent="0.3">
      <c r="E11" s="71" t="s">
        <v>588</v>
      </c>
      <c r="F11" s="72" t="s">
        <v>4291</v>
      </c>
      <c r="G11" s="72" t="s">
        <v>6292</v>
      </c>
      <c r="H11" s="72" t="s">
        <v>30</v>
      </c>
      <c r="I11" s="72" t="s">
        <v>8025</v>
      </c>
      <c r="J11" s="72" t="s">
        <v>8020</v>
      </c>
      <c r="K11" s="72">
        <v>2273.52</v>
      </c>
      <c r="L11" s="75">
        <v>45829</v>
      </c>
      <c r="M11" s="72" t="str">
        <f>TEXT(Table157[[#This Row],[Billing_Date]],"YYYY")</f>
        <v>2025</v>
      </c>
      <c r="N11" s="72" t="s">
        <v>49</v>
      </c>
      <c r="O11" s="72">
        <f>IF(Table157[[#This Row],[Payment_Status]]="Paid",1,0)</f>
        <v>0</v>
      </c>
      <c r="P11" s="72">
        <f>IF(Table157[[#This Row],[Payment_Status]]="Unpaid",1,0)</f>
        <v>1</v>
      </c>
      <c r="Q11" s="72">
        <f>IF(Table157[[#This Row],[Payment_Status]]="Pending",1,0)</f>
        <v>0</v>
      </c>
      <c r="R11" s="72" t="s">
        <v>43</v>
      </c>
      <c r="S11" s="72" t="s">
        <v>44</v>
      </c>
      <c r="T11" s="76" t="s">
        <v>85</v>
      </c>
    </row>
    <row r="12" spans="1:20" x14ac:dyDescent="0.3">
      <c r="E12" s="71" t="s">
        <v>756</v>
      </c>
      <c r="F12" s="72" t="s">
        <v>4374</v>
      </c>
      <c r="G12" s="72" t="s">
        <v>6376</v>
      </c>
      <c r="H12" s="72" t="s">
        <v>26</v>
      </c>
      <c r="I12" s="72" t="s">
        <v>8029</v>
      </c>
      <c r="J12" s="72" t="s">
        <v>8020</v>
      </c>
      <c r="K12" s="72">
        <v>1340.55</v>
      </c>
      <c r="L12" s="75">
        <v>45798</v>
      </c>
      <c r="M12" s="72" t="str">
        <f>TEXT(Table157[[#This Row],[Billing_Date]],"YYYY")</f>
        <v>2025</v>
      </c>
      <c r="N12" s="72" t="s">
        <v>28</v>
      </c>
      <c r="O12" s="72">
        <f>IF(Table157[[#This Row],[Payment_Status]]="Paid",1,0)</f>
        <v>1</v>
      </c>
      <c r="P12" s="72">
        <f>IF(Table157[[#This Row],[Payment_Status]]="Unpaid",1,0)</f>
        <v>0</v>
      </c>
      <c r="Q12" s="72">
        <f>IF(Table157[[#This Row],[Payment_Status]]="Pending",1,0)</f>
        <v>0</v>
      </c>
      <c r="R12" s="72" t="s">
        <v>38</v>
      </c>
      <c r="S12" s="72" t="s">
        <v>30</v>
      </c>
      <c r="T12" s="76" t="s">
        <v>85</v>
      </c>
    </row>
    <row r="13" spans="1:20" x14ac:dyDescent="0.3">
      <c r="D13" s="40"/>
      <c r="E13" s="71" t="s">
        <v>780</v>
      </c>
      <c r="F13" s="72" t="s">
        <v>4386</v>
      </c>
      <c r="G13" s="72" t="s">
        <v>6388</v>
      </c>
      <c r="H13" s="72" t="s">
        <v>26</v>
      </c>
      <c r="I13" s="72" t="s">
        <v>8030</v>
      </c>
      <c r="J13" s="72" t="s">
        <v>8023</v>
      </c>
      <c r="K13" s="72">
        <v>2489.88</v>
      </c>
      <c r="L13" s="75">
        <v>45823</v>
      </c>
      <c r="M13" s="72" t="str">
        <f>TEXT(Table157[[#This Row],[Billing_Date]],"YYYY")</f>
        <v>2025</v>
      </c>
      <c r="N13" s="72" t="s">
        <v>49</v>
      </c>
      <c r="O13" s="72">
        <f>IF(Table157[[#This Row],[Payment_Status]]="Paid",1,0)</f>
        <v>0</v>
      </c>
      <c r="P13" s="72">
        <f>IF(Table157[[#This Row],[Payment_Status]]="Unpaid",1,0)</f>
        <v>1</v>
      </c>
      <c r="Q13" s="72">
        <f>IF(Table157[[#This Row],[Payment_Status]]="Pending",1,0)</f>
        <v>0</v>
      </c>
      <c r="R13" s="72" t="s">
        <v>58</v>
      </c>
      <c r="S13" s="72" t="s">
        <v>30</v>
      </c>
      <c r="T13" s="76" t="s">
        <v>85</v>
      </c>
    </row>
    <row r="14" spans="1:20" x14ac:dyDescent="0.3">
      <c r="E14" s="71" t="s">
        <v>900</v>
      </c>
      <c r="F14" s="72" t="s">
        <v>4446</v>
      </c>
      <c r="G14" s="72" t="s">
        <v>6448</v>
      </c>
      <c r="H14" s="72" t="s">
        <v>26</v>
      </c>
      <c r="I14" s="72" t="s">
        <v>8025</v>
      </c>
      <c r="J14" s="72" t="s">
        <v>8020</v>
      </c>
      <c r="K14" s="72">
        <v>1290.1099999999999</v>
      </c>
      <c r="L14" s="75">
        <v>45726</v>
      </c>
      <c r="M14" s="72" t="str">
        <f>TEXT(Table157[[#This Row],[Billing_Date]],"YYYY")</f>
        <v>2025</v>
      </c>
      <c r="N14" s="72" t="s">
        <v>49</v>
      </c>
      <c r="O14" s="72">
        <f>IF(Table157[[#This Row],[Payment_Status]]="Paid",1,0)</f>
        <v>0</v>
      </c>
      <c r="P14" s="72">
        <f>IF(Table157[[#This Row],[Payment_Status]]="Unpaid",1,0)</f>
        <v>1</v>
      </c>
      <c r="Q14" s="72">
        <f>IF(Table157[[#This Row],[Payment_Status]]="Pending",1,0)</f>
        <v>0</v>
      </c>
      <c r="R14" s="72" t="s">
        <v>29</v>
      </c>
      <c r="S14" s="72" t="s">
        <v>30</v>
      </c>
      <c r="T14" s="76" t="s">
        <v>63</v>
      </c>
    </row>
    <row r="15" spans="1:20" x14ac:dyDescent="0.3">
      <c r="E15" s="71" t="s">
        <v>1164</v>
      </c>
      <c r="F15" s="72" t="s">
        <v>4577</v>
      </c>
      <c r="G15" s="72" t="s">
        <v>6580</v>
      </c>
      <c r="H15" s="72" t="s">
        <v>30</v>
      </c>
      <c r="I15" s="72" t="s">
        <v>8027</v>
      </c>
      <c r="J15" s="72" t="s">
        <v>8022</v>
      </c>
      <c r="K15" s="72">
        <v>1619.6</v>
      </c>
      <c r="L15" s="75">
        <v>45750</v>
      </c>
      <c r="M15" s="72" t="str">
        <f>TEXT(Table157[[#This Row],[Billing_Date]],"YYYY")</f>
        <v>2025</v>
      </c>
      <c r="N15" s="72" t="s">
        <v>37</v>
      </c>
      <c r="O15" s="72">
        <f>IF(Table157[[#This Row],[Payment_Status]]="Paid",1,0)</f>
        <v>0</v>
      </c>
      <c r="P15" s="72">
        <f>IF(Table157[[#This Row],[Payment_Status]]="Unpaid",1,0)</f>
        <v>0</v>
      </c>
      <c r="Q15" s="72">
        <f>IF(Table157[[#This Row],[Payment_Status]]="Pending",1,0)</f>
        <v>1</v>
      </c>
      <c r="R15" s="72" t="s">
        <v>29</v>
      </c>
      <c r="S15" s="72" t="s">
        <v>30</v>
      </c>
      <c r="T15" s="76" t="s">
        <v>31</v>
      </c>
    </row>
    <row r="16" spans="1:20" x14ac:dyDescent="0.3">
      <c r="E16" s="71" t="s">
        <v>1835</v>
      </c>
      <c r="F16" s="72" t="s">
        <v>4609</v>
      </c>
      <c r="G16" s="72" t="s">
        <v>6613</v>
      </c>
      <c r="H16" s="72" t="s">
        <v>26</v>
      </c>
      <c r="I16" s="72" t="s">
        <v>8026</v>
      </c>
      <c r="J16" s="72" t="s">
        <v>8021</v>
      </c>
      <c r="K16" s="72">
        <v>397.56</v>
      </c>
      <c r="L16" s="75">
        <v>45740</v>
      </c>
      <c r="M16" s="72" t="str">
        <f>TEXT(Table157[[#This Row],[Billing_Date]],"YYYY")</f>
        <v>2025</v>
      </c>
      <c r="N16" s="72" t="s">
        <v>37</v>
      </c>
      <c r="O16" s="72">
        <f>IF(Table157[[#This Row],[Payment_Status]]="Paid",1,0)</f>
        <v>0</v>
      </c>
      <c r="P16" s="72">
        <f>IF(Table157[[#This Row],[Payment_Status]]="Unpaid",1,0)</f>
        <v>0</v>
      </c>
      <c r="Q16" s="72">
        <f>IF(Table157[[#This Row],[Payment_Status]]="Pending",1,0)</f>
        <v>1</v>
      </c>
      <c r="R16" s="72" t="s">
        <v>38</v>
      </c>
      <c r="S16" s="72" t="s">
        <v>39</v>
      </c>
      <c r="T16" s="76" t="s">
        <v>31</v>
      </c>
    </row>
    <row r="17" spans="5:20" x14ac:dyDescent="0.3">
      <c r="E17" s="71" t="s">
        <v>1268</v>
      </c>
      <c r="F17" s="72" t="s">
        <v>4628</v>
      </c>
      <c r="G17" s="72" t="s">
        <v>6632</v>
      </c>
      <c r="H17" s="72" t="s">
        <v>30</v>
      </c>
      <c r="I17" s="72" t="s">
        <v>8030</v>
      </c>
      <c r="J17" s="72" t="s">
        <v>8023</v>
      </c>
      <c r="K17" s="72">
        <v>1527.82</v>
      </c>
      <c r="L17" s="75">
        <v>45808</v>
      </c>
      <c r="M17" s="72" t="str">
        <f>TEXT(Table157[[#This Row],[Billing_Date]],"YYYY")</f>
        <v>2025</v>
      </c>
      <c r="N17" s="72" t="s">
        <v>49</v>
      </c>
      <c r="O17" s="72">
        <f>IF(Table157[[#This Row],[Payment_Status]]="Paid",1,0)</f>
        <v>0</v>
      </c>
      <c r="P17" s="72">
        <f>IF(Table157[[#This Row],[Payment_Status]]="Unpaid",1,0)</f>
        <v>1</v>
      </c>
      <c r="Q17" s="72">
        <f>IF(Table157[[#This Row],[Payment_Status]]="Pending",1,0)</f>
        <v>0</v>
      </c>
      <c r="R17" s="72" t="s">
        <v>29</v>
      </c>
      <c r="S17" s="72" t="s">
        <v>44</v>
      </c>
      <c r="T17" s="76" t="s">
        <v>63</v>
      </c>
    </row>
    <row r="18" spans="5:20" x14ac:dyDescent="0.3">
      <c r="E18" s="71" t="s">
        <v>1310</v>
      </c>
      <c r="F18" s="72" t="s">
        <v>4649</v>
      </c>
      <c r="G18" s="72" t="s">
        <v>6653</v>
      </c>
      <c r="H18" s="72" t="s">
        <v>35</v>
      </c>
      <c r="I18" s="72" t="s">
        <v>8031</v>
      </c>
      <c r="J18" s="72" t="s">
        <v>8024</v>
      </c>
      <c r="K18" s="72">
        <v>2794.96</v>
      </c>
      <c r="L18" s="75">
        <v>45820</v>
      </c>
      <c r="M18" s="72" t="str">
        <f>TEXT(Table157[[#This Row],[Billing_Date]],"YYYY")</f>
        <v>2025</v>
      </c>
      <c r="N18" s="72" t="s">
        <v>49</v>
      </c>
      <c r="O18" s="72">
        <f>IF(Table157[[#This Row],[Payment_Status]]="Paid",1,0)</f>
        <v>0</v>
      </c>
      <c r="P18" s="72">
        <f>IF(Table157[[#This Row],[Payment_Status]]="Unpaid",1,0)</f>
        <v>1</v>
      </c>
      <c r="Q18" s="72">
        <f>IF(Table157[[#This Row],[Payment_Status]]="Pending",1,0)</f>
        <v>0</v>
      </c>
      <c r="R18" s="72" t="s">
        <v>58</v>
      </c>
      <c r="S18" s="72" t="s">
        <v>39</v>
      </c>
      <c r="T18" s="76" t="s">
        <v>63</v>
      </c>
    </row>
    <row r="19" spans="5:20" x14ac:dyDescent="0.3">
      <c r="E19" s="71" t="s">
        <v>2557</v>
      </c>
      <c r="F19" s="72" t="s">
        <v>4688</v>
      </c>
      <c r="G19" s="72" t="s">
        <v>6692</v>
      </c>
      <c r="H19" s="72" t="s">
        <v>26</v>
      </c>
      <c r="I19" s="72" t="s">
        <v>8031</v>
      </c>
      <c r="J19" s="72" t="s">
        <v>8024</v>
      </c>
      <c r="K19" s="72">
        <v>1614.94</v>
      </c>
      <c r="L19" s="75">
        <v>45764</v>
      </c>
      <c r="M19" s="72" t="str">
        <f>TEXT(Table157[[#This Row],[Billing_Date]],"YYYY")</f>
        <v>2025</v>
      </c>
      <c r="N19" s="72" t="s">
        <v>37</v>
      </c>
      <c r="O19" s="72">
        <f>IF(Table157[[#This Row],[Payment_Status]]="Paid",1,0)</f>
        <v>0</v>
      </c>
      <c r="P19" s="72">
        <f>IF(Table157[[#This Row],[Payment_Status]]="Unpaid",1,0)</f>
        <v>0</v>
      </c>
      <c r="Q19" s="72">
        <f>IF(Table157[[#This Row],[Payment_Status]]="Pending",1,0)</f>
        <v>1</v>
      </c>
      <c r="R19" s="72" t="s">
        <v>43</v>
      </c>
      <c r="S19" s="72" t="s">
        <v>30</v>
      </c>
      <c r="T19" s="76" t="s">
        <v>51</v>
      </c>
    </row>
    <row r="20" spans="5:20" x14ac:dyDescent="0.3">
      <c r="E20" s="71" t="s">
        <v>1621</v>
      </c>
      <c r="F20" s="72" t="s">
        <v>4804</v>
      </c>
      <c r="G20" s="72" t="s">
        <v>6809</v>
      </c>
      <c r="H20" s="72" t="s">
        <v>30</v>
      </c>
      <c r="I20" s="72" t="s">
        <v>8027</v>
      </c>
      <c r="J20" s="72" t="s">
        <v>8022</v>
      </c>
      <c r="K20" s="72">
        <v>3512.42</v>
      </c>
      <c r="L20" s="75">
        <v>45828</v>
      </c>
      <c r="M20" s="72" t="str">
        <f>TEXT(Table157[[#This Row],[Billing_Date]],"YYYY")</f>
        <v>2025</v>
      </c>
      <c r="N20" s="72" t="s">
        <v>37</v>
      </c>
      <c r="O20" s="72">
        <f>IF(Table157[[#This Row],[Payment_Status]]="Paid",1,0)</f>
        <v>0</v>
      </c>
      <c r="P20" s="72">
        <f>IF(Table157[[#This Row],[Payment_Status]]="Unpaid",1,0)</f>
        <v>0</v>
      </c>
      <c r="Q20" s="72">
        <f>IF(Table157[[#This Row],[Payment_Status]]="Pending",1,0)</f>
        <v>1</v>
      </c>
      <c r="R20" s="72" t="s">
        <v>50</v>
      </c>
      <c r="S20" s="72" t="s">
        <v>39</v>
      </c>
      <c r="T20" s="76" t="s">
        <v>45</v>
      </c>
    </row>
    <row r="21" spans="5:20" x14ac:dyDescent="0.3">
      <c r="E21" s="71" t="s">
        <v>1685</v>
      </c>
      <c r="F21" s="72" t="s">
        <v>4836</v>
      </c>
      <c r="G21" s="72" t="s">
        <v>6841</v>
      </c>
      <c r="H21" s="72" t="s">
        <v>30</v>
      </c>
      <c r="I21" s="72" t="s">
        <v>8027</v>
      </c>
      <c r="J21" s="72" t="s">
        <v>8022</v>
      </c>
      <c r="K21" s="72">
        <v>1854.82</v>
      </c>
      <c r="L21" s="75">
        <v>45835</v>
      </c>
      <c r="M21" s="72" t="str">
        <f>TEXT(Table157[[#This Row],[Billing_Date]],"YYYY")</f>
        <v>2025</v>
      </c>
      <c r="N21" s="72" t="s">
        <v>37</v>
      </c>
      <c r="O21" s="72">
        <f>IF(Table157[[#This Row],[Payment_Status]]="Paid",1,0)</f>
        <v>0</v>
      </c>
      <c r="P21" s="72">
        <f>IF(Table157[[#This Row],[Payment_Status]]="Unpaid",1,0)</f>
        <v>0</v>
      </c>
      <c r="Q21" s="72">
        <f>IF(Table157[[#This Row],[Payment_Status]]="Pending",1,0)</f>
        <v>1</v>
      </c>
      <c r="R21" s="72" t="s">
        <v>43</v>
      </c>
      <c r="S21" s="72" t="s">
        <v>39</v>
      </c>
      <c r="T21" s="76" t="s">
        <v>31</v>
      </c>
    </row>
    <row r="22" spans="5:20" x14ac:dyDescent="0.3">
      <c r="E22" s="71" t="s">
        <v>1693</v>
      </c>
      <c r="F22" s="72" t="s">
        <v>4840</v>
      </c>
      <c r="G22" s="72" t="s">
        <v>6845</v>
      </c>
      <c r="H22" s="72" t="s">
        <v>26</v>
      </c>
      <c r="I22" s="72" t="s">
        <v>8028</v>
      </c>
      <c r="J22" s="72" t="s">
        <v>8022</v>
      </c>
      <c r="K22" s="72">
        <v>2713.49</v>
      </c>
      <c r="L22" s="75">
        <v>45717</v>
      </c>
      <c r="M22" s="72" t="str">
        <f>TEXT(Table157[[#This Row],[Billing_Date]],"YYYY")</f>
        <v>2025</v>
      </c>
      <c r="N22" s="72" t="s">
        <v>37</v>
      </c>
      <c r="O22" s="72">
        <f>IF(Table157[[#This Row],[Payment_Status]]="Paid",1,0)</f>
        <v>0</v>
      </c>
      <c r="P22" s="72">
        <f>IF(Table157[[#This Row],[Payment_Status]]="Unpaid",1,0)</f>
        <v>0</v>
      </c>
      <c r="Q22" s="72">
        <f>IF(Table157[[#This Row],[Payment_Status]]="Pending",1,0)</f>
        <v>1</v>
      </c>
      <c r="R22" s="72" t="s">
        <v>50</v>
      </c>
      <c r="S22" s="72" t="s">
        <v>44</v>
      </c>
      <c r="T22" s="76" t="s">
        <v>31</v>
      </c>
    </row>
    <row r="23" spans="5:20" x14ac:dyDescent="0.3">
      <c r="E23" s="71" t="s">
        <v>3240</v>
      </c>
      <c r="F23" s="72" t="s">
        <v>4881</v>
      </c>
      <c r="G23" s="72" t="s">
        <v>6885</v>
      </c>
      <c r="H23" s="72" t="s">
        <v>26</v>
      </c>
      <c r="I23" s="72" t="s">
        <v>8030</v>
      </c>
      <c r="J23" s="72" t="s">
        <v>8023</v>
      </c>
      <c r="K23" s="72">
        <v>1842.56</v>
      </c>
      <c r="L23" s="75">
        <v>45583</v>
      </c>
      <c r="M23" s="72" t="str">
        <f>TEXT(Table157[[#This Row],[Billing_Date]],"YYYY")</f>
        <v>2024</v>
      </c>
      <c r="N23" s="72" t="s">
        <v>28</v>
      </c>
      <c r="O23" s="72">
        <f>IF(Table157[[#This Row],[Payment_Status]]="Paid",1,0)</f>
        <v>1</v>
      </c>
      <c r="P23" s="72">
        <f>IF(Table157[[#This Row],[Payment_Status]]="Unpaid",1,0)</f>
        <v>0</v>
      </c>
      <c r="Q23" s="72">
        <f>IF(Table157[[#This Row],[Payment_Status]]="Pending",1,0)</f>
        <v>0</v>
      </c>
      <c r="R23" s="72" t="s">
        <v>58</v>
      </c>
      <c r="S23" s="72" t="s">
        <v>39</v>
      </c>
      <c r="T23" s="76" t="s">
        <v>31</v>
      </c>
    </row>
    <row r="24" spans="5:20" x14ac:dyDescent="0.3">
      <c r="E24" s="71" t="s">
        <v>1937</v>
      </c>
      <c r="F24" s="72" t="s">
        <v>4962</v>
      </c>
      <c r="G24" s="72" t="s">
        <v>6966</v>
      </c>
      <c r="H24" s="72" t="s">
        <v>35</v>
      </c>
      <c r="I24" s="72" t="s">
        <v>8031</v>
      </c>
      <c r="J24" s="72" t="s">
        <v>8024</v>
      </c>
      <c r="K24" s="72">
        <v>1616.82</v>
      </c>
      <c r="L24" s="75">
        <v>45857</v>
      </c>
      <c r="M24" s="72" t="str">
        <f>TEXT(Table157[[#This Row],[Billing_Date]],"YYYY")</f>
        <v>2025</v>
      </c>
      <c r="N24" s="72" t="s">
        <v>37</v>
      </c>
      <c r="O24" s="72">
        <f>IF(Table157[[#This Row],[Payment_Status]]="Paid",1,0)</f>
        <v>0</v>
      </c>
      <c r="P24" s="72">
        <f>IF(Table157[[#This Row],[Payment_Status]]="Unpaid",1,0)</f>
        <v>0</v>
      </c>
      <c r="Q24" s="72">
        <f>IF(Table157[[#This Row],[Payment_Status]]="Pending",1,0)</f>
        <v>1</v>
      </c>
      <c r="R24" s="72" t="s">
        <v>50</v>
      </c>
      <c r="S24" s="72" t="s">
        <v>44</v>
      </c>
      <c r="T24" s="76" t="s">
        <v>31</v>
      </c>
    </row>
    <row r="25" spans="5:20" x14ac:dyDescent="0.3">
      <c r="E25" s="71" t="s">
        <v>1947</v>
      </c>
      <c r="F25" s="72" t="s">
        <v>4967</v>
      </c>
      <c r="G25" s="72" t="s">
        <v>6971</v>
      </c>
      <c r="H25" s="72" t="s">
        <v>35</v>
      </c>
      <c r="I25" s="72" t="s">
        <v>8025</v>
      </c>
      <c r="J25" s="72" t="s">
        <v>8020</v>
      </c>
      <c r="K25" s="72">
        <v>2106.63</v>
      </c>
      <c r="L25" s="75">
        <v>45755</v>
      </c>
      <c r="M25" s="72" t="str">
        <f>TEXT(Table157[[#This Row],[Billing_Date]],"YYYY")</f>
        <v>2025</v>
      </c>
      <c r="N25" s="72" t="s">
        <v>28</v>
      </c>
      <c r="O25" s="72">
        <f>IF(Table157[[#This Row],[Payment_Status]]="Paid",1,0)</f>
        <v>1</v>
      </c>
      <c r="P25" s="72">
        <f>IF(Table157[[#This Row],[Payment_Status]]="Unpaid",1,0)</f>
        <v>0</v>
      </c>
      <c r="Q25" s="72">
        <f>IF(Table157[[#This Row],[Payment_Status]]="Pending",1,0)</f>
        <v>0</v>
      </c>
      <c r="R25" s="72" t="s">
        <v>58</v>
      </c>
      <c r="S25" s="72" t="s">
        <v>44</v>
      </c>
      <c r="T25" s="76" t="s">
        <v>31</v>
      </c>
    </row>
    <row r="26" spans="5:20" x14ac:dyDescent="0.3">
      <c r="E26" s="71" t="s">
        <v>1970</v>
      </c>
      <c r="F26" s="72" t="s">
        <v>4979</v>
      </c>
      <c r="G26" s="72" t="s">
        <v>6983</v>
      </c>
      <c r="H26" s="72" t="s">
        <v>35</v>
      </c>
      <c r="I26" s="72" t="s">
        <v>8025</v>
      </c>
      <c r="J26" s="72" t="s">
        <v>8020</v>
      </c>
      <c r="K26" s="72">
        <v>1575.31</v>
      </c>
      <c r="L26" s="75">
        <v>45653</v>
      </c>
      <c r="M26" s="72" t="str">
        <f>TEXT(Table157[[#This Row],[Billing_Date]],"YYYY")</f>
        <v>2024</v>
      </c>
      <c r="N26" s="72" t="s">
        <v>49</v>
      </c>
      <c r="O26" s="72">
        <f>IF(Table157[[#This Row],[Payment_Status]]="Paid",1,0)</f>
        <v>0</v>
      </c>
      <c r="P26" s="72">
        <f>IF(Table157[[#This Row],[Payment_Status]]="Unpaid",1,0)</f>
        <v>1</v>
      </c>
      <c r="Q26" s="72">
        <f>IF(Table157[[#This Row],[Payment_Status]]="Pending",1,0)</f>
        <v>0</v>
      </c>
      <c r="R26" s="72" t="s">
        <v>50</v>
      </c>
      <c r="S26" s="72" t="s">
        <v>39</v>
      </c>
      <c r="T26" s="76" t="s">
        <v>63</v>
      </c>
    </row>
    <row r="27" spans="5:20" x14ac:dyDescent="0.3">
      <c r="E27" s="71" t="s">
        <v>2063</v>
      </c>
      <c r="F27" s="72" t="s">
        <v>5026</v>
      </c>
      <c r="G27" s="72" t="s">
        <v>7030</v>
      </c>
      <c r="H27" s="72" t="s">
        <v>35</v>
      </c>
      <c r="I27" s="72" t="s">
        <v>8030</v>
      </c>
      <c r="J27" s="72" t="s">
        <v>8023</v>
      </c>
      <c r="K27" s="72">
        <v>2345.0100000000002</v>
      </c>
      <c r="L27" s="75">
        <v>45845</v>
      </c>
      <c r="M27" s="72" t="str">
        <f>TEXT(Table157[[#This Row],[Billing_Date]],"YYYY")</f>
        <v>2025</v>
      </c>
      <c r="N27" s="72" t="s">
        <v>49</v>
      </c>
      <c r="O27" s="72">
        <f>IF(Table157[[#This Row],[Payment_Status]]="Paid",1,0)</f>
        <v>0</v>
      </c>
      <c r="P27" s="72">
        <f>IF(Table157[[#This Row],[Payment_Status]]="Unpaid",1,0)</f>
        <v>1</v>
      </c>
      <c r="Q27" s="72">
        <f>IF(Table157[[#This Row],[Payment_Status]]="Pending",1,0)</f>
        <v>0</v>
      </c>
      <c r="R27" s="72" t="s">
        <v>58</v>
      </c>
      <c r="S27" s="72" t="s">
        <v>39</v>
      </c>
      <c r="T27" s="76" t="s">
        <v>31</v>
      </c>
    </row>
    <row r="28" spans="5:20" x14ac:dyDescent="0.3">
      <c r="E28" s="71" t="s">
        <v>4001</v>
      </c>
      <c r="F28" s="72" t="s">
        <v>5082</v>
      </c>
      <c r="G28" s="72" t="s">
        <v>7087</v>
      </c>
      <c r="H28" s="72" t="s">
        <v>35</v>
      </c>
      <c r="I28" s="72" t="s">
        <v>8026</v>
      </c>
      <c r="J28" s="72" t="s">
        <v>8021</v>
      </c>
      <c r="K28" s="72">
        <v>1848.91</v>
      </c>
      <c r="L28" s="75">
        <v>45813</v>
      </c>
      <c r="M28" s="72" t="str">
        <f>TEXT(Table157[[#This Row],[Billing_Date]],"YYYY")</f>
        <v>2025</v>
      </c>
      <c r="N28" s="72" t="s">
        <v>28</v>
      </c>
      <c r="O28" s="72">
        <f>IF(Table157[[#This Row],[Payment_Status]]="Paid",1,0)</f>
        <v>1</v>
      </c>
      <c r="P28" s="72">
        <f>IF(Table157[[#This Row],[Payment_Status]]="Unpaid",1,0)</f>
        <v>0</v>
      </c>
      <c r="Q28" s="72">
        <f>IF(Table157[[#This Row],[Payment_Status]]="Pending",1,0)</f>
        <v>0</v>
      </c>
      <c r="R28" s="72" t="s">
        <v>38</v>
      </c>
      <c r="S28" s="72" t="s">
        <v>44</v>
      </c>
      <c r="T28" s="76" t="s">
        <v>45</v>
      </c>
    </row>
    <row r="29" spans="5:20" x14ac:dyDescent="0.3">
      <c r="E29" s="71" t="s">
        <v>2195</v>
      </c>
      <c r="F29" s="72" t="s">
        <v>5091</v>
      </c>
      <c r="G29" s="72" t="s">
        <v>7096</v>
      </c>
      <c r="H29" s="72" t="s">
        <v>35</v>
      </c>
      <c r="I29" s="72" t="s">
        <v>8026</v>
      </c>
      <c r="J29" s="72" t="s">
        <v>8021</v>
      </c>
      <c r="K29" s="72">
        <v>2127.46</v>
      </c>
      <c r="L29" s="75">
        <v>45814</v>
      </c>
      <c r="M29" s="72" t="str">
        <f>TEXT(Table157[[#This Row],[Billing_Date]],"YYYY")</f>
        <v>2025</v>
      </c>
      <c r="N29" s="72" t="s">
        <v>49</v>
      </c>
      <c r="O29" s="72">
        <f>IF(Table157[[#This Row],[Payment_Status]]="Paid",1,0)</f>
        <v>0</v>
      </c>
      <c r="P29" s="72">
        <f>IF(Table157[[#This Row],[Payment_Status]]="Unpaid",1,0)</f>
        <v>1</v>
      </c>
      <c r="Q29" s="72">
        <f>IF(Table157[[#This Row],[Payment_Status]]="Pending",1,0)</f>
        <v>0</v>
      </c>
      <c r="R29" s="72" t="s">
        <v>29</v>
      </c>
      <c r="S29" s="72" t="s">
        <v>30</v>
      </c>
      <c r="T29" s="76" t="s">
        <v>51</v>
      </c>
    </row>
    <row r="30" spans="5:20" x14ac:dyDescent="0.3">
      <c r="E30" s="71" t="s">
        <v>2352</v>
      </c>
      <c r="F30" s="72" t="s">
        <v>5169</v>
      </c>
      <c r="G30" s="72" t="s">
        <v>7175</v>
      </c>
      <c r="H30" s="72" t="s">
        <v>26</v>
      </c>
      <c r="I30" s="72" t="s">
        <v>8027</v>
      </c>
      <c r="J30" s="72" t="s">
        <v>8022</v>
      </c>
      <c r="K30" s="72">
        <v>747.37</v>
      </c>
      <c r="L30" s="75">
        <v>45598</v>
      </c>
      <c r="M30" s="72" t="str">
        <f>TEXT(Table157[[#This Row],[Billing_Date]],"YYYY")</f>
        <v>2024</v>
      </c>
      <c r="N30" s="72" t="s">
        <v>28</v>
      </c>
      <c r="O30" s="72">
        <f>IF(Table157[[#This Row],[Payment_Status]]="Paid",1,0)</f>
        <v>1</v>
      </c>
      <c r="P30" s="72">
        <f>IF(Table157[[#This Row],[Payment_Status]]="Unpaid",1,0)</f>
        <v>0</v>
      </c>
      <c r="Q30" s="72">
        <f>IF(Table157[[#This Row],[Payment_Status]]="Pending",1,0)</f>
        <v>0</v>
      </c>
      <c r="R30" s="72" t="s">
        <v>50</v>
      </c>
      <c r="S30" s="72" t="s">
        <v>39</v>
      </c>
      <c r="T30" s="76" t="s">
        <v>31</v>
      </c>
    </row>
    <row r="31" spans="5:20" x14ac:dyDescent="0.3">
      <c r="E31" s="71" t="s">
        <v>2441</v>
      </c>
      <c r="F31" s="72" t="s">
        <v>6019</v>
      </c>
      <c r="G31" s="72" t="s">
        <v>7220</v>
      </c>
      <c r="H31" s="72" t="s">
        <v>35</v>
      </c>
      <c r="I31" s="72" t="s">
        <v>8030</v>
      </c>
      <c r="J31" s="72" t="s">
        <v>8023</v>
      </c>
      <c r="K31" s="72">
        <v>299.97000000000003</v>
      </c>
      <c r="L31" s="75">
        <v>45816</v>
      </c>
      <c r="M31" s="72" t="str">
        <f>TEXT(Table157[[#This Row],[Billing_Date]],"YYYY")</f>
        <v>2025</v>
      </c>
      <c r="N31" s="72" t="s">
        <v>37</v>
      </c>
      <c r="O31" s="72">
        <f>IF(Table157[[#This Row],[Payment_Status]]="Paid",1,0)</f>
        <v>0</v>
      </c>
      <c r="P31" s="72">
        <f>IF(Table157[[#This Row],[Payment_Status]]="Unpaid",1,0)</f>
        <v>0</v>
      </c>
      <c r="Q31" s="72">
        <f>IF(Table157[[#This Row],[Payment_Status]]="Pending",1,0)</f>
        <v>1</v>
      </c>
      <c r="R31" s="72" t="s">
        <v>38</v>
      </c>
      <c r="S31" s="72" t="s">
        <v>30</v>
      </c>
      <c r="T31" s="76" t="s">
        <v>63</v>
      </c>
    </row>
    <row r="32" spans="5:20" x14ac:dyDescent="0.3">
      <c r="E32" s="71" t="s">
        <v>2454</v>
      </c>
      <c r="F32" s="72" t="s">
        <v>5220</v>
      </c>
      <c r="G32" s="72" t="s">
        <v>7227</v>
      </c>
      <c r="H32" s="72" t="s">
        <v>26</v>
      </c>
      <c r="I32" s="72" t="s">
        <v>8030</v>
      </c>
      <c r="J32" s="72" t="s">
        <v>8023</v>
      </c>
      <c r="K32" s="72">
        <v>2062.62</v>
      </c>
      <c r="L32" s="75">
        <v>45642</v>
      </c>
      <c r="M32" s="72" t="str">
        <f>TEXT(Table157[[#This Row],[Billing_Date]],"YYYY")</f>
        <v>2024</v>
      </c>
      <c r="N32" s="72" t="s">
        <v>49</v>
      </c>
      <c r="O32" s="72">
        <f>IF(Table157[[#This Row],[Payment_Status]]="Paid",1,0)</f>
        <v>0</v>
      </c>
      <c r="P32" s="72">
        <f>IF(Table157[[#This Row],[Payment_Status]]="Unpaid",1,0)</f>
        <v>1</v>
      </c>
      <c r="Q32" s="72">
        <f>IF(Table157[[#This Row],[Payment_Status]]="Pending",1,0)</f>
        <v>0</v>
      </c>
      <c r="R32" s="72" t="s">
        <v>29</v>
      </c>
      <c r="S32" s="72" t="s">
        <v>44</v>
      </c>
      <c r="T32" s="76" t="s">
        <v>85</v>
      </c>
    </row>
    <row r="33" spans="5:20" x14ac:dyDescent="0.3">
      <c r="E33" s="71" t="s">
        <v>2495</v>
      </c>
      <c r="F33" s="72" t="s">
        <v>5239</v>
      </c>
      <c r="G33" s="72" t="s">
        <v>7248</v>
      </c>
      <c r="H33" s="72" t="s">
        <v>26</v>
      </c>
      <c r="I33" s="72" t="s">
        <v>8026</v>
      </c>
      <c r="J33" s="72" t="s">
        <v>8021</v>
      </c>
      <c r="K33" s="72">
        <v>1659.86</v>
      </c>
      <c r="L33" s="75">
        <v>45796</v>
      </c>
      <c r="M33" s="72" t="str">
        <f>TEXT(Table157[[#This Row],[Billing_Date]],"YYYY")</f>
        <v>2025</v>
      </c>
      <c r="N33" s="72" t="s">
        <v>28</v>
      </c>
      <c r="O33" s="72">
        <f>IF(Table157[[#This Row],[Payment_Status]]="Paid",1,0)</f>
        <v>1</v>
      </c>
      <c r="P33" s="72">
        <f>IF(Table157[[#This Row],[Payment_Status]]="Unpaid",1,0)</f>
        <v>0</v>
      </c>
      <c r="Q33" s="72">
        <f>IF(Table157[[#This Row],[Payment_Status]]="Pending",1,0)</f>
        <v>0</v>
      </c>
      <c r="R33" s="72" t="s">
        <v>58</v>
      </c>
      <c r="S33" s="72" t="s">
        <v>39</v>
      </c>
      <c r="T33" s="76" t="s">
        <v>63</v>
      </c>
    </row>
    <row r="34" spans="5:20" x14ac:dyDescent="0.3">
      <c r="E34" s="71" t="s">
        <v>2504</v>
      </c>
      <c r="F34" s="72" t="s">
        <v>5244</v>
      </c>
      <c r="G34" s="72" t="s">
        <v>7253</v>
      </c>
      <c r="H34" s="72" t="s">
        <v>35</v>
      </c>
      <c r="I34" s="72" t="s">
        <v>8031</v>
      </c>
      <c r="J34" s="72" t="s">
        <v>8024</v>
      </c>
      <c r="K34" s="72">
        <v>1448.82</v>
      </c>
      <c r="L34" s="75">
        <v>45733</v>
      </c>
      <c r="M34" s="72" t="str">
        <f>TEXT(Table157[[#This Row],[Billing_Date]],"YYYY")</f>
        <v>2025</v>
      </c>
      <c r="N34" s="72" t="s">
        <v>37</v>
      </c>
      <c r="O34" s="72">
        <f>IF(Table157[[#This Row],[Payment_Status]]="Paid",1,0)</f>
        <v>0</v>
      </c>
      <c r="P34" s="72">
        <f>IF(Table157[[#This Row],[Payment_Status]]="Unpaid",1,0)</f>
        <v>0</v>
      </c>
      <c r="Q34" s="72">
        <f>IF(Table157[[#This Row],[Payment_Status]]="Pending",1,0)</f>
        <v>1</v>
      </c>
      <c r="R34" s="72" t="s">
        <v>29</v>
      </c>
      <c r="S34" s="72" t="s">
        <v>39</v>
      </c>
      <c r="T34" s="76" t="s">
        <v>51</v>
      </c>
    </row>
    <row r="35" spans="5:20" x14ac:dyDescent="0.3">
      <c r="E35" s="71" t="s">
        <v>2555</v>
      </c>
      <c r="F35" s="72" t="s">
        <v>5269</v>
      </c>
      <c r="G35" s="72" t="s">
        <v>7279</v>
      </c>
      <c r="H35" s="72" t="s">
        <v>26</v>
      </c>
      <c r="I35" s="72" t="s">
        <v>8026</v>
      </c>
      <c r="J35" s="72" t="s">
        <v>8021</v>
      </c>
      <c r="K35" s="72">
        <v>306.64999999999998</v>
      </c>
      <c r="L35" s="75">
        <v>45816</v>
      </c>
      <c r="M35" s="72" t="str">
        <f>TEXT(Table157[[#This Row],[Billing_Date]],"YYYY")</f>
        <v>2025</v>
      </c>
      <c r="N35" s="72" t="s">
        <v>28</v>
      </c>
      <c r="O35" s="72">
        <f>IF(Table157[[#This Row],[Payment_Status]]="Paid",1,0)</f>
        <v>1</v>
      </c>
      <c r="P35" s="72">
        <f>IF(Table157[[#This Row],[Payment_Status]]="Unpaid",1,0)</f>
        <v>0</v>
      </c>
      <c r="Q35" s="72">
        <f>IF(Table157[[#This Row],[Payment_Status]]="Pending",1,0)</f>
        <v>0</v>
      </c>
      <c r="R35" s="72" t="s">
        <v>29</v>
      </c>
      <c r="S35" s="72" t="s">
        <v>39</v>
      </c>
      <c r="T35" s="76" t="s">
        <v>63</v>
      </c>
    </row>
    <row r="36" spans="5:20" x14ac:dyDescent="0.3">
      <c r="E36" s="71" t="s">
        <v>2566</v>
      </c>
      <c r="F36" s="72" t="s">
        <v>5275</v>
      </c>
      <c r="G36" s="72" t="s">
        <v>7285</v>
      </c>
      <c r="H36" s="72" t="s">
        <v>26</v>
      </c>
      <c r="I36" s="72" t="s">
        <v>8030</v>
      </c>
      <c r="J36" s="72" t="s">
        <v>8023</v>
      </c>
      <c r="K36" s="72">
        <v>1469.69</v>
      </c>
      <c r="L36" s="75">
        <v>45775</v>
      </c>
      <c r="M36" s="72" t="str">
        <f>TEXT(Table157[[#This Row],[Billing_Date]],"YYYY")</f>
        <v>2025</v>
      </c>
      <c r="N36" s="72" t="s">
        <v>28</v>
      </c>
      <c r="O36" s="72">
        <f>IF(Table157[[#This Row],[Payment_Status]]="Paid",1,0)</f>
        <v>1</v>
      </c>
      <c r="P36" s="72">
        <f>IF(Table157[[#This Row],[Payment_Status]]="Unpaid",1,0)</f>
        <v>0</v>
      </c>
      <c r="Q36" s="72">
        <f>IF(Table157[[#This Row],[Payment_Status]]="Pending",1,0)</f>
        <v>0</v>
      </c>
      <c r="R36" s="72" t="s">
        <v>38</v>
      </c>
      <c r="S36" s="72" t="s">
        <v>30</v>
      </c>
      <c r="T36" s="76" t="s">
        <v>45</v>
      </c>
    </row>
    <row r="37" spans="5:20" x14ac:dyDescent="0.3">
      <c r="E37" s="71" t="s">
        <v>2574</v>
      </c>
      <c r="F37" s="72" t="s">
        <v>5279</v>
      </c>
      <c r="G37" s="72" t="s">
        <v>7289</v>
      </c>
      <c r="H37" s="72" t="s">
        <v>30</v>
      </c>
      <c r="I37" s="72" t="s">
        <v>8029</v>
      </c>
      <c r="J37" s="72" t="s">
        <v>8020</v>
      </c>
      <c r="K37" s="72">
        <v>1508.57</v>
      </c>
      <c r="L37" s="75">
        <v>45849</v>
      </c>
      <c r="M37" s="72" t="str">
        <f>TEXT(Table157[[#This Row],[Billing_Date]],"YYYY")</f>
        <v>2025</v>
      </c>
      <c r="N37" s="72" t="s">
        <v>49</v>
      </c>
      <c r="O37" s="72">
        <f>IF(Table157[[#This Row],[Payment_Status]]="Paid",1,0)</f>
        <v>0</v>
      </c>
      <c r="P37" s="72">
        <f>IF(Table157[[#This Row],[Payment_Status]]="Unpaid",1,0)</f>
        <v>1</v>
      </c>
      <c r="Q37" s="72">
        <f>IF(Table157[[#This Row],[Payment_Status]]="Pending",1,0)</f>
        <v>0</v>
      </c>
      <c r="R37" s="72" t="s">
        <v>50</v>
      </c>
      <c r="S37" s="72" t="s">
        <v>39</v>
      </c>
      <c r="T37" s="76" t="s">
        <v>85</v>
      </c>
    </row>
    <row r="38" spans="5:20" x14ac:dyDescent="0.3">
      <c r="E38" s="71" t="s">
        <v>2596</v>
      </c>
      <c r="F38" s="72" t="s">
        <v>5289</v>
      </c>
      <c r="G38" s="72" t="s">
        <v>7300</v>
      </c>
      <c r="H38" s="72" t="s">
        <v>30</v>
      </c>
      <c r="I38" s="72" t="s">
        <v>8030</v>
      </c>
      <c r="J38" s="72" t="s">
        <v>8023</v>
      </c>
      <c r="K38" s="72">
        <v>1360.61</v>
      </c>
      <c r="L38" s="75">
        <v>45818</v>
      </c>
      <c r="M38" s="72" t="str">
        <f>TEXT(Table157[[#This Row],[Billing_Date]],"YYYY")</f>
        <v>2025</v>
      </c>
      <c r="N38" s="72" t="s">
        <v>49</v>
      </c>
      <c r="O38" s="72">
        <f>IF(Table157[[#This Row],[Payment_Status]]="Paid",1,0)</f>
        <v>0</v>
      </c>
      <c r="P38" s="72">
        <f>IF(Table157[[#This Row],[Payment_Status]]="Unpaid",1,0)</f>
        <v>1</v>
      </c>
      <c r="Q38" s="72">
        <f>IF(Table157[[#This Row],[Payment_Status]]="Pending",1,0)</f>
        <v>0</v>
      </c>
      <c r="R38" s="72" t="s">
        <v>29</v>
      </c>
      <c r="S38" s="72" t="s">
        <v>44</v>
      </c>
      <c r="T38" s="76" t="s">
        <v>45</v>
      </c>
    </row>
    <row r="39" spans="5:20" x14ac:dyDescent="0.3">
      <c r="E39" s="71" t="s">
        <v>2611</v>
      </c>
      <c r="F39" s="72" t="s">
        <v>5296</v>
      </c>
      <c r="G39" s="72" t="s">
        <v>7308</v>
      </c>
      <c r="H39" s="72" t="s">
        <v>26</v>
      </c>
      <c r="I39" s="72" t="s">
        <v>8029</v>
      </c>
      <c r="J39" s="72" t="s">
        <v>8020</v>
      </c>
      <c r="K39" s="72">
        <v>1343.66</v>
      </c>
      <c r="L39" s="75">
        <v>45697</v>
      </c>
      <c r="M39" s="72" t="str">
        <f>TEXT(Table157[[#This Row],[Billing_Date]],"YYYY")</f>
        <v>2025</v>
      </c>
      <c r="N39" s="72" t="s">
        <v>28</v>
      </c>
      <c r="O39" s="72">
        <f>IF(Table157[[#This Row],[Payment_Status]]="Paid",1,0)</f>
        <v>1</v>
      </c>
      <c r="P39" s="72">
        <f>IF(Table157[[#This Row],[Payment_Status]]="Unpaid",1,0)</f>
        <v>0</v>
      </c>
      <c r="Q39" s="72">
        <f>IF(Table157[[#This Row],[Payment_Status]]="Pending",1,0)</f>
        <v>0</v>
      </c>
      <c r="R39" s="72" t="s">
        <v>43</v>
      </c>
      <c r="S39" s="72" t="s">
        <v>44</v>
      </c>
      <c r="T39" s="76" t="s">
        <v>85</v>
      </c>
    </row>
    <row r="40" spans="5:20" x14ac:dyDescent="0.3">
      <c r="E40" s="71" t="s">
        <v>2914</v>
      </c>
      <c r="F40" s="72" t="s">
        <v>5446</v>
      </c>
      <c r="G40" s="72" t="s">
        <v>7459</v>
      </c>
      <c r="H40" s="72" t="s">
        <v>26</v>
      </c>
      <c r="I40" s="72" t="s">
        <v>8029</v>
      </c>
      <c r="J40" s="72" t="s">
        <v>8020</v>
      </c>
      <c r="K40" s="72">
        <v>2992.69</v>
      </c>
      <c r="L40" s="75">
        <v>45850</v>
      </c>
      <c r="M40" s="72" t="str">
        <f>TEXT(Table157[[#This Row],[Billing_Date]],"YYYY")</f>
        <v>2025</v>
      </c>
      <c r="N40" s="72" t="s">
        <v>28</v>
      </c>
      <c r="O40" s="72">
        <f>IF(Table157[[#This Row],[Payment_Status]]="Paid",1,0)</f>
        <v>1</v>
      </c>
      <c r="P40" s="72">
        <f>IF(Table157[[#This Row],[Payment_Status]]="Unpaid",1,0)</f>
        <v>0</v>
      </c>
      <c r="Q40" s="72">
        <f>IF(Table157[[#This Row],[Payment_Status]]="Pending",1,0)</f>
        <v>0</v>
      </c>
      <c r="R40" s="72" t="s">
        <v>43</v>
      </c>
      <c r="S40" s="72" t="s">
        <v>39</v>
      </c>
      <c r="T40" s="76" t="s">
        <v>85</v>
      </c>
    </row>
    <row r="41" spans="5:20" x14ac:dyDescent="0.3">
      <c r="E41" s="71" t="s">
        <v>2953</v>
      </c>
      <c r="F41" s="72" t="s">
        <v>5466</v>
      </c>
      <c r="G41" s="72" t="s">
        <v>7479</v>
      </c>
      <c r="H41" s="72" t="s">
        <v>30</v>
      </c>
      <c r="I41" s="72" t="s">
        <v>8028</v>
      </c>
      <c r="J41" s="72" t="s">
        <v>8022</v>
      </c>
      <c r="K41" s="72">
        <v>3525.36</v>
      </c>
      <c r="L41" s="75">
        <v>45837</v>
      </c>
      <c r="M41" s="72" t="str">
        <f>TEXT(Table157[[#This Row],[Billing_Date]],"YYYY")</f>
        <v>2025</v>
      </c>
      <c r="N41" s="72" t="s">
        <v>28</v>
      </c>
      <c r="O41" s="72">
        <f>IF(Table157[[#This Row],[Payment_Status]]="Paid",1,0)</f>
        <v>1</v>
      </c>
      <c r="P41" s="72">
        <f>IF(Table157[[#This Row],[Payment_Status]]="Unpaid",1,0)</f>
        <v>0</v>
      </c>
      <c r="Q41" s="72">
        <f>IF(Table157[[#This Row],[Payment_Status]]="Pending",1,0)</f>
        <v>0</v>
      </c>
      <c r="R41" s="72" t="s">
        <v>29</v>
      </c>
      <c r="S41" s="72" t="s">
        <v>39</v>
      </c>
      <c r="T41" s="76" t="s">
        <v>63</v>
      </c>
    </row>
    <row r="42" spans="5:20" x14ac:dyDescent="0.3">
      <c r="E42" s="71" t="s">
        <v>182</v>
      </c>
      <c r="F42" s="72" t="s">
        <v>5492</v>
      </c>
      <c r="G42" s="72" t="s">
        <v>7506</v>
      </c>
      <c r="H42" s="72" t="s">
        <v>26</v>
      </c>
      <c r="I42" s="72" t="s">
        <v>8029</v>
      </c>
      <c r="J42" s="72" t="s">
        <v>8020</v>
      </c>
      <c r="K42" s="72">
        <v>111.59</v>
      </c>
      <c r="L42" s="75">
        <v>45575</v>
      </c>
      <c r="M42" s="72" t="str">
        <f>TEXT(Table157[[#This Row],[Billing_Date]],"YYYY")</f>
        <v>2024</v>
      </c>
      <c r="N42" s="72" t="s">
        <v>28</v>
      </c>
      <c r="O42" s="72">
        <f>IF(Table157[[#This Row],[Payment_Status]]="Paid",1,0)</f>
        <v>1</v>
      </c>
      <c r="P42" s="72">
        <f>IF(Table157[[#This Row],[Payment_Status]]="Unpaid",1,0)</f>
        <v>0</v>
      </c>
      <c r="Q42" s="72">
        <f>IF(Table157[[#This Row],[Payment_Status]]="Pending",1,0)</f>
        <v>0</v>
      </c>
      <c r="R42" s="72" t="s">
        <v>29</v>
      </c>
      <c r="S42" s="72" t="s">
        <v>30</v>
      </c>
      <c r="T42" s="76" t="s">
        <v>51</v>
      </c>
    </row>
    <row r="43" spans="5:20" x14ac:dyDescent="0.3">
      <c r="E43" s="71" t="s">
        <v>3060</v>
      </c>
      <c r="F43" s="72" t="s">
        <v>5518</v>
      </c>
      <c r="G43" s="72" t="s">
        <v>7533</v>
      </c>
      <c r="H43" s="72" t="s">
        <v>35</v>
      </c>
      <c r="I43" s="72" t="s">
        <v>8029</v>
      </c>
      <c r="J43" s="72" t="s">
        <v>8020</v>
      </c>
      <c r="K43" s="72">
        <v>116</v>
      </c>
      <c r="L43" s="75">
        <v>45551</v>
      </c>
      <c r="M43" s="72" t="str">
        <f>TEXT(Table157[[#This Row],[Billing_Date]],"YYYY")</f>
        <v>2024</v>
      </c>
      <c r="N43" s="72" t="s">
        <v>37</v>
      </c>
      <c r="O43" s="72">
        <f>IF(Table157[[#This Row],[Payment_Status]]="Paid",1,0)</f>
        <v>0</v>
      </c>
      <c r="P43" s="72">
        <f>IF(Table157[[#This Row],[Payment_Status]]="Unpaid",1,0)</f>
        <v>0</v>
      </c>
      <c r="Q43" s="72">
        <f>IF(Table157[[#This Row],[Payment_Status]]="Pending",1,0)</f>
        <v>1</v>
      </c>
      <c r="R43" s="72" t="s">
        <v>29</v>
      </c>
      <c r="S43" s="72" t="s">
        <v>30</v>
      </c>
      <c r="T43" s="76" t="s">
        <v>31</v>
      </c>
    </row>
    <row r="44" spans="5:20" x14ac:dyDescent="0.3">
      <c r="E44" s="71" t="s">
        <v>3061</v>
      </c>
      <c r="F44" s="72" t="s">
        <v>5519</v>
      </c>
      <c r="G44" s="72" t="s">
        <v>7534</v>
      </c>
      <c r="H44" s="72" t="s">
        <v>26</v>
      </c>
      <c r="I44" s="72" t="s">
        <v>8031</v>
      </c>
      <c r="J44" s="72" t="s">
        <v>8024</v>
      </c>
      <c r="K44" s="72">
        <v>2150.0500000000002</v>
      </c>
      <c r="L44" s="75">
        <v>45787</v>
      </c>
      <c r="M44" s="72" t="str">
        <f>TEXT(Table157[[#This Row],[Billing_Date]],"YYYY")</f>
        <v>2025</v>
      </c>
      <c r="N44" s="72" t="s">
        <v>49</v>
      </c>
      <c r="O44" s="72">
        <f>IF(Table157[[#This Row],[Payment_Status]]="Paid",1,0)</f>
        <v>0</v>
      </c>
      <c r="P44" s="72">
        <f>IF(Table157[[#This Row],[Payment_Status]]="Unpaid",1,0)</f>
        <v>1</v>
      </c>
      <c r="Q44" s="72">
        <f>IF(Table157[[#This Row],[Payment_Status]]="Pending",1,0)</f>
        <v>0</v>
      </c>
      <c r="R44" s="72" t="s">
        <v>29</v>
      </c>
      <c r="S44" s="72" t="s">
        <v>44</v>
      </c>
      <c r="T44" s="76" t="s">
        <v>31</v>
      </c>
    </row>
    <row r="45" spans="5:20" x14ac:dyDescent="0.3">
      <c r="E45" s="71" t="s">
        <v>3132</v>
      </c>
      <c r="F45" s="72" t="s">
        <v>5554</v>
      </c>
      <c r="G45" s="72" t="s">
        <v>7570</v>
      </c>
      <c r="H45" s="72" t="s">
        <v>35</v>
      </c>
      <c r="I45" s="72" t="s">
        <v>8026</v>
      </c>
      <c r="J45" s="72" t="s">
        <v>8021</v>
      </c>
      <c r="K45" s="72">
        <v>1126.79</v>
      </c>
      <c r="L45" s="75">
        <v>45775</v>
      </c>
      <c r="M45" s="72" t="str">
        <f>TEXT(Table157[[#This Row],[Billing_Date]],"YYYY")</f>
        <v>2025</v>
      </c>
      <c r="N45" s="72" t="s">
        <v>37</v>
      </c>
      <c r="O45" s="72">
        <f>IF(Table157[[#This Row],[Payment_Status]]="Paid",1,0)</f>
        <v>0</v>
      </c>
      <c r="P45" s="72">
        <f>IF(Table157[[#This Row],[Payment_Status]]="Unpaid",1,0)</f>
        <v>0</v>
      </c>
      <c r="Q45" s="72">
        <f>IF(Table157[[#This Row],[Payment_Status]]="Pending",1,0)</f>
        <v>1</v>
      </c>
      <c r="R45" s="72" t="s">
        <v>38</v>
      </c>
      <c r="S45" s="72" t="s">
        <v>39</v>
      </c>
      <c r="T45" s="76" t="s">
        <v>51</v>
      </c>
    </row>
    <row r="46" spans="5:20" x14ac:dyDescent="0.3">
      <c r="E46" s="71" t="s">
        <v>3155</v>
      </c>
      <c r="F46" s="72" t="s">
        <v>5566</v>
      </c>
      <c r="G46" s="72" t="s">
        <v>7582</v>
      </c>
      <c r="H46" s="72" t="s">
        <v>30</v>
      </c>
      <c r="I46" s="72" t="s">
        <v>8027</v>
      </c>
      <c r="J46" s="72" t="s">
        <v>8022</v>
      </c>
      <c r="K46" s="72">
        <v>1330.77</v>
      </c>
      <c r="L46" s="75">
        <v>45783</v>
      </c>
      <c r="M46" s="72" t="str">
        <f>TEXT(Table157[[#This Row],[Billing_Date]],"YYYY")</f>
        <v>2025</v>
      </c>
      <c r="N46" s="72" t="s">
        <v>28</v>
      </c>
      <c r="O46" s="72">
        <f>IF(Table157[[#This Row],[Payment_Status]]="Paid",1,0)</f>
        <v>1</v>
      </c>
      <c r="P46" s="72">
        <f>IF(Table157[[#This Row],[Payment_Status]]="Unpaid",1,0)</f>
        <v>0</v>
      </c>
      <c r="Q46" s="72">
        <f>IF(Table157[[#This Row],[Payment_Status]]="Pending",1,0)</f>
        <v>0</v>
      </c>
      <c r="R46" s="72" t="s">
        <v>29</v>
      </c>
      <c r="S46" s="72" t="s">
        <v>39</v>
      </c>
      <c r="T46" s="76" t="s">
        <v>51</v>
      </c>
    </row>
    <row r="47" spans="5:20" x14ac:dyDescent="0.3">
      <c r="E47" s="71" t="s">
        <v>3197</v>
      </c>
      <c r="F47" s="72" t="s">
        <v>5587</v>
      </c>
      <c r="G47" s="72" t="s">
        <v>7603</v>
      </c>
      <c r="H47" s="72" t="s">
        <v>35</v>
      </c>
      <c r="I47" s="72" t="s">
        <v>8029</v>
      </c>
      <c r="J47" s="72" t="s">
        <v>8020</v>
      </c>
      <c r="K47" s="72">
        <v>2301.02</v>
      </c>
      <c r="L47" s="75">
        <v>45655</v>
      </c>
      <c r="M47" s="72" t="str">
        <f>TEXT(Table157[[#This Row],[Billing_Date]],"YYYY")</f>
        <v>2024</v>
      </c>
      <c r="N47" s="72" t="s">
        <v>37</v>
      </c>
      <c r="O47" s="72">
        <f>IF(Table157[[#This Row],[Payment_Status]]="Paid",1,0)</f>
        <v>0</v>
      </c>
      <c r="P47" s="72">
        <f>IF(Table157[[#This Row],[Payment_Status]]="Unpaid",1,0)</f>
        <v>0</v>
      </c>
      <c r="Q47" s="72">
        <f>IF(Table157[[#This Row],[Payment_Status]]="Pending",1,0)</f>
        <v>1</v>
      </c>
      <c r="R47" s="72" t="s">
        <v>43</v>
      </c>
      <c r="S47" s="72" t="s">
        <v>30</v>
      </c>
      <c r="T47" s="76" t="s">
        <v>63</v>
      </c>
    </row>
    <row r="48" spans="5:20" x14ac:dyDescent="0.3">
      <c r="E48" s="71" t="s">
        <v>3280</v>
      </c>
      <c r="F48" s="72" t="s">
        <v>5630</v>
      </c>
      <c r="G48" s="72" t="s">
        <v>7646</v>
      </c>
      <c r="H48" s="72" t="s">
        <v>26</v>
      </c>
      <c r="I48" s="72" t="s">
        <v>8029</v>
      </c>
      <c r="J48" s="72" t="s">
        <v>8020</v>
      </c>
      <c r="K48" s="72">
        <v>2894.47</v>
      </c>
      <c r="L48" s="75">
        <v>45797</v>
      </c>
      <c r="M48" s="72" t="str">
        <f>TEXT(Table157[[#This Row],[Billing_Date]],"YYYY")</f>
        <v>2025</v>
      </c>
      <c r="N48" s="72" t="s">
        <v>49</v>
      </c>
      <c r="O48" s="72">
        <f>IF(Table157[[#This Row],[Payment_Status]]="Paid",1,0)</f>
        <v>0</v>
      </c>
      <c r="P48" s="72">
        <f>IF(Table157[[#This Row],[Payment_Status]]="Unpaid",1,0)</f>
        <v>1</v>
      </c>
      <c r="Q48" s="72">
        <f>IF(Table157[[#This Row],[Payment_Status]]="Pending",1,0)</f>
        <v>0</v>
      </c>
      <c r="R48" s="72" t="s">
        <v>29</v>
      </c>
      <c r="S48" s="72" t="s">
        <v>30</v>
      </c>
      <c r="T48" s="76" t="s">
        <v>51</v>
      </c>
    </row>
    <row r="49" spans="5:20" x14ac:dyDescent="0.3">
      <c r="E49" s="71" t="s">
        <v>3379</v>
      </c>
      <c r="F49" s="72" t="s">
        <v>5680</v>
      </c>
      <c r="G49" s="72" t="s">
        <v>7696</v>
      </c>
      <c r="H49" s="72" t="s">
        <v>26</v>
      </c>
      <c r="I49" s="72" t="s">
        <v>8029</v>
      </c>
      <c r="J49" s="72" t="s">
        <v>8020</v>
      </c>
      <c r="K49" s="72">
        <v>134.68</v>
      </c>
      <c r="L49" s="75">
        <v>45836</v>
      </c>
      <c r="M49" s="72" t="str">
        <f>TEXT(Table157[[#This Row],[Billing_Date]],"YYYY")</f>
        <v>2025</v>
      </c>
      <c r="N49" s="72" t="s">
        <v>37</v>
      </c>
      <c r="O49" s="72">
        <f>IF(Table157[[#This Row],[Payment_Status]]="Paid",1,0)</f>
        <v>0</v>
      </c>
      <c r="P49" s="72">
        <f>IF(Table157[[#This Row],[Payment_Status]]="Unpaid",1,0)</f>
        <v>0</v>
      </c>
      <c r="Q49" s="72">
        <f>IF(Table157[[#This Row],[Payment_Status]]="Pending",1,0)</f>
        <v>1</v>
      </c>
      <c r="R49" s="72" t="s">
        <v>50</v>
      </c>
      <c r="S49" s="72" t="s">
        <v>44</v>
      </c>
      <c r="T49" s="76" t="s">
        <v>63</v>
      </c>
    </row>
    <row r="50" spans="5:20" x14ac:dyDescent="0.3">
      <c r="E50" s="71" t="s">
        <v>3850</v>
      </c>
      <c r="F50" s="72" t="s">
        <v>5688</v>
      </c>
      <c r="G50" s="72" t="s">
        <v>7704</v>
      </c>
      <c r="H50" s="72" t="s">
        <v>26</v>
      </c>
      <c r="I50" s="72" t="s">
        <v>8031</v>
      </c>
      <c r="J50" s="72" t="s">
        <v>8024</v>
      </c>
      <c r="K50" s="72">
        <v>212.43</v>
      </c>
      <c r="L50" s="75">
        <v>45758</v>
      </c>
      <c r="M50" s="72" t="str">
        <f>TEXT(Table157[[#This Row],[Billing_Date]],"YYYY")</f>
        <v>2025</v>
      </c>
      <c r="N50" s="72" t="s">
        <v>49</v>
      </c>
      <c r="O50" s="72">
        <f>IF(Table157[[#This Row],[Payment_Status]]="Paid",1,0)</f>
        <v>0</v>
      </c>
      <c r="P50" s="72">
        <f>IF(Table157[[#This Row],[Payment_Status]]="Unpaid",1,0)</f>
        <v>1</v>
      </c>
      <c r="Q50" s="72">
        <f>IF(Table157[[#This Row],[Payment_Status]]="Pending",1,0)</f>
        <v>0</v>
      </c>
      <c r="R50" s="72" t="s">
        <v>50</v>
      </c>
      <c r="S50" s="72" t="s">
        <v>39</v>
      </c>
      <c r="T50" s="76" t="s">
        <v>63</v>
      </c>
    </row>
    <row r="51" spans="5:20" x14ac:dyDescent="0.3">
      <c r="E51" s="71" t="s">
        <v>3564</v>
      </c>
      <c r="F51" s="72" t="s">
        <v>5770</v>
      </c>
      <c r="G51" s="72" t="s">
        <v>7789</v>
      </c>
      <c r="H51" s="72" t="s">
        <v>26</v>
      </c>
      <c r="I51" s="72" t="s">
        <v>8030</v>
      </c>
      <c r="J51" s="72" t="s">
        <v>8023</v>
      </c>
      <c r="K51" s="72">
        <v>949.8</v>
      </c>
      <c r="L51" s="75">
        <v>45673</v>
      </c>
      <c r="M51" s="72" t="str">
        <f>TEXT(Table157[[#This Row],[Billing_Date]],"YYYY")</f>
        <v>2025</v>
      </c>
      <c r="N51" s="72" t="s">
        <v>49</v>
      </c>
      <c r="O51" s="72">
        <f>IF(Table157[[#This Row],[Payment_Status]]="Paid",1,0)</f>
        <v>0</v>
      </c>
      <c r="P51" s="72">
        <f>IF(Table157[[#This Row],[Payment_Status]]="Unpaid",1,0)</f>
        <v>1</v>
      </c>
      <c r="Q51" s="72">
        <f>IF(Table157[[#This Row],[Payment_Status]]="Pending",1,0)</f>
        <v>0</v>
      </c>
      <c r="R51" s="72" t="s">
        <v>43</v>
      </c>
      <c r="S51" s="72" t="s">
        <v>39</v>
      </c>
      <c r="T51" s="76" t="s">
        <v>85</v>
      </c>
    </row>
    <row r="52" spans="5:20" x14ac:dyDescent="0.3">
      <c r="E52" s="71" t="s">
        <v>3279</v>
      </c>
      <c r="F52" s="72" t="s">
        <v>5832</v>
      </c>
      <c r="G52" s="72" t="s">
        <v>7852</v>
      </c>
      <c r="H52" s="72" t="s">
        <v>35</v>
      </c>
      <c r="I52" s="72" t="s">
        <v>8031</v>
      </c>
      <c r="J52" s="72" t="s">
        <v>8024</v>
      </c>
      <c r="K52" s="72">
        <v>3374.71</v>
      </c>
      <c r="L52" s="75">
        <v>45618</v>
      </c>
      <c r="M52" s="72" t="str">
        <f>TEXT(Table157[[#This Row],[Billing_Date]],"YYYY")</f>
        <v>2024</v>
      </c>
      <c r="N52" s="72" t="s">
        <v>49</v>
      </c>
      <c r="O52" s="72">
        <f>IF(Table157[[#This Row],[Payment_Status]]="Paid",1,0)</f>
        <v>0</v>
      </c>
      <c r="P52" s="72">
        <f>IF(Table157[[#This Row],[Payment_Status]]="Unpaid",1,0)</f>
        <v>1</v>
      </c>
      <c r="Q52" s="72">
        <f>IF(Table157[[#This Row],[Payment_Status]]="Pending",1,0)</f>
        <v>0</v>
      </c>
      <c r="R52" s="72" t="s">
        <v>29</v>
      </c>
      <c r="S52" s="72" t="s">
        <v>39</v>
      </c>
      <c r="T52" s="76" t="s">
        <v>51</v>
      </c>
    </row>
    <row r="53" spans="5:20" x14ac:dyDescent="0.3">
      <c r="E53" s="71" t="s">
        <v>1455</v>
      </c>
      <c r="F53" s="72" t="s">
        <v>5871</v>
      </c>
      <c r="G53" s="72" t="s">
        <v>7891</v>
      </c>
      <c r="H53" s="72" t="s">
        <v>26</v>
      </c>
      <c r="I53" s="72" t="s">
        <v>8030</v>
      </c>
      <c r="J53" s="72" t="s">
        <v>8023</v>
      </c>
      <c r="K53" s="72">
        <v>613.01</v>
      </c>
      <c r="L53" s="75">
        <v>45846</v>
      </c>
      <c r="M53" s="72" t="str">
        <f>TEXT(Table157[[#This Row],[Billing_Date]],"YYYY")</f>
        <v>2025</v>
      </c>
      <c r="N53" s="72" t="s">
        <v>28</v>
      </c>
      <c r="O53" s="72">
        <f>IF(Table157[[#This Row],[Payment_Status]]="Paid",1,0)</f>
        <v>1</v>
      </c>
      <c r="P53" s="72">
        <f>IF(Table157[[#This Row],[Payment_Status]]="Unpaid",1,0)</f>
        <v>0</v>
      </c>
      <c r="Q53" s="72">
        <f>IF(Table157[[#This Row],[Payment_Status]]="Pending",1,0)</f>
        <v>0</v>
      </c>
      <c r="R53" s="72" t="s">
        <v>50</v>
      </c>
      <c r="S53" s="72" t="s">
        <v>39</v>
      </c>
      <c r="T53" s="76" t="s">
        <v>45</v>
      </c>
    </row>
    <row r="54" spans="5:20" x14ac:dyDescent="0.3">
      <c r="E54" s="71" t="s">
        <v>1633</v>
      </c>
      <c r="F54" s="72" t="s">
        <v>5883</v>
      </c>
      <c r="G54" s="72" t="s">
        <v>7903</v>
      </c>
      <c r="H54" s="72" t="s">
        <v>35</v>
      </c>
      <c r="I54" s="72" t="s">
        <v>8031</v>
      </c>
      <c r="J54" s="72" t="s">
        <v>8024</v>
      </c>
      <c r="K54" s="72">
        <v>1169.3</v>
      </c>
      <c r="L54" s="75">
        <v>45603</v>
      </c>
      <c r="M54" s="72" t="str">
        <f>TEXT(Table157[[#This Row],[Billing_Date]],"YYYY")</f>
        <v>2024</v>
      </c>
      <c r="N54" s="72" t="s">
        <v>28</v>
      </c>
      <c r="O54" s="72">
        <f>IF(Table157[[#This Row],[Payment_Status]]="Paid",1,0)</f>
        <v>1</v>
      </c>
      <c r="P54" s="72">
        <f>IF(Table157[[#This Row],[Payment_Status]]="Unpaid",1,0)</f>
        <v>0</v>
      </c>
      <c r="Q54" s="72">
        <f>IF(Table157[[#This Row],[Payment_Status]]="Pending",1,0)</f>
        <v>0</v>
      </c>
      <c r="R54" s="72" t="s">
        <v>50</v>
      </c>
      <c r="S54" s="72" t="s">
        <v>44</v>
      </c>
      <c r="T54" s="76" t="s">
        <v>85</v>
      </c>
    </row>
    <row r="55" spans="5:20" x14ac:dyDescent="0.3">
      <c r="E55" s="71" t="s">
        <v>3823</v>
      </c>
      <c r="F55" s="72" t="s">
        <v>5899</v>
      </c>
      <c r="G55" s="72" t="s">
        <v>7919</v>
      </c>
      <c r="H55" s="72" t="s">
        <v>35</v>
      </c>
      <c r="I55" s="72" t="s">
        <v>8026</v>
      </c>
      <c r="J55" s="72" t="s">
        <v>8021</v>
      </c>
      <c r="K55" s="72">
        <v>1389.54</v>
      </c>
      <c r="L55" s="75">
        <v>45647</v>
      </c>
      <c r="M55" s="72" t="str">
        <f>TEXT(Table157[[#This Row],[Billing_Date]],"YYYY")</f>
        <v>2024</v>
      </c>
      <c r="N55" s="72" t="s">
        <v>49</v>
      </c>
      <c r="O55" s="72">
        <f>IF(Table157[[#This Row],[Payment_Status]]="Paid",1,0)</f>
        <v>0</v>
      </c>
      <c r="P55" s="72">
        <f>IF(Table157[[#This Row],[Payment_Status]]="Unpaid",1,0)</f>
        <v>1</v>
      </c>
      <c r="Q55" s="72">
        <f>IF(Table157[[#This Row],[Payment_Status]]="Pending",1,0)</f>
        <v>0</v>
      </c>
      <c r="R55" s="72" t="s">
        <v>29</v>
      </c>
      <c r="S55" s="72" t="s">
        <v>39</v>
      </c>
      <c r="T55" s="76" t="s">
        <v>63</v>
      </c>
    </row>
    <row r="56" spans="5:20" x14ac:dyDescent="0.3">
      <c r="E56" s="71" t="s">
        <v>1997</v>
      </c>
      <c r="F56" s="72" t="s">
        <v>4022</v>
      </c>
      <c r="G56" s="72" t="s">
        <v>6022</v>
      </c>
      <c r="H56" s="72" t="s">
        <v>35</v>
      </c>
      <c r="I56" s="72" t="s">
        <v>8025</v>
      </c>
      <c r="J56" s="72" t="s">
        <v>8020</v>
      </c>
      <c r="K56" s="72">
        <v>2196.27</v>
      </c>
      <c r="L56" s="75">
        <v>45771</v>
      </c>
      <c r="M56" s="72" t="str">
        <f>TEXT(Table157[[#This Row],[Billing_Date]],"YYYY")</f>
        <v>2025</v>
      </c>
      <c r="N56" s="72" t="s">
        <v>49</v>
      </c>
      <c r="O56" s="72">
        <f>IF(Table157[[#This Row],[Payment_Status]]="Paid",1,0)</f>
        <v>0</v>
      </c>
      <c r="P56" s="72">
        <f>IF(Table157[[#This Row],[Payment_Status]]="Unpaid",1,0)</f>
        <v>1</v>
      </c>
      <c r="Q56" s="72">
        <f>IF(Table157[[#This Row],[Payment_Status]]="Pending",1,0)</f>
        <v>0</v>
      </c>
      <c r="R56" s="72" t="s">
        <v>50</v>
      </c>
      <c r="S56" s="72" t="s">
        <v>44</v>
      </c>
      <c r="T56" s="76" t="s">
        <v>45</v>
      </c>
    </row>
    <row r="57" spans="5:20" x14ac:dyDescent="0.3">
      <c r="E57" s="71" t="s">
        <v>34</v>
      </c>
      <c r="F57" s="72" t="s">
        <v>4023</v>
      </c>
      <c r="G57" s="72" t="s">
        <v>6023</v>
      </c>
      <c r="H57" s="72" t="s">
        <v>35</v>
      </c>
      <c r="I57" s="72" t="s">
        <v>8026</v>
      </c>
      <c r="J57" s="72" t="s">
        <v>8021</v>
      </c>
      <c r="K57" s="72">
        <v>1633.06</v>
      </c>
      <c r="L57" s="75">
        <v>45844</v>
      </c>
      <c r="M57" s="72" t="str">
        <f>TEXT(Table157[[#This Row],[Billing_Date]],"YYYY")</f>
        <v>2025</v>
      </c>
      <c r="N57" s="72" t="s">
        <v>37</v>
      </c>
      <c r="O57" s="72">
        <f>IF(Table157[[#This Row],[Payment_Status]]="Paid",1,0)</f>
        <v>0</v>
      </c>
      <c r="P57" s="72">
        <f>IF(Table157[[#This Row],[Payment_Status]]="Unpaid",1,0)</f>
        <v>0</v>
      </c>
      <c r="Q57" s="72">
        <f>IF(Table157[[#This Row],[Payment_Status]]="Pending",1,0)</f>
        <v>1</v>
      </c>
      <c r="R57" s="72" t="s">
        <v>38</v>
      </c>
      <c r="S57" s="72" t="s">
        <v>39</v>
      </c>
      <c r="T57" s="76" t="s">
        <v>31</v>
      </c>
    </row>
    <row r="58" spans="5:20" x14ac:dyDescent="0.3">
      <c r="E58" s="71" t="s">
        <v>41</v>
      </c>
      <c r="F58" s="72" t="s">
        <v>4024</v>
      </c>
      <c r="G58" s="72" t="s">
        <v>6024</v>
      </c>
      <c r="H58" s="72" t="s">
        <v>26</v>
      </c>
      <c r="I58" s="72" t="s">
        <v>8027</v>
      </c>
      <c r="J58" s="72" t="s">
        <v>8022</v>
      </c>
      <c r="K58" s="72">
        <v>1026.92</v>
      </c>
      <c r="L58" s="75">
        <v>45712</v>
      </c>
      <c r="M58" s="72" t="str">
        <f>TEXT(Table157[[#This Row],[Billing_Date]],"YYYY")</f>
        <v>2025</v>
      </c>
      <c r="N58" s="72" t="s">
        <v>28</v>
      </c>
      <c r="O58" s="72">
        <f>IF(Table157[[#This Row],[Payment_Status]]="Paid",1,0)</f>
        <v>1</v>
      </c>
      <c r="P58" s="72">
        <f>IF(Table157[[#This Row],[Payment_Status]]="Unpaid",1,0)</f>
        <v>0</v>
      </c>
      <c r="Q58" s="72">
        <f>IF(Table157[[#This Row],[Payment_Status]]="Pending",1,0)</f>
        <v>0</v>
      </c>
      <c r="R58" s="72" t="s">
        <v>43</v>
      </c>
      <c r="S58" s="72" t="s">
        <v>44</v>
      </c>
      <c r="T58" s="76" t="s">
        <v>45</v>
      </c>
    </row>
    <row r="59" spans="5:20" x14ac:dyDescent="0.3">
      <c r="E59" s="71" t="s">
        <v>47</v>
      </c>
      <c r="F59" s="72" t="s">
        <v>4025</v>
      </c>
      <c r="G59" s="72" t="s">
        <v>6025</v>
      </c>
      <c r="H59" s="72" t="s">
        <v>35</v>
      </c>
      <c r="I59" s="72" t="s">
        <v>8026</v>
      </c>
      <c r="J59" s="72" t="s">
        <v>8021</v>
      </c>
      <c r="K59" s="72">
        <v>144.16</v>
      </c>
      <c r="L59" s="75">
        <v>45685</v>
      </c>
      <c r="M59" s="72" t="str">
        <f>TEXT(Table157[[#This Row],[Billing_Date]],"YYYY")</f>
        <v>2025</v>
      </c>
      <c r="N59" s="72" t="s">
        <v>49</v>
      </c>
      <c r="O59" s="72">
        <f>IF(Table157[[#This Row],[Payment_Status]]="Paid",1,0)</f>
        <v>0</v>
      </c>
      <c r="P59" s="72">
        <f>IF(Table157[[#This Row],[Payment_Status]]="Unpaid",1,0)</f>
        <v>1</v>
      </c>
      <c r="Q59" s="72">
        <f>IF(Table157[[#This Row],[Payment_Status]]="Pending",1,0)</f>
        <v>0</v>
      </c>
      <c r="R59" s="72" t="s">
        <v>50</v>
      </c>
      <c r="S59" s="72" t="s">
        <v>39</v>
      </c>
      <c r="T59" s="76" t="s">
        <v>51</v>
      </c>
    </row>
    <row r="60" spans="5:20" x14ac:dyDescent="0.3">
      <c r="E60" s="71" t="s">
        <v>3317</v>
      </c>
      <c r="F60" s="72" t="s">
        <v>4026</v>
      </c>
      <c r="G60" s="72" t="s">
        <v>6026</v>
      </c>
      <c r="H60" s="72" t="s">
        <v>30</v>
      </c>
      <c r="I60" s="72" t="s">
        <v>8028</v>
      </c>
      <c r="J60" s="72" t="s">
        <v>8022</v>
      </c>
      <c r="K60" s="72">
        <v>794.22</v>
      </c>
      <c r="L60" s="75">
        <v>45739</v>
      </c>
      <c r="M60" s="72" t="str">
        <f>TEXT(Table157[[#This Row],[Billing_Date]],"YYYY")</f>
        <v>2025</v>
      </c>
      <c r="N60" s="72" t="s">
        <v>37</v>
      </c>
      <c r="O60" s="72">
        <f>IF(Table157[[#This Row],[Payment_Status]]="Paid",1,0)</f>
        <v>0</v>
      </c>
      <c r="P60" s="72">
        <f>IF(Table157[[#This Row],[Payment_Status]]="Unpaid",1,0)</f>
        <v>0</v>
      </c>
      <c r="Q60" s="72">
        <f>IF(Table157[[#This Row],[Payment_Status]]="Pending",1,0)</f>
        <v>1</v>
      </c>
      <c r="R60" s="72" t="s">
        <v>43</v>
      </c>
      <c r="S60" s="72" t="s">
        <v>44</v>
      </c>
      <c r="T60" s="76" t="s">
        <v>45</v>
      </c>
    </row>
    <row r="61" spans="5:20" x14ac:dyDescent="0.3">
      <c r="E61" s="71" t="s">
        <v>1170</v>
      </c>
      <c r="F61" s="72" t="s">
        <v>4027</v>
      </c>
      <c r="G61" s="72" t="s">
        <v>6027</v>
      </c>
      <c r="H61" s="72" t="s">
        <v>26</v>
      </c>
      <c r="I61" s="72" t="s">
        <v>8029</v>
      </c>
      <c r="J61" s="72" t="s">
        <v>8020</v>
      </c>
      <c r="K61" s="72">
        <v>1054.33</v>
      </c>
      <c r="L61" s="75">
        <v>45831</v>
      </c>
      <c r="M61" s="72" t="str">
        <f>TEXT(Table157[[#This Row],[Billing_Date]],"YYYY")</f>
        <v>2025</v>
      </c>
      <c r="N61" s="72" t="s">
        <v>49</v>
      </c>
      <c r="O61" s="72">
        <f>IF(Table157[[#This Row],[Payment_Status]]="Paid",1,0)</f>
        <v>0</v>
      </c>
      <c r="P61" s="72">
        <f>IF(Table157[[#This Row],[Payment_Status]]="Unpaid",1,0)</f>
        <v>1</v>
      </c>
      <c r="Q61" s="72">
        <f>IF(Table157[[#This Row],[Payment_Status]]="Pending",1,0)</f>
        <v>0</v>
      </c>
      <c r="R61" s="72" t="s">
        <v>43</v>
      </c>
      <c r="S61" s="72" t="s">
        <v>39</v>
      </c>
      <c r="T61" s="76" t="s">
        <v>85</v>
      </c>
    </row>
    <row r="62" spans="5:20" x14ac:dyDescent="0.3">
      <c r="E62" s="71" t="s">
        <v>1599</v>
      </c>
      <c r="F62" s="72" t="s">
        <v>4028</v>
      </c>
      <c r="G62" s="72" t="s">
        <v>6028</v>
      </c>
      <c r="H62" s="72" t="s">
        <v>35</v>
      </c>
      <c r="I62" s="72" t="s">
        <v>8029</v>
      </c>
      <c r="J62" s="72" t="s">
        <v>8020</v>
      </c>
      <c r="K62" s="72">
        <v>1557.9</v>
      </c>
      <c r="L62" s="75">
        <v>45645</v>
      </c>
      <c r="M62" s="72" t="str">
        <f>TEXT(Table157[[#This Row],[Billing_Date]],"YYYY")</f>
        <v>2024</v>
      </c>
      <c r="N62" s="72" t="s">
        <v>49</v>
      </c>
      <c r="O62" s="72">
        <f>IF(Table157[[#This Row],[Payment_Status]]="Paid",1,0)</f>
        <v>0</v>
      </c>
      <c r="P62" s="72">
        <f>IF(Table157[[#This Row],[Payment_Status]]="Unpaid",1,0)</f>
        <v>1</v>
      </c>
      <c r="Q62" s="72">
        <f>IF(Table157[[#This Row],[Payment_Status]]="Pending",1,0)</f>
        <v>0</v>
      </c>
      <c r="R62" s="72" t="s">
        <v>43</v>
      </c>
      <c r="S62" s="72" t="s">
        <v>30</v>
      </c>
      <c r="T62" s="76" t="s">
        <v>51</v>
      </c>
    </row>
    <row r="63" spans="5:20" x14ac:dyDescent="0.3">
      <c r="E63" s="71" t="s">
        <v>59</v>
      </c>
      <c r="F63" s="72" t="s">
        <v>4029</v>
      </c>
      <c r="G63" s="72" t="s">
        <v>6029</v>
      </c>
      <c r="H63" s="72" t="s">
        <v>26</v>
      </c>
      <c r="I63" s="72" t="s">
        <v>8030</v>
      </c>
      <c r="J63" s="72" t="s">
        <v>8023</v>
      </c>
      <c r="K63" s="72">
        <v>2473.96</v>
      </c>
      <c r="L63" s="75">
        <v>45612</v>
      </c>
      <c r="M63" s="72" t="str">
        <f>TEXT(Table157[[#This Row],[Billing_Date]],"YYYY")</f>
        <v>2024</v>
      </c>
      <c r="N63" s="72" t="s">
        <v>49</v>
      </c>
      <c r="O63" s="72">
        <f>IF(Table157[[#This Row],[Payment_Status]]="Paid",1,0)</f>
        <v>0</v>
      </c>
      <c r="P63" s="72">
        <f>IF(Table157[[#This Row],[Payment_Status]]="Unpaid",1,0)</f>
        <v>1</v>
      </c>
      <c r="Q63" s="72">
        <f>IF(Table157[[#This Row],[Payment_Status]]="Pending",1,0)</f>
        <v>0</v>
      </c>
      <c r="R63" s="72" t="s">
        <v>58</v>
      </c>
      <c r="S63" s="72" t="s">
        <v>39</v>
      </c>
      <c r="T63" s="76" t="s">
        <v>45</v>
      </c>
    </row>
    <row r="64" spans="5:20" x14ac:dyDescent="0.3">
      <c r="E64" s="71" t="s">
        <v>61</v>
      </c>
      <c r="F64" s="72" t="s">
        <v>4030</v>
      </c>
      <c r="G64" s="72" t="s">
        <v>6030</v>
      </c>
      <c r="H64" s="72" t="s">
        <v>26</v>
      </c>
      <c r="I64" s="72" t="s">
        <v>8027</v>
      </c>
      <c r="J64" s="72" t="s">
        <v>8022</v>
      </c>
      <c r="K64" s="72">
        <v>524.25</v>
      </c>
      <c r="L64" s="75">
        <v>45524</v>
      </c>
      <c r="M64" s="72" t="str">
        <f>TEXT(Table157[[#This Row],[Billing_Date]],"YYYY")</f>
        <v>2024</v>
      </c>
      <c r="N64" s="72" t="s">
        <v>49</v>
      </c>
      <c r="O64" s="72">
        <f>IF(Table157[[#This Row],[Payment_Status]]="Paid",1,0)</f>
        <v>0</v>
      </c>
      <c r="P64" s="72">
        <f>IF(Table157[[#This Row],[Payment_Status]]="Unpaid",1,0)</f>
        <v>1</v>
      </c>
      <c r="Q64" s="72">
        <f>IF(Table157[[#This Row],[Payment_Status]]="Pending",1,0)</f>
        <v>0</v>
      </c>
      <c r="R64" s="72" t="s">
        <v>58</v>
      </c>
      <c r="S64" s="72" t="s">
        <v>39</v>
      </c>
      <c r="T64" s="76" t="s">
        <v>63</v>
      </c>
    </row>
    <row r="65" spans="5:20" x14ac:dyDescent="0.3">
      <c r="E65" s="71" t="s">
        <v>65</v>
      </c>
      <c r="F65" s="72" t="s">
        <v>4031</v>
      </c>
      <c r="G65" s="72" t="s">
        <v>6031</v>
      </c>
      <c r="H65" s="72" t="s">
        <v>35</v>
      </c>
      <c r="I65" s="72" t="s">
        <v>8030</v>
      </c>
      <c r="J65" s="72" t="s">
        <v>8023</v>
      </c>
      <c r="K65" s="72">
        <v>3104.04</v>
      </c>
      <c r="L65" s="75">
        <v>45848</v>
      </c>
      <c r="M65" s="72" t="str">
        <f>TEXT(Table157[[#This Row],[Billing_Date]],"YYYY")</f>
        <v>2025</v>
      </c>
      <c r="N65" s="72" t="s">
        <v>49</v>
      </c>
      <c r="O65" s="72">
        <f>IF(Table157[[#This Row],[Payment_Status]]="Paid",1,0)</f>
        <v>0</v>
      </c>
      <c r="P65" s="72">
        <f>IF(Table157[[#This Row],[Payment_Status]]="Unpaid",1,0)</f>
        <v>1</v>
      </c>
      <c r="Q65" s="72">
        <f>IF(Table157[[#This Row],[Payment_Status]]="Pending",1,0)</f>
        <v>0</v>
      </c>
      <c r="R65" s="72" t="s">
        <v>50</v>
      </c>
      <c r="S65" s="72" t="s">
        <v>39</v>
      </c>
      <c r="T65" s="76" t="s">
        <v>31</v>
      </c>
    </row>
    <row r="66" spans="5:20" x14ac:dyDescent="0.3">
      <c r="E66" s="71" t="s">
        <v>1889</v>
      </c>
      <c r="F66" s="72" t="s">
        <v>4032</v>
      </c>
      <c r="G66" s="72" t="s">
        <v>6032</v>
      </c>
      <c r="H66" s="72" t="s">
        <v>35</v>
      </c>
      <c r="I66" s="72" t="s">
        <v>8027</v>
      </c>
      <c r="J66" s="72" t="s">
        <v>8022</v>
      </c>
      <c r="K66" s="72">
        <v>2336.8200000000002</v>
      </c>
      <c r="L66" s="75">
        <v>45789</v>
      </c>
      <c r="M66" s="72" t="str">
        <f>TEXT(Table157[[#This Row],[Billing_Date]],"YYYY")</f>
        <v>2025</v>
      </c>
      <c r="N66" s="72" t="s">
        <v>28</v>
      </c>
      <c r="O66" s="72">
        <f>IF(Table157[[#This Row],[Payment_Status]]="Paid",1,0)</f>
        <v>1</v>
      </c>
      <c r="P66" s="72">
        <f>IF(Table157[[#This Row],[Payment_Status]]="Unpaid",1,0)</f>
        <v>0</v>
      </c>
      <c r="Q66" s="72">
        <f>IF(Table157[[#This Row],[Payment_Status]]="Pending",1,0)</f>
        <v>0</v>
      </c>
      <c r="R66" s="72" t="s">
        <v>29</v>
      </c>
      <c r="S66" s="72" t="s">
        <v>44</v>
      </c>
      <c r="T66" s="76" t="s">
        <v>51</v>
      </c>
    </row>
    <row r="67" spans="5:20" x14ac:dyDescent="0.3">
      <c r="E67" s="71" t="s">
        <v>69</v>
      </c>
      <c r="F67" s="72" t="s">
        <v>4033</v>
      </c>
      <c r="G67" s="72" t="s">
        <v>6033</v>
      </c>
      <c r="H67" s="72" t="s">
        <v>30</v>
      </c>
      <c r="I67" s="72" t="s">
        <v>8030</v>
      </c>
      <c r="J67" s="72" t="s">
        <v>8023</v>
      </c>
      <c r="K67" s="72">
        <v>382.41</v>
      </c>
      <c r="L67" s="75">
        <v>45583</v>
      </c>
      <c r="M67" s="72" t="str">
        <f>TEXT(Table157[[#This Row],[Billing_Date]],"YYYY")</f>
        <v>2024</v>
      </c>
      <c r="N67" s="72" t="s">
        <v>28</v>
      </c>
      <c r="O67" s="72">
        <f>IF(Table157[[#This Row],[Payment_Status]]="Paid",1,0)</f>
        <v>1</v>
      </c>
      <c r="P67" s="72">
        <f>IF(Table157[[#This Row],[Payment_Status]]="Unpaid",1,0)</f>
        <v>0</v>
      </c>
      <c r="Q67" s="72">
        <f>IF(Table157[[#This Row],[Payment_Status]]="Pending",1,0)</f>
        <v>0</v>
      </c>
      <c r="R67" s="72" t="s">
        <v>58</v>
      </c>
      <c r="S67" s="72" t="s">
        <v>30</v>
      </c>
      <c r="T67" s="76" t="s">
        <v>45</v>
      </c>
    </row>
    <row r="68" spans="5:20" x14ac:dyDescent="0.3">
      <c r="E68" s="71" t="s">
        <v>71</v>
      </c>
      <c r="F68" s="72" t="s">
        <v>4034</v>
      </c>
      <c r="G68" s="72" t="s">
        <v>6034</v>
      </c>
      <c r="H68" s="72" t="s">
        <v>30</v>
      </c>
      <c r="I68" s="72" t="s">
        <v>8025</v>
      </c>
      <c r="J68" s="72" t="s">
        <v>8020</v>
      </c>
      <c r="K68" s="72">
        <v>3351.99</v>
      </c>
      <c r="L68" s="75">
        <v>45751</v>
      </c>
      <c r="M68" s="72" t="str">
        <f>TEXT(Table157[[#This Row],[Billing_Date]],"YYYY")</f>
        <v>2025</v>
      </c>
      <c r="N68" s="72" t="s">
        <v>28</v>
      </c>
      <c r="O68" s="72">
        <f>IF(Table157[[#This Row],[Payment_Status]]="Paid",1,0)</f>
        <v>1</v>
      </c>
      <c r="P68" s="72">
        <f>IF(Table157[[#This Row],[Payment_Status]]="Unpaid",1,0)</f>
        <v>0</v>
      </c>
      <c r="Q68" s="72">
        <f>IF(Table157[[#This Row],[Payment_Status]]="Pending",1,0)</f>
        <v>0</v>
      </c>
      <c r="R68" s="72" t="s">
        <v>29</v>
      </c>
      <c r="S68" s="72" t="s">
        <v>39</v>
      </c>
      <c r="T68" s="76" t="s">
        <v>51</v>
      </c>
    </row>
    <row r="69" spans="5:20" x14ac:dyDescent="0.3">
      <c r="E69" s="71" t="s">
        <v>73</v>
      </c>
      <c r="F69" s="72" t="s">
        <v>4035</v>
      </c>
      <c r="G69" s="72" t="s">
        <v>6035</v>
      </c>
      <c r="H69" s="72" t="s">
        <v>35</v>
      </c>
      <c r="I69" s="72" t="s">
        <v>8026</v>
      </c>
      <c r="J69" s="72" t="s">
        <v>8021</v>
      </c>
      <c r="K69" s="72">
        <v>1058.58</v>
      </c>
      <c r="L69" s="75">
        <v>45639</v>
      </c>
      <c r="M69" s="72" t="str">
        <f>TEXT(Table157[[#This Row],[Billing_Date]],"YYYY")</f>
        <v>2024</v>
      </c>
      <c r="N69" s="72" t="s">
        <v>49</v>
      </c>
      <c r="O69" s="72">
        <f>IF(Table157[[#This Row],[Payment_Status]]="Paid",1,0)</f>
        <v>0</v>
      </c>
      <c r="P69" s="72">
        <f>IF(Table157[[#This Row],[Payment_Status]]="Unpaid",1,0)</f>
        <v>1</v>
      </c>
      <c r="Q69" s="72">
        <f>IF(Table157[[#This Row],[Payment_Status]]="Pending",1,0)</f>
        <v>0</v>
      </c>
      <c r="R69" s="72" t="s">
        <v>29</v>
      </c>
      <c r="S69" s="72" t="s">
        <v>39</v>
      </c>
      <c r="T69" s="76" t="s">
        <v>45</v>
      </c>
    </row>
    <row r="70" spans="5:20" x14ac:dyDescent="0.3">
      <c r="E70" s="71" t="s">
        <v>75</v>
      </c>
      <c r="F70" s="72" t="s">
        <v>4036</v>
      </c>
      <c r="G70" s="72" t="s">
        <v>6036</v>
      </c>
      <c r="H70" s="72" t="s">
        <v>35</v>
      </c>
      <c r="I70" s="72" t="s">
        <v>8030</v>
      </c>
      <c r="J70" s="72" t="s">
        <v>8023</v>
      </c>
      <c r="K70" s="72">
        <v>2249.83</v>
      </c>
      <c r="L70" s="75">
        <v>45598</v>
      </c>
      <c r="M70" s="72" t="str">
        <f>TEXT(Table157[[#This Row],[Billing_Date]],"YYYY")</f>
        <v>2024</v>
      </c>
      <c r="N70" s="72" t="s">
        <v>28</v>
      </c>
      <c r="O70" s="72">
        <f>IF(Table157[[#This Row],[Payment_Status]]="Paid",1,0)</f>
        <v>1</v>
      </c>
      <c r="P70" s="72">
        <f>IF(Table157[[#This Row],[Payment_Status]]="Unpaid",1,0)</f>
        <v>0</v>
      </c>
      <c r="Q70" s="72">
        <f>IF(Table157[[#This Row],[Payment_Status]]="Pending",1,0)</f>
        <v>0</v>
      </c>
      <c r="R70" s="72" t="s">
        <v>43</v>
      </c>
      <c r="S70" s="72" t="s">
        <v>44</v>
      </c>
      <c r="T70" s="76" t="s">
        <v>63</v>
      </c>
    </row>
    <row r="71" spans="5:20" x14ac:dyDescent="0.3">
      <c r="E71" s="71" t="s">
        <v>77</v>
      </c>
      <c r="F71" s="72" t="s">
        <v>4037</v>
      </c>
      <c r="G71" s="72" t="s">
        <v>6037</v>
      </c>
      <c r="H71" s="72" t="s">
        <v>26</v>
      </c>
      <c r="I71" s="72" t="s">
        <v>8028</v>
      </c>
      <c r="J71" s="72" t="s">
        <v>8022</v>
      </c>
      <c r="K71" s="72">
        <v>971.21</v>
      </c>
      <c r="L71" s="75">
        <v>45695</v>
      </c>
      <c r="M71" s="72" t="str">
        <f>TEXT(Table157[[#This Row],[Billing_Date]],"YYYY")</f>
        <v>2025</v>
      </c>
      <c r="N71" s="72" t="s">
        <v>28</v>
      </c>
      <c r="O71" s="72">
        <f>IF(Table157[[#This Row],[Payment_Status]]="Paid",1,0)</f>
        <v>1</v>
      </c>
      <c r="P71" s="72">
        <f>IF(Table157[[#This Row],[Payment_Status]]="Unpaid",1,0)</f>
        <v>0</v>
      </c>
      <c r="Q71" s="72">
        <f>IF(Table157[[#This Row],[Payment_Status]]="Pending",1,0)</f>
        <v>0</v>
      </c>
      <c r="R71" s="72" t="s">
        <v>58</v>
      </c>
      <c r="S71" s="72" t="s">
        <v>44</v>
      </c>
      <c r="T71" s="76" t="s">
        <v>63</v>
      </c>
    </row>
    <row r="72" spans="5:20" x14ac:dyDescent="0.3">
      <c r="E72" s="71" t="s">
        <v>79</v>
      </c>
      <c r="F72" s="72" t="s">
        <v>4038</v>
      </c>
      <c r="G72" s="72" t="s">
        <v>6038</v>
      </c>
      <c r="H72" s="72" t="s">
        <v>35</v>
      </c>
      <c r="I72" s="72" t="s">
        <v>8027</v>
      </c>
      <c r="J72" s="72" t="s">
        <v>8022</v>
      </c>
      <c r="K72" s="72">
        <v>377.95</v>
      </c>
      <c r="L72" s="75">
        <v>45633</v>
      </c>
      <c r="M72" s="72" t="str">
        <f>TEXT(Table157[[#This Row],[Billing_Date]],"YYYY")</f>
        <v>2024</v>
      </c>
      <c r="N72" s="72" t="s">
        <v>37</v>
      </c>
      <c r="O72" s="72">
        <f>IF(Table157[[#This Row],[Payment_Status]]="Paid",1,0)</f>
        <v>0</v>
      </c>
      <c r="P72" s="72">
        <f>IF(Table157[[#This Row],[Payment_Status]]="Unpaid",1,0)</f>
        <v>0</v>
      </c>
      <c r="Q72" s="72">
        <f>IF(Table157[[#This Row],[Payment_Status]]="Pending",1,0)</f>
        <v>1</v>
      </c>
      <c r="R72" s="72" t="s">
        <v>38</v>
      </c>
      <c r="S72" s="72" t="s">
        <v>44</v>
      </c>
      <c r="T72" s="76" t="s">
        <v>31</v>
      </c>
    </row>
    <row r="73" spans="5:20" x14ac:dyDescent="0.3">
      <c r="E73" s="71" t="s">
        <v>2904</v>
      </c>
      <c r="F73" s="72" t="s">
        <v>4039</v>
      </c>
      <c r="G73" s="72" t="s">
        <v>6039</v>
      </c>
      <c r="H73" s="72" t="s">
        <v>35</v>
      </c>
      <c r="I73" s="72" t="s">
        <v>8025</v>
      </c>
      <c r="J73" s="72" t="s">
        <v>8020</v>
      </c>
      <c r="K73" s="72">
        <v>888.16</v>
      </c>
      <c r="L73" s="75">
        <v>45662</v>
      </c>
      <c r="M73" s="72" t="str">
        <f>TEXT(Table157[[#This Row],[Billing_Date]],"YYYY")</f>
        <v>2025</v>
      </c>
      <c r="N73" s="72" t="s">
        <v>37</v>
      </c>
      <c r="O73" s="72">
        <f>IF(Table157[[#This Row],[Payment_Status]]="Paid",1,0)</f>
        <v>0</v>
      </c>
      <c r="P73" s="72">
        <f>IF(Table157[[#This Row],[Payment_Status]]="Unpaid",1,0)</f>
        <v>0</v>
      </c>
      <c r="Q73" s="72">
        <f>IF(Table157[[#This Row],[Payment_Status]]="Pending",1,0)</f>
        <v>1</v>
      </c>
      <c r="R73" s="72" t="s">
        <v>50</v>
      </c>
      <c r="S73" s="72" t="s">
        <v>39</v>
      </c>
      <c r="T73" s="76" t="s">
        <v>31</v>
      </c>
    </row>
    <row r="74" spans="5:20" x14ac:dyDescent="0.3">
      <c r="E74" s="71" t="s">
        <v>83</v>
      </c>
      <c r="F74" s="72" t="s">
        <v>4040</v>
      </c>
      <c r="G74" s="72" t="s">
        <v>6040</v>
      </c>
      <c r="H74" s="72" t="s">
        <v>35</v>
      </c>
      <c r="I74" s="72" t="s">
        <v>8027</v>
      </c>
      <c r="J74" s="72" t="s">
        <v>8022</v>
      </c>
      <c r="K74" s="72">
        <v>1099.58</v>
      </c>
      <c r="L74" s="75">
        <v>45790</v>
      </c>
      <c r="M74" s="72" t="str">
        <f>TEXT(Table157[[#This Row],[Billing_Date]],"YYYY")</f>
        <v>2025</v>
      </c>
      <c r="N74" s="72" t="s">
        <v>49</v>
      </c>
      <c r="O74" s="72">
        <f>IF(Table157[[#This Row],[Payment_Status]]="Paid",1,0)</f>
        <v>0</v>
      </c>
      <c r="P74" s="72">
        <f>IF(Table157[[#This Row],[Payment_Status]]="Unpaid",1,0)</f>
        <v>1</v>
      </c>
      <c r="Q74" s="72">
        <f>IF(Table157[[#This Row],[Payment_Status]]="Pending",1,0)</f>
        <v>0</v>
      </c>
      <c r="R74" s="72" t="s">
        <v>29</v>
      </c>
      <c r="S74" s="72" t="s">
        <v>39</v>
      </c>
      <c r="T74" s="76" t="s">
        <v>85</v>
      </c>
    </row>
    <row r="75" spans="5:20" x14ac:dyDescent="0.3">
      <c r="E75" s="71" t="s">
        <v>86</v>
      </c>
      <c r="F75" s="72" t="s">
        <v>4041</v>
      </c>
      <c r="G75" s="72" t="s">
        <v>6041</v>
      </c>
      <c r="H75" s="72" t="s">
        <v>35</v>
      </c>
      <c r="I75" s="72" t="s">
        <v>8031</v>
      </c>
      <c r="J75" s="72" t="s">
        <v>8024</v>
      </c>
      <c r="K75" s="72">
        <v>149.30000000000001</v>
      </c>
      <c r="L75" s="75">
        <v>45855</v>
      </c>
      <c r="M75" s="72" t="str">
        <f>TEXT(Table157[[#This Row],[Billing_Date]],"YYYY")</f>
        <v>2025</v>
      </c>
      <c r="N75" s="72" t="s">
        <v>49</v>
      </c>
      <c r="O75" s="72">
        <f>IF(Table157[[#This Row],[Payment_Status]]="Paid",1,0)</f>
        <v>0</v>
      </c>
      <c r="P75" s="72">
        <f>IF(Table157[[#This Row],[Payment_Status]]="Unpaid",1,0)</f>
        <v>1</v>
      </c>
      <c r="Q75" s="72">
        <f>IF(Table157[[#This Row],[Payment_Status]]="Pending",1,0)</f>
        <v>0</v>
      </c>
      <c r="R75" s="72" t="s">
        <v>29</v>
      </c>
      <c r="S75" s="72" t="s">
        <v>30</v>
      </c>
      <c r="T75" s="76" t="s">
        <v>85</v>
      </c>
    </row>
    <row r="76" spans="5:20" x14ac:dyDescent="0.3">
      <c r="E76" s="71" t="s">
        <v>88</v>
      </c>
      <c r="F76" s="72" t="s">
        <v>4042</v>
      </c>
      <c r="G76" s="72" t="s">
        <v>6042</v>
      </c>
      <c r="H76" s="72" t="s">
        <v>30</v>
      </c>
      <c r="I76" s="72" t="s">
        <v>8026</v>
      </c>
      <c r="J76" s="72" t="s">
        <v>8021</v>
      </c>
      <c r="K76" s="72">
        <v>3200.74</v>
      </c>
      <c r="L76" s="75">
        <v>45766</v>
      </c>
      <c r="M76" s="72" t="str">
        <f>TEXT(Table157[[#This Row],[Billing_Date]],"YYYY")</f>
        <v>2025</v>
      </c>
      <c r="N76" s="72" t="s">
        <v>49</v>
      </c>
      <c r="O76" s="72">
        <f>IF(Table157[[#This Row],[Payment_Status]]="Paid",1,0)</f>
        <v>0</v>
      </c>
      <c r="P76" s="72">
        <f>IF(Table157[[#This Row],[Payment_Status]]="Unpaid",1,0)</f>
        <v>1</v>
      </c>
      <c r="Q76" s="72">
        <f>IF(Table157[[#This Row],[Payment_Status]]="Pending",1,0)</f>
        <v>0</v>
      </c>
      <c r="R76" s="72" t="s">
        <v>50</v>
      </c>
      <c r="S76" s="72" t="s">
        <v>30</v>
      </c>
      <c r="T76" s="76" t="s">
        <v>85</v>
      </c>
    </row>
    <row r="77" spans="5:20" x14ac:dyDescent="0.3">
      <c r="E77" s="71" t="s">
        <v>90</v>
      </c>
      <c r="F77" s="72" t="s">
        <v>4043</v>
      </c>
      <c r="G77" s="72" t="s">
        <v>6043</v>
      </c>
      <c r="H77" s="72" t="s">
        <v>35</v>
      </c>
      <c r="I77" s="72" t="s">
        <v>8030</v>
      </c>
      <c r="J77" s="72" t="s">
        <v>8023</v>
      </c>
      <c r="K77" s="72">
        <v>2616.16</v>
      </c>
      <c r="L77" s="75">
        <v>45807</v>
      </c>
      <c r="M77" s="72" t="str">
        <f>TEXT(Table157[[#This Row],[Billing_Date]],"YYYY")</f>
        <v>2025</v>
      </c>
      <c r="N77" s="72" t="s">
        <v>28</v>
      </c>
      <c r="O77" s="72">
        <f>IF(Table157[[#This Row],[Payment_Status]]="Paid",1,0)</f>
        <v>1</v>
      </c>
      <c r="P77" s="72">
        <f>IF(Table157[[#This Row],[Payment_Status]]="Unpaid",1,0)</f>
        <v>0</v>
      </c>
      <c r="Q77" s="72">
        <f>IF(Table157[[#This Row],[Payment_Status]]="Pending",1,0)</f>
        <v>0</v>
      </c>
      <c r="R77" s="72" t="s">
        <v>29</v>
      </c>
      <c r="S77" s="72" t="s">
        <v>44</v>
      </c>
      <c r="T77" s="76" t="s">
        <v>51</v>
      </c>
    </row>
    <row r="78" spans="5:20" x14ac:dyDescent="0.3">
      <c r="E78" s="71" t="s">
        <v>92</v>
      </c>
      <c r="F78" s="72" t="s">
        <v>4044</v>
      </c>
      <c r="G78" s="72" t="s">
        <v>6044</v>
      </c>
      <c r="H78" s="72" t="s">
        <v>30</v>
      </c>
      <c r="I78" s="72" t="s">
        <v>8026</v>
      </c>
      <c r="J78" s="72" t="s">
        <v>8021</v>
      </c>
      <c r="K78" s="72">
        <v>2214.88</v>
      </c>
      <c r="L78" s="75">
        <v>45707</v>
      </c>
      <c r="M78" s="72" t="str">
        <f>TEXT(Table157[[#This Row],[Billing_Date]],"YYYY")</f>
        <v>2025</v>
      </c>
      <c r="N78" s="72" t="s">
        <v>49</v>
      </c>
      <c r="O78" s="72">
        <f>IF(Table157[[#This Row],[Payment_Status]]="Paid",1,0)</f>
        <v>0</v>
      </c>
      <c r="P78" s="72">
        <f>IF(Table157[[#This Row],[Payment_Status]]="Unpaid",1,0)</f>
        <v>1</v>
      </c>
      <c r="Q78" s="72">
        <f>IF(Table157[[#This Row],[Payment_Status]]="Pending",1,0)</f>
        <v>0</v>
      </c>
      <c r="R78" s="72" t="s">
        <v>38</v>
      </c>
      <c r="S78" s="72" t="s">
        <v>39</v>
      </c>
      <c r="T78" s="76" t="s">
        <v>45</v>
      </c>
    </row>
    <row r="79" spans="5:20" x14ac:dyDescent="0.3">
      <c r="E79" s="71" t="s">
        <v>94</v>
      </c>
      <c r="F79" s="72" t="s">
        <v>4045</v>
      </c>
      <c r="G79" s="72" t="s">
        <v>6045</v>
      </c>
      <c r="H79" s="72" t="s">
        <v>35</v>
      </c>
      <c r="I79" s="72" t="s">
        <v>8025</v>
      </c>
      <c r="J79" s="72" t="s">
        <v>8020</v>
      </c>
      <c r="K79" s="72">
        <v>2053.06</v>
      </c>
      <c r="L79" s="75">
        <v>45701</v>
      </c>
      <c r="M79" s="72" t="str">
        <f>TEXT(Table157[[#This Row],[Billing_Date]],"YYYY")</f>
        <v>2025</v>
      </c>
      <c r="N79" s="72" t="s">
        <v>49</v>
      </c>
      <c r="O79" s="72">
        <f>IF(Table157[[#This Row],[Payment_Status]]="Paid",1,0)</f>
        <v>0</v>
      </c>
      <c r="P79" s="72">
        <f>IF(Table157[[#This Row],[Payment_Status]]="Unpaid",1,0)</f>
        <v>1</v>
      </c>
      <c r="Q79" s="72">
        <f>IF(Table157[[#This Row],[Payment_Status]]="Pending",1,0)</f>
        <v>0</v>
      </c>
      <c r="R79" s="72" t="s">
        <v>58</v>
      </c>
      <c r="S79" s="72" t="s">
        <v>44</v>
      </c>
      <c r="T79" s="76" t="s">
        <v>63</v>
      </c>
    </row>
    <row r="80" spans="5:20" x14ac:dyDescent="0.3">
      <c r="E80" s="71" t="s">
        <v>96</v>
      </c>
      <c r="F80" s="72" t="s">
        <v>4046</v>
      </c>
      <c r="G80" s="72" t="s">
        <v>6046</v>
      </c>
      <c r="H80" s="72" t="s">
        <v>35</v>
      </c>
      <c r="I80" s="72" t="s">
        <v>8030</v>
      </c>
      <c r="J80" s="72" t="s">
        <v>8023</v>
      </c>
      <c r="K80" s="72">
        <v>1518.89</v>
      </c>
      <c r="L80" s="75">
        <v>45719</v>
      </c>
      <c r="M80" s="72" t="str">
        <f>TEXT(Table157[[#This Row],[Billing_Date]],"YYYY")</f>
        <v>2025</v>
      </c>
      <c r="N80" s="72" t="s">
        <v>49</v>
      </c>
      <c r="O80" s="72">
        <f>IF(Table157[[#This Row],[Payment_Status]]="Paid",1,0)</f>
        <v>0</v>
      </c>
      <c r="P80" s="72">
        <f>IF(Table157[[#This Row],[Payment_Status]]="Unpaid",1,0)</f>
        <v>1</v>
      </c>
      <c r="Q80" s="72">
        <f>IF(Table157[[#This Row],[Payment_Status]]="Pending",1,0)</f>
        <v>0</v>
      </c>
      <c r="R80" s="72" t="s">
        <v>43</v>
      </c>
      <c r="S80" s="72" t="s">
        <v>30</v>
      </c>
      <c r="T80" s="76" t="s">
        <v>31</v>
      </c>
    </row>
    <row r="81" spans="5:20" x14ac:dyDescent="0.3">
      <c r="E81" s="71" t="s">
        <v>100</v>
      </c>
      <c r="F81" s="72" t="s">
        <v>4048</v>
      </c>
      <c r="G81" s="72" t="s">
        <v>6048</v>
      </c>
      <c r="H81" s="72" t="s">
        <v>30</v>
      </c>
      <c r="I81" s="72" t="s">
        <v>8031</v>
      </c>
      <c r="J81" s="72" t="s">
        <v>8024</v>
      </c>
      <c r="K81" s="72">
        <v>568.66999999999996</v>
      </c>
      <c r="L81" s="75">
        <v>45695</v>
      </c>
      <c r="M81" s="72" t="str">
        <f>TEXT(Table157[[#This Row],[Billing_Date]],"YYYY")</f>
        <v>2025</v>
      </c>
      <c r="N81" s="72" t="s">
        <v>37</v>
      </c>
      <c r="O81" s="72">
        <f>IF(Table157[[#This Row],[Payment_Status]]="Paid",1,0)</f>
        <v>0</v>
      </c>
      <c r="P81" s="72">
        <f>IF(Table157[[#This Row],[Payment_Status]]="Unpaid",1,0)</f>
        <v>0</v>
      </c>
      <c r="Q81" s="72">
        <f>IF(Table157[[#This Row],[Payment_Status]]="Pending",1,0)</f>
        <v>1</v>
      </c>
      <c r="R81" s="72" t="s">
        <v>58</v>
      </c>
      <c r="S81" s="72" t="s">
        <v>39</v>
      </c>
      <c r="T81" s="76" t="s">
        <v>51</v>
      </c>
    </row>
    <row r="82" spans="5:20" x14ac:dyDescent="0.3">
      <c r="E82" s="71" t="s">
        <v>636</v>
      </c>
      <c r="F82" s="72" t="s">
        <v>4049</v>
      </c>
      <c r="G82" s="72" t="s">
        <v>6049</v>
      </c>
      <c r="H82" s="72" t="s">
        <v>26</v>
      </c>
      <c r="I82" s="72" t="s">
        <v>8029</v>
      </c>
      <c r="J82" s="72" t="s">
        <v>8020</v>
      </c>
      <c r="K82" s="72">
        <v>65.89</v>
      </c>
      <c r="L82" s="75">
        <v>45832</v>
      </c>
      <c r="M82" s="72" t="str">
        <f>TEXT(Table157[[#This Row],[Billing_Date]],"YYYY")</f>
        <v>2025</v>
      </c>
      <c r="N82" s="72" t="s">
        <v>28</v>
      </c>
      <c r="O82" s="72">
        <f>IF(Table157[[#This Row],[Payment_Status]]="Paid",1,0)</f>
        <v>1</v>
      </c>
      <c r="P82" s="72">
        <f>IF(Table157[[#This Row],[Payment_Status]]="Unpaid",1,0)</f>
        <v>0</v>
      </c>
      <c r="Q82" s="72">
        <f>IF(Table157[[#This Row],[Payment_Status]]="Pending",1,0)</f>
        <v>0</v>
      </c>
      <c r="R82" s="72" t="s">
        <v>38</v>
      </c>
      <c r="S82" s="72" t="s">
        <v>44</v>
      </c>
      <c r="T82" s="76" t="s">
        <v>31</v>
      </c>
    </row>
    <row r="83" spans="5:20" x14ac:dyDescent="0.3">
      <c r="E83" s="71" t="s">
        <v>1228</v>
      </c>
      <c r="F83" s="72" t="s">
        <v>4050</v>
      </c>
      <c r="G83" s="72" t="s">
        <v>6050</v>
      </c>
      <c r="H83" s="72" t="s">
        <v>26</v>
      </c>
      <c r="I83" s="72" t="s">
        <v>8027</v>
      </c>
      <c r="J83" s="72" t="s">
        <v>8022</v>
      </c>
      <c r="K83" s="72">
        <v>75.430000000000007</v>
      </c>
      <c r="L83" s="75">
        <v>45778</v>
      </c>
      <c r="M83" s="72" t="str">
        <f>TEXT(Table157[[#This Row],[Billing_Date]],"YYYY")</f>
        <v>2025</v>
      </c>
      <c r="N83" s="72" t="s">
        <v>49</v>
      </c>
      <c r="O83" s="72">
        <f>IF(Table157[[#This Row],[Payment_Status]]="Paid",1,0)</f>
        <v>0</v>
      </c>
      <c r="P83" s="72">
        <f>IF(Table157[[#This Row],[Payment_Status]]="Unpaid",1,0)</f>
        <v>1</v>
      </c>
      <c r="Q83" s="72">
        <f>IF(Table157[[#This Row],[Payment_Status]]="Pending",1,0)</f>
        <v>0</v>
      </c>
      <c r="R83" s="72" t="s">
        <v>29</v>
      </c>
      <c r="S83" s="72" t="s">
        <v>44</v>
      </c>
      <c r="T83" s="76" t="s">
        <v>63</v>
      </c>
    </row>
    <row r="84" spans="5:20" x14ac:dyDescent="0.3">
      <c r="E84" s="71" t="s">
        <v>2236</v>
      </c>
      <c r="F84" s="72" t="s">
        <v>4051</v>
      </c>
      <c r="G84" s="72" t="s">
        <v>6051</v>
      </c>
      <c r="H84" s="72" t="s">
        <v>26</v>
      </c>
      <c r="I84" s="72" t="s">
        <v>8031</v>
      </c>
      <c r="J84" s="72" t="s">
        <v>8024</v>
      </c>
      <c r="K84" s="72">
        <v>580.4</v>
      </c>
      <c r="L84" s="75">
        <v>45634</v>
      </c>
      <c r="M84" s="72" t="str">
        <f>TEXT(Table157[[#This Row],[Billing_Date]],"YYYY")</f>
        <v>2024</v>
      </c>
      <c r="N84" s="72" t="s">
        <v>37</v>
      </c>
      <c r="O84" s="72">
        <f>IF(Table157[[#This Row],[Payment_Status]]="Paid",1,0)</f>
        <v>0</v>
      </c>
      <c r="P84" s="72">
        <f>IF(Table157[[#This Row],[Payment_Status]]="Unpaid",1,0)</f>
        <v>0</v>
      </c>
      <c r="Q84" s="72">
        <f>IF(Table157[[#This Row],[Payment_Status]]="Pending",1,0)</f>
        <v>1</v>
      </c>
      <c r="R84" s="72" t="s">
        <v>29</v>
      </c>
      <c r="S84" s="72" t="s">
        <v>39</v>
      </c>
      <c r="T84" s="76" t="s">
        <v>31</v>
      </c>
    </row>
    <row r="85" spans="5:20" x14ac:dyDescent="0.3">
      <c r="E85" s="71" t="s">
        <v>3173</v>
      </c>
      <c r="F85" s="72" t="s">
        <v>4052</v>
      </c>
      <c r="G85" s="72" t="s">
        <v>6052</v>
      </c>
      <c r="H85" s="72" t="s">
        <v>30</v>
      </c>
      <c r="I85" s="72" t="s">
        <v>8031</v>
      </c>
      <c r="J85" s="72" t="s">
        <v>8024</v>
      </c>
      <c r="K85" s="72">
        <v>1975.89</v>
      </c>
      <c r="L85" s="75">
        <v>45823</v>
      </c>
      <c r="M85" s="72" t="str">
        <f>TEXT(Table157[[#This Row],[Billing_Date]],"YYYY")</f>
        <v>2025</v>
      </c>
      <c r="N85" s="72" t="s">
        <v>28</v>
      </c>
      <c r="O85" s="72">
        <f>IF(Table157[[#This Row],[Payment_Status]]="Paid",1,0)</f>
        <v>1</v>
      </c>
      <c r="P85" s="72">
        <f>IF(Table157[[#This Row],[Payment_Status]]="Unpaid",1,0)</f>
        <v>0</v>
      </c>
      <c r="Q85" s="72">
        <f>IF(Table157[[#This Row],[Payment_Status]]="Pending",1,0)</f>
        <v>0</v>
      </c>
      <c r="R85" s="72" t="s">
        <v>43</v>
      </c>
      <c r="S85" s="72" t="s">
        <v>39</v>
      </c>
      <c r="T85" s="76" t="s">
        <v>63</v>
      </c>
    </row>
    <row r="86" spans="5:20" x14ac:dyDescent="0.3">
      <c r="E86" s="71" t="s">
        <v>110</v>
      </c>
      <c r="F86" s="72" t="s">
        <v>4053</v>
      </c>
      <c r="G86" s="72" t="s">
        <v>6053</v>
      </c>
      <c r="H86" s="72" t="s">
        <v>30</v>
      </c>
      <c r="I86" s="72" t="s">
        <v>8026</v>
      </c>
      <c r="J86" s="72" t="s">
        <v>8021</v>
      </c>
      <c r="K86" s="72">
        <v>885.47</v>
      </c>
      <c r="L86" s="75">
        <v>45802</v>
      </c>
      <c r="M86" s="72" t="str">
        <f>TEXT(Table157[[#This Row],[Billing_Date]],"YYYY")</f>
        <v>2025</v>
      </c>
      <c r="N86" s="72" t="s">
        <v>49</v>
      </c>
      <c r="O86" s="72">
        <f>IF(Table157[[#This Row],[Payment_Status]]="Paid",1,0)</f>
        <v>0</v>
      </c>
      <c r="P86" s="72">
        <f>IF(Table157[[#This Row],[Payment_Status]]="Unpaid",1,0)</f>
        <v>1</v>
      </c>
      <c r="Q86" s="72">
        <f>IF(Table157[[#This Row],[Payment_Status]]="Pending",1,0)</f>
        <v>0</v>
      </c>
      <c r="R86" s="72" t="s">
        <v>29</v>
      </c>
      <c r="S86" s="72" t="s">
        <v>39</v>
      </c>
      <c r="T86" s="76" t="s">
        <v>45</v>
      </c>
    </row>
    <row r="87" spans="5:20" x14ac:dyDescent="0.3">
      <c r="E87" s="71" t="s">
        <v>112</v>
      </c>
      <c r="F87" s="72" t="s">
        <v>4054</v>
      </c>
      <c r="G87" s="72" t="s">
        <v>6054</v>
      </c>
      <c r="H87" s="72" t="s">
        <v>26</v>
      </c>
      <c r="I87" s="72" t="s">
        <v>8026</v>
      </c>
      <c r="J87" s="72" t="s">
        <v>8021</v>
      </c>
      <c r="K87" s="72">
        <v>506.75</v>
      </c>
      <c r="L87" s="75">
        <v>45675</v>
      </c>
      <c r="M87" s="72" t="str">
        <f>TEXT(Table157[[#This Row],[Billing_Date]],"YYYY")</f>
        <v>2025</v>
      </c>
      <c r="N87" s="72" t="s">
        <v>28</v>
      </c>
      <c r="O87" s="72">
        <f>IF(Table157[[#This Row],[Payment_Status]]="Paid",1,0)</f>
        <v>1</v>
      </c>
      <c r="P87" s="72">
        <f>IF(Table157[[#This Row],[Payment_Status]]="Unpaid",1,0)</f>
        <v>0</v>
      </c>
      <c r="Q87" s="72">
        <f>IF(Table157[[#This Row],[Payment_Status]]="Pending",1,0)</f>
        <v>0</v>
      </c>
      <c r="R87" s="72" t="s">
        <v>50</v>
      </c>
      <c r="S87" s="72" t="s">
        <v>30</v>
      </c>
      <c r="T87" s="76" t="s">
        <v>31</v>
      </c>
    </row>
    <row r="88" spans="5:20" x14ac:dyDescent="0.3">
      <c r="E88" s="71" t="s">
        <v>114</v>
      </c>
      <c r="F88" s="72" t="s">
        <v>4055</v>
      </c>
      <c r="G88" s="72" t="s">
        <v>6055</v>
      </c>
      <c r="H88" s="72" t="s">
        <v>26</v>
      </c>
      <c r="I88" s="72" t="s">
        <v>8026</v>
      </c>
      <c r="J88" s="72" t="s">
        <v>8021</v>
      </c>
      <c r="K88" s="72">
        <v>672.38</v>
      </c>
      <c r="L88" s="75">
        <v>45827</v>
      </c>
      <c r="M88" s="72" t="str">
        <f>TEXT(Table157[[#This Row],[Billing_Date]],"YYYY")</f>
        <v>2025</v>
      </c>
      <c r="N88" s="72" t="s">
        <v>28</v>
      </c>
      <c r="O88" s="72">
        <f>IF(Table157[[#This Row],[Payment_Status]]="Paid",1,0)</f>
        <v>1</v>
      </c>
      <c r="P88" s="72">
        <f>IF(Table157[[#This Row],[Payment_Status]]="Unpaid",1,0)</f>
        <v>0</v>
      </c>
      <c r="Q88" s="72">
        <f>IF(Table157[[#This Row],[Payment_Status]]="Pending",1,0)</f>
        <v>0</v>
      </c>
      <c r="R88" s="72" t="s">
        <v>38</v>
      </c>
      <c r="S88" s="72" t="s">
        <v>44</v>
      </c>
      <c r="T88" s="76" t="s">
        <v>45</v>
      </c>
    </row>
    <row r="89" spans="5:20" x14ac:dyDescent="0.3">
      <c r="E89" s="71" t="s">
        <v>1114</v>
      </c>
      <c r="F89" s="72" t="s">
        <v>4056</v>
      </c>
      <c r="G89" s="72" t="s">
        <v>6056</v>
      </c>
      <c r="H89" s="72" t="s">
        <v>30</v>
      </c>
      <c r="I89" s="72" t="s">
        <v>8031</v>
      </c>
      <c r="J89" s="72" t="s">
        <v>8024</v>
      </c>
      <c r="K89" s="72">
        <v>1896.51</v>
      </c>
      <c r="L89" s="75">
        <v>45829</v>
      </c>
      <c r="M89" s="72" t="str">
        <f>TEXT(Table157[[#This Row],[Billing_Date]],"YYYY")</f>
        <v>2025</v>
      </c>
      <c r="N89" s="72" t="s">
        <v>37</v>
      </c>
      <c r="O89" s="72">
        <f>IF(Table157[[#This Row],[Payment_Status]]="Paid",1,0)</f>
        <v>0</v>
      </c>
      <c r="P89" s="72">
        <f>IF(Table157[[#This Row],[Payment_Status]]="Unpaid",1,0)</f>
        <v>0</v>
      </c>
      <c r="Q89" s="72">
        <f>IF(Table157[[#This Row],[Payment_Status]]="Pending",1,0)</f>
        <v>1</v>
      </c>
      <c r="R89" s="72" t="s">
        <v>58</v>
      </c>
      <c r="S89" s="72" t="s">
        <v>44</v>
      </c>
      <c r="T89" s="76" t="s">
        <v>51</v>
      </c>
    </row>
    <row r="90" spans="5:20" x14ac:dyDescent="0.3">
      <c r="E90" s="71" t="s">
        <v>2933</v>
      </c>
      <c r="F90" s="72" t="s">
        <v>4057</v>
      </c>
      <c r="G90" s="72" t="s">
        <v>6057</v>
      </c>
      <c r="H90" s="72" t="s">
        <v>35</v>
      </c>
      <c r="I90" s="72" t="s">
        <v>8028</v>
      </c>
      <c r="J90" s="72" t="s">
        <v>8022</v>
      </c>
      <c r="K90" s="72">
        <v>782.1</v>
      </c>
      <c r="L90" s="75">
        <v>45852</v>
      </c>
      <c r="M90" s="72" t="str">
        <f>TEXT(Table157[[#This Row],[Billing_Date]],"YYYY")</f>
        <v>2025</v>
      </c>
      <c r="N90" s="72" t="s">
        <v>28</v>
      </c>
      <c r="O90" s="72">
        <f>IF(Table157[[#This Row],[Payment_Status]]="Paid",1,0)</f>
        <v>1</v>
      </c>
      <c r="P90" s="72">
        <f>IF(Table157[[#This Row],[Payment_Status]]="Unpaid",1,0)</f>
        <v>0</v>
      </c>
      <c r="Q90" s="72">
        <f>IF(Table157[[#This Row],[Payment_Status]]="Pending",1,0)</f>
        <v>0</v>
      </c>
      <c r="R90" s="72" t="s">
        <v>50</v>
      </c>
      <c r="S90" s="72" t="s">
        <v>39</v>
      </c>
      <c r="T90" s="76" t="s">
        <v>31</v>
      </c>
    </row>
    <row r="91" spans="5:20" x14ac:dyDescent="0.3">
      <c r="E91" s="71" t="s">
        <v>120</v>
      </c>
      <c r="F91" s="72" t="s">
        <v>4058</v>
      </c>
      <c r="G91" s="72" t="s">
        <v>6058</v>
      </c>
      <c r="H91" s="72" t="s">
        <v>26</v>
      </c>
      <c r="I91" s="72" t="s">
        <v>8030</v>
      </c>
      <c r="J91" s="72" t="s">
        <v>8023</v>
      </c>
      <c r="K91" s="72">
        <v>596.5</v>
      </c>
      <c r="L91" s="75">
        <v>45790</v>
      </c>
      <c r="M91" s="72" t="str">
        <f>TEXT(Table157[[#This Row],[Billing_Date]],"YYYY")</f>
        <v>2025</v>
      </c>
      <c r="N91" s="72" t="s">
        <v>49</v>
      </c>
      <c r="O91" s="72">
        <f>IF(Table157[[#This Row],[Payment_Status]]="Paid",1,0)</f>
        <v>0</v>
      </c>
      <c r="P91" s="72">
        <f>IF(Table157[[#This Row],[Payment_Status]]="Unpaid",1,0)</f>
        <v>1</v>
      </c>
      <c r="Q91" s="72">
        <f>IF(Table157[[#This Row],[Payment_Status]]="Pending",1,0)</f>
        <v>0</v>
      </c>
      <c r="R91" s="72" t="s">
        <v>50</v>
      </c>
      <c r="S91" s="72" t="s">
        <v>44</v>
      </c>
      <c r="T91" s="76" t="s">
        <v>51</v>
      </c>
    </row>
    <row r="92" spans="5:20" x14ac:dyDescent="0.3">
      <c r="E92" s="71" t="s">
        <v>122</v>
      </c>
      <c r="F92" s="72" t="s">
        <v>4059</v>
      </c>
      <c r="G92" s="72" t="s">
        <v>6059</v>
      </c>
      <c r="H92" s="72" t="s">
        <v>26</v>
      </c>
      <c r="I92" s="72" t="s">
        <v>8026</v>
      </c>
      <c r="J92" s="72" t="s">
        <v>8021</v>
      </c>
      <c r="K92" s="72">
        <v>429.8</v>
      </c>
      <c r="L92" s="75">
        <v>45673</v>
      </c>
      <c r="M92" s="72" t="str">
        <f>TEXT(Table157[[#This Row],[Billing_Date]],"YYYY")</f>
        <v>2025</v>
      </c>
      <c r="N92" s="72" t="s">
        <v>28</v>
      </c>
      <c r="O92" s="72">
        <f>IF(Table157[[#This Row],[Payment_Status]]="Paid",1,0)</f>
        <v>1</v>
      </c>
      <c r="P92" s="72">
        <f>IF(Table157[[#This Row],[Payment_Status]]="Unpaid",1,0)</f>
        <v>0</v>
      </c>
      <c r="Q92" s="72">
        <f>IF(Table157[[#This Row],[Payment_Status]]="Pending",1,0)</f>
        <v>0</v>
      </c>
      <c r="R92" s="72" t="s">
        <v>38</v>
      </c>
      <c r="S92" s="72" t="s">
        <v>39</v>
      </c>
      <c r="T92" s="76" t="s">
        <v>31</v>
      </c>
    </row>
    <row r="93" spans="5:20" x14ac:dyDescent="0.3">
      <c r="E93" s="71" t="s">
        <v>124</v>
      </c>
      <c r="F93" s="72" t="s">
        <v>4060</v>
      </c>
      <c r="G93" s="72" t="s">
        <v>6060</v>
      </c>
      <c r="H93" s="72" t="s">
        <v>35</v>
      </c>
      <c r="I93" s="72" t="s">
        <v>8028</v>
      </c>
      <c r="J93" s="72" t="s">
        <v>8022</v>
      </c>
      <c r="K93" s="72">
        <v>1949.57</v>
      </c>
      <c r="L93" s="75">
        <v>45720</v>
      </c>
      <c r="M93" s="72" t="str">
        <f>TEXT(Table157[[#This Row],[Billing_Date]],"YYYY")</f>
        <v>2025</v>
      </c>
      <c r="N93" s="72" t="s">
        <v>28</v>
      </c>
      <c r="O93" s="72">
        <f>IF(Table157[[#This Row],[Payment_Status]]="Paid",1,0)</f>
        <v>1</v>
      </c>
      <c r="P93" s="72">
        <f>IF(Table157[[#This Row],[Payment_Status]]="Unpaid",1,0)</f>
        <v>0</v>
      </c>
      <c r="Q93" s="72">
        <f>IF(Table157[[#This Row],[Payment_Status]]="Pending",1,0)</f>
        <v>0</v>
      </c>
      <c r="R93" s="72" t="s">
        <v>58</v>
      </c>
      <c r="S93" s="72" t="s">
        <v>44</v>
      </c>
      <c r="T93" s="76" t="s">
        <v>51</v>
      </c>
    </row>
    <row r="94" spans="5:20" x14ac:dyDescent="0.3">
      <c r="E94" s="71" t="s">
        <v>126</v>
      </c>
      <c r="F94" s="72" t="s">
        <v>4061</v>
      </c>
      <c r="G94" s="72" t="s">
        <v>6061</v>
      </c>
      <c r="H94" s="72" t="s">
        <v>26</v>
      </c>
      <c r="I94" s="72" t="s">
        <v>8029</v>
      </c>
      <c r="J94" s="72" t="s">
        <v>8020</v>
      </c>
      <c r="K94" s="72">
        <v>376.97</v>
      </c>
      <c r="L94" s="75">
        <v>45824</v>
      </c>
      <c r="M94" s="72" t="str">
        <f>TEXT(Table157[[#This Row],[Billing_Date]],"YYYY")</f>
        <v>2025</v>
      </c>
      <c r="N94" s="72" t="s">
        <v>28</v>
      </c>
      <c r="O94" s="72">
        <f>IF(Table157[[#This Row],[Payment_Status]]="Paid",1,0)</f>
        <v>1</v>
      </c>
      <c r="P94" s="72">
        <f>IF(Table157[[#This Row],[Payment_Status]]="Unpaid",1,0)</f>
        <v>0</v>
      </c>
      <c r="Q94" s="72">
        <f>IF(Table157[[#This Row],[Payment_Status]]="Pending",1,0)</f>
        <v>0</v>
      </c>
      <c r="R94" s="72" t="s">
        <v>43</v>
      </c>
      <c r="S94" s="72" t="s">
        <v>30</v>
      </c>
      <c r="T94" s="76" t="s">
        <v>85</v>
      </c>
    </row>
    <row r="95" spans="5:20" x14ac:dyDescent="0.3">
      <c r="E95" s="71" t="s">
        <v>128</v>
      </c>
      <c r="F95" s="72" t="s">
        <v>4062</v>
      </c>
      <c r="G95" s="72" t="s">
        <v>6062</v>
      </c>
      <c r="H95" s="72" t="s">
        <v>26</v>
      </c>
      <c r="I95" s="72" t="s">
        <v>8026</v>
      </c>
      <c r="J95" s="72" t="s">
        <v>8021</v>
      </c>
      <c r="K95" s="72">
        <v>349.58</v>
      </c>
      <c r="L95" s="75">
        <v>45809</v>
      </c>
      <c r="M95" s="72" t="str">
        <f>TEXT(Table157[[#This Row],[Billing_Date]],"YYYY")</f>
        <v>2025</v>
      </c>
      <c r="N95" s="72" t="s">
        <v>49</v>
      </c>
      <c r="O95" s="72">
        <f>IF(Table157[[#This Row],[Payment_Status]]="Paid",1,0)</f>
        <v>0</v>
      </c>
      <c r="P95" s="72">
        <f>IF(Table157[[#This Row],[Payment_Status]]="Unpaid",1,0)</f>
        <v>1</v>
      </c>
      <c r="Q95" s="72">
        <f>IF(Table157[[#This Row],[Payment_Status]]="Pending",1,0)</f>
        <v>0</v>
      </c>
      <c r="R95" s="72" t="s">
        <v>50</v>
      </c>
      <c r="S95" s="72" t="s">
        <v>44</v>
      </c>
      <c r="T95" s="76" t="s">
        <v>51</v>
      </c>
    </row>
    <row r="96" spans="5:20" x14ac:dyDescent="0.3">
      <c r="E96" s="71" t="s">
        <v>130</v>
      </c>
      <c r="F96" s="72" t="s">
        <v>4063</v>
      </c>
      <c r="G96" s="72" t="s">
        <v>6063</v>
      </c>
      <c r="H96" s="72" t="s">
        <v>30</v>
      </c>
      <c r="I96" s="72" t="s">
        <v>8030</v>
      </c>
      <c r="J96" s="72" t="s">
        <v>8023</v>
      </c>
      <c r="K96" s="72">
        <v>1843.98</v>
      </c>
      <c r="L96" s="75">
        <v>45699</v>
      </c>
      <c r="M96" s="72" t="str">
        <f>TEXT(Table157[[#This Row],[Billing_Date]],"YYYY")</f>
        <v>2025</v>
      </c>
      <c r="N96" s="72" t="s">
        <v>28</v>
      </c>
      <c r="O96" s="72">
        <f>IF(Table157[[#This Row],[Payment_Status]]="Paid",1,0)</f>
        <v>1</v>
      </c>
      <c r="P96" s="72">
        <f>IF(Table157[[#This Row],[Payment_Status]]="Unpaid",1,0)</f>
        <v>0</v>
      </c>
      <c r="Q96" s="72">
        <f>IF(Table157[[#This Row],[Payment_Status]]="Pending",1,0)</f>
        <v>0</v>
      </c>
      <c r="R96" s="72" t="s">
        <v>58</v>
      </c>
      <c r="S96" s="72" t="s">
        <v>39</v>
      </c>
      <c r="T96" s="76" t="s">
        <v>85</v>
      </c>
    </row>
    <row r="97" spans="5:20" x14ac:dyDescent="0.3">
      <c r="E97" s="71" t="s">
        <v>132</v>
      </c>
      <c r="F97" s="72" t="s">
        <v>4064</v>
      </c>
      <c r="G97" s="72" t="s">
        <v>6064</v>
      </c>
      <c r="H97" s="72" t="s">
        <v>26</v>
      </c>
      <c r="I97" s="72" t="s">
        <v>8025</v>
      </c>
      <c r="J97" s="72" t="s">
        <v>8020</v>
      </c>
      <c r="K97" s="72">
        <v>1520.04</v>
      </c>
      <c r="L97" s="75">
        <v>45586</v>
      </c>
      <c r="M97" s="72" t="str">
        <f>TEXT(Table157[[#This Row],[Billing_Date]],"YYYY")</f>
        <v>2024</v>
      </c>
      <c r="N97" s="72" t="s">
        <v>28</v>
      </c>
      <c r="O97" s="72">
        <f>IF(Table157[[#This Row],[Payment_Status]]="Paid",1,0)</f>
        <v>1</v>
      </c>
      <c r="P97" s="72">
        <f>IF(Table157[[#This Row],[Payment_Status]]="Unpaid",1,0)</f>
        <v>0</v>
      </c>
      <c r="Q97" s="72">
        <f>IF(Table157[[#This Row],[Payment_Status]]="Pending",1,0)</f>
        <v>0</v>
      </c>
      <c r="R97" s="72" t="s">
        <v>29</v>
      </c>
      <c r="S97" s="72" t="s">
        <v>30</v>
      </c>
      <c r="T97" s="76" t="s">
        <v>45</v>
      </c>
    </row>
    <row r="98" spans="5:20" x14ac:dyDescent="0.3">
      <c r="E98" s="71" t="s">
        <v>134</v>
      </c>
      <c r="F98" s="72" t="s">
        <v>4065</v>
      </c>
      <c r="G98" s="72" t="s">
        <v>6065</v>
      </c>
      <c r="H98" s="72" t="s">
        <v>26</v>
      </c>
      <c r="I98" s="72" t="s">
        <v>8025</v>
      </c>
      <c r="J98" s="72" t="s">
        <v>8020</v>
      </c>
      <c r="K98" s="72">
        <v>1361.81</v>
      </c>
      <c r="L98" s="75">
        <v>45606</v>
      </c>
      <c r="M98" s="72" t="str">
        <f>TEXT(Table157[[#This Row],[Billing_Date]],"YYYY")</f>
        <v>2024</v>
      </c>
      <c r="N98" s="72" t="s">
        <v>28</v>
      </c>
      <c r="O98" s="72">
        <f>IF(Table157[[#This Row],[Payment_Status]]="Paid",1,0)</f>
        <v>1</v>
      </c>
      <c r="P98" s="72">
        <f>IF(Table157[[#This Row],[Payment_Status]]="Unpaid",1,0)</f>
        <v>0</v>
      </c>
      <c r="Q98" s="72">
        <f>IF(Table157[[#This Row],[Payment_Status]]="Pending",1,0)</f>
        <v>0</v>
      </c>
      <c r="R98" s="72" t="s">
        <v>38</v>
      </c>
      <c r="S98" s="72" t="s">
        <v>39</v>
      </c>
      <c r="T98" s="76" t="s">
        <v>63</v>
      </c>
    </row>
    <row r="99" spans="5:20" x14ac:dyDescent="0.3">
      <c r="E99" s="71" t="s">
        <v>136</v>
      </c>
      <c r="F99" s="72" t="s">
        <v>4066</v>
      </c>
      <c r="G99" s="72" t="s">
        <v>6066</v>
      </c>
      <c r="H99" s="72" t="s">
        <v>26</v>
      </c>
      <c r="I99" s="72" t="s">
        <v>8030</v>
      </c>
      <c r="J99" s="72" t="s">
        <v>8023</v>
      </c>
      <c r="K99" s="72">
        <v>134.87</v>
      </c>
      <c r="L99" s="75">
        <v>45849</v>
      </c>
      <c r="M99" s="72" t="str">
        <f>TEXT(Table157[[#This Row],[Billing_Date]],"YYYY")</f>
        <v>2025</v>
      </c>
      <c r="N99" s="72" t="s">
        <v>49</v>
      </c>
      <c r="O99" s="72">
        <f>IF(Table157[[#This Row],[Payment_Status]]="Paid",1,0)</f>
        <v>0</v>
      </c>
      <c r="P99" s="72">
        <f>IF(Table157[[#This Row],[Payment_Status]]="Unpaid",1,0)</f>
        <v>1</v>
      </c>
      <c r="Q99" s="72">
        <f>IF(Table157[[#This Row],[Payment_Status]]="Pending",1,0)</f>
        <v>0</v>
      </c>
      <c r="R99" s="72" t="s">
        <v>38</v>
      </c>
      <c r="S99" s="72" t="s">
        <v>30</v>
      </c>
      <c r="T99" s="76" t="s">
        <v>63</v>
      </c>
    </row>
    <row r="100" spans="5:20" x14ac:dyDescent="0.3">
      <c r="E100" s="71" t="s">
        <v>138</v>
      </c>
      <c r="F100" s="72" t="s">
        <v>4067</v>
      </c>
      <c r="G100" s="72" t="s">
        <v>6067</v>
      </c>
      <c r="H100" s="72" t="s">
        <v>30</v>
      </c>
      <c r="I100" s="72" t="s">
        <v>8026</v>
      </c>
      <c r="J100" s="72" t="s">
        <v>8021</v>
      </c>
      <c r="K100" s="72">
        <v>1363.81</v>
      </c>
      <c r="L100" s="75">
        <v>45850</v>
      </c>
      <c r="M100" s="72" t="str">
        <f>TEXT(Table157[[#This Row],[Billing_Date]],"YYYY")</f>
        <v>2025</v>
      </c>
      <c r="N100" s="72" t="s">
        <v>49</v>
      </c>
      <c r="O100" s="72">
        <f>IF(Table157[[#This Row],[Payment_Status]]="Paid",1,0)</f>
        <v>0</v>
      </c>
      <c r="P100" s="72">
        <f>IF(Table157[[#This Row],[Payment_Status]]="Unpaid",1,0)</f>
        <v>1</v>
      </c>
      <c r="Q100" s="72">
        <f>IF(Table157[[#This Row],[Payment_Status]]="Pending",1,0)</f>
        <v>0</v>
      </c>
      <c r="R100" s="72" t="s">
        <v>29</v>
      </c>
      <c r="S100" s="72" t="s">
        <v>39</v>
      </c>
      <c r="T100" s="76" t="s">
        <v>45</v>
      </c>
    </row>
    <row r="101" spans="5:20" x14ac:dyDescent="0.3">
      <c r="E101" s="71" t="s">
        <v>140</v>
      </c>
      <c r="F101" s="72" t="s">
        <v>4068</v>
      </c>
      <c r="G101" s="72" t="s">
        <v>6068</v>
      </c>
      <c r="H101" s="72" t="s">
        <v>30</v>
      </c>
      <c r="I101" s="72" t="s">
        <v>8031</v>
      </c>
      <c r="J101" s="72" t="s">
        <v>8024</v>
      </c>
      <c r="K101" s="72">
        <v>3128.58</v>
      </c>
      <c r="L101" s="75">
        <v>45756</v>
      </c>
      <c r="M101" s="72" t="str">
        <f>TEXT(Table157[[#This Row],[Billing_Date]],"YYYY")</f>
        <v>2025</v>
      </c>
      <c r="N101" s="72" t="s">
        <v>28</v>
      </c>
      <c r="O101" s="72">
        <f>IF(Table157[[#This Row],[Payment_Status]]="Paid",1,0)</f>
        <v>1</v>
      </c>
      <c r="P101" s="72">
        <f>IF(Table157[[#This Row],[Payment_Status]]="Unpaid",1,0)</f>
        <v>0</v>
      </c>
      <c r="Q101" s="72">
        <f>IF(Table157[[#This Row],[Payment_Status]]="Pending",1,0)</f>
        <v>0</v>
      </c>
      <c r="R101" s="72" t="s">
        <v>38</v>
      </c>
      <c r="S101" s="72" t="s">
        <v>30</v>
      </c>
      <c r="T101" s="76" t="s">
        <v>63</v>
      </c>
    </row>
    <row r="102" spans="5:20" x14ac:dyDescent="0.3">
      <c r="E102" s="71" t="s">
        <v>142</v>
      </c>
      <c r="F102" s="72" t="s">
        <v>4069</v>
      </c>
      <c r="G102" s="72" t="s">
        <v>6069</v>
      </c>
      <c r="H102" s="72" t="s">
        <v>35</v>
      </c>
      <c r="I102" s="72" t="s">
        <v>8030</v>
      </c>
      <c r="J102" s="72" t="s">
        <v>8023</v>
      </c>
      <c r="K102" s="72">
        <v>2762.35</v>
      </c>
      <c r="L102" s="75">
        <v>45800</v>
      </c>
      <c r="M102" s="72" t="str">
        <f>TEXT(Table157[[#This Row],[Billing_Date]],"YYYY")</f>
        <v>2025</v>
      </c>
      <c r="N102" s="72" t="s">
        <v>28</v>
      </c>
      <c r="O102" s="72">
        <f>IF(Table157[[#This Row],[Payment_Status]]="Paid",1,0)</f>
        <v>1</v>
      </c>
      <c r="P102" s="72">
        <f>IF(Table157[[#This Row],[Payment_Status]]="Unpaid",1,0)</f>
        <v>0</v>
      </c>
      <c r="Q102" s="72">
        <f>IF(Table157[[#This Row],[Payment_Status]]="Pending",1,0)</f>
        <v>0</v>
      </c>
      <c r="R102" s="72" t="s">
        <v>43</v>
      </c>
      <c r="S102" s="72" t="s">
        <v>30</v>
      </c>
      <c r="T102" s="76" t="s">
        <v>31</v>
      </c>
    </row>
    <row r="103" spans="5:20" x14ac:dyDescent="0.3">
      <c r="E103" s="71" t="s">
        <v>1252</v>
      </c>
      <c r="F103" s="72" t="s">
        <v>4070</v>
      </c>
      <c r="G103" s="72" t="s">
        <v>6070</v>
      </c>
      <c r="H103" s="72" t="s">
        <v>30</v>
      </c>
      <c r="I103" s="72" t="s">
        <v>8030</v>
      </c>
      <c r="J103" s="72" t="s">
        <v>8023</v>
      </c>
      <c r="K103" s="72">
        <v>2031.86</v>
      </c>
      <c r="L103" s="75">
        <v>45669</v>
      </c>
      <c r="M103" s="72" t="str">
        <f>TEXT(Table157[[#This Row],[Billing_Date]],"YYYY")</f>
        <v>2025</v>
      </c>
      <c r="N103" s="72" t="s">
        <v>28</v>
      </c>
      <c r="O103" s="72">
        <f>IF(Table157[[#This Row],[Payment_Status]]="Paid",1,0)</f>
        <v>1</v>
      </c>
      <c r="P103" s="72">
        <f>IF(Table157[[#This Row],[Payment_Status]]="Unpaid",1,0)</f>
        <v>0</v>
      </c>
      <c r="Q103" s="72">
        <f>IF(Table157[[#This Row],[Payment_Status]]="Pending",1,0)</f>
        <v>0</v>
      </c>
      <c r="R103" s="72" t="s">
        <v>29</v>
      </c>
      <c r="S103" s="72" t="s">
        <v>39</v>
      </c>
      <c r="T103" s="76" t="s">
        <v>45</v>
      </c>
    </row>
    <row r="104" spans="5:20" x14ac:dyDescent="0.3">
      <c r="E104" s="71" t="s">
        <v>1473</v>
      </c>
      <c r="F104" s="72" t="s">
        <v>4071</v>
      </c>
      <c r="G104" s="72" t="s">
        <v>6071</v>
      </c>
      <c r="H104" s="72" t="s">
        <v>35</v>
      </c>
      <c r="I104" s="72" t="s">
        <v>8030</v>
      </c>
      <c r="J104" s="72" t="s">
        <v>8023</v>
      </c>
      <c r="K104" s="72">
        <v>226.92</v>
      </c>
      <c r="L104" s="75">
        <v>45815</v>
      </c>
      <c r="M104" s="72" t="str">
        <f>TEXT(Table157[[#This Row],[Billing_Date]],"YYYY")</f>
        <v>2025</v>
      </c>
      <c r="N104" s="72" t="s">
        <v>49</v>
      </c>
      <c r="O104" s="72">
        <f>IF(Table157[[#This Row],[Payment_Status]]="Paid",1,0)</f>
        <v>0</v>
      </c>
      <c r="P104" s="72">
        <f>IF(Table157[[#This Row],[Payment_Status]]="Unpaid",1,0)</f>
        <v>1</v>
      </c>
      <c r="Q104" s="72">
        <f>IF(Table157[[#This Row],[Payment_Status]]="Pending",1,0)</f>
        <v>0</v>
      </c>
      <c r="R104" s="72" t="s">
        <v>38</v>
      </c>
      <c r="S104" s="72" t="s">
        <v>39</v>
      </c>
      <c r="T104" s="76" t="s">
        <v>51</v>
      </c>
    </row>
    <row r="105" spans="5:20" x14ac:dyDescent="0.3">
      <c r="E105" s="71" t="s">
        <v>148</v>
      </c>
      <c r="F105" s="72" t="s">
        <v>4072</v>
      </c>
      <c r="G105" s="72" t="s">
        <v>6072</v>
      </c>
      <c r="H105" s="72" t="s">
        <v>26</v>
      </c>
      <c r="I105" s="72" t="s">
        <v>8029</v>
      </c>
      <c r="J105" s="72" t="s">
        <v>8020</v>
      </c>
      <c r="K105" s="72">
        <v>3000.07</v>
      </c>
      <c r="L105" s="75">
        <v>45663</v>
      </c>
      <c r="M105" s="72" t="str">
        <f>TEXT(Table157[[#This Row],[Billing_Date]],"YYYY")</f>
        <v>2025</v>
      </c>
      <c r="N105" s="72" t="s">
        <v>28</v>
      </c>
      <c r="O105" s="72">
        <f>IF(Table157[[#This Row],[Payment_Status]]="Paid",1,0)</f>
        <v>1</v>
      </c>
      <c r="P105" s="72">
        <f>IF(Table157[[#This Row],[Payment_Status]]="Unpaid",1,0)</f>
        <v>0</v>
      </c>
      <c r="Q105" s="72">
        <f>IF(Table157[[#This Row],[Payment_Status]]="Pending",1,0)</f>
        <v>0</v>
      </c>
      <c r="R105" s="72" t="s">
        <v>50</v>
      </c>
      <c r="S105" s="72" t="s">
        <v>30</v>
      </c>
      <c r="T105" s="76" t="s">
        <v>63</v>
      </c>
    </row>
    <row r="106" spans="5:20" x14ac:dyDescent="0.3">
      <c r="E106" s="71" t="s">
        <v>150</v>
      </c>
      <c r="F106" s="72" t="s">
        <v>4073</v>
      </c>
      <c r="G106" s="72" t="s">
        <v>6073</v>
      </c>
      <c r="H106" s="72" t="s">
        <v>26</v>
      </c>
      <c r="I106" s="72" t="s">
        <v>8028</v>
      </c>
      <c r="J106" s="72" t="s">
        <v>8022</v>
      </c>
      <c r="K106" s="72">
        <v>1211.31</v>
      </c>
      <c r="L106" s="75">
        <v>45816</v>
      </c>
      <c r="M106" s="72" t="str">
        <f>TEXT(Table157[[#This Row],[Billing_Date]],"YYYY")</f>
        <v>2025</v>
      </c>
      <c r="N106" s="72" t="s">
        <v>37</v>
      </c>
      <c r="O106" s="72">
        <f>IF(Table157[[#This Row],[Payment_Status]]="Paid",1,0)</f>
        <v>0</v>
      </c>
      <c r="P106" s="72">
        <f>IF(Table157[[#This Row],[Payment_Status]]="Unpaid",1,0)</f>
        <v>0</v>
      </c>
      <c r="Q106" s="72">
        <f>IF(Table157[[#This Row],[Payment_Status]]="Pending",1,0)</f>
        <v>1</v>
      </c>
      <c r="R106" s="72" t="s">
        <v>38</v>
      </c>
      <c r="S106" s="72" t="s">
        <v>44</v>
      </c>
      <c r="T106" s="76" t="s">
        <v>63</v>
      </c>
    </row>
    <row r="107" spans="5:20" x14ac:dyDescent="0.3">
      <c r="E107" s="71" t="s">
        <v>152</v>
      </c>
      <c r="F107" s="72" t="s">
        <v>4074</v>
      </c>
      <c r="G107" s="72" t="s">
        <v>6074</v>
      </c>
      <c r="H107" s="72" t="s">
        <v>35</v>
      </c>
      <c r="I107" s="72" t="s">
        <v>8031</v>
      </c>
      <c r="J107" s="72" t="s">
        <v>8024</v>
      </c>
      <c r="K107" s="72">
        <v>1821.15</v>
      </c>
      <c r="L107" s="75">
        <v>45662</v>
      </c>
      <c r="M107" s="72" t="str">
        <f>TEXT(Table157[[#This Row],[Billing_Date]],"YYYY")</f>
        <v>2025</v>
      </c>
      <c r="N107" s="72" t="s">
        <v>37</v>
      </c>
      <c r="O107" s="72">
        <f>IF(Table157[[#This Row],[Payment_Status]]="Paid",1,0)</f>
        <v>0</v>
      </c>
      <c r="P107" s="72">
        <f>IF(Table157[[#This Row],[Payment_Status]]="Unpaid",1,0)</f>
        <v>0</v>
      </c>
      <c r="Q107" s="72">
        <f>IF(Table157[[#This Row],[Payment_Status]]="Pending",1,0)</f>
        <v>1</v>
      </c>
      <c r="R107" s="72" t="s">
        <v>43</v>
      </c>
      <c r="S107" s="72" t="s">
        <v>39</v>
      </c>
      <c r="T107" s="76" t="s">
        <v>63</v>
      </c>
    </row>
    <row r="108" spans="5:20" x14ac:dyDescent="0.3">
      <c r="E108" s="71" t="s">
        <v>154</v>
      </c>
      <c r="F108" s="72" t="s">
        <v>4075</v>
      </c>
      <c r="G108" s="72" t="s">
        <v>6075</v>
      </c>
      <c r="H108" s="72" t="s">
        <v>30</v>
      </c>
      <c r="I108" s="72" t="s">
        <v>8026</v>
      </c>
      <c r="J108" s="72" t="s">
        <v>8021</v>
      </c>
      <c r="K108" s="72">
        <v>1976.39</v>
      </c>
      <c r="L108" s="75">
        <v>45718</v>
      </c>
      <c r="M108" s="72" t="str">
        <f>TEXT(Table157[[#This Row],[Billing_Date]],"YYYY")</f>
        <v>2025</v>
      </c>
      <c r="N108" s="72" t="s">
        <v>37</v>
      </c>
      <c r="O108" s="72">
        <f>IF(Table157[[#This Row],[Payment_Status]]="Paid",1,0)</f>
        <v>0</v>
      </c>
      <c r="P108" s="72">
        <f>IF(Table157[[#This Row],[Payment_Status]]="Unpaid",1,0)</f>
        <v>0</v>
      </c>
      <c r="Q108" s="72">
        <f>IF(Table157[[#This Row],[Payment_Status]]="Pending",1,0)</f>
        <v>1</v>
      </c>
      <c r="R108" s="72" t="s">
        <v>58</v>
      </c>
      <c r="S108" s="72" t="s">
        <v>39</v>
      </c>
      <c r="T108" s="76" t="s">
        <v>51</v>
      </c>
    </row>
    <row r="109" spans="5:20" x14ac:dyDescent="0.3">
      <c r="E109" s="71" t="s">
        <v>156</v>
      </c>
      <c r="F109" s="72" t="s">
        <v>4076</v>
      </c>
      <c r="G109" s="72" t="s">
        <v>6076</v>
      </c>
      <c r="H109" s="72" t="s">
        <v>35</v>
      </c>
      <c r="I109" s="72" t="s">
        <v>8026</v>
      </c>
      <c r="J109" s="72" t="s">
        <v>8021</v>
      </c>
      <c r="K109" s="72">
        <v>2299.52</v>
      </c>
      <c r="L109" s="75">
        <v>45677</v>
      </c>
      <c r="M109" s="72" t="str">
        <f>TEXT(Table157[[#This Row],[Billing_Date]],"YYYY")</f>
        <v>2025</v>
      </c>
      <c r="N109" s="72" t="s">
        <v>49</v>
      </c>
      <c r="O109" s="72">
        <f>IF(Table157[[#This Row],[Payment_Status]]="Paid",1,0)</f>
        <v>0</v>
      </c>
      <c r="P109" s="72">
        <f>IF(Table157[[#This Row],[Payment_Status]]="Unpaid",1,0)</f>
        <v>1</v>
      </c>
      <c r="Q109" s="72">
        <f>IF(Table157[[#This Row],[Payment_Status]]="Pending",1,0)</f>
        <v>0</v>
      </c>
      <c r="R109" s="72" t="s">
        <v>50</v>
      </c>
      <c r="S109" s="72" t="s">
        <v>39</v>
      </c>
      <c r="T109" s="76" t="s">
        <v>63</v>
      </c>
    </row>
    <row r="110" spans="5:20" x14ac:dyDescent="0.3">
      <c r="E110" s="71" t="s">
        <v>158</v>
      </c>
      <c r="F110" s="72" t="s">
        <v>4077</v>
      </c>
      <c r="G110" s="72" t="s">
        <v>6077</v>
      </c>
      <c r="H110" s="72" t="s">
        <v>26</v>
      </c>
      <c r="I110" s="72" t="s">
        <v>8028</v>
      </c>
      <c r="J110" s="72" t="s">
        <v>8022</v>
      </c>
      <c r="K110" s="72">
        <v>330.21</v>
      </c>
      <c r="L110" s="75">
        <v>45570</v>
      </c>
      <c r="M110" s="72" t="str">
        <f>TEXT(Table157[[#This Row],[Billing_Date]],"YYYY")</f>
        <v>2024</v>
      </c>
      <c r="N110" s="72" t="s">
        <v>28</v>
      </c>
      <c r="O110" s="72">
        <f>IF(Table157[[#This Row],[Payment_Status]]="Paid",1,0)</f>
        <v>1</v>
      </c>
      <c r="P110" s="72">
        <f>IF(Table157[[#This Row],[Payment_Status]]="Unpaid",1,0)</f>
        <v>0</v>
      </c>
      <c r="Q110" s="72">
        <f>IF(Table157[[#This Row],[Payment_Status]]="Pending",1,0)</f>
        <v>0</v>
      </c>
      <c r="R110" s="72" t="s">
        <v>58</v>
      </c>
      <c r="S110" s="72" t="s">
        <v>44</v>
      </c>
      <c r="T110" s="76" t="s">
        <v>85</v>
      </c>
    </row>
    <row r="111" spans="5:20" x14ac:dyDescent="0.3">
      <c r="E111" s="71" t="s">
        <v>160</v>
      </c>
      <c r="F111" s="72" t="s">
        <v>4078</v>
      </c>
      <c r="G111" s="72" t="s">
        <v>6078</v>
      </c>
      <c r="H111" s="72" t="s">
        <v>35</v>
      </c>
      <c r="I111" s="72" t="s">
        <v>8030</v>
      </c>
      <c r="J111" s="72" t="s">
        <v>8023</v>
      </c>
      <c r="K111" s="72">
        <v>1346</v>
      </c>
      <c r="L111" s="75">
        <v>45825</v>
      </c>
      <c r="M111" s="72" t="str">
        <f>TEXT(Table157[[#This Row],[Billing_Date]],"YYYY")</f>
        <v>2025</v>
      </c>
      <c r="N111" s="72" t="s">
        <v>37</v>
      </c>
      <c r="O111" s="72">
        <f>IF(Table157[[#This Row],[Payment_Status]]="Paid",1,0)</f>
        <v>0</v>
      </c>
      <c r="P111" s="72">
        <f>IF(Table157[[#This Row],[Payment_Status]]="Unpaid",1,0)</f>
        <v>0</v>
      </c>
      <c r="Q111" s="72">
        <f>IF(Table157[[#This Row],[Payment_Status]]="Pending",1,0)</f>
        <v>1</v>
      </c>
      <c r="R111" s="72" t="s">
        <v>43</v>
      </c>
      <c r="S111" s="72" t="s">
        <v>44</v>
      </c>
      <c r="T111" s="76" t="s">
        <v>31</v>
      </c>
    </row>
    <row r="112" spans="5:20" x14ac:dyDescent="0.3">
      <c r="E112" s="71" t="s">
        <v>3068</v>
      </c>
      <c r="F112" s="72" t="s">
        <v>4080</v>
      </c>
      <c r="G112" s="72" t="s">
        <v>6080</v>
      </c>
      <c r="H112" s="72" t="s">
        <v>30</v>
      </c>
      <c r="I112" s="72" t="s">
        <v>8026</v>
      </c>
      <c r="J112" s="72" t="s">
        <v>8021</v>
      </c>
      <c r="K112" s="72">
        <v>2303.21</v>
      </c>
      <c r="L112" s="75">
        <v>45777</v>
      </c>
      <c r="M112" s="72" t="str">
        <f>TEXT(Table157[[#This Row],[Billing_Date]],"YYYY")</f>
        <v>2025</v>
      </c>
      <c r="N112" s="72" t="s">
        <v>28</v>
      </c>
      <c r="O112" s="72">
        <f>IF(Table157[[#This Row],[Payment_Status]]="Paid",1,0)</f>
        <v>1</v>
      </c>
      <c r="P112" s="72">
        <f>IF(Table157[[#This Row],[Payment_Status]]="Unpaid",1,0)</f>
        <v>0</v>
      </c>
      <c r="Q112" s="72">
        <f>IF(Table157[[#This Row],[Payment_Status]]="Pending",1,0)</f>
        <v>0</v>
      </c>
      <c r="R112" s="72" t="s">
        <v>50</v>
      </c>
      <c r="S112" s="72" t="s">
        <v>44</v>
      </c>
      <c r="T112" s="76" t="s">
        <v>85</v>
      </c>
    </row>
    <row r="113" spans="5:20" x14ac:dyDescent="0.3">
      <c r="E113" s="71" t="s">
        <v>166</v>
      </c>
      <c r="F113" s="72" t="s">
        <v>4081</v>
      </c>
      <c r="G113" s="72" t="s">
        <v>6081</v>
      </c>
      <c r="H113" s="72" t="s">
        <v>30</v>
      </c>
      <c r="I113" s="72" t="s">
        <v>8026</v>
      </c>
      <c r="J113" s="72" t="s">
        <v>8021</v>
      </c>
      <c r="K113" s="72">
        <v>1489.97</v>
      </c>
      <c r="L113" s="75">
        <v>45762</v>
      </c>
      <c r="M113" s="72" t="str">
        <f>TEXT(Table157[[#This Row],[Billing_Date]],"YYYY")</f>
        <v>2025</v>
      </c>
      <c r="N113" s="72" t="s">
        <v>49</v>
      </c>
      <c r="O113" s="72">
        <f>IF(Table157[[#This Row],[Payment_Status]]="Paid",1,0)</f>
        <v>0</v>
      </c>
      <c r="P113" s="72">
        <f>IF(Table157[[#This Row],[Payment_Status]]="Unpaid",1,0)</f>
        <v>1</v>
      </c>
      <c r="Q113" s="72">
        <f>IF(Table157[[#This Row],[Payment_Status]]="Pending",1,0)</f>
        <v>0</v>
      </c>
      <c r="R113" s="72" t="s">
        <v>38</v>
      </c>
      <c r="S113" s="72" t="s">
        <v>44</v>
      </c>
      <c r="T113" s="76" t="s">
        <v>51</v>
      </c>
    </row>
    <row r="114" spans="5:20" x14ac:dyDescent="0.3">
      <c r="E114" s="71" t="s">
        <v>168</v>
      </c>
      <c r="F114" s="72" t="s">
        <v>4082</v>
      </c>
      <c r="G114" s="72" t="s">
        <v>6082</v>
      </c>
      <c r="H114" s="72" t="s">
        <v>30</v>
      </c>
      <c r="I114" s="72" t="s">
        <v>8030</v>
      </c>
      <c r="J114" s="72" t="s">
        <v>8023</v>
      </c>
      <c r="K114" s="72">
        <v>240.86</v>
      </c>
      <c r="L114" s="75">
        <v>45850</v>
      </c>
      <c r="M114" s="72" t="str">
        <f>TEXT(Table157[[#This Row],[Billing_Date]],"YYYY")</f>
        <v>2025</v>
      </c>
      <c r="N114" s="72" t="s">
        <v>49</v>
      </c>
      <c r="O114" s="72">
        <f>IF(Table157[[#This Row],[Payment_Status]]="Paid",1,0)</f>
        <v>0</v>
      </c>
      <c r="P114" s="72">
        <f>IF(Table157[[#This Row],[Payment_Status]]="Unpaid",1,0)</f>
        <v>1</v>
      </c>
      <c r="Q114" s="72">
        <f>IF(Table157[[#This Row],[Payment_Status]]="Pending",1,0)</f>
        <v>0</v>
      </c>
      <c r="R114" s="72" t="s">
        <v>29</v>
      </c>
      <c r="S114" s="72" t="s">
        <v>39</v>
      </c>
      <c r="T114" s="76" t="s">
        <v>51</v>
      </c>
    </row>
    <row r="115" spans="5:20" x14ac:dyDescent="0.3">
      <c r="E115" s="71" t="s">
        <v>170</v>
      </c>
      <c r="F115" s="72" t="s">
        <v>4083</v>
      </c>
      <c r="G115" s="72" t="s">
        <v>6083</v>
      </c>
      <c r="H115" s="72" t="s">
        <v>30</v>
      </c>
      <c r="I115" s="72" t="s">
        <v>8027</v>
      </c>
      <c r="J115" s="72" t="s">
        <v>8022</v>
      </c>
      <c r="K115" s="72">
        <v>1111.8499999999999</v>
      </c>
      <c r="L115" s="75">
        <v>45725</v>
      </c>
      <c r="M115" s="72" t="str">
        <f>TEXT(Table157[[#This Row],[Billing_Date]],"YYYY")</f>
        <v>2025</v>
      </c>
      <c r="N115" s="72" t="s">
        <v>49</v>
      </c>
      <c r="O115" s="72">
        <f>IF(Table157[[#This Row],[Payment_Status]]="Paid",1,0)</f>
        <v>0</v>
      </c>
      <c r="P115" s="72">
        <f>IF(Table157[[#This Row],[Payment_Status]]="Unpaid",1,0)</f>
        <v>1</v>
      </c>
      <c r="Q115" s="72">
        <f>IF(Table157[[#This Row],[Payment_Status]]="Pending",1,0)</f>
        <v>0</v>
      </c>
      <c r="R115" s="72" t="s">
        <v>58</v>
      </c>
      <c r="S115" s="72" t="s">
        <v>44</v>
      </c>
      <c r="T115" s="76" t="s">
        <v>63</v>
      </c>
    </row>
    <row r="116" spans="5:20" x14ac:dyDescent="0.3">
      <c r="E116" s="71" t="s">
        <v>172</v>
      </c>
      <c r="F116" s="72" t="s">
        <v>4084</v>
      </c>
      <c r="G116" s="72" t="s">
        <v>6084</v>
      </c>
      <c r="H116" s="72" t="s">
        <v>35</v>
      </c>
      <c r="I116" s="72" t="s">
        <v>8031</v>
      </c>
      <c r="J116" s="72" t="s">
        <v>8024</v>
      </c>
      <c r="K116" s="72">
        <v>1694.89</v>
      </c>
      <c r="L116" s="75">
        <v>45839</v>
      </c>
      <c r="M116" s="72" t="str">
        <f>TEXT(Table157[[#This Row],[Billing_Date]],"YYYY")</f>
        <v>2025</v>
      </c>
      <c r="N116" s="72" t="s">
        <v>28</v>
      </c>
      <c r="O116" s="72">
        <f>IF(Table157[[#This Row],[Payment_Status]]="Paid",1,0)</f>
        <v>1</v>
      </c>
      <c r="P116" s="72">
        <f>IF(Table157[[#This Row],[Payment_Status]]="Unpaid",1,0)</f>
        <v>0</v>
      </c>
      <c r="Q116" s="72">
        <f>IF(Table157[[#This Row],[Payment_Status]]="Pending",1,0)</f>
        <v>0</v>
      </c>
      <c r="R116" s="72" t="s">
        <v>58</v>
      </c>
      <c r="S116" s="72" t="s">
        <v>30</v>
      </c>
      <c r="T116" s="76" t="s">
        <v>45</v>
      </c>
    </row>
    <row r="117" spans="5:20" x14ac:dyDescent="0.3">
      <c r="E117" s="71" t="s">
        <v>174</v>
      </c>
      <c r="F117" s="72" t="s">
        <v>4085</v>
      </c>
      <c r="G117" s="72" t="s">
        <v>6085</v>
      </c>
      <c r="H117" s="72" t="s">
        <v>30</v>
      </c>
      <c r="I117" s="72" t="s">
        <v>8028</v>
      </c>
      <c r="J117" s="72" t="s">
        <v>8022</v>
      </c>
      <c r="K117" s="72">
        <v>1097.77</v>
      </c>
      <c r="L117" s="75">
        <v>45674</v>
      </c>
      <c r="M117" s="72" t="str">
        <f>TEXT(Table157[[#This Row],[Billing_Date]],"YYYY")</f>
        <v>2025</v>
      </c>
      <c r="N117" s="72" t="s">
        <v>37</v>
      </c>
      <c r="O117" s="72">
        <f>IF(Table157[[#This Row],[Payment_Status]]="Paid",1,0)</f>
        <v>0</v>
      </c>
      <c r="P117" s="72">
        <f>IF(Table157[[#This Row],[Payment_Status]]="Unpaid",1,0)</f>
        <v>0</v>
      </c>
      <c r="Q117" s="72">
        <f>IF(Table157[[#This Row],[Payment_Status]]="Pending",1,0)</f>
        <v>1</v>
      </c>
      <c r="R117" s="72" t="s">
        <v>58</v>
      </c>
      <c r="S117" s="72" t="s">
        <v>44</v>
      </c>
      <c r="T117" s="76" t="s">
        <v>31</v>
      </c>
    </row>
    <row r="118" spans="5:20" x14ac:dyDescent="0.3">
      <c r="E118" s="71" t="s">
        <v>176</v>
      </c>
      <c r="F118" s="72" t="s">
        <v>4086</v>
      </c>
      <c r="G118" s="72" t="s">
        <v>6086</v>
      </c>
      <c r="H118" s="72" t="s">
        <v>30</v>
      </c>
      <c r="I118" s="72" t="s">
        <v>8027</v>
      </c>
      <c r="J118" s="72" t="s">
        <v>8022</v>
      </c>
      <c r="K118" s="72">
        <v>806.91</v>
      </c>
      <c r="L118" s="75">
        <v>45808</v>
      </c>
      <c r="M118" s="72" t="str">
        <f>TEXT(Table157[[#This Row],[Billing_Date]],"YYYY")</f>
        <v>2025</v>
      </c>
      <c r="N118" s="72" t="s">
        <v>49</v>
      </c>
      <c r="O118" s="72">
        <f>IF(Table157[[#This Row],[Payment_Status]]="Paid",1,0)</f>
        <v>0</v>
      </c>
      <c r="P118" s="72">
        <f>IF(Table157[[#This Row],[Payment_Status]]="Unpaid",1,0)</f>
        <v>1</v>
      </c>
      <c r="Q118" s="72">
        <f>IF(Table157[[#This Row],[Payment_Status]]="Pending",1,0)</f>
        <v>0</v>
      </c>
      <c r="R118" s="72" t="s">
        <v>58</v>
      </c>
      <c r="S118" s="72" t="s">
        <v>44</v>
      </c>
      <c r="T118" s="76" t="s">
        <v>85</v>
      </c>
    </row>
    <row r="119" spans="5:20" x14ac:dyDescent="0.3">
      <c r="E119" s="71" t="s">
        <v>178</v>
      </c>
      <c r="F119" s="72" t="s">
        <v>4087</v>
      </c>
      <c r="G119" s="72" t="s">
        <v>6087</v>
      </c>
      <c r="H119" s="72" t="s">
        <v>26</v>
      </c>
      <c r="I119" s="72" t="s">
        <v>8031</v>
      </c>
      <c r="J119" s="72" t="s">
        <v>8024</v>
      </c>
      <c r="K119" s="72">
        <v>183.76</v>
      </c>
      <c r="L119" s="75">
        <v>45811</v>
      </c>
      <c r="M119" s="72" t="str">
        <f>TEXT(Table157[[#This Row],[Billing_Date]],"YYYY")</f>
        <v>2025</v>
      </c>
      <c r="N119" s="72" t="s">
        <v>28</v>
      </c>
      <c r="O119" s="72">
        <f>IF(Table157[[#This Row],[Payment_Status]]="Paid",1,0)</f>
        <v>1</v>
      </c>
      <c r="P119" s="72">
        <f>IF(Table157[[#This Row],[Payment_Status]]="Unpaid",1,0)</f>
        <v>0</v>
      </c>
      <c r="Q119" s="72">
        <f>IF(Table157[[#This Row],[Payment_Status]]="Pending",1,0)</f>
        <v>0</v>
      </c>
      <c r="R119" s="72" t="s">
        <v>50</v>
      </c>
      <c r="S119" s="72" t="s">
        <v>39</v>
      </c>
      <c r="T119" s="76" t="s">
        <v>85</v>
      </c>
    </row>
    <row r="120" spans="5:20" x14ac:dyDescent="0.3">
      <c r="E120" s="71" t="s">
        <v>180</v>
      </c>
      <c r="F120" s="72" t="s">
        <v>4088</v>
      </c>
      <c r="G120" s="72" t="s">
        <v>6088</v>
      </c>
      <c r="H120" s="72" t="s">
        <v>26</v>
      </c>
      <c r="I120" s="72" t="s">
        <v>8031</v>
      </c>
      <c r="J120" s="72" t="s">
        <v>8024</v>
      </c>
      <c r="K120" s="72">
        <v>189.53</v>
      </c>
      <c r="L120" s="75">
        <v>45645</v>
      </c>
      <c r="M120" s="72" t="str">
        <f>TEXT(Table157[[#This Row],[Billing_Date]],"YYYY")</f>
        <v>2024</v>
      </c>
      <c r="N120" s="72" t="s">
        <v>49</v>
      </c>
      <c r="O120" s="72">
        <f>IF(Table157[[#This Row],[Payment_Status]]="Paid",1,0)</f>
        <v>0</v>
      </c>
      <c r="P120" s="72">
        <f>IF(Table157[[#This Row],[Payment_Status]]="Unpaid",1,0)</f>
        <v>1</v>
      </c>
      <c r="Q120" s="72">
        <f>IF(Table157[[#This Row],[Payment_Status]]="Pending",1,0)</f>
        <v>0</v>
      </c>
      <c r="R120" s="72" t="s">
        <v>58</v>
      </c>
      <c r="S120" s="72" t="s">
        <v>44</v>
      </c>
      <c r="T120" s="76" t="s">
        <v>63</v>
      </c>
    </row>
    <row r="121" spans="5:20" x14ac:dyDescent="0.3">
      <c r="E121" s="71" t="s">
        <v>2620</v>
      </c>
      <c r="F121" s="72" t="s">
        <v>4089</v>
      </c>
      <c r="G121" s="72" t="s">
        <v>6089</v>
      </c>
      <c r="H121" s="72" t="s">
        <v>30</v>
      </c>
      <c r="I121" s="72" t="s">
        <v>8026</v>
      </c>
      <c r="J121" s="72" t="s">
        <v>8021</v>
      </c>
      <c r="K121" s="72">
        <v>1293.78</v>
      </c>
      <c r="L121" s="75">
        <v>45602</v>
      </c>
      <c r="M121" s="72" t="str">
        <f>TEXT(Table157[[#This Row],[Billing_Date]],"YYYY")</f>
        <v>2024</v>
      </c>
      <c r="N121" s="72" t="s">
        <v>37</v>
      </c>
      <c r="O121" s="72">
        <f>IF(Table157[[#This Row],[Payment_Status]]="Paid",1,0)</f>
        <v>0</v>
      </c>
      <c r="P121" s="72">
        <f>IF(Table157[[#This Row],[Payment_Status]]="Unpaid",1,0)</f>
        <v>0</v>
      </c>
      <c r="Q121" s="72">
        <f>IF(Table157[[#This Row],[Payment_Status]]="Pending",1,0)</f>
        <v>1</v>
      </c>
      <c r="R121" s="72" t="s">
        <v>29</v>
      </c>
      <c r="S121" s="72" t="s">
        <v>30</v>
      </c>
      <c r="T121" s="76" t="s">
        <v>31</v>
      </c>
    </row>
    <row r="122" spans="5:20" x14ac:dyDescent="0.3">
      <c r="E122" s="71" t="s">
        <v>184</v>
      </c>
      <c r="F122" s="72" t="s">
        <v>4090</v>
      </c>
      <c r="G122" s="72" t="s">
        <v>6090</v>
      </c>
      <c r="H122" s="72" t="s">
        <v>26</v>
      </c>
      <c r="I122" s="72" t="s">
        <v>8026</v>
      </c>
      <c r="J122" s="72" t="s">
        <v>8021</v>
      </c>
      <c r="K122" s="72">
        <v>814.78</v>
      </c>
      <c r="L122" s="75">
        <v>45810</v>
      </c>
      <c r="M122" s="72" t="str">
        <f>TEXT(Table157[[#This Row],[Billing_Date]],"YYYY")</f>
        <v>2025</v>
      </c>
      <c r="N122" s="72" t="s">
        <v>28</v>
      </c>
      <c r="O122" s="72">
        <f>IF(Table157[[#This Row],[Payment_Status]]="Paid",1,0)</f>
        <v>1</v>
      </c>
      <c r="P122" s="72">
        <f>IF(Table157[[#This Row],[Payment_Status]]="Unpaid",1,0)</f>
        <v>0</v>
      </c>
      <c r="Q122" s="72">
        <f>IF(Table157[[#This Row],[Payment_Status]]="Pending",1,0)</f>
        <v>0</v>
      </c>
      <c r="R122" s="72" t="s">
        <v>38</v>
      </c>
      <c r="S122" s="72" t="s">
        <v>44</v>
      </c>
      <c r="T122" s="76" t="s">
        <v>51</v>
      </c>
    </row>
    <row r="123" spans="5:20" x14ac:dyDescent="0.3">
      <c r="E123" s="71" t="s">
        <v>2764</v>
      </c>
      <c r="F123" s="72" t="s">
        <v>4091</v>
      </c>
      <c r="G123" s="72" t="s">
        <v>6091</v>
      </c>
      <c r="H123" s="72" t="s">
        <v>26</v>
      </c>
      <c r="I123" s="72" t="s">
        <v>8031</v>
      </c>
      <c r="J123" s="72" t="s">
        <v>8024</v>
      </c>
      <c r="K123" s="72">
        <v>2359.8000000000002</v>
      </c>
      <c r="L123" s="75">
        <v>45717</v>
      </c>
      <c r="M123" s="72" t="str">
        <f>TEXT(Table157[[#This Row],[Billing_Date]],"YYYY")</f>
        <v>2025</v>
      </c>
      <c r="N123" s="72" t="s">
        <v>28</v>
      </c>
      <c r="O123" s="72">
        <f>IF(Table157[[#This Row],[Payment_Status]]="Paid",1,0)</f>
        <v>1</v>
      </c>
      <c r="P123" s="72">
        <f>IF(Table157[[#This Row],[Payment_Status]]="Unpaid",1,0)</f>
        <v>0</v>
      </c>
      <c r="Q123" s="72">
        <f>IF(Table157[[#This Row],[Payment_Status]]="Pending",1,0)</f>
        <v>0</v>
      </c>
      <c r="R123" s="72" t="s">
        <v>38</v>
      </c>
      <c r="S123" s="72" t="s">
        <v>44</v>
      </c>
      <c r="T123" s="76" t="s">
        <v>85</v>
      </c>
    </row>
    <row r="124" spans="5:20" x14ac:dyDescent="0.3">
      <c r="E124" s="71" t="s">
        <v>188</v>
      </c>
      <c r="F124" s="72" t="s">
        <v>5999</v>
      </c>
      <c r="G124" s="72" t="s">
        <v>6092</v>
      </c>
      <c r="H124" s="72" t="s">
        <v>26</v>
      </c>
      <c r="I124" s="72" t="s">
        <v>8029</v>
      </c>
      <c r="J124" s="72" t="s">
        <v>8020</v>
      </c>
      <c r="K124" s="72">
        <v>1034.17</v>
      </c>
      <c r="L124" s="75">
        <v>45587</v>
      </c>
      <c r="M124" s="72" t="str">
        <f>TEXT(Table157[[#This Row],[Billing_Date]],"YYYY")</f>
        <v>2024</v>
      </c>
      <c r="N124" s="72" t="s">
        <v>28</v>
      </c>
      <c r="O124" s="72">
        <f>IF(Table157[[#This Row],[Payment_Status]]="Paid",1,0)</f>
        <v>1</v>
      </c>
      <c r="P124" s="72">
        <f>IF(Table157[[#This Row],[Payment_Status]]="Unpaid",1,0)</f>
        <v>0</v>
      </c>
      <c r="Q124" s="72">
        <f>IF(Table157[[#This Row],[Payment_Status]]="Pending",1,0)</f>
        <v>0</v>
      </c>
      <c r="R124" s="72" t="s">
        <v>38</v>
      </c>
      <c r="S124" s="72" t="s">
        <v>39</v>
      </c>
      <c r="T124" s="76" t="s">
        <v>85</v>
      </c>
    </row>
    <row r="125" spans="5:20" x14ac:dyDescent="0.3">
      <c r="E125" s="71" t="s">
        <v>190</v>
      </c>
      <c r="F125" s="72" t="s">
        <v>4093</v>
      </c>
      <c r="G125" s="72" t="s">
        <v>6093</v>
      </c>
      <c r="H125" s="72" t="s">
        <v>35</v>
      </c>
      <c r="I125" s="72" t="s">
        <v>8026</v>
      </c>
      <c r="J125" s="72" t="s">
        <v>8021</v>
      </c>
      <c r="K125" s="72">
        <v>62.26</v>
      </c>
      <c r="L125" s="75">
        <v>45830</v>
      </c>
      <c r="M125" s="72" t="str">
        <f>TEXT(Table157[[#This Row],[Billing_Date]],"YYYY")</f>
        <v>2025</v>
      </c>
      <c r="N125" s="72" t="s">
        <v>49</v>
      </c>
      <c r="O125" s="72">
        <f>IF(Table157[[#This Row],[Payment_Status]]="Paid",1,0)</f>
        <v>0</v>
      </c>
      <c r="P125" s="72">
        <f>IF(Table157[[#This Row],[Payment_Status]]="Unpaid",1,0)</f>
        <v>1</v>
      </c>
      <c r="Q125" s="72">
        <f>IF(Table157[[#This Row],[Payment_Status]]="Pending",1,0)</f>
        <v>0</v>
      </c>
      <c r="R125" s="72" t="s">
        <v>58</v>
      </c>
      <c r="S125" s="72" t="s">
        <v>39</v>
      </c>
      <c r="T125" s="76" t="s">
        <v>31</v>
      </c>
    </row>
    <row r="126" spans="5:20" x14ac:dyDescent="0.3">
      <c r="E126" s="71" t="s">
        <v>192</v>
      </c>
      <c r="F126" s="72" t="s">
        <v>4094</v>
      </c>
      <c r="G126" s="72" t="s">
        <v>6094</v>
      </c>
      <c r="H126" s="72" t="s">
        <v>30</v>
      </c>
      <c r="I126" s="72" t="s">
        <v>8029</v>
      </c>
      <c r="J126" s="72" t="s">
        <v>8020</v>
      </c>
      <c r="K126" s="72">
        <v>1233.1099999999999</v>
      </c>
      <c r="L126" s="75">
        <v>45651</v>
      </c>
      <c r="M126" s="72" t="str">
        <f>TEXT(Table157[[#This Row],[Billing_Date]],"YYYY")</f>
        <v>2024</v>
      </c>
      <c r="N126" s="72" t="s">
        <v>28</v>
      </c>
      <c r="O126" s="72">
        <f>IF(Table157[[#This Row],[Payment_Status]]="Paid",1,0)</f>
        <v>1</v>
      </c>
      <c r="P126" s="72">
        <f>IF(Table157[[#This Row],[Payment_Status]]="Unpaid",1,0)</f>
        <v>0</v>
      </c>
      <c r="Q126" s="72">
        <f>IF(Table157[[#This Row],[Payment_Status]]="Pending",1,0)</f>
        <v>0</v>
      </c>
      <c r="R126" s="72" t="s">
        <v>58</v>
      </c>
      <c r="S126" s="72" t="s">
        <v>30</v>
      </c>
      <c r="T126" s="76" t="s">
        <v>31</v>
      </c>
    </row>
    <row r="127" spans="5:20" x14ac:dyDescent="0.3">
      <c r="E127" s="71" t="s">
        <v>194</v>
      </c>
      <c r="F127" s="72" t="s">
        <v>4095</v>
      </c>
      <c r="G127" s="72" t="s">
        <v>6095</v>
      </c>
      <c r="H127" s="72" t="s">
        <v>30</v>
      </c>
      <c r="I127" s="72" t="s">
        <v>8031</v>
      </c>
      <c r="J127" s="72" t="s">
        <v>8024</v>
      </c>
      <c r="K127" s="72">
        <v>2510.2600000000002</v>
      </c>
      <c r="L127" s="75">
        <v>45790</v>
      </c>
      <c r="M127" s="72" t="str">
        <f>TEXT(Table157[[#This Row],[Billing_Date]],"YYYY")</f>
        <v>2025</v>
      </c>
      <c r="N127" s="72" t="s">
        <v>49</v>
      </c>
      <c r="O127" s="72">
        <f>IF(Table157[[#This Row],[Payment_Status]]="Paid",1,0)</f>
        <v>0</v>
      </c>
      <c r="P127" s="72">
        <f>IF(Table157[[#This Row],[Payment_Status]]="Unpaid",1,0)</f>
        <v>1</v>
      </c>
      <c r="Q127" s="72">
        <f>IF(Table157[[#This Row],[Payment_Status]]="Pending",1,0)</f>
        <v>0</v>
      </c>
      <c r="R127" s="72" t="s">
        <v>38</v>
      </c>
      <c r="S127" s="72" t="s">
        <v>44</v>
      </c>
      <c r="T127" s="76" t="s">
        <v>31</v>
      </c>
    </row>
    <row r="128" spans="5:20" x14ac:dyDescent="0.3">
      <c r="E128" s="71" t="s">
        <v>354</v>
      </c>
      <c r="F128" s="72" t="s">
        <v>4096</v>
      </c>
      <c r="G128" s="72" t="s">
        <v>6096</v>
      </c>
      <c r="H128" s="72" t="s">
        <v>26</v>
      </c>
      <c r="I128" s="72" t="s">
        <v>8026</v>
      </c>
      <c r="J128" s="72" t="s">
        <v>8021</v>
      </c>
      <c r="K128" s="72">
        <v>3179.38</v>
      </c>
      <c r="L128" s="75">
        <v>45838</v>
      </c>
      <c r="M128" s="72" t="str">
        <f>TEXT(Table157[[#This Row],[Billing_Date]],"YYYY")</f>
        <v>2025</v>
      </c>
      <c r="N128" s="72" t="s">
        <v>28</v>
      </c>
      <c r="O128" s="72">
        <f>IF(Table157[[#This Row],[Payment_Status]]="Paid",1,0)</f>
        <v>1</v>
      </c>
      <c r="P128" s="72">
        <f>IF(Table157[[#This Row],[Payment_Status]]="Unpaid",1,0)</f>
        <v>0</v>
      </c>
      <c r="Q128" s="72">
        <f>IF(Table157[[#This Row],[Payment_Status]]="Pending",1,0)</f>
        <v>0</v>
      </c>
      <c r="R128" s="72" t="s">
        <v>43</v>
      </c>
      <c r="S128" s="72" t="s">
        <v>39</v>
      </c>
      <c r="T128" s="76" t="s">
        <v>85</v>
      </c>
    </row>
    <row r="129" spans="5:20" x14ac:dyDescent="0.3">
      <c r="E129" s="71" t="s">
        <v>198</v>
      </c>
      <c r="F129" s="72" t="s">
        <v>4097</v>
      </c>
      <c r="G129" s="72" t="s">
        <v>6097</v>
      </c>
      <c r="H129" s="72" t="s">
        <v>26</v>
      </c>
      <c r="I129" s="72" t="s">
        <v>8028</v>
      </c>
      <c r="J129" s="72" t="s">
        <v>8022</v>
      </c>
      <c r="K129" s="72">
        <v>903.08</v>
      </c>
      <c r="L129" s="75">
        <v>45665</v>
      </c>
      <c r="M129" s="72" t="str">
        <f>TEXT(Table157[[#This Row],[Billing_Date]],"YYYY")</f>
        <v>2025</v>
      </c>
      <c r="N129" s="72" t="s">
        <v>28</v>
      </c>
      <c r="O129" s="72">
        <f>IF(Table157[[#This Row],[Payment_Status]]="Paid",1,0)</f>
        <v>1</v>
      </c>
      <c r="P129" s="72">
        <f>IF(Table157[[#This Row],[Payment_Status]]="Unpaid",1,0)</f>
        <v>0</v>
      </c>
      <c r="Q129" s="72">
        <f>IF(Table157[[#This Row],[Payment_Status]]="Pending",1,0)</f>
        <v>0</v>
      </c>
      <c r="R129" s="72" t="s">
        <v>43</v>
      </c>
      <c r="S129" s="72" t="s">
        <v>44</v>
      </c>
      <c r="T129" s="76" t="s">
        <v>63</v>
      </c>
    </row>
    <row r="130" spans="5:20" x14ac:dyDescent="0.3">
      <c r="E130" s="71" t="s">
        <v>202</v>
      </c>
      <c r="F130" s="72" t="s">
        <v>4099</v>
      </c>
      <c r="G130" s="72" t="s">
        <v>6099</v>
      </c>
      <c r="H130" s="72" t="s">
        <v>26</v>
      </c>
      <c r="I130" s="72" t="s">
        <v>8030</v>
      </c>
      <c r="J130" s="72" t="s">
        <v>8023</v>
      </c>
      <c r="K130" s="72">
        <v>1293.72</v>
      </c>
      <c r="L130" s="75">
        <v>45710</v>
      </c>
      <c r="M130" s="72" t="str">
        <f>TEXT(Table157[[#This Row],[Billing_Date]],"YYYY")</f>
        <v>2025</v>
      </c>
      <c r="N130" s="72" t="s">
        <v>37</v>
      </c>
      <c r="O130" s="72">
        <f>IF(Table157[[#This Row],[Payment_Status]]="Paid",1,0)</f>
        <v>0</v>
      </c>
      <c r="P130" s="72">
        <f>IF(Table157[[#This Row],[Payment_Status]]="Unpaid",1,0)</f>
        <v>0</v>
      </c>
      <c r="Q130" s="72">
        <f>IF(Table157[[#This Row],[Payment_Status]]="Pending",1,0)</f>
        <v>1</v>
      </c>
      <c r="R130" s="72" t="s">
        <v>29</v>
      </c>
      <c r="S130" s="72" t="s">
        <v>39</v>
      </c>
      <c r="T130" s="76" t="s">
        <v>63</v>
      </c>
    </row>
    <row r="131" spans="5:20" x14ac:dyDescent="0.3">
      <c r="E131" s="71" t="s">
        <v>204</v>
      </c>
      <c r="F131" s="72" t="s">
        <v>4100</v>
      </c>
      <c r="G131" s="72" t="s">
        <v>6100</v>
      </c>
      <c r="H131" s="72" t="s">
        <v>26</v>
      </c>
      <c r="I131" s="72" t="s">
        <v>8025</v>
      </c>
      <c r="J131" s="72" t="s">
        <v>8020</v>
      </c>
      <c r="K131" s="72">
        <v>1038.6600000000001</v>
      </c>
      <c r="L131" s="75">
        <v>45852</v>
      </c>
      <c r="M131" s="72" t="str">
        <f>TEXT(Table157[[#This Row],[Billing_Date]],"YYYY")</f>
        <v>2025</v>
      </c>
      <c r="N131" s="72" t="s">
        <v>28</v>
      </c>
      <c r="O131" s="72">
        <f>IF(Table157[[#This Row],[Payment_Status]]="Paid",1,0)</f>
        <v>1</v>
      </c>
      <c r="P131" s="72">
        <f>IF(Table157[[#This Row],[Payment_Status]]="Unpaid",1,0)</f>
        <v>0</v>
      </c>
      <c r="Q131" s="72">
        <f>IF(Table157[[#This Row],[Payment_Status]]="Pending",1,0)</f>
        <v>0</v>
      </c>
      <c r="R131" s="72" t="s">
        <v>29</v>
      </c>
      <c r="S131" s="72" t="s">
        <v>39</v>
      </c>
      <c r="T131" s="76" t="s">
        <v>45</v>
      </c>
    </row>
    <row r="132" spans="5:20" x14ac:dyDescent="0.3">
      <c r="E132" s="71" t="s">
        <v>206</v>
      </c>
      <c r="F132" s="72" t="s">
        <v>4101</v>
      </c>
      <c r="G132" s="72" t="s">
        <v>6101</v>
      </c>
      <c r="H132" s="72" t="s">
        <v>26</v>
      </c>
      <c r="I132" s="72" t="s">
        <v>8031</v>
      </c>
      <c r="J132" s="72" t="s">
        <v>8024</v>
      </c>
      <c r="K132" s="72">
        <v>872</v>
      </c>
      <c r="L132" s="75">
        <v>45814</v>
      </c>
      <c r="M132" s="72" t="str">
        <f>TEXT(Table157[[#This Row],[Billing_Date]],"YYYY")</f>
        <v>2025</v>
      </c>
      <c r="N132" s="72" t="s">
        <v>37</v>
      </c>
      <c r="O132" s="72">
        <f>IF(Table157[[#This Row],[Payment_Status]]="Paid",1,0)</f>
        <v>0</v>
      </c>
      <c r="P132" s="72">
        <f>IF(Table157[[#This Row],[Payment_Status]]="Unpaid",1,0)</f>
        <v>0</v>
      </c>
      <c r="Q132" s="72">
        <f>IF(Table157[[#This Row],[Payment_Status]]="Pending",1,0)</f>
        <v>1</v>
      </c>
      <c r="R132" s="72" t="s">
        <v>29</v>
      </c>
      <c r="S132" s="72" t="s">
        <v>30</v>
      </c>
      <c r="T132" s="76" t="s">
        <v>63</v>
      </c>
    </row>
    <row r="133" spans="5:20" x14ac:dyDescent="0.3">
      <c r="E133" s="71" t="s">
        <v>208</v>
      </c>
      <c r="F133" s="72" t="s">
        <v>4102</v>
      </c>
      <c r="G133" s="72" t="s">
        <v>6102</v>
      </c>
      <c r="H133" s="72" t="s">
        <v>26</v>
      </c>
      <c r="I133" s="72" t="s">
        <v>8031</v>
      </c>
      <c r="J133" s="72" t="s">
        <v>8024</v>
      </c>
      <c r="K133" s="72">
        <v>1196.75</v>
      </c>
      <c r="L133" s="75">
        <v>45620</v>
      </c>
      <c r="M133" s="72" t="str">
        <f>TEXT(Table157[[#This Row],[Billing_Date]],"YYYY")</f>
        <v>2024</v>
      </c>
      <c r="N133" s="72" t="s">
        <v>37</v>
      </c>
      <c r="O133" s="72">
        <f>IF(Table157[[#This Row],[Payment_Status]]="Paid",1,0)</f>
        <v>0</v>
      </c>
      <c r="P133" s="72">
        <f>IF(Table157[[#This Row],[Payment_Status]]="Unpaid",1,0)</f>
        <v>0</v>
      </c>
      <c r="Q133" s="72">
        <f>IF(Table157[[#This Row],[Payment_Status]]="Pending",1,0)</f>
        <v>1</v>
      </c>
      <c r="R133" s="72" t="s">
        <v>29</v>
      </c>
      <c r="S133" s="72" t="s">
        <v>44</v>
      </c>
      <c r="T133" s="76" t="s">
        <v>45</v>
      </c>
    </row>
    <row r="134" spans="5:20" x14ac:dyDescent="0.3">
      <c r="E134" s="71" t="s">
        <v>210</v>
      </c>
      <c r="F134" s="72" t="s">
        <v>4103</v>
      </c>
      <c r="G134" s="72" t="s">
        <v>6103</v>
      </c>
      <c r="H134" s="72" t="s">
        <v>35</v>
      </c>
      <c r="I134" s="72" t="s">
        <v>8026</v>
      </c>
      <c r="J134" s="72" t="s">
        <v>8021</v>
      </c>
      <c r="K134" s="72">
        <v>1680.88</v>
      </c>
      <c r="L134" s="75">
        <v>45798</v>
      </c>
      <c r="M134" s="72" t="str">
        <f>TEXT(Table157[[#This Row],[Billing_Date]],"YYYY")</f>
        <v>2025</v>
      </c>
      <c r="N134" s="72" t="s">
        <v>37</v>
      </c>
      <c r="O134" s="72">
        <f>IF(Table157[[#This Row],[Payment_Status]]="Paid",1,0)</f>
        <v>0</v>
      </c>
      <c r="P134" s="72">
        <f>IF(Table157[[#This Row],[Payment_Status]]="Unpaid",1,0)</f>
        <v>0</v>
      </c>
      <c r="Q134" s="72">
        <f>IF(Table157[[#This Row],[Payment_Status]]="Pending",1,0)</f>
        <v>1</v>
      </c>
      <c r="R134" s="72" t="s">
        <v>38</v>
      </c>
      <c r="S134" s="72" t="s">
        <v>39</v>
      </c>
      <c r="T134" s="76" t="s">
        <v>51</v>
      </c>
    </row>
    <row r="135" spans="5:20" x14ac:dyDescent="0.3">
      <c r="E135" s="71" t="s">
        <v>212</v>
      </c>
      <c r="F135" s="72" t="s">
        <v>4104</v>
      </c>
      <c r="G135" s="72" t="s">
        <v>6104</v>
      </c>
      <c r="H135" s="72" t="s">
        <v>26</v>
      </c>
      <c r="I135" s="72" t="s">
        <v>8026</v>
      </c>
      <c r="J135" s="72" t="s">
        <v>8021</v>
      </c>
      <c r="K135" s="72">
        <v>1343.06</v>
      </c>
      <c r="L135" s="75">
        <v>45847</v>
      </c>
      <c r="M135" s="72" t="str">
        <f>TEXT(Table157[[#This Row],[Billing_Date]],"YYYY")</f>
        <v>2025</v>
      </c>
      <c r="N135" s="72" t="s">
        <v>37</v>
      </c>
      <c r="O135" s="72">
        <f>IF(Table157[[#This Row],[Payment_Status]]="Paid",1,0)</f>
        <v>0</v>
      </c>
      <c r="P135" s="72">
        <f>IF(Table157[[#This Row],[Payment_Status]]="Unpaid",1,0)</f>
        <v>0</v>
      </c>
      <c r="Q135" s="72">
        <f>IF(Table157[[#This Row],[Payment_Status]]="Pending",1,0)</f>
        <v>1</v>
      </c>
      <c r="R135" s="72" t="s">
        <v>58</v>
      </c>
      <c r="S135" s="72" t="s">
        <v>30</v>
      </c>
      <c r="T135" s="76" t="s">
        <v>51</v>
      </c>
    </row>
    <row r="136" spans="5:20" x14ac:dyDescent="0.3">
      <c r="E136" s="71" t="s">
        <v>3739</v>
      </c>
      <c r="F136" s="72" t="s">
        <v>4105</v>
      </c>
      <c r="G136" s="72" t="s">
        <v>6105</v>
      </c>
      <c r="H136" s="72" t="s">
        <v>35</v>
      </c>
      <c r="I136" s="72" t="s">
        <v>8026</v>
      </c>
      <c r="J136" s="72" t="s">
        <v>8021</v>
      </c>
      <c r="K136" s="72">
        <v>351.52</v>
      </c>
      <c r="L136" s="75">
        <v>45766</v>
      </c>
      <c r="M136" s="72" t="str">
        <f>TEXT(Table157[[#This Row],[Billing_Date]],"YYYY")</f>
        <v>2025</v>
      </c>
      <c r="N136" s="72" t="s">
        <v>49</v>
      </c>
      <c r="O136" s="72">
        <f>IF(Table157[[#This Row],[Payment_Status]]="Paid",1,0)</f>
        <v>0</v>
      </c>
      <c r="P136" s="72">
        <f>IF(Table157[[#This Row],[Payment_Status]]="Unpaid",1,0)</f>
        <v>1</v>
      </c>
      <c r="Q136" s="72">
        <f>IF(Table157[[#This Row],[Payment_Status]]="Pending",1,0)</f>
        <v>0</v>
      </c>
      <c r="R136" s="72" t="s">
        <v>50</v>
      </c>
      <c r="S136" s="72" t="s">
        <v>39</v>
      </c>
      <c r="T136" s="76" t="s">
        <v>45</v>
      </c>
    </row>
    <row r="137" spans="5:20" x14ac:dyDescent="0.3">
      <c r="E137" s="71" t="s">
        <v>216</v>
      </c>
      <c r="F137" s="72" t="s">
        <v>4106</v>
      </c>
      <c r="G137" s="72" t="s">
        <v>6106</v>
      </c>
      <c r="H137" s="72" t="s">
        <v>26</v>
      </c>
      <c r="I137" s="72" t="s">
        <v>8030</v>
      </c>
      <c r="J137" s="72" t="s">
        <v>8023</v>
      </c>
      <c r="K137" s="72">
        <v>79.900000000000006</v>
      </c>
      <c r="L137" s="75">
        <v>45796</v>
      </c>
      <c r="M137" s="72" t="str">
        <f>TEXT(Table157[[#This Row],[Billing_Date]],"YYYY")</f>
        <v>2025</v>
      </c>
      <c r="N137" s="72" t="s">
        <v>49</v>
      </c>
      <c r="O137" s="72">
        <f>IF(Table157[[#This Row],[Payment_Status]]="Paid",1,0)</f>
        <v>0</v>
      </c>
      <c r="P137" s="72">
        <f>IF(Table157[[#This Row],[Payment_Status]]="Unpaid",1,0)</f>
        <v>1</v>
      </c>
      <c r="Q137" s="72">
        <f>IF(Table157[[#This Row],[Payment_Status]]="Pending",1,0)</f>
        <v>0</v>
      </c>
      <c r="R137" s="72" t="s">
        <v>58</v>
      </c>
      <c r="S137" s="72" t="s">
        <v>44</v>
      </c>
      <c r="T137" s="76" t="s">
        <v>31</v>
      </c>
    </row>
    <row r="138" spans="5:20" x14ac:dyDescent="0.3">
      <c r="E138" s="71" t="s">
        <v>218</v>
      </c>
      <c r="F138" s="72" t="s">
        <v>4107</v>
      </c>
      <c r="G138" s="72" t="s">
        <v>6107</v>
      </c>
      <c r="H138" s="72" t="s">
        <v>35</v>
      </c>
      <c r="I138" s="72" t="s">
        <v>8026</v>
      </c>
      <c r="J138" s="72" t="s">
        <v>8021</v>
      </c>
      <c r="K138" s="72">
        <v>2861.47</v>
      </c>
      <c r="L138" s="75">
        <v>45601</v>
      </c>
      <c r="M138" s="72" t="str">
        <f>TEXT(Table157[[#This Row],[Billing_Date]],"YYYY")</f>
        <v>2024</v>
      </c>
      <c r="N138" s="72" t="s">
        <v>49</v>
      </c>
      <c r="O138" s="72">
        <f>IF(Table157[[#This Row],[Payment_Status]]="Paid",1,0)</f>
        <v>0</v>
      </c>
      <c r="P138" s="72">
        <f>IF(Table157[[#This Row],[Payment_Status]]="Unpaid",1,0)</f>
        <v>1</v>
      </c>
      <c r="Q138" s="72">
        <f>IF(Table157[[#This Row],[Payment_Status]]="Pending",1,0)</f>
        <v>0</v>
      </c>
      <c r="R138" s="72" t="s">
        <v>50</v>
      </c>
      <c r="S138" s="72" t="s">
        <v>44</v>
      </c>
      <c r="T138" s="76" t="s">
        <v>85</v>
      </c>
    </row>
    <row r="139" spans="5:20" x14ac:dyDescent="0.3">
      <c r="E139" s="71" t="s">
        <v>220</v>
      </c>
      <c r="F139" s="72" t="s">
        <v>4108</v>
      </c>
      <c r="G139" s="72" t="s">
        <v>6108</v>
      </c>
      <c r="H139" s="72" t="s">
        <v>30</v>
      </c>
      <c r="I139" s="72" t="s">
        <v>8031</v>
      </c>
      <c r="J139" s="72" t="s">
        <v>8024</v>
      </c>
      <c r="K139" s="72">
        <v>1574.42</v>
      </c>
      <c r="L139" s="75">
        <v>45685</v>
      </c>
      <c r="M139" s="72" t="str">
        <f>TEXT(Table157[[#This Row],[Billing_Date]],"YYYY")</f>
        <v>2025</v>
      </c>
      <c r="N139" s="72" t="s">
        <v>49</v>
      </c>
      <c r="O139" s="72">
        <f>IF(Table157[[#This Row],[Payment_Status]]="Paid",1,0)</f>
        <v>0</v>
      </c>
      <c r="P139" s="72">
        <f>IF(Table157[[#This Row],[Payment_Status]]="Unpaid",1,0)</f>
        <v>1</v>
      </c>
      <c r="Q139" s="72">
        <f>IF(Table157[[#This Row],[Payment_Status]]="Pending",1,0)</f>
        <v>0</v>
      </c>
      <c r="R139" s="72" t="s">
        <v>43</v>
      </c>
      <c r="S139" s="72" t="s">
        <v>39</v>
      </c>
      <c r="T139" s="76" t="s">
        <v>31</v>
      </c>
    </row>
    <row r="140" spans="5:20" x14ac:dyDescent="0.3">
      <c r="E140" s="71" t="s">
        <v>222</v>
      </c>
      <c r="F140" s="72" t="s">
        <v>4109</v>
      </c>
      <c r="G140" s="72" t="s">
        <v>6109</v>
      </c>
      <c r="H140" s="72" t="s">
        <v>26</v>
      </c>
      <c r="I140" s="72" t="s">
        <v>8026</v>
      </c>
      <c r="J140" s="72" t="s">
        <v>8021</v>
      </c>
      <c r="K140" s="72">
        <v>2322.0700000000002</v>
      </c>
      <c r="L140" s="75">
        <v>45642</v>
      </c>
      <c r="M140" s="72" t="str">
        <f>TEXT(Table157[[#This Row],[Billing_Date]],"YYYY")</f>
        <v>2024</v>
      </c>
      <c r="N140" s="72" t="s">
        <v>49</v>
      </c>
      <c r="O140" s="72">
        <f>IF(Table157[[#This Row],[Payment_Status]]="Paid",1,0)</f>
        <v>0</v>
      </c>
      <c r="P140" s="72">
        <f>IF(Table157[[#This Row],[Payment_Status]]="Unpaid",1,0)</f>
        <v>1</v>
      </c>
      <c r="Q140" s="72">
        <f>IF(Table157[[#This Row],[Payment_Status]]="Pending",1,0)</f>
        <v>0</v>
      </c>
      <c r="R140" s="72" t="s">
        <v>58</v>
      </c>
      <c r="S140" s="72" t="s">
        <v>44</v>
      </c>
      <c r="T140" s="76" t="s">
        <v>51</v>
      </c>
    </row>
    <row r="141" spans="5:20" x14ac:dyDescent="0.3">
      <c r="E141" s="71" t="s">
        <v>224</v>
      </c>
      <c r="F141" s="72" t="s">
        <v>4110</v>
      </c>
      <c r="G141" s="72" t="s">
        <v>6110</v>
      </c>
      <c r="H141" s="72" t="s">
        <v>35</v>
      </c>
      <c r="I141" s="72" t="s">
        <v>8027</v>
      </c>
      <c r="J141" s="72" t="s">
        <v>8022</v>
      </c>
      <c r="K141" s="72">
        <v>717.89</v>
      </c>
      <c r="L141" s="75">
        <v>45701</v>
      </c>
      <c r="M141" s="72" t="str">
        <f>TEXT(Table157[[#This Row],[Billing_Date]],"YYYY")</f>
        <v>2025</v>
      </c>
      <c r="N141" s="72" t="s">
        <v>37</v>
      </c>
      <c r="O141" s="72">
        <f>IF(Table157[[#This Row],[Payment_Status]]="Paid",1,0)</f>
        <v>0</v>
      </c>
      <c r="P141" s="72">
        <f>IF(Table157[[#This Row],[Payment_Status]]="Unpaid",1,0)</f>
        <v>0</v>
      </c>
      <c r="Q141" s="72">
        <f>IF(Table157[[#This Row],[Payment_Status]]="Pending",1,0)</f>
        <v>1</v>
      </c>
      <c r="R141" s="72" t="s">
        <v>58</v>
      </c>
      <c r="S141" s="72" t="s">
        <v>30</v>
      </c>
      <c r="T141" s="76" t="s">
        <v>51</v>
      </c>
    </row>
    <row r="142" spans="5:20" x14ac:dyDescent="0.3">
      <c r="E142" s="71" t="s">
        <v>226</v>
      </c>
      <c r="F142" s="72" t="s">
        <v>4111</v>
      </c>
      <c r="G142" s="72" t="s">
        <v>6111</v>
      </c>
      <c r="H142" s="72" t="s">
        <v>30</v>
      </c>
      <c r="I142" s="72" t="s">
        <v>8026</v>
      </c>
      <c r="J142" s="72" t="s">
        <v>8021</v>
      </c>
      <c r="K142" s="72">
        <v>1691.86</v>
      </c>
      <c r="L142" s="75">
        <v>45793</v>
      </c>
      <c r="M142" s="72" t="str">
        <f>TEXT(Table157[[#This Row],[Billing_Date]],"YYYY")</f>
        <v>2025</v>
      </c>
      <c r="N142" s="72" t="s">
        <v>37</v>
      </c>
      <c r="O142" s="72">
        <f>IF(Table157[[#This Row],[Payment_Status]]="Paid",1,0)</f>
        <v>0</v>
      </c>
      <c r="P142" s="72">
        <f>IF(Table157[[#This Row],[Payment_Status]]="Unpaid",1,0)</f>
        <v>0</v>
      </c>
      <c r="Q142" s="72">
        <f>IF(Table157[[#This Row],[Payment_Status]]="Pending",1,0)</f>
        <v>1</v>
      </c>
      <c r="R142" s="72" t="s">
        <v>38</v>
      </c>
      <c r="S142" s="72" t="s">
        <v>44</v>
      </c>
      <c r="T142" s="76" t="s">
        <v>85</v>
      </c>
    </row>
    <row r="143" spans="5:20" x14ac:dyDescent="0.3">
      <c r="E143" s="71" t="s">
        <v>228</v>
      </c>
      <c r="F143" s="72" t="s">
        <v>4112</v>
      </c>
      <c r="G143" s="72" t="s">
        <v>6112</v>
      </c>
      <c r="H143" s="72" t="s">
        <v>30</v>
      </c>
      <c r="I143" s="72" t="s">
        <v>8030</v>
      </c>
      <c r="J143" s="72" t="s">
        <v>8023</v>
      </c>
      <c r="K143" s="72">
        <v>1411.74</v>
      </c>
      <c r="L143" s="75">
        <v>45845</v>
      </c>
      <c r="M143" s="72" t="str">
        <f>TEXT(Table157[[#This Row],[Billing_Date]],"YYYY")</f>
        <v>2025</v>
      </c>
      <c r="N143" s="72" t="s">
        <v>28</v>
      </c>
      <c r="O143" s="72">
        <f>IF(Table157[[#This Row],[Payment_Status]]="Paid",1,0)</f>
        <v>1</v>
      </c>
      <c r="P143" s="72">
        <f>IF(Table157[[#This Row],[Payment_Status]]="Unpaid",1,0)</f>
        <v>0</v>
      </c>
      <c r="Q143" s="72">
        <f>IF(Table157[[#This Row],[Payment_Status]]="Pending",1,0)</f>
        <v>0</v>
      </c>
      <c r="R143" s="72" t="s">
        <v>43</v>
      </c>
      <c r="S143" s="72" t="s">
        <v>39</v>
      </c>
      <c r="T143" s="76" t="s">
        <v>63</v>
      </c>
    </row>
    <row r="144" spans="5:20" x14ac:dyDescent="0.3">
      <c r="E144" s="71" t="s">
        <v>2133</v>
      </c>
      <c r="F144" s="72" t="s">
        <v>4113</v>
      </c>
      <c r="G144" s="72" t="s">
        <v>6113</v>
      </c>
      <c r="H144" s="72" t="s">
        <v>35</v>
      </c>
      <c r="I144" s="72" t="s">
        <v>8028</v>
      </c>
      <c r="J144" s="72" t="s">
        <v>8022</v>
      </c>
      <c r="K144" s="72">
        <v>2179.58</v>
      </c>
      <c r="L144" s="75">
        <v>45834</v>
      </c>
      <c r="M144" s="72" t="str">
        <f>TEXT(Table157[[#This Row],[Billing_Date]],"YYYY")</f>
        <v>2025</v>
      </c>
      <c r="N144" s="72" t="s">
        <v>49</v>
      </c>
      <c r="O144" s="72">
        <f>IF(Table157[[#This Row],[Payment_Status]]="Paid",1,0)</f>
        <v>0</v>
      </c>
      <c r="P144" s="72">
        <f>IF(Table157[[#This Row],[Payment_Status]]="Unpaid",1,0)</f>
        <v>1</v>
      </c>
      <c r="Q144" s="72">
        <f>IF(Table157[[#This Row],[Payment_Status]]="Pending",1,0)</f>
        <v>0</v>
      </c>
      <c r="R144" s="72" t="s">
        <v>43</v>
      </c>
      <c r="S144" s="72" t="s">
        <v>39</v>
      </c>
      <c r="T144" s="76" t="s">
        <v>31</v>
      </c>
    </row>
    <row r="145" spans="5:20" x14ac:dyDescent="0.3">
      <c r="E145" s="71" t="s">
        <v>232</v>
      </c>
      <c r="F145" s="72" t="s">
        <v>4114</v>
      </c>
      <c r="G145" s="72" t="s">
        <v>6114</v>
      </c>
      <c r="H145" s="72" t="s">
        <v>35</v>
      </c>
      <c r="I145" s="72" t="s">
        <v>8031</v>
      </c>
      <c r="J145" s="72" t="s">
        <v>8024</v>
      </c>
      <c r="K145" s="72">
        <v>1125.1099999999999</v>
      </c>
      <c r="L145" s="75">
        <v>45727</v>
      </c>
      <c r="M145" s="72" t="str">
        <f>TEXT(Table157[[#This Row],[Billing_Date]],"YYYY")</f>
        <v>2025</v>
      </c>
      <c r="N145" s="72" t="s">
        <v>37</v>
      </c>
      <c r="O145" s="72">
        <f>IF(Table157[[#This Row],[Payment_Status]]="Paid",1,0)</f>
        <v>0</v>
      </c>
      <c r="P145" s="72">
        <f>IF(Table157[[#This Row],[Payment_Status]]="Unpaid",1,0)</f>
        <v>0</v>
      </c>
      <c r="Q145" s="72">
        <f>IF(Table157[[#This Row],[Payment_Status]]="Pending",1,0)</f>
        <v>1</v>
      </c>
      <c r="R145" s="72" t="s">
        <v>43</v>
      </c>
      <c r="S145" s="72" t="s">
        <v>44</v>
      </c>
      <c r="T145" s="76" t="s">
        <v>31</v>
      </c>
    </row>
    <row r="146" spans="5:20" x14ac:dyDescent="0.3">
      <c r="E146" s="71" t="s">
        <v>234</v>
      </c>
      <c r="F146" s="72" t="s">
        <v>4115</v>
      </c>
      <c r="G146" s="72" t="s">
        <v>6115</v>
      </c>
      <c r="H146" s="72" t="s">
        <v>35</v>
      </c>
      <c r="I146" s="72" t="s">
        <v>8031</v>
      </c>
      <c r="J146" s="72" t="s">
        <v>8024</v>
      </c>
      <c r="K146" s="72">
        <v>1047.76</v>
      </c>
      <c r="L146" s="75">
        <v>45590</v>
      </c>
      <c r="M146" s="72" t="str">
        <f>TEXT(Table157[[#This Row],[Billing_Date]],"YYYY")</f>
        <v>2024</v>
      </c>
      <c r="N146" s="72" t="s">
        <v>28</v>
      </c>
      <c r="O146" s="72">
        <f>IF(Table157[[#This Row],[Payment_Status]]="Paid",1,0)</f>
        <v>1</v>
      </c>
      <c r="P146" s="72">
        <f>IF(Table157[[#This Row],[Payment_Status]]="Unpaid",1,0)</f>
        <v>0</v>
      </c>
      <c r="Q146" s="72">
        <f>IF(Table157[[#This Row],[Payment_Status]]="Pending",1,0)</f>
        <v>0</v>
      </c>
      <c r="R146" s="72" t="s">
        <v>58</v>
      </c>
      <c r="S146" s="72" t="s">
        <v>39</v>
      </c>
      <c r="T146" s="76" t="s">
        <v>51</v>
      </c>
    </row>
    <row r="147" spans="5:20" x14ac:dyDescent="0.3">
      <c r="E147" s="71" t="s">
        <v>2419</v>
      </c>
      <c r="F147" s="72" t="s">
        <v>6000</v>
      </c>
      <c r="G147" s="72" t="s">
        <v>6116</v>
      </c>
      <c r="H147" s="72" t="s">
        <v>26</v>
      </c>
      <c r="I147" s="72" t="s">
        <v>8029</v>
      </c>
      <c r="J147" s="72" t="s">
        <v>8020</v>
      </c>
      <c r="K147" s="72">
        <v>2079.77</v>
      </c>
      <c r="L147" s="75">
        <v>45848</v>
      </c>
      <c r="M147" s="72" t="str">
        <f>TEXT(Table157[[#This Row],[Billing_Date]],"YYYY")</f>
        <v>2025</v>
      </c>
      <c r="N147" s="72" t="s">
        <v>28</v>
      </c>
      <c r="O147" s="72">
        <f>IF(Table157[[#This Row],[Payment_Status]]="Paid",1,0)</f>
        <v>1</v>
      </c>
      <c r="P147" s="72">
        <f>IF(Table157[[#This Row],[Payment_Status]]="Unpaid",1,0)</f>
        <v>0</v>
      </c>
      <c r="Q147" s="72">
        <f>IF(Table157[[#This Row],[Payment_Status]]="Pending",1,0)</f>
        <v>0</v>
      </c>
      <c r="R147" s="72" t="s">
        <v>50</v>
      </c>
      <c r="S147" s="72" t="s">
        <v>44</v>
      </c>
      <c r="T147" s="76" t="s">
        <v>85</v>
      </c>
    </row>
    <row r="148" spans="5:20" x14ac:dyDescent="0.3">
      <c r="E148" s="71" t="s">
        <v>238</v>
      </c>
      <c r="F148" s="72" t="s">
        <v>4117</v>
      </c>
      <c r="G148" s="72" t="s">
        <v>6117</v>
      </c>
      <c r="H148" s="72" t="s">
        <v>30</v>
      </c>
      <c r="I148" s="72" t="s">
        <v>8028</v>
      </c>
      <c r="J148" s="72" t="s">
        <v>8022</v>
      </c>
      <c r="K148" s="72">
        <v>242.25</v>
      </c>
      <c r="L148" s="75">
        <v>45775</v>
      </c>
      <c r="M148" s="72" t="str">
        <f>TEXT(Table157[[#This Row],[Billing_Date]],"YYYY")</f>
        <v>2025</v>
      </c>
      <c r="N148" s="72" t="s">
        <v>49</v>
      </c>
      <c r="O148" s="72">
        <f>IF(Table157[[#This Row],[Payment_Status]]="Paid",1,0)</f>
        <v>0</v>
      </c>
      <c r="P148" s="72">
        <f>IF(Table157[[#This Row],[Payment_Status]]="Unpaid",1,0)</f>
        <v>1</v>
      </c>
      <c r="Q148" s="72">
        <f>IF(Table157[[#This Row],[Payment_Status]]="Pending",1,0)</f>
        <v>0</v>
      </c>
      <c r="R148" s="72" t="s">
        <v>58</v>
      </c>
      <c r="S148" s="72" t="s">
        <v>30</v>
      </c>
      <c r="T148" s="76" t="s">
        <v>31</v>
      </c>
    </row>
    <row r="149" spans="5:20" x14ac:dyDescent="0.3">
      <c r="E149" s="71" t="s">
        <v>240</v>
      </c>
      <c r="F149" s="72" t="s">
        <v>4118</v>
      </c>
      <c r="G149" s="72" t="s">
        <v>6118</v>
      </c>
      <c r="H149" s="72" t="s">
        <v>30</v>
      </c>
      <c r="I149" s="72" t="s">
        <v>8029</v>
      </c>
      <c r="J149" s="72" t="s">
        <v>8020</v>
      </c>
      <c r="K149" s="72">
        <v>1542.93</v>
      </c>
      <c r="L149" s="75">
        <v>45618</v>
      </c>
      <c r="M149" s="72" t="str">
        <f>TEXT(Table157[[#This Row],[Billing_Date]],"YYYY")</f>
        <v>2024</v>
      </c>
      <c r="N149" s="72" t="s">
        <v>49</v>
      </c>
      <c r="O149" s="72">
        <f>IF(Table157[[#This Row],[Payment_Status]]="Paid",1,0)</f>
        <v>0</v>
      </c>
      <c r="P149" s="72">
        <f>IF(Table157[[#This Row],[Payment_Status]]="Unpaid",1,0)</f>
        <v>1</v>
      </c>
      <c r="Q149" s="72">
        <f>IF(Table157[[#This Row],[Payment_Status]]="Pending",1,0)</f>
        <v>0</v>
      </c>
      <c r="R149" s="72" t="s">
        <v>58</v>
      </c>
      <c r="S149" s="72" t="s">
        <v>30</v>
      </c>
      <c r="T149" s="76" t="s">
        <v>31</v>
      </c>
    </row>
    <row r="150" spans="5:20" x14ac:dyDescent="0.3">
      <c r="E150" s="71" t="s">
        <v>242</v>
      </c>
      <c r="F150" s="72" t="s">
        <v>6001</v>
      </c>
      <c r="G150" s="72" t="s">
        <v>6119</v>
      </c>
      <c r="H150" s="72" t="s">
        <v>35</v>
      </c>
      <c r="I150" s="72" t="s">
        <v>8027</v>
      </c>
      <c r="J150" s="72" t="s">
        <v>8022</v>
      </c>
      <c r="K150" s="72">
        <v>2639.11</v>
      </c>
      <c r="L150" s="75">
        <v>45851</v>
      </c>
      <c r="M150" s="72" t="str">
        <f>TEXT(Table157[[#This Row],[Billing_Date]],"YYYY")</f>
        <v>2025</v>
      </c>
      <c r="N150" s="72" t="s">
        <v>37</v>
      </c>
      <c r="O150" s="72">
        <f>IF(Table157[[#This Row],[Payment_Status]]="Paid",1,0)</f>
        <v>0</v>
      </c>
      <c r="P150" s="72">
        <f>IF(Table157[[#This Row],[Payment_Status]]="Unpaid",1,0)</f>
        <v>0</v>
      </c>
      <c r="Q150" s="72">
        <f>IF(Table157[[#This Row],[Payment_Status]]="Pending",1,0)</f>
        <v>1</v>
      </c>
      <c r="R150" s="72" t="s">
        <v>50</v>
      </c>
      <c r="S150" s="72" t="s">
        <v>39</v>
      </c>
      <c r="T150" s="76" t="s">
        <v>51</v>
      </c>
    </row>
    <row r="151" spans="5:20" x14ac:dyDescent="0.3">
      <c r="E151" s="71" t="s">
        <v>244</v>
      </c>
      <c r="F151" s="72" t="s">
        <v>4120</v>
      </c>
      <c r="G151" s="72" t="s">
        <v>6120</v>
      </c>
      <c r="H151" s="72" t="s">
        <v>30</v>
      </c>
      <c r="I151" s="72" t="s">
        <v>8028</v>
      </c>
      <c r="J151" s="72" t="s">
        <v>8022</v>
      </c>
      <c r="K151" s="72">
        <v>1808.05</v>
      </c>
      <c r="L151" s="75">
        <v>45744</v>
      </c>
      <c r="M151" s="72" t="str">
        <f>TEXT(Table157[[#This Row],[Billing_Date]],"YYYY")</f>
        <v>2025</v>
      </c>
      <c r="N151" s="72" t="s">
        <v>28</v>
      </c>
      <c r="O151" s="72">
        <f>IF(Table157[[#This Row],[Payment_Status]]="Paid",1,0)</f>
        <v>1</v>
      </c>
      <c r="P151" s="72">
        <f>IF(Table157[[#This Row],[Payment_Status]]="Unpaid",1,0)</f>
        <v>0</v>
      </c>
      <c r="Q151" s="72">
        <f>IF(Table157[[#This Row],[Payment_Status]]="Pending",1,0)</f>
        <v>0</v>
      </c>
      <c r="R151" s="72" t="s">
        <v>29</v>
      </c>
      <c r="S151" s="72" t="s">
        <v>44</v>
      </c>
      <c r="T151" s="76" t="s">
        <v>63</v>
      </c>
    </row>
    <row r="152" spans="5:20" x14ac:dyDescent="0.3">
      <c r="E152" s="71" t="s">
        <v>246</v>
      </c>
      <c r="F152" s="72" t="s">
        <v>4121</v>
      </c>
      <c r="G152" s="72" t="s">
        <v>6121</v>
      </c>
      <c r="H152" s="72" t="s">
        <v>35</v>
      </c>
      <c r="I152" s="72" t="s">
        <v>8030</v>
      </c>
      <c r="J152" s="72" t="s">
        <v>8023</v>
      </c>
      <c r="K152" s="72">
        <v>345.91</v>
      </c>
      <c r="L152" s="75">
        <v>45720</v>
      </c>
      <c r="M152" s="72" t="str">
        <f>TEXT(Table157[[#This Row],[Billing_Date]],"YYYY")</f>
        <v>2025</v>
      </c>
      <c r="N152" s="72" t="s">
        <v>28</v>
      </c>
      <c r="O152" s="72">
        <f>IF(Table157[[#This Row],[Payment_Status]]="Paid",1,0)</f>
        <v>1</v>
      </c>
      <c r="P152" s="72">
        <f>IF(Table157[[#This Row],[Payment_Status]]="Unpaid",1,0)</f>
        <v>0</v>
      </c>
      <c r="Q152" s="72">
        <f>IF(Table157[[#This Row],[Payment_Status]]="Pending",1,0)</f>
        <v>0</v>
      </c>
      <c r="R152" s="72" t="s">
        <v>29</v>
      </c>
      <c r="S152" s="72" t="s">
        <v>39</v>
      </c>
      <c r="T152" s="76" t="s">
        <v>51</v>
      </c>
    </row>
    <row r="153" spans="5:20" x14ac:dyDescent="0.3">
      <c r="E153" s="71" t="s">
        <v>248</v>
      </c>
      <c r="F153" s="72" t="s">
        <v>4122</v>
      </c>
      <c r="G153" s="72" t="s">
        <v>6122</v>
      </c>
      <c r="H153" s="72" t="s">
        <v>30</v>
      </c>
      <c r="I153" s="72" t="s">
        <v>8025</v>
      </c>
      <c r="J153" s="72" t="s">
        <v>8020</v>
      </c>
      <c r="K153" s="72">
        <v>1479.38</v>
      </c>
      <c r="L153" s="75">
        <v>45727</v>
      </c>
      <c r="M153" s="72" t="str">
        <f>TEXT(Table157[[#This Row],[Billing_Date]],"YYYY")</f>
        <v>2025</v>
      </c>
      <c r="N153" s="72" t="s">
        <v>37</v>
      </c>
      <c r="O153" s="72">
        <f>IF(Table157[[#This Row],[Payment_Status]]="Paid",1,0)</f>
        <v>0</v>
      </c>
      <c r="P153" s="72">
        <f>IF(Table157[[#This Row],[Payment_Status]]="Unpaid",1,0)</f>
        <v>0</v>
      </c>
      <c r="Q153" s="72">
        <f>IF(Table157[[#This Row],[Payment_Status]]="Pending",1,0)</f>
        <v>1</v>
      </c>
      <c r="R153" s="72" t="s">
        <v>38</v>
      </c>
      <c r="S153" s="72" t="s">
        <v>30</v>
      </c>
      <c r="T153" s="76" t="s">
        <v>45</v>
      </c>
    </row>
    <row r="154" spans="5:20" x14ac:dyDescent="0.3">
      <c r="E154" s="71" t="s">
        <v>250</v>
      </c>
      <c r="F154" s="72" t="s">
        <v>4123</v>
      </c>
      <c r="G154" s="72" t="s">
        <v>6123</v>
      </c>
      <c r="H154" s="72" t="s">
        <v>26</v>
      </c>
      <c r="I154" s="72" t="s">
        <v>8030</v>
      </c>
      <c r="J154" s="72" t="s">
        <v>8023</v>
      </c>
      <c r="K154" s="72">
        <v>2831.19</v>
      </c>
      <c r="L154" s="75">
        <v>45730</v>
      </c>
      <c r="M154" s="72" t="str">
        <f>TEXT(Table157[[#This Row],[Billing_Date]],"YYYY")</f>
        <v>2025</v>
      </c>
      <c r="N154" s="72" t="s">
        <v>37</v>
      </c>
      <c r="O154" s="72">
        <f>IF(Table157[[#This Row],[Payment_Status]]="Paid",1,0)</f>
        <v>0</v>
      </c>
      <c r="P154" s="72">
        <f>IF(Table157[[#This Row],[Payment_Status]]="Unpaid",1,0)</f>
        <v>0</v>
      </c>
      <c r="Q154" s="72">
        <f>IF(Table157[[#This Row],[Payment_Status]]="Pending",1,0)</f>
        <v>1</v>
      </c>
      <c r="R154" s="72" t="s">
        <v>43</v>
      </c>
      <c r="S154" s="72" t="s">
        <v>39</v>
      </c>
      <c r="T154" s="76" t="s">
        <v>45</v>
      </c>
    </row>
    <row r="155" spans="5:20" x14ac:dyDescent="0.3">
      <c r="E155" s="71" t="s">
        <v>252</v>
      </c>
      <c r="F155" s="72" t="s">
        <v>4124</v>
      </c>
      <c r="G155" s="72" t="s">
        <v>6124</v>
      </c>
      <c r="H155" s="72" t="s">
        <v>26</v>
      </c>
      <c r="I155" s="72" t="s">
        <v>8028</v>
      </c>
      <c r="J155" s="72" t="s">
        <v>8022</v>
      </c>
      <c r="K155" s="72">
        <v>1139.9100000000001</v>
      </c>
      <c r="L155" s="75">
        <v>45810</v>
      </c>
      <c r="M155" s="72" t="str">
        <f>TEXT(Table157[[#This Row],[Billing_Date]],"YYYY")</f>
        <v>2025</v>
      </c>
      <c r="N155" s="72" t="s">
        <v>28</v>
      </c>
      <c r="O155" s="72">
        <f>IF(Table157[[#This Row],[Payment_Status]]="Paid",1,0)</f>
        <v>1</v>
      </c>
      <c r="P155" s="72">
        <f>IF(Table157[[#This Row],[Payment_Status]]="Unpaid",1,0)</f>
        <v>0</v>
      </c>
      <c r="Q155" s="72">
        <f>IF(Table157[[#This Row],[Payment_Status]]="Pending",1,0)</f>
        <v>0</v>
      </c>
      <c r="R155" s="72" t="s">
        <v>50</v>
      </c>
      <c r="S155" s="72" t="s">
        <v>44</v>
      </c>
      <c r="T155" s="76" t="s">
        <v>51</v>
      </c>
    </row>
    <row r="156" spans="5:20" x14ac:dyDescent="0.3">
      <c r="E156" s="71" t="s">
        <v>254</v>
      </c>
      <c r="F156" s="72" t="s">
        <v>4125</v>
      </c>
      <c r="G156" s="72" t="s">
        <v>6125</v>
      </c>
      <c r="H156" s="72" t="s">
        <v>35</v>
      </c>
      <c r="I156" s="72" t="s">
        <v>8031</v>
      </c>
      <c r="J156" s="72" t="s">
        <v>8024</v>
      </c>
      <c r="K156" s="72">
        <v>1663.41</v>
      </c>
      <c r="L156" s="75">
        <v>45791</v>
      </c>
      <c r="M156" s="72" t="str">
        <f>TEXT(Table157[[#This Row],[Billing_Date]],"YYYY")</f>
        <v>2025</v>
      </c>
      <c r="N156" s="72" t="s">
        <v>49</v>
      </c>
      <c r="O156" s="72">
        <f>IF(Table157[[#This Row],[Payment_Status]]="Paid",1,0)</f>
        <v>0</v>
      </c>
      <c r="P156" s="72">
        <f>IF(Table157[[#This Row],[Payment_Status]]="Unpaid",1,0)</f>
        <v>1</v>
      </c>
      <c r="Q156" s="72">
        <f>IF(Table157[[#This Row],[Payment_Status]]="Pending",1,0)</f>
        <v>0</v>
      </c>
      <c r="R156" s="72" t="s">
        <v>29</v>
      </c>
      <c r="S156" s="72" t="s">
        <v>30</v>
      </c>
      <c r="T156" s="76" t="s">
        <v>51</v>
      </c>
    </row>
    <row r="157" spans="5:20" x14ac:dyDescent="0.3">
      <c r="E157" s="71" t="s">
        <v>256</v>
      </c>
      <c r="F157" s="72" t="s">
        <v>4126</v>
      </c>
      <c r="G157" s="72" t="s">
        <v>6126</v>
      </c>
      <c r="H157" s="72" t="s">
        <v>35</v>
      </c>
      <c r="I157" s="72" t="s">
        <v>8028</v>
      </c>
      <c r="J157" s="72" t="s">
        <v>8022</v>
      </c>
      <c r="K157" s="72">
        <v>645.73</v>
      </c>
      <c r="L157" s="75">
        <v>45784</v>
      </c>
      <c r="M157" s="72" t="str">
        <f>TEXT(Table157[[#This Row],[Billing_Date]],"YYYY")</f>
        <v>2025</v>
      </c>
      <c r="N157" s="72" t="s">
        <v>49</v>
      </c>
      <c r="O157" s="72">
        <f>IF(Table157[[#This Row],[Payment_Status]]="Paid",1,0)</f>
        <v>0</v>
      </c>
      <c r="P157" s="72">
        <f>IF(Table157[[#This Row],[Payment_Status]]="Unpaid",1,0)</f>
        <v>1</v>
      </c>
      <c r="Q157" s="72">
        <f>IF(Table157[[#This Row],[Payment_Status]]="Pending",1,0)</f>
        <v>0</v>
      </c>
      <c r="R157" s="72" t="s">
        <v>58</v>
      </c>
      <c r="S157" s="72" t="s">
        <v>44</v>
      </c>
      <c r="T157" s="76" t="s">
        <v>51</v>
      </c>
    </row>
    <row r="158" spans="5:20" x14ac:dyDescent="0.3">
      <c r="E158" s="71" t="s">
        <v>258</v>
      </c>
      <c r="F158" s="72" t="s">
        <v>4127</v>
      </c>
      <c r="G158" s="72" t="s">
        <v>6127</v>
      </c>
      <c r="H158" s="72" t="s">
        <v>30</v>
      </c>
      <c r="I158" s="72" t="s">
        <v>8030</v>
      </c>
      <c r="J158" s="72" t="s">
        <v>8023</v>
      </c>
      <c r="K158" s="72">
        <v>1306.3</v>
      </c>
      <c r="L158" s="75">
        <v>45851</v>
      </c>
      <c r="M158" s="72" t="str">
        <f>TEXT(Table157[[#This Row],[Billing_Date]],"YYYY")</f>
        <v>2025</v>
      </c>
      <c r="N158" s="72" t="s">
        <v>28</v>
      </c>
      <c r="O158" s="72">
        <f>IF(Table157[[#This Row],[Payment_Status]]="Paid",1,0)</f>
        <v>1</v>
      </c>
      <c r="P158" s="72">
        <f>IF(Table157[[#This Row],[Payment_Status]]="Unpaid",1,0)</f>
        <v>0</v>
      </c>
      <c r="Q158" s="72">
        <f>IF(Table157[[#This Row],[Payment_Status]]="Pending",1,0)</f>
        <v>0</v>
      </c>
      <c r="R158" s="72" t="s">
        <v>29</v>
      </c>
      <c r="S158" s="72" t="s">
        <v>30</v>
      </c>
      <c r="T158" s="76" t="s">
        <v>85</v>
      </c>
    </row>
    <row r="159" spans="5:20" x14ac:dyDescent="0.3">
      <c r="E159" s="71" t="s">
        <v>260</v>
      </c>
      <c r="F159" s="72" t="s">
        <v>4128</v>
      </c>
      <c r="G159" s="72" t="s">
        <v>6128</v>
      </c>
      <c r="H159" s="72" t="s">
        <v>35</v>
      </c>
      <c r="I159" s="72" t="s">
        <v>8029</v>
      </c>
      <c r="J159" s="72" t="s">
        <v>8020</v>
      </c>
      <c r="K159" s="72">
        <v>109.43</v>
      </c>
      <c r="L159" s="75">
        <v>45804</v>
      </c>
      <c r="M159" s="72" t="str">
        <f>TEXT(Table157[[#This Row],[Billing_Date]],"YYYY")</f>
        <v>2025</v>
      </c>
      <c r="N159" s="72" t="s">
        <v>28</v>
      </c>
      <c r="O159" s="72">
        <f>IF(Table157[[#This Row],[Payment_Status]]="Paid",1,0)</f>
        <v>1</v>
      </c>
      <c r="P159" s="72">
        <f>IF(Table157[[#This Row],[Payment_Status]]="Unpaid",1,0)</f>
        <v>0</v>
      </c>
      <c r="Q159" s="72">
        <f>IF(Table157[[#This Row],[Payment_Status]]="Pending",1,0)</f>
        <v>0</v>
      </c>
      <c r="R159" s="72" t="s">
        <v>50</v>
      </c>
      <c r="S159" s="72" t="s">
        <v>30</v>
      </c>
      <c r="T159" s="76" t="s">
        <v>51</v>
      </c>
    </row>
    <row r="160" spans="5:20" x14ac:dyDescent="0.3">
      <c r="E160" s="71" t="s">
        <v>262</v>
      </c>
      <c r="F160" s="72" t="s">
        <v>4129</v>
      </c>
      <c r="G160" s="72" t="s">
        <v>6129</v>
      </c>
      <c r="H160" s="72" t="s">
        <v>26</v>
      </c>
      <c r="I160" s="72" t="s">
        <v>8029</v>
      </c>
      <c r="J160" s="72" t="s">
        <v>8020</v>
      </c>
      <c r="K160" s="72">
        <v>2277.5</v>
      </c>
      <c r="L160" s="75">
        <v>45834</v>
      </c>
      <c r="M160" s="72" t="str">
        <f>TEXT(Table157[[#This Row],[Billing_Date]],"YYYY")</f>
        <v>2025</v>
      </c>
      <c r="N160" s="72" t="s">
        <v>37</v>
      </c>
      <c r="O160" s="72">
        <f>IF(Table157[[#This Row],[Payment_Status]]="Paid",1,0)</f>
        <v>0</v>
      </c>
      <c r="P160" s="72">
        <f>IF(Table157[[#This Row],[Payment_Status]]="Unpaid",1,0)</f>
        <v>0</v>
      </c>
      <c r="Q160" s="72">
        <f>IF(Table157[[#This Row],[Payment_Status]]="Pending",1,0)</f>
        <v>1</v>
      </c>
      <c r="R160" s="72" t="s">
        <v>50</v>
      </c>
      <c r="S160" s="72" t="s">
        <v>30</v>
      </c>
      <c r="T160" s="76" t="s">
        <v>45</v>
      </c>
    </row>
    <row r="161" spans="5:20" x14ac:dyDescent="0.3">
      <c r="E161" s="71" t="s">
        <v>264</v>
      </c>
      <c r="F161" s="72" t="s">
        <v>4130</v>
      </c>
      <c r="G161" s="72" t="s">
        <v>6130</v>
      </c>
      <c r="H161" s="72" t="s">
        <v>30</v>
      </c>
      <c r="I161" s="72" t="s">
        <v>8030</v>
      </c>
      <c r="J161" s="72" t="s">
        <v>8023</v>
      </c>
      <c r="K161" s="72">
        <v>566.98</v>
      </c>
      <c r="L161" s="75">
        <v>45764</v>
      </c>
      <c r="M161" s="72" t="str">
        <f>TEXT(Table157[[#This Row],[Billing_Date]],"YYYY")</f>
        <v>2025</v>
      </c>
      <c r="N161" s="72" t="s">
        <v>37</v>
      </c>
      <c r="O161" s="72">
        <f>IF(Table157[[#This Row],[Payment_Status]]="Paid",1,0)</f>
        <v>0</v>
      </c>
      <c r="P161" s="72">
        <f>IF(Table157[[#This Row],[Payment_Status]]="Unpaid",1,0)</f>
        <v>0</v>
      </c>
      <c r="Q161" s="72">
        <f>IF(Table157[[#This Row],[Payment_Status]]="Pending",1,0)</f>
        <v>1</v>
      </c>
      <c r="R161" s="72" t="s">
        <v>58</v>
      </c>
      <c r="S161" s="72" t="s">
        <v>30</v>
      </c>
      <c r="T161" s="76" t="s">
        <v>31</v>
      </c>
    </row>
    <row r="162" spans="5:20" x14ac:dyDescent="0.3">
      <c r="E162" s="71" t="s">
        <v>104</v>
      </c>
      <c r="F162" s="72" t="s">
        <v>4131</v>
      </c>
      <c r="G162" s="72" t="s">
        <v>6131</v>
      </c>
      <c r="H162" s="72" t="s">
        <v>35</v>
      </c>
      <c r="I162" s="72" t="s">
        <v>8029</v>
      </c>
      <c r="J162" s="72" t="s">
        <v>8020</v>
      </c>
      <c r="K162" s="72">
        <v>2365</v>
      </c>
      <c r="L162" s="75">
        <v>45841</v>
      </c>
      <c r="M162" s="72" t="str">
        <f>TEXT(Table157[[#This Row],[Billing_Date]],"YYYY")</f>
        <v>2025</v>
      </c>
      <c r="N162" s="72" t="s">
        <v>37</v>
      </c>
      <c r="O162" s="72">
        <f>IF(Table157[[#This Row],[Payment_Status]]="Paid",1,0)</f>
        <v>0</v>
      </c>
      <c r="P162" s="72">
        <f>IF(Table157[[#This Row],[Payment_Status]]="Unpaid",1,0)</f>
        <v>0</v>
      </c>
      <c r="Q162" s="72">
        <f>IF(Table157[[#This Row],[Payment_Status]]="Pending",1,0)</f>
        <v>1</v>
      </c>
      <c r="R162" s="72" t="s">
        <v>29</v>
      </c>
      <c r="S162" s="72" t="s">
        <v>39</v>
      </c>
      <c r="T162" s="76" t="s">
        <v>85</v>
      </c>
    </row>
    <row r="163" spans="5:20" x14ac:dyDescent="0.3">
      <c r="E163" s="71" t="s">
        <v>268</v>
      </c>
      <c r="F163" s="72" t="s">
        <v>4132</v>
      </c>
      <c r="G163" s="72" t="s">
        <v>6132</v>
      </c>
      <c r="H163" s="72" t="s">
        <v>35</v>
      </c>
      <c r="I163" s="72" t="s">
        <v>8026</v>
      </c>
      <c r="J163" s="72" t="s">
        <v>8021</v>
      </c>
      <c r="K163" s="72">
        <v>2153.38</v>
      </c>
      <c r="L163" s="75">
        <v>45669</v>
      </c>
      <c r="M163" s="72" t="str">
        <f>TEXT(Table157[[#This Row],[Billing_Date]],"YYYY")</f>
        <v>2025</v>
      </c>
      <c r="N163" s="72" t="s">
        <v>37</v>
      </c>
      <c r="O163" s="72">
        <f>IF(Table157[[#This Row],[Payment_Status]]="Paid",1,0)</f>
        <v>0</v>
      </c>
      <c r="P163" s="72">
        <f>IF(Table157[[#This Row],[Payment_Status]]="Unpaid",1,0)</f>
        <v>0</v>
      </c>
      <c r="Q163" s="72">
        <f>IF(Table157[[#This Row],[Payment_Status]]="Pending",1,0)</f>
        <v>1</v>
      </c>
      <c r="R163" s="72" t="s">
        <v>43</v>
      </c>
      <c r="S163" s="72" t="s">
        <v>44</v>
      </c>
      <c r="T163" s="76" t="s">
        <v>85</v>
      </c>
    </row>
    <row r="164" spans="5:20" x14ac:dyDescent="0.3">
      <c r="E164" s="71" t="s">
        <v>270</v>
      </c>
      <c r="F164" s="72" t="s">
        <v>4133</v>
      </c>
      <c r="G164" s="72" t="s">
        <v>6133</v>
      </c>
      <c r="H164" s="72" t="s">
        <v>26</v>
      </c>
      <c r="I164" s="72" t="s">
        <v>8031</v>
      </c>
      <c r="J164" s="72" t="s">
        <v>8024</v>
      </c>
      <c r="K164" s="72">
        <v>912.46</v>
      </c>
      <c r="L164" s="75">
        <v>45580</v>
      </c>
      <c r="M164" s="72" t="str">
        <f>TEXT(Table157[[#This Row],[Billing_Date]],"YYYY")</f>
        <v>2024</v>
      </c>
      <c r="N164" s="72" t="s">
        <v>37</v>
      </c>
      <c r="O164" s="72">
        <f>IF(Table157[[#This Row],[Payment_Status]]="Paid",1,0)</f>
        <v>0</v>
      </c>
      <c r="P164" s="72">
        <f>IF(Table157[[#This Row],[Payment_Status]]="Unpaid",1,0)</f>
        <v>0</v>
      </c>
      <c r="Q164" s="72">
        <f>IF(Table157[[#This Row],[Payment_Status]]="Pending",1,0)</f>
        <v>1</v>
      </c>
      <c r="R164" s="72" t="s">
        <v>38</v>
      </c>
      <c r="S164" s="72" t="s">
        <v>39</v>
      </c>
      <c r="T164" s="76" t="s">
        <v>63</v>
      </c>
    </row>
    <row r="165" spans="5:20" x14ac:dyDescent="0.3">
      <c r="E165" s="71" t="s">
        <v>272</v>
      </c>
      <c r="F165" s="72" t="s">
        <v>4134</v>
      </c>
      <c r="G165" s="72" t="s">
        <v>6134</v>
      </c>
      <c r="H165" s="72" t="s">
        <v>30</v>
      </c>
      <c r="I165" s="72" t="s">
        <v>8031</v>
      </c>
      <c r="J165" s="72" t="s">
        <v>8024</v>
      </c>
      <c r="K165" s="72">
        <v>1180.69</v>
      </c>
      <c r="L165" s="75">
        <v>45685</v>
      </c>
      <c r="M165" s="72" t="str">
        <f>TEXT(Table157[[#This Row],[Billing_Date]],"YYYY")</f>
        <v>2025</v>
      </c>
      <c r="N165" s="72" t="s">
        <v>49</v>
      </c>
      <c r="O165" s="72">
        <f>IF(Table157[[#This Row],[Payment_Status]]="Paid",1,0)</f>
        <v>0</v>
      </c>
      <c r="P165" s="72">
        <f>IF(Table157[[#This Row],[Payment_Status]]="Unpaid",1,0)</f>
        <v>1</v>
      </c>
      <c r="Q165" s="72">
        <f>IF(Table157[[#This Row],[Payment_Status]]="Pending",1,0)</f>
        <v>0</v>
      </c>
      <c r="R165" s="72" t="s">
        <v>58</v>
      </c>
      <c r="S165" s="72" t="s">
        <v>44</v>
      </c>
      <c r="T165" s="76" t="s">
        <v>45</v>
      </c>
    </row>
    <row r="166" spans="5:20" x14ac:dyDescent="0.3">
      <c r="E166" s="71" t="s">
        <v>274</v>
      </c>
      <c r="F166" s="72" t="s">
        <v>4135</v>
      </c>
      <c r="G166" s="72" t="s">
        <v>6135</v>
      </c>
      <c r="H166" s="72" t="s">
        <v>35</v>
      </c>
      <c r="I166" s="72" t="s">
        <v>8031</v>
      </c>
      <c r="J166" s="72" t="s">
        <v>8024</v>
      </c>
      <c r="K166" s="72">
        <v>1198.28</v>
      </c>
      <c r="L166" s="75">
        <v>45797</v>
      </c>
      <c r="M166" s="72" t="str">
        <f>TEXT(Table157[[#This Row],[Billing_Date]],"YYYY")</f>
        <v>2025</v>
      </c>
      <c r="N166" s="72" t="s">
        <v>28</v>
      </c>
      <c r="O166" s="72">
        <f>IF(Table157[[#This Row],[Payment_Status]]="Paid",1,0)</f>
        <v>1</v>
      </c>
      <c r="P166" s="72">
        <f>IF(Table157[[#This Row],[Payment_Status]]="Unpaid",1,0)</f>
        <v>0</v>
      </c>
      <c r="Q166" s="72">
        <f>IF(Table157[[#This Row],[Payment_Status]]="Pending",1,0)</f>
        <v>0</v>
      </c>
      <c r="R166" s="72" t="s">
        <v>29</v>
      </c>
      <c r="S166" s="72" t="s">
        <v>30</v>
      </c>
      <c r="T166" s="76" t="s">
        <v>45</v>
      </c>
    </row>
    <row r="167" spans="5:20" x14ac:dyDescent="0.3">
      <c r="E167" s="71" t="s">
        <v>276</v>
      </c>
      <c r="F167" s="72" t="s">
        <v>4136</v>
      </c>
      <c r="G167" s="72" t="s">
        <v>6136</v>
      </c>
      <c r="H167" s="72" t="s">
        <v>26</v>
      </c>
      <c r="I167" s="72" t="s">
        <v>8029</v>
      </c>
      <c r="J167" s="72" t="s">
        <v>8020</v>
      </c>
      <c r="K167" s="72">
        <v>2676.12</v>
      </c>
      <c r="L167" s="75">
        <v>45744</v>
      </c>
      <c r="M167" s="72" t="str">
        <f>TEXT(Table157[[#This Row],[Billing_Date]],"YYYY")</f>
        <v>2025</v>
      </c>
      <c r="N167" s="72" t="s">
        <v>49</v>
      </c>
      <c r="O167" s="72">
        <f>IF(Table157[[#This Row],[Payment_Status]]="Paid",1,0)</f>
        <v>0</v>
      </c>
      <c r="P167" s="72">
        <f>IF(Table157[[#This Row],[Payment_Status]]="Unpaid",1,0)</f>
        <v>1</v>
      </c>
      <c r="Q167" s="72">
        <f>IF(Table157[[#This Row],[Payment_Status]]="Pending",1,0)</f>
        <v>0</v>
      </c>
      <c r="R167" s="72" t="s">
        <v>38</v>
      </c>
      <c r="S167" s="72" t="s">
        <v>39</v>
      </c>
      <c r="T167" s="76" t="s">
        <v>85</v>
      </c>
    </row>
    <row r="168" spans="5:20" x14ac:dyDescent="0.3">
      <c r="E168" s="71" t="s">
        <v>278</v>
      </c>
      <c r="F168" s="72" t="s">
        <v>4137</v>
      </c>
      <c r="G168" s="72" t="s">
        <v>6137</v>
      </c>
      <c r="H168" s="72" t="s">
        <v>30</v>
      </c>
      <c r="I168" s="72" t="s">
        <v>8029</v>
      </c>
      <c r="J168" s="72" t="s">
        <v>8020</v>
      </c>
      <c r="K168" s="72">
        <v>2210.81</v>
      </c>
      <c r="L168" s="75">
        <v>45718</v>
      </c>
      <c r="M168" s="72" t="str">
        <f>TEXT(Table157[[#This Row],[Billing_Date]],"YYYY")</f>
        <v>2025</v>
      </c>
      <c r="N168" s="72" t="s">
        <v>49</v>
      </c>
      <c r="O168" s="72">
        <f>IF(Table157[[#This Row],[Payment_Status]]="Paid",1,0)</f>
        <v>0</v>
      </c>
      <c r="P168" s="72">
        <f>IF(Table157[[#This Row],[Payment_Status]]="Unpaid",1,0)</f>
        <v>1</v>
      </c>
      <c r="Q168" s="72">
        <f>IF(Table157[[#This Row],[Payment_Status]]="Pending",1,0)</f>
        <v>0</v>
      </c>
      <c r="R168" s="72" t="s">
        <v>29</v>
      </c>
      <c r="S168" s="72" t="s">
        <v>44</v>
      </c>
      <c r="T168" s="76" t="s">
        <v>31</v>
      </c>
    </row>
    <row r="169" spans="5:20" x14ac:dyDescent="0.3">
      <c r="E169" s="71" t="s">
        <v>1290</v>
      </c>
      <c r="F169" s="72" t="s">
        <v>4138</v>
      </c>
      <c r="G169" s="72" t="s">
        <v>6138</v>
      </c>
      <c r="H169" s="72" t="s">
        <v>26</v>
      </c>
      <c r="I169" s="72" t="s">
        <v>8027</v>
      </c>
      <c r="J169" s="72" t="s">
        <v>8022</v>
      </c>
      <c r="K169" s="72">
        <v>1197.07</v>
      </c>
      <c r="L169" s="75">
        <v>45646</v>
      </c>
      <c r="M169" s="72" t="str">
        <f>TEXT(Table157[[#This Row],[Billing_Date]],"YYYY")</f>
        <v>2024</v>
      </c>
      <c r="N169" s="72" t="s">
        <v>37</v>
      </c>
      <c r="O169" s="72">
        <f>IF(Table157[[#This Row],[Payment_Status]]="Paid",1,0)</f>
        <v>0</v>
      </c>
      <c r="P169" s="72">
        <f>IF(Table157[[#This Row],[Payment_Status]]="Unpaid",1,0)</f>
        <v>0</v>
      </c>
      <c r="Q169" s="72">
        <f>IF(Table157[[#This Row],[Payment_Status]]="Pending",1,0)</f>
        <v>1</v>
      </c>
      <c r="R169" s="72" t="s">
        <v>50</v>
      </c>
      <c r="S169" s="72" t="s">
        <v>39</v>
      </c>
      <c r="T169" s="76" t="s">
        <v>85</v>
      </c>
    </row>
    <row r="170" spans="5:20" x14ac:dyDescent="0.3">
      <c r="E170" s="71" t="s">
        <v>282</v>
      </c>
      <c r="F170" s="72" t="s">
        <v>4139</v>
      </c>
      <c r="G170" s="72" t="s">
        <v>6139</v>
      </c>
      <c r="H170" s="72" t="s">
        <v>30</v>
      </c>
      <c r="I170" s="72" t="s">
        <v>8027</v>
      </c>
      <c r="J170" s="72" t="s">
        <v>8022</v>
      </c>
      <c r="K170" s="72">
        <v>947.98</v>
      </c>
      <c r="L170" s="75">
        <v>45646</v>
      </c>
      <c r="M170" s="72" t="str">
        <f>TEXT(Table157[[#This Row],[Billing_Date]],"YYYY")</f>
        <v>2024</v>
      </c>
      <c r="N170" s="72" t="s">
        <v>49</v>
      </c>
      <c r="O170" s="72">
        <f>IF(Table157[[#This Row],[Payment_Status]]="Paid",1,0)</f>
        <v>0</v>
      </c>
      <c r="P170" s="72">
        <f>IF(Table157[[#This Row],[Payment_Status]]="Unpaid",1,0)</f>
        <v>1</v>
      </c>
      <c r="Q170" s="72">
        <f>IF(Table157[[#This Row],[Payment_Status]]="Pending",1,0)</f>
        <v>0</v>
      </c>
      <c r="R170" s="72" t="s">
        <v>38</v>
      </c>
      <c r="S170" s="72" t="s">
        <v>44</v>
      </c>
      <c r="T170" s="76" t="s">
        <v>31</v>
      </c>
    </row>
    <row r="171" spans="5:20" x14ac:dyDescent="0.3">
      <c r="E171" s="71" t="s">
        <v>284</v>
      </c>
      <c r="F171" s="72" t="s">
        <v>4140</v>
      </c>
      <c r="G171" s="72" t="s">
        <v>6140</v>
      </c>
      <c r="H171" s="72" t="s">
        <v>26</v>
      </c>
      <c r="I171" s="72" t="s">
        <v>8031</v>
      </c>
      <c r="J171" s="72" t="s">
        <v>8024</v>
      </c>
      <c r="K171" s="72">
        <v>2454.64</v>
      </c>
      <c r="L171" s="75">
        <v>45543</v>
      </c>
      <c r="M171" s="72" t="str">
        <f>TEXT(Table157[[#This Row],[Billing_Date]],"YYYY")</f>
        <v>2024</v>
      </c>
      <c r="N171" s="72" t="s">
        <v>37</v>
      </c>
      <c r="O171" s="72">
        <f>IF(Table157[[#This Row],[Payment_Status]]="Paid",1,0)</f>
        <v>0</v>
      </c>
      <c r="P171" s="72">
        <f>IF(Table157[[#This Row],[Payment_Status]]="Unpaid",1,0)</f>
        <v>0</v>
      </c>
      <c r="Q171" s="72">
        <f>IF(Table157[[#This Row],[Payment_Status]]="Pending",1,0)</f>
        <v>1</v>
      </c>
      <c r="R171" s="72" t="s">
        <v>43</v>
      </c>
      <c r="S171" s="72" t="s">
        <v>30</v>
      </c>
      <c r="T171" s="76" t="s">
        <v>31</v>
      </c>
    </row>
    <row r="172" spans="5:20" x14ac:dyDescent="0.3">
      <c r="E172" s="71" t="s">
        <v>54</v>
      </c>
      <c r="F172" s="72" t="s">
        <v>4141</v>
      </c>
      <c r="G172" s="72" t="s">
        <v>6141</v>
      </c>
      <c r="H172" s="72" t="s">
        <v>35</v>
      </c>
      <c r="I172" s="72" t="s">
        <v>8026</v>
      </c>
      <c r="J172" s="72" t="s">
        <v>8021</v>
      </c>
      <c r="K172" s="72">
        <v>1572.11</v>
      </c>
      <c r="L172" s="75">
        <v>45682</v>
      </c>
      <c r="M172" s="72" t="str">
        <f>TEXT(Table157[[#This Row],[Billing_Date]],"YYYY")</f>
        <v>2025</v>
      </c>
      <c r="N172" s="72" t="s">
        <v>49</v>
      </c>
      <c r="O172" s="72">
        <f>IF(Table157[[#This Row],[Payment_Status]]="Paid",1,0)</f>
        <v>0</v>
      </c>
      <c r="P172" s="72">
        <f>IF(Table157[[#This Row],[Payment_Status]]="Unpaid",1,0)</f>
        <v>1</v>
      </c>
      <c r="Q172" s="72">
        <f>IF(Table157[[#This Row],[Payment_Status]]="Pending",1,0)</f>
        <v>0</v>
      </c>
      <c r="R172" s="72" t="s">
        <v>29</v>
      </c>
      <c r="S172" s="72" t="s">
        <v>30</v>
      </c>
      <c r="T172" s="76" t="s">
        <v>45</v>
      </c>
    </row>
    <row r="173" spans="5:20" x14ac:dyDescent="0.3">
      <c r="E173" s="71" t="s">
        <v>288</v>
      </c>
      <c r="F173" s="72" t="s">
        <v>4142</v>
      </c>
      <c r="G173" s="72" t="s">
        <v>6142</v>
      </c>
      <c r="H173" s="72" t="s">
        <v>26</v>
      </c>
      <c r="I173" s="72" t="s">
        <v>8027</v>
      </c>
      <c r="J173" s="72" t="s">
        <v>8022</v>
      </c>
      <c r="K173" s="72">
        <v>3429.03</v>
      </c>
      <c r="L173" s="75">
        <v>45637</v>
      </c>
      <c r="M173" s="72" t="str">
        <f>TEXT(Table157[[#This Row],[Billing_Date]],"YYYY")</f>
        <v>2024</v>
      </c>
      <c r="N173" s="72" t="s">
        <v>37</v>
      </c>
      <c r="O173" s="72">
        <f>IF(Table157[[#This Row],[Payment_Status]]="Paid",1,0)</f>
        <v>0</v>
      </c>
      <c r="P173" s="72">
        <f>IF(Table157[[#This Row],[Payment_Status]]="Unpaid",1,0)</f>
        <v>0</v>
      </c>
      <c r="Q173" s="72">
        <f>IF(Table157[[#This Row],[Payment_Status]]="Pending",1,0)</f>
        <v>1</v>
      </c>
      <c r="R173" s="72" t="s">
        <v>29</v>
      </c>
      <c r="S173" s="72" t="s">
        <v>44</v>
      </c>
      <c r="T173" s="76" t="s">
        <v>31</v>
      </c>
    </row>
    <row r="174" spans="5:20" x14ac:dyDescent="0.3">
      <c r="E174" s="71" t="s">
        <v>290</v>
      </c>
      <c r="F174" s="72" t="s">
        <v>4143</v>
      </c>
      <c r="G174" s="72" t="s">
        <v>6143</v>
      </c>
      <c r="H174" s="72" t="s">
        <v>26</v>
      </c>
      <c r="I174" s="72" t="s">
        <v>8027</v>
      </c>
      <c r="J174" s="72" t="s">
        <v>8022</v>
      </c>
      <c r="K174" s="72">
        <v>857.45</v>
      </c>
      <c r="L174" s="75">
        <v>45771</v>
      </c>
      <c r="M174" s="72" t="str">
        <f>TEXT(Table157[[#This Row],[Billing_Date]],"YYYY")</f>
        <v>2025</v>
      </c>
      <c r="N174" s="72" t="s">
        <v>49</v>
      </c>
      <c r="O174" s="72">
        <f>IF(Table157[[#This Row],[Payment_Status]]="Paid",1,0)</f>
        <v>0</v>
      </c>
      <c r="P174" s="72">
        <f>IF(Table157[[#This Row],[Payment_Status]]="Unpaid",1,0)</f>
        <v>1</v>
      </c>
      <c r="Q174" s="72">
        <f>IF(Table157[[#This Row],[Payment_Status]]="Pending",1,0)</f>
        <v>0</v>
      </c>
      <c r="R174" s="72" t="s">
        <v>50</v>
      </c>
      <c r="S174" s="72" t="s">
        <v>39</v>
      </c>
      <c r="T174" s="76" t="s">
        <v>63</v>
      </c>
    </row>
    <row r="175" spans="5:20" x14ac:dyDescent="0.3">
      <c r="E175" s="71" t="s">
        <v>292</v>
      </c>
      <c r="F175" s="72" t="s">
        <v>6002</v>
      </c>
      <c r="G175" s="72" t="s">
        <v>6144</v>
      </c>
      <c r="H175" s="72" t="s">
        <v>26</v>
      </c>
      <c r="I175" s="72" t="s">
        <v>8029</v>
      </c>
      <c r="J175" s="72" t="s">
        <v>8020</v>
      </c>
      <c r="K175" s="72">
        <v>1169.04</v>
      </c>
      <c r="L175" s="75">
        <v>45750</v>
      </c>
      <c r="M175" s="72" t="str">
        <f>TEXT(Table157[[#This Row],[Billing_Date]],"YYYY")</f>
        <v>2025</v>
      </c>
      <c r="N175" s="72" t="s">
        <v>37</v>
      </c>
      <c r="O175" s="72">
        <f>IF(Table157[[#This Row],[Payment_Status]]="Paid",1,0)</f>
        <v>0</v>
      </c>
      <c r="P175" s="72">
        <f>IF(Table157[[#This Row],[Payment_Status]]="Unpaid",1,0)</f>
        <v>0</v>
      </c>
      <c r="Q175" s="72">
        <f>IF(Table157[[#This Row],[Payment_Status]]="Pending",1,0)</f>
        <v>1</v>
      </c>
      <c r="R175" s="72" t="s">
        <v>38</v>
      </c>
      <c r="S175" s="72" t="s">
        <v>30</v>
      </c>
      <c r="T175" s="76" t="s">
        <v>51</v>
      </c>
    </row>
    <row r="176" spans="5:20" x14ac:dyDescent="0.3">
      <c r="E176" s="71" t="s">
        <v>294</v>
      </c>
      <c r="F176" s="72" t="s">
        <v>4145</v>
      </c>
      <c r="G176" s="72" t="s">
        <v>6145</v>
      </c>
      <c r="H176" s="72" t="s">
        <v>30</v>
      </c>
      <c r="I176" s="72" t="s">
        <v>8026</v>
      </c>
      <c r="J176" s="72" t="s">
        <v>8021</v>
      </c>
      <c r="K176" s="72">
        <v>1866.41</v>
      </c>
      <c r="L176" s="75">
        <v>45820</v>
      </c>
      <c r="M176" s="72" t="str">
        <f>TEXT(Table157[[#This Row],[Billing_Date]],"YYYY")</f>
        <v>2025</v>
      </c>
      <c r="N176" s="72" t="s">
        <v>28</v>
      </c>
      <c r="O176" s="72">
        <f>IF(Table157[[#This Row],[Payment_Status]]="Paid",1,0)</f>
        <v>1</v>
      </c>
      <c r="P176" s="72">
        <f>IF(Table157[[#This Row],[Payment_Status]]="Unpaid",1,0)</f>
        <v>0</v>
      </c>
      <c r="Q176" s="72">
        <f>IF(Table157[[#This Row],[Payment_Status]]="Pending",1,0)</f>
        <v>0</v>
      </c>
      <c r="R176" s="72" t="s">
        <v>29</v>
      </c>
      <c r="S176" s="72" t="s">
        <v>30</v>
      </c>
      <c r="T176" s="76" t="s">
        <v>45</v>
      </c>
    </row>
    <row r="177" spans="5:20" x14ac:dyDescent="0.3">
      <c r="E177" s="71" t="s">
        <v>296</v>
      </c>
      <c r="F177" s="72" t="s">
        <v>4146</v>
      </c>
      <c r="G177" s="72" t="s">
        <v>6146</v>
      </c>
      <c r="H177" s="72" t="s">
        <v>30</v>
      </c>
      <c r="I177" s="72" t="s">
        <v>8031</v>
      </c>
      <c r="J177" s="72" t="s">
        <v>8024</v>
      </c>
      <c r="K177" s="72">
        <v>2840.87</v>
      </c>
      <c r="L177" s="75">
        <v>45816</v>
      </c>
      <c r="M177" s="72" t="str">
        <f>TEXT(Table157[[#This Row],[Billing_Date]],"YYYY")</f>
        <v>2025</v>
      </c>
      <c r="N177" s="72" t="s">
        <v>37</v>
      </c>
      <c r="O177" s="72">
        <f>IF(Table157[[#This Row],[Payment_Status]]="Paid",1,0)</f>
        <v>0</v>
      </c>
      <c r="P177" s="72">
        <f>IF(Table157[[#This Row],[Payment_Status]]="Unpaid",1,0)</f>
        <v>0</v>
      </c>
      <c r="Q177" s="72">
        <f>IF(Table157[[#This Row],[Payment_Status]]="Pending",1,0)</f>
        <v>1</v>
      </c>
      <c r="R177" s="72" t="s">
        <v>58</v>
      </c>
      <c r="S177" s="72" t="s">
        <v>39</v>
      </c>
      <c r="T177" s="76" t="s">
        <v>85</v>
      </c>
    </row>
    <row r="178" spans="5:20" x14ac:dyDescent="0.3">
      <c r="E178" s="71" t="s">
        <v>298</v>
      </c>
      <c r="F178" s="72" t="s">
        <v>4147</v>
      </c>
      <c r="G178" s="72" t="s">
        <v>6147</v>
      </c>
      <c r="H178" s="72" t="s">
        <v>30</v>
      </c>
      <c r="I178" s="72" t="s">
        <v>8027</v>
      </c>
      <c r="J178" s="72" t="s">
        <v>8022</v>
      </c>
      <c r="K178" s="72">
        <v>529.86</v>
      </c>
      <c r="L178" s="75">
        <v>45723</v>
      </c>
      <c r="M178" s="72" t="str">
        <f>TEXT(Table157[[#This Row],[Billing_Date]],"YYYY")</f>
        <v>2025</v>
      </c>
      <c r="N178" s="72" t="s">
        <v>28</v>
      </c>
      <c r="O178" s="72">
        <f>IF(Table157[[#This Row],[Payment_Status]]="Paid",1,0)</f>
        <v>1</v>
      </c>
      <c r="P178" s="72">
        <f>IF(Table157[[#This Row],[Payment_Status]]="Unpaid",1,0)</f>
        <v>0</v>
      </c>
      <c r="Q178" s="72">
        <f>IF(Table157[[#This Row],[Payment_Status]]="Pending",1,0)</f>
        <v>0</v>
      </c>
      <c r="R178" s="72" t="s">
        <v>58</v>
      </c>
      <c r="S178" s="72" t="s">
        <v>39</v>
      </c>
      <c r="T178" s="76" t="s">
        <v>45</v>
      </c>
    </row>
    <row r="179" spans="5:20" x14ac:dyDescent="0.3">
      <c r="E179" s="71" t="s">
        <v>300</v>
      </c>
      <c r="F179" s="72" t="s">
        <v>4148</v>
      </c>
      <c r="G179" s="72" t="s">
        <v>6148</v>
      </c>
      <c r="H179" s="72" t="s">
        <v>35</v>
      </c>
      <c r="I179" s="72" t="s">
        <v>8026</v>
      </c>
      <c r="J179" s="72" t="s">
        <v>8021</v>
      </c>
      <c r="K179" s="72">
        <v>2080.73</v>
      </c>
      <c r="L179" s="75">
        <v>45721</v>
      </c>
      <c r="M179" s="72" t="str">
        <f>TEXT(Table157[[#This Row],[Billing_Date]],"YYYY")</f>
        <v>2025</v>
      </c>
      <c r="N179" s="72" t="s">
        <v>28</v>
      </c>
      <c r="O179" s="72">
        <f>IF(Table157[[#This Row],[Payment_Status]]="Paid",1,0)</f>
        <v>1</v>
      </c>
      <c r="P179" s="72">
        <f>IF(Table157[[#This Row],[Payment_Status]]="Unpaid",1,0)</f>
        <v>0</v>
      </c>
      <c r="Q179" s="72">
        <f>IF(Table157[[#This Row],[Payment_Status]]="Pending",1,0)</f>
        <v>0</v>
      </c>
      <c r="R179" s="72" t="s">
        <v>29</v>
      </c>
      <c r="S179" s="72" t="s">
        <v>30</v>
      </c>
      <c r="T179" s="76" t="s">
        <v>63</v>
      </c>
    </row>
    <row r="180" spans="5:20" x14ac:dyDescent="0.3">
      <c r="E180" s="71" t="s">
        <v>626</v>
      </c>
      <c r="F180" s="72" t="s">
        <v>4149</v>
      </c>
      <c r="G180" s="72" t="s">
        <v>6149</v>
      </c>
      <c r="H180" s="72" t="s">
        <v>30</v>
      </c>
      <c r="I180" s="72" t="s">
        <v>8026</v>
      </c>
      <c r="J180" s="72" t="s">
        <v>8021</v>
      </c>
      <c r="K180" s="72">
        <v>967.86</v>
      </c>
      <c r="L180" s="75">
        <v>45824</v>
      </c>
      <c r="M180" s="72" t="str">
        <f>TEXT(Table157[[#This Row],[Billing_Date]],"YYYY")</f>
        <v>2025</v>
      </c>
      <c r="N180" s="72" t="s">
        <v>28</v>
      </c>
      <c r="O180" s="72">
        <f>IF(Table157[[#This Row],[Payment_Status]]="Paid",1,0)</f>
        <v>1</v>
      </c>
      <c r="P180" s="72">
        <f>IF(Table157[[#This Row],[Payment_Status]]="Unpaid",1,0)</f>
        <v>0</v>
      </c>
      <c r="Q180" s="72">
        <f>IF(Table157[[#This Row],[Payment_Status]]="Pending",1,0)</f>
        <v>0</v>
      </c>
      <c r="R180" s="72" t="s">
        <v>50</v>
      </c>
      <c r="S180" s="72" t="s">
        <v>44</v>
      </c>
      <c r="T180" s="76" t="s">
        <v>45</v>
      </c>
    </row>
    <row r="181" spans="5:20" x14ac:dyDescent="0.3">
      <c r="E181" s="71" t="s">
        <v>304</v>
      </c>
      <c r="F181" s="72" t="s">
        <v>4150</v>
      </c>
      <c r="G181" s="72" t="s">
        <v>6150</v>
      </c>
      <c r="H181" s="72" t="s">
        <v>30</v>
      </c>
      <c r="I181" s="72" t="s">
        <v>8031</v>
      </c>
      <c r="J181" s="72" t="s">
        <v>8024</v>
      </c>
      <c r="K181" s="72">
        <v>2534.59</v>
      </c>
      <c r="L181" s="75">
        <v>45755</v>
      </c>
      <c r="M181" s="72" t="str">
        <f>TEXT(Table157[[#This Row],[Billing_Date]],"YYYY")</f>
        <v>2025</v>
      </c>
      <c r="N181" s="72" t="s">
        <v>49</v>
      </c>
      <c r="O181" s="72">
        <f>IF(Table157[[#This Row],[Payment_Status]]="Paid",1,0)</f>
        <v>0</v>
      </c>
      <c r="P181" s="72">
        <f>IF(Table157[[#This Row],[Payment_Status]]="Unpaid",1,0)</f>
        <v>1</v>
      </c>
      <c r="Q181" s="72">
        <f>IF(Table157[[#This Row],[Payment_Status]]="Pending",1,0)</f>
        <v>0</v>
      </c>
      <c r="R181" s="72" t="s">
        <v>50</v>
      </c>
      <c r="S181" s="72" t="s">
        <v>30</v>
      </c>
      <c r="T181" s="76" t="s">
        <v>31</v>
      </c>
    </row>
    <row r="182" spans="5:20" x14ac:dyDescent="0.3">
      <c r="E182" s="71" t="s">
        <v>1132</v>
      </c>
      <c r="F182" s="72" t="s">
        <v>4151</v>
      </c>
      <c r="G182" s="72" t="s">
        <v>6151</v>
      </c>
      <c r="H182" s="72" t="s">
        <v>30</v>
      </c>
      <c r="I182" s="72" t="s">
        <v>8026</v>
      </c>
      <c r="J182" s="72" t="s">
        <v>8021</v>
      </c>
      <c r="K182" s="72">
        <v>3278.68</v>
      </c>
      <c r="L182" s="75">
        <v>45854</v>
      </c>
      <c r="M182" s="72" t="str">
        <f>TEXT(Table157[[#This Row],[Billing_Date]],"YYYY")</f>
        <v>2025</v>
      </c>
      <c r="N182" s="72" t="s">
        <v>37</v>
      </c>
      <c r="O182" s="72">
        <f>IF(Table157[[#This Row],[Payment_Status]]="Paid",1,0)</f>
        <v>0</v>
      </c>
      <c r="P182" s="72">
        <f>IF(Table157[[#This Row],[Payment_Status]]="Unpaid",1,0)</f>
        <v>0</v>
      </c>
      <c r="Q182" s="72">
        <f>IF(Table157[[#This Row],[Payment_Status]]="Pending",1,0)</f>
        <v>1</v>
      </c>
      <c r="R182" s="72" t="s">
        <v>38</v>
      </c>
      <c r="S182" s="72" t="s">
        <v>39</v>
      </c>
      <c r="T182" s="76" t="s">
        <v>51</v>
      </c>
    </row>
    <row r="183" spans="5:20" x14ac:dyDescent="0.3">
      <c r="E183" s="71" t="s">
        <v>308</v>
      </c>
      <c r="F183" s="72" t="s">
        <v>4152</v>
      </c>
      <c r="G183" s="72" t="s">
        <v>6152</v>
      </c>
      <c r="H183" s="72" t="s">
        <v>30</v>
      </c>
      <c r="I183" s="72" t="s">
        <v>8026</v>
      </c>
      <c r="J183" s="72" t="s">
        <v>8021</v>
      </c>
      <c r="K183" s="72">
        <v>1679.14</v>
      </c>
      <c r="L183" s="75">
        <v>45849</v>
      </c>
      <c r="M183" s="72" t="str">
        <f>TEXT(Table157[[#This Row],[Billing_Date]],"YYYY")</f>
        <v>2025</v>
      </c>
      <c r="N183" s="72" t="s">
        <v>37</v>
      </c>
      <c r="O183" s="72">
        <f>IF(Table157[[#This Row],[Payment_Status]]="Paid",1,0)</f>
        <v>0</v>
      </c>
      <c r="P183" s="72">
        <f>IF(Table157[[#This Row],[Payment_Status]]="Unpaid",1,0)</f>
        <v>0</v>
      </c>
      <c r="Q183" s="72">
        <f>IF(Table157[[#This Row],[Payment_Status]]="Pending",1,0)</f>
        <v>1</v>
      </c>
      <c r="R183" s="72" t="s">
        <v>50</v>
      </c>
      <c r="S183" s="72" t="s">
        <v>39</v>
      </c>
      <c r="T183" s="76" t="s">
        <v>31</v>
      </c>
    </row>
    <row r="184" spans="5:20" x14ac:dyDescent="0.3">
      <c r="E184" s="71" t="s">
        <v>310</v>
      </c>
      <c r="F184" s="72" t="s">
        <v>4153</v>
      </c>
      <c r="G184" s="72" t="s">
        <v>6153</v>
      </c>
      <c r="H184" s="72" t="s">
        <v>30</v>
      </c>
      <c r="I184" s="72" t="s">
        <v>8026</v>
      </c>
      <c r="J184" s="72" t="s">
        <v>8021</v>
      </c>
      <c r="K184" s="72">
        <v>1949.11</v>
      </c>
      <c r="L184" s="75">
        <v>45836</v>
      </c>
      <c r="M184" s="72" t="str">
        <f>TEXT(Table157[[#This Row],[Billing_Date]],"YYYY")</f>
        <v>2025</v>
      </c>
      <c r="N184" s="72" t="s">
        <v>37</v>
      </c>
      <c r="O184" s="72">
        <f>IF(Table157[[#This Row],[Payment_Status]]="Paid",1,0)</f>
        <v>0</v>
      </c>
      <c r="P184" s="72">
        <f>IF(Table157[[#This Row],[Payment_Status]]="Unpaid",1,0)</f>
        <v>0</v>
      </c>
      <c r="Q184" s="72">
        <f>IF(Table157[[#This Row],[Payment_Status]]="Pending",1,0)</f>
        <v>1</v>
      </c>
      <c r="R184" s="72" t="s">
        <v>43</v>
      </c>
      <c r="S184" s="72" t="s">
        <v>44</v>
      </c>
      <c r="T184" s="76" t="s">
        <v>31</v>
      </c>
    </row>
    <row r="185" spans="5:20" x14ac:dyDescent="0.3">
      <c r="E185" s="71" t="s">
        <v>312</v>
      </c>
      <c r="F185" s="72" t="s">
        <v>6003</v>
      </c>
      <c r="G185" s="72" t="s">
        <v>6154</v>
      </c>
      <c r="H185" s="72" t="s">
        <v>35</v>
      </c>
      <c r="I185" s="72" t="s">
        <v>8028</v>
      </c>
      <c r="J185" s="72" t="s">
        <v>8022</v>
      </c>
      <c r="K185" s="72">
        <v>1081.57</v>
      </c>
      <c r="L185" s="75">
        <v>45745</v>
      </c>
      <c r="M185" s="72" t="str">
        <f>TEXT(Table157[[#This Row],[Billing_Date]],"YYYY")</f>
        <v>2025</v>
      </c>
      <c r="N185" s="72" t="s">
        <v>37</v>
      </c>
      <c r="O185" s="72">
        <f>IF(Table157[[#This Row],[Payment_Status]]="Paid",1,0)</f>
        <v>0</v>
      </c>
      <c r="P185" s="72">
        <f>IF(Table157[[#This Row],[Payment_Status]]="Unpaid",1,0)</f>
        <v>0</v>
      </c>
      <c r="Q185" s="72">
        <f>IF(Table157[[#This Row],[Payment_Status]]="Pending",1,0)</f>
        <v>1</v>
      </c>
      <c r="R185" s="72" t="s">
        <v>38</v>
      </c>
      <c r="S185" s="72" t="s">
        <v>39</v>
      </c>
      <c r="T185" s="76" t="s">
        <v>45</v>
      </c>
    </row>
    <row r="186" spans="5:20" x14ac:dyDescent="0.3">
      <c r="E186" s="71" t="s">
        <v>314</v>
      </c>
      <c r="F186" s="72" t="s">
        <v>4155</v>
      </c>
      <c r="G186" s="72" t="s">
        <v>6155</v>
      </c>
      <c r="H186" s="72" t="s">
        <v>30</v>
      </c>
      <c r="I186" s="72" t="s">
        <v>8031</v>
      </c>
      <c r="J186" s="72" t="s">
        <v>8024</v>
      </c>
      <c r="K186" s="72">
        <v>1827.62</v>
      </c>
      <c r="L186" s="75">
        <v>45779</v>
      </c>
      <c r="M186" s="72" t="str">
        <f>TEXT(Table157[[#This Row],[Billing_Date]],"YYYY")</f>
        <v>2025</v>
      </c>
      <c r="N186" s="72" t="s">
        <v>49</v>
      </c>
      <c r="O186" s="72">
        <f>IF(Table157[[#This Row],[Payment_Status]]="Paid",1,0)</f>
        <v>0</v>
      </c>
      <c r="P186" s="72">
        <f>IF(Table157[[#This Row],[Payment_Status]]="Unpaid",1,0)</f>
        <v>1</v>
      </c>
      <c r="Q186" s="72">
        <f>IF(Table157[[#This Row],[Payment_Status]]="Pending",1,0)</f>
        <v>0</v>
      </c>
      <c r="R186" s="72" t="s">
        <v>58</v>
      </c>
      <c r="S186" s="72" t="s">
        <v>30</v>
      </c>
      <c r="T186" s="76" t="s">
        <v>45</v>
      </c>
    </row>
    <row r="187" spans="5:20" x14ac:dyDescent="0.3">
      <c r="E187" s="71" t="s">
        <v>106</v>
      </c>
      <c r="F187" s="72" t="s">
        <v>4156</v>
      </c>
      <c r="G187" s="72" t="s">
        <v>6156</v>
      </c>
      <c r="H187" s="72" t="s">
        <v>30</v>
      </c>
      <c r="I187" s="72" t="s">
        <v>8026</v>
      </c>
      <c r="J187" s="72" t="s">
        <v>8021</v>
      </c>
      <c r="K187" s="72">
        <v>362.38</v>
      </c>
      <c r="L187" s="75">
        <v>45821</v>
      </c>
      <c r="M187" s="72" t="str">
        <f>TEXT(Table157[[#This Row],[Billing_Date]],"YYYY")</f>
        <v>2025</v>
      </c>
      <c r="N187" s="72" t="s">
        <v>49</v>
      </c>
      <c r="O187" s="72">
        <f>IF(Table157[[#This Row],[Payment_Status]]="Paid",1,0)</f>
        <v>0</v>
      </c>
      <c r="P187" s="72">
        <f>IF(Table157[[#This Row],[Payment_Status]]="Unpaid",1,0)</f>
        <v>1</v>
      </c>
      <c r="Q187" s="72">
        <f>IF(Table157[[#This Row],[Payment_Status]]="Pending",1,0)</f>
        <v>0</v>
      </c>
      <c r="R187" s="72" t="s">
        <v>29</v>
      </c>
      <c r="S187" s="72" t="s">
        <v>30</v>
      </c>
      <c r="T187" s="76" t="s">
        <v>51</v>
      </c>
    </row>
    <row r="188" spans="5:20" x14ac:dyDescent="0.3">
      <c r="E188" s="71" t="s">
        <v>318</v>
      </c>
      <c r="F188" s="72" t="s">
        <v>4157</v>
      </c>
      <c r="G188" s="72" t="s">
        <v>6157</v>
      </c>
      <c r="H188" s="72" t="s">
        <v>30</v>
      </c>
      <c r="I188" s="72" t="s">
        <v>8026</v>
      </c>
      <c r="J188" s="72" t="s">
        <v>8021</v>
      </c>
      <c r="K188" s="72">
        <v>1513.59</v>
      </c>
      <c r="L188" s="75">
        <v>45749</v>
      </c>
      <c r="M188" s="72" t="str">
        <f>TEXT(Table157[[#This Row],[Billing_Date]],"YYYY")</f>
        <v>2025</v>
      </c>
      <c r="N188" s="72" t="s">
        <v>37</v>
      </c>
      <c r="O188" s="72">
        <f>IF(Table157[[#This Row],[Payment_Status]]="Paid",1,0)</f>
        <v>0</v>
      </c>
      <c r="P188" s="72">
        <f>IF(Table157[[#This Row],[Payment_Status]]="Unpaid",1,0)</f>
        <v>0</v>
      </c>
      <c r="Q188" s="72">
        <f>IF(Table157[[#This Row],[Payment_Status]]="Pending",1,0)</f>
        <v>1</v>
      </c>
      <c r="R188" s="72" t="s">
        <v>38</v>
      </c>
      <c r="S188" s="72" t="s">
        <v>30</v>
      </c>
      <c r="T188" s="76" t="s">
        <v>45</v>
      </c>
    </row>
    <row r="189" spans="5:20" x14ac:dyDescent="0.3">
      <c r="E189" s="71" t="s">
        <v>320</v>
      </c>
      <c r="F189" s="72" t="s">
        <v>4158</v>
      </c>
      <c r="G189" s="72" t="s">
        <v>6158</v>
      </c>
      <c r="H189" s="72" t="s">
        <v>26</v>
      </c>
      <c r="I189" s="72" t="s">
        <v>8028</v>
      </c>
      <c r="J189" s="72" t="s">
        <v>8022</v>
      </c>
      <c r="K189" s="72">
        <v>1307.8</v>
      </c>
      <c r="L189" s="75">
        <v>45760</v>
      </c>
      <c r="M189" s="72" t="str">
        <f>TEXT(Table157[[#This Row],[Billing_Date]],"YYYY")</f>
        <v>2025</v>
      </c>
      <c r="N189" s="72" t="s">
        <v>49</v>
      </c>
      <c r="O189" s="72">
        <f>IF(Table157[[#This Row],[Payment_Status]]="Paid",1,0)</f>
        <v>0</v>
      </c>
      <c r="P189" s="72">
        <f>IF(Table157[[#This Row],[Payment_Status]]="Unpaid",1,0)</f>
        <v>1</v>
      </c>
      <c r="Q189" s="72">
        <f>IF(Table157[[#This Row],[Payment_Status]]="Pending",1,0)</f>
        <v>0</v>
      </c>
      <c r="R189" s="72" t="s">
        <v>43</v>
      </c>
      <c r="S189" s="72" t="s">
        <v>39</v>
      </c>
      <c r="T189" s="76" t="s">
        <v>85</v>
      </c>
    </row>
    <row r="190" spans="5:20" x14ac:dyDescent="0.3">
      <c r="E190" s="71" t="s">
        <v>324</v>
      </c>
      <c r="F190" s="72" t="s">
        <v>4160</v>
      </c>
      <c r="G190" s="72" t="s">
        <v>6160</v>
      </c>
      <c r="H190" s="72" t="s">
        <v>26</v>
      </c>
      <c r="I190" s="72" t="s">
        <v>8029</v>
      </c>
      <c r="J190" s="72" t="s">
        <v>8020</v>
      </c>
      <c r="K190" s="72">
        <v>66.19</v>
      </c>
      <c r="L190" s="75">
        <v>45820</v>
      </c>
      <c r="M190" s="72" t="str">
        <f>TEXT(Table157[[#This Row],[Billing_Date]],"YYYY")</f>
        <v>2025</v>
      </c>
      <c r="N190" s="72" t="s">
        <v>49</v>
      </c>
      <c r="O190" s="72">
        <f>IF(Table157[[#This Row],[Payment_Status]]="Paid",1,0)</f>
        <v>0</v>
      </c>
      <c r="P190" s="72">
        <f>IF(Table157[[#This Row],[Payment_Status]]="Unpaid",1,0)</f>
        <v>1</v>
      </c>
      <c r="Q190" s="72">
        <f>IF(Table157[[#This Row],[Payment_Status]]="Pending",1,0)</f>
        <v>0</v>
      </c>
      <c r="R190" s="72" t="s">
        <v>58</v>
      </c>
      <c r="S190" s="72" t="s">
        <v>44</v>
      </c>
      <c r="T190" s="76" t="s">
        <v>31</v>
      </c>
    </row>
    <row r="191" spans="5:20" x14ac:dyDescent="0.3">
      <c r="E191" s="71" t="s">
        <v>326</v>
      </c>
      <c r="F191" s="72" t="s">
        <v>4161</v>
      </c>
      <c r="G191" s="72" t="s">
        <v>6161</v>
      </c>
      <c r="H191" s="72" t="s">
        <v>26</v>
      </c>
      <c r="I191" s="72" t="s">
        <v>8027</v>
      </c>
      <c r="J191" s="72" t="s">
        <v>8022</v>
      </c>
      <c r="K191" s="72">
        <v>635.07000000000005</v>
      </c>
      <c r="L191" s="75">
        <v>45733</v>
      </c>
      <c r="M191" s="72" t="str">
        <f>TEXT(Table157[[#This Row],[Billing_Date]],"YYYY")</f>
        <v>2025</v>
      </c>
      <c r="N191" s="72" t="s">
        <v>49</v>
      </c>
      <c r="O191" s="72">
        <f>IF(Table157[[#This Row],[Payment_Status]]="Paid",1,0)</f>
        <v>0</v>
      </c>
      <c r="P191" s="72">
        <f>IF(Table157[[#This Row],[Payment_Status]]="Unpaid",1,0)</f>
        <v>1</v>
      </c>
      <c r="Q191" s="72">
        <f>IF(Table157[[#This Row],[Payment_Status]]="Pending",1,0)</f>
        <v>0</v>
      </c>
      <c r="R191" s="72" t="s">
        <v>50</v>
      </c>
      <c r="S191" s="72" t="s">
        <v>39</v>
      </c>
      <c r="T191" s="76" t="s">
        <v>85</v>
      </c>
    </row>
    <row r="192" spans="5:20" x14ac:dyDescent="0.3">
      <c r="E192" s="71" t="s">
        <v>328</v>
      </c>
      <c r="F192" s="72" t="s">
        <v>4162</v>
      </c>
      <c r="G192" s="72" t="s">
        <v>6162</v>
      </c>
      <c r="H192" s="72" t="s">
        <v>35</v>
      </c>
      <c r="I192" s="72" t="s">
        <v>8031</v>
      </c>
      <c r="J192" s="72" t="s">
        <v>8024</v>
      </c>
      <c r="K192" s="72">
        <v>1253.02</v>
      </c>
      <c r="L192" s="75">
        <v>45833</v>
      </c>
      <c r="M192" s="72" t="str">
        <f>TEXT(Table157[[#This Row],[Billing_Date]],"YYYY")</f>
        <v>2025</v>
      </c>
      <c r="N192" s="72" t="s">
        <v>28</v>
      </c>
      <c r="O192" s="72">
        <f>IF(Table157[[#This Row],[Payment_Status]]="Paid",1,0)</f>
        <v>1</v>
      </c>
      <c r="P192" s="72">
        <f>IF(Table157[[#This Row],[Payment_Status]]="Unpaid",1,0)</f>
        <v>0</v>
      </c>
      <c r="Q192" s="72">
        <f>IF(Table157[[#This Row],[Payment_Status]]="Pending",1,0)</f>
        <v>0</v>
      </c>
      <c r="R192" s="72" t="s">
        <v>38</v>
      </c>
      <c r="S192" s="72" t="s">
        <v>30</v>
      </c>
      <c r="T192" s="76" t="s">
        <v>85</v>
      </c>
    </row>
    <row r="193" spans="5:20" x14ac:dyDescent="0.3">
      <c r="E193" s="71" t="s">
        <v>330</v>
      </c>
      <c r="F193" s="72" t="s">
        <v>4163</v>
      </c>
      <c r="G193" s="72" t="s">
        <v>6163</v>
      </c>
      <c r="H193" s="72" t="s">
        <v>26</v>
      </c>
      <c r="I193" s="72" t="s">
        <v>8026</v>
      </c>
      <c r="J193" s="72" t="s">
        <v>8021</v>
      </c>
      <c r="K193" s="72">
        <v>983.97</v>
      </c>
      <c r="L193" s="75">
        <v>45769</v>
      </c>
      <c r="M193" s="72" t="str">
        <f>TEXT(Table157[[#This Row],[Billing_Date]],"YYYY")</f>
        <v>2025</v>
      </c>
      <c r="N193" s="72" t="s">
        <v>49</v>
      </c>
      <c r="O193" s="72">
        <f>IF(Table157[[#This Row],[Payment_Status]]="Paid",1,0)</f>
        <v>0</v>
      </c>
      <c r="P193" s="72">
        <f>IF(Table157[[#This Row],[Payment_Status]]="Unpaid",1,0)</f>
        <v>1</v>
      </c>
      <c r="Q193" s="72">
        <f>IF(Table157[[#This Row],[Payment_Status]]="Pending",1,0)</f>
        <v>0</v>
      </c>
      <c r="R193" s="72" t="s">
        <v>38</v>
      </c>
      <c r="S193" s="72" t="s">
        <v>30</v>
      </c>
      <c r="T193" s="76" t="s">
        <v>85</v>
      </c>
    </row>
    <row r="194" spans="5:20" x14ac:dyDescent="0.3">
      <c r="E194" s="71" t="s">
        <v>912</v>
      </c>
      <c r="F194" s="72" t="s">
        <v>4164</v>
      </c>
      <c r="G194" s="72" t="s">
        <v>6164</v>
      </c>
      <c r="H194" s="72" t="s">
        <v>35</v>
      </c>
      <c r="I194" s="72" t="s">
        <v>8031</v>
      </c>
      <c r="J194" s="72" t="s">
        <v>8024</v>
      </c>
      <c r="K194" s="72">
        <v>492.62</v>
      </c>
      <c r="L194" s="75">
        <v>45842</v>
      </c>
      <c r="M194" s="72" t="str">
        <f>TEXT(Table157[[#This Row],[Billing_Date]],"YYYY")</f>
        <v>2025</v>
      </c>
      <c r="N194" s="72" t="s">
        <v>37</v>
      </c>
      <c r="O194" s="72">
        <f>IF(Table157[[#This Row],[Payment_Status]]="Paid",1,0)</f>
        <v>0</v>
      </c>
      <c r="P194" s="72">
        <f>IF(Table157[[#This Row],[Payment_Status]]="Unpaid",1,0)</f>
        <v>0</v>
      </c>
      <c r="Q194" s="72">
        <f>IF(Table157[[#This Row],[Payment_Status]]="Pending",1,0)</f>
        <v>1</v>
      </c>
      <c r="R194" s="72" t="s">
        <v>38</v>
      </c>
      <c r="S194" s="72" t="s">
        <v>30</v>
      </c>
      <c r="T194" s="76" t="s">
        <v>85</v>
      </c>
    </row>
    <row r="195" spans="5:20" x14ac:dyDescent="0.3">
      <c r="E195" s="71" t="s">
        <v>2684</v>
      </c>
      <c r="F195" s="72" t="s">
        <v>4165</v>
      </c>
      <c r="G195" s="72" t="s">
        <v>6165</v>
      </c>
      <c r="H195" s="72" t="s">
        <v>30</v>
      </c>
      <c r="I195" s="72" t="s">
        <v>8031</v>
      </c>
      <c r="J195" s="72" t="s">
        <v>8024</v>
      </c>
      <c r="K195" s="72">
        <v>581.96</v>
      </c>
      <c r="L195" s="75">
        <v>45826</v>
      </c>
      <c r="M195" s="72" t="str">
        <f>TEXT(Table157[[#This Row],[Billing_Date]],"YYYY")</f>
        <v>2025</v>
      </c>
      <c r="N195" s="72" t="s">
        <v>28</v>
      </c>
      <c r="O195" s="72">
        <f>IF(Table157[[#This Row],[Payment_Status]]="Paid",1,0)</f>
        <v>1</v>
      </c>
      <c r="P195" s="72">
        <f>IF(Table157[[#This Row],[Payment_Status]]="Unpaid",1,0)</f>
        <v>0</v>
      </c>
      <c r="Q195" s="72">
        <f>IF(Table157[[#This Row],[Payment_Status]]="Pending",1,0)</f>
        <v>0</v>
      </c>
      <c r="R195" s="72" t="s">
        <v>58</v>
      </c>
      <c r="S195" s="72" t="s">
        <v>44</v>
      </c>
      <c r="T195" s="76" t="s">
        <v>45</v>
      </c>
    </row>
    <row r="196" spans="5:20" x14ac:dyDescent="0.3">
      <c r="E196" s="71" t="s">
        <v>336</v>
      </c>
      <c r="F196" s="72" t="s">
        <v>4166</v>
      </c>
      <c r="G196" s="72" t="s">
        <v>6166</v>
      </c>
      <c r="H196" s="72" t="s">
        <v>30</v>
      </c>
      <c r="I196" s="72" t="s">
        <v>8031</v>
      </c>
      <c r="J196" s="72" t="s">
        <v>8024</v>
      </c>
      <c r="K196" s="72">
        <v>3011.32</v>
      </c>
      <c r="L196" s="75">
        <v>45809</v>
      </c>
      <c r="M196" s="72" t="str">
        <f>TEXT(Table157[[#This Row],[Billing_Date]],"YYYY")</f>
        <v>2025</v>
      </c>
      <c r="N196" s="72" t="s">
        <v>37</v>
      </c>
      <c r="O196" s="72">
        <f>IF(Table157[[#This Row],[Payment_Status]]="Paid",1,0)</f>
        <v>0</v>
      </c>
      <c r="P196" s="72">
        <f>IF(Table157[[#This Row],[Payment_Status]]="Unpaid",1,0)</f>
        <v>0</v>
      </c>
      <c r="Q196" s="72">
        <f>IF(Table157[[#This Row],[Payment_Status]]="Pending",1,0)</f>
        <v>1</v>
      </c>
      <c r="R196" s="72" t="s">
        <v>38</v>
      </c>
      <c r="S196" s="72" t="s">
        <v>39</v>
      </c>
      <c r="T196" s="76" t="s">
        <v>85</v>
      </c>
    </row>
    <row r="197" spans="5:20" x14ac:dyDescent="0.3">
      <c r="E197" s="71" t="s">
        <v>338</v>
      </c>
      <c r="F197" s="72" t="s">
        <v>4167</v>
      </c>
      <c r="G197" s="72" t="s">
        <v>6167</v>
      </c>
      <c r="H197" s="72" t="s">
        <v>26</v>
      </c>
      <c r="I197" s="72" t="s">
        <v>8029</v>
      </c>
      <c r="J197" s="72" t="s">
        <v>8020</v>
      </c>
      <c r="K197" s="72">
        <v>1604.07</v>
      </c>
      <c r="L197" s="75">
        <v>45852</v>
      </c>
      <c r="M197" s="72" t="str">
        <f>TEXT(Table157[[#This Row],[Billing_Date]],"YYYY")</f>
        <v>2025</v>
      </c>
      <c r="N197" s="72" t="s">
        <v>37</v>
      </c>
      <c r="O197" s="72">
        <f>IF(Table157[[#This Row],[Payment_Status]]="Paid",1,0)</f>
        <v>0</v>
      </c>
      <c r="P197" s="72">
        <f>IF(Table157[[#This Row],[Payment_Status]]="Unpaid",1,0)</f>
        <v>0</v>
      </c>
      <c r="Q197" s="72">
        <f>IF(Table157[[#This Row],[Payment_Status]]="Pending",1,0)</f>
        <v>1</v>
      </c>
      <c r="R197" s="72" t="s">
        <v>38</v>
      </c>
      <c r="S197" s="72" t="s">
        <v>39</v>
      </c>
      <c r="T197" s="76" t="s">
        <v>85</v>
      </c>
    </row>
    <row r="198" spans="5:20" x14ac:dyDescent="0.3">
      <c r="E198" s="71" t="s">
        <v>340</v>
      </c>
      <c r="F198" s="72" t="s">
        <v>4168</v>
      </c>
      <c r="G198" s="72" t="s">
        <v>6168</v>
      </c>
      <c r="H198" s="72" t="s">
        <v>35</v>
      </c>
      <c r="I198" s="72" t="s">
        <v>8031</v>
      </c>
      <c r="J198" s="72" t="s">
        <v>8024</v>
      </c>
      <c r="K198" s="72">
        <v>1261.22</v>
      </c>
      <c r="L198" s="75">
        <v>45620</v>
      </c>
      <c r="M198" s="72" t="str">
        <f>TEXT(Table157[[#This Row],[Billing_Date]],"YYYY")</f>
        <v>2024</v>
      </c>
      <c r="N198" s="72" t="s">
        <v>49</v>
      </c>
      <c r="O198" s="72">
        <f>IF(Table157[[#This Row],[Payment_Status]]="Paid",1,0)</f>
        <v>0</v>
      </c>
      <c r="P198" s="72">
        <f>IF(Table157[[#This Row],[Payment_Status]]="Unpaid",1,0)</f>
        <v>1</v>
      </c>
      <c r="Q198" s="72">
        <f>IF(Table157[[#This Row],[Payment_Status]]="Pending",1,0)</f>
        <v>0</v>
      </c>
      <c r="R198" s="72" t="s">
        <v>58</v>
      </c>
      <c r="S198" s="72" t="s">
        <v>44</v>
      </c>
      <c r="T198" s="76" t="s">
        <v>51</v>
      </c>
    </row>
    <row r="199" spans="5:20" x14ac:dyDescent="0.3">
      <c r="E199" s="71" t="s">
        <v>342</v>
      </c>
      <c r="F199" s="72" t="s">
        <v>4169</v>
      </c>
      <c r="G199" s="72" t="s">
        <v>6169</v>
      </c>
      <c r="H199" s="72" t="s">
        <v>26</v>
      </c>
      <c r="I199" s="72" t="s">
        <v>8025</v>
      </c>
      <c r="J199" s="72" t="s">
        <v>8020</v>
      </c>
      <c r="K199" s="72">
        <v>2303.8000000000002</v>
      </c>
      <c r="L199" s="75">
        <v>45722</v>
      </c>
      <c r="M199" s="72" t="str">
        <f>TEXT(Table157[[#This Row],[Billing_Date]],"YYYY")</f>
        <v>2025</v>
      </c>
      <c r="N199" s="72" t="s">
        <v>28</v>
      </c>
      <c r="O199" s="72">
        <f>IF(Table157[[#This Row],[Payment_Status]]="Paid",1,0)</f>
        <v>1</v>
      </c>
      <c r="P199" s="72">
        <f>IF(Table157[[#This Row],[Payment_Status]]="Unpaid",1,0)</f>
        <v>0</v>
      </c>
      <c r="Q199" s="72">
        <f>IF(Table157[[#This Row],[Payment_Status]]="Pending",1,0)</f>
        <v>0</v>
      </c>
      <c r="R199" s="72" t="s">
        <v>50</v>
      </c>
      <c r="S199" s="72" t="s">
        <v>39</v>
      </c>
      <c r="T199" s="76" t="s">
        <v>45</v>
      </c>
    </row>
    <row r="200" spans="5:20" x14ac:dyDescent="0.3">
      <c r="E200" s="71" t="s">
        <v>344</v>
      </c>
      <c r="F200" s="72" t="s">
        <v>4170</v>
      </c>
      <c r="G200" s="72" t="s">
        <v>6170</v>
      </c>
      <c r="H200" s="72" t="s">
        <v>30</v>
      </c>
      <c r="I200" s="72" t="s">
        <v>8026</v>
      </c>
      <c r="J200" s="72" t="s">
        <v>8021</v>
      </c>
      <c r="K200" s="72">
        <v>1355.79</v>
      </c>
      <c r="L200" s="75">
        <v>45784</v>
      </c>
      <c r="M200" s="72" t="str">
        <f>TEXT(Table157[[#This Row],[Billing_Date]],"YYYY")</f>
        <v>2025</v>
      </c>
      <c r="N200" s="72" t="s">
        <v>37</v>
      </c>
      <c r="O200" s="72">
        <f>IF(Table157[[#This Row],[Payment_Status]]="Paid",1,0)</f>
        <v>0</v>
      </c>
      <c r="P200" s="72">
        <f>IF(Table157[[#This Row],[Payment_Status]]="Unpaid",1,0)</f>
        <v>0</v>
      </c>
      <c r="Q200" s="72">
        <f>IF(Table157[[#This Row],[Payment_Status]]="Pending",1,0)</f>
        <v>1</v>
      </c>
      <c r="R200" s="72" t="s">
        <v>58</v>
      </c>
      <c r="S200" s="72" t="s">
        <v>30</v>
      </c>
      <c r="T200" s="76" t="s">
        <v>63</v>
      </c>
    </row>
    <row r="201" spans="5:20" x14ac:dyDescent="0.3">
      <c r="E201" s="71" t="s">
        <v>346</v>
      </c>
      <c r="F201" s="72" t="s">
        <v>4171</v>
      </c>
      <c r="G201" s="72" t="s">
        <v>6171</v>
      </c>
      <c r="H201" s="72" t="s">
        <v>35</v>
      </c>
      <c r="I201" s="72" t="s">
        <v>8029</v>
      </c>
      <c r="J201" s="72" t="s">
        <v>8020</v>
      </c>
      <c r="K201" s="72">
        <v>1617.72</v>
      </c>
      <c r="L201" s="75">
        <v>45688</v>
      </c>
      <c r="M201" s="72" t="str">
        <f>TEXT(Table157[[#This Row],[Billing_Date]],"YYYY")</f>
        <v>2025</v>
      </c>
      <c r="N201" s="72" t="s">
        <v>37</v>
      </c>
      <c r="O201" s="72">
        <f>IF(Table157[[#This Row],[Payment_Status]]="Paid",1,0)</f>
        <v>0</v>
      </c>
      <c r="P201" s="72">
        <f>IF(Table157[[#This Row],[Payment_Status]]="Unpaid",1,0)</f>
        <v>0</v>
      </c>
      <c r="Q201" s="72">
        <f>IF(Table157[[#This Row],[Payment_Status]]="Pending",1,0)</f>
        <v>1</v>
      </c>
      <c r="R201" s="72" t="s">
        <v>58</v>
      </c>
      <c r="S201" s="72" t="s">
        <v>39</v>
      </c>
      <c r="T201" s="76" t="s">
        <v>51</v>
      </c>
    </row>
    <row r="202" spans="5:20" x14ac:dyDescent="0.3">
      <c r="E202" s="71" t="s">
        <v>348</v>
      </c>
      <c r="F202" s="72" t="s">
        <v>4172</v>
      </c>
      <c r="G202" s="72" t="s">
        <v>6172</v>
      </c>
      <c r="H202" s="72" t="s">
        <v>30</v>
      </c>
      <c r="I202" s="72" t="s">
        <v>8026</v>
      </c>
      <c r="J202" s="72" t="s">
        <v>8021</v>
      </c>
      <c r="K202" s="72">
        <v>981.76</v>
      </c>
      <c r="L202" s="75">
        <v>45849</v>
      </c>
      <c r="M202" s="72" t="str">
        <f>TEXT(Table157[[#This Row],[Billing_Date]],"YYYY")</f>
        <v>2025</v>
      </c>
      <c r="N202" s="72" t="s">
        <v>28</v>
      </c>
      <c r="O202" s="72">
        <f>IF(Table157[[#This Row],[Payment_Status]]="Paid",1,0)</f>
        <v>1</v>
      </c>
      <c r="P202" s="72">
        <f>IF(Table157[[#This Row],[Payment_Status]]="Unpaid",1,0)</f>
        <v>0</v>
      </c>
      <c r="Q202" s="72">
        <f>IF(Table157[[#This Row],[Payment_Status]]="Pending",1,0)</f>
        <v>0</v>
      </c>
      <c r="R202" s="72" t="s">
        <v>38</v>
      </c>
      <c r="S202" s="72" t="s">
        <v>44</v>
      </c>
      <c r="T202" s="76" t="s">
        <v>63</v>
      </c>
    </row>
    <row r="203" spans="5:20" x14ac:dyDescent="0.3">
      <c r="E203" s="71" t="s">
        <v>2031</v>
      </c>
      <c r="F203" s="72" t="s">
        <v>4173</v>
      </c>
      <c r="G203" s="72" t="s">
        <v>6173</v>
      </c>
      <c r="H203" s="72" t="s">
        <v>26</v>
      </c>
      <c r="I203" s="72" t="s">
        <v>8026</v>
      </c>
      <c r="J203" s="72" t="s">
        <v>8021</v>
      </c>
      <c r="K203" s="72">
        <v>2318.88</v>
      </c>
      <c r="L203" s="75">
        <v>45594</v>
      </c>
      <c r="M203" s="72" t="str">
        <f>TEXT(Table157[[#This Row],[Billing_Date]],"YYYY")</f>
        <v>2024</v>
      </c>
      <c r="N203" s="72" t="s">
        <v>28</v>
      </c>
      <c r="O203" s="72">
        <f>IF(Table157[[#This Row],[Payment_Status]]="Paid",1,0)</f>
        <v>1</v>
      </c>
      <c r="P203" s="72">
        <f>IF(Table157[[#This Row],[Payment_Status]]="Unpaid",1,0)</f>
        <v>0</v>
      </c>
      <c r="Q203" s="72">
        <f>IF(Table157[[#This Row],[Payment_Status]]="Pending",1,0)</f>
        <v>0</v>
      </c>
      <c r="R203" s="72" t="s">
        <v>50</v>
      </c>
      <c r="S203" s="72" t="s">
        <v>30</v>
      </c>
      <c r="T203" s="76" t="s">
        <v>45</v>
      </c>
    </row>
    <row r="204" spans="5:20" x14ac:dyDescent="0.3">
      <c r="E204" s="71" t="s">
        <v>3054</v>
      </c>
      <c r="F204" s="72" t="s">
        <v>4174</v>
      </c>
      <c r="G204" s="72" t="s">
        <v>6174</v>
      </c>
      <c r="H204" s="72" t="s">
        <v>26</v>
      </c>
      <c r="I204" s="72" t="s">
        <v>8025</v>
      </c>
      <c r="J204" s="72" t="s">
        <v>8020</v>
      </c>
      <c r="K204" s="72">
        <v>263.43</v>
      </c>
      <c r="L204" s="75">
        <v>45609</v>
      </c>
      <c r="M204" s="72" t="str">
        <f>TEXT(Table157[[#This Row],[Billing_Date]],"YYYY")</f>
        <v>2024</v>
      </c>
      <c r="N204" s="72" t="s">
        <v>37</v>
      </c>
      <c r="O204" s="72">
        <f>IF(Table157[[#This Row],[Payment_Status]]="Paid",1,0)</f>
        <v>0</v>
      </c>
      <c r="P204" s="72">
        <f>IF(Table157[[#This Row],[Payment_Status]]="Unpaid",1,0)</f>
        <v>0</v>
      </c>
      <c r="Q204" s="72">
        <f>IF(Table157[[#This Row],[Payment_Status]]="Pending",1,0)</f>
        <v>1</v>
      </c>
      <c r="R204" s="72" t="s">
        <v>43</v>
      </c>
      <c r="S204" s="72" t="s">
        <v>44</v>
      </c>
      <c r="T204" s="76" t="s">
        <v>31</v>
      </c>
    </row>
    <row r="205" spans="5:20" x14ac:dyDescent="0.3">
      <c r="E205" s="71" t="s">
        <v>1080</v>
      </c>
      <c r="F205" s="72" t="s">
        <v>4175</v>
      </c>
      <c r="G205" s="72" t="s">
        <v>6175</v>
      </c>
      <c r="H205" s="72" t="s">
        <v>30</v>
      </c>
      <c r="I205" s="72" t="s">
        <v>8028</v>
      </c>
      <c r="J205" s="72" t="s">
        <v>8022</v>
      </c>
      <c r="K205" s="72">
        <v>2029.67</v>
      </c>
      <c r="L205" s="75">
        <v>45775</v>
      </c>
      <c r="M205" s="72" t="str">
        <f>TEXT(Table157[[#This Row],[Billing_Date]],"YYYY")</f>
        <v>2025</v>
      </c>
      <c r="N205" s="72" t="s">
        <v>49</v>
      </c>
      <c r="O205" s="72">
        <f>IF(Table157[[#This Row],[Payment_Status]]="Paid",1,0)</f>
        <v>0</v>
      </c>
      <c r="P205" s="72">
        <f>IF(Table157[[#This Row],[Payment_Status]]="Unpaid",1,0)</f>
        <v>1</v>
      </c>
      <c r="Q205" s="72">
        <f>IF(Table157[[#This Row],[Payment_Status]]="Pending",1,0)</f>
        <v>0</v>
      </c>
      <c r="R205" s="72" t="s">
        <v>43</v>
      </c>
      <c r="S205" s="72" t="s">
        <v>39</v>
      </c>
      <c r="T205" s="76" t="s">
        <v>51</v>
      </c>
    </row>
    <row r="206" spans="5:20" x14ac:dyDescent="0.3">
      <c r="E206" s="71" t="s">
        <v>356</v>
      </c>
      <c r="F206" s="72" t="s">
        <v>4176</v>
      </c>
      <c r="G206" s="72" t="s">
        <v>6176</v>
      </c>
      <c r="H206" s="72" t="s">
        <v>26</v>
      </c>
      <c r="I206" s="72" t="s">
        <v>8030</v>
      </c>
      <c r="J206" s="72" t="s">
        <v>8023</v>
      </c>
      <c r="K206" s="72">
        <v>2605.73</v>
      </c>
      <c r="L206" s="75">
        <v>45693</v>
      </c>
      <c r="M206" s="72" t="str">
        <f>TEXT(Table157[[#This Row],[Billing_Date]],"YYYY")</f>
        <v>2025</v>
      </c>
      <c r="N206" s="72" t="s">
        <v>49</v>
      </c>
      <c r="O206" s="72">
        <f>IF(Table157[[#This Row],[Payment_Status]]="Paid",1,0)</f>
        <v>0</v>
      </c>
      <c r="P206" s="72">
        <f>IF(Table157[[#This Row],[Payment_Status]]="Unpaid",1,0)</f>
        <v>1</v>
      </c>
      <c r="Q206" s="72">
        <f>IF(Table157[[#This Row],[Payment_Status]]="Pending",1,0)</f>
        <v>0</v>
      </c>
      <c r="R206" s="72" t="s">
        <v>38</v>
      </c>
      <c r="S206" s="72" t="s">
        <v>39</v>
      </c>
      <c r="T206" s="76" t="s">
        <v>63</v>
      </c>
    </row>
    <row r="207" spans="5:20" x14ac:dyDescent="0.3">
      <c r="E207" s="71" t="s">
        <v>358</v>
      </c>
      <c r="F207" s="72" t="s">
        <v>4177</v>
      </c>
      <c r="G207" s="72" t="s">
        <v>6177</v>
      </c>
      <c r="H207" s="72" t="s">
        <v>35</v>
      </c>
      <c r="I207" s="72" t="s">
        <v>8031</v>
      </c>
      <c r="J207" s="72" t="s">
        <v>8024</v>
      </c>
      <c r="K207" s="72">
        <v>2891.07</v>
      </c>
      <c r="L207" s="75">
        <v>45846</v>
      </c>
      <c r="M207" s="72" t="str">
        <f>TEXT(Table157[[#This Row],[Billing_Date]],"YYYY")</f>
        <v>2025</v>
      </c>
      <c r="N207" s="72" t="s">
        <v>28</v>
      </c>
      <c r="O207" s="72">
        <f>IF(Table157[[#This Row],[Payment_Status]]="Paid",1,0)</f>
        <v>1</v>
      </c>
      <c r="P207" s="72">
        <f>IF(Table157[[#This Row],[Payment_Status]]="Unpaid",1,0)</f>
        <v>0</v>
      </c>
      <c r="Q207" s="72">
        <f>IF(Table157[[#This Row],[Payment_Status]]="Pending",1,0)</f>
        <v>0</v>
      </c>
      <c r="R207" s="72" t="s">
        <v>58</v>
      </c>
      <c r="S207" s="72" t="s">
        <v>39</v>
      </c>
      <c r="T207" s="76" t="s">
        <v>45</v>
      </c>
    </row>
    <row r="208" spans="5:20" x14ac:dyDescent="0.3">
      <c r="E208" s="71" t="s">
        <v>360</v>
      </c>
      <c r="F208" s="72" t="s">
        <v>4178</v>
      </c>
      <c r="G208" s="72" t="s">
        <v>6178</v>
      </c>
      <c r="H208" s="72" t="s">
        <v>35</v>
      </c>
      <c r="I208" s="72" t="s">
        <v>8030</v>
      </c>
      <c r="J208" s="72" t="s">
        <v>8023</v>
      </c>
      <c r="K208" s="72">
        <v>1597.37</v>
      </c>
      <c r="L208" s="75">
        <v>45681</v>
      </c>
      <c r="M208" s="72" t="str">
        <f>TEXT(Table157[[#This Row],[Billing_Date]],"YYYY")</f>
        <v>2025</v>
      </c>
      <c r="N208" s="72" t="s">
        <v>28</v>
      </c>
      <c r="O208" s="72">
        <f>IF(Table157[[#This Row],[Payment_Status]]="Paid",1,0)</f>
        <v>1</v>
      </c>
      <c r="P208" s="72">
        <f>IF(Table157[[#This Row],[Payment_Status]]="Unpaid",1,0)</f>
        <v>0</v>
      </c>
      <c r="Q208" s="72">
        <f>IF(Table157[[#This Row],[Payment_Status]]="Pending",1,0)</f>
        <v>0</v>
      </c>
      <c r="R208" s="72" t="s">
        <v>38</v>
      </c>
      <c r="S208" s="72" t="s">
        <v>44</v>
      </c>
      <c r="T208" s="76" t="s">
        <v>45</v>
      </c>
    </row>
    <row r="209" spans="5:20" x14ac:dyDescent="0.3">
      <c r="E209" s="71" t="s">
        <v>362</v>
      </c>
      <c r="F209" s="72" t="s">
        <v>4179</v>
      </c>
      <c r="G209" s="72" t="s">
        <v>6179</v>
      </c>
      <c r="H209" s="72" t="s">
        <v>35</v>
      </c>
      <c r="I209" s="72" t="s">
        <v>8031</v>
      </c>
      <c r="J209" s="72" t="s">
        <v>8024</v>
      </c>
      <c r="K209" s="72">
        <v>2736</v>
      </c>
      <c r="L209" s="75">
        <v>45812</v>
      </c>
      <c r="M209" s="72" t="str">
        <f>TEXT(Table157[[#This Row],[Billing_Date]],"YYYY")</f>
        <v>2025</v>
      </c>
      <c r="N209" s="72" t="s">
        <v>28</v>
      </c>
      <c r="O209" s="72">
        <f>IF(Table157[[#This Row],[Payment_Status]]="Paid",1,0)</f>
        <v>1</v>
      </c>
      <c r="P209" s="72">
        <f>IF(Table157[[#This Row],[Payment_Status]]="Unpaid",1,0)</f>
        <v>0</v>
      </c>
      <c r="Q209" s="72">
        <f>IF(Table157[[#This Row],[Payment_Status]]="Pending",1,0)</f>
        <v>0</v>
      </c>
      <c r="R209" s="72" t="s">
        <v>43</v>
      </c>
      <c r="S209" s="72" t="s">
        <v>30</v>
      </c>
      <c r="T209" s="76" t="s">
        <v>63</v>
      </c>
    </row>
    <row r="210" spans="5:20" x14ac:dyDescent="0.3">
      <c r="E210" s="71" t="s">
        <v>364</v>
      </c>
      <c r="F210" s="72" t="s">
        <v>4180</v>
      </c>
      <c r="G210" s="72" t="s">
        <v>6180</v>
      </c>
      <c r="H210" s="72" t="s">
        <v>26</v>
      </c>
      <c r="I210" s="72" t="s">
        <v>8031</v>
      </c>
      <c r="J210" s="72" t="s">
        <v>8024</v>
      </c>
      <c r="K210" s="72">
        <v>303.32</v>
      </c>
      <c r="L210" s="75">
        <v>45826</v>
      </c>
      <c r="M210" s="72" t="str">
        <f>TEXT(Table157[[#This Row],[Billing_Date]],"YYYY")</f>
        <v>2025</v>
      </c>
      <c r="N210" s="72" t="s">
        <v>49</v>
      </c>
      <c r="O210" s="72">
        <f>IF(Table157[[#This Row],[Payment_Status]]="Paid",1,0)</f>
        <v>0</v>
      </c>
      <c r="P210" s="72">
        <f>IF(Table157[[#This Row],[Payment_Status]]="Unpaid",1,0)</f>
        <v>1</v>
      </c>
      <c r="Q210" s="72">
        <f>IF(Table157[[#This Row],[Payment_Status]]="Pending",1,0)</f>
        <v>0</v>
      </c>
      <c r="R210" s="72" t="s">
        <v>50</v>
      </c>
      <c r="S210" s="72" t="s">
        <v>39</v>
      </c>
      <c r="T210" s="76" t="s">
        <v>63</v>
      </c>
    </row>
    <row r="211" spans="5:20" x14ac:dyDescent="0.3">
      <c r="E211" s="71" t="s">
        <v>366</v>
      </c>
      <c r="F211" s="72" t="s">
        <v>4181</v>
      </c>
      <c r="G211" s="72" t="s">
        <v>6181</v>
      </c>
      <c r="H211" s="72" t="s">
        <v>26</v>
      </c>
      <c r="I211" s="72" t="s">
        <v>8026</v>
      </c>
      <c r="J211" s="72" t="s">
        <v>8021</v>
      </c>
      <c r="K211" s="72">
        <v>2561.7199999999998</v>
      </c>
      <c r="L211" s="75">
        <v>45800</v>
      </c>
      <c r="M211" s="72" t="str">
        <f>TEXT(Table157[[#This Row],[Billing_Date]],"YYYY")</f>
        <v>2025</v>
      </c>
      <c r="N211" s="72" t="s">
        <v>28</v>
      </c>
      <c r="O211" s="72">
        <f>IF(Table157[[#This Row],[Payment_Status]]="Paid",1,0)</f>
        <v>1</v>
      </c>
      <c r="P211" s="72">
        <f>IF(Table157[[#This Row],[Payment_Status]]="Unpaid",1,0)</f>
        <v>0</v>
      </c>
      <c r="Q211" s="72">
        <f>IF(Table157[[#This Row],[Payment_Status]]="Pending",1,0)</f>
        <v>0</v>
      </c>
      <c r="R211" s="72" t="s">
        <v>43</v>
      </c>
      <c r="S211" s="72" t="s">
        <v>44</v>
      </c>
      <c r="T211" s="76" t="s">
        <v>85</v>
      </c>
    </row>
    <row r="212" spans="5:20" x14ac:dyDescent="0.3">
      <c r="E212" s="71" t="s">
        <v>368</v>
      </c>
      <c r="F212" s="72" t="s">
        <v>6004</v>
      </c>
      <c r="G212" s="72" t="s">
        <v>6182</v>
      </c>
      <c r="H212" s="72" t="s">
        <v>30</v>
      </c>
      <c r="I212" s="72" t="s">
        <v>8031</v>
      </c>
      <c r="J212" s="72" t="s">
        <v>8024</v>
      </c>
      <c r="K212" s="72">
        <v>1498.4</v>
      </c>
      <c r="L212" s="75">
        <v>45519</v>
      </c>
      <c r="M212" s="72" t="str">
        <f>TEXT(Table157[[#This Row],[Billing_Date]],"YYYY")</f>
        <v>2024</v>
      </c>
      <c r="N212" s="72" t="s">
        <v>37</v>
      </c>
      <c r="O212" s="72">
        <f>IF(Table157[[#This Row],[Payment_Status]]="Paid",1,0)</f>
        <v>0</v>
      </c>
      <c r="P212" s="72">
        <f>IF(Table157[[#This Row],[Payment_Status]]="Unpaid",1,0)</f>
        <v>0</v>
      </c>
      <c r="Q212" s="72">
        <f>IF(Table157[[#This Row],[Payment_Status]]="Pending",1,0)</f>
        <v>1</v>
      </c>
      <c r="R212" s="72" t="s">
        <v>50</v>
      </c>
      <c r="S212" s="72" t="s">
        <v>39</v>
      </c>
      <c r="T212" s="76" t="s">
        <v>51</v>
      </c>
    </row>
    <row r="213" spans="5:20" x14ac:dyDescent="0.3">
      <c r="E213" s="71" t="s">
        <v>370</v>
      </c>
      <c r="F213" s="72" t="s">
        <v>4183</v>
      </c>
      <c r="G213" s="72" t="s">
        <v>6183</v>
      </c>
      <c r="H213" s="72" t="s">
        <v>30</v>
      </c>
      <c r="I213" s="72" t="s">
        <v>8031</v>
      </c>
      <c r="J213" s="72" t="s">
        <v>8024</v>
      </c>
      <c r="K213" s="72">
        <v>1146.1500000000001</v>
      </c>
      <c r="L213" s="75">
        <v>45845</v>
      </c>
      <c r="M213" s="72" t="str">
        <f>TEXT(Table157[[#This Row],[Billing_Date]],"YYYY")</f>
        <v>2025</v>
      </c>
      <c r="N213" s="72" t="s">
        <v>28</v>
      </c>
      <c r="O213" s="72">
        <f>IF(Table157[[#This Row],[Payment_Status]]="Paid",1,0)</f>
        <v>1</v>
      </c>
      <c r="P213" s="72">
        <f>IF(Table157[[#This Row],[Payment_Status]]="Unpaid",1,0)</f>
        <v>0</v>
      </c>
      <c r="Q213" s="72">
        <f>IF(Table157[[#This Row],[Payment_Status]]="Pending",1,0)</f>
        <v>0</v>
      </c>
      <c r="R213" s="72" t="s">
        <v>50</v>
      </c>
      <c r="S213" s="72" t="s">
        <v>39</v>
      </c>
      <c r="T213" s="76" t="s">
        <v>45</v>
      </c>
    </row>
    <row r="214" spans="5:20" x14ac:dyDescent="0.3">
      <c r="E214" s="71" t="s">
        <v>372</v>
      </c>
      <c r="F214" s="72" t="s">
        <v>4184</v>
      </c>
      <c r="G214" s="72" t="s">
        <v>6184</v>
      </c>
      <c r="H214" s="72" t="s">
        <v>26</v>
      </c>
      <c r="I214" s="72" t="s">
        <v>8025</v>
      </c>
      <c r="J214" s="72" t="s">
        <v>8020</v>
      </c>
      <c r="K214" s="72">
        <v>2573.69</v>
      </c>
      <c r="L214" s="75">
        <v>45828</v>
      </c>
      <c r="M214" s="72" t="str">
        <f>TEXT(Table157[[#This Row],[Billing_Date]],"YYYY")</f>
        <v>2025</v>
      </c>
      <c r="N214" s="72" t="s">
        <v>49</v>
      </c>
      <c r="O214" s="72">
        <f>IF(Table157[[#This Row],[Payment_Status]]="Paid",1,0)</f>
        <v>0</v>
      </c>
      <c r="P214" s="72">
        <f>IF(Table157[[#This Row],[Payment_Status]]="Unpaid",1,0)</f>
        <v>1</v>
      </c>
      <c r="Q214" s="72">
        <f>IF(Table157[[#This Row],[Payment_Status]]="Pending",1,0)</f>
        <v>0</v>
      </c>
      <c r="R214" s="72" t="s">
        <v>58</v>
      </c>
      <c r="S214" s="72" t="s">
        <v>44</v>
      </c>
      <c r="T214" s="76" t="s">
        <v>45</v>
      </c>
    </row>
    <row r="215" spans="5:20" x14ac:dyDescent="0.3">
      <c r="E215" s="71" t="s">
        <v>374</v>
      </c>
      <c r="F215" s="72" t="s">
        <v>4185</v>
      </c>
      <c r="G215" s="72" t="s">
        <v>6185</v>
      </c>
      <c r="H215" s="72" t="s">
        <v>30</v>
      </c>
      <c r="I215" s="72" t="s">
        <v>8030</v>
      </c>
      <c r="J215" s="72" t="s">
        <v>8023</v>
      </c>
      <c r="K215" s="72">
        <v>232.92</v>
      </c>
      <c r="L215" s="75">
        <v>45702</v>
      </c>
      <c r="M215" s="72" t="str">
        <f>TEXT(Table157[[#This Row],[Billing_Date]],"YYYY")</f>
        <v>2025</v>
      </c>
      <c r="N215" s="72" t="s">
        <v>28</v>
      </c>
      <c r="O215" s="72">
        <f>IF(Table157[[#This Row],[Payment_Status]]="Paid",1,0)</f>
        <v>1</v>
      </c>
      <c r="P215" s="72">
        <f>IF(Table157[[#This Row],[Payment_Status]]="Unpaid",1,0)</f>
        <v>0</v>
      </c>
      <c r="Q215" s="72">
        <f>IF(Table157[[#This Row],[Payment_Status]]="Pending",1,0)</f>
        <v>0</v>
      </c>
      <c r="R215" s="72" t="s">
        <v>58</v>
      </c>
      <c r="S215" s="72" t="s">
        <v>30</v>
      </c>
      <c r="T215" s="76" t="s">
        <v>63</v>
      </c>
    </row>
    <row r="216" spans="5:20" x14ac:dyDescent="0.3">
      <c r="E216" s="71" t="s">
        <v>376</v>
      </c>
      <c r="F216" s="72" t="s">
        <v>4186</v>
      </c>
      <c r="G216" s="72" t="s">
        <v>6186</v>
      </c>
      <c r="H216" s="72" t="s">
        <v>26</v>
      </c>
      <c r="I216" s="72" t="s">
        <v>8029</v>
      </c>
      <c r="J216" s="72" t="s">
        <v>8020</v>
      </c>
      <c r="K216" s="72">
        <v>2062.15</v>
      </c>
      <c r="L216" s="75">
        <v>45774</v>
      </c>
      <c r="M216" s="72" t="str">
        <f>TEXT(Table157[[#This Row],[Billing_Date]],"YYYY")</f>
        <v>2025</v>
      </c>
      <c r="N216" s="72" t="s">
        <v>28</v>
      </c>
      <c r="O216" s="72">
        <f>IF(Table157[[#This Row],[Payment_Status]]="Paid",1,0)</f>
        <v>1</v>
      </c>
      <c r="P216" s="72">
        <f>IF(Table157[[#This Row],[Payment_Status]]="Unpaid",1,0)</f>
        <v>0</v>
      </c>
      <c r="Q216" s="72">
        <f>IF(Table157[[#This Row],[Payment_Status]]="Pending",1,0)</f>
        <v>0</v>
      </c>
      <c r="R216" s="72" t="s">
        <v>43</v>
      </c>
      <c r="S216" s="72" t="s">
        <v>30</v>
      </c>
      <c r="T216" s="76" t="s">
        <v>51</v>
      </c>
    </row>
    <row r="217" spans="5:20" x14ac:dyDescent="0.3">
      <c r="E217" s="71" t="s">
        <v>378</v>
      </c>
      <c r="F217" s="72" t="s">
        <v>4187</v>
      </c>
      <c r="G217" s="72" t="s">
        <v>6187</v>
      </c>
      <c r="H217" s="72" t="s">
        <v>26</v>
      </c>
      <c r="I217" s="72" t="s">
        <v>8031</v>
      </c>
      <c r="J217" s="72" t="s">
        <v>8024</v>
      </c>
      <c r="K217" s="72">
        <v>1004.89</v>
      </c>
      <c r="L217" s="75">
        <v>45678</v>
      </c>
      <c r="M217" s="72" t="str">
        <f>TEXT(Table157[[#This Row],[Billing_Date]],"YYYY")</f>
        <v>2025</v>
      </c>
      <c r="N217" s="72" t="s">
        <v>28</v>
      </c>
      <c r="O217" s="72">
        <f>IF(Table157[[#This Row],[Payment_Status]]="Paid",1,0)</f>
        <v>1</v>
      </c>
      <c r="P217" s="72">
        <f>IF(Table157[[#This Row],[Payment_Status]]="Unpaid",1,0)</f>
        <v>0</v>
      </c>
      <c r="Q217" s="72">
        <f>IF(Table157[[#This Row],[Payment_Status]]="Pending",1,0)</f>
        <v>0</v>
      </c>
      <c r="R217" s="72" t="s">
        <v>43</v>
      </c>
      <c r="S217" s="72" t="s">
        <v>30</v>
      </c>
      <c r="T217" s="76" t="s">
        <v>63</v>
      </c>
    </row>
    <row r="218" spans="5:20" x14ac:dyDescent="0.3">
      <c r="E218" s="71" t="s">
        <v>380</v>
      </c>
      <c r="F218" s="72" t="s">
        <v>4188</v>
      </c>
      <c r="G218" s="72" t="s">
        <v>6188</v>
      </c>
      <c r="H218" s="72" t="s">
        <v>35</v>
      </c>
      <c r="I218" s="72" t="s">
        <v>8026</v>
      </c>
      <c r="J218" s="72" t="s">
        <v>8021</v>
      </c>
      <c r="K218" s="72">
        <v>733.61</v>
      </c>
      <c r="L218" s="75">
        <v>45821</v>
      </c>
      <c r="M218" s="72" t="str">
        <f>TEXT(Table157[[#This Row],[Billing_Date]],"YYYY")</f>
        <v>2025</v>
      </c>
      <c r="N218" s="72" t="s">
        <v>28</v>
      </c>
      <c r="O218" s="72">
        <f>IF(Table157[[#This Row],[Payment_Status]]="Paid",1,0)</f>
        <v>1</v>
      </c>
      <c r="P218" s="72">
        <f>IF(Table157[[#This Row],[Payment_Status]]="Unpaid",1,0)</f>
        <v>0</v>
      </c>
      <c r="Q218" s="72">
        <f>IF(Table157[[#This Row],[Payment_Status]]="Pending",1,0)</f>
        <v>0</v>
      </c>
      <c r="R218" s="72" t="s">
        <v>38</v>
      </c>
      <c r="S218" s="72" t="s">
        <v>30</v>
      </c>
      <c r="T218" s="76" t="s">
        <v>85</v>
      </c>
    </row>
    <row r="219" spans="5:20" x14ac:dyDescent="0.3">
      <c r="E219" s="71" t="s">
        <v>382</v>
      </c>
      <c r="F219" s="72" t="s">
        <v>4189</v>
      </c>
      <c r="G219" s="72" t="s">
        <v>6189</v>
      </c>
      <c r="H219" s="72" t="s">
        <v>30</v>
      </c>
      <c r="I219" s="72" t="s">
        <v>8029</v>
      </c>
      <c r="J219" s="72" t="s">
        <v>8020</v>
      </c>
      <c r="K219" s="72">
        <v>849.48</v>
      </c>
      <c r="L219" s="75">
        <v>45751</v>
      </c>
      <c r="M219" s="72" t="str">
        <f>TEXT(Table157[[#This Row],[Billing_Date]],"YYYY")</f>
        <v>2025</v>
      </c>
      <c r="N219" s="72" t="s">
        <v>49</v>
      </c>
      <c r="O219" s="72">
        <f>IF(Table157[[#This Row],[Payment_Status]]="Paid",1,0)</f>
        <v>0</v>
      </c>
      <c r="P219" s="72">
        <f>IF(Table157[[#This Row],[Payment_Status]]="Unpaid",1,0)</f>
        <v>1</v>
      </c>
      <c r="Q219" s="72">
        <f>IF(Table157[[#This Row],[Payment_Status]]="Pending",1,0)</f>
        <v>0</v>
      </c>
      <c r="R219" s="72" t="s">
        <v>29</v>
      </c>
      <c r="S219" s="72" t="s">
        <v>39</v>
      </c>
      <c r="T219" s="76" t="s">
        <v>51</v>
      </c>
    </row>
    <row r="220" spans="5:20" x14ac:dyDescent="0.3">
      <c r="E220" s="71" t="s">
        <v>3462</v>
      </c>
      <c r="F220" s="72" t="s">
        <v>4190</v>
      </c>
      <c r="G220" s="72" t="s">
        <v>6190</v>
      </c>
      <c r="H220" s="72" t="s">
        <v>35</v>
      </c>
      <c r="I220" s="72" t="s">
        <v>8029</v>
      </c>
      <c r="J220" s="72" t="s">
        <v>8020</v>
      </c>
      <c r="K220" s="72">
        <v>789.54</v>
      </c>
      <c r="L220" s="75">
        <v>45774</v>
      </c>
      <c r="M220" s="72" t="str">
        <f>TEXT(Table157[[#This Row],[Billing_Date]],"YYYY")</f>
        <v>2025</v>
      </c>
      <c r="N220" s="72" t="s">
        <v>37</v>
      </c>
      <c r="O220" s="72">
        <f>IF(Table157[[#This Row],[Payment_Status]]="Paid",1,0)</f>
        <v>0</v>
      </c>
      <c r="P220" s="72">
        <f>IF(Table157[[#This Row],[Payment_Status]]="Unpaid",1,0)</f>
        <v>0</v>
      </c>
      <c r="Q220" s="72">
        <f>IF(Table157[[#This Row],[Payment_Status]]="Pending",1,0)</f>
        <v>1</v>
      </c>
      <c r="R220" s="72" t="s">
        <v>38</v>
      </c>
      <c r="S220" s="72" t="s">
        <v>44</v>
      </c>
      <c r="T220" s="76" t="s">
        <v>51</v>
      </c>
    </row>
    <row r="221" spans="5:20" x14ac:dyDescent="0.3">
      <c r="E221" s="71" t="s">
        <v>386</v>
      </c>
      <c r="F221" s="72" t="s">
        <v>4191</v>
      </c>
      <c r="G221" s="72" t="s">
        <v>6191</v>
      </c>
      <c r="H221" s="72" t="s">
        <v>30</v>
      </c>
      <c r="I221" s="72" t="s">
        <v>8027</v>
      </c>
      <c r="J221" s="72" t="s">
        <v>8022</v>
      </c>
      <c r="K221" s="72">
        <v>1988.29</v>
      </c>
      <c r="L221" s="75">
        <v>45768</v>
      </c>
      <c r="M221" s="72" t="str">
        <f>TEXT(Table157[[#This Row],[Billing_Date]],"YYYY")</f>
        <v>2025</v>
      </c>
      <c r="N221" s="72" t="s">
        <v>49</v>
      </c>
      <c r="O221" s="72">
        <f>IF(Table157[[#This Row],[Payment_Status]]="Paid",1,0)</f>
        <v>0</v>
      </c>
      <c r="P221" s="72">
        <f>IF(Table157[[#This Row],[Payment_Status]]="Unpaid",1,0)</f>
        <v>1</v>
      </c>
      <c r="Q221" s="72">
        <f>IF(Table157[[#This Row],[Payment_Status]]="Pending",1,0)</f>
        <v>0</v>
      </c>
      <c r="R221" s="72" t="s">
        <v>58</v>
      </c>
      <c r="S221" s="72" t="s">
        <v>39</v>
      </c>
      <c r="T221" s="76" t="s">
        <v>45</v>
      </c>
    </row>
    <row r="222" spans="5:20" x14ac:dyDescent="0.3">
      <c r="E222" s="71" t="s">
        <v>388</v>
      </c>
      <c r="F222" s="72" t="s">
        <v>4192</v>
      </c>
      <c r="G222" s="72" t="s">
        <v>6192</v>
      </c>
      <c r="H222" s="72" t="s">
        <v>26</v>
      </c>
      <c r="I222" s="72" t="s">
        <v>8031</v>
      </c>
      <c r="J222" s="72" t="s">
        <v>8024</v>
      </c>
      <c r="K222" s="72">
        <v>626.01</v>
      </c>
      <c r="L222" s="75">
        <v>45854</v>
      </c>
      <c r="M222" s="72" t="str">
        <f>TEXT(Table157[[#This Row],[Billing_Date]],"YYYY")</f>
        <v>2025</v>
      </c>
      <c r="N222" s="72" t="s">
        <v>49</v>
      </c>
      <c r="O222" s="72">
        <f>IF(Table157[[#This Row],[Payment_Status]]="Paid",1,0)</f>
        <v>0</v>
      </c>
      <c r="P222" s="72">
        <f>IF(Table157[[#This Row],[Payment_Status]]="Unpaid",1,0)</f>
        <v>1</v>
      </c>
      <c r="Q222" s="72">
        <f>IF(Table157[[#This Row],[Payment_Status]]="Pending",1,0)</f>
        <v>0</v>
      </c>
      <c r="R222" s="72" t="s">
        <v>50</v>
      </c>
      <c r="S222" s="72" t="s">
        <v>30</v>
      </c>
      <c r="T222" s="76" t="s">
        <v>51</v>
      </c>
    </row>
    <row r="223" spans="5:20" x14ac:dyDescent="0.3">
      <c r="E223" s="71" t="s">
        <v>390</v>
      </c>
      <c r="F223" s="72" t="s">
        <v>4193</v>
      </c>
      <c r="G223" s="72" t="s">
        <v>6193</v>
      </c>
      <c r="H223" s="72" t="s">
        <v>26</v>
      </c>
      <c r="I223" s="72" t="s">
        <v>8026</v>
      </c>
      <c r="J223" s="72" t="s">
        <v>8021</v>
      </c>
      <c r="K223" s="72">
        <v>105.55</v>
      </c>
      <c r="L223" s="75">
        <v>45793</v>
      </c>
      <c r="M223" s="72" t="str">
        <f>TEXT(Table157[[#This Row],[Billing_Date]],"YYYY")</f>
        <v>2025</v>
      </c>
      <c r="N223" s="72" t="s">
        <v>49</v>
      </c>
      <c r="O223" s="72">
        <f>IF(Table157[[#This Row],[Payment_Status]]="Paid",1,0)</f>
        <v>0</v>
      </c>
      <c r="P223" s="72">
        <f>IF(Table157[[#This Row],[Payment_Status]]="Unpaid",1,0)</f>
        <v>1</v>
      </c>
      <c r="Q223" s="72">
        <f>IF(Table157[[#This Row],[Payment_Status]]="Pending",1,0)</f>
        <v>0</v>
      </c>
      <c r="R223" s="72" t="s">
        <v>29</v>
      </c>
      <c r="S223" s="72" t="s">
        <v>30</v>
      </c>
      <c r="T223" s="76" t="s">
        <v>85</v>
      </c>
    </row>
    <row r="224" spans="5:20" x14ac:dyDescent="0.3">
      <c r="E224" s="71" t="s">
        <v>392</v>
      </c>
      <c r="F224" s="72" t="s">
        <v>4194</v>
      </c>
      <c r="G224" s="72" t="s">
        <v>6194</v>
      </c>
      <c r="H224" s="72" t="s">
        <v>30</v>
      </c>
      <c r="I224" s="72" t="s">
        <v>8029</v>
      </c>
      <c r="J224" s="72" t="s">
        <v>8020</v>
      </c>
      <c r="K224" s="72">
        <v>76.989999999999995</v>
      </c>
      <c r="L224" s="75">
        <v>45853</v>
      </c>
      <c r="M224" s="72" t="str">
        <f>TEXT(Table157[[#This Row],[Billing_Date]],"YYYY")</f>
        <v>2025</v>
      </c>
      <c r="N224" s="72" t="s">
        <v>37</v>
      </c>
      <c r="O224" s="72">
        <f>IF(Table157[[#This Row],[Payment_Status]]="Paid",1,0)</f>
        <v>0</v>
      </c>
      <c r="P224" s="72">
        <f>IF(Table157[[#This Row],[Payment_Status]]="Unpaid",1,0)</f>
        <v>0</v>
      </c>
      <c r="Q224" s="72">
        <f>IF(Table157[[#This Row],[Payment_Status]]="Pending",1,0)</f>
        <v>1</v>
      </c>
      <c r="R224" s="72" t="s">
        <v>43</v>
      </c>
      <c r="S224" s="72" t="s">
        <v>30</v>
      </c>
      <c r="T224" s="76" t="s">
        <v>31</v>
      </c>
    </row>
    <row r="225" spans="5:20" x14ac:dyDescent="0.3">
      <c r="E225" s="71" t="s">
        <v>2095</v>
      </c>
      <c r="F225" s="72" t="s">
        <v>4195</v>
      </c>
      <c r="G225" s="72" t="s">
        <v>6195</v>
      </c>
      <c r="H225" s="72" t="s">
        <v>26</v>
      </c>
      <c r="I225" s="72" t="s">
        <v>8029</v>
      </c>
      <c r="J225" s="72" t="s">
        <v>8020</v>
      </c>
      <c r="K225" s="72">
        <v>1689.57</v>
      </c>
      <c r="L225" s="75">
        <v>45516</v>
      </c>
      <c r="M225" s="72" t="str">
        <f>TEXT(Table157[[#This Row],[Billing_Date]],"YYYY")</f>
        <v>2024</v>
      </c>
      <c r="N225" s="72" t="s">
        <v>49</v>
      </c>
      <c r="O225" s="72">
        <f>IF(Table157[[#This Row],[Payment_Status]]="Paid",1,0)</f>
        <v>0</v>
      </c>
      <c r="P225" s="72">
        <f>IF(Table157[[#This Row],[Payment_Status]]="Unpaid",1,0)</f>
        <v>1</v>
      </c>
      <c r="Q225" s="72">
        <f>IF(Table157[[#This Row],[Payment_Status]]="Pending",1,0)</f>
        <v>0</v>
      </c>
      <c r="R225" s="72" t="s">
        <v>50</v>
      </c>
      <c r="S225" s="72" t="s">
        <v>30</v>
      </c>
      <c r="T225" s="76" t="s">
        <v>85</v>
      </c>
    </row>
    <row r="226" spans="5:20" x14ac:dyDescent="0.3">
      <c r="E226" s="71" t="s">
        <v>2272</v>
      </c>
      <c r="F226" s="72" t="s">
        <v>4196</v>
      </c>
      <c r="G226" s="72" t="s">
        <v>6196</v>
      </c>
      <c r="H226" s="72" t="s">
        <v>26</v>
      </c>
      <c r="I226" s="72" t="s">
        <v>8026</v>
      </c>
      <c r="J226" s="72" t="s">
        <v>8021</v>
      </c>
      <c r="K226" s="72">
        <v>596.4</v>
      </c>
      <c r="L226" s="75">
        <v>45772</v>
      </c>
      <c r="M226" s="72" t="str">
        <f>TEXT(Table157[[#This Row],[Billing_Date]],"YYYY")</f>
        <v>2025</v>
      </c>
      <c r="N226" s="72" t="s">
        <v>49</v>
      </c>
      <c r="O226" s="72">
        <f>IF(Table157[[#This Row],[Payment_Status]]="Paid",1,0)</f>
        <v>0</v>
      </c>
      <c r="P226" s="72">
        <f>IF(Table157[[#This Row],[Payment_Status]]="Unpaid",1,0)</f>
        <v>1</v>
      </c>
      <c r="Q226" s="72">
        <f>IF(Table157[[#This Row],[Payment_Status]]="Pending",1,0)</f>
        <v>0</v>
      </c>
      <c r="R226" s="72" t="s">
        <v>38</v>
      </c>
      <c r="S226" s="72" t="s">
        <v>39</v>
      </c>
      <c r="T226" s="76" t="s">
        <v>63</v>
      </c>
    </row>
    <row r="227" spans="5:20" x14ac:dyDescent="0.3">
      <c r="E227" s="71" t="s">
        <v>398</v>
      </c>
      <c r="F227" s="72" t="s">
        <v>4197</v>
      </c>
      <c r="G227" s="72" t="s">
        <v>6197</v>
      </c>
      <c r="H227" s="72" t="s">
        <v>30</v>
      </c>
      <c r="I227" s="72" t="s">
        <v>8031</v>
      </c>
      <c r="J227" s="72" t="s">
        <v>8024</v>
      </c>
      <c r="K227" s="72">
        <v>1003.97</v>
      </c>
      <c r="L227" s="75">
        <v>45747</v>
      </c>
      <c r="M227" s="72" t="str">
        <f>TEXT(Table157[[#This Row],[Billing_Date]],"YYYY")</f>
        <v>2025</v>
      </c>
      <c r="N227" s="72" t="s">
        <v>28</v>
      </c>
      <c r="O227" s="72">
        <f>IF(Table157[[#This Row],[Payment_Status]]="Paid",1,0)</f>
        <v>1</v>
      </c>
      <c r="P227" s="72">
        <f>IF(Table157[[#This Row],[Payment_Status]]="Unpaid",1,0)</f>
        <v>0</v>
      </c>
      <c r="Q227" s="72">
        <f>IF(Table157[[#This Row],[Payment_Status]]="Pending",1,0)</f>
        <v>0</v>
      </c>
      <c r="R227" s="72" t="s">
        <v>29</v>
      </c>
      <c r="S227" s="72" t="s">
        <v>44</v>
      </c>
      <c r="T227" s="76" t="s">
        <v>63</v>
      </c>
    </row>
    <row r="228" spans="5:20" x14ac:dyDescent="0.3">
      <c r="E228" s="71" t="s">
        <v>400</v>
      </c>
      <c r="F228" s="72" t="s">
        <v>4198</v>
      </c>
      <c r="G228" s="72" t="s">
        <v>6198</v>
      </c>
      <c r="H228" s="72" t="s">
        <v>30</v>
      </c>
      <c r="I228" s="72" t="s">
        <v>8027</v>
      </c>
      <c r="J228" s="72" t="s">
        <v>8022</v>
      </c>
      <c r="K228" s="72">
        <v>1020.62</v>
      </c>
      <c r="L228" s="75">
        <v>45742</v>
      </c>
      <c r="M228" s="72" t="str">
        <f>TEXT(Table157[[#This Row],[Billing_Date]],"YYYY")</f>
        <v>2025</v>
      </c>
      <c r="N228" s="72" t="s">
        <v>37</v>
      </c>
      <c r="O228" s="72">
        <f>IF(Table157[[#This Row],[Payment_Status]]="Paid",1,0)</f>
        <v>0</v>
      </c>
      <c r="P228" s="72">
        <f>IF(Table157[[#This Row],[Payment_Status]]="Unpaid",1,0)</f>
        <v>0</v>
      </c>
      <c r="Q228" s="72">
        <f>IF(Table157[[#This Row],[Payment_Status]]="Pending",1,0)</f>
        <v>1</v>
      </c>
      <c r="R228" s="72" t="s">
        <v>58</v>
      </c>
      <c r="S228" s="72" t="s">
        <v>39</v>
      </c>
      <c r="T228" s="76" t="s">
        <v>85</v>
      </c>
    </row>
    <row r="229" spans="5:20" x14ac:dyDescent="0.3">
      <c r="E229" s="71" t="s">
        <v>402</v>
      </c>
      <c r="F229" s="72" t="s">
        <v>4199</v>
      </c>
      <c r="G229" s="72" t="s">
        <v>6199</v>
      </c>
      <c r="H229" s="72" t="s">
        <v>26</v>
      </c>
      <c r="I229" s="72" t="s">
        <v>8025</v>
      </c>
      <c r="J229" s="72" t="s">
        <v>8020</v>
      </c>
      <c r="K229" s="72">
        <v>659.86</v>
      </c>
      <c r="L229" s="75">
        <v>45824</v>
      </c>
      <c r="M229" s="72" t="str">
        <f>TEXT(Table157[[#This Row],[Billing_Date]],"YYYY")</f>
        <v>2025</v>
      </c>
      <c r="N229" s="72" t="s">
        <v>37</v>
      </c>
      <c r="O229" s="72">
        <f>IF(Table157[[#This Row],[Payment_Status]]="Paid",1,0)</f>
        <v>0</v>
      </c>
      <c r="P229" s="72">
        <f>IF(Table157[[#This Row],[Payment_Status]]="Unpaid",1,0)</f>
        <v>0</v>
      </c>
      <c r="Q229" s="72">
        <f>IF(Table157[[#This Row],[Payment_Status]]="Pending",1,0)</f>
        <v>1</v>
      </c>
      <c r="R229" s="72" t="s">
        <v>43</v>
      </c>
      <c r="S229" s="72" t="s">
        <v>30</v>
      </c>
      <c r="T229" s="76" t="s">
        <v>51</v>
      </c>
    </row>
    <row r="230" spans="5:20" x14ac:dyDescent="0.3">
      <c r="E230" s="71" t="s">
        <v>404</v>
      </c>
      <c r="F230" s="72" t="s">
        <v>4200</v>
      </c>
      <c r="G230" s="72" t="s">
        <v>6200</v>
      </c>
      <c r="H230" s="72" t="s">
        <v>35</v>
      </c>
      <c r="I230" s="72" t="s">
        <v>8027</v>
      </c>
      <c r="J230" s="72" t="s">
        <v>8022</v>
      </c>
      <c r="K230" s="72">
        <v>1801.8</v>
      </c>
      <c r="L230" s="75">
        <v>45564</v>
      </c>
      <c r="M230" s="72" t="str">
        <f>TEXT(Table157[[#This Row],[Billing_Date]],"YYYY")</f>
        <v>2024</v>
      </c>
      <c r="N230" s="72" t="s">
        <v>49</v>
      </c>
      <c r="O230" s="72">
        <f>IF(Table157[[#This Row],[Payment_Status]]="Paid",1,0)</f>
        <v>0</v>
      </c>
      <c r="P230" s="72">
        <f>IF(Table157[[#This Row],[Payment_Status]]="Unpaid",1,0)</f>
        <v>1</v>
      </c>
      <c r="Q230" s="72">
        <f>IF(Table157[[#This Row],[Payment_Status]]="Pending",1,0)</f>
        <v>0</v>
      </c>
      <c r="R230" s="72" t="s">
        <v>43</v>
      </c>
      <c r="S230" s="72" t="s">
        <v>30</v>
      </c>
      <c r="T230" s="76" t="s">
        <v>31</v>
      </c>
    </row>
    <row r="231" spans="5:20" x14ac:dyDescent="0.3">
      <c r="E231" s="71" t="s">
        <v>406</v>
      </c>
      <c r="F231" s="72" t="s">
        <v>4201</v>
      </c>
      <c r="G231" s="72" t="s">
        <v>6201</v>
      </c>
      <c r="H231" s="72" t="s">
        <v>26</v>
      </c>
      <c r="I231" s="72" t="s">
        <v>8030</v>
      </c>
      <c r="J231" s="72" t="s">
        <v>8023</v>
      </c>
      <c r="K231" s="72">
        <v>1188.78</v>
      </c>
      <c r="L231" s="75">
        <v>45796</v>
      </c>
      <c r="M231" s="72" t="str">
        <f>TEXT(Table157[[#This Row],[Billing_Date]],"YYYY")</f>
        <v>2025</v>
      </c>
      <c r="N231" s="72" t="s">
        <v>28</v>
      </c>
      <c r="O231" s="72">
        <f>IF(Table157[[#This Row],[Payment_Status]]="Paid",1,0)</f>
        <v>1</v>
      </c>
      <c r="P231" s="72">
        <f>IF(Table157[[#This Row],[Payment_Status]]="Unpaid",1,0)</f>
        <v>0</v>
      </c>
      <c r="Q231" s="72">
        <f>IF(Table157[[#This Row],[Payment_Status]]="Pending",1,0)</f>
        <v>0</v>
      </c>
      <c r="R231" s="72" t="s">
        <v>38</v>
      </c>
      <c r="S231" s="72" t="s">
        <v>39</v>
      </c>
      <c r="T231" s="76" t="s">
        <v>45</v>
      </c>
    </row>
    <row r="232" spans="5:20" x14ac:dyDescent="0.3">
      <c r="E232" s="71" t="s">
        <v>408</v>
      </c>
      <c r="F232" s="72" t="s">
        <v>4202</v>
      </c>
      <c r="G232" s="72" t="s">
        <v>6202</v>
      </c>
      <c r="H232" s="72" t="s">
        <v>35</v>
      </c>
      <c r="I232" s="72" t="s">
        <v>8031</v>
      </c>
      <c r="J232" s="72" t="s">
        <v>8024</v>
      </c>
      <c r="K232" s="72">
        <v>2697.7</v>
      </c>
      <c r="L232" s="75">
        <v>45698</v>
      </c>
      <c r="M232" s="72" t="str">
        <f>TEXT(Table157[[#This Row],[Billing_Date]],"YYYY")</f>
        <v>2025</v>
      </c>
      <c r="N232" s="72" t="s">
        <v>37</v>
      </c>
      <c r="O232" s="72">
        <f>IF(Table157[[#This Row],[Payment_Status]]="Paid",1,0)</f>
        <v>0</v>
      </c>
      <c r="P232" s="72">
        <f>IF(Table157[[#This Row],[Payment_Status]]="Unpaid",1,0)</f>
        <v>0</v>
      </c>
      <c r="Q232" s="72">
        <f>IF(Table157[[#This Row],[Payment_Status]]="Pending",1,0)</f>
        <v>1</v>
      </c>
      <c r="R232" s="72" t="s">
        <v>58</v>
      </c>
      <c r="S232" s="72" t="s">
        <v>30</v>
      </c>
      <c r="T232" s="76" t="s">
        <v>63</v>
      </c>
    </row>
    <row r="233" spans="5:20" x14ac:dyDescent="0.3">
      <c r="E233" s="71" t="s">
        <v>410</v>
      </c>
      <c r="F233" s="72" t="s">
        <v>4203</v>
      </c>
      <c r="G233" s="72" t="s">
        <v>6203</v>
      </c>
      <c r="H233" s="72" t="s">
        <v>26</v>
      </c>
      <c r="I233" s="72" t="s">
        <v>8030</v>
      </c>
      <c r="J233" s="72" t="s">
        <v>8023</v>
      </c>
      <c r="K233" s="72">
        <v>571.91</v>
      </c>
      <c r="L233" s="75">
        <v>45839</v>
      </c>
      <c r="M233" s="72" t="str">
        <f>TEXT(Table157[[#This Row],[Billing_Date]],"YYYY")</f>
        <v>2025</v>
      </c>
      <c r="N233" s="72" t="s">
        <v>49</v>
      </c>
      <c r="O233" s="72">
        <f>IF(Table157[[#This Row],[Payment_Status]]="Paid",1,0)</f>
        <v>0</v>
      </c>
      <c r="P233" s="72">
        <f>IF(Table157[[#This Row],[Payment_Status]]="Unpaid",1,0)</f>
        <v>1</v>
      </c>
      <c r="Q233" s="72">
        <f>IF(Table157[[#This Row],[Payment_Status]]="Pending",1,0)</f>
        <v>0</v>
      </c>
      <c r="R233" s="72" t="s">
        <v>50</v>
      </c>
      <c r="S233" s="72" t="s">
        <v>39</v>
      </c>
      <c r="T233" s="76" t="s">
        <v>45</v>
      </c>
    </row>
    <row r="234" spans="5:20" x14ac:dyDescent="0.3">
      <c r="E234" s="71" t="s">
        <v>412</v>
      </c>
      <c r="F234" s="72" t="s">
        <v>4204</v>
      </c>
      <c r="G234" s="72" t="s">
        <v>6204</v>
      </c>
      <c r="H234" s="72" t="s">
        <v>30</v>
      </c>
      <c r="I234" s="72" t="s">
        <v>8030</v>
      </c>
      <c r="J234" s="72" t="s">
        <v>8023</v>
      </c>
      <c r="K234" s="72">
        <v>2392.0700000000002</v>
      </c>
      <c r="L234" s="75">
        <v>45818</v>
      </c>
      <c r="M234" s="72" t="str">
        <f>TEXT(Table157[[#This Row],[Billing_Date]],"YYYY")</f>
        <v>2025</v>
      </c>
      <c r="N234" s="72" t="s">
        <v>37</v>
      </c>
      <c r="O234" s="72">
        <f>IF(Table157[[#This Row],[Payment_Status]]="Paid",1,0)</f>
        <v>0</v>
      </c>
      <c r="P234" s="72">
        <f>IF(Table157[[#This Row],[Payment_Status]]="Unpaid",1,0)</f>
        <v>0</v>
      </c>
      <c r="Q234" s="72">
        <f>IF(Table157[[#This Row],[Payment_Status]]="Pending",1,0)</f>
        <v>1</v>
      </c>
      <c r="R234" s="72" t="s">
        <v>50</v>
      </c>
      <c r="S234" s="72" t="s">
        <v>30</v>
      </c>
      <c r="T234" s="76" t="s">
        <v>51</v>
      </c>
    </row>
    <row r="235" spans="5:20" x14ac:dyDescent="0.3">
      <c r="E235" s="71" t="s">
        <v>1387</v>
      </c>
      <c r="F235" s="72" t="s">
        <v>4205</v>
      </c>
      <c r="G235" s="72" t="s">
        <v>6205</v>
      </c>
      <c r="H235" s="72" t="s">
        <v>26</v>
      </c>
      <c r="I235" s="72" t="s">
        <v>8030</v>
      </c>
      <c r="J235" s="72" t="s">
        <v>8023</v>
      </c>
      <c r="K235" s="72">
        <v>2438.58</v>
      </c>
      <c r="L235" s="75">
        <v>45739</v>
      </c>
      <c r="M235" s="72" t="str">
        <f>TEXT(Table157[[#This Row],[Billing_Date]],"YYYY")</f>
        <v>2025</v>
      </c>
      <c r="N235" s="72" t="s">
        <v>37</v>
      </c>
      <c r="O235" s="72">
        <f>IF(Table157[[#This Row],[Payment_Status]]="Paid",1,0)</f>
        <v>0</v>
      </c>
      <c r="P235" s="72">
        <f>IF(Table157[[#This Row],[Payment_Status]]="Unpaid",1,0)</f>
        <v>0</v>
      </c>
      <c r="Q235" s="72">
        <f>IF(Table157[[#This Row],[Payment_Status]]="Pending",1,0)</f>
        <v>1</v>
      </c>
      <c r="R235" s="72" t="s">
        <v>38</v>
      </c>
      <c r="S235" s="72" t="s">
        <v>39</v>
      </c>
      <c r="T235" s="76" t="s">
        <v>31</v>
      </c>
    </row>
    <row r="236" spans="5:20" x14ac:dyDescent="0.3">
      <c r="E236" s="71" t="s">
        <v>416</v>
      </c>
      <c r="F236" s="72" t="s">
        <v>4206</v>
      </c>
      <c r="G236" s="72" t="s">
        <v>6206</v>
      </c>
      <c r="H236" s="72" t="s">
        <v>30</v>
      </c>
      <c r="I236" s="72" t="s">
        <v>8031</v>
      </c>
      <c r="J236" s="72" t="s">
        <v>8024</v>
      </c>
      <c r="K236" s="72">
        <v>259.86</v>
      </c>
      <c r="L236" s="75">
        <v>45674</v>
      </c>
      <c r="M236" s="72" t="str">
        <f>TEXT(Table157[[#This Row],[Billing_Date]],"YYYY")</f>
        <v>2025</v>
      </c>
      <c r="N236" s="72" t="s">
        <v>37</v>
      </c>
      <c r="O236" s="72">
        <f>IF(Table157[[#This Row],[Payment_Status]]="Paid",1,0)</f>
        <v>0</v>
      </c>
      <c r="P236" s="72">
        <f>IF(Table157[[#This Row],[Payment_Status]]="Unpaid",1,0)</f>
        <v>0</v>
      </c>
      <c r="Q236" s="72">
        <f>IF(Table157[[#This Row],[Payment_Status]]="Pending",1,0)</f>
        <v>1</v>
      </c>
      <c r="R236" s="72" t="s">
        <v>43</v>
      </c>
      <c r="S236" s="72" t="s">
        <v>44</v>
      </c>
      <c r="T236" s="76" t="s">
        <v>63</v>
      </c>
    </row>
    <row r="237" spans="5:20" x14ac:dyDescent="0.3">
      <c r="E237" s="71" t="s">
        <v>418</v>
      </c>
      <c r="F237" s="72" t="s">
        <v>4207</v>
      </c>
      <c r="G237" s="72" t="s">
        <v>6207</v>
      </c>
      <c r="H237" s="72" t="s">
        <v>30</v>
      </c>
      <c r="I237" s="72" t="s">
        <v>8031</v>
      </c>
      <c r="J237" s="72" t="s">
        <v>8024</v>
      </c>
      <c r="K237" s="72">
        <v>1892.11</v>
      </c>
      <c r="L237" s="75">
        <v>45823</v>
      </c>
      <c r="M237" s="72" t="str">
        <f>TEXT(Table157[[#This Row],[Billing_Date]],"YYYY")</f>
        <v>2025</v>
      </c>
      <c r="N237" s="72" t="s">
        <v>37</v>
      </c>
      <c r="O237" s="72">
        <f>IF(Table157[[#This Row],[Payment_Status]]="Paid",1,0)</f>
        <v>0</v>
      </c>
      <c r="P237" s="72">
        <f>IF(Table157[[#This Row],[Payment_Status]]="Unpaid",1,0)</f>
        <v>0</v>
      </c>
      <c r="Q237" s="72">
        <f>IF(Table157[[#This Row],[Payment_Status]]="Pending",1,0)</f>
        <v>1</v>
      </c>
      <c r="R237" s="72" t="s">
        <v>43</v>
      </c>
      <c r="S237" s="72" t="s">
        <v>30</v>
      </c>
      <c r="T237" s="76" t="s">
        <v>85</v>
      </c>
    </row>
    <row r="238" spans="5:20" x14ac:dyDescent="0.3">
      <c r="E238" s="71" t="s">
        <v>420</v>
      </c>
      <c r="F238" s="72" t="s">
        <v>4208</v>
      </c>
      <c r="G238" s="72" t="s">
        <v>6208</v>
      </c>
      <c r="H238" s="72" t="s">
        <v>30</v>
      </c>
      <c r="I238" s="72" t="s">
        <v>8026</v>
      </c>
      <c r="J238" s="72" t="s">
        <v>8021</v>
      </c>
      <c r="K238" s="72">
        <v>1992.96</v>
      </c>
      <c r="L238" s="75">
        <v>45801</v>
      </c>
      <c r="M238" s="72" t="str">
        <f>TEXT(Table157[[#This Row],[Billing_Date]],"YYYY")</f>
        <v>2025</v>
      </c>
      <c r="N238" s="72" t="s">
        <v>49</v>
      </c>
      <c r="O238" s="72">
        <f>IF(Table157[[#This Row],[Payment_Status]]="Paid",1,0)</f>
        <v>0</v>
      </c>
      <c r="P238" s="72">
        <f>IF(Table157[[#This Row],[Payment_Status]]="Unpaid",1,0)</f>
        <v>1</v>
      </c>
      <c r="Q238" s="72">
        <f>IF(Table157[[#This Row],[Payment_Status]]="Pending",1,0)</f>
        <v>0</v>
      </c>
      <c r="R238" s="72" t="s">
        <v>29</v>
      </c>
      <c r="S238" s="72" t="s">
        <v>30</v>
      </c>
      <c r="T238" s="76" t="s">
        <v>63</v>
      </c>
    </row>
    <row r="239" spans="5:20" x14ac:dyDescent="0.3">
      <c r="E239" s="71" t="s">
        <v>422</v>
      </c>
      <c r="F239" s="72" t="s">
        <v>4209</v>
      </c>
      <c r="G239" s="72" t="s">
        <v>6209</v>
      </c>
      <c r="H239" s="72" t="s">
        <v>30</v>
      </c>
      <c r="I239" s="72" t="s">
        <v>8028</v>
      </c>
      <c r="J239" s="72" t="s">
        <v>8022</v>
      </c>
      <c r="K239" s="72">
        <v>1164.04</v>
      </c>
      <c r="L239" s="75">
        <v>45852</v>
      </c>
      <c r="M239" s="72" t="str">
        <f>TEXT(Table157[[#This Row],[Billing_Date]],"YYYY")</f>
        <v>2025</v>
      </c>
      <c r="N239" s="72" t="s">
        <v>37</v>
      </c>
      <c r="O239" s="72">
        <f>IF(Table157[[#This Row],[Payment_Status]]="Paid",1,0)</f>
        <v>0</v>
      </c>
      <c r="P239" s="72">
        <f>IF(Table157[[#This Row],[Payment_Status]]="Unpaid",1,0)</f>
        <v>0</v>
      </c>
      <c r="Q239" s="72">
        <f>IF(Table157[[#This Row],[Payment_Status]]="Pending",1,0)</f>
        <v>1</v>
      </c>
      <c r="R239" s="72" t="s">
        <v>29</v>
      </c>
      <c r="S239" s="72" t="s">
        <v>39</v>
      </c>
      <c r="T239" s="76" t="s">
        <v>45</v>
      </c>
    </row>
    <row r="240" spans="5:20" x14ac:dyDescent="0.3">
      <c r="E240" s="71" t="s">
        <v>424</v>
      </c>
      <c r="F240" s="72" t="s">
        <v>4210</v>
      </c>
      <c r="G240" s="72" t="s">
        <v>6210</v>
      </c>
      <c r="H240" s="72" t="s">
        <v>35</v>
      </c>
      <c r="I240" s="72" t="s">
        <v>8027</v>
      </c>
      <c r="J240" s="72" t="s">
        <v>8022</v>
      </c>
      <c r="K240" s="72">
        <v>1836.12</v>
      </c>
      <c r="L240" s="75">
        <v>45789</v>
      </c>
      <c r="M240" s="72" t="str">
        <f>TEXT(Table157[[#This Row],[Billing_Date]],"YYYY")</f>
        <v>2025</v>
      </c>
      <c r="N240" s="72" t="s">
        <v>28</v>
      </c>
      <c r="O240" s="72">
        <f>IF(Table157[[#This Row],[Payment_Status]]="Paid",1,0)</f>
        <v>1</v>
      </c>
      <c r="P240" s="72">
        <f>IF(Table157[[#This Row],[Payment_Status]]="Unpaid",1,0)</f>
        <v>0</v>
      </c>
      <c r="Q240" s="72">
        <f>IF(Table157[[#This Row],[Payment_Status]]="Pending",1,0)</f>
        <v>0</v>
      </c>
      <c r="R240" s="72" t="s">
        <v>50</v>
      </c>
      <c r="S240" s="72" t="s">
        <v>39</v>
      </c>
      <c r="T240" s="76" t="s">
        <v>85</v>
      </c>
    </row>
    <row r="241" spans="5:20" x14ac:dyDescent="0.3">
      <c r="E241" s="71" t="s">
        <v>2169</v>
      </c>
      <c r="F241" s="72" t="s">
        <v>4211</v>
      </c>
      <c r="G241" s="72" t="s">
        <v>6211</v>
      </c>
      <c r="H241" s="72" t="s">
        <v>35</v>
      </c>
      <c r="I241" s="72" t="s">
        <v>8026</v>
      </c>
      <c r="J241" s="72" t="s">
        <v>8021</v>
      </c>
      <c r="K241" s="72">
        <v>1514.23</v>
      </c>
      <c r="L241" s="75">
        <v>45692</v>
      </c>
      <c r="M241" s="72" t="str">
        <f>TEXT(Table157[[#This Row],[Billing_Date]],"YYYY")</f>
        <v>2025</v>
      </c>
      <c r="N241" s="72" t="s">
        <v>28</v>
      </c>
      <c r="O241" s="72">
        <f>IF(Table157[[#This Row],[Payment_Status]]="Paid",1,0)</f>
        <v>1</v>
      </c>
      <c r="P241" s="72">
        <f>IF(Table157[[#This Row],[Payment_Status]]="Unpaid",1,0)</f>
        <v>0</v>
      </c>
      <c r="Q241" s="72">
        <f>IF(Table157[[#This Row],[Payment_Status]]="Pending",1,0)</f>
        <v>0</v>
      </c>
      <c r="R241" s="72" t="s">
        <v>29</v>
      </c>
      <c r="S241" s="72" t="s">
        <v>39</v>
      </c>
      <c r="T241" s="76" t="s">
        <v>51</v>
      </c>
    </row>
    <row r="242" spans="5:20" x14ac:dyDescent="0.3">
      <c r="E242" s="71" t="s">
        <v>2075</v>
      </c>
      <c r="F242" s="72" t="s">
        <v>4212</v>
      </c>
      <c r="G242" s="72" t="s">
        <v>6212</v>
      </c>
      <c r="H242" s="72" t="s">
        <v>30</v>
      </c>
      <c r="I242" s="72" t="s">
        <v>8026</v>
      </c>
      <c r="J242" s="72" t="s">
        <v>8021</v>
      </c>
      <c r="K242" s="72">
        <v>1986.75</v>
      </c>
      <c r="L242" s="75">
        <v>45531</v>
      </c>
      <c r="M242" s="72" t="str">
        <f>TEXT(Table157[[#This Row],[Billing_Date]],"YYYY")</f>
        <v>2024</v>
      </c>
      <c r="N242" s="72" t="s">
        <v>37</v>
      </c>
      <c r="O242" s="72">
        <f>IF(Table157[[#This Row],[Payment_Status]]="Paid",1,0)</f>
        <v>0</v>
      </c>
      <c r="P242" s="72">
        <f>IF(Table157[[#This Row],[Payment_Status]]="Unpaid",1,0)</f>
        <v>0</v>
      </c>
      <c r="Q242" s="72">
        <f>IF(Table157[[#This Row],[Payment_Status]]="Pending",1,0)</f>
        <v>1</v>
      </c>
      <c r="R242" s="72" t="s">
        <v>29</v>
      </c>
      <c r="S242" s="72" t="s">
        <v>44</v>
      </c>
      <c r="T242" s="76" t="s">
        <v>51</v>
      </c>
    </row>
    <row r="243" spans="5:20" x14ac:dyDescent="0.3">
      <c r="E243" s="71" t="s">
        <v>430</v>
      </c>
      <c r="F243" s="72" t="s">
        <v>4213</v>
      </c>
      <c r="G243" s="72" t="s">
        <v>6213</v>
      </c>
      <c r="H243" s="72" t="s">
        <v>26</v>
      </c>
      <c r="I243" s="72" t="s">
        <v>8030</v>
      </c>
      <c r="J243" s="72" t="s">
        <v>8023</v>
      </c>
      <c r="K243" s="72">
        <v>2136.25</v>
      </c>
      <c r="L243" s="75">
        <v>45855</v>
      </c>
      <c r="M243" s="72" t="str">
        <f>TEXT(Table157[[#This Row],[Billing_Date]],"YYYY")</f>
        <v>2025</v>
      </c>
      <c r="N243" s="72" t="s">
        <v>49</v>
      </c>
      <c r="O243" s="72">
        <f>IF(Table157[[#This Row],[Payment_Status]]="Paid",1,0)</f>
        <v>0</v>
      </c>
      <c r="P243" s="72">
        <f>IF(Table157[[#This Row],[Payment_Status]]="Unpaid",1,0)</f>
        <v>1</v>
      </c>
      <c r="Q243" s="72">
        <f>IF(Table157[[#This Row],[Payment_Status]]="Pending",1,0)</f>
        <v>0</v>
      </c>
      <c r="R243" s="72" t="s">
        <v>58</v>
      </c>
      <c r="S243" s="72" t="s">
        <v>30</v>
      </c>
      <c r="T243" s="76" t="s">
        <v>51</v>
      </c>
    </row>
    <row r="244" spans="5:20" x14ac:dyDescent="0.3">
      <c r="E244" s="71" t="s">
        <v>2286</v>
      </c>
      <c r="F244" s="72" t="s">
        <v>4214</v>
      </c>
      <c r="G244" s="72" t="s">
        <v>6214</v>
      </c>
      <c r="H244" s="72" t="s">
        <v>26</v>
      </c>
      <c r="I244" s="72" t="s">
        <v>8026</v>
      </c>
      <c r="J244" s="72" t="s">
        <v>8021</v>
      </c>
      <c r="K244" s="72">
        <v>1297.32</v>
      </c>
      <c r="L244" s="75">
        <v>45728</v>
      </c>
      <c r="M244" s="72" t="str">
        <f>TEXT(Table157[[#This Row],[Billing_Date]],"YYYY")</f>
        <v>2025</v>
      </c>
      <c r="N244" s="72" t="s">
        <v>28</v>
      </c>
      <c r="O244" s="72">
        <f>IF(Table157[[#This Row],[Payment_Status]]="Paid",1,0)</f>
        <v>1</v>
      </c>
      <c r="P244" s="72">
        <f>IF(Table157[[#This Row],[Payment_Status]]="Unpaid",1,0)</f>
        <v>0</v>
      </c>
      <c r="Q244" s="72">
        <f>IF(Table157[[#This Row],[Payment_Status]]="Pending",1,0)</f>
        <v>0</v>
      </c>
      <c r="R244" s="72" t="s">
        <v>43</v>
      </c>
      <c r="S244" s="72" t="s">
        <v>44</v>
      </c>
      <c r="T244" s="76" t="s">
        <v>45</v>
      </c>
    </row>
    <row r="245" spans="5:20" x14ac:dyDescent="0.3">
      <c r="E245" s="71" t="s">
        <v>434</v>
      </c>
      <c r="F245" s="72" t="s">
        <v>4215</v>
      </c>
      <c r="G245" s="72" t="s">
        <v>6215</v>
      </c>
      <c r="H245" s="72" t="s">
        <v>26</v>
      </c>
      <c r="I245" s="72" t="s">
        <v>8025</v>
      </c>
      <c r="J245" s="72" t="s">
        <v>8020</v>
      </c>
      <c r="K245" s="72">
        <v>279.62</v>
      </c>
      <c r="L245" s="75">
        <v>45791</v>
      </c>
      <c r="M245" s="72" t="str">
        <f>TEXT(Table157[[#This Row],[Billing_Date]],"YYYY")</f>
        <v>2025</v>
      </c>
      <c r="N245" s="72" t="s">
        <v>37</v>
      </c>
      <c r="O245" s="72">
        <f>IF(Table157[[#This Row],[Payment_Status]]="Paid",1,0)</f>
        <v>0</v>
      </c>
      <c r="P245" s="72">
        <f>IF(Table157[[#This Row],[Payment_Status]]="Unpaid",1,0)</f>
        <v>0</v>
      </c>
      <c r="Q245" s="72">
        <f>IF(Table157[[#This Row],[Payment_Status]]="Pending",1,0)</f>
        <v>1</v>
      </c>
      <c r="R245" s="72" t="s">
        <v>58</v>
      </c>
      <c r="S245" s="72" t="s">
        <v>44</v>
      </c>
      <c r="T245" s="76" t="s">
        <v>45</v>
      </c>
    </row>
    <row r="246" spans="5:20" x14ac:dyDescent="0.3">
      <c r="E246" s="71" t="s">
        <v>436</v>
      </c>
      <c r="F246" s="72" t="s">
        <v>4216</v>
      </c>
      <c r="G246" s="72" t="s">
        <v>6216</v>
      </c>
      <c r="H246" s="72" t="s">
        <v>30</v>
      </c>
      <c r="I246" s="72" t="s">
        <v>8027</v>
      </c>
      <c r="J246" s="72" t="s">
        <v>8022</v>
      </c>
      <c r="K246" s="72">
        <v>1681.02</v>
      </c>
      <c r="L246" s="75">
        <v>45797</v>
      </c>
      <c r="M246" s="72" t="str">
        <f>TEXT(Table157[[#This Row],[Billing_Date]],"YYYY")</f>
        <v>2025</v>
      </c>
      <c r="N246" s="72" t="s">
        <v>49</v>
      </c>
      <c r="O246" s="72">
        <f>IF(Table157[[#This Row],[Payment_Status]]="Paid",1,0)</f>
        <v>0</v>
      </c>
      <c r="P246" s="72">
        <f>IF(Table157[[#This Row],[Payment_Status]]="Unpaid",1,0)</f>
        <v>1</v>
      </c>
      <c r="Q246" s="72">
        <f>IF(Table157[[#This Row],[Payment_Status]]="Pending",1,0)</f>
        <v>0</v>
      </c>
      <c r="R246" s="72" t="s">
        <v>29</v>
      </c>
      <c r="S246" s="72" t="s">
        <v>44</v>
      </c>
      <c r="T246" s="76" t="s">
        <v>31</v>
      </c>
    </row>
    <row r="247" spans="5:20" x14ac:dyDescent="0.3">
      <c r="E247" s="71" t="s">
        <v>438</v>
      </c>
      <c r="F247" s="72" t="s">
        <v>4217</v>
      </c>
      <c r="G247" s="72" t="s">
        <v>6217</v>
      </c>
      <c r="H247" s="72" t="s">
        <v>35</v>
      </c>
      <c r="I247" s="72" t="s">
        <v>8026</v>
      </c>
      <c r="J247" s="72" t="s">
        <v>8021</v>
      </c>
      <c r="K247" s="72">
        <v>1696.3</v>
      </c>
      <c r="L247" s="75">
        <v>45827</v>
      </c>
      <c r="M247" s="72" t="str">
        <f>TEXT(Table157[[#This Row],[Billing_Date]],"YYYY")</f>
        <v>2025</v>
      </c>
      <c r="N247" s="72" t="s">
        <v>37</v>
      </c>
      <c r="O247" s="72">
        <f>IF(Table157[[#This Row],[Payment_Status]]="Paid",1,0)</f>
        <v>0</v>
      </c>
      <c r="P247" s="72">
        <f>IF(Table157[[#This Row],[Payment_Status]]="Unpaid",1,0)</f>
        <v>0</v>
      </c>
      <c r="Q247" s="72">
        <f>IF(Table157[[#This Row],[Payment_Status]]="Pending",1,0)</f>
        <v>1</v>
      </c>
      <c r="R247" s="72" t="s">
        <v>29</v>
      </c>
      <c r="S247" s="72" t="s">
        <v>30</v>
      </c>
      <c r="T247" s="76" t="s">
        <v>63</v>
      </c>
    </row>
    <row r="248" spans="5:20" x14ac:dyDescent="0.3">
      <c r="E248" s="71" t="s">
        <v>440</v>
      </c>
      <c r="F248" s="72" t="s">
        <v>4218</v>
      </c>
      <c r="G248" s="72" t="s">
        <v>6218</v>
      </c>
      <c r="H248" s="72" t="s">
        <v>35</v>
      </c>
      <c r="I248" s="72" t="s">
        <v>8029</v>
      </c>
      <c r="J248" s="72" t="s">
        <v>8020</v>
      </c>
      <c r="K248" s="72">
        <v>2084.59</v>
      </c>
      <c r="L248" s="75">
        <v>45544</v>
      </c>
      <c r="M248" s="72" t="str">
        <f>TEXT(Table157[[#This Row],[Billing_Date]],"YYYY")</f>
        <v>2024</v>
      </c>
      <c r="N248" s="72" t="s">
        <v>49</v>
      </c>
      <c r="O248" s="72">
        <f>IF(Table157[[#This Row],[Payment_Status]]="Paid",1,0)</f>
        <v>0</v>
      </c>
      <c r="P248" s="72">
        <f>IF(Table157[[#This Row],[Payment_Status]]="Unpaid",1,0)</f>
        <v>1</v>
      </c>
      <c r="Q248" s="72">
        <f>IF(Table157[[#This Row],[Payment_Status]]="Pending",1,0)</f>
        <v>0</v>
      </c>
      <c r="R248" s="72" t="s">
        <v>38</v>
      </c>
      <c r="S248" s="72" t="s">
        <v>39</v>
      </c>
      <c r="T248" s="76" t="s">
        <v>85</v>
      </c>
    </row>
    <row r="249" spans="5:20" x14ac:dyDescent="0.3">
      <c r="E249" s="71" t="s">
        <v>442</v>
      </c>
      <c r="F249" s="72" t="s">
        <v>4219</v>
      </c>
      <c r="G249" s="72" t="s">
        <v>6219</v>
      </c>
      <c r="H249" s="72" t="s">
        <v>30</v>
      </c>
      <c r="I249" s="72" t="s">
        <v>8029</v>
      </c>
      <c r="J249" s="72" t="s">
        <v>8020</v>
      </c>
      <c r="K249" s="72">
        <v>1989.06</v>
      </c>
      <c r="L249" s="75">
        <v>45687</v>
      </c>
      <c r="M249" s="72" t="str">
        <f>TEXT(Table157[[#This Row],[Billing_Date]],"YYYY")</f>
        <v>2025</v>
      </c>
      <c r="N249" s="72" t="s">
        <v>28</v>
      </c>
      <c r="O249" s="72">
        <f>IF(Table157[[#This Row],[Payment_Status]]="Paid",1,0)</f>
        <v>1</v>
      </c>
      <c r="P249" s="72">
        <f>IF(Table157[[#This Row],[Payment_Status]]="Unpaid",1,0)</f>
        <v>0</v>
      </c>
      <c r="Q249" s="72">
        <f>IF(Table157[[#This Row],[Payment_Status]]="Pending",1,0)</f>
        <v>0</v>
      </c>
      <c r="R249" s="72" t="s">
        <v>58</v>
      </c>
      <c r="S249" s="72" t="s">
        <v>30</v>
      </c>
      <c r="T249" s="76" t="s">
        <v>31</v>
      </c>
    </row>
    <row r="250" spans="5:20" x14ac:dyDescent="0.3">
      <c r="E250" s="71" t="s">
        <v>444</v>
      </c>
      <c r="F250" s="72" t="s">
        <v>4220</v>
      </c>
      <c r="G250" s="72" t="s">
        <v>6220</v>
      </c>
      <c r="H250" s="72" t="s">
        <v>26</v>
      </c>
      <c r="I250" s="72" t="s">
        <v>8025</v>
      </c>
      <c r="J250" s="72" t="s">
        <v>8020</v>
      </c>
      <c r="K250" s="72">
        <v>1980.62</v>
      </c>
      <c r="L250" s="75">
        <v>45747</v>
      </c>
      <c r="M250" s="72" t="str">
        <f>TEXT(Table157[[#This Row],[Billing_Date]],"YYYY")</f>
        <v>2025</v>
      </c>
      <c r="N250" s="72" t="s">
        <v>28</v>
      </c>
      <c r="O250" s="72">
        <f>IF(Table157[[#This Row],[Payment_Status]]="Paid",1,0)</f>
        <v>1</v>
      </c>
      <c r="P250" s="72">
        <f>IF(Table157[[#This Row],[Payment_Status]]="Unpaid",1,0)</f>
        <v>0</v>
      </c>
      <c r="Q250" s="72">
        <f>IF(Table157[[#This Row],[Payment_Status]]="Pending",1,0)</f>
        <v>0</v>
      </c>
      <c r="R250" s="72" t="s">
        <v>58</v>
      </c>
      <c r="S250" s="72" t="s">
        <v>44</v>
      </c>
      <c r="T250" s="76" t="s">
        <v>85</v>
      </c>
    </row>
    <row r="251" spans="5:20" x14ac:dyDescent="0.3">
      <c r="E251" s="71" t="s">
        <v>446</v>
      </c>
      <c r="F251" s="72" t="s">
        <v>4221</v>
      </c>
      <c r="G251" s="72" t="s">
        <v>6221</v>
      </c>
      <c r="H251" s="72" t="s">
        <v>26</v>
      </c>
      <c r="I251" s="72" t="s">
        <v>8029</v>
      </c>
      <c r="J251" s="72" t="s">
        <v>8020</v>
      </c>
      <c r="K251" s="72">
        <v>1362.17</v>
      </c>
      <c r="L251" s="75">
        <v>45792</v>
      </c>
      <c r="M251" s="72" t="str">
        <f>TEXT(Table157[[#This Row],[Billing_Date]],"YYYY")</f>
        <v>2025</v>
      </c>
      <c r="N251" s="72" t="s">
        <v>49</v>
      </c>
      <c r="O251" s="72">
        <f>IF(Table157[[#This Row],[Payment_Status]]="Paid",1,0)</f>
        <v>0</v>
      </c>
      <c r="P251" s="72">
        <f>IF(Table157[[#This Row],[Payment_Status]]="Unpaid",1,0)</f>
        <v>1</v>
      </c>
      <c r="Q251" s="72">
        <f>IF(Table157[[#This Row],[Payment_Status]]="Pending",1,0)</f>
        <v>0</v>
      </c>
      <c r="R251" s="72" t="s">
        <v>38</v>
      </c>
      <c r="S251" s="72" t="s">
        <v>30</v>
      </c>
      <c r="T251" s="76" t="s">
        <v>63</v>
      </c>
    </row>
    <row r="252" spans="5:20" x14ac:dyDescent="0.3">
      <c r="E252" s="71" t="s">
        <v>448</v>
      </c>
      <c r="F252" s="72" t="s">
        <v>4222</v>
      </c>
      <c r="G252" s="72" t="s">
        <v>6222</v>
      </c>
      <c r="H252" s="72" t="s">
        <v>26</v>
      </c>
      <c r="I252" s="72" t="s">
        <v>8030</v>
      </c>
      <c r="J252" s="72" t="s">
        <v>8023</v>
      </c>
      <c r="K252" s="72">
        <v>767.4</v>
      </c>
      <c r="L252" s="75">
        <v>45809</v>
      </c>
      <c r="M252" s="72" t="str">
        <f>TEXT(Table157[[#This Row],[Billing_Date]],"YYYY")</f>
        <v>2025</v>
      </c>
      <c r="N252" s="72" t="s">
        <v>49</v>
      </c>
      <c r="O252" s="72">
        <f>IF(Table157[[#This Row],[Payment_Status]]="Paid",1,0)</f>
        <v>0</v>
      </c>
      <c r="P252" s="72">
        <f>IF(Table157[[#This Row],[Payment_Status]]="Unpaid",1,0)</f>
        <v>1</v>
      </c>
      <c r="Q252" s="72">
        <f>IF(Table157[[#This Row],[Payment_Status]]="Pending",1,0)</f>
        <v>0</v>
      </c>
      <c r="R252" s="72" t="s">
        <v>43</v>
      </c>
      <c r="S252" s="72" t="s">
        <v>30</v>
      </c>
      <c r="T252" s="76" t="s">
        <v>31</v>
      </c>
    </row>
    <row r="253" spans="5:20" x14ac:dyDescent="0.3">
      <c r="E253" s="71" t="s">
        <v>2330</v>
      </c>
      <c r="F253" s="72" t="s">
        <v>4223</v>
      </c>
      <c r="G253" s="72" t="s">
        <v>6223</v>
      </c>
      <c r="H253" s="72" t="s">
        <v>30</v>
      </c>
      <c r="I253" s="72" t="s">
        <v>8029</v>
      </c>
      <c r="J253" s="72" t="s">
        <v>8020</v>
      </c>
      <c r="K253" s="72">
        <v>2224.56</v>
      </c>
      <c r="L253" s="75">
        <v>45834</v>
      </c>
      <c r="M253" s="72" t="str">
        <f>TEXT(Table157[[#This Row],[Billing_Date]],"YYYY")</f>
        <v>2025</v>
      </c>
      <c r="N253" s="72" t="s">
        <v>28</v>
      </c>
      <c r="O253" s="72">
        <f>IF(Table157[[#This Row],[Payment_Status]]="Paid",1,0)</f>
        <v>1</v>
      </c>
      <c r="P253" s="72">
        <f>IF(Table157[[#This Row],[Payment_Status]]="Unpaid",1,0)</f>
        <v>0</v>
      </c>
      <c r="Q253" s="72">
        <f>IF(Table157[[#This Row],[Payment_Status]]="Pending",1,0)</f>
        <v>0</v>
      </c>
      <c r="R253" s="72" t="s">
        <v>58</v>
      </c>
      <c r="S253" s="72" t="s">
        <v>30</v>
      </c>
      <c r="T253" s="76" t="s">
        <v>51</v>
      </c>
    </row>
    <row r="254" spans="5:20" x14ac:dyDescent="0.3">
      <c r="E254" s="71" t="s">
        <v>452</v>
      </c>
      <c r="F254" s="72" t="s">
        <v>4224</v>
      </c>
      <c r="G254" s="72" t="s">
        <v>6224</v>
      </c>
      <c r="H254" s="72" t="s">
        <v>30</v>
      </c>
      <c r="I254" s="72" t="s">
        <v>8030</v>
      </c>
      <c r="J254" s="72" t="s">
        <v>8023</v>
      </c>
      <c r="K254" s="72">
        <v>1561.08</v>
      </c>
      <c r="L254" s="75">
        <v>45773</v>
      </c>
      <c r="M254" s="72" t="str">
        <f>TEXT(Table157[[#This Row],[Billing_Date]],"YYYY")</f>
        <v>2025</v>
      </c>
      <c r="N254" s="72" t="s">
        <v>28</v>
      </c>
      <c r="O254" s="72">
        <f>IF(Table157[[#This Row],[Payment_Status]]="Paid",1,0)</f>
        <v>1</v>
      </c>
      <c r="P254" s="72">
        <f>IF(Table157[[#This Row],[Payment_Status]]="Unpaid",1,0)</f>
        <v>0</v>
      </c>
      <c r="Q254" s="72">
        <f>IF(Table157[[#This Row],[Payment_Status]]="Pending",1,0)</f>
        <v>0</v>
      </c>
      <c r="R254" s="72" t="s">
        <v>29</v>
      </c>
      <c r="S254" s="72" t="s">
        <v>30</v>
      </c>
      <c r="T254" s="76" t="s">
        <v>85</v>
      </c>
    </row>
    <row r="255" spans="5:20" x14ac:dyDescent="0.3">
      <c r="E255" s="71" t="s">
        <v>454</v>
      </c>
      <c r="F255" s="72" t="s">
        <v>4225</v>
      </c>
      <c r="G255" s="72" t="s">
        <v>6225</v>
      </c>
      <c r="H255" s="72" t="s">
        <v>30</v>
      </c>
      <c r="I255" s="72" t="s">
        <v>8030</v>
      </c>
      <c r="J255" s="72" t="s">
        <v>8023</v>
      </c>
      <c r="K255" s="72">
        <v>2521.13</v>
      </c>
      <c r="L255" s="75">
        <v>45726</v>
      </c>
      <c r="M255" s="72" t="str">
        <f>TEXT(Table157[[#This Row],[Billing_Date]],"YYYY")</f>
        <v>2025</v>
      </c>
      <c r="N255" s="72" t="s">
        <v>49</v>
      </c>
      <c r="O255" s="72">
        <f>IF(Table157[[#This Row],[Payment_Status]]="Paid",1,0)</f>
        <v>0</v>
      </c>
      <c r="P255" s="72">
        <f>IF(Table157[[#This Row],[Payment_Status]]="Unpaid",1,0)</f>
        <v>1</v>
      </c>
      <c r="Q255" s="72">
        <f>IF(Table157[[#This Row],[Payment_Status]]="Pending",1,0)</f>
        <v>0</v>
      </c>
      <c r="R255" s="72" t="s">
        <v>43</v>
      </c>
      <c r="S255" s="72" t="s">
        <v>39</v>
      </c>
      <c r="T255" s="76" t="s">
        <v>85</v>
      </c>
    </row>
    <row r="256" spans="5:20" x14ac:dyDescent="0.3">
      <c r="E256" s="71" t="s">
        <v>456</v>
      </c>
      <c r="F256" s="72" t="s">
        <v>4226</v>
      </c>
      <c r="G256" s="72" t="s">
        <v>6226</v>
      </c>
      <c r="H256" s="72" t="s">
        <v>30</v>
      </c>
      <c r="I256" s="72" t="s">
        <v>8029</v>
      </c>
      <c r="J256" s="72" t="s">
        <v>8020</v>
      </c>
      <c r="K256" s="72">
        <v>344.57</v>
      </c>
      <c r="L256" s="75">
        <v>45775</v>
      </c>
      <c r="M256" s="72" t="str">
        <f>TEXT(Table157[[#This Row],[Billing_Date]],"YYYY")</f>
        <v>2025</v>
      </c>
      <c r="N256" s="72" t="s">
        <v>49</v>
      </c>
      <c r="O256" s="72">
        <f>IF(Table157[[#This Row],[Payment_Status]]="Paid",1,0)</f>
        <v>0</v>
      </c>
      <c r="P256" s="72">
        <f>IF(Table157[[#This Row],[Payment_Status]]="Unpaid",1,0)</f>
        <v>1</v>
      </c>
      <c r="Q256" s="72">
        <f>IF(Table157[[#This Row],[Payment_Status]]="Pending",1,0)</f>
        <v>0</v>
      </c>
      <c r="R256" s="72" t="s">
        <v>50</v>
      </c>
      <c r="S256" s="72" t="s">
        <v>39</v>
      </c>
      <c r="T256" s="76" t="s">
        <v>63</v>
      </c>
    </row>
    <row r="257" spans="5:20" x14ac:dyDescent="0.3">
      <c r="E257" s="71" t="s">
        <v>458</v>
      </c>
      <c r="F257" s="72" t="s">
        <v>4227</v>
      </c>
      <c r="G257" s="72" t="s">
        <v>6227</v>
      </c>
      <c r="H257" s="72" t="s">
        <v>35</v>
      </c>
      <c r="I257" s="72" t="s">
        <v>8028</v>
      </c>
      <c r="J257" s="72" t="s">
        <v>8022</v>
      </c>
      <c r="K257" s="72">
        <v>1234.1400000000001</v>
      </c>
      <c r="L257" s="75">
        <v>45819</v>
      </c>
      <c r="M257" s="72" t="str">
        <f>TEXT(Table157[[#This Row],[Billing_Date]],"YYYY")</f>
        <v>2025</v>
      </c>
      <c r="N257" s="72" t="s">
        <v>28</v>
      </c>
      <c r="O257" s="72">
        <f>IF(Table157[[#This Row],[Payment_Status]]="Paid",1,0)</f>
        <v>1</v>
      </c>
      <c r="P257" s="72">
        <f>IF(Table157[[#This Row],[Payment_Status]]="Unpaid",1,0)</f>
        <v>0</v>
      </c>
      <c r="Q257" s="72">
        <f>IF(Table157[[#This Row],[Payment_Status]]="Pending",1,0)</f>
        <v>0</v>
      </c>
      <c r="R257" s="72" t="s">
        <v>43</v>
      </c>
      <c r="S257" s="72" t="s">
        <v>44</v>
      </c>
      <c r="T257" s="76" t="s">
        <v>63</v>
      </c>
    </row>
    <row r="258" spans="5:20" x14ac:dyDescent="0.3">
      <c r="E258" s="71" t="s">
        <v>460</v>
      </c>
      <c r="F258" s="72" t="s">
        <v>4228</v>
      </c>
      <c r="G258" s="72" t="s">
        <v>6228</v>
      </c>
      <c r="H258" s="72" t="s">
        <v>26</v>
      </c>
      <c r="I258" s="72" t="s">
        <v>8025</v>
      </c>
      <c r="J258" s="72" t="s">
        <v>8020</v>
      </c>
      <c r="K258" s="72">
        <v>1458.29</v>
      </c>
      <c r="L258" s="75">
        <v>45783</v>
      </c>
      <c r="M258" s="72" t="str">
        <f>TEXT(Table157[[#This Row],[Billing_Date]],"YYYY")</f>
        <v>2025</v>
      </c>
      <c r="N258" s="72" t="s">
        <v>49</v>
      </c>
      <c r="O258" s="72">
        <f>IF(Table157[[#This Row],[Payment_Status]]="Paid",1,0)</f>
        <v>0</v>
      </c>
      <c r="P258" s="72">
        <f>IF(Table157[[#This Row],[Payment_Status]]="Unpaid",1,0)</f>
        <v>1</v>
      </c>
      <c r="Q258" s="72">
        <f>IF(Table157[[#This Row],[Payment_Status]]="Pending",1,0)</f>
        <v>0</v>
      </c>
      <c r="R258" s="72" t="s">
        <v>29</v>
      </c>
      <c r="S258" s="72" t="s">
        <v>30</v>
      </c>
      <c r="T258" s="76" t="s">
        <v>63</v>
      </c>
    </row>
    <row r="259" spans="5:20" x14ac:dyDescent="0.3">
      <c r="E259" s="71" t="s">
        <v>462</v>
      </c>
      <c r="F259" s="72" t="s">
        <v>4229</v>
      </c>
      <c r="G259" s="72" t="s">
        <v>6229</v>
      </c>
      <c r="H259" s="72" t="s">
        <v>26</v>
      </c>
      <c r="I259" s="72" t="s">
        <v>8029</v>
      </c>
      <c r="J259" s="72" t="s">
        <v>8020</v>
      </c>
      <c r="K259" s="72">
        <v>1555.71</v>
      </c>
      <c r="L259" s="75">
        <v>45658</v>
      </c>
      <c r="M259" s="72" t="str">
        <f>TEXT(Table157[[#This Row],[Billing_Date]],"YYYY")</f>
        <v>2025</v>
      </c>
      <c r="N259" s="72" t="s">
        <v>49</v>
      </c>
      <c r="O259" s="72">
        <f>IF(Table157[[#This Row],[Payment_Status]]="Paid",1,0)</f>
        <v>0</v>
      </c>
      <c r="P259" s="72">
        <f>IF(Table157[[#This Row],[Payment_Status]]="Unpaid",1,0)</f>
        <v>1</v>
      </c>
      <c r="Q259" s="72">
        <f>IF(Table157[[#This Row],[Payment_Status]]="Pending",1,0)</f>
        <v>0</v>
      </c>
      <c r="R259" s="72" t="s">
        <v>58</v>
      </c>
      <c r="S259" s="72" t="s">
        <v>44</v>
      </c>
      <c r="T259" s="76" t="s">
        <v>85</v>
      </c>
    </row>
    <row r="260" spans="5:20" x14ac:dyDescent="0.3">
      <c r="E260" s="71" t="s">
        <v>464</v>
      </c>
      <c r="F260" s="72" t="s">
        <v>4230</v>
      </c>
      <c r="G260" s="72" t="s">
        <v>6230</v>
      </c>
      <c r="H260" s="72" t="s">
        <v>30</v>
      </c>
      <c r="I260" s="72" t="s">
        <v>8025</v>
      </c>
      <c r="J260" s="72" t="s">
        <v>8020</v>
      </c>
      <c r="K260" s="72">
        <v>2671.81</v>
      </c>
      <c r="L260" s="75">
        <v>45842</v>
      </c>
      <c r="M260" s="72" t="str">
        <f>TEXT(Table157[[#This Row],[Billing_Date]],"YYYY")</f>
        <v>2025</v>
      </c>
      <c r="N260" s="72" t="s">
        <v>49</v>
      </c>
      <c r="O260" s="72">
        <f>IF(Table157[[#This Row],[Payment_Status]]="Paid",1,0)</f>
        <v>0</v>
      </c>
      <c r="P260" s="72">
        <f>IF(Table157[[#This Row],[Payment_Status]]="Unpaid",1,0)</f>
        <v>1</v>
      </c>
      <c r="Q260" s="72">
        <f>IF(Table157[[#This Row],[Payment_Status]]="Pending",1,0)</f>
        <v>0</v>
      </c>
      <c r="R260" s="72" t="s">
        <v>58</v>
      </c>
      <c r="S260" s="72" t="s">
        <v>44</v>
      </c>
      <c r="T260" s="76" t="s">
        <v>51</v>
      </c>
    </row>
    <row r="261" spans="5:20" x14ac:dyDescent="0.3">
      <c r="E261" s="71" t="s">
        <v>466</v>
      </c>
      <c r="F261" s="72" t="s">
        <v>4231</v>
      </c>
      <c r="G261" s="72" t="s">
        <v>6231</v>
      </c>
      <c r="H261" s="72" t="s">
        <v>26</v>
      </c>
      <c r="I261" s="72" t="s">
        <v>8027</v>
      </c>
      <c r="J261" s="72" t="s">
        <v>8022</v>
      </c>
      <c r="K261" s="72">
        <v>1373.47</v>
      </c>
      <c r="L261" s="75">
        <v>45749</v>
      </c>
      <c r="M261" s="72" t="str">
        <f>TEXT(Table157[[#This Row],[Billing_Date]],"YYYY")</f>
        <v>2025</v>
      </c>
      <c r="N261" s="72" t="s">
        <v>28</v>
      </c>
      <c r="O261" s="72">
        <f>IF(Table157[[#This Row],[Payment_Status]]="Paid",1,0)</f>
        <v>1</v>
      </c>
      <c r="P261" s="72">
        <f>IF(Table157[[#This Row],[Payment_Status]]="Unpaid",1,0)</f>
        <v>0</v>
      </c>
      <c r="Q261" s="72">
        <f>IF(Table157[[#This Row],[Payment_Status]]="Pending",1,0)</f>
        <v>0</v>
      </c>
      <c r="R261" s="72" t="s">
        <v>29</v>
      </c>
      <c r="S261" s="72" t="s">
        <v>30</v>
      </c>
      <c r="T261" s="76" t="s">
        <v>63</v>
      </c>
    </row>
    <row r="262" spans="5:20" x14ac:dyDescent="0.3">
      <c r="E262" s="71" t="s">
        <v>3571</v>
      </c>
      <c r="F262" s="72" t="s">
        <v>4232</v>
      </c>
      <c r="G262" s="72" t="s">
        <v>6232</v>
      </c>
      <c r="H262" s="72" t="s">
        <v>30</v>
      </c>
      <c r="I262" s="72" t="s">
        <v>8031</v>
      </c>
      <c r="J262" s="72" t="s">
        <v>8024</v>
      </c>
      <c r="K262" s="72">
        <v>2323.48</v>
      </c>
      <c r="L262" s="75">
        <v>45803</v>
      </c>
      <c r="M262" s="72" t="str">
        <f>TEXT(Table157[[#This Row],[Billing_Date]],"YYYY")</f>
        <v>2025</v>
      </c>
      <c r="N262" s="72" t="s">
        <v>28</v>
      </c>
      <c r="O262" s="72">
        <f>IF(Table157[[#This Row],[Payment_Status]]="Paid",1,0)</f>
        <v>1</v>
      </c>
      <c r="P262" s="72">
        <f>IF(Table157[[#This Row],[Payment_Status]]="Unpaid",1,0)</f>
        <v>0</v>
      </c>
      <c r="Q262" s="72">
        <f>IF(Table157[[#This Row],[Payment_Status]]="Pending",1,0)</f>
        <v>0</v>
      </c>
      <c r="R262" s="72" t="s">
        <v>38</v>
      </c>
      <c r="S262" s="72" t="s">
        <v>39</v>
      </c>
      <c r="T262" s="76" t="s">
        <v>51</v>
      </c>
    </row>
    <row r="263" spans="5:20" x14ac:dyDescent="0.3">
      <c r="E263" s="71" t="s">
        <v>470</v>
      </c>
      <c r="F263" s="72" t="s">
        <v>4233</v>
      </c>
      <c r="G263" s="72" t="s">
        <v>6233</v>
      </c>
      <c r="H263" s="72" t="s">
        <v>30</v>
      </c>
      <c r="I263" s="72" t="s">
        <v>8031</v>
      </c>
      <c r="J263" s="72" t="s">
        <v>8024</v>
      </c>
      <c r="K263" s="72">
        <v>2300.2199999999998</v>
      </c>
      <c r="L263" s="75">
        <v>45593</v>
      </c>
      <c r="M263" s="72" t="str">
        <f>TEXT(Table157[[#This Row],[Billing_Date]],"YYYY")</f>
        <v>2024</v>
      </c>
      <c r="N263" s="72" t="s">
        <v>28</v>
      </c>
      <c r="O263" s="72">
        <f>IF(Table157[[#This Row],[Payment_Status]]="Paid",1,0)</f>
        <v>1</v>
      </c>
      <c r="P263" s="72">
        <f>IF(Table157[[#This Row],[Payment_Status]]="Unpaid",1,0)</f>
        <v>0</v>
      </c>
      <c r="Q263" s="72">
        <f>IF(Table157[[#This Row],[Payment_Status]]="Pending",1,0)</f>
        <v>0</v>
      </c>
      <c r="R263" s="72" t="s">
        <v>50</v>
      </c>
      <c r="S263" s="72" t="s">
        <v>44</v>
      </c>
      <c r="T263" s="76" t="s">
        <v>45</v>
      </c>
    </row>
    <row r="264" spans="5:20" x14ac:dyDescent="0.3">
      <c r="E264" s="71" t="s">
        <v>472</v>
      </c>
      <c r="F264" s="72" t="s">
        <v>4234</v>
      </c>
      <c r="G264" s="72" t="s">
        <v>6234</v>
      </c>
      <c r="H264" s="72" t="s">
        <v>26</v>
      </c>
      <c r="I264" s="72" t="s">
        <v>8030</v>
      </c>
      <c r="J264" s="72" t="s">
        <v>8023</v>
      </c>
      <c r="K264" s="72">
        <v>1400.22</v>
      </c>
      <c r="L264" s="75">
        <v>45851</v>
      </c>
      <c r="M264" s="72" t="str">
        <f>TEXT(Table157[[#This Row],[Billing_Date]],"YYYY")</f>
        <v>2025</v>
      </c>
      <c r="N264" s="72" t="s">
        <v>49</v>
      </c>
      <c r="O264" s="72">
        <f>IF(Table157[[#This Row],[Payment_Status]]="Paid",1,0)</f>
        <v>0</v>
      </c>
      <c r="P264" s="72">
        <f>IF(Table157[[#This Row],[Payment_Status]]="Unpaid",1,0)</f>
        <v>1</v>
      </c>
      <c r="Q264" s="72">
        <f>IF(Table157[[#This Row],[Payment_Status]]="Pending",1,0)</f>
        <v>0</v>
      </c>
      <c r="R264" s="72" t="s">
        <v>58</v>
      </c>
      <c r="S264" s="72" t="s">
        <v>30</v>
      </c>
      <c r="T264" s="76" t="s">
        <v>51</v>
      </c>
    </row>
    <row r="265" spans="5:20" x14ac:dyDescent="0.3">
      <c r="E265" s="71" t="s">
        <v>474</v>
      </c>
      <c r="F265" s="72" t="s">
        <v>4235</v>
      </c>
      <c r="G265" s="72" t="s">
        <v>6235</v>
      </c>
      <c r="H265" s="72" t="s">
        <v>35</v>
      </c>
      <c r="I265" s="72" t="s">
        <v>8030</v>
      </c>
      <c r="J265" s="72" t="s">
        <v>8023</v>
      </c>
      <c r="K265" s="72">
        <v>1457.52</v>
      </c>
      <c r="L265" s="75">
        <v>45558</v>
      </c>
      <c r="M265" s="72" t="str">
        <f>TEXT(Table157[[#This Row],[Billing_Date]],"YYYY")</f>
        <v>2024</v>
      </c>
      <c r="N265" s="72" t="s">
        <v>49</v>
      </c>
      <c r="O265" s="72">
        <f>IF(Table157[[#This Row],[Payment_Status]]="Paid",1,0)</f>
        <v>0</v>
      </c>
      <c r="P265" s="72">
        <f>IF(Table157[[#This Row],[Payment_Status]]="Unpaid",1,0)</f>
        <v>1</v>
      </c>
      <c r="Q265" s="72">
        <f>IF(Table157[[#This Row],[Payment_Status]]="Pending",1,0)</f>
        <v>0</v>
      </c>
      <c r="R265" s="72" t="s">
        <v>58</v>
      </c>
      <c r="S265" s="72" t="s">
        <v>39</v>
      </c>
      <c r="T265" s="76" t="s">
        <v>45</v>
      </c>
    </row>
    <row r="266" spans="5:20" x14ac:dyDescent="0.3">
      <c r="E266" s="71" t="s">
        <v>476</v>
      </c>
      <c r="F266" s="72" t="s">
        <v>4236</v>
      </c>
      <c r="G266" s="72" t="s">
        <v>6236</v>
      </c>
      <c r="H266" s="72" t="s">
        <v>26</v>
      </c>
      <c r="I266" s="72" t="s">
        <v>8028</v>
      </c>
      <c r="J266" s="72" t="s">
        <v>8022</v>
      </c>
      <c r="K266" s="72">
        <v>1521.87</v>
      </c>
      <c r="L266" s="75">
        <v>45849</v>
      </c>
      <c r="M266" s="72" t="str">
        <f>TEXT(Table157[[#This Row],[Billing_Date]],"YYYY")</f>
        <v>2025</v>
      </c>
      <c r="N266" s="72" t="s">
        <v>37</v>
      </c>
      <c r="O266" s="72">
        <f>IF(Table157[[#This Row],[Payment_Status]]="Paid",1,0)</f>
        <v>0</v>
      </c>
      <c r="P266" s="72">
        <f>IF(Table157[[#This Row],[Payment_Status]]="Unpaid",1,0)</f>
        <v>0</v>
      </c>
      <c r="Q266" s="72">
        <f>IF(Table157[[#This Row],[Payment_Status]]="Pending",1,0)</f>
        <v>1</v>
      </c>
      <c r="R266" s="72" t="s">
        <v>38</v>
      </c>
      <c r="S266" s="72" t="s">
        <v>44</v>
      </c>
      <c r="T266" s="76" t="s">
        <v>51</v>
      </c>
    </row>
    <row r="267" spans="5:20" x14ac:dyDescent="0.3">
      <c r="E267" s="71" t="s">
        <v>478</v>
      </c>
      <c r="F267" s="72" t="s">
        <v>4237</v>
      </c>
      <c r="G267" s="72" t="s">
        <v>6237</v>
      </c>
      <c r="H267" s="72" t="s">
        <v>30</v>
      </c>
      <c r="I267" s="72" t="s">
        <v>8026</v>
      </c>
      <c r="J267" s="72" t="s">
        <v>8021</v>
      </c>
      <c r="K267" s="72">
        <v>2837.23</v>
      </c>
      <c r="L267" s="75">
        <v>45682</v>
      </c>
      <c r="M267" s="72" t="str">
        <f>TEXT(Table157[[#This Row],[Billing_Date]],"YYYY")</f>
        <v>2025</v>
      </c>
      <c r="N267" s="72" t="s">
        <v>28</v>
      </c>
      <c r="O267" s="72">
        <f>IF(Table157[[#This Row],[Payment_Status]]="Paid",1,0)</f>
        <v>1</v>
      </c>
      <c r="P267" s="72">
        <f>IF(Table157[[#This Row],[Payment_Status]]="Unpaid",1,0)</f>
        <v>0</v>
      </c>
      <c r="Q267" s="72">
        <f>IF(Table157[[#This Row],[Payment_Status]]="Pending",1,0)</f>
        <v>0</v>
      </c>
      <c r="R267" s="72" t="s">
        <v>43</v>
      </c>
      <c r="S267" s="72" t="s">
        <v>44</v>
      </c>
      <c r="T267" s="76" t="s">
        <v>51</v>
      </c>
    </row>
    <row r="268" spans="5:20" x14ac:dyDescent="0.3">
      <c r="E268" s="71" t="s">
        <v>770</v>
      </c>
      <c r="F268" s="72" t="s">
        <v>4238</v>
      </c>
      <c r="G268" s="72" t="s">
        <v>6238</v>
      </c>
      <c r="H268" s="72" t="s">
        <v>26</v>
      </c>
      <c r="I268" s="72" t="s">
        <v>8031</v>
      </c>
      <c r="J268" s="72" t="s">
        <v>8024</v>
      </c>
      <c r="K268" s="72">
        <v>1663.92</v>
      </c>
      <c r="L268" s="75">
        <v>45792</v>
      </c>
      <c r="M268" s="72" t="str">
        <f>TEXT(Table157[[#This Row],[Billing_Date]],"YYYY")</f>
        <v>2025</v>
      </c>
      <c r="N268" s="72" t="s">
        <v>37</v>
      </c>
      <c r="O268" s="72">
        <f>IF(Table157[[#This Row],[Payment_Status]]="Paid",1,0)</f>
        <v>0</v>
      </c>
      <c r="P268" s="72">
        <f>IF(Table157[[#This Row],[Payment_Status]]="Unpaid",1,0)</f>
        <v>0</v>
      </c>
      <c r="Q268" s="72">
        <f>IF(Table157[[#This Row],[Payment_Status]]="Pending",1,0)</f>
        <v>1</v>
      </c>
      <c r="R268" s="72" t="s">
        <v>38</v>
      </c>
      <c r="S268" s="72" t="s">
        <v>39</v>
      </c>
      <c r="T268" s="76" t="s">
        <v>63</v>
      </c>
    </row>
    <row r="269" spans="5:20" x14ac:dyDescent="0.3">
      <c r="E269" s="71" t="s">
        <v>482</v>
      </c>
      <c r="F269" s="72" t="s">
        <v>4239</v>
      </c>
      <c r="G269" s="72" t="s">
        <v>6239</v>
      </c>
      <c r="H269" s="72" t="s">
        <v>30</v>
      </c>
      <c r="I269" s="72" t="s">
        <v>8030</v>
      </c>
      <c r="J269" s="72" t="s">
        <v>8023</v>
      </c>
      <c r="K269" s="72">
        <v>2141.0100000000002</v>
      </c>
      <c r="L269" s="75">
        <v>45745</v>
      </c>
      <c r="M269" s="72" t="str">
        <f>TEXT(Table157[[#This Row],[Billing_Date]],"YYYY")</f>
        <v>2025</v>
      </c>
      <c r="N269" s="72" t="s">
        <v>37</v>
      </c>
      <c r="O269" s="72">
        <f>IF(Table157[[#This Row],[Payment_Status]]="Paid",1,0)</f>
        <v>0</v>
      </c>
      <c r="P269" s="72">
        <f>IF(Table157[[#This Row],[Payment_Status]]="Unpaid",1,0)</f>
        <v>0</v>
      </c>
      <c r="Q269" s="72">
        <f>IF(Table157[[#This Row],[Payment_Status]]="Pending",1,0)</f>
        <v>1</v>
      </c>
      <c r="R269" s="72" t="s">
        <v>43</v>
      </c>
      <c r="S269" s="72" t="s">
        <v>39</v>
      </c>
      <c r="T269" s="76" t="s">
        <v>45</v>
      </c>
    </row>
    <row r="270" spans="5:20" x14ac:dyDescent="0.3">
      <c r="E270" s="71" t="s">
        <v>484</v>
      </c>
      <c r="F270" s="72" t="s">
        <v>4240</v>
      </c>
      <c r="G270" s="72" t="s">
        <v>6240</v>
      </c>
      <c r="H270" s="72" t="s">
        <v>30</v>
      </c>
      <c r="I270" s="72" t="s">
        <v>8031</v>
      </c>
      <c r="J270" s="72" t="s">
        <v>8024</v>
      </c>
      <c r="K270" s="72">
        <v>1791.27</v>
      </c>
      <c r="L270" s="75">
        <v>45823</v>
      </c>
      <c r="M270" s="72" t="str">
        <f>TEXT(Table157[[#This Row],[Billing_Date]],"YYYY")</f>
        <v>2025</v>
      </c>
      <c r="N270" s="72" t="s">
        <v>28</v>
      </c>
      <c r="O270" s="72">
        <f>IF(Table157[[#This Row],[Payment_Status]]="Paid",1,0)</f>
        <v>1</v>
      </c>
      <c r="P270" s="72">
        <f>IF(Table157[[#This Row],[Payment_Status]]="Unpaid",1,0)</f>
        <v>0</v>
      </c>
      <c r="Q270" s="72">
        <f>IF(Table157[[#This Row],[Payment_Status]]="Pending",1,0)</f>
        <v>0</v>
      </c>
      <c r="R270" s="72" t="s">
        <v>43</v>
      </c>
      <c r="S270" s="72" t="s">
        <v>44</v>
      </c>
      <c r="T270" s="76" t="s">
        <v>63</v>
      </c>
    </row>
    <row r="271" spans="5:20" x14ac:dyDescent="0.3">
      <c r="E271" s="71" t="s">
        <v>486</v>
      </c>
      <c r="F271" s="72" t="s">
        <v>4241</v>
      </c>
      <c r="G271" s="72" t="s">
        <v>6241</v>
      </c>
      <c r="H271" s="72" t="s">
        <v>30</v>
      </c>
      <c r="I271" s="72" t="s">
        <v>8027</v>
      </c>
      <c r="J271" s="72" t="s">
        <v>8022</v>
      </c>
      <c r="K271" s="72">
        <v>1800.46</v>
      </c>
      <c r="L271" s="75">
        <v>45805</v>
      </c>
      <c r="M271" s="72" t="str">
        <f>TEXT(Table157[[#This Row],[Billing_Date]],"YYYY")</f>
        <v>2025</v>
      </c>
      <c r="N271" s="72" t="s">
        <v>37</v>
      </c>
      <c r="O271" s="72">
        <f>IF(Table157[[#This Row],[Payment_Status]]="Paid",1,0)</f>
        <v>0</v>
      </c>
      <c r="P271" s="72">
        <f>IF(Table157[[#This Row],[Payment_Status]]="Unpaid",1,0)</f>
        <v>0</v>
      </c>
      <c r="Q271" s="72">
        <f>IF(Table157[[#This Row],[Payment_Status]]="Pending",1,0)</f>
        <v>1</v>
      </c>
      <c r="R271" s="72" t="s">
        <v>43</v>
      </c>
      <c r="S271" s="72" t="s">
        <v>30</v>
      </c>
      <c r="T271" s="76" t="s">
        <v>31</v>
      </c>
    </row>
    <row r="272" spans="5:20" x14ac:dyDescent="0.3">
      <c r="E272" s="71" t="s">
        <v>488</v>
      </c>
      <c r="F272" s="72" t="s">
        <v>4242</v>
      </c>
      <c r="G272" s="72" t="s">
        <v>6242</v>
      </c>
      <c r="H272" s="72" t="s">
        <v>35</v>
      </c>
      <c r="I272" s="72" t="s">
        <v>8027</v>
      </c>
      <c r="J272" s="72" t="s">
        <v>8022</v>
      </c>
      <c r="K272" s="72">
        <v>3098.12</v>
      </c>
      <c r="L272" s="75">
        <v>45848</v>
      </c>
      <c r="M272" s="72" t="str">
        <f>TEXT(Table157[[#This Row],[Billing_Date]],"YYYY")</f>
        <v>2025</v>
      </c>
      <c r="N272" s="72" t="s">
        <v>49</v>
      </c>
      <c r="O272" s="72">
        <f>IF(Table157[[#This Row],[Payment_Status]]="Paid",1,0)</f>
        <v>0</v>
      </c>
      <c r="P272" s="72">
        <f>IF(Table157[[#This Row],[Payment_Status]]="Unpaid",1,0)</f>
        <v>1</v>
      </c>
      <c r="Q272" s="72">
        <f>IF(Table157[[#This Row],[Payment_Status]]="Pending",1,0)</f>
        <v>0</v>
      </c>
      <c r="R272" s="72" t="s">
        <v>29</v>
      </c>
      <c r="S272" s="72" t="s">
        <v>30</v>
      </c>
      <c r="T272" s="76" t="s">
        <v>51</v>
      </c>
    </row>
    <row r="273" spans="5:20" x14ac:dyDescent="0.3">
      <c r="E273" s="71" t="s">
        <v>490</v>
      </c>
      <c r="F273" s="72" t="s">
        <v>4243</v>
      </c>
      <c r="G273" s="72" t="s">
        <v>6243</v>
      </c>
      <c r="H273" s="72" t="s">
        <v>26</v>
      </c>
      <c r="I273" s="72" t="s">
        <v>8026</v>
      </c>
      <c r="J273" s="72" t="s">
        <v>8021</v>
      </c>
      <c r="K273" s="72">
        <v>2587.62</v>
      </c>
      <c r="L273" s="75">
        <v>45857</v>
      </c>
      <c r="M273" s="72" t="str">
        <f>TEXT(Table157[[#This Row],[Billing_Date]],"YYYY")</f>
        <v>2025</v>
      </c>
      <c r="N273" s="72" t="s">
        <v>49</v>
      </c>
      <c r="O273" s="72">
        <f>IF(Table157[[#This Row],[Payment_Status]]="Paid",1,0)</f>
        <v>0</v>
      </c>
      <c r="P273" s="72">
        <f>IF(Table157[[#This Row],[Payment_Status]]="Unpaid",1,0)</f>
        <v>1</v>
      </c>
      <c r="Q273" s="72">
        <f>IF(Table157[[#This Row],[Payment_Status]]="Pending",1,0)</f>
        <v>0</v>
      </c>
      <c r="R273" s="72" t="s">
        <v>58</v>
      </c>
      <c r="S273" s="72" t="s">
        <v>30</v>
      </c>
      <c r="T273" s="76" t="s">
        <v>63</v>
      </c>
    </row>
    <row r="274" spans="5:20" x14ac:dyDescent="0.3">
      <c r="E274" s="71" t="s">
        <v>2059</v>
      </c>
      <c r="F274" s="72" t="s">
        <v>4244</v>
      </c>
      <c r="G274" s="72" t="s">
        <v>6244</v>
      </c>
      <c r="H274" s="72" t="s">
        <v>30</v>
      </c>
      <c r="I274" s="72" t="s">
        <v>8026</v>
      </c>
      <c r="J274" s="72" t="s">
        <v>8021</v>
      </c>
      <c r="K274" s="72">
        <v>601.92999999999995</v>
      </c>
      <c r="L274" s="75">
        <v>45730</v>
      </c>
      <c r="M274" s="72" t="str">
        <f>TEXT(Table157[[#This Row],[Billing_Date]],"YYYY")</f>
        <v>2025</v>
      </c>
      <c r="N274" s="72" t="s">
        <v>28</v>
      </c>
      <c r="O274" s="72">
        <f>IF(Table157[[#This Row],[Payment_Status]]="Paid",1,0)</f>
        <v>1</v>
      </c>
      <c r="P274" s="72">
        <f>IF(Table157[[#This Row],[Payment_Status]]="Unpaid",1,0)</f>
        <v>0</v>
      </c>
      <c r="Q274" s="72">
        <f>IF(Table157[[#This Row],[Payment_Status]]="Pending",1,0)</f>
        <v>0</v>
      </c>
      <c r="R274" s="72" t="s">
        <v>43</v>
      </c>
      <c r="S274" s="72" t="s">
        <v>39</v>
      </c>
      <c r="T274" s="76" t="s">
        <v>51</v>
      </c>
    </row>
    <row r="275" spans="5:20" x14ac:dyDescent="0.3">
      <c r="E275" s="71" t="s">
        <v>494</v>
      </c>
      <c r="F275" s="72" t="s">
        <v>4245</v>
      </c>
      <c r="G275" s="72" t="s">
        <v>6245</v>
      </c>
      <c r="H275" s="72" t="s">
        <v>35</v>
      </c>
      <c r="I275" s="72" t="s">
        <v>8028</v>
      </c>
      <c r="J275" s="72" t="s">
        <v>8022</v>
      </c>
      <c r="K275" s="72">
        <v>1823.64</v>
      </c>
      <c r="L275" s="75">
        <v>45695</v>
      </c>
      <c r="M275" s="72" t="str">
        <f>TEXT(Table157[[#This Row],[Billing_Date]],"YYYY")</f>
        <v>2025</v>
      </c>
      <c r="N275" s="72" t="s">
        <v>49</v>
      </c>
      <c r="O275" s="72">
        <f>IF(Table157[[#This Row],[Payment_Status]]="Paid",1,0)</f>
        <v>0</v>
      </c>
      <c r="P275" s="72">
        <f>IF(Table157[[#This Row],[Payment_Status]]="Unpaid",1,0)</f>
        <v>1</v>
      </c>
      <c r="Q275" s="72">
        <f>IF(Table157[[#This Row],[Payment_Status]]="Pending",1,0)</f>
        <v>0</v>
      </c>
      <c r="R275" s="72" t="s">
        <v>43</v>
      </c>
      <c r="S275" s="72" t="s">
        <v>39</v>
      </c>
      <c r="T275" s="76" t="s">
        <v>63</v>
      </c>
    </row>
    <row r="276" spans="5:20" x14ac:dyDescent="0.3">
      <c r="E276" s="71" t="s">
        <v>2754</v>
      </c>
      <c r="F276" s="72" t="s">
        <v>4246</v>
      </c>
      <c r="G276" s="72" t="s">
        <v>6246</v>
      </c>
      <c r="H276" s="72" t="s">
        <v>35</v>
      </c>
      <c r="I276" s="72" t="s">
        <v>8030</v>
      </c>
      <c r="J276" s="72" t="s">
        <v>8023</v>
      </c>
      <c r="K276" s="72">
        <v>2249</v>
      </c>
      <c r="L276" s="75">
        <v>45788</v>
      </c>
      <c r="M276" s="72" t="str">
        <f>TEXT(Table157[[#This Row],[Billing_Date]],"YYYY")</f>
        <v>2025</v>
      </c>
      <c r="N276" s="72" t="s">
        <v>37</v>
      </c>
      <c r="O276" s="72">
        <f>IF(Table157[[#This Row],[Payment_Status]]="Paid",1,0)</f>
        <v>0</v>
      </c>
      <c r="P276" s="72">
        <f>IF(Table157[[#This Row],[Payment_Status]]="Unpaid",1,0)</f>
        <v>0</v>
      </c>
      <c r="Q276" s="72">
        <f>IF(Table157[[#This Row],[Payment_Status]]="Pending",1,0)</f>
        <v>1</v>
      </c>
      <c r="R276" s="72" t="s">
        <v>50</v>
      </c>
      <c r="S276" s="72" t="s">
        <v>44</v>
      </c>
      <c r="T276" s="76" t="s">
        <v>51</v>
      </c>
    </row>
    <row r="277" spans="5:20" x14ac:dyDescent="0.3">
      <c r="E277" s="71" t="s">
        <v>498</v>
      </c>
      <c r="F277" s="72" t="s">
        <v>4247</v>
      </c>
      <c r="G277" s="72" t="s">
        <v>6247</v>
      </c>
      <c r="H277" s="72" t="s">
        <v>30</v>
      </c>
      <c r="I277" s="72" t="s">
        <v>8031</v>
      </c>
      <c r="J277" s="72" t="s">
        <v>8024</v>
      </c>
      <c r="K277" s="72">
        <v>704.24</v>
      </c>
      <c r="L277" s="75">
        <v>45800</v>
      </c>
      <c r="M277" s="72" t="str">
        <f>TEXT(Table157[[#This Row],[Billing_Date]],"YYYY")</f>
        <v>2025</v>
      </c>
      <c r="N277" s="72" t="s">
        <v>49</v>
      </c>
      <c r="O277" s="72">
        <f>IF(Table157[[#This Row],[Payment_Status]]="Paid",1,0)</f>
        <v>0</v>
      </c>
      <c r="P277" s="72">
        <f>IF(Table157[[#This Row],[Payment_Status]]="Unpaid",1,0)</f>
        <v>1</v>
      </c>
      <c r="Q277" s="72">
        <f>IF(Table157[[#This Row],[Payment_Status]]="Pending",1,0)</f>
        <v>0</v>
      </c>
      <c r="R277" s="72" t="s">
        <v>50</v>
      </c>
      <c r="S277" s="72" t="s">
        <v>39</v>
      </c>
      <c r="T277" s="76" t="s">
        <v>31</v>
      </c>
    </row>
    <row r="278" spans="5:20" x14ac:dyDescent="0.3">
      <c r="E278" s="71" t="s">
        <v>500</v>
      </c>
      <c r="F278" s="72" t="s">
        <v>4248</v>
      </c>
      <c r="G278" s="72" t="s">
        <v>6248</v>
      </c>
      <c r="H278" s="72" t="s">
        <v>35</v>
      </c>
      <c r="I278" s="72" t="s">
        <v>8025</v>
      </c>
      <c r="J278" s="72" t="s">
        <v>8020</v>
      </c>
      <c r="K278" s="72">
        <v>2081.9899999999998</v>
      </c>
      <c r="L278" s="75">
        <v>45576</v>
      </c>
      <c r="M278" s="72" t="str">
        <f>TEXT(Table157[[#This Row],[Billing_Date]],"YYYY")</f>
        <v>2024</v>
      </c>
      <c r="N278" s="72" t="s">
        <v>49</v>
      </c>
      <c r="O278" s="72">
        <f>IF(Table157[[#This Row],[Payment_Status]]="Paid",1,0)</f>
        <v>0</v>
      </c>
      <c r="P278" s="72">
        <f>IF(Table157[[#This Row],[Payment_Status]]="Unpaid",1,0)</f>
        <v>1</v>
      </c>
      <c r="Q278" s="72">
        <f>IF(Table157[[#This Row],[Payment_Status]]="Pending",1,0)</f>
        <v>0</v>
      </c>
      <c r="R278" s="72" t="s">
        <v>50</v>
      </c>
      <c r="S278" s="72" t="s">
        <v>39</v>
      </c>
      <c r="T278" s="76" t="s">
        <v>31</v>
      </c>
    </row>
    <row r="279" spans="5:20" x14ac:dyDescent="0.3">
      <c r="E279" s="71" t="s">
        <v>502</v>
      </c>
      <c r="F279" s="72" t="s">
        <v>4249</v>
      </c>
      <c r="G279" s="72" t="s">
        <v>6249</v>
      </c>
      <c r="H279" s="72" t="s">
        <v>35</v>
      </c>
      <c r="I279" s="72" t="s">
        <v>8026</v>
      </c>
      <c r="J279" s="72" t="s">
        <v>8021</v>
      </c>
      <c r="K279" s="72">
        <v>158.22999999999999</v>
      </c>
      <c r="L279" s="75">
        <v>45841</v>
      </c>
      <c r="M279" s="72" t="str">
        <f>TEXT(Table157[[#This Row],[Billing_Date]],"YYYY")</f>
        <v>2025</v>
      </c>
      <c r="N279" s="72" t="s">
        <v>49</v>
      </c>
      <c r="O279" s="72">
        <f>IF(Table157[[#This Row],[Payment_Status]]="Paid",1,0)</f>
        <v>0</v>
      </c>
      <c r="P279" s="72">
        <f>IF(Table157[[#This Row],[Payment_Status]]="Unpaid",1,0)</f>
        <v>1</v>
      </c>
      <c r="Q279" s="72">
        <f>IF(Table157[[#This Row],[Payment_Status]]="Pending",1,0)</f>
        <v>0</v>
      </c>
      <c r="R279" s="72" t="s">
        <v>43</v>
      </c>
      <c r="S279" s="72" t="s">
        <v>39</v>
      </c>
      <c r="T279" s="76" t="s">
        <v>63</v>
      </c>
    </row>
    <row r="280" spans="5:20" x14ac:dyDescent="0.3">
      <c r="E280" s="71" t="s">
        <v>3222</v>
      </c>
      <c r="F280" s="72" t="s">
        <v>4250</v>
      </c>
      <c r="G280" s="72" t="s">
        <v>6250</v>
      </c>
      <c r="H280" s="72" t="s">
        <v>26</v>
      </c>
      <c r="I280" s="72" t="s">
        <v>8029</v>
      </c>
      <c r="J280" s="72" t="s">
        <v>8020</v>
      </c>
      <c r="K280" s="72">
        <v>2212.09</v>
      </c>
      <c r="L280" s="75">
        <v>45796</v>
      </c>
      <c r="M280" s="72" t="str">
        <f>TEXT(Table157[[#This Row],[Billing_Date]],"YYYY")</f>
        <v>2025</v>
      </c>
      <c r="N280" s="72" t="s">
        <v>28</v>
      </c>
      <c r="O280" s="72">
        <f>IF(Table157[[#This Row],[Payment_Status]]="Paid",1,0)</f>
        <v>1</v>
      </c>
      <c r="P280" s="72">
        <f>IF(Table157[[#This Row],[Payment_Status]]="Unpaid",1,0)</f>
        <v>0</v>
      </c>
      <c r="Q280" s="72">
        <f>IF(Table157[[#This Row],[Payment_Status]]="Pending",1,0)</f>
        <v>0</v>
      </c>
      <c r="R280" s="72" t="s">
        <v>58</v>
      </c>
      <c r="S280" s="72" t="s">
        <v>44</v>
      </c>
      <c r="T280" s="76" t="s">
        <v>51</v>
      </c>
    </row>
    <row r="281" spans="5:20" x14ac:dyDescent="0.3">
      <c r="E281" s="71" t="s">
        <v>506</v>
      </c>
      <c r="F281" s="72" t="s">
        <v>4251</v>
      </c>
      <c r="G281" s="72" t="s">
        <v>6251</v>
      </c>
      <c r="H281" s="72" t="s">
        <v>35</v>
      </c>
      <c r="I281" s="72" t="s">
        <v>8030</v>
      </c>
      <c r="J281" s="72" t="s">
        <v>8023</v>
      </c>
      <c r="K281" s="72">
        <v>1592.39</v>
      </c>
      <c r="L281" s="75">
        <v>45756</v>
      </c>
      <c r="M281" s="72" t="str">
        <f>TEXT(Table157[[#This Row],[Billing_Date]],"YYYY")</f>
        <v>2025</v>
      </c>
      <c r="N281" s="72" t="s">
        <v>49</v>
      </c>
      <c r="O281" s="72">
        <f>IF(Table157[[#This Row],[Payment_Status]]="Paid",1,0)</f>
        <v>0</v>
      </c>
      <c r="P281" s="72">
        <f>IF(Table157[[#This Row],[Payment_Status]]="Unpaid",1,0)</f>
        <v>1</v>
      </c>
      <c r="Q281" s="72">
        <f>IF(Table157[[#This Row],[Payment_Status]]="Pending",1,0)</f>
        <v>0</v>
      </c>
      <c r="R281" s="72" t="s">
        <v>29</v>
      </c>
      <c r="S281" s="72" t="s">
        <v>30</v>
      </c>
      <c r="T281" s="76" t="s">
        <v>63</v>
      </c>
    </row>
    <row r="282" spans="5:20" x14ac:dyDescent="0.3">
      <c r="E282" s="71" t="s">
        <v>508</v>
      </c>
      <c r="F282" s="72" t="s">
        <v>4252</v>
      </c>
      <c r="G282" s="72" t="s">
        <v>6252</v>
      </c>
      <c r="H282" s="72" t="s">
        <v>26</v>
      </c>
      <c r="I282" s="72" t="s">
        <v>8026</v>
      </c>
      <c r="J282" s="72" t="s">
        <v>8021</v>
      </c>
      <c r="K282" s="72">
        <v>892.82</v>
      </c>
      <c r="L282" s="75">
        <v>45750</v>
      </c>
      <c r="M282" s="72" t="str">
        <f>TEXT(Table157[[#This Row],[Billing_Date]],"YYYY")</f>
        <v>2025</v>
      </c>
      <c r="N282" s="72" t="s">
        <v>28</v>
      </c>
      <c r="O282" s="72">
        <f>IF(Table157[[#This Row],[Payment_Status]]="Paid",1,0)</f>
        <v>1</v>
      </c>
      <c r="P282" s="72">
        <f>IF(Table157[[#This Row],[Payment_Status]]="Unpaid",1,0)</f>
        <v>0</v>
      </c>
      <c r="Q282" s="72">
        <f>IF(Table157[[#This Row],[Payment_Status]]="Pending",1,0)</f>
        <v>0</v>
      </c>
      <c r="R282" s="72" t="s">
        <v>38</v>
      </c>
      <c r="S282" s="72" t="s">
        <v>44</v>
      </c>
      <c r="T282" s="76" t="s">
        <v>45</v>
      </c>
    </row>
    <row r="283" spans="5:20" x14ac:dyDescent="0.3">
      <c r="E283" s="71" t="s">
        <v>510</v>
      </c>
      <c r="F283" s="72" t="s">
        <v>4253</v>
      </c>
      <c r="G283" s="72" t="s">
        <v>6253</v>
      </c>
      <c r="H283" s="72" t="s">
        <v>30</v>
      </c>
      <c r="I283" s="72" t="s">
        <v>8029</v>
      </c>
      <c r="J283" s="72" t="s">
        <v>8020</v>
      </c>
      <c r="K283" s="72">
        <v>1571.15</v>
      </c>
      <c r="L283" s="75">
        <v>45575</v>
      </c>
      <c r="M283" s="72" t="str">
        <f>TEXT(Table157[[#This Row],[Billing_Date]],"YYYY")</f>
        <v>2024</v>
      </c>
      <c r="N283" s="72" t="s">
        <v>49</v>
      </c>
      <c r="O283" s="72">
        <f>IF(Table157[[#This Row],[Payment_Status]]="Paid",1,0)</f>
        <v>0</v>
      </c>
      <c r="P283" s="72">
        <f>IF(Table157[[#This Row],[Payment_Status]]="Unpaid",1,0)</f>
        <v>1</v>
      </c>
      <c r="Q283" s="72">
        <f>IF(Table157[[#This Row],[Payment_Status]]="Pending",1,0)</f>
        <v>0</v>
      </c>
      <c r="R283" s="72" t="s">
        <v>38</v>
      </c>
      <c r="S283" s="72" t="s">
        <v>30</v>
      </c>
      <c r="T283" s="76" t="s">
        <v>31</v>
      </c>
    </row>
    <row r="284" spans="5:20" x14ac:dyDescent="0.3">
      <c r="E284" s="71" t="s">
        <v>512</v>
      </c>
      <c r="F284" s="72" t="s">
        <v>4254</v>
      </c>
      <c r="G284" s="72" t="s">
        <v>6254</v>
      </c>
      <c r="H284" s="72" t="s">
        <v>26</v>
      </c>
      <c r="I284" s="72" t="s">
        <v>8030</v>
      </c>
      <c r="J284" s="72" t="s">
        <v>8023</v>
      </c>
      <c r="K284" s="72">
        <v>2768.55</v>
      </c>
      <c r="L284" s="75">
        <v>45746</v>
      </c>
      <c r="M284" s="72" t="str">
        <f>TEXT(Table157[[#This Row],[Billing_Date]],"YYYY")</f>
        <v>2025</v>
      </c>
      <c r="N284" s="72" t="s">
        <v>28</v>
      </c>
      <c r="O284" s="72">
        <f>IF(Table157[[#This Row],[Payment_Status]]="Paid",1,0)</f>
        <v>1</v>
      </c>
      <c r="P284" s="72">
        <f>IF(Table157[[#This Row],[Payment_Status]]="Unpaid",1,0)</f>
        <v>0</v>
      </c>
      <c r="Q284" s="72">
        <f>IF(Table157[[#This Row],[Payment_Status]]="Pending",1,0)</f>
        <v>0</v>
      </c>
      <c r="R284" s="72" t="s">
        <v>50</v>
      </c>
      <c r="S284" s="72" t="s">
        <v>44</v>
      </c>
      <c r="T284" s="76" t="s">
        <v>45</v>
      </c>
    </row>
    <row r="285" spans="5:20" x14ac:dyDescent="0.3">
      <c r="E285" s="71" t="s">
        <v>514</v>
      </c>
      <c r="F285" s="72" t="s">
        <v>4255</v>
      </c>
      <c r="G285" s="72" t="s">
        <v>6255</v>
      </c>
      <c r="H285" s="72" t="s">
        <v>30</v>
      </c>
      <c r="I285" s="72" t="s">
        <v>8031</v>
      </c>
      <c r="J285" s="72" t="s">
        <v>8024</v>
      </c>
      <c r="K285" s="72">
        <v>378.37</v>
      </c>
      <c r="L285" s="75">
        <v>45656</v>
      </c>
      <c r="M285" s="72" t="str">
        <f>TEXT(Table157[[#This Row],[Billing_Date]],"YYYY")</f>
        <v>2024</v>
      </c>
      <c r="N285" s="72" t="s">
        <v>28</v>
      </c>
      <c r="O285" s="72">
        <f>IF(Table157[[#This Row],[Payment_Status]]="Paid",1,0)</f>
        <v>1</v>
      </c>
      <c r="P285" s="72">
        <f>IF(Table157[[#This Row],[Payment_Status]]="Unpaid",1,0)</f>
        <v>0</v>
      </c>
      <c r="Q285" s="72">
        <f>IF(Table157[[#This Row],[Payment_Status]]="Pending",1,0)</f>
        <v>0</v>
      </c>
      <c r="R285" s="72" t="s">
        <v>43</v>
      </c>
      <c r="S285" s="72" t="s">
        <v>44</v>
      </c>
      <c r="T285" s="76" t="s">
        <v>85</v>
      </c>
    </row>
    <row r="286" spans="5:20" x14ac:dyDescent="0.3">
      <c r="E286" s="71" t="s">
        <v>1531</v>
      </c>
      <c r="F286" s="72" t="s">
        <v>4256</v>
      </c>
      <c r="G286" s="72" t="s">
        <v>6256</v>
      </c>
      <c r="H286" s="72" t="s">
        <v>26</v>
      </c>
      <c r="I286" s="72" t="s">
        <v>8030</v>
      </c>
      <c r="J286" s="72" t="s">
        <v>8023</v>
      </c>
      <c r="K286" s="72">
        <v>3699.17</v>
      </c>
      <c r="L286" s="75">
        <v>45800</v>
      </c>
      <c r="M286" s="72" t="str">
        <f>TEXT(Table157[[#This Row],[Billing_Date]],"YYYY")</f>
        <v>2025</v>
      </c>
      <c r="N286" s="72" t="s">
        <v>37</v>
      </c>
      <c r="O286" s="72">
        <f>IF(Table157[[#This Row],[Payment_Status]]="Paid",1,0)</f>
        <v>0</v>
      </c>
      <c r="P286" s="72">
        <f>IF(Table157[[#This Row],[Payment_Status]]="Unpaid",1,0)</f>
        <v>0</v>
      </c>
      <c r="Q286" s="72">
        <f>IF(Table157[[#This Row],[Payment_Status]]="Pending",1,0)</f>
        <v>1</v>
      </c>
      <c r="R286" s="72" t="s">
        <v>43</v>
      </c>
      <c r="S286" s="72" t="s">
        <v>44</v>
      </c>
      <c r="T286" s="76" t="s">
        <v>63</v>
      </c>
    </row>
    <row r="287" spans="5:20" x14ac:dyDescent="0.3">
      <c r="E287" s="71" t="s">
        <v>2262</v>
      </c>
      <c r="F287" s="72" t="s">
        <v>4257</v>
      </c>
      <c r="G287" s="72" t="s">
        <v>6257</v>
      </c>
      <c r="H287" s="72" t="s">
        <v>35</v>
      </c>
      <c r="I287" s="72" t="s">
        <v>8026</v>
      </c>
      <c r="J287" s="72" t="s">
        <v>8021</v>
      </c>
      <c r="K287" s="72">
        <v>1236.6400000000001</v>
      </c>
      <c r="L287" s="75">
        <v>45829</v>
      </c>
      <c r="M287" s="72" t="str">
        <f>TEXT(Table157[[#This Row],[Billing_Date]],"YYYY")</f>
        <v>2025</v>
      </c>
      <c r="N287" s="72" t="s">
        <v>28</v>
      </c>
      <c r="O287" s="72">
        <f>IF(Table157[[#This Row],[Payment_Status]]="Paid",1,0)</f>
        <v>1</v>
      </c>
      <c r="P287" s="72">
        <f>IF(Table157[[#This Row],[Payment_Status]]="Unpaid",1,0)</f>
        <v>0</v>
      </c>
      <c r="Q287" s="72">
        <f>IF(Table157[[#This Row],[Payment_Status]]="Pending",1,0)</f>
        <v>0</v>
      </c>
      <c r="R287" s="72" t="s">
        <v>58</v>
      </c>
      <c r="S287" s="72" t="s">
        <v>44</v>
      </c>
      <c r="T287" s="76" t="s">
        <v>45</v>
      </c>
    </row>
    <row r="288" spans="5:20" x14ac:dyDescent="0.3">
      <c r="E288" s="71" t="s">
        <v>522</v>
      </c>
      <c r="F288" s="72" t="s">
        <v>4259</v>
      </c>
      <c r="G288" s="72" t="s">
        <v>6259</v>
      </c>
      <c r="H288" s="72" t="s">
        <v>30</v>
      </c>
      <c r="I288" s="72" t="s">
        <v>8031</v>
      </c>
      <c r="J288" s="72" t="s">
        <v>8024</v>
      </c>
      <c r="K288" s="72">
        <v>2513.98</v>
      </c>
      <c r="L288" s="75">
        <v>45672</v>
      </c>
      <c r="M288" s="72" t="str">
        <f>TEXT(Table157[[#This Row],[Billing_Date]],"YYYY")</f>
        <v>2025</v>
      </c>
      <c r="N288" s="72" t="s">
        <v>49</v>
      </c>
      <c r="O288" s="72">
        <f>IF(Table157[[#This Row],[Payment_Status]]="Paid",1,0)</f>
        <v>0</v>
      </c>
      <c r="P288" s="72">
        <f>IF(Table157[[#This Row],[Payment_Status]]="Unpaid",1,0)</f>
        <v>1</v>
      </c>
      <c r="Q288" s="72">
        <f>IF(Table157[[#This Row],[Payment_Status]]="Pending",1,0)</f>
        <v>0</v>
      </c>
      <c r="R288" s="72" t="s">
        <v>43</v>
      </c>
      <c r="S288" s="72" t="s">
        <v>44</v>
      </c>
      <c r="T288" s="76" t="s">
        <v>51</v>
      </c>
    </row>
    <row r="289" spans="5:20" x14ac:dyDescent="0.3">
      <c r="E289" s="71" t="s">
        <v>524</v>
      </c>
      <c r="F289" s="72" t="s">
        <v>4260</v>
      </c>
      <c r="G289" s="72" t="s">
        <v>6260</v>
      </c>
      <c r="H289" s="72" t="s">
        <v>26</v>
      </c>
      <c r="I289" s="72" t="s">
        <v>8029</v>
      </c>
      <c r="J289" s="72" t="s">
        <v>8020</v>
      </c>
      <c r="K289" s="72">
        <v>1723.71</v>
      </c>
      <c r="L289" s="75">
        <v>45701</v>
      </c>
      <c r="M289" s="72" t="str">
        <f>TEXT(Table157[[#This Row],[Billing_Date]],"YYYY")</f>
        <v>2025</v>
      </c>
      <c r="N289" s="72" t="s">
        <v>37</v>
      </c>
      <c r="O289" s="72">
        <f>IF(Table157[[#This Row],[Payment_Status]]="Paid",1,0)</f>
        <v>0</v>
      </c>
      <c r="P289" s="72">
        <f>IF(Table157[[#This Row],[Payment_Status]]="Unpaid",1,0)</f>
        <v>0</v>
      </c>
      <c r="Q289" s="72">
        <f>IF(Table157[[#This Row],[Payment_Status]]="Pending",1,0)</f>
        <v>1</v>
      </c>
      <c r="R289" s="72" t="s">
        <v>58</v>
      </c>
      <c r="S289" s="72" t="s">
        <v>44</v>
      </c>
      <c r="T289" s="76" t="s">
        <v>45</v>
      </c>
    </row>
    <row r="290" spans="5:20" x14ac:dyDescent="0.3">
      <c r="E290" s="71" t="s">
        <v>526</v>
      </c>
      <c r="F290" s="72" t="s">
        <v>4261</v>
      </c>
      <c r="G290" s="72" t="s">
        <v>6261</v>
      </c>
      <c r="H290" s="72" t="s">
        <v>30</v>
      </c>
      <c r="I290" s="72" t="s">
        <v>8026</v>
      </c>
      <c r="J290" s="72" t="s">
        <v>8021</v>
      </c>
      <c r="K290" s="72">
        <v>244.79</v>
      </c>
      <c r="L290" s="75">
        <v>45739</v>
      </c>
      <c r="M290" s="72" t="str">
        <f>TEXT(Table157[[#This Row],[Billing_Date]],"YYYY")</f>
        <v>2025</v>
      </c>
      <c r="N290" s="72" t="s">
        <v>37</v>
      </c>
      <c r="O290" s="72">
        <f>IF(Table157[[#This Row],[Payment_Status]]="Paid",1,0)</f>
        <v>0</v>
      </c>
      <c r="P290" s="72">
        <f>IF(Table157[[#This Row],[Payment_Status]]="Unpaid",1,0)</f>
        <v>0</v>
      </c>
      <c r="Q290" s="72">
        <f>IF(Table157[[#This Row],[Payment_Status]]="Pending",1,0)</f>
        <v>1</v>
      </c>
      <c r="R290" s="72" t="s">
        <v>38</v>
      </c>
      <c r="S290" s="72" t="s">
        <v>44</v>
      </c>
      <c r="T290" s="76" t="s">
        <v>45</v>
      </c>
    </row>
    <row r="291" spans="5:20" x14ac:dyDescent="0.3">
      <c r="E291" s="71" t="s">
        <v>528</v>
      </c>
      <c r="F291" s="72" t="s">
        <v>4262</v>
      </c>
      <c r="G291" s="72" t="s">
        <v>6262</v>
      </c>
      <c r="H291" s="72" t="s">
        <v>30</v>
      </c>
      <c r="I291" s="72" t="s">
        <v>8028</v>
      </c>
      <c r="J291" s="72" t="s">
        <v>8022</v>
      </c>
      <c r="K291" s="72">
        <v>1363.59</v>
      </c>
      <c r="L291" s="75">
        <v>45596</v>
      </c>
      <c r="M291" s="72" t="str">
        <f>TEXT(Table157[[#This Row],[Billing_Date]],"YYYY")</f>
        <v>2024</v>
      </c>
      <c r="N291" s="72" t="s">
        <v>37</v>
      </c>
      <c r="O291" s="72">
        <f>IF(Table157[[#This Row],[Payment_Status]]="Paid",1,0)</f>
        <v>0</v>
      </c>
      <c r="P291" s="72">
        <f>IF(Table157[[#This Row],[Payment_Status]]="Unpaid",1,0)</f>
        <v>0</v>
      </c>
      <c r="Q291" s="72">
        <f>IF(Table157[[#This Row],[Payment_Status]]="Pending",1,0)</f>
        <v>1</v>
      </c>
      <c r="R291" s="72" t="s">
        <v>50</v>
      </c>
      <c r="S291" s="72" t="s">
        <v>39</v>
      </c>
      <c r="T291" s="76" t="s">
        <v>31</v>
      </c>
    </row>
    <row r="292" spans="5:20" x14ac:dyDescent="0.3">
      <c r="E292" s="71" t="s">
        <v>530</v>
      </c>
      <c r="F292" s="72" t="s">
        <v>4263</v>
      </c>
      <c r="G292" s="72" t="s">
        <v>6263</v>
      </c>
      <c r="H292" s="72" t="s">
        <v>35</v>
      </c>
      <c r="I292" s="72" t="s">
        <v>8030</v>
      </c>
      <c r="J292" s="72" t="s">
        <v>8023</v>
      </c>
      <c r="K292" s="72">
        <v>1799.92</v>
      </c>
      <c r="L292" s="75">
        <v>45769</v>
      </c>
      <c r="M292" s="72" t="str">
        <f>TEXT(Table157[[#This Row],[Billing_Date]],"YYYY")</f>
        <v>2025</v>
      </c>
      <c r="N292" s="72" t="s">
        <v>28</v>
      </c>
      <c r="O292" s="72">
        <f>IF(Table157[[#This Row],[Payment_Status]]="Paid",1,0)</f>
        <v>1</v>
      </c>
      <c r="P292" s="72">
        <f>IF(Table157[[#This Row],[Payment_Status]]="Unpaid",1,0)</f>
        <v>0</v>
      </c>
      <c r="Q292" s="72">
        <f>IF(Table157[[#This Row],[Payment_Status]]="Pending",1,0)</f>
        <v>0</v>
      </c>
      <c r="R292" s="72" t="s">
        <v>58</v>
      </c>
      <c r="S292" s="72" t="s">
        <v>39</v>
      </c>
      <c r="T292" s="76" t="s">
        <v>51</v>
      </c>
    </row>
    <row r="293" spans="5:20" x14ac:dyDescent="0.3">
      <c r="E293" s="71" t="s">
        <v>532</v>
      </c>
      <c r="F293" s="72" t="s">
        <v>4264</v>
      </c>
      <c r="G293" s="72" t="s">
        <v>6264</v>
      </c>
      <c r="H293" s="72" t="s">
        <v>30</v>
      </c>
      <c r="I293" s="72" t="s">
        <v>8028</v>
      </c>
      <c r="J293" s="72" t="s">
        <v>8022</v>
      </c>
      <c r="K293" s="72">
        <v>2620.9299999999998</v>
      </c>
      <c r="L293" s="75">
        <v>45787</v>
      </c>
      <c r="M293" s="72" t="str">
        <f>TEXT(Table157[[#This Row],[Billing_Date]],"YYYY")</f>
        <v>2025</v>
      </c>
      <c r="N293" s="72" t="s">
        <v>49</v>
      </c>
      <c r="O293" s="72">
        <f>IF(Table157[[#This Row],[Payment_Status]]="Paid",1,0)</f>
        <v>0</v>
      </c>
      <c r="P293" s="72">
        <f>IF(Table157[[#This Row],[Payment_Status]]="Unpaid",1,0)</f>
        <v>1</v>
      </c>
      <c r="Q293" s="72">
        <f>IF(Table157[[#This Row],[Payment_Status]]="Pending",1,0)</f>
        <v>0</v>
      </c>
      <c r="R293" s="72" t="s">
        <v>58</v>
      </c>
      <c r="S293" s="72" t="s">
        <v>30</v>
      </c>
      <c r="T293" s="76" t="s">
        <v>51</v>
      </c>
    </row>
    <row r="294" spans="5:20" x14ac:dyDescent="0.3">
      <c r="E294" s="71" t="s">
        <v>534</v>
      </c>
      <c r="F294" s="72" t="s">
        <v>4265</v>
      </c>
      <c r="G294" s="72" t="s">
        <v>6265</v>
      </c>
      <c r="H294" s="72" t="s">
        <v>26</v>
      </c>
      <c r="I294" s="72" t="s">
        <v>8026</v>
      </c>
      <c r="J294" s="72" t="s">
        <v>8021</v>
      </c>
      <c r="K294" s="72">
        <v>2987.89</v>
      </c>
      <c r="L294" s="75">
        <v>45743</v>
      </c>
      <c r="M294" s="72" t="str">
        <f>TEXT(Table157[[#This Row],[Billing_Date]],"YYYY")</f>
        <v>2025</v>
      </c>
      <c r="N294" s="72" t="s">
        <v>49</v>
      </c>
      <c r="O294" s="72">
        <f>IF(Table157[[#This Row],[Payment_Status]]="Paid",1,0)</f>
        <v>0</v>
      </c>
      <c r="P294" s="72">
        <f>IF(Table157[[#This Row],[Payment_Status]]="Unpaid",1,0)</f>
        <v>1</v>
      </c>
      <c r="Q294" s="72">
        <f>IF(Table157[[#This Row],[Payment_Status]]="Pending",1,0)</f>
        <v>0</v>
      </c>
      <c r="R294" s="72" t="s">
        <v>43</v>
      </c>
      <c r="S294" s="72" t="s">
        <v>44</v>
      </c>
      <c r="T294" s="76" t="s">
        <v>31</v>
      </c>
    </row>
    <row r="295" spans="5:20" x14ac:dyDescent="0.3">
      <c r="E295" s="71" t="s">
        <v>538</v>
      </c>
      <c r="F295" s="72" t="s">
        <v>4267</v>
      </c>
      <c r="G295" s="72" t="s">
        <v>6267</v>
      </c>
      <c r="H295" s="72" t="s">
        <v>26</v>
      </c>
      <c r="I295" s="72" t="s">
        <v>8028</v>
      </c>
      <c r="J295" s="72" t="s">
        <v>8022</v>
      </c>
      <c r="K295" s="72">
        <v>1964.24</v>
      </c>
      <c r="L295" s="75">
        <v>45676</v>
      </c>
      <c r="M295" s="72" t="str">
        <f>TEXT(Table157[[#This Row],[Billing_Date]],"YYYY")</f>
        <v>2025</v>
      </c>
      <c r="N295" s="72" t="s">
        <v>49</v>
      </c>
      <c r="O295" s="72">
        <f>IF(Table157[[#This Row],[Payment_Status]]="Paid",1,0)</f>
        <v>0</v>
      </c>
      <c r="P295" s="72">
        <f>IF(Table157[[#This Row],[Payment_Status]]="Unpaid",1,0)</f>
        <v>1</v>
      </c>
      <c r="Q295" s="72">
        <f>IF(Table157[[#This Row],[Payment_Status]]="Pending",1,0)</f>
        <v>0</v>
      </c>
      <c r="R295" s="72" t="s">
        <v>38</v>
      </c>
      <c r="S295" s="72" t="s">
        <v>39</v>
      </c>
      <c r="T295" s="76" t="s">
        <v>63</v>
      </c>
    </row>
    <row r="296" spans="5:20" x14ac:dyDescent="0.3">
      <c r="E296" s="71" t="s">
        <v>540</v>
      </c>
      <c r="F296" s="72" t="s">
        <v>4268</v>
      </c>
      <c r="G296" s="72" t="s">
        <v>6268</v>
      </c>
      <c r="H296" s="72" t="s">
        <v>35</v>
      </c>
      <c r="I296" s="72" t="s">
        <v>8030</v>
      </c>
      <c r="J296" s="72" t="s">
        <v>8023</v>
      </c>
      <c r="K296" s="72">
        <v>2222.36</v>
      </c>
      <c r="L296" s="75">
        <v>45671</v>
      </c>
      <c r="M296" s="72" t="str">
        <f>TEXT(Table157[[#This Row],[Billing_Date]],"YYYY")</f>
        <v>2025</v>
      </c>
      <c r="N296" s="72" t="s">
        <v>37</v>
      </c>
      <c r="O296" s="72">
        <f>IF(Table157[[#This Row],[Payment_Status]]="Paid",1,0)</f>
        <v>0</v>
      </c>
      <c r="P296" s="72">
        <f>IF(Table157[[#This Row],[Payment_Status]]="Unpaid",1,0)</f>
        <v>0</v>
      </c>
      <c r="Q296" s="72">
        <f>IF(Table157[[#This Row],[Payment_Status]]="Pending",1,0)</f>
        <v>1</v>
      </c>
      <c r="R296" s="72" t="s">
        <v>29</v>
      </c>
      <c r="S296" s="72" t="s">
        <v>30</v>
      </c>
      <c r="T296" s="76" t="s">
        <v>45</v>
      </c>
    </row>
    <row r="297" spans="5:20" x14ac:dyDescent="0.3">
      <c r="E297" s="71" t="s">
        <v>1907</v>
      </c>
      <c r="F297" s="72" t="s">
        <v>4269</v>
      </c>
      <c r="G297" s="72" t="s">
        <v>6269</v>
      </c>
      <c r="H297" s="72" t="s">
        <v>30</v>
      </c>
      <c r="I297" s="72" t="s">
        <v>8028</v>
      </c>
      <c r="J297" s="72" t="s">
        <v>8022</v>
      </c>
      <c r="K297" s="72">
        <v>279.55</v>
      </c>
      <c r="L297" s="75">
        <v>45549</v>
      </c>
      <c r="M297" s="72" t="str">
        <f>TEXT(Table157[[#This Row],[Billing_Date]],"YYYY")</f>
        <v>2024</v>
      </c>
      <c r="N297" s="72" t="s">
        <v>49</v>
      </c>
      <c r="O297" s="72">
        <f>IF(Table157[[#This Row],[Payment_Status]]="Paid",1,0)</f>
        <v>0</v>
      </c>
      <c r="P297" s="72">
        <f>IF(Table157[[#This Row],[Payment_Status]]="Unpaid",1,0)</f>
        <v>1</v>
      </c>
      <c r="Q297" s="72">
        <f>IF(Table157[[#This Row],[Payment_Status]]="Pending",1,0)</f>
        <v>0</v>
      </c>
      <c r="R297" s="72" t="s">
        <v>58</v>
      </c>
      <c r="S297" s="72" t="s">
        <v>44</v>
      </c>
      <c r="T297" s="76" t="s">
        <v>31</v>
      </c>
    </row>
    <row r="298" spans="5:20" x14ac:dyDescent="0.3">
      <c r="E298" s="71" t="s">
        <v>544</v>
      </c>
      <c r="F298" s="72" t="s">
        <v>6005</v>
      </c>
      <c r="G298" s="72" t="s">
        <v>6270</v>
      </c>
      <c r="H298" s="72" t="s">
        <v>26</v>
      </c>
      <c r="I298" s="72" t="s">
        <v>8026</v>
      </c>
      <c r="J298" s="72" t="s">
        <v>8021</v>
      </c>
      <c r="K298" s="72">
        <v>768.01</v>
      </c>
      <c r="L298" s="75">
        <v>45750</v>
      </c>
      <c r="M298" s="72" t="str">
        <f>TEXT(Table157[[#This Row],[Billing_Date]],"YYYY")</f>
        <v>2025</v>
      </c>
      <c r="N298" s="72" t="s">
        <v>37</v>
      </c>
      <c r="O298" s="72">
        <f>IF(Table157[[#This Row],[Payment_Status]]="Paid",1,0)</f>
        <v>0</v>
      </c>
      <c r="P298" s="72">
        <f>IF(Table157[[#This Row],[Payment_Status]]="Unpaid",1,0)</f>
        <v>0</v>
      </c>
      <c r="Q298" s="72">
        <f>IF(Table157[[#This Row],[Payment_Status]]="Pending",1,0)</f>
        <v>1</v>
      </c>
      <c r="R298" s="72" t="s">
        <v>38</v>
      </c>
      <c r="S298" s="72" t="s">
        <v>39</v>
      </c>
      <c r="T298" s="76" t="s">
        <v>45</v>
      </c>
    </row>
    <row r="299" spans="5:20" x14ac:dyDescent="0.3">
      <c r="E299" s="71" t="s">
        <v>546</v>
      </c>
      <c r="F299" s="72" t="s">
        <v>4270</v>
      </c>
      <c r="G299" s="72" t="s">
        <v>6271</v>
      </c>
      <c r="H299" s="72" t="s">
        <v>35</v>
      </c>
      <c r="I299" s="72" t="s">
        <v>8026</v>
      </c>
      <c r="J299" s="72" t="s">
        <v>8021</v>
      </c>
      <c r="K299" s="72">
        <v>2651.58</v>
      </c>
      <c r="L299" s="75">
        <v>45772</v>
      </c>
      <c r="M299" s="72" t="str">
        <f>TEXT(Table157[[#This Row],[Billing_Date]],"YYYY")</f>
        <v>2025</v>
      </c>
      <c r="N299" s="72" t="s">
        <v>28</v>
      </c>
      <c r="O299" s="72">
        <f>IF(Table157[[#This Row],[Payment_Status]]="Paid",1,0)</f>
        <v>1</v>
      </c>
      <c r="P299" s="72">
        <f>IF(Table157[[#This Row],[Payment_Status]]="Unpaid",1,0)</f>
        <v>0</v>
      </c>
      <c r="Q299" s="72">
        <f>IF(Table157[[#This Row],[Payment_Status]]="Pending",1,0)</f>
        <v>0</v>
      </c>
      <c r="R299" s="72" t="s">
        <v>50</v>
      </c>
      <c r="S299" s="72" t="s">
        <v>44</v>
      </c>
      <c r="T299" s="76" t="s">
        <v>85</v>
      </c>
    </row>
    <row r="300" spans="5:20" x14ac:dyDescent="0.3">
      <c r="E300" s="71" t="s">
        <v>548</v>
      </c>
      <c r="F300" s="72" t="s">
        <v>4271</v>
      </c>
      <c r="G300" s="72" t="s">
        <v>6272</v>
      </c>
      <c r="H300" s="72" t="s">
        <v>30</v>
      </c>
      <c r="I300" s="72" t="s">
        <v>8025</v>
      </c>
      <c r="J300" s="72" t="s">
        <v>8020</v>
      </c>
      <c r="K300" s="72">
        <v>384.07</v>
      </c>
      <c r="L300" s="75">
        <v>45780</v>
      </c>
      <c r="M300" s="72" t="str">
        <f>TEXT(Table157[[#This Row],[Billing_Date]],"YYYY")</f>
        <v>2025</v>
      </c>
      <c r="N300" s="72" t="s">
        <v>37</v>
      </c>
      <c r="O300" s="72">
        <f>IF(Table157[[#This Row],[Payment_Status]]="Paid",1,0)</f>
        <v>0</v>
      </c>
      <c r="P300" s="72">
        <f>IF(Table157[[#This Row],[Payment_Status]]="Unpaid",1,0)</f>
        <v>0</v>
      </c>
      <c r="Q300" s="72">
        <f>IF(Table157[[#This Row],[Payment_Status]]="Pending",1,0)</f>
        <v>1</v>
      </c>
      <c r="R300" s="72" t="s">
        <v>29</v>
      </c>
      <c r="S300" s="72" t="s">
        <v>39</v>
      </c>
      <c r="T300" s="76" t="s">
        <v>63</v>
      </c>
    </row>
    <row r="301" spans="5:20" x14ac:dyDescent="0.3">
      <c r="E301" s="71" t="s">
        <v>550</v>
      </c>
      <c r="F301" s="72" t="s">
        <v>4272</v>
      </c>
      <c r="G301" s="72" t="s">
        <v>6273</v>
      </c>
      <c r="H301" s="72" t="s">
        <v>30</v>
      </c>
      <c r="I301" s="72" t="s">
        <v>8029</v>
      </c>
      <c r="J301" s="72" t="s">
        <v>8020</v>
      </c>
      <c r="K301" s="72">
        <v>993.44</v>
      </c>
      <c r="L301" s="75">
        <v>45640</v>
      </c>
      <c r="M301" s="72" t="str">
        <f>TEXT(Table157[[#This Row],[Billing_Date]],"YYYY")</f>
        <v>2024</v>
      </c>
      <c r="N301" s="72" t="s">
        <v>49</v>
      </c>
      <c r="O301" s="72">
        <f>IF(Table157[[#This Row],[Payment_Status]]="Paid",1,0)</f>
        <v>0</v>
      </c>
      <c r="P301" s="72">
        <f>IF(Table157[[#This Row],[Payment_Status]]="Unpaid",1,0)</f>
        <v>1</v>
      </c>
      <c r="Q301" s="72">
        <f>IF(Table157[[#This Row],[Payment_Status]]="Pending",1,0)</f>
        <v>0</v>
      </c>
      <c r="R301" s="72" t="s">
        <v>29</v>
      </c>
      <c r="S301" s="72" t="s">
        <v>30</v>
      </c>
      <c r="T301" s="76" t="s">
        <v>31</v>
      </c>
    </row>
    <row r="302" spans="5:20" x14ac:dyDescent="0.3">
      <c r="E302" s="71" t="s">
        <v>552</v>
      </c>
      <c r="F302" s="72" t="s">
        <v>4273</v>
      </c>
      <c r="G302" s="72" t="s">
        <v>6274</v>
      </c>
      <c r="H302" s="72" t="s">
        <v>26</v>
      </c>
      <c r="I302" s="72" t="s">
        <v>8031</v>
      </c>
      <c r="J302" s="72" t="s">
        <v>8024</v>
      </c>
      <c r="K302" s="72">
        <v>2174.65</v>
      </c>
      <c r="L302" s="75">
        <v>45666</v>
      </c>
      <c r="M302" s="72" t="str">
        <f>TEXT(Table157[[#This Row],[Billing_Date]],"YYYY")</f>
        <v>2025</v>
      </c>
      <c r="N302" s="72" t="s">
        <v>49</v>
      </c>
      <c r="O302" s="72">
        <f>IF(Table157[[#This Row],[Payment_Status]]="Paid",1,0)</f>
        <v>0</v>
      </c>
      <c r="P302" s="72">
        <f>IF(Table157[[#This Row],[Payment_Status]]="Unpaid",1,0)</f>
        <v>1</v>
      </c>
      <c r="Q302" s="72">
        <f>IF(Table157[[#This Row],[Payment_Status]]="Pending",1,0)</f>
        <v>0</v>
      </c>
      <c r="R302" s="72" t="s">
        <v>58</v>
      </c>
      <c r="S302" s="72" t="s">
        <v>44</v>
      </c>
      <c r="T302" s="76" t="s">
        <v>45</v>
      </c>
    </row>
    <row r="303" spans="5:20" x14ac:dyDescent="0.3">
      <c r="E303" s="71" t="s">
        <v>554</v>
      </c>
      <c r="F303" s="72" t="s">
        <v>4274</v>
      </c>
      <c r="G303" s="72" t="s">
        <v>6275</v>
      </c>
      <c r="H303" s="72" t="s">
        <v>26</v>
      </c>
      <c r="I303" s="72" t="s">
        <v>8026</v>
      </c>
      <c r="J303" s="72" t="s">
        <v>8021</v>
      </c>
      <c r="K303" s="72">
        <v>2823.05</v>
      </c>
      <c r="L303" s="75">
        <v>45596</v>
      </c>
      <c r="M303" s="72" t="str">
        <f>TEXT(Table157[[#This Row],[Billing_Date]],"YYYY")</f>
        <v>2024</v>
      </c>
      <c r="N303" s="72" t="s">
        <v>37</v>
      </c>
      <c r="O303" s="72">
        <f>IF(Table157[[#This Row],[Payment_Status]]="Paid",1,0)</f>
        <v>0</v>
      </c>
      <c r="P303" s="72">
        <f>IF(Table157[[#This Row],[Payment_Status]]="Unpaid",1,0)</f>
        <v>0</v>
      </c>
      <c r="Q303" s="72">
        <f>IF(Table157[[#This Row],[Payment_Status]]="Pending",1,0)</f>
        <v>1</v>
      </c>
      <c r="R303" s="72" t="s">
        <v>29</v>
      </c>
      <c r="S303" s="72" t="s">
        <v>30</v>
      </c>
      <c r="T303" s="76" t="s">
        <v>45</v>
      </c>
    </row>
    <row r="304" spans="5:20" x14ac:dyDescent="0.3">
      <c r="E304" s="71" t="s">
        <v>556</v>
      </c>
      <c r="F304" s="72" t="s">
        <v>4275</v>
      </c>
      <c r="G304" s="72" t="s">
        <v>6276</v>
      </c>
      <c r="H304" s="72" t="s">
        <v>35</v>
      </c>
      <c r="I304" s="72" t="s">
        <v>8029</v>
      </c>
      <c r="J304" s="72" t="s">
        <v>8020</v>
      </c>
      <c r="K304" s="72">
        <v>3178.93</v>
      </c>
      <c r="L304" s="75">
        <v>45789</v>
      </c>
      <c r="M304" s="72" t="str">
        <f>TEXT(Table157[[#This Row],[Billing_Date]],"YYYY")</f>
        <v>2025</v>
      </c>
      <c r="N304" s="72" t="s">
        <v>28</v>
      </c>
      <c r="O304" s="72">
        <f>IF(Table157[[#This Row],[Payment_Status]]="Paid",1,0)</f>
        <v>1</v>
      </c>
      <c r="P304" s="72">
        <f>IF(Table157[[#This Row],[Payment_Status]]="Unpaid",1,0)</f>
        <v>0</v>
      </c>
      <c r="Q304" s="72">
        <f>IF(Table157[[#This Row],[Payment_Status]]="Pending",1,0)</f>
        <v>0</v>
      </c>
      <c r="R304" s="72" t="s">
        <v>58</v>
      </c>
      <c r="S304" s="72" t="s">
        <v>39</v>
      </c>
      <c r="T304" s="76" t="s">
        <v>63</v>
      </c>
    </row>
    <row r="305" spans="5:20" x14ac:dyDescent="0.3">
      <c r="E305" s="71" t="s">
        <v>558</v>
      </c>
      <c r="F305" s="72" t="s">
        <v>4276</v>
      </c>
      <c r="G305" s="72" t="s">
        <v>6277</v>
      </c>
      <c r="H305" s="72" t="s">
        <v>26</v>
      </c>
      <c r="I305" s="72" t="s">
        <v>8027</v>
      </c>
      <c r="J305" s="72" t="s">
        <v>8022</v>
      </c>
      <c r="K305" s="72">
        <v>1187.18</v>
      </c>
      <c r="L305" s="75">
        <v>45816</v>
      </c>
      <c r="M305" s="72" t="str">
        <f>TEXT(Table157[[#This Row],[Billing_Date]],"YYYY")</f>
        <v>2025</v>
      </c>
      <c r="N305" s="72" t="s">
        <v>37</v>
      </c>
      <c r="O305" s="72">
        <f>IF(Table157[[#This Row],[Payment_Status]]="Paid",1,0)</f>
        <v>0</v>
      </c>
      <c r="P305" s="72">
        <f>IF(Table157[[#This Row],[Payment_Status]]="Unpaid",1,0)</f>
        <v>0</v>
      </c>
      <c r="Q305" s="72">
        <f>IF(Table157[[#This Row],[Payment_Status]]="Pending",1,0)</f>
        <v>1</v>
      </c>
      <c r="R305" s="72" t="s">
        <v>38</v>
      </c>
      <c r="S305" s="72" t="s">
        <v>39</v>
      </c>
      <c r="T305" s="76" t="s">
        <v>51</v>
      </c>
    </row>
    <row r="306" spans="5:20" x14ac:dyDescent="0.3">
      <c r="E306" s="71" t="s">
        <v>560</v>
      </c>
      <c r="F306" s="72" t="s">
        <v>4277</v>
      </c>
      <c r="G306" s="72" t="s">
        <v>6278</v>
      </c>
      <c r="H306" s="72" t="s">
        <v>30</v>
      </c>
      <c r="I306" s="72" t="s">
        <v>8030</v>
      </c>
      <c r="J306" s="72" t="s">
        <v>8023</v>
      </c>
      <c r="K306" s="72">
        <v>894.07</v>
      </c>
      <c r="L306" s="75">
        <v>45826</v>
      </c>
      <c r="M306" s="72" t="str">
        <f>TEXT(Table157[[#This Row],[Billing_Date]],"YYYY")</f>
        <v>2025</v>
      </c>
      <c r="N306" s="72" t="s">
        <v>37</v>
      </c>
      <c r="O306" s="72">
        <f>IF(Table157[[#This Row],[Payment_Status]]="Paid",1,0)</f>
        <v>0</v>
      </c>
      <c r="P306" s="72">
        <f>IF(Table157[[#This Row],[Payment_Status]]="Unpaid",1,0)</f>
        <v>0</v>
      </c>
      <c r="Q306" s="72">
        <f>IF(Table157[[#This Row],[Payment_Status]]="Pending",1,0)</f>
        <v>1</v>
      </c>
      <c r="R306" s="72" t="s">
        <v>50</v>
      </c>
      <c r="S306" s="72" t="s">
        <v>30</v>
      </c>
      <c r="T306" s="76" t="s">
        <v>85</v>
      </c>
    </row>
    <row r="307" spans="5:20" x14ac:dyDescent="0.3">
      <c r="E307" s="71" t="s">
        <v>562</v>
      </c>
      <c r="F307" s="72" t="s">
        <v>4278</v>
      </c>
      <c r="G307" s="72" t="s">
        <v>6279</v>
      </c>
      <c r="H307" s="72" t="s">
        <v>26</v>
      </c>
      <c r="I307" s="72" t="s">
        <v>8027</v>
      </c>
      <c r="J307" s="72" t="s">
        <v>8022</v>
      </c>
      <c r="K307" s="72">
        <v>349.71</v>
      </c>
      <c r="L307" s="75">
        <v>45690</v>
      </c>
      <c r="M307" s="72" t="str">
        <f>TEXT(Table157[[#This Row],[Billing_Date]],"YYYY")</f>
        <v>2025</v>
      </c>
      <c r="N307" s="72" t="s">
        <v>49</v>
      </c>
      <c r="O307" s="72">
        <f>IF(Table157[[#This Row],[Payment_Status]]="Paid",1,0)</f>
        <v>0</v>
      </c>
      <c r="P307" s="72">
        <f>IF(Table157[[#This Row],[Payment_Status]]="Unpaid",1,0)</f>
        <v>1</v>
      </c>
      <c r="Q307" s="72">
        <f>IF(Table157[[#This Row],[Payment_Status]]="Pending",1,0)</f>
        <v>0</v>
      </c>
      <c r="R307" s="72" t="s">
        <v>29</v>
      </c>
      <c r="S307" s="72" t="s">
        <v>44</v>
      </c>
      <c r="T307" s="76" t="s">
        <v>51</v>
      </c>
    </row>
    <row r="308" spans="5:20" x14ac:dyDescent="0.3">
      <c r="E308" s="71" t="s">
        <v>564</v>
      </c>
      <c r="F308" s="72" t="s">
        <v>4279</v>
      </c>
      <c r="G308" s="72" t="s">
        <v>6280</v>
      </c>
      <c r="H308" s="72" t="s">
        <v>30</v>
      </c>
      <c r="I308" s="72" t="s">
        <v>8030</v>
      </c>
      <c r="J308" s="72" t="s">
        <v>8023</v>
      </c>
      <c r="K308" s="72">
        <v>1011.22</v>
      </c>
      <c r="L308" s="75">
        <v>45762</v>
      </c>
      <c r="M308" s="72" t="str">
        <f>TEXT(Table157[[#This Row],[Billing_Date]],"YYYY")</f>
        <v>2025</v>
      </c>
      <c r="N308" s="72" t="s">
        <v>28</v>
      </c>
      <c r="O308" s="72">
        <f>IF(Table157[[#This Row],[Payment_Status]]="Paid",1,0)</f>
        <v>1</v>
      </c>
      <c r="P308" s="72">
        <f>IF(Table157[[#This Row],[Payment_Status]]="Unpaid",1,0)</f>
        <v>0</v>
      </c>
      <c r="Q308" s="72">
        <f>IF(Table157[[#This Row],[Payment_Status]]="Pending",1,0)</f>
        <v>0</v>
      </c>
      <c r="R308" s="72" t="s">
        <v>38</v>
      </c>
      <c r="S308" s="72" t="s">
        <v>44</v>
      </c>
      <c r="T308" s="76" t="s">
        <v>85</v>
      </c>
    </row>
    <row r="309" spans="5:20" x14ac:dyDescent="0.3">
      <c r="E309" s="71" t="s">
        <v>566</v>
      </c>
      <c r="F309" s="72" t="s">
        <v>4280</v>
      </c>
      <c r="G309" s="72" t="s">
        <v>6281</v>
      </c>
      <c r="H309" s="72" t="s">
        <v>35</v>
      </c>
      <c r="I309" s="72" t="s">
        <v>8029</v>
      </c>
      <c r="J309" s="72" t="s">
        <v>8020</v>
      </c>
      <c r="K309" s="72">
        <v>839.83</v>
      </c>
      <c r="L309" s="75">
        <v>45549</v>
      </c>
      <c r="M309" s="72" t="str">
        <f>TEXT(Table157[[#This Row],[Billing_Date]],"YYYY")</f>
        <v>2024</v>
      </c>
      <c r="N309" s="72" t="s">
        <v>37</v>
      </c>
      <c r="O309" s="72">
        <f>IF(Table157[[#This Row],[Payment_Status]]="Paid",1,0)</f>
        <v>0</v>
      </c>
      <c r="P309" s="72">
        <f>IF(Table157[[#This Row],[Payment_Status]]="Unpaid",1,0)</f>
        <v>0</v>
      </c>
      <c r="Q309" s="72">
        <f>IF(Table157[[#This Row],[Payment_Status]]="Pending",1,0)</f>
        <v>1</v>
      </c>
      <c r="R309" s="72" t="s">
        <v>29</v>
      </c>
      <c r="S309" s="72" t="s">
        <v>30</v>
      </c>
      <c r="T309" s="76" t="s">
        <v>63</v>
      </c>
    </row>
    <row r="310" spans="5:20" x14ac:dyDescent="0.3">
      <c r="E310" s="71" t="s">
        <v>568</v>
      </c>
      <c r="F310" s="72" t="s">
        <v>4281</v>
      </c>
      <c r="G310" s="72" t="s">
        <v>6282</v>
      </c>
      <c r="H310" s="72" t="s">
        <v>35</v>
      </c>
      <c r="I310" s="72" t="s">
        <v>8031</v>
      </c>
      <c r="J310" s="72" t="s">
        <v>8024</v>
      </c>
      <c r="K310" s="72">
        <v>797.55</v>
      </c>
      <c r="L310" s="75">
        <v>45809</v>
      </c>
      <c r="M310" s="72" t="str">
        <f>TEXT(Table157[[#This Row],[Billing_Date]],"YYYY")</f>
        <v>2025</v>
      </c>
      <c r="N310" s="72" t="s">
        <v>28</v>
      </c>
      <c r="O310" s="72">
        <f>IF(Table157[[#This Row],[Payment_Status]]="Paid",1,0)</f>
        <v>1</v>
      </c>
      <c r="P310" s="72">
        <f>IF(Table157[[#This Row],[Payment_Status]]="Unpaid",1,0)</f>
        <v>0</v>
      </c>
      <c r="Q310" s="72">
        <f>IF(Table157[[#This Row],[Payment_Status]]="Pending",1,0)</f>
        <v>0</v>
      </c>
      <c r="R310" s="72" t="s">
        <v>43</v>
      </c>
      <c r="S310" s="72" t="s">
        <v>39</v>
      </c>
      <c r="T310" s="76" t="s">
        <v>45</v>
      </c>
    </row>
    <row r="311" spans="5:20" x14ac:dyDescent="0.3">
      <c r="E311" s="71" t="s">
        <v>1276</v>
      </c>
      <c r="F311" s="72" t="s">
        <v>4282</v>
      </c>
      <c r="G311" s="72" t="s">
        <v>6283</v>
      </c>
      <c r="H311" s="72" t="s">
        <v>26</v>
      </c>
      <c r="I311" s="72" t="s">
        <v>8027</v>
      </c>
      <c r="J311" s="72" t="s">
        <v>8022</v>
      </c>
      <c r="K311" s="72">
        <v>1797.65</v>
      </c>
      <c r="L311" s="75">
        <v>45847</v>
      </c>
      <c r="M311" s="72" t="str">
        <f>TEXT(Table157[[#This Row],[Billing_Date]],"YYYY")</f>
        <v>2025</v>
      </c>
      <c r="N311" s="72" t="s">
        <v>28</v>
      </c>
      <c r="O311" s="72">
        <f>IF(Table157[[#This Row],[Payment_Status]]="Paid",1,0)</f>
        <v>1</v>
      </c>
      <c r="P311" s="72">
        <f>IF(Table157[[#This Row],[Payment_Status]]="Unpaid",1,0)</f>
        <v>0</v>
      </c>
      <c r="Q311" s="72">
        <f>IF(Table157[[#This Row],[Payment_Status]]="Pending",1,0)</f>
        <v>0</v>
      </c>
      <c r="R311" s="72" t="s">
        <v>29</v>
      </c>
      <c r="S311" s="72" t="s">
        <v>30</v>
      </c>
      <c r="T311" s="76" t="s">
        <v>51</v>
      </c>
    </row>
    <row r="312" spans="5:20" x14ac:dyDescent="0.3">
      <c r="E312" s="71" t="s">
        <v>572</v>
      </c>
      <c r="F312" s="72" t="s">
        <v>4283</v>
      </c>
      <c r="G312" s="72" t="s">
        <v>6284</v>
      </c>
      <c r="H312" s="72" t="s">
        <v>35</v>
      </c>
      <c r="I312" s="72" t="s">
        <v>8027</v>
      </c>
      <c r="J312" s="72" t="s">
        <v>8022</v>
      </c>
      <c r="K312" s="72">
        <v>1802.67</v>
      </c>
      <c r="L312" s="75">
        <v>45851</v>
      </c>
      <c r="M312" s="72" t="str">
        <f>TEXT(Table157[[#This Row],[Billing_Date]],"YYYY")</f>
        <v>2025</v>
      </c>
      <c r="N312" s="72" t="s">
        <v>49</v>
      </c>
      <c r="O312" s="72">
        <f>IF(Table157[[#This Row],[Payment_Status]]="Paid",1,0)</f>
        <v>0</v>
      </c>
      <c r="P312" s="72">
        <f>IF(Table157[[#This Row],[Payment_Status]]="Unpaid",1,0)</f>
        <v>1</v>
      </c>
      <c r="Q312" s="72">
        <f>IF(Table157[[#This Row],[Payment_Status]]="Pending",1,0)</f>
        <v>0</v>
      </c>
      <c r="R312" s="72" t="s">
        <v>50</v>
      </c>
      <c r="S312" s="72" t="s">
        <v>39</v>
      </c>
      <c r="T312" s="76" t="s">
        <v>63</v>
      </c>
    </row>
    <row r="313" spans="5:20" x14ac:dyDescent="0.3">
      <c r="E313" s="71" t="s">
        <v>574</v>
      </c>
      <c r="F313" s="72" t="s">
        <v>4284</v>
      </c>
      <c r="G313" s="72" t="s">
        <v>6285</v>
      </c>
      <c r="H313" s="72" t="s">
        <v>35</v>
      </c>
      <c r="I313" s="72" t="s">
        <v>8028</v>
      </c>
      <c r="J313" s="72" t="s">
        <v>8022</v>
      </c>
      <c r="K313" s="72">
        <v>1978.03</v>
      </c>
      <c r="L313" s="75">
        <v>45679</v>
      </c>
      <c r="M313" s="72" t="str">
        <f>TEXT(Table157[[#This Row],[Billing_Date]],"YYYY")</f>
        <v>2025</v>
      </c>
      <c r="N313" s="72" t="s">
        <v>37</v>
      </c>
      <c r="O313" s="72">
        <f>IF(Table157[[#This Row],[Payment_Status]]="Paid",1,0)</f>
        <v>0</v>
      </c>
      <c r="P313" s="72">
        <f>IF(Table157[[#This Row],[Payment_Status]]="Unpaid",1,0)</f>
        <v>0</v>
      </c>
      <c r="Q313" s="72">
        <f>IF(Table157[[#This Row],[Payment_Status]]="Pending",1,0)</f>
        <v>1</v>
      </c>
      <c r="R313" s="72" t="s">
        <v>38</v>
      </c>
      <c r="S313" s="72" t="s">
        <v>44</v>
      </c>
      <c r="T313" s="76" t="s">
        <v>85</v>
      </c>
    </row>
    <row r="314" spans="5:20" x14ac:dyDescent="0.3">
      <c r="E314" s="71" t="s">
        <v>576</v>
      </c>
      <c r="F314" s="72" t="s">
        <v>4285</v>
      </c>
      <c r="G314" s="72" t="s">
        <v>6286</v>
      </c>
      <c r="H314" s="72" t="s">
        <v>35</v>
      </c>
      <c r="I314" s="72" t="s">
        <v>8030</v>
      </c>
      <c r="J314" s="72" t="s">
        <v>8023</v>
      </c>
      <c r="K314" s="72">
        <v>2460.61</v>
      </c>
      <c r="L314" s="75">
        <v>45770</v>
      </c>
      <c r="M314" s="72" t="str">
        <f>TEXT(Table157[[#This Row],[Billing_Date]],"YYYY")</f>
        <v>2025</v>
      </c>
      <c r="N314" s="72" t="s">
        <v>28</v>
      </c>
      <c r="O314" s="72">
        <f>IF(Table157[[#This Row],[Payment_Status]]="Paid",1,0)</f>
        <v>1</v>
      </c>
      <c r="P314" s="72">
        <f>IF(Table157[[#This Row],[Payment_Status]]="Unpaid",1,0)</f>
        <v>0</v>
      </c>
      <c r="Q314" s="72">
        <f>IF(Table157[[#This Row],[Payment_Status]]="Pending",1,0)</f>
        <v>0</v>
      </c>
      <c r="R314" s="72" t="s">
        <v>29</v>
      </c>
      <c r="S314" s="72" t="s">
        <v>39</v>
      </c>
      <c r="T314" s="76" t="s">
        <v>51</v>
      </c>
    </row>
    <row r="315" spans="5:20" x14ac:dyDescent="0.3">
      <c r="E315" s="71" t="s">
        <v>3550</v>
      </c>
      <c r="F315" s="72" t="s">
        <v>4286</v>
      </c>
      <c r="G315" s="72" t="s">
        <v>6287</v>
      </c>
      <c r="H315" s="72" t="s">
        <v>30</v>
      </c>
      <c r="I315" s="72" t="s">
        <v>8029</v>
      </c>
      <c r="J315" s="72" t="s">
        <v>8020</v>
      </c>
      <c r="K315" s="72">
        <v>669.81</v>
      </c>
      <c r="L315" s="75">
        <v>45678</v>
      </c>
      <c r="M315" s="72" t="str">
        <f>TEXT(Table157[[#This Row],[Billing_Date]],"YYYY")</f>
        <v>2025</v>
      </c>
      <c r="N315" s="72" t="s">
        <v>37</v>
      </c>
      <c r="O315" s="72">
        <f>IF(Table157[[#This Row],[Payment_Status]]="Paid",1,0)</f>
        <v>0</v>
      </c>
      <c r="P315" s="72">
        <f>IF(Table157[[#This Row],[Payment_Status]]="Unpaid",1,0)</f>
        <v>0</v>
      </c>
      <c r="Q315" s="72">
        <f>IF(Table157[[#This Row],[Payment_Status]]="Pending",1,0)</f>
        <v>1</v>
      </c>
      <c r="R315" s="72" t="s">
        <v>29</v>
      </c>
      <c r="S315" s="72" t="s">
        <v>30</v>
      </c>
      <c r="T315" s="76" t="s">
        <v>63</v>
      </c>
    </row>
    <row r="316" spans="5:20" x14ac:dyDescent="0.3">
      <c r="E316" s="71" t="s">
        <v>580</v>
      </c>
      <c r="F316" s="72" t="s">
        <v>4287</v>
      </c>
      <c r="G316" s="72" t="s">
        <v>6288</v>
      </c>
      <c r="H316" s="72" t="s">
        <v>30</v>
      </c>
      <c r="I316" s="72" t="s">
        <v>8028</v>
      </c>
      <c r="J316" s="72" t="s">
        <v>8022</v>
      </c>
      <c r="K316" s="72">
        <v>1201.58</v>
      </c>
      <c r="L316" s="75">
        <v>45685</v>
      </c>
      <c r="M316" s="72" t="str">
        <f>TEXT(Table157[[#This Row],[Billing_Date]],"YYYY")</f>
        <v>2025</v>
      </c>
      <c r="N316" s="72" t="s">
        <v>28</v>
      </c>
      <c r="O316" s="72">
        <f>IF(Table157[[#This Row],[Payment_Status]]="Paid",1,0)</f>
        <v>1</v>
      </c>
      <c r="P316" s="72">
        <f>IF(Table157[[#This Row],[Payment_Status]]="Unpaid",1,0)</f>
        <v>0</v>
      </c>
      <c r="Q316" s="72">
        <f>IF(Table157[[#This Row],[Payment_Status]]="Pending",1,0)</f>
        <v>0</v>
      </c>
      <c r="R316" s="72" t="s">
        <v>43</v>
      </c>
      <c r="S316" s="72" t="s">
        <v>44</v>
      </c>
      <c r="T316" s="76" t="s">
        <v>31</v>
      </c>
    </row>
    <row r="317" spans="5:20" x14ac:dyDescent="0.3">
      <c r="E317" s="71" t="s">
        <v>582</v>
      </c>
      <c r="F317" s="72" t="s">
        <v>4288</v>
      </c>
      <c r="G317" s="72" t="s">
        <v>6289</v>
      </c>
      <c r="H317" s="72" t="s">
        <v>26</v>
      </c>
      <c r="I317" s="72" t="s">
        <v>8027</v>
      </c>
      <c r="J317" s="72" t="s">
        <v>8022</v>
      </c>
      <c r="K317" s="72">
        <v>1998.28</v>
      </c>
      <c r="L317" s="75">
        <v>45848</v>
      </c>
      <c r="M317" s="72" t="str">
        <f>TEXT(Table157[[#This Row],[Billing_Date]],"YYYY")</f>
        <v>2025</v>
      </c>
      <c r="N317" s="72" t="s">
        <v>49</v>
      </c>
      <c r="O317" s="72">
        <f>IF(Table157[[#This Row],[Payment_Status]]="Paid",1,0)</f>
        <v>0</v>
      </c>
      <c r="P317" s="72">
        <f>IF(Table157[[#This Row],[Payment_Status]]="Unpaid",1,0)</f>
        <v>1</v>
      </c>
      <c r="Q317" s="72">
        <f>IF(Table157[[#This Row],[Payment_Status]]="Pending",1,0)</f>
        <v>0</v>
      </c>
      <c r="R317" s="72" t="s">
        <v>58</v>
      </c>
      <c r="S317" s="72" t="s">
        <v>39</v>
      </c>
      <c r="T317" s="76" t="s">
        <v>51</v>
      </c>
    </row>
    <row r="318" spans="5:20" x14ac:dyDescent="0.3">
      <c r="E318" s="71" t="s">
        <v>584</v>
      </c>
      <c r="F318" s="72" t="s">
        <v>4289</v>
      </c>
      <c r="G318" s="72" t="s">
        <v>6290</v>
      </c>
      <c r="H318" s="72" t="s">
        <v>30</v>
      </c>
      <c r="I318" s="72" t="s">
        <v>8031</v>
      </c>
      <c r="J318" s="72" t="s">
        <v>8024</v>
      </c>
      <c r="K318" s="72">
        <v>999.21</v>
      </c>
      <c r="L318" s="75">
        <v>45777</v>
      </c>
      <c r="M318" s="72" t="str">
        <f>TEXT(Table157[[#This Row],[Billing_Date]],"YYYY")</f>
        <v>2025</v>
      </c>
      <c r="N318" s="72" t="s">
        <v>28</v>
      </c>
      <c r="O318" s="72">
        <f>IF(Table157[[#This Row],[Payment_Status]]="Paid",1,0)</f>
        <v>1</v>
      </c>
      <c r="P318" s="72">
        <f>IF(Table157[[#This Row],[Payment_Status]]="Unpaid",1,0)</f>
        <v>0</v>
      </c>
      <c r="Q318" s="72">
        <f>IF(Table157[[#This Row],[Payment_Status]]="Pending",1,0)</f>
        <v>0</v>
      </c>
      <c r="R318" s="72" t="s">
        <v>50</v>
      </c>
      <c r="S318" s="72" t="s">
        <v>30</v>
      </c>
      <c r="T318" s="76" t="s">
        <v>51</v>
      </c>
    </row>
    <row r="319" spans="5:20" x14ac:dyDescent="0.3">
      <c r="E319" s="71" t="s">
        <v>586</v>
      </c>
      <c r="F319" s="72" t="s">
        <v>4290</v>
      </c>
      <c r="G319" s="72" t="s">
        <v>6291</v>
      </c>
      <c r="H319" s="72" t="s">
        <v>30</v>
      </c>
      <c r="I319" s="72" t="s">
        <v>8031</v>
      </c>
      <c r="J319" s="72" t="s">
        <v>8024</v>
      </c>
      <c r="K319" s="72">
        <v>1355.2</v>
      </c>
      <c r="L319" s="75">
        <v>45798</v>
      </c>
      <c r="M319" s="72" t="str">
        <f>TEXT(Table157[[#This Row],[Billing_Date]],"YYYY")</f>
        <v>2025</v>
      </c>
      <c r="N319" s="72" t="s">
        <v>37</v>
      </c>
      <c r="O319" s="72">
        <f>IF(Table157[[#This Row],[Payment_Status]]="Paid",1,0)</f>
        <v>0</v>
      </c>
      <c r="P319" s="72">
        <f>IF(Table157[[#This Row],[Payment_Status]]="Unpaid",1,0)</f>
        <v>0</v>
      </c>
      <c r="Q319" s="72">
        <f>IF(Table157[[#This Row],[Payment_Status]]="Pending",1,0)</f>
        <v>1</v>
      </c>
      <c r="R319" s="72" t="s">
        <v>29</v>
      </c>
      <c r="S319" s="72" t="s">
        <v>39</v>
      </c>
      <c r="T319" s="76" t="s">
        <v>85</v>
      </c>
    </row>
    <row r="320" spans="5:20" x14ac:dyDescent="0.3">
      <c r="E320" s="71" t="s">
        <v>3931</v>
      </c>
      <c r="F320" s="72" t="s">
        <v>4292</v>
      </c>
      <c r="G320" s="72" t="s">
        <v>6293</v>
      </c>
      <c r="H320" s="72" t="s">
        <v>35</v>
      </c>
      <c r="I320" s="72" t="s">
        <v>8025</v>
      </c>
      <c r="J320" s="72" t="s">
        <v>8020</v>
      </c>
      <c r="K320" s="72">
        <v>1746.95</v>
      </c>
      <c r="L320" s="75">
        <v>45642</v>
      </c>
      <c r="M320" s="72" t="str">
        <f>TEXT(Table157[[#This Row],[Billing_Date]],"YYYY")</f>
        <v>2024</v>
      </c>
      <c r="N320" s="72" t="s">
        <v>37</v>
      </c>
      <c r="O320" s="72">
        <f>IF(Table157[[#This Row],[Payment_Status]]="Paid",1,0)</f>
        <v>0</v>
      </c>
      <c r="P320" s="72">
        <f>IF(Table157[[#This Row],[Payment_Status]]="Unpaid",1,0)</f>
        <v>0</v>
      </c>
      <c r="Q320" s="72">
        <f>IF(Table157[[#This Row],[Payment_Status]]="Pending",1,0)</f>
        <v>1</v>
      </c>
      <c r="R320" s="72" t="s">
        <v>58</v>
      </c>
      <c r="S320" s="72" t="s">
        <v>39</v>
      </c>
      <c r="T320" s="76" t="s">
        <v>51</v>
      </c>
    </row>
    <row r="321" spans="5:20" x14ac:dyDescent="0.3">
      <c r="E321" s="71" t="s">
        <v>1056</v>
      </c>
      <c r="F321" s="72" t="s">
        <v>4293</v>
      </c>
      <c r="G321" s="72" t="s">
        <v>6294</v>
      </c>
      <c r="H321" s="72" t="s">
        <v>26</v>
      </c>
      <c r="I321" s="72" t="s">
        <v>8026</v>
      </c>
      <c r="J321" s="72" t="s">
        <v>8021</v>
      </c>
      <c r="K321" s="72">
        <v>2654.14</v>
      </c>
      <c r="L321" s="75">
        <v>45780</v>
      </c>
      <c r="M321" s="72" t="str">
        <f>TEXT(Table157[[#This Row],[Billing_Date]],"YYYY")</f>
        <v>2025</v>
      </c>
      <c r="N321" s="72" t="s">
        <v>49</v>
      </c>
      <c r="O321" s="72">
        <f>IF(Table157[[#This Row],[Payment_Status]]="Paid",1,0)</f>
        <v>0</v>
      </c>
      <c r="P321" s="72">
        <f>IF(Table157[[#This Row],[Payment_Status]]="Unpaid",1,0)</f>
        <v>1</v>
      </c>
      <c r="Q321" s="72">
        <f>IF(Table157[[#This Row],[Payment_Status]]="Pending",1,0)</f>
        <v>0</v>
      </c>
      <c r="R321" s="72" t="s">
        <v>58</v>
      </c>
      <c r="S321" s="72" t="s">
        <v>44</v>
      </c>
      <c r="T321" s="76" t="s">
        <v>85</v>
      </c>
    </row>
    <row r="322" spans="5:20" x14ac:dyDescent="0.3">
      <c r="E322" s="71" t="s">
        <v>2206</v>
      </c>
      <c r="F322" s="72" t="s">
        <v>4294</v>
      </c>
      <c r="G322" s="72" t="s">
        <v>6295</v>
      </c>
      <c r="H322" s="72" t="s">
        <v>30</v>
      </c>
      <c r="I322" s="72" t="s">
        <v>8031</v>
      </c>
      <c r="J322" s="72" t="s">
        <v>8024</v>
      </c>
      <c r="K322" s="72">
        <v>800.46</v>
      </c>
      <c r="L322" s="75">
        <v>45699</v>
      </c>
      <c r="M322" s="72" t="str">
        <f>TEXT(Table157[[#This Row],[Billing_Date]],"YYYY")</f>
        <v>2025</v>
      </c>
      <c r="N322" s="72" t="s">
        <v>49</v>
      </c>
      <c r="O322" s="72">
        <f>IF(Table157[[#This Row],[Payment_Status]]="Paid",1,0)</f>
        <v>0</v>
      </c>
      <c r="P322" s="72">
        <f>IF(Table157[[#This Row],[Payment_Status]]="Unpaid",1,0)</f>
        <v>1</v>
      </c>
      <c r="Q322" s="72">
        <f>IF(Table157[[#This Row],[Payment_Status]]="Pending",1,0)</f>
        <v>0</v>
      </c>
      <c r="R322" s="72" t="s">
        <v>58</v>
      </c>
      <c r="S322" s="72" t="s">
        <v>39</v>
      </c>
      <c r="T322" s="76" t="s">
        <v>51</v>
      </c>
    </row>
    <row r="323" spans="5:20" x14ac:dyDescent="0.3">
      <c r="E323" s="71" t="s">
        <v>596</v>
      </c>
      <c r="F323" s="72" t="s">
        <v>4295</v>
      </c>
      <c r="G323" s="72" t="s">
        <v>6296</v>
      </c>
      <c r="H323" s="72" t="s">
        <v>30</v>
      </c>
      <c r="I323" s="72" t="s">
        <v>8026</v>
      </c>
      <c r="J323" s="72" t="s">
        <v>8021</v>
      </c>
      <c r="K323" s="72">
        <v>488.25</v>
      </c>
      <c r="L323" s="75">
        <v>45777</v>
      </c>
      <c r="M323" s="72" t="str">
        <f>TEXT(Table157[[#This Row],[Billing_Date]],"YYYY")</f>
        <v>2025</v>
      </c>
      <c r="N323" s="72" t="s">
        <v>28</v>
      </c>
      <c r="O323" s="72">
        <f>IF(Table157[[#This Row],[Payment_Status]]="Paid",1,0)</f>
        <v>1</v>
      </c>
      <c r="P323" s="72">
        <f>IF(Table157[[#This Row],[Payment_Status]]="Unpaid",1,0)</f>
        <v>0</v>
      </c>
      <c r="Q323" s="72">
        <f>IF(Table157[[#This Row],[Payment_Status]]="Pending",1,0)</f>
        <v>0</v>
      </c>
      <c r="R323" s="72" t="s">
        <v>58</v>
      </c>
      <c r="S323" s="72" t="s">
        <v>30</v>
      </c>
      <c r="T323" s="76" t="s">
        <v>45</v>
      </c>
    </row>
    <row r="324" spans="5:20" x14ac:dyDescent="0.3">
      <c r="E324" s="71" t="s">
        <v>598</v>
      </c>
      <c r="F324" s="72" t="s">
        <v>4296</v>
      </c>
      <c r="G324" s="72" t="s">
        <v>6297</v>
      </c>
      <c r="H324" s="72" t="s">
        <v>35</v>
      </c>
      <c r="I324" s="72" t="s">
        <v>8030</v>
      </c>
      <c r="J324" s="72" t="s">
        <v>8023</v>
      </c>
      <c r="K324" s="72">
        <v>1594.66</v>
      </c>
      <c r="L324" s="75">
        <v>45846</v>
      </c>
      <c r="M324" s="72" t="str">
        <f>TEXT(Table157[[#This Row],[Billing_Date]],"YYYY")</f>
        <v>2025</v>
      </c>
      <c r="N324" s="72" t="s">
        <v>37</v>
      </c>
      <c r="O324" s="72">
        <f>IF(Table157[[#This Row],[Payment_Status]]="Paid",1,0)</f>
        <v>0</v>
      </c>
      <c r="P324" s="72">
        <f>IF(Table157[[#This Row],[Payment_Status]]="Unpaid",1,0)</f>
        <v>0</v>
      </c>
      <c r="Q324" s="72">
        <f>IF(Table157[[#This Row],[Payment_Status]]="Pending",1,0)</f>
        <v>1</v>
      </c>
      <c r="R324" s="72" t="s">
        <v>43</v>
      </c>
      <c r="S324" s="72" t="s">
        <v>30</v>
      </c>
      <c r="T324" s="76" t="s">
        <v>51</v>
      </c>
    </row>
    <row r="325" spans="5:20" x14ac:dyDescent="0.3">
      <c r="E325" s="71" t="s">
        <v>600</v>
      </c>
      <c r="F325" s="72" t="s">
        <v>4297</v>
      </c>
      <c r="G325" s="72" t="s">
        <v>6298</v>
      </c>
      <c r="H325" s="72" t="s">
        <v>35</v>
      </c>
      <c r="I325" s="72" t="s">
        <v>8026</v>
      </c>
      <c r="J325" s="72" t="s">
        <v>8021</v>
      </c>
      <c r="K325" s="72">
        <v>2518.1999999999998</v>
      </c>
      <c r="L325" s="75">
        <v>45773</v>
      </c>
      <c r="M325" s="72" t="str">
        <f>TEXT(Table157[[#This Row],[Billing_Date]],"YYYY")</f>
        <v>2025</v>
      </c>
      <c r="N325" s="72" t="s">
        <v>28</v>
      </c>
      <c r="O325" s="72">
        <f>IF(Table157[[#This Row],[Payment_Status]]="Paid",1,0)</f>
        <v>1</v>
      </c>
      <c r="P325" s="72">
        <f>IF(Table157[[#This Row],[Payment_Status]]="Unpaid",1,0)</f>
        <v>0</v>
      </c>
      <c r="Q325" s="72">
        <f>IF(Table157[[#This Row],[Payment_Status]]="Pending",1,0)</f>
        <v>0</v>
      </c>
      <c r="R325" s="72" t="s">
        <v>38</v>
      </c>
      <c r="S325" s="72" t="s">
        <v>30</v>
      </c>
      <c r="T325" s="76" t="s">
        <v>45</v>
      </c>
    </row>
    <row r="326" spans="5:20" x14ac:dyDescent="0.3">
      <c r="E326" s="71" t="s">
        <v>602</v>
      </c>
      <c r="F326" s="72" t="s">
        <v>4298</v>
      </c>
      <c r="G326" s="72" t="s">
        <v>6299</v>
      </c>
      <c r="H326" s="72" t="s">
        <v>30</v>
      </c>
      <c r="I326" s="72" t="s">
        <v>8028</v>
      </c>
      <c r="J326" s="72" t="s">
        <v>8022</v>
      </c>
      <c r="K326" s="72">
        <v>388.13</v>
      </c>
      <c r="L326" s="75">
        <v>45827</v>
      </c>
      <c r="M326" s="72" t="str">
        <f>TEXT(Table157[[#This Row],[Billing_Date]],"YYYY")</f>
        <v>2025</v>
      </c>
      <c r="N326" s="72" t="s">
        <v>37</v>
      </c>
      <c r="O326" s="72">
        <f>IF(Table157[[#This Row],[Payment_Status]]="Paid",1,0)</f>
        <v>0</v>
      </c>
      <c r="P326" s="72">
        <f>IF(Table157[[#This Row],[Payment_Status]]="Unpaid",1,0)</f>
        <v>0</v>
      </c>
      <c r="Q326" s="72">
        <f>IF(Table157[[#This Row],[Payment_Status]]="Pending",1,0)</f>
        <v>1</v>
      </c>
      <c r="R326" s="72" t="s">
        <v>50</v>
      </c>
      <c r="S326" s="72" t="s">
        <v>44</v>
      </c>
      <c r="T326" s="76" t="s">
        <v>85</v>
      </c>
    </row>
    <row r="327" spans="5:20" x14ac:dyDescent="0.3">
      <c r="E327" s="71" t="s">
        <v>604</v>
      </c>
      <c r="F327" s="72" t="s">
        <v>4299</v>
      </c>
      <c r="G327" s="72" t="s">
        <v>6300</v>
      </c>
      <c r="H327" s="72" t="s">
        <v>26</v>
      </c>
      <c r="I327" s="72" t="s">
        <v>8026</v>
      </c>
      <c r="J327" s="72" t="s">
        <v>8021</v>
      </c>
      <c r="K327" s="72">
        <v>1760.03</v>
      </c>
      <c r="L327" s="75">
        <v>45757</v>
      </c>
      <c r="M327" s="72" t="str">
        <f>TEXT(Table157[[#This Row],[Billing_Date]],"YYYY")</f>
        <v>2025</v>
      </c>
      <c r="N327" s="72" t="s">
        <v>37</v>
      </c>
      <c r="O327" s="72">
        <f>IF(Table157[[#This Row],[Payment_Status]]="Paid",1,0)</f>
        <v>0</v>
      </c>
      <c r="P327" s="72">
        <f>IF(Table157[[#This Row],[Payment_Status]]="Unpaid",1,0)</f>
        <v>0</v>
      </c>
      <c r="Q327" s="72">
        <f>IF(Table157[[#This Row],[Payment_Status]]="Pending",1,0)</f>
        <v>1</v>
      </c>
      <c r="R327" s="72" t="s">
        <v>43</v>
      </c>
      <c r="S327" s="72" t="s">
        <v>30</v>
      </c>
      <c r="T327" s="76" t="s">
        <v>31</v>
      </c>
    </row>
    <row r="328" spans="5:20" x14ac:dyDescent="0.3">
      <c r="E328" s="71" t="s">
        <v>606</v>
      </c>
      <c r="F328" s="72" t="s">
        <v>4300</v>
      </c>
      <c r="G328" s="72" t="s">
        <v>6301</v>
      </c>
      <c r="H328" s="72" t="s">
        <v>30</v>
      </c>
      <c r="I328" s="72" t="s">
        <v>8029</v>
      </c>
      <c r="J328" s="72" t="s">
        <v>8020</v>
      </c>
      <c r="K328" s="72">
        <v>2095.12</v>
      </c>
      <c r="L328" s="75">
        <v>45815</v>
      </c>
      <c r="M328" s="72" t="str">
        <f>TEXT(Table157[[#This Row],[Billing_Date]],"YYYY")</f>
        <v>2025</v>
      </c>
      <c r="N328" s="72" t="s">
        <v>49</v>
      </c>
      <c r="O328" s="72">
        <f>IF(Table157[[#This Row],[Payment_Status]]="Paid",1,0)</f>
        <v>0</v>
      </c>
      <c r="P328" s="72">
        <f>IF(Table157[[#This Row],[Payment_Status]]="Unpaid",1,0)</f>
        <v>1</v>
      </c>
      <c r="Q328" s="72">
        <f>IF(Table157[[#This Row],[Payment_Status]]="Pending",1,0)</f>
        <v>0</v>
      </c>
      <c r="R328" s="72" t="s">
        <v>29</v>
      </c>
      <c r="S328" s="72" t="s">
        <v>39</v>
      </c>
      <c r="T328" s="76" t="s">
        <v>63</v>
      </c>
    </row>
    <row r="329" spans="5:20" x14ac:dyDescent="0.3">
      <c r="E329" s="71" t="s">
        <v>608</v>
      </c>
      <c r="F329" s="72" t="s">
        <v>4301</v>
      </c>
      <c r="G329" s="72" t="s">
        <v>6302</v>
      </c>
      <c r="H329" s="72" t="s">
        <v>30</v>
      </c>
      <c r="I329" s="72" t="s">
        <v>8030</v>
      </c>
      <c r="J329" s="72" t="s">
        <v>8023</v>
      </c>
      <c r="K329" s="72">
        <v>2495.7600000000002</v>
      </c>
      <c r="L329" s="75">
        <v>45712</v>
      </c>
      <c r="M329" s="72" t="str">
        <f>TEXT(Table157[[#This Row],[Billing_Date]],"YYYY")</f>
        <v>2025</v>
      </c>
      <c r="N329" s="72" t="s">
        <v>28</v>
      </c>
      <c r="O329" s="72">
        <f>IF(Table157[[#This Row],[Payment_Status]]="Paid",1,0)</f>
        <v>1</v>
      </c>
      <c r="P329" s="72">
        <f>IF(Table157[[#This Row],[Payment_Status]]="Unpaid",1,0)</f>
        <v>0</v>
      </c>
      <c r="Q329" s="72">
        <f>IF(Table157[[#This Row],[Payment_Status]]="Pending",1,0)</f>
        <v>0</v>
      </c>
      <c r="R329" s="72" t="s">
        <v>29</v>
      </c>
      <c r="S329" s="72" t="s">
        <v>39</v>
      </c>
      <c r="T329" s="76" t="s">
        <v>51</v>
      </c>
    </row>
    <row r="330" spans="5:20" x14ac:dyDescent="0.3">
      <c r="E330" s="71" t="s">
        <v>610</v>
      </c>
      <c r="F330" s="72" t="s">
        <v>4302</v>
      </c>
      <c r="G330" s="72" t="s">
        <v>6303</v>
      </c>
      <c r="H330" s="72" t="s">
        <v>30</v>
      </c>
      <c r="I330" s="72" t="s">
        <v>8028</v>
      </c>
      <c r="J330" s="72" t="s">
        <v>8022</v>
      </c>
      <c r="K330" s="72">
        <v>776.82</v>
      </c>
      <c r="L330" s="75">
        <v>45830</v>
      </c>
      <c r="M330" s="72" t="str">
        <f>TEXT(Table157[[#This Row],[Billing_Date]],"YYYY")</f>
        <v>2025</v>
      </c>
      <c r="N330" s="72" t="s">
        <v>37</v>
      </c>
      <c r="O330" s="72">
        <f>IF(Table157[[#This Row],[Payment_Status]]="Paid",1,0)</f>
        <v>0</v>
      </c>
      <c r="P330" s="72">
        <f>IF(Table157[[#This Row],[Payment_Status]]="Unpaid",1,0)</f>
        <v>0</v>
      </c>
      <c r="Q330" s="72">
        <f>IF(Table157[[#This Row],[Payment_Status]]="Pending",1,0)</f>
        <v>1</v>
      </c>
      <c r="R330" s="72" t="s">
        <v>29</v>
      </c>
      <c r="S330" s="72" t="s">
        <v>30</v>
      </c>
      <c r="T330" s="76" t="s">
        <v>45</v>
      </c>
    </row>
    <row r="331" spans="5:20" x14ac:dyDescent="0.3">
      <c r="E331" s="71" t="s">
        <v>612</v>
      </c>
      <c r="F331" s="72" t="s">
        <v>4303</v>
      </c>
      <c r="G331" s="72" t="s">
        <v>6304</v>
      </c>
      <c r="H331" s="72" t="s">
        <v>35</v>
      </c>
      <c r="I331" s="72" t="s">
        <v>8026</v>
      </c>
      <c r="J331" s="72" t="s">
        <v>8021</v>
      </c>
      <c r="K331" s="72">
        <v>1603.01</v>
      </c>
      <c r="L331" s="75">
        <v>45630</v>
      </c>
      <c r="M331" s="72" t="str">
        <f>TEXT(Table157[[#This Row],[Billing_Date]],"YYYY")</f>
        <v>2024</v>
      </c>
      <c r="N331" s="72" t="s">
        <v>49</v>
      </c>
      <c r="O331" s="72">
        <f>IF(Table157[[#This Row],[Payment_Status]]="Paid",1,0)</f>
        <v>0</v>
      </c>
      <c r="P331" s="72">
        <f>IF(Table157[[#This Row],[Payment_Status]]="Unpaid",1,0)</f>
        <v>1</v>
      </c>
      <c r="Q331" s="72">
        <f>IF(Table157[[#This Row],[Payment_Status]]="Pending",1,0)</f>
        <v>0</v>
      </c>
      <c r="R331" s="72" t="s">
        <v>43</v>
      </c>
      <c r="S331" s="72" t="s">
        <v>39</v>
      </c>
      <c r="T331" s="76" t="s">
        <v>85</v>
      </c>
    </row>
    <row r="332" spans="5:20" x14ac:dyDescent="0.3">
      <c r="E332" s="71" t="s">
        <v>614</v>
      </c>
      <c r="F332" s="72" t="s">
        <v>4304</v>
      </c>
      <c r="G332" s="72" t="s">
        <v>6305</v>
      </c>
      <c r="H332" s="72" t="s">
        <v>35</v>
      </c>
      <c r="I332" s="72" t="s">
        <v>8030</v>
      </c>
      <c r="J332" s="72" t="s">
        <v>8023</v>
      </c>
      <c r="K332" s="72">
        <v>2011.39</v>
      </c>
      <c r="L332" s="75">
        <v>45796</v>
      </c>
      <c r="M332" s="72" t="str">
        <f>TEXT(Table157[[#This Row],[Billing_Date]],"YYYY")</f>
        <v>2025</v>
      </c>
      <c r="N332" s="72" t="s">
        <v>28</v>
      </c>
      <c r="O332" s="72">
        <f>IF(Table157[[#This Row],[Payment_Status]]="Paid",1,0)</f>
        <v>1</v>
      </c>
      <c r="P332" s="72">
        <f>IF(Table157[[#This Row],[Payment_Status]]="Unpaid",1,0)</f>
        <v>0</v>
      </c>
      <c r="Q332" s="72">
        <f>IF(Table157[[#This Row],[Payment_Status]]="Pending",1,0)</f>
        <v>0</v>
      </c>
      <c r="R332" s="72" t="s">
        <v>29</v>
      </c>
      <c r="S332" s="72" t="s">
        <v>44</v>
      </c>
      <c r="T332" s="76" t="s">
        <v>45</v>
      </c>
    </row>
    <row r="333" spans="5:20" x14ac:dyDescent="0.3">
      <c r="E333" s="71" t="s">
        <v>616</v>
      </c>
      <c r="F333" s="72" t="s">
        <v>4305</v>
      </c>
      <c r="G333" s="72" t="s">
        <v>6306</v>
      </c>
      <c r="H333" s="72" t="s">
        <v>30</v>
      </c>
      <c r="I333" s="72" t="s">
        <v>8030</v>
      </c>
      <c r="J333" s="72" t="s">
        <v>8023</v>
      </c>
      <c r="K333" s="72">
        <v>2413.91</v>
      </c>
      <c r="L333" s="75">
        <v>45821</v>
      </c>
      <c r="M333" s="72" t="str">
        <f>TEXT(Table157[[#This Row],[Billing_Date]],"YYYY")</f>
        <v>2025</v>
      </c>
      <c r="N333" s="72" t="s">
        <v>49</v>
      </c>
      <c r="O333" s="72">
        <f>IF(Table157[[#This Row],[Payment_Status]]="Paid",1,0)</f>
        <v>0</v>
      </c>
      <c r="P333" s="72">
        <f>IF(Table157[[#This Row],[Payment_Status]]="Unpaid",1,0)</f>
        <v>1</v>
      </c>
      <c r="Q333" s="72">
        <f>IF(Table157[[#This Row],[Payment_Status]]="Pending",1,0)</f>
        <v>0</v>
      </c>
      <c r="R333" s="72" t="s">
        <v>43</v>
      </c>
      <c r="S333" s="72" t="s">
        <v>39</v>
      </c>
      <c r="T333" s="76" t="s">
        <v>45</v>
      </c>
    </row>
    <row r="334" spans="5:20" x14ac:dyDescent="0.3">
      <c r="E334" s="71" t="s">
        <v>618</v>
      </c>
      <c r="F334" s="72" t="s">
        <v>4306</v>
      </c>
      <c r="G334" s="72" t="s">
        <v>6307</v>
      </c>
      <c r="H334" s="72" t="s">
        <v>35</v>
      </c>
      <c r="I334" s="72" t="s">
        <v>8027</v>
      </c>
      <c r="J334" s="72" t="s">
        <v>8022</v>
      </c>
      <c r="K334" s="72">
        <v>2351.7600000000002</v>
      </c>
      <c r="L334" s="75">
        <v>45656</v>
      </c>
      <c r="M334" s="72" t="str">
        <f>TEXT(Table157[[#This Row],[Billing_Date]],"YYYY")</f>
        <v>2024</v>
      </c>
      <c r="N334" s="72" t="s">
        <v>49</v>
      </c>
      <c r="O334" s="72">
        <f>IF(Table157[[#This Row],[Payment_Status]]="Paid",1,0)</f>
        <v>0</v>
      </c>
      <c r="P334" s="72">
        <f>IF(Table157[[#This Row],[Payment_Status]]="Unpaid",1,0)</f>
        <v>1</v>
      </c>
      <c r="Q334" s="72">
        <f>IF(Table157[[#This Row],[Payment_Status]]="Pending",1,0)</f>
        <v>0</v>
      </c>
      <c r="R334" s="72" t="s">
        <v>38</v>
      </c>
      <c r="S334" s="72" t="s">
        <v>44</v>
      </c>
      <c r="T334" s="76" t="s">
        <v>63</v>
      </c>
    </row>
    <row r="335" spans="5:20" x14ac:dyDescent="0.3">
      <c r="E335" s="71" t="s">
        <v>620</v>
      </c>
      <c r="F335" s="72" t="s">
        <v>4307</v>
      </c>
      <c r="G335" s="72" t="s">
        <v>6308</v>
      </c>
      <c r="H335" s="72" t="s">
        <v>35</v>
      </c>
      <c r="I335" s="72" t="s">
        <v>8026</v>
      </c>
      <c r="J335" s="72" t="s">
        <v>8021</v>
      </c>
      <c r="K335" s="72">
        <v>1982.29</v>
      </c>
      <c r="L335" s="75">
        <v>45763</v>
      </c>
      <c r="M335" s="72" t="str">
        <f>TEXT(Table157[[#This Row],[Billing_Date]],"YYYY")</f>
        <v>2025</v>
      </c>
      <c r="N335" s="72" t="s">
        <v>37</v>
      </c>
      <c r="O335" s="72">
        <f>IF(Table157[[#This Row],[Payment_Status]]="Paid",1,0)</f>
        <v>0</v>
      </c>
      <c r="P335" s="72">
        <f>IF(Table157[[#This Row],[Payment_Status]]="Unpaid",1,0)</f>
        <v>0</v>
      </c>
      <c r="Q335" s="72">
        <f>IF(Table157[[#This Row],[Payment_Status]]="Pending",1,0)</f>
        <v>1</v>
      </c>
      <c r="R335" s="72" t="s">
        <v>43</v>
      </c>
      <c r="S335" s="72" t="s">
        <v>30</v>
      </c>
      <c r="T335" s="76" t="s">
        <v>45</v>
      </c>
    </row>
    <row r="336" spans="5:20" x14ac:dyDescent="0.3">
      <c r="E336" s="71" t="s">
        <v>622</v>
      </c>
      <c r="F336" s="72" t="s">
        <v>4308</v>
      </c>
      <c r="G336" s="72" t="s">
        <v>6309</v>
      </c>
      <c r="H336" s="72" t="s">
        <v>26</v>
      </c>
      <c r="I336" s="72" t="s">
        <v>8030</v>
      </c>
      <c r="J336" s="72" t="s">
        <v>8023</v>
      </c>
      <c r="K336" s="72">
        <v>92.27</v>
      </c>
      <c r="L336" s="75">
        <v>45666</v>
      </c>
      <c r="M336" s="72" t="str">
        <f>TEXT(Table157[[#This Row],[Billing_Date]],"YYYY")</f>
        <v>2025</v>
      </c>
      <c r="N336" s="72" t="s">
        <v>28</v>
      </c>
      <c r="O336" s="72">
        <f>IF(Table157[[#This Row],[Payment_Status]]="Paid",1,0)</f>
        <v>1</v>
      </c>
      <c r="P336" s="72">
        <f>IF(Table157[[#This Row],[Payment_Status]]="Unpaid",1,0)</f>
        <v>0</v>
      </c>
      <c r="Q336" s="72">
        <f>IF(Table157[[#This Row],[Payment_Status]]="Pending",1,0)</f>
        <v>0</v>
      </c>
      <c r="R336" s="72" t="s">
        <v>38</v>
      </c>
      <c r="S336" s="72" t="s">
        <v>30</v>
      </c>
      <c r="T336" s="76" t="s">
        <v>63</v>
      </c>
    </row>
    <row r="337" spans="5:20" x14ac:dyDescent="0.3">
      <c r="E337" s="71" t="s">
        <v>2103</v>
      </c>
      <c r="F337" s="72" t="s">
        <v>4309</v>
      </c>
      <c r="G337" s="72" t="s">
        <v>6310</v>
      </c>
      <c r="H337" s="72" t="s">
        <v>30</v>
      </c>
      <c r="I337" s="72" t="s">
        <v>8030</v>
      </c>
      <c r="J337" s="72" t="s">
        <v>8023</v>
      </c>
      <c r="K337" s="72">
        <v>2243.62</v>
      </c>
      <c r="L337" s="75">
        <v>45813</v>
      </c>
      <c r="M337" s="72" t="str">
        <f>TEXT(Table157[[#This Row],[Billing_Date]],"YYYY")</f>
        <v>2025</v>
      </c>
      <c r="N337" s="72" t="s">
        <v>49</v>
      </c>
      <c r="O337" s="72">
        <f>IF(Table157[[#This Row],[Payment_Status]]="Paid",1,0)</f>
        <v>0</v>
      </c>
      <c r="P337" s="72">
        <f>IF(Table157[[#This Row],[Payment_Status]]="Unpaid",1,0)</f>
        <v>1</v>
      </c>
      <c r="Q337" s="72">
        <f>IF(Table157[[#This Row],[Payment_Status]]="Pending",1,0)</f>
        <v>0</v>
      </c>
      <c r="R337" s="72" t="s">
        <v>50</v>
      </c>
      <c r="S337" s="72" t="s">
        <v>44</v>
      </c>
      <c r="T337" s="76" t="s">
        <v>45</v>
      </c>
    </row>
    <row r="338" spans="5:20" x14ac:dyDescent="0.3">
      <c r="E338" s="71" t="s">
        <v>2450</v>
      </c>
      <c r="F338" s="72" t="s">
        <v>4310</v>
      </c>
      <c r="G338" s="72" t="s">
        <v>6311</v>
      </c>
      <c r="H338" s="72" t="s">
        <v>35</v>
      </c>
      <c r="I338" s="72" t="s">
        <v>8031</v>
      </c>
      <c r="J338" s="72" t="s">
        <v>8024</v>
      </c>
      <c r="K338" s="72">
        <v>976.12</v>
      </c>
      <c r="L338" s="75">
        <v>45762</v>
      </c>
      <c r="M338" s="72" t="str">
        <f>TEXT(Table157[[#This Row],[Billing_Date]],"YYYY")</f>
        <v>2025</v>
      </c>
      <c r="N338" s="72" t="s">
        <v>49</v>
      </c>
      <c r="O338" s="72">
        <f>IF(Table157[[#This Row],[Payment_Status]]="Paid",1,0)</f>
        <v>0</v>
      </c>
      <c r="P338" s="72">
        <f>IF(Table157[[#This Row],[Payment_Status]]="Unpaid",1,0)</f>
        <v>1</v>
      </c>
      <c r="Q338" s="72">
        <f>IF(Table157[[#This Row],[Payment_Status]]="Pending",1,0)</f>
        <v>0</v>
      </c>
      <c r="R338" s="72" t="s">
        <v>50</v>
      </c>
      <c r="S338" s="72" t="s">
        <v>39</v>
      </c>
      <c r="T338" s="76" t="s">
        <v>31</v>
      </c>
    </row>
    <row r="339" spans="5:20" x14ac:dyDescent="0.3">
      <c r="E339" s="71" t="s">
        <v>628</v>
      </c>
      <c r="F339" s="72" t="s">
        <v>4311</v>
      </c>
      <c r="G339" s="72" t="s">
        <v>6312</v>
      </c>
      <c r="H339" s="72" t="s">
        <v>35</v>
      </c>
      <c r="I339" s="72" t="s">
        <v>8030</v>
      </c>
      <c r="J339" s="72" t="s">
        <v>8023</v>
      </c>
      <c r="K339" s="72">
        <v>2225.65</v>
      </c>
      <c r="L339" s="75">
        <v>45840</v>
      </c>
      <c r="M339" s="72" t="str">
        <f>TEXT(Table157[[#This Row],[Billing_Date]],"YYYY")</f>
        <v>2025</v>
      </c>
      <c r="N339" s="72" t="s">
        <v>37</v>
      </c>
      <c r="O339" s="72">
        <f>IF(Table157[[#This Row],[Payment_Status]]="Paid",1,0)</f>
        <v>0</v>
      </c>
      <c r="P339" s="72">
        <f>IF(Table157[[#This Row],[Payment_Status]]="Unpaid",1,0)</f>
        <v>0</v>
      </c>
      <c r="Q339" s="72">
        <f>IF(Table157[[#This Row],[Payment_Status]]="Pending",1,0)</f>
        <v>1</v>
      </c>
      <c r="R339" s="72" t="s">
        <v>58</v>
      </c>
      <c r="S339" s="72" t="s">
        <v>44</v>
      </c>
      <c r="T339" s="76" t="s">
        <v>85</v>
      </c>
    </row>
    <row r="340" spans="5:20" x14ac:dyDescent="0.3">
      <c r="E340" s="71" t="s">
        <v>630</v>
      </c>
      <c r="F340" s="72" t="s">
        <v>6006</v>
      </c>
      <c r="G340" s="72" t="s">
        <v>6313</v>
      </c>
      <c r="H340" s="72" t="s">
        <v>30</v>
      </c>
      <c r="I340" s="72" t="s">
        <v>8031</v>
      </c>
      <c r="J340" s="72" t="s">
        <v>8024</v>
      </c>
      <c r="K340" s="72">
        <v>1315.57</v>
      </c>
      <c r="L340" s="75">
        <v>45771</v>
      </c>
      <c r="M340" s="72" t="str">
        <f>TEXT(Table157[[#This Row],[Billing_Date]],"YYYY")</f>
        <v>2025</v>
      </c>
      <c r="N340" s="72" t="s">
        <v>49</v>
      </c>
      <c r="O340" s="72">
        <f>IF(Table157[[#This Row],[Payment_Status]]="Paid",1,0)</f>
        <v>0</v>
      </c>
      <c r="P340" s="72">
        <f>IF(Table157[[#This Row],[Payment_Status]]="Unpaid",1,0)</f>
        <v>1</v>
      </c>
      <c r="Q340" s="72">
        <f>IF(Table157[[#This Row],[Payment_Status]]="Pending",1,0)</f>
        <v>0</v>
      </c>
      <c r="R340" s="72" t="s">
        <v>43</v>
      </c>
      <c r="S340" s="72" t="s">
        <v>44</v>
      </c>
      <c r="T340" s="76" t="s">
        <v>63</v>
      </c>
    </row>
    <row r="341" spans="5:20" x14ac:dyDescent="0.3">
      <c r="E341" s="71" t="s">
        <v>632</v>
      </c>
      <c r="F341" s="72" t="s">
        <v>4313</v>
      </c>
      <c r="G341" s="72" t="s">
        <v>6314</v>
      </c>
      <c r="H341" s="72" t="s">
        <v>30</v>
      </c>
      <c r="I341" s="72" t="s">
        <v>8026</v>
      </c>
      <c r="J341" s="72" t="s">
        <v>8021</v>
      </c>
      <c r="K341" s="72">
        <v>149.85</v>
      </c>
      <c r="L341" s="75">
        <v>45766</v>
      </c>
      <c r="M341" s="72" t="str">
        <f>TEXT(Table157[[#This Row],[Billing_Date]],"YYYY")</f>
        <v>2025</v>
      </c>
      <c r="N341" s="72" t="s">
        <v>49</v>
      </c>
      <c r="O341" s="72">
        <f>IF(Table157[[#This Row],[Payment_Status]]="Paid",1,0)</f>
        <v>0</v>
      </c>
      <c r="P341" s="72">
        <f>IF(Table157[[#This Row],[Payment_Status]]="Unpaid",1,0)</f>
        <v>1</v>
      </c>
      <c r="Q341" s="72">
        <f>IF(Table157[[#This Row],[Payment_Status]]="Pending",1,0)</f>
        <v>0</v>
      </c>
      <c r="R341" s="72" t="s">
        <v>38</v>
      </c>
      <c r="S341" s="72" t="s">
        <v>44</v>
      </c>
      <c r="T341" s="76" t="s">
        <v>45</v>
      </c>
    </row>
    <row r="342" spans="5:20" x14ac:dyDescent="0.3">
      <c r="E342" s="71" t="s">
        <v>3122</v>
      </c>
      <c r="F342" s="72" t="s">
        <v>4314</v>
      </c>
      <c r="G342" s="72" t="s">
        <v>6315</v>
      </c>
      <c r="H342" s="72" t="s">
        <v>26</v>
      </c>
      <c r="I342" s="72" t="s">
        <v>8026</v>
      </c>
      <c r="J342" s="72" t="s">
        <v>8021</v>
      </c>
      <c r="K342" s="72">
        <v>2015.44</v>
      </c>
      <c r="L342" s="75">
        <v>45792</v>
      </c>
      <c r="M342" s="72" t="str">
        <f>TEXT(Table157[[#This Row],[Billing_Date]],"YYYY")</f>
        <v>2025</v>
      </c>
      <c r="N342" s="72" t="s">
        <v>28</v>
      </c>
      <c r="O342" s="72">
        <f>IF(Table157[[#This Row],[Payment_Status]]="Paid",1,0)</f>
        <v>1</v>
      </c>
      <c r="P342" s="72">
        <f>IF(Table157[[#This Row],[Payment_Status]]="Unpaid",1,0)</f>
        <v>0</v>
      </c>
      <c r="Q342" s="72">
        <f>IF(Table157[[#This Row],[Payment_Status]]="Pending",1,0)</f>
        <v>0</v>
      </c>
      <c r="R342" s="72" t="s">
        <v>38</v>
      </c>
      <c r="S342" s="72" t="s">
        <v>30</v>
      </c>
      <c r="T342" s="76" t="s">
        <v>45</v>
      </c>
    </row>
    <row r="343" spans="5:20" x14ac:dyDescent="0.3">
      <c r="E343" s="71" t="s">
        <v>3169</v>
      </c>
      <c r="F343" s="72" t="s">
        <v>4315</v>
      </c>
      <c r="G343" s="72" t="s">
        <v>6316</v>
      </c>
      <c r="H343" s="72" t="s">
        <v>35</v>
      </c>
      <c r="I343" s="72" t="s">
        <v>8026</v>
      </c>
      <c r="J343" s="72" t="s">
        <v>8021</v>
      </c>
      <c r="K343" s="72">
        <v>2216.21</v>
      </c>
      <c r="L343" s="75">
        <v>45628</v>
      </c>
      <c r="M343" s="72" t="str">
        <f>TEXT(Table157[[#This Row],[Billing_Date]],"YYYY")</f>
        <v>2024</v>
      </c>
      <c r="N343" s="72" t="s">
        <v>49</v>
      </c>
      <c r="O343" s="72">
        <f>IF(Table157[[#This Row],[Payment_Status]]="Paid",1,0)</f>
        <v>0</v>
      </c>
      <c r="P343" s="72">
        <f>IF(Table157[[#This Row],[Payment_Status]]="Unpaid",1,0)</f>
        <v>1</v>
      </c>
      <c r="Q343" s="72">
        <f>IF(Table157[[#This Row],[Payment_Status]]="Pending",1,0)</f>
        <v>0</v>
      </c>
      <c r="R343" s="72" t="s">
        <v>50</v>
      </c>
      <c r="S343" s="72" t="s">
        <v>44</v>
      </c>
      <c r="T343" s="76" t="s">
        <v>45</v>
      </c>
    </row>
    <row r="344" spans="5:20" x14ac:dyDescent="0.3">
      <c r="E344" s="71" t="s">
        <v>638</v>
      </c>
      <c r="F344" s="72" t="s">
        <v>4092</v>
      </c>
      <c r="G344" s="72" t="s">
        <v>6317</v>
      </c>
      <c r="H344" s="72" t="s">
        <v>30</v>
      </c>
      <c r="I344" s="72" t="s">
        <v>8029</v>
      </c>
      <c r="J344" s="72" t="s">
        <v>8020</v>
      </c>
      <c r="K344" s="72">
        <v>2420.1799999999998</v>
      </c>
      <c r="L344" s="75">
        <v>45831</v>
      </c>
      <c r="M344" s="72" t="str">
        <f>TEXT(Table157[[#This Row],[Billing_Date]],"YYYY")</f>
        <v>2025</v>
      </c>
      <c r="N344" s="72" t="s">
        <v>28</v>
      </c>
      <c r="O344" s="72">
        <f>IF(Table157[[#This Row],[Payment_Status]]="Paid",1,0)</f>
        <v>1</v>
      </c>
      <c r="P344" s="72">
        <f>IF(Table157[[#This Row],[Payment_Status]]="Unpaid",1,0)</f>
        <v>0</v>
      </c>
      <c r="Q344" s="72">
        <f>IF(Table157[[#This Row],[Payment_Status]]="Pending",1,0)</f>
        <v>0</v>
      </c>
      <c r="R344" s="72" t="s">
        <v>50</v>
      </c>
      <c r="S344" s="72" t="s">
        <v>39</v>
      </c>
      <c r="T344" s="76" t="s">
        <v>85</v>
      </c>
    </row>
    <row r="345" spans="5:20" x14ac:dyDescent="0.3">
      <c r="E345" s="71" t="s">
        <v>640</v>
      </c>
      <c r="F345" s="72" t="s">
        <v>4316</v>
      </c>
      <c r="G345" s="72" t="s">
        <v>6318</v>
      </c>
      <c r="H345" s="72" t="s">
        <v>35</v>
      </c>
      <c r="I345" s="72" t="s">
        <v>8026</v>
      </c>
      <c r="J345" s="72" t="s">
        <v>8021</v>
      </c>
      <c r="K345" s="72">
        <v>1677.85</v>
      </c>
      <c r="L345" s="75">
        <v>45840</v>
      </c>
      <c r="M345" s="72" t="str">
        <f>TEXT(Table157[[#This Row],[Billing_Date]],"YYYY")</f>
        <v>2025</v>
      </c>
      <c r="N345" s="72" t="s">
        <v>37</v>
      </c>
      <c r="O345" s="72">
        <f>IF(Table157[[#This Row],[Payment_Status]]="Paid",1,0)</f>
        <v>0</v>
      </c>
      <c r="P345" s="72">
        <f>IF(Table157[[#This Row],[Payment_Status]]="Unpaid",1,0)</f>
        <v>0</v>
      </c>
      <c r="Q345" s="72">
        <f>IF(Table157[[#This Row],[Payment_Status]]="Pending",1,0)</f>
        <v>1</v>
      </c>
      <c r="R345" s="72" t="s">
        <v>29</v>
      </c>
      <c r="S345" s="72" t="s">
        <v>39</v>
      </c>
      <c r="T345" s="76" t="s">
        <v>31</v>
      </c>
    </row>
    <row r="346" spans="5:20" x14ac:dyDescent="0.3">
      <c r="E346" s="71" t="s">
        <v>1230</v>
      </c>
      <c r="F346" s="72" t="s">
        <v>4317</v>
      </c>
      <c r="G346" s="72" t="s">
        <v>6319</v>
      </c>
      <c r="H346" s="72" t="s">
        <v>30</v>
      </c>
      <c r="I346" s="72" t="s">
        <v>8030</v>
      </c>
      <c r="J346" s="72" t="s">
        <v>8023</v>
      </c>
      <c r="K346" s="72">
        <v>914.92</v>
      </c>
      <c r="L346" s="75">
        <v>45776</v>
      </c>
      <c r="M346" s="72" t="str">
        <f>TEXT(Table157[[#This Row],[Billing_Date]],"YYYY")</f>
        <v>2025</v>
      </c>
      <c r="N346" s="72" t="s">
        <v>37</v>
      </c>
      <c r="O346" s="72">
        <f>IF(Table157[[#This Row],[Payment_Status]]="Paid",1,0)</f>
        <v>0</v>
      </c>
      <c r="P346" s="72">
        <f>IF(Table157[[#This Row],[Payment_Status]]="Unpaid",1,0)</f>
        <v>0</v>
      </c>
      <c r="Q346" s="72">
        <f>IF(Table157[[#This Row],[Payment_Status]]="Pending",1,0)</f>
        <v>1</v>
      </c>
      <c r="R346" s="72" t="s">
        <v>38</v>
      </c>
      <c r="S346" s="72" t="s">
        <v>39</v>
      </c>
      <c r="T346" s="76" t="s">
        <v>51</v>
      </c>
    </row>
    <row r="347" spans="5:20" x14ac:dyDescent="0.3">
      <c r="E347" s="71" t="s">
        <v>644</v>
      </c>
      <c r="F347" s="72" t="s">
        <v>4318</v>
      </c>
      <c r="G347" s="72" t="s">
        <v>6320</v>
      </c>
      <c r="H347" s="72" t="s">
        <v>26</v>
      </c>
      <c r="I347" s="72" t="s">
        <v>8027</v>
      </c>
      <c r="J347" s="72" t="s">
        <v>8022</v>
      </c>
      <c r="K347" s="72">
        <v>1475.49</v>
      </c>
      <c r="L347" s="75">
        <v>45683</v>
      </c>
      <c r="M347" s="72" t="str">
        <f>TEXT(Table157[[#This Row],[Billing_Date]],"YYYY")</f>
        <v>2025</v>
      </c>
      <c r="N347" s="72" t="s">
        <v>37</v>
      </c>
      <c r="O347" s="72">
        <f>IF(Table157[[#This Row],[Payment_Status]]="Paid",1,0)</f>
        <v>0</v>
      </c>
      <c r="P347" s="72">
        <f>IF(Table157[[#This Row],[Payment_Status]]="Unpaid",1,0)</f>
        <v>0</v>
      </c>
      <c r="Q347" s="72">
        <f>IF(Table157[[#This Row],[Payment_Status]]="Pending",1,0)</f>
        <v>1</v>
      </c>
      <c r="R347" s="72" t="s">
        <v>58</v>
      </c>
      <c r="S347" s="72" t="s">
        <v>30</v>
      </c>
      <c r="T347" s="76" t="s">
        <v>51</v>
      </c>
    </row>
    <row r="348" spans="5:20" x14ac:dyDescent="0.3">
      <c r="E348" s="71" t="s">
        <v>646</v>
      </c>
      <c r="F348" s="72" t="s">
        <v>4319</v>
      </c>
      <c r="G348" s="72" t="s">
        <v>6321</v>
      </c>
      <c r="H348" s="72" t="s">
        <v>35</v>
      </c>
      <c r="I348" s="72" t="s">
        <v>8031</v>
      </c>
      <c r="J348" s="72" t="s">
        <v>8024</v>
      </c>
      <c r="K348" s="72">
        <v>1361.77</v>
      </c>
      <c r="L348" s="75">
        <v>45748</v>
      </c>
      <c r="M348" s="72" t="str">
        <f>TEXT(Table157[[#This Row],[Billing_Date]],"YYYY")</f>
        <v>2025</v>
      </c>
      <c r="N348" s="72" t="s">
        <v>28</v>
      </c>
      <c r="O348" s="72">
        <f>IF(Table157[[#This Row],[Payment_Status]]="Paid",1,0)</f>
        <v>1</v>
      </c>
      <c r="P348" s="72">
        <f>IF(Table157[[#This Row],[Payment_Status]]="Unpaid",1,0)</f>
        <v>0</v>
      </c>
      <c r="Q348" s="72">
        <f>IF(Table157[[#This Row],[Payment_Status]]="Pending",1,0)</f>
        <v>0</v>
      </c>
      <c r="R348" s="72" t="s">
        <v>38</v>
      </c>
      <c r="S348" s="72" t="s">
        <v>39</v>
      </c>
      <c r="T348" s="76" t="s">
        <v>31</v>
      </c>
    </row>
    <row r="349" spans="5:20" x14ac:dyDescent="0.3">
      <c r="E349" s="71" t="s">
        <v>648</v>
      </c>
      <c r="F349" s="72" t="s">
        <v>4320</v>
      </c>
      <c r="G349" s="72" t="s">
        <v>6322</v>
      </c>
      <c r="H349" s="72" t="s">
        <v>26</v>
      </c>
      <c r="I349" s="72" t="s">
        <v>8029</v>
      </c>
      <c r="J349" s="72" t="s">
        <v>8020</v>
      </c>
      <c r="K349" s="72">
        <v>2388.0100000000002</v>
      </c>
      <c r="L349" s="75">
        <v>45649</v>
      </c>
      <c r="M349" s="72" t="str">
        <f>TEXT(Table157[[#This Row],[Billing_Date]],"YYYY")</f>
        <v>2024</v>
      </c>
      <c r="N349" s="72" t="s">
        <v>28</v>
      </c>
      <c r="O349" s="72">
        <f>IF(Table157[[#This Row],[Payment_Status]]="Paid",1,0)</f>
        <v>1</v>
      </c>
      <c r="P349" s="72">
        <f>IF(Table157[[#This Row],[Payment_Status]]="Unpaid",1,0)</f>
        <v>0</v>
      </c>
      <c r="Q349" s="72">
        <f>IF(Table157[[#This Row],[Payment_Status]]="Pending",1,0)</f>
        <v>0</v>
      </c>
      <c r="R349" s="72" t="s">
        <v>58</v>
      </c>
      <c r="S349" s="72" t="s">
        <v>39</v>
      </c>
      <c r="T349" s="76" t="s">
        <v>85</v>
      </c>
    </row>
    <row r="350" spans="5:20" x14ac:dyDescent="0.3">
      <c r="E350" s="71" t="s">
        <v>650</v>
      </c>
      <c r="F350" s="72" t="s">
        <v>4321</v>
      </c>
      <c r="G350" s="72" t="s">
        <v>6323</v>
      </c>
      <c r="H350" s="72" t="s">
        <v>26</v>
      </c>
      <c r="I350" s="72" t="s">
        <v>8026</v>
      </c>
      <c r="J350" s="72" t="s">
        <v>8021</v>
      </c>
      <c r="K350" s="72">
        <v>983.35</v>
      </c>
      <c r="L350" s="75">
        <v>45800</v>
      </c>
      <c r="M350" s="72" t="str">
        <f>TEXT(Table157[[#This Row],[Billing_Date]],"YYYY")</f>
        <v>2025</v>
      </c>
      <c r="N350" s="72" t="s">
        <v>28</v>
      </c>
      <c r="O350" s="72">
        <f>IF(Table157[[#This Row],[Payment_Status]]="Paid",1,0)</f>
        <v>1</v>
      </c>
      <c r="P350" s="72">
        <f>IF(Table157[[#This Row],[Payment_Status]]="Unpaid",1,0)</f>
        <v>0</v>
      </c>
      <c r="Q350" s="72">
        <f>IF(Table157[[#This Row],[Payment_Status]]="Pending",1,0)</f>
        <v>0</v>
      </c>
      <c r="R350" s="72" t="s">
        <v>43</v>
      </c>
      <c r="S350" s="72" t="s">
        <v>44</v>
      </c>
      <c r="T350" s="76" t="s">
        <v>31</v>
      </c>
    </row>
    <row r="351" spans="5:20" x14ac:dyDescent="0.3">
      <c r="E351" s="71" t="s">
        <v>652</v>
      </c>
      <c r="F351" s="72" t="s">
        <v>4322</v>
      </c>
      <c r="G351" s="72" t="s">
        <v>6324</v>
      </c>
      <c r="H351" s="72" t="s">
        <v>26</v>
      </c>
      <c r="I351" s="72" t="s">
        <v>8026</v>
      </c>
      <c r="J351" s="72" t="s">
        <v>8021</v>
      </c>
      <c r="K351" s="72">
        <v>3031.05</v>
      </c>
      <c r="L351" s="75">
        <v>45807</v>
      </c>
      <c r="M351" s="72" t="str">
        <f>TEXT(Table157[[#This Row],[Billing_Date]],"YYYY")</f>
        <v>2025</v>
      </c>
      <c r="N351" s="72" t="s">
        <v>49</v>
      </c>
      <c r="O351" s="72">
        <f>IF(Table157[[#This Row],[Payment_Status]]="Paid",1,0)</f>
        <v>0</v>
      </c>
      <c r="P351" s="72">
        <f>IF(Table157[[#This Row],[Payment_Status]]="Unpaid",1,0)</f>
        <v>1</v>
      </c>
      <c r="Q351" s="72">
        <f>IF(Table157[[#This Row],[Payment_Status]]="Pending",1,0)</f>
        <v>0</v>
      </c>
      <c r="R351" s="72" t="s">
        <v>50</v>
      </c>
      <c r="S351" s="72" t="s">
        <v>30</v>
      </c>
      <c r="T351" s="76" t="s">
        <v>85</v>
      </c>
    </row>
    <row r="352" spans="5:20" x14ac:dyDescent="0.3">
      <c r="E352" s="71" t="s">
        <v>654</v>
      </c>
      <c r="F352" s="72" t="s">
        <v>4323</v>
      </c>
      <c r="G352" s="72" t="s">
        <v>6325</v>
      </c>
      <c r="H352" s="72" t="s">
        <v>30</v>
      </c>
      <c r="I352" s="72" t="s">
        <v>8028</v>
      </c>
      <c r="J352" s="72" t="s">
        <v>8022</v>
      </c>
      <c r="K352" s="72">
        <v>2491.4699999999998</v>
      </c>
      <c r="L352" s="75">
        <v>45801</v>
      </c>
      <c r="M352" s="72" t="str">
        <f>TEXT(Table157[[#This Row],[Billing_Date]],"YYYY")</f>
        <v>2025</v>
      </c>
      <c r="N352" s="72" t="s">
        <v>37</v>
      </c>
      <c r="O352" s="72">
        <f>IF(Table157[[#This Row],[Payment_Status]]="Paid",1,0)</f>
        <v>0</v>
      </c>
      <c r="P352" s="72">
        <f>IF(Table157[[#This Row],[Payment_Status]]="Unpaid",1,0)</f>
        <v>0</v>
      </c>
      <c r="Q352" s="72">
        <f>IF(Table157[[#This Row],[Payment_Status]]="Pending",1,0)</f>
        <v>1</v>
      </c>
      <c r="R352" s="72" t="s">
        <v>50</v>
      </c>
      <c r="S352" s="72" t="s">
        <v>30</v>
      </c>
      <c r="T352" s="76" t="s">
        <v>51</v>
      </c>
    </row>
    <row r="353" spans="5:20" x14ac:dyDescent="0.3">
      <c r="E353" s="71" t="s">
        <v>656</v>
      </c>
      <c r="F353" s="72" t="s">
        <v>4324</v>
      </c>
      <c r="G353" s="72" t="s">
        <v>6326</v>
      </c>
      <c r="H353" s="72" t="s">
        <v>35</v>
      </c>
      <c r="I353" s="72" t="s">
        <v>8027</v>
      </c>
      <c r="J353" s="72" t="s">
        <v>8022</v>
      </c>
      <c r="K353" s="72">
        <v>1572.2</v>
      </c>
      <c r="L353" s="75">
        <v>45705</v>
      </c>
      <c r="M353" s="72" t="str">
        <f>TEXT(Table157[[#This Row],[Billing_Date]],"YYYY")</f>
        <v>2025</v>
      </c>
      <c r="N353" s="72" t="s">
        <v>37</v>
      </c>
      <c r="O353" s="72">
        <f>IF(Table157[[#This Row],[Payment_Status]]="Paid",1,0)</f>
        <v>0</v>
      </c>
      <c r="P353" s="72">
        <f>IF(Table157[[#This Row],[Payment_Status]]="Unpaid",1,0)</f>
        <v>0</v>
      </c>
      <c r="Q353" s="72">
        <f>IF(Table157[[#This Row],[Payment_Status]]="Pending",1,0)</f>
        <v>1</v>
      </c>
      <c r="R353" s="72" t="s">
        <v>29</v>
      </c>
      <c r="S353" s="72" t="s">
        <v>44</v>
      </c>
      <c r="T353" s="76" t="s">
        <v>51</v>
      </c>
    </row>
    <row r="354" spans="5:20" x14ac:dyDescent="0.3">
      <c r="E354" s="71" t="s">
        <v>658</v>
      </c>
      <c r="F354" s="72" t="s">
        <v>4325</v>
      </c>
      <c r="G354" s="72" t="s">
        <v>6327</v>
      </c>
      <c r="H354" s="72" t="s">
        <v>35</v>
      </c>
      <c r="I354" s="72" t="s">
        <v>8029</v>
      </c>
      <c r="J354" s="72" t="s">
        <v>8020</v>
      </c>
      <c r="K354" s="72">
        <v>283</v>
      </c>
      <c r="L354" s="75">
        <v>45807</v>
      </c>
      <c r="M354" s="72" t="str">
        <f>TEXT(Table157[[#This Row],[Billing_Date]],"YYYY")</f>
        <v>2025</v>
      </c>
      <c r="N354" s="72" t="s">
        <v>28</v>
      </c>
      <c r="O354" s="72">
        <f>IF(Table157[[#This Row],[Payment_Status]]="Paid",1,0)</f>
        <v>1</v>
      </c>
      <c r="P354" s="72">
        <f>IF(Table157[[#This Row],[Payment_Status]]="Unpaid",1,0)</f>
        <v>0</v>
      </c>
      <c r="Q354" s="72">
        <f>IF(Table157[[#This Row],[Payment_Status]]="Pending",1,0)</f>
        <v>0</v>
      </c>
      <c r="R354" s="72" t="s">
        <v>29</v>
      </c>
      <c r="S354" s="72" t="s">
        <v>30</v>
      </c>
      <c r="T354" s="76" t="s">
        <v>63</v>
      </c>
    </row>
    <row r="355" spans="5:20" x14ac:dyDescent="0.3">
      <c r="E355" s="71" t="s">
        <v>660</v>
      </c>
      <c r="F355" s="72" t="s">
        <v>4326</v>
      </c>
      <c r="G355" s="72" t="s">
        <v>6328</v>
      </c>
      <c r="H355" s="72" t="s">
        <v>26</v>
      </c>
      <c r="I355" s="72" t="s">
        <v>8031</v>
      </c>
      <c r="J355" s="72" t="s">
        <v>8024</v>
      </c>
      <c r="K355" s="72">
        <v>1122.31</v>
      </c>
      <c r="L355" s="75">
        <v>45812</v>
      </c>
      <c r="M355" s="72" t="str">
        <f>TEXT(Table157[[#This Row],[Billing_Date]],"YYYY")</f>
        <v>2025</v>
      </c>
      <c r="N355" s="72" t="s">
        <v>28</v>
      </c>
      <c r="O355" s="72">
        <f>IF(Table157[[#This Row],[Payment_Status]]="Paid",1,0)</f>
        <v>1</v>
      </c>
      <c r="P355" s="72">
        <f>IF(Table157[[#This Row],[Payment_Status]]="Unpaid",1,0)</f>
        <v>0</v>
      </c>
      <c r="Q355" s="72">
        <f>IF(Table157[[#This Row],[Payment_Status]]="Pending",1,0)</f>
        <v>0</v>
      </c>
      <c r="R355" s="72" t="s">
        <v>58</v>
      </c>
      <c r="S355" s="72" t="s">
        <v>39</v>
      </c>
      <c r="T355" s="76" t="s">
        <v>31</v>
      </c>
    </row>
    <row r="356" spans="5:20" x14ac:dyDescent="0.3">
      <c r="E356" s="71" t="s">
        <v>662</v>
      </c>
      <c r="F356" s="72" t="s">
        <v>4327</v>
      </c>
      <c r="G356" s="72" t="s">
        <v>6329</v>
      </c>
      <c r="H356" s="72" t="s">
        <v>30</v>
      </c>
      <c r="I356" s="72" t="s">
        <v>8026</v>
      </c>
      <c r="J356" s="72" t="s">
        <v>8021</v>
      </c>
      <c r="K356" s="72">
        <v>2492.04</v>
      </c>
      <c r="L356" s="75">
        <v>45812</v>
      </c>
      <c r="M356" s="72" t="str">
        <f>TEXT(Table157[[#This Row],[Billing_Date]],"YYYY")</f>
        <v>2025</v>
      </c>
      <c r="N356" s="72" t="s">
        <v>28</v>
      </c>
      <c r="O356" s="72">
        <f>IF(Table157[[#This Row],[Payment_Status]]="Paid",1,0)</f>
        <v>1</v>
      </c>
      <c r="P356" s="72">
        <f>IF(Table157[[#This Row],[Payment_Status]]="Unpaid",1,0)</f>
        <v>0</v>
      </c>
      <c r="Q356" s="72">
        <f>IF(Table157[[#This Row],[Payment_Status]]="Pending",1,0)</f>
        <v>0</v>
      </c>
      <c r="R356" s="72" t="s">
        <v>29</v>
      </c>
      <c r="S356" s="72" t="s">
        <v>39</v>
      </c>
      <c r="T356" s="76" t="s">
        <v>51</v>
      </c>
    </row>
    <row r="357" spans="5:20" x14ac:dyDescent="0.3">
      <c r="E357" s="71" t="s">
        <v>664</v>
      </c>
      <c r="F357" s="72" t="s">
        <v>4328</v>
      </c>
      <c r="G357" s="72" t="s">
        <v>6330</v>
      </c>
      <c r="H357" s="72" t="s">
        <v>30</v>
      </c>
      <c r="I357" s="72" t="s">
        <v>8029</v>
      </c>
      <c r="J357" s="72" t="s">
        <v>8020</v>
      </c>
      <c r="K357" s="72">
        <v>1022.01</v>
      </c>
      <c r="L357" s="75">
        <v>45732</v>
      </c>
      <c r="M357" s="72" t="str">
        <f>TEXT(Table157[[#This Row],[Billing_Date]],"YYYY")</f>
        <v>2025</v>
      </c>
      <c r="N357" s="72" t="s">
        <v>49</v>
      </c>
      <c r="O357" s="72">
        <f>IF(Table157[[#This Row],[Payment_Status]]="Paid",1,0)</f>
        <v>0</v>
      </c>
      <c r="P357" s="72">
        <f>IF(Table157[[#This Row],[Payment_Status]]="Unpaid",1,0)</f>
        <v>1</v>
      </c>
      <c r="Q357" s="72">
        <f>IF(Table157[[#This Row],[Payment_Status]]="Pending",1,0)</f>
        <v>0</v>
      </c>
      <c r="R357" s="72" t="s">
        <v>50</v>
      </c>
      <c r="S357" s="72" t="s">
        <v>30</v>
      </c>
      <c r="T357" s="76" t="s">
        <v>63</v>
      </c>
    </row>
    <row r="358" spans="5:20" x14ac:dyDescent="0.3">
      <c r="E358" s="71" t="s">
        <v>666</v>
      </c>
      <c r="F358" s="72" t="s">
        <v>4329</v>
      </c>
      <c r="G358" s="72" t="s">
        <v>6331</v>
      </c>
      <c r="H358" s="72" t="s">
        <v>30</v>
      </c>
      <c r="I358" s="72" t="s">
        <v>8030</v>
      </c>
      <c r="J358" s="72" t="s">
        <v>8023</v>
      </c>
      <c r="K358" s="72">
        <v>404.79</v>
      </c>
      <c r="L358" s="75">
        <v>45812</v>
      </c>
      <c r="M358" s="72" t="str">
        <f>TEXT(Table157[[#This Row],[Billing_Date]],"YYYY")</f>
        <v>2025</v>
      </c>
      <c r="N358" s="72" t="s">
        <v>37</v>
      </c>
      <c r="O358" s="72">
        <f>IF(Table157[[#This Row],[Payment_Status]]="Paid",1,0)</f>
        <v>0</v>
      </c>
      <c r="P358" s="72">
        <f>IF(Table157[[#This Row],[Payment_Status]]="Unpaid",1,0)</f>
        <v>0</v>
      </c>
      <c r="Q358" s="72">
        <f>IF(Table157[[#This Row],[Payment_Status]]="Pending",1,0)</f>
        <v>1</v>
      </c>
      <c r="R358" s="72" t="s">
        <v>50</v>
      </c>
      <c r="S358" s="72" t="s">
        <v>44</v>
      </c>
      <c r="T358" s="76" t="s">
        <v>51</v>
      </c>
    </row>
    <row r="359" spans="5:20" x14ac:dyDescent="0.3">
      <c r="E359" s="71" t="s">
        <v>668</v>
      </c>
      <c r="F359" s="72" t="s">
        <v>4330</v>
      </c>
      <c r="G359" s="72" t="s">
        <v>6332</v>
      </c>
      <c r="H359" s="72" t="s">
        <v>35</v>
      </c>
      <c r="I359" s="72" t="s">
        <v>8030</v>
      </c>
      <c r="J359" s="72" t="s">
        <v>8023</v>
      </c>
      <c r="K359" s="72">
        <v>628.21</v>
      </c>
      <c r="L359" s="75">
        <v>45722</v>
      </c>
      <c r="M359" s="72" t="str">
        <f>TEXT(Table157[[#This Row],[Billing_Date]],"YYYY")</f>
        <v>2025</v>
      </c>
      <c r="N359" s="72" t="s">
        <v>37</v>
      </c>
      <c r="O359" s="72">
        <f>IF(Table157[[#This Row],[Payment_Status]]="Paid",1,0)</f>
        <v>0</v>
      </c>
      <c r="P359" s="72">
        <f>IF(Table157[[#This Row],[Payment_Status]]="Unpaid",1,0)</f>
        <v>0</v>
      </c>
      <c r="Q359" s="72">
        <f>IF(Table157[[#This Row],[Payment_Status]]="Pending",1,0)</f>
        <v>1</v>
      </c>
      <c r="R359" s="72" t="s">
        <v>58</v>
      </c>
      <c r="S359" s="72" t="s">
        <v>44</v>
      </c>
      <c r="T359" s="76" t="s">
        <v>63</v>
      </c>
    </row>
    <row r="360" spans="5:20" x14ac:dyDescent="0.3">
      <c r="E360" s="71" t="s">
        <v>670</v>
      </c>
      <c r="F360" s="72" t="s">
        <v>4331</v>
      </c>
      <c r="G360" s="72" t="s">
        <v>6333</v>
      </c>
      <c r="H360" s="72" t="s">
        <v>26</v>
      </c>
      <c r="I360" s="72" t="s">
        <v>8029</v>
      </c>
      <c r="J360" s="72" t="s">
        <v>8020</v>
      </c>
      <c r="K360" s="72">
        <v>520.42999999999995</v>
      </c>
      <c r="L360" s="75">
        <v>45765</v>
      </c>
      <c r="M360" s="72" t="str">
        <f>TEXT(Table157[[#This Row],[Billing_Date]],"YYYY")</f>
        <v>2025</v>
      </c>
      <c r="N360" s="72" t="s">
        <v>28</v>
      </c>
      <c r="O360" s="72">
        <f>IF(Table157[[#This Row],[Payment_Status]]="Paid",1,0)</f>
        <v>1</v>
      </c>
      <c r="P360" s="72">
        <f>IF(Table157[[#This Row],[Payment_Status]]="Unpaid",1,0)</f>
        <v>0</v>
      </c>
      <c r="Q360" s="72">
        <f>IF(Table157[[#This Row],[Payment_Status]]="Pending",1,0)</f>
        <v>0</v>
      </c>
      <c r="R360" s="72" t="s">
        <v>38</v>
      </c>
      <c r="S360" s="72" t="s">
        <v>30</v>
      </c>
      <c r="T360" s="76" t="s">
        <v>51</v>
      </c>
    </row>
    <row r="361" spans="5:20" x14ac:dyDescent="0.3">
      <c r="E361" s="71" t="s">
        <v>672</v>
      </c>
      <c r="F361" s="72" t="s">
        <v>4332</v>
      </c>
      <c r="G361" s="72" t="s">
        <v>6334</v>
      </c>
      <c r="H361" s="72" t="s">
        <v>35</v>
      </c>
      <c r="I361" s="72" t="s">
        <v>8026</v>
      </c>
      <c r="J361" s="72" t="s">
        <v>8021</v>
      </c>
      <c r="K361" s="72">
        <v>1859.3</v>
      </c>
      <c r="L361" s="75">
        <v>45789</v>
      </c>
      <c r="M361" s="72" t="str">
        <f>TEXT(Table157[[#This Row],[Billing_Date]],"YYYY")</f>
        <v>2025</v>
      </c>
      <c r="N361" s="72" t="s">
        <v>37</v>
      </c>
      <c r="O361" s="72">
        <f>IF(Table157[[#This Row],[Payment_Status]]="Paid",1,0)</f>
        <v>0</v>
      </c>
      <c r="P361" s="72">
        <f>IF(Table157[[#This Row],[Payment_Status]]="Unpaid",1,0)</f>
        <v>0</v>
      </c>
      <c r="Q361" s="72">
        <f>IF(Table157[[#This Row],[Payment_Status]]="Pending",1,0)</f>
        <v>1</v>
      </c>
      <c r="R361" s="72" t="s">
        <v>29</v>
      </c>
      <c r="S361" s="72" t="s">
        <v>39</v>
      </c>
      <c r="T361" s="76" t="s">
        <v>45</v>
      </c>
    </row>
    <row r="362" spans="5:20" x14ac:dyDescent="0.3">
      <c r="E362" s="71" t="s">
        <v>674</v>
      </c>
      <c r="F362" s="72" t="s">
        <v>4333</v>
      </c>
      <c r="G362" s="72" t="s">
        <v>6335</v>
      </c>
      <c r="H362" s="72" t="s">
        <v>30</v>
      </c>
      <c r="I362" s="72" t="s">
        <v>8025</v>
      </c>
      <c r="J362" s="72" t="s">
        <v>8020</v>
      </c>
      <c r="K362" s="72">
        <v>743.29</v>
      </c>
      <c r="L362" s="75">
        <v>45724</v>
      </c>
      <c r="M362" s="72" t="str">
        <f>TEXT(Table157[[#This Row],[Billing_Date]],"YYYY")</f>
        <v>2025</v>
      </c>
      <c r="N362" s="72" t="s">
        <v>37</v>
      </c>
      <c r="O362" s="72">
        <f>IF(Table157[[#This Row],[Payment_Status]]="Paid",1,0)</f>
        <v>0</v>
      </c>
      <c r="P362" s="72">
        <f>IF(Table157[[#This Row],[Payment_Status]]="Unpaid",1,0)</f>
        <v>0</v>
      </c>
      <c r="Q362" s="72">
        <f>IF(Table157[[#This Row],[Payment_Status]]="Pending",1,0)</f>
        <v>1</v>
      </c>
      <c r="R362" s="72" t="s">
        <v>43</v>
      </c>
      <c r="S362" s="72" t="s">
        <v>39</v>
      </c>
      <c r="T362" s="76" t="s">
        <v>63</v>
      </c>
    </row>
    <row r="363" spans="5:20" x14ac:dyDescent="0.3">
      <c r="E363" s="71" t="s">
        <v>1917</v>
      </c>
      <c r="F363" s="72" t="s">
        <v>4334</v>
      </c>
      <c r="G363" s="72" t="s">
        <v>6336</v>
      </c>
      <c r="H363" s="72" t="s">
        <v>26</v>
      </c>
      <c r="I363" s="72" t="s">
        <v>8026</v>
      </c>
      <c r="J363" s="72" t="s">
        <v>8021</v>
      </c>
      <c r="K363" s="72">
        <v>544.36</v>
      </c>
      <c r="L363" s="75">
        <v>45636</v>
      </c>
      <c r="M363" s="72" t="str">
        <f>TEXT(Table157[[#This Row],[Billing_Date]],"YYYY")</f>
        <v>2024</v>
      </c>
      <c r="N363" s="72" t="s">
        <v>28</v>
      </c>
      <c r="O363" s="72">
        <f>IF(Table157[[#This Row],[Payment_Status]]="Paid",1,0)</f>
        <v>1</v>
      </c>
      <c r="P363" s="72">
        <f>IF(Table157[[#This Row],[Payment_Status]]="Unpaid",1,0)</f>
        <v>0</v>
      </c>
      <c r="Q363" s="72">
        <f>IF(Table157[[#This Row],[Payment_Status]]="Pending",1,0)</f>
        <v>0</v>
      </c>
      <c r="R363" s="72" t="s">
        <v>58</v>
      </c>
      <c r="S363" s="72" t="s">
        <v>44</v>
      </c>
      <c r="T363" s="76" t="s">
        <v>85</v>
      </c>
    </row>
    <row r="364" spans="5:20" x14ac:dyDescent="0.3">
      <c r="E364" s="71" t="s">
        <v>678</v>
      </c>
      <c r="F364" s="72" t="s">
        <v>4335</v>
      </c>
      <c r="G364" s="72" t="s">
        <v>6337</v>
      </c>
      <c r="H364" s="72" t="s">
        <v>35</v>
      </c>
      <c r="I364" s="72" t="s">
        <v>8027</v>
      </c>
      <c r="J364" s="72" t="s">
        <v>8022</v>
      </c>
      <c r="K364" s="72">
        <v>1200.43</v>
      </c>
      <c r="L364" s="75">
        <v>45760</v>
      </c>
      <c r="M364" s="72" t="str">
        <f>TEXT(Table157[[#This Row],[Billing_Date]],"YYYY")</f>
        <v>2025</v>
      </c>
      <c r="N364" s="72" t="s">
        <v>28</v>
      </c>
      <c r="O364" s="72">
        <f>IF(Table157[[#This Row],[Payment_Status]]="Paid",1,0)</f>
        <v>1</v>
      </c>
      <c r="P364" s="72">
        <f>IF(Table157[[#This Row],[Payment_Status]]="Unpaid",1,0)</f>
        <v>0</v>
      </c>
      <c r="Q364" s="72">
        <f>IF(Table157[[#This Row],[Payment_Status]]="Pending",1,0)</f>
        <v>0</v>
      </c>
      <c r="R364" s="72" t="s">
        <v>29</v>
      </c>
      <c r="S364" s="72" t="s">
        <v>30</v>
      </c>
      <c r="T364" s="76" t="s">
        <v>45</v>
      </c>
    </row>
    <row r="365" spans="5:20" x14ac:dyDescent="0.3">
      <c r="E365" s="71" t="s">
        <v>680</v>
      </c>
      <c r="F365" s="72" t="s">
        <v>4336</v>
      </c>
      <c r="G365" s="72" t="s">
        <v>6338</v>
      </c>
      <c r="H365" s="72" t="s">
        <v>26</v>
      </c>
      <c r="I365" s="72" t="s">
        <v>8029</v>
      </c>
      <c r="J365" s="72" t="s">
        <v>8020</v>
      </c>
      <c r="K365" s="72">
        <v>2192.9899999999998</v>
      </c>
      <c r="L365" s="75">
        <v>45686</v>
      </c>
      <c r="M365" s="72" t="str">
        <f>TEXT(Table157[[#This Row],[Billing_Date]],"YYYY")</f>
        <v>2025</v>
      </c>
      <c r="N365" s="72" t="s">
        <v>28</v>
      </c>
      <c r="O365" s="72">
        <f>IF(Table157[[#This Row],[Payment_Status]]="Paid",1,0)</f>
        <v>1</v>
      </c>
      <c r="P365" s="72">
        <f>IF(Table157[[#This Row],[Payment_Status]]="Unpaid",1,0)</f>
        <v>0</v>
      </c>
      <c r="Q365" s="72">
        <f>IF(Table157[[#This Row],[Payment_Status]]="Pending",1,0)</f>
        <v>0</v>
      </c>
      <c r="R365" s="72" t="s">
        <v>58</v>
      </c>
      <c r="S365" s="72" t="s">
        <v>44</v>
      </c>
      <c r="T365" s="76" t="s">
        <v>63</v>
      </c>
    </row>
    <row r="366" spans="5:20" x14ac:dyDescent="0.3">
      <c r="E366" s="71" t="s">
        <v>682</v>
      </c>
      <c r="F366" s="72" t="s">
        <v>4337</v>
      </c>
      <c r="G366" s="72" t="s">
        <v>6339</v>
      </c>
      <c r="H366" s="72" t="s">
        <v>35</v>
      </c>
      <c r="I366" s="72" t="s">
        <v>8026</v>
      </c>
      <c r="J366" s="72" t="s">
        <v>8021</v>
      </c>
      <c r="K366" s="72">
        <v>1006</v>
      </c>
      <c r="L366" s="75">
        <v>45805</v>
      </c>
      <c r="M366" s="72" t="str">
        <f>TEXT(Table157[[#This Row],[Billing_Date]],"YYYY")</f>
        <v>2025</v>
      </c>
      <c r="N366" s="72" t="s">
        <v>49</v>
      </c>
      <c r="O366" s="72">
        <f>IF(Table157[[#This Row],[Payment_Status]]="Paid",1,0)</f>
        <v>0</v>
      </c>
      <c r="P366" s="72">
        <f>IF(Table157[[#This Row],[Payment_Status]]="Unpaid",1,0)</f>
        <v>1</v>
      </c>
      <c r="Q366" s="72">
        <f>IF(Table157[[#This Row],[Payment_Status]]="Pending",1,0)</f>
        <v>0</v>
      </c>
      <c r="R366" s="72" t="s">
        <v>50</v>
      </c>
      <c r="S366" s="72" t="s">
        <v>30</v>
      </c>
      <c r="T366" s="76" t="s">
        <v>45</v>
      </c>
    </row>
    <row r="367" spans="5:20" x14ac:dyDescent="0.3">
      <c r="E367" s="71" t="s">
        <v>684</v>
      </c>
      <c r="F367" s="72" t="s">
        <v>4338</v>
      </c>
      <c r="G367" s="72" t="s">
        <v>6340</v>
      </c>
      <c r="H367" s="72" t="s">
        <v>26</v>
      </c>
      <c r="I367" s="72" t="s">
        <v>8029</v>
      </c>
      <c r="J367" s="72" t="s">
        <v>8020</v>
      </c>
      <c r="K367" s="72">
        <v>391.11</v>
      </c>
      <c r="L367" s="75">
        <v>45843</v>
      </c>
      <c r="M367" s="72" t="str">
        <f>TEXT(Table157[[#This Row],[Billing_Date]],"YYYY")</f>
        <v>2025</v>
      </c>
      <c r="N367" s="72" t="s">
        <v>28</v>
      </c>
      <c r="O367" s="72">
        <f>IF(Table157[[#This Row],[Payment_Status]]="Paid",1,0)</f>
        <v>1</v>
      </c>
      <c r="P367" s="72">
        <f>IF(Table157[[#This Row],[Payment_Status]]="Unpaid",1,0)</f>
        <v>0</v>
      </c>
      <c r="Q367" s="72">
        <f>IF(Table157[[#This Row],[Payment_Status]]="Pending",1,0)</f>
        <v>0</v>
      </c>
      <c r="R367" s="72" t="s">
        <v>38</v>
      </c>
      <c r="S367" s="72" t="s">
        <v>30</v>
      </c>
      <c r="T367" s="76" t="s">
        <v>63</v>
      </c>
    </row>
    <row r="368" spans="5:20" x14ac:dyDescent="0.3">
      <c r="E368" s="71" t="s">
        <v>686</v>
      </c>
      <c r="F368" s="72" t="s">
        <v>4339</v>
      </c>
      <c r="G368" s="72" t="s">
        <v>6341</v>
      </c>
      <c r="H368" s="72" t="s">
        <v>26</v>
      </c>
      <c r="I368" s="72" t="s">
        <v>8029</v>
      </c>
      <c r="J368" s="72" t="s">
        <v>8020</v>
      </c>
      <c r="K368" s="72">
        <v>155.31</v>
      </c>
      <c r="L368" s="75">
        <v>45646</v>
      </c>
      <c r="M368" s="72" t="str">
        <f>TEXT(Table157[[#This Row],[Billing_Date]],"YYYY")</f>
        <v>2024</v>
      </c>
      <c r="N368" s="72" t="s">
        <v>37</v>
      </c>
      <c r="O368" s="72">
        <f>IF(Table157[[#This Row],[Payment_Status]]="Paid",1,0)</f>
        <v>0</v>
      </c>
      <c r="P368" s="72">
        <f>IF(Table157[[#This Row],[Payment_Status]]="Unpaid",1,0)</f>
        <v>0</v>
      </c>
      <c r="Q368" s="72">
        <f>IF(Table157[[#This Row],[Payment_Status]]="Pending",1,0)</f>
        <v>1</v>
      </c>
      <c r="R368" s="72" t="s">
        <v>38</v>
      </c>
      <c r="S368" s="72" t="s">
        <v>44</v>
      </c>
      <c r="T368" s="76" t="s">
        <v>51</v>
      </c>
    </row>
    <row r="369" spans="5:20" x14ac:dyDescent="0.3">
      <c r="E369" s="71" t="s">
        <v>688</v>
      </c>
      <c r="F369" s="72" t="s">
        <v>4340</v>
      </c>
      <c r="G369" s="72" t="s">
        <v>6342</v>
      </c>
      <c r="H369" s="72" t="s">
        <v>30</v>
      </c>
      <c r="I369" s="72" t="s">
        <v>8026</v>
      </c>
      <c r="J369" s="72" t="s">
        <v>8021</v>
      </c>
      <c r="K369" s="72">
        <v>3458.46</v>
      </c>
      <c r="L369" s="75">
        <v>45797</v>
      </c>
      <c r="M369" s="72" t="str">
        <f>TEXT(Table157[[#This Row],[Billing_Date]],"YYYY")</f>
        <v>2025</v>
      </c>
      <c r="N369" s="72" t="s">
        <v>49</v>
      </c>
      <c r="O369" s="72">
        <f>IF(Table157[[#This Row],[Payment_Status]]="Paid",1,0)</f>
        <v>0</v>
      </c>
      <c r="P369" s="72">
        <f>IF(Table157[[#This Row],[Payment_Status]]="Unpaid",1,0)</f>
        <v>1</v>
      </c>
      <c r="Q369" s="72">
        <f>IF(Table157[[#This Row],[Payment_Status]]="Pending",1,0)</f>
        <v>0</v>
      </c>
      <c r="R369" s="72" t="s">
        <v>29</v>
      </c>
      <c r="S369" s="72" t="s">
        <v>44</v>
      </c>
      <c r="T369" s="76" t="s">
        <v>45</v>
      </c>
    </row>
    <row r="370" spans="5:20" x14ac:dyDescent="0.3">
      <c r="E370" s="71" t="s">
        <v>976</v>
      </c>
      <c r="F370" s="72" t="s">
        <v>4341</v>
      </c>
      <c r="G370" s="72" t="s">
        <v>6343</v>
      </c>
      <c r="H370" s="72" t="s">
        <v>30</v>
      </c>
      <c r="I370" s="72" t="s">
        <v>8026</v>
      </c>
      <c r="J370" s="72" t="s">
        <v>8021</v>
      </c>
      <c r="K370" s="72">
        <v>130.44</v>
      </c>
      <c r="L370" s="75">
        <v>45646</v>
      </c>
      <c r="M370" s="72" t="str">
        <f>TEXT(Table157[[#This Row],[Billing_Date]],"YYYY")</f>
        <v>2024</v>
      </c>
      <c r="N370" s="72" t="s">
        <v>49</v>
      </c>
      <c r="O370" s="72">
        <f>IF(Table157[[#This Row],[Payment_Status]]="Paid",1,0)</f>
        <v>0</v>
      </c>
      <c r="P370" s="72">
        <f>IF(Table157[[#This Row],[Payment_Status]]="Unpaid",1,0)</f>
        <v>1</v>
      </c>
      <c r="Q370" s="72">
        <f>IF(Table157[[#This Row],[Payment_Status]]="Pending",1,0)</f>
        <v>0</v>
      </c>
      <c r="R370" s="72" t="s">
        <v>50</v>
      </c>
      <c r="S370" s="72" t="s">
        <v>44</v>
      </c>
      <c r="T370" s="76" t="s">
        <v>45</v>
      </c>
    </row>
    <row r="371" spans="5:20" x14ac:dyDescent="0.3">
      <c r="E371" s="71" t="s">
        <v>692</v>
      </c>
      <c r="F371" s="72" t="s">
        <v>4342</v>
      </c>
      <c r="G371" s="72" t="s">
        <v>6344</v>
      </c>
      <c r="H371" s="72" t="s">
        <v>30</v>
      </c>
      <c r="I371" s="72" t="s">
        <v>8031</v>
      </c>
      <c r="J371" s="72" t="s">
        <v>8024</v>
      </c>
      <c r="K371" s="72">
        <v>692.64</v>
      </c>
      <c r="L371" s="75">
        <v>45719</v>
      </c>
      <c r="M371" s="72" t="str">
        <f>TEXT(Table157[[#This Row],[Billing_Date]],"YYYY")</f>
        <v>2025</v>
      </c>
      <c r="N371" s="72" t="s">
        <v>49</v>
      </c>
      <c r="O371" s="72">
        <f>IF(Table157[[#This Row],[Payment_Status]]="Paid",1,0)</f>
        <v>0</v>
      </c>
      <c r="P371" s="72">
        <f>IF(Table157[[#This Row],[Payment_Status]]="Unpaid",1,0)</f>
        <v>1</v>
      </c>
      <c r="Q371" s="72">
        <f>IF(Table157[[#This Row],[Payment_Status]]="Pending",1,0)</f>
        <v>0</v>
      </c>
      <c r="R371" s="72" t="s">
        <v>38</v>
      </c>
      <c r="S371" s="72" t="s">
        <v>30</v>
      </c>
      <c r="T371" s="76" t="s">
        <v>45</v>
      </c>
    </row>
    <row r="372" spans="5:20" x14ac:dyDescent="0.3">
      <c r="E372" s="71" t="s">
        <v>694</v>
      </c>
      <c r="F372" s="72" t="s">
        <v>4343</v>
      </c>
      <c r="G372" s="72" t="s">
        <v>6345</v>
      </c>
      <c r="H372" s="72" t="s">
        <v>30</v>
      </c>
      <c r="I372" s="72" t="s">
        <v>8029</v>
      </c>
      <c r="J372" s="72" t="s">
        <v>8020</v>
      </c>
      <c r="K372" s="72">
        <v>959.68</v>
      </c>
      <c r="L372" s="75">
        <v>45780</v>
      </c>
      <c r="M372" s="72" t="str">
        <f>TEXT(Table157[[#This Row],[Billing_Date]],"YYYY")</f>
        <v>2025</v>
      </c>
      <c r="N372" s="72" t="s">
        <v>28</v>
      </c>
      <c r="O372" s="72">
        <f>IF(Table157[[#This Row],[Payment_Status]]="Paid",1,0)</f>
        <v>1</v>
      </c>
      <c r="P372" s="72">
        <f>IF(Table157[[#This Row],[Payment_Status]]="Unpaid",1,0)</f>
        <v>0</v>
      </c>
      <c r="Q372" s="72">
        <f>IF(Table157[[#This Row],[Payment_Status]]="Pending",1,0)</f>
        <v>0</v>
      </c>
      <c r="R372" s="72" t="s">
        <v>58</v>
      </c>
      <c r="S372" s="72" t="s">
        <v>39</v>
      </c>
      <c r="T372" s="76" t="s">
        <v>45</v>
      </c>
    </row>
    <row r="373" spans="5:20" x14ac:dyDescent="0.3">
      <c r="E373" s="71" t="s">
        <v>696</v>
      </c>
      <c r="F373" s="72" t="s">
        <v>4344</v>
      </c>
      <c r="G373" s="72" t="s">
        <v>6346</v>
      </c>
      <c r="H373" s="72" t="s">
        <v>30</v>
      </c>
      <c r="I373" s="72" t="s">
        <v>8030</v>
      </c>
      <c r="J373" s="72" t="s">
        <v>8023</v>
      </c>
      <c r="K373" s="72">
        <v>1446.31</v>
      </c>
      <c r="L373" s="75">
        <v>45640</v>
      </c>
      <c r="M373" s="72" t="str">
        <f>TEXT(Table157[[#This Row],[Billing_Date]],"YYYY")</f>
        <v>2024</v>
      </c>
      <c r="N373" s="72" t="s">
        <v>28</v>
      </c>
      <c r="O373" s="72">
        <f>IF(Table157[[#This Row],[Payment_Status]]="Paid",1,0)</f>
        <v>1</v>
      </c>
      <c r="P373" s="72">
        <f>IF(Table157[[#This Row],[Payment_Status]]="Unpaid",1,0)</f>
        <v>0</v>
      </c>
      <c r="Q373" s="72">
        <f>IF(Table157[[#This Row],[Payment_Status]]="Pending",1,0)</f>
        <v>0</v>
      </c>
      <c r="R373" s="72" t="s">
        <v>50</v>
      </c>
      <c r="S373" s="72" t="s">
        <v>30</v>
      </c>
      <c r="T373" s="76" t="s">
        <v>51</v>
      </c>
    </row>
    <row r="374" spans="5:20" x14ac:dyDescent="0.3">
      <c r="E374" s="71" t="s">
        <v>698</v>
      </c>
      <c r="F374" s="72" t="s">
        <v>4345</v>
      </c>
      <c r="G374" s="72" t="s">
        <v>6347</v>
      </c>
      <c r="H374" s="72" t="s">
        <v>35</v>
      </c>
      <c r="I374" s="72" t="s">
        <v>8029</v>
      </c>
      <c r="J374" s="72" t="s">
        <v>8020</v>
      </c>
      <c r="K374" s="72">
        <v>3341.55</v>
      </c>
      <c r="L374" s="75">
        <v>45846</v>
      </c>
      <c r="M374" s="72" t="str">
        <f>TEXT(Table157[[#This Row],[Billing_Date]],"YYYY")</f>
        <v>2025</v>
      </c>
      <c r="N374" s="72" t="s">
        <v>28</v>
      </c>
      <c r="O374" s="72">
        <f>IF(Table157[[#This Row],[Payment_Status]]="Paid",1,0)</f>
        <v>1</v>
      </c>
      <c r="P374" s="72">
        <f>IF(Table157[[#This Row],[Payment_Status]]="Unpaid",1,0)</f>
        <v>0</v>
      </c>
      <c r="Q374" s="72">
        <f>IF(Table157[[#This Row],[Payment_Status]]="Pending",1,0)</f>
        <v>0</v>
      </c>
      <c r="R374" s="72" t="s">
        <v>58</v>
      </c>
      <c r="S374" s="72" t="s">
        <v>44</v>
      </c>
      <c r="T374" s="76" t="s">
        <v>85</v>
      </c>
    </row>
    <row r="375" spans="5:20" x14ac:dyDescent="0.3">
      <c r="E375" s="71" t="s">
        <v>700</v>
      </c>
      <c r="F375" s="72" t="s">
        <v>4346</v>
      </c>
      <c r="G375" s="72" t="s">
        <v>6348</v>
      </c>
      <c r="H375" s="72" t="s">
        <v>30</v>
      </c>
      <c r="I375" s="72" t="s">
        <v>8029</v>
      </c>
      <c r="J375" s="72" t="s">
        <v>8020</v>
      </c>
      <c r="K375" s="72">
        <v>2974.62</v>
      </c>
      <c r="L375" s="75">
        <v>45689</v>
      </c>
      <c r="M375" s="72" t="str">
        <f>TEXT(Table157[[#This Row],[Billing_Date]],"YYYY")</f>
        <v>2025</v>
      </c>
      <c r="N375" s="72" t="s">
        <v>37</v>
      </c>
      <c r="O375" s="72">
        <f>IF(Table157[[#This Row],[Payment_Status]]="Paid",1,0)</f>
        <v>0</v>
      </c>
      <c r="P375" s="72">
        <f>IF(Table157[[#This Row],[Payment_Status]]="Unpaid",1,0)</f>
        <v>0</v>
      </c>
      <c r="Q375" s="72">
        <f>IF(Table157[[#This Row],[Payment_Status]]="Pending",1,0)</f>
        <v>1</v>
      </c>
      <c r="R375" s="72" t="s">
        <v>29</v>
      </c>
      <c r="S375" s="72" t="s">
        <v>39</v>
      </c>
      <c r="T375" s="76" t="s">
        <v>63</v>
      </c>
    </row>
    <row r="376" spans="5:20" x14ac:dyDescent="0.3">
      <c r="E376" s="71" t="s">
        <v>702</v>
      </c>
      <c r="F376" s="72" t="s">
        <v>4347</v>
      </c>
      <c r="G376" s="72" t="s">
        <v>6349</v>
      </c>
      <c r="H376" s="72" t="s">
        <v>35</v>
      </c>
      <c r="I376" s="72" t="s">
        <v>8026</v>
      </c>
      <c r="J376" s="72" t="s">
        <v>8021</v>
      </c>
      <c r="K376" s="72">
        <v>106.99</v>
      </c>
      <c r="L376" s="75">
        <v>45837</v>
      </c>
      <c r="M376" s="72" t="str">
        <f>TEXT(Table157[[#This Row],[Billing_Date]],"YYYY")</f>
        <v>2025</v>
      </c>
      <c r="N376" s="72" t="s">
        <v>37</v>
      </c>
      <c r="O376" s="72">
        <f>IF(Table157[[#This Row],[Payment_Status]]="Paid",1,0)</f>
        <v>0</v>
      </c>
      <c r="P376" s="72">
        <f>IF(Table157[[#This Row],[Payment_Status]]="Unpaid",1,0)</f>
        <v>0</v>
      </c>
      <c r="Q376" s="72">
        <f>IF(Table157[[#This Row],[Payment_Status]]="Pending",1,0)</f>
        <v>1</v>
      </c>
      <c r="R376" s="72" t="s">
        <v>58</v>
      </c>
      <c r="S376" s="72" t="s">
        <v>30</v>
      </c>
      <c r="T376" s="76" t="s">
        <v>31</v>
      </c>
    </row>
    <row r="377" spans="5:20" x14ac:dyDescent="0.3">
      <c r="E377" s="71" t="s">
        <v>704</v>
      </c>
      <c r="F377" s="72" t="s">
        <v>4348</v>
      </c>
      <c r="G377" s="72" t="s">
        <v>6350</v>
      </c>
      <c r="H377" s="72" t="s">
        <v>26</v>
      </c>
      <c r="I377" s="72" t="s">
        <v>8025</v>
      </c>
      <c r="J377" s="72" t="s">
        <v>8020</v>
      </c>
      <c r="K377" s="72">
        <v>172.78</v>
      </c>
      <c r="L377" s="75">
        <v>45639</v>
      </c>
      <c r="M377" s="72" t="str">
        <f>TEXT(Table157[[#This Row],[Billing_Date]],"YYYY")</f>
        <v>2024</v>
      </c>
      <c r="N377" s="72" t="s">
        <v>49</v>
      </c>
      <c r="O377" s="72">
        <f>IF(Table157[[#This Row],[Payment_Status]]="Paid",1,0)</f>
        <v>0</v>
      </c>
      <c r="P377" s="72">
        <f>IF(Table157[[#This Row],[Payment_Status]]="Unpaid",1,0)</f>
        <v>1</v>
      </c>
      <c r="Q377" s="72">
        <f>IF(Table157[[#This Row],[Payment_Status]]="Pending",1,0)</f>
        <v>0</v>
      </c>
      <c r="R377" s="72" t="s">
        <v>38</v>
      </c>
      <c r="S377" s="72" t="s">
        <v>30</v>
      </c>
      <c r="T377" s="76" t="s">
        <v>85</v>
      </c>
    </row>
    <row r="378" spans="5:20" x14ac:dyDescent="0.3">
      <c r="E378" s="71" t="s">
        <v>2828</v>
      </c>
      <c r="F378" s="72" t="s">
        <v>4349</v>
      </c>
      <c r="G378" s="72" t="s">
        <v>6351</v>
      </c>
      <c r="H378" s="72" t="s">
        <v>30</v>
      </c>
      <c r="I378" s="72" t="s">
        <v>8025</v>
      </c>
      <c r="J378" s="72" t="s">
        <v>8020</v>
      </c>
      <c r="K378" s="72">
        <v>963.92</v>
      </c>
      <c r="L378" s="75">
        <v>45593</v>
      </c>
      <c r="M378" s="72" t="str">
        <f>TEXT(Table157[[#This Row],[Billing_Date]],"YYYY")</f>
        <v>2024</v>
      </c>
      <c r="N378" s="72" t="s">
        <v>37</v>
      </c>
      <c r="O378" s="72">
        <f>IF(Table157[[#This Row],[Payment_Status]]="Paid",1,0)</f>
        <v>0</v>
      </c>
      <c r="P378" s="72">
        <f>IF(Table157[[#This Row],[Payment_Status]]="Unpaid",1,0)</f>
        <v>0</v>
      </c>
      <c r="Q378" s="72">
        <f>IF(Table157[[#This Row],[Payment_Status]]="Pending",1,0)</f>
        <v>1</v>
      </c>
      <c r="R378" s="72" t="s">
        <v>38</v>
      </c>
      <c r="S378" s="72" t="s">
        <v>39</v>
      </c>
      <c r="T378" s="76" t="s">
        <v>51</v>
      </c>
    </row>
    <row r="379" spans="5:20" x14ac:dyDescent="0.3">
      <c r="E379" s="71" t="s">
        <v>708</v>
      </c>
      <c r="F379" s="72" t="s">
        <v>4350</v>
      </c>
      <c r="G379" s="72" t="s">
        <v>6352</v>
      </c>
      <c r="H379" s="72" t="s">
        <v>30</v>
      </c>
      <c r="I379" s="72" t="s">
        <v>8030</v>
      </c>
      <c r="J379" s="72" t="s">
        <v>8023</v>
      </c>
      <c r="K379" s="72">
        <v>93.13</v>
      </c>
      <c r="L379" s="75">
        <v>45779</v>
      </c>
      <c r="M379" s="72" t="str">
        <f>TEXT(Table157[[#This Row],[Billing_Date]],"YYYY")</f>
        <v>2025</v>
      </c>
      <c r="N379" s="72" t="s">
        <v>37</v>
      </c>
      <c r="O379" s="72">
        <f>IF(Table157[[#This Row],[Payment_Status]]="Paid",1,0)</f>
        <v>0</v>
      </c>
      <c r="P379" s="72">
        <f>IF(Table157[[#This Row],[Payment_Status]]="Unpaid",1,0)</f>
        <v>0</v>
      </c>
      <c r="Q379" s="72">
        <f>IF(Table157[[#This Row],[Payment_Status]]="Pending",1,0)</f>
        <v>1</v>
      </c>
      <c r="R379" s="72" t="s">
        <v>38</v>
      </c>
      <c r="S379" s="72" t="s">
        <v>30</v>
      </c>
      <c r="T379" s="76" t="s">
        <v>85</v>
      </c>
    </row>
    <row r="380" spans="5:20" x14ac:dyDescent="0.3">
      <c r="E380" s="71" t="s">
        <v>1274</v>
      </c>
      <c r="F380" s="72" t="s">
        <v>4351</v>
      </c>
      <c r="G380" s="72" t="s">
        <v>6353</v>
      </c>
      <c r="H380" s="72" t="s">
        <v>35</v>
      </c>
      <c r="I380" s="72" t="s">
        <v>8026</v>
      </c>
      <c r="J380" s="72" t="s">
        <v>8021</v>
      </c>
      <c r="K380" s="72">
        <v>494.26</v>
      </c>
      <c r="L380" s="75">
        <v>45647</v>
      </c>
      <c r="M380" s="72" t="str">
        <f>TEXT(Table157[[#This Row],[Billing_Date]],"YYYY")</f>
        <v>2024</v>
      </c>
      <c r="N380" s="72" t="s">
        <v>28</v>
      </c>
      <c r="O380" s="72">
        <f>IF(Table157[[#This Row],[Payment_Status]]="Paid",1,0)</f>
        <v>1</v>
      </c>
      <c r="P380" s="72">
        <f>IF(Table157[[#This Row],[Payment_Status]]="Unpaid",1,0)</f>
        <v>0</v>
      </c>
      <c r="Q380" s="72">
        <f>IF(Table157[[#This Row],[Payment_Status]]="Pending",1,0)</f>
        <v>0</v>
      </c>
      <c r="R380" s="72" t="s">
        <v>38</v>
      </c>
      <c r="S380" s="72" t="s">
        <v>39</v>
      </c>
      <c r="T380" s="76" t="s">
        <v>51</v>
      </c>
    </row>
    <row r="381" spans="5:20" x14ac:dyDescent="0.3">
      <c r="E381" s="71" t="s">
        <v>712</v>
      </c>
      <c r="F381" s="72" t="s">
        <v>4352</v>
      </c>
      <c r="G381" s="72" t="s">
        <v>6354</v>
      </c>
      <c r="H381" s="72" t="s">
        <v>26</v>
      </c>
      <c r="I381" s="72" t="s">
        <v>8029</v>
      </c>
      <c r="J381" s="72" t="s">
        <v>8020</v>
      </c>
      <c r="K381" s="72">
        <v>443.21</v>
      </c>
      <c r="L381" s="75">
        <v>45607</v>
      </c>
      <c r="M381" s="72" t="str">
        <f>TEXT(Table157[[#This Row],[Billing_Date]],"YYYY")</f>
        <v>2024</v>
      </c>
      <c r="N381" s="72" t="s">
        <v>37</v>
      </c>
      <c r="O381" s="72">
        <f>IF(Table157[[#This Row],[Payment_Status]]="Paid",1,0)</f>
        <v>0</v>
      </c>
      <c r="P381" s="72">
        <f>IF(Table157[[#This Row],[Payment_Status]]="Unpaid",1,0)</f>
        <v>0</v>
      </c>
      <c r="Q381" s="72">
        <f>IF(Table157[[#This Row],[Payment_Status]]="Pending",1,0)</f>
        <v>1</v>
      </c>
      <c r="R381" s="72" t="s">
        <v>43</v>
      </c>
      <c r="S381" s="72" t="s">
        <v>39</v>
      </c>
      <c r="T381" s="76" t="s">
        <v>51</v>
      </c>
    </row>
    <row r="382" spans="5:20" x14ac:dyDescent="0.3">
      <c r="E382" s="71" t="s">
        <v>1867</v>
      </c>
      <c r="F382" s="72" t="s">
        <v>4353</v>
      </c>
      <c r="G382" s="72" t="s">
        <v>6355</v>
      </c>
      <c r="H382" s="72" t="s">
        <v>26</v>
      </c>
      <c r="I382" s="72" t="s">
        <v>8027</v>
      </c>
      <c r="J382" s="72" t="s">
        <v>8022</v>
      </c>
      <c r="K382" s="72">
        <v>2143.5500000000002</v>
      </c>
      <c r="L382" s="75">
        <v>45828</v>
      </c>
      <c r="M382" s="72" t="str">
        <f>TEXT(Table157[[#This Row],[Billing_Date]],"YYYY")</f>
        <v>2025</v>
      </c>
      <c r="N382" s="72" t="s">
        <v>28</v>
      </c>
      <c r="O382" s="72">
        <f>IF(Table157[[#This Row],[Payment_Status]]="Paid",1,0)</f>
        <v>1</v>
      </c>
      <c r="P382" s="72">
        <f>IF(Table157[[#This Row],[Payment_Status]]="Unpaid",1,0)</f>
        <v>0</v>
      </c>
      <c r="Q382" s="72">
        <f>IF(Table157[[#This Row],[Payment_Status]]="Pending",1,0)</f>
        <v>0</v>
      </c>
      <c r="R382" s="72" t="s">
        <v>50</v>
      </c>
      <c r="S382" s="72" t="s">
        <v>44</v>
      </c>
      <c r="T382" s="76" t="s">
        <v>51</v>
      </c>
    </row>
    <row r="383" spans="5:20" x14ac:dyDescent="0.3">
      <c r="E383" s="71" t="s">
        <v>716</v>
      </c>
      <c r="F383" s="72" t="s">
        <v>4354</v>
      </c>
      <c r="G383" s="72" t="s">
        <v>6356</v>
      </c>
      <c r="H383" s="72" t="s">
        <v>26</v>
      </c>
      <c r="I383" s="72" t="s">
        <v>8031</v>
      </c>
      <c r="J383" s="72" t="s">
        <v>8024</v>
      </c>
      <c r="K383" s="72">
        <v>2304.52</v>
      </c>
      <c r="L383" s="75">
        <v>45848</v>
      </c>
      <c r="M383" s="72" t="str">
        <f>TEXT(Table157[[#This Row],[Billing_Date]],"YYYY")</f>
        <v>2025</v>
      </c>
      <c r="N383" s="72" t="s">
        <v>28</v>
      </c>
      <c r="O383" s="72">
        <f>IF(Table157[[#This Row],[Payment_Status]]="Paid",1,0)</f>
        <v>1</v>
      </c>
      <c r="P383" s="72">
        <f>IF(Table157[[#This Row],[Payment_Status]]="Unpaid",1,0)</f>
        <v>0</v>
      </c>
      <c r="Q383" s="72">
        <f>IF(Table157[[#This Row],[Payment_Status]]="Pending",1,0)</f>
        <v>0</v>
      </c>
      <c r="R383" s="72" t="s">
        <v>43</v>
      </c>
      <c r="S383" s="72" t="s">
        <v>30</v>
      </c>
      <c r="T383" s="76" t="s">
        <v>85</v>
      </c>
    </row>
    <row r="384" spans="5:20" x14ac:dyDescent="0.3">
      <c r="E384" s="71" t="s">
        <v>718</v>
      </c>
      <c r="F384" s="72" t="s">
        <v>4355</v>
      </c>
      <c r="G384" s="72" t="s">
        <v>6357</v>
      </c>
      <c r="H384" s="72" t="s">
        <v>35</v>
      </c>
      <c r="I384" s="72" t="s">
        <v>8030</v>
      </c>
      <c r="J384" s="72" t="s">
        <v>8023</v>
      </c>
      <c r="K384" s="72">
        <v>2102.67</v>
      </c>
      <c r="L384" s="75">
        <v>45690</v>
      </c>
      <c r="M384" s="72" t="str">
        <f>TEXT(Table157[[#This Row],[Billing_Date]],"YYYY")</f>
        <v>2025</v>
      </c>
      <c r="N384" s="72" t="s">
        <v>28</v>
      </c>
      <c r="O384" s="72">
        <f>IF(Table157[[#This Row],[Payment_Status]]="Paid",1,0)</f>
        <v>1</v>
      </c>
      <c r="P384" s="72">
        <f>IF(Table157[[#This Row],[Payment_Status]]="Unpaid",1,0)</f>
        <v>0</v>
      </c>
      <c r="Q384" s="72">
        <f>IF(Table157[[#This Row],[Payment_Status]]="Pending",1,0)</f>
        <v>0</v>
      </c>
      <c r="R384" s="72" t="s">
        <v>58</v>
      </c>
      <c r="S384" s="72" t="s">
        <v>44</v>
      </c>
      <c r="T384" s="76" t="s">
        <v>85</v>
      </c>
    </row>
    <row r="385" spans="5:20" x14ac:dyDescent="0.3">
      <c r="E385" s="71" t="s">
        <v>720</v>
      </c>
      <c r="F385" s="72" t="s">
        <v>4356</v>
      </c>
      <c r="G385" s="72" t="s">
        <v>6358</v>
      </c>
      <c r="H385" s="72" t="s">
        <v>35</v>
      </c>
      <c r="I385" s="72" t="s">
        <v>8029</v>
      </c>
      <c r="J385" s="72" t="s">
        <v>8020</v>
      </c>
      <c r="K385" s="72">
        <v>873.72</v>
      </c>
      <c r="L385" s="75">
        <v>45758</v>
      </c>
      <c r="M385" s="72" t="str">
        <f>TEXT(Table157[[#This Row],[Billing_Date]],"YYYY")</f>
        <v>2025</v>
      </c>
      <c r="N385" s="72" t="s">
        <v>49</v>
      </c>
      <c r="O385" s="72">
        <f>IF(Table157[[#This Row],[Payment_Status]]="Paid",1,0)</f>
        <v>0</v>
      </c>
      <c r="P385" s="72">
        <f>IF(Table157[[#This Row],[Payment_Status]]="Unpaid",1,0)</f>
        <v>1</v>
      </c>
      <c r="Q385" s="72">
        <f>IF(Table157[[#This Row],[Payment_Status]]="Pending",1,0)</f>
        <v>0</v>
      </c>
      <c r="R385" s="72" t="s">
        <v>50</v>
      </c>
      <c r="S385" s="72" t="s">
        <v>30</v>
      </c>
      <c r="T385" s="76" t="s">
        <v>63</v>
      </c>
    </row>
    <row r="386" spans="5:20" x14ac:dyDescent="0.3">
      <c r="E386" s="71" t="s">
        <v>722</v>
      </c>
      <c r="F386" s="72" t="s">
        <v>4357</v>
      </c>
      <c r="G386" s="72" t="s">
        <v>6359</v>
      </c>
      <c r="H386" s="72" t="s">
        <v>30</v>
      </c>
      <c r="I386" s="72" t="s">
        <v>8028</v>
      </c>
      <c r="J386" s="72" t="s">
        <v>8022</v>
      </c>
      <c r="K386" s="72">
        <v>2675.28</v>
      </c>
      <c r="L386" s="75">
        <v>45855</v>
      </c>
      <c r="M386" s="72" t="str">
        <f>TEXT(Table157[[#This Row],[Billing_Date]],"YYYY")</f>
        <v>2025</v>
      </c>
      <c r="N386" s="72" t="s">
        <v>37</v>
      </c>
      <c r="O386" s="72">
        <f>IF(Table157[[#This Row],[Payment_Status]]="Paid",1,0)</f>
        <v>0</v>
      </c>
      <c r="P386" s="72">
        <f>IF(Table157[[#This Row],[Payment_Status]]="Unpaid",1,0)</f>
        <v>0</v>
      </c>
      <c r="Q386" s="72">
        <f>IF(Table157[[#This Row],[Payment_Status]]="Pending",1,0)</f>
        <v>1</v>
      </c>
      <c r="R386" s="72" t="s">
        <v>43</v>
      </c>
      <c r="S386" s="72" t="s">
        <v>30</v>
      </c>
      <c r="T386" s="76" t="s">
        <v>63</v>
      </c>
    </row>
    <row r="387" spans="5:20" x14ac:dyDescent="0.3">
      <c r="E387" s="71" t="s">
        <v>724</v>
      </c>
      <c r="F387" s="72" t="s">
        <v>4358</v>
      </c>
      <c r="G387" s="72" t="s">
        <v>6360</v>
      </c>
      <c r="H387" s="72" t="s">
        <v>30</v>
      </c>
      <c r="I387" s="72" t="s">
        <v>8029</v>
      </c>
      <c r="J387" s="72" t="s">
        <v>8020</v>
      </c>
      <c r="K387" s="72">
        <v>2727.73</v>
      </c>
      <c r="L387" s="75">
        <v>45586</v>
      </c>
      <c r="M387" s="72" t="str">
        <f>TEXT(Table157[[#This Row],[Billing_Date]],"YYYY")</f>
        <v>2024</v>
      </c>
      <c r="N387" s="72" t="s">
        <v>37</v>
      </c>
      <c r="O387" s="72">
        <f>IF(Table157[[#This Row],[Payment_Status]]="Paid",1,0)</f>
        <v>0</v>
      </c>
      <c r="P387" s="72">
        <f>IF(Table157[[#This Row],[Payment_Status]]="Unpaid",1,0)</f>
        <v>0</v>
      </c>
      <c r="Q387" s="72">
        <f>IF(Table157[[#This Row],[Payment_Status]]="Pending",1,0)</f>
        <v>1</v>
      </c>
      <c r="R387" s="72" t="s">
        <v>50</v>
      </c>
      <c r="S387" s="72" t="s">
        <v>44</v>
      </c>
      <c r="T387" s="76" t="s">
        <v>45</v>
      </c>
    </row>
    <row r="388" spans="5:20" x14ac:dyDescent="0.3">
      <c r="E388" s="71" t="s">
        <v>706</v>
      </c>
      <c r="F388" s="72" t="s">
        <v>4359</v>
      </c>
      <c r="G388" s="72" t="s">
        <v>6361</v>
      </c>
      <c r="H388" s="72" t="s">
        <v>35</v>
      </c>
      <c r="I388" s="72" t="s">
        <v>8025</v>
      </c>
      <c r="J388" s="72" t="s">
        <v>8020</v>
      </c>
      <c r="K388" s="72">
        <v>78.28</v>
      </c>
      <c r="L388" s="75">
        <v>45679</v>
      </c>
      <c r="M388" s="72" t="str">
        <f>TEXT(Table157[[#This Row],[Billing_Date]],"YYYY")</f>
        <v>2025</v>
      </c>
      <c r="N388" s="72" t="s">
        <v>49</v>
      </c>
      <c r="O388" s="72">
        <f>IF(Table157[[#This Row],[Payment_Status]]="Paid",1,0)</f>
        <v>0</v>
      </c>
      <c r="P388" s="72">
        <f>IF(Table157[[#This Row],[Payment_Status]]="Unpaid",1,0)</f>
        <v>1</v>
      </c>
      <c r="Q388" s="72">
        <f>IF(Table157[[#This Row],[Payment_Status]]="Pending",1,0)</f>
        <v>0</v>
      </c>
      <c r="R388" s="72" t="s">
        <v>50</v>
      </c>
      <c r="S388" s="72" t="s">
        <v>39</v>
      </c>
      <c r="T388" s="76" t="s">
        <v>45</v>
      </c>
    </row>
    <row r="389" spans="5:20" x14ac:dyDescent="0.3">
      <c r="E389" s="71" t="s">
        <v>728</v>
      </c>
      <c r="F389" s="72" t="s">
        <v>4360</v>
      </c>
      <c r="G389" s="72" t="s">
        <v>6362</v>
      </c>
      <c r="H389" s="72" t="s">
        <v>35</v>
      </c>
      <c r="I389" s="72" t="s">
        <v>8026</v>
      </c>
      <c r="J389" s="72" t="s">
        <v>8021</v>
      </c>
      <c r="K389" s="72">
        <v>1963.13</v>
      </c>
      <c r="L389" s="75">
        <v>45742</v>
      </c>
      <c r="M389" s="72" t="str">
        <f>TEXT(Table157[[#This Row],[Billing_Date]],"YYYY")</f>
        <v>2025</v>
      </c>
      <c r="N389" s="72" t="s">
        <v>37</v>
      </c>
      <c r="O389" s="72">
        <f>IF(Table157[[#This Row],[Payment_Status]]="Paid",1,0)</f>
        <v>0</v>
      </c>
      <c r="P389" s="72">
        <f>IF(Table157[[#This Row],[Payment_Status]]="Unpaid",1,0)</f>
        <v>0</v>
      </c>
      <c r="Q389" s="72">
        <f>IF(Table157[[#This Row],[Payment_Status]]="Pending",1,0)</f>
        <v>1</v>
      </c>
      <c r="R389" s="72" t="s">
        <v>58</v>
      </c>
      <c r="S389" s="72" t="s">
        <v>44</v>
      </c>
      <c r="T389" s="76" t="s">
        <v>31</v>
      </c>
    </row>
    <row r="390" spans="5:20" x14ac:dyDescent="0.3">
      <c r="E390" s="71" t="s">
        <v>730</v>
      </c>
      <c r="F390" s="72" t="s">
        <v>4361</v>
      </c>
      <c r="G390" s="72" t="s">
        <v>6363</v>
      </c>
      <c r="H390" s="72" t="s">
        <v>35</v>
      </c>
      <c r="I390" s="72" t="s">
        <v>8026</v>
      </c>
      <c r="J390" s="72" t="s">
        <v>8021</v>
      </c>
      <c r="K390" s="72">
        <v>1766.13</v>
      </c>
      <c r="L390" s="75">
        <v>45777</v>
      </c>
      <c r="M390" s="72" t="str">
        <f>TEXT(Table157[[#This Row],[Billing_Date]],"YYYY")</f>
        <v>2025</v>
      </c>
      <c r="N390" s="72" t="s">
        <v>37</v>
      </c>
      <c r="O390" s="72">
        <f>IF(Table157[[#This Row],[Payment_Status]]="Paid",1,0)</f>
        <v>0</v>
      </c>
      <c r="P390" s="72">
        <f>IF(Table157[[#This Row],[Payment_Status]]="Unpaid",1,0)</f>
        <v>0</v>
      </c>
      <c r="Q390" s="72">
        <f>IF(Table157[[#This Row],[Payment_Status]]="Pending",1,0)</f>
        <v>1</v>
      </c>
      <c r="R390" s="72" t="s">
        <v>50</v>
      </c>
      <c r="S390" s="72" t="s">
        <v>39</v>
      </c>
      <c r="T390" s="76" t="s">
        <v>45</v>
      </c>
    </row>
    <row r="391" spans="5:20" x14ac:dyDescent="0.3">
      <c r="E391" s="71" t="s">
        <v>732</v>
      </c>
      <c r="F391" s="72" t="s">
        <v>4362</v>
      </c>
      <c r="G391" s="72" t="s">
        <v>6364</v>
      </c>
      <c r="H391" s="72" t="s">
        <v>26</v>
      </c>
      <c r="I391" s="72" t="s">
        <v>8026</v>
      </c>
      <c r="J391" s="72" t="s">
        <v>8021</v>
      </c>
      <c r="K391" s="72">
        <v>1957.43</v>
      </c>
      <c r="L391" s="75">
        <v>45735</v>
      </c>
      <c r="M391" s="72" t="str">
        <f>TEXT(Table157[[#This Row],[Billing_Date]],"YYYY")</f>
        <v>2025</v>
      </c>
      <c r="N391" s="72" t="s">
        <v>49</v>
      </c>
      <c r="O391" s="72">
        <f>IF(Table157[[#This Row],[Payment_Status]]="Paid",1,0)</f>
        <v>0</v>
      </c>
      <c r="P391" s="72">
        <f>IF(Table157[[#This Row],[Payment_Status]]="Unpaid",1,0)</f>
        <v>1</v>
      </c>
      <c r="Q391" s="72">
        <f>IF(Table157[[#This Row],[Payment_Status]]="Pending",1,0)</f>
        <v>0</v>
      </c>
      <c r="R391" s="72" t="s">
        <v>29</v>
      </c>
      <c r="S391" s="72" t="s">
        <v>30</v>
      </c>
      <c r="T391" s="76" t="s">
        <v>85</v>
      </c>
    </row>
    <row r="392" spans="5:20" x14ac:dyDescent="0.3">
      <c r="E392" s="71" t="s">
        <v>3426</v>
      </c>
      <c r="F392" s="72" t="s">
        <v>4363</v>
      </c>
      <c r="G392" s="72" t="s">
        <v>6365</v>
      </c>
      <c r="H392" s="72" t="s">
        <v>30</v>
      </c>
      <c r="I392" s="72" t="s">
        <v>8027</v>
      </c>
      <c r="J392" s="72" t="s">
        <v>8022</v>
      </c>
      <c r="K392" s="72">
        <v>1266.7</v>
      </c>
      <c r="L392" s="75">
        <v>45755</v>
      </c>
      <c r="M392" s="72" t="str">
        <f>TEXT(Table157[[#This Row],[Billing_Date]],"YYYY")</f>
        <v>2025</v>
      </c>
      <c r="N392" s="72" t="s">
        <v>28</v>
      </c>
      <c r="O392" s="72">
        <f>IF(Table157[[#This Row],[Payment_Status]]="Paid",1,0)</f>
        <v>1</v>
      </c>
      <c r="P392" s="72">
        <f>IF(Table157[[#This Row],[Payment_Status]]="Unpaid",1,0)</f>
        <v>0</v>
      </c>
      <c r="Q392" s="72">
        <f>IF(Table157[[#This Row],[Payment_Status]]="Pending",1,0)</f>
        <v>0</v>
      </c>
      <c r="R392" s="72" t="s">
        <v>29</v>
      </c>
      <c r="S392" s="72" t="s">
        <v>39</v>
      </c>
      <c r="T392" s="76" t="s">
        <v>31</v>
      </c>
    </row>
    <row r="393" spans="5:20" x14ac:dyDescent="0.3">
      <c r="E393" s="71" t="s">
        <v>736</v>
      </c>
      <c r="F393" s="72" t="s">
        <v>4364</v>
      </c>
      <c r="G393" s="72" t="s">
        <v>6366</v>
      </c>
      <c r="H393" s="72" t="s">
        <v>35</v>
      </c>
      <c r="I393" s="72" t="s">
        <v>8025</v>
      </c>
      <c r="J393" s="72" t="s">
        <v>8020</v>
      </c>
      <c r="K393" s="72">
        <v>1332.64</v>
      </c>
      <c r="L393" s="75">
        <v>45749</v>
      </c>
      <c r="M393" s="72" t="str">
        <f>TEXT(Table157[[#This Row],[Billing_Date]],"YYYY")</f>
        <v>2025</v>
      </c>
      <c r="N393" s="72" t="s">
        <v>28</v>
      </c>
      <c r="O393" s="72">
        <f>IF(Table157[[#This Row],[Payment_Status]]="Paid",1,0)</f>
        <v>1</v>
      </c>
      <c r="P393" s="72">
        <f>IF(Table157[[#This Row],[Payment_Status]]="Unpaid",1,0)</f>
        <v>0</v>
      </c>
      <c r="Q393" s="72">
        <f>IF(Table157[[#This Row],[Payment_Status]]="Pending",1,0)</f>
        <v>0</v>
      </c>
      <c r="R393" s="72" t="s">
        <v>38</v>
      </c>
      <c r="S393" s="72" t="s">
        <v>44</v>
      </c>
      <c r="T393" s="76" t="s">
        <v>85</v>
      </c>
    </row>
    <row r="394" spans="5:20" x14ac:dyDescent="0.3">
      <c r="E394" s="71" t="s">
        <v>738</v>
      </c>
      <c r="F394" s="72" t="s">
        <v>4365</v>
      </c>
      <c r="G394" s="72" t="s">
        <v>6367</v>
      </c>
      <c r="H394" s="72" t="s">
        <v>35</v>
      </c>
      <c r="I394" s="72" t="s">
        <v>8031</v>
      </c>
      <c r="J394" s="72" t="s">
        <v>8024</v>
      </c>
      <c r="K394" s="72">
        <v>1023.3</v>
      </c>
      <c r="L394" s="75">
        <v>45729</v>
      </c>
      <c r="M394" s="72" t="str">
        <f>TEXT(Table157[[#This Row],[Billing_Date]],"YYYY")</f>
        <v>2025</v>
      </c>
      <c r="N394" s="72" t="s">
        <v>49</v>
      </c>
      <c r="O394" s="72">
        <f>IF(Table157[[#This Row],[Payment_Status]]="Paid",1,0)</f>
        <v>0</v>
      </c>
      <c r="P394" s="72">
        <f>IF(Table157[[#This Row],[Payment_Status]]="Unpaid",1,0)</f>
        <v>1</v>
      </c>
      <c r="Q394" s="72">
        <f>IF(Table157[[#This Row],[Payment_Status]]="Pending",1,0)</f>
        <v>0</v>
      </c>
      <c r="R394" s="72" t="s">
        <v>50</v>
      </c>
      <c r="S394" s="72" t="s">
        <v>39</v>
      </c>
      <c r="T394" s="76" t="s">
        <v>45</v>
      </c>
    </row>
    <row r="395" spans="5:20" x14ac:dyDescent="0.3">
      <c r="E395" s="71" t="s">
        <v>740</v>
      </c>
      <c r="F395" s="72" t="s">
        <v>4366</v>
      </c>
      <c r="G395" s="72" t="s">
        <v>6368</v>
      </c>
      <c r="H395" s="72" t="s">
        <v>35</v>
      </c>
      <c r="I395" s="72" t="s">
        <v>8030</v>
      </c>
      <c r="J395" s="72" t="s">
        <v>8023</v>
      </c>
      <c r="K395" s="72">
        <v>1437.88</v>
      </c>
      <c r="L395" s="75">
        <v>45796</v>
      </c>
      <c r="M395" s="72" t="str">
        <f>TEXT(Table157[[#This Row],[Billing_Date]],"YYYY")</f>
        <v>2025</v>
      </c>
      <c r="N395" s="72" t="s">
        <v>37</v>
      </c>
      <c r="O395" s="72">
        <f>IF(Table157[[#This Row],[Payment_Status]]="Paid",1,0)</f>
        <v>0</v>
      </c>
      <c r="P395" s="72">
        <f>IF(Table157[[#This Row],[Payment_Status]]="Unpaid",1,0)</f>
        <v>0</v>
      </c>
      <c r="Q395" s="72">
        <f>IF(Table157[[#This Row],[Payment_Status]]="Pending",1,0)</f>
        <v>1</v>
      </c>
      <c r="R395" s="72" t="s">
        <v>43</v>
      </c>
      <c r="S395" s="72" t="s">
        <v>30</v>
      </c>
      <c r="T395" s="76" t="s">
        <v>45</v>
      </c>
    </row>
    <row r="396" spans="5:20" x14ac:dyDescent="0.3">
      <c r="E396" s="71" t="s">
        <v>742</v>
      </c>
      <c r="F396" s="72" t="s">
        <v>4367</v>
      </c>
      <c r="G396" s="72" t="s">
        <v>6369</v>
      </c>
      <c r="H396" s="72" t="s">
        <v>26</v>
      </c>
      <c r="I396" s="72" t="s">
        <v>8026</v>
      </c>
      <c r="J396" s="72" t="s">
        <v>8021</v>
      </c>
      <c r="K396" s="72">
        <v>1787.1</v>
      </c>
      <c r="L396" s="75">
        <v>45652</v>
      </c>
      <c r="M396" s="72" t="str">
        <f>TEXT(Table157[[#This Row],[Billing_Date]],"YYYY")</f>
        <v>2024</v>
      </c>
      <c r="N396" s="72" t="s">
        <v>28</v>
      </c>
      <c r="O396" s="72">
        <f>IF(Table157[[#This Row],[Payment_Status]]="Paid",1,0)</f>
        <v>1</v>
      </c>
      <c r="P396" s="72">
        <f>IF(Table157[[#This Row],[Payment_Status]]="Unpaid",1,0)</f>
        <v>0</v>
      </c>
      <c r="Q396" s="72">
        <f>IF(Table157[[#This Row],[Payment_Status]]="Pending",1,0)</f>
        <v>0</v>
      </c>
      <c r="R396" s="72" t="s">
        <v>58</v>
      </c>
      <c r="S396" s="72" t="s">
        <v>39</v>
      </c>
      <c r="T396" s="76" t="s">
        <v>31</v>
      </c>
    </row>
    <row r="397" spans="5:20" x14ac:dyDescent="0.3">
      <c r="E397" s="71" t="s">
        <v>744</v>
      </c>
      <c r="F397" s="72" t="s">
        <v>4368</v>
      </c>
      <c r="G397" s="72" t="s">
        <v>6370</v>
      </c>
      <c r="H397" s="72" t="s">
        <v>35</v>
      </c>
      <c r="I397" s="72" t="s">
        <v>8026</v>
      </c>
      <c r="J397" s="72" t="s">
        <v>8021</v>
      </c>
      <c r="K397" s="72">
        <v>2158.5300000000002</v>
      </c>
      <c r="L397" s="75">
        <v>45722</v>
      </c>
      <c r="M397" s="72" t="str">
        <f>TEXT(Table157[[#This Row],[Billing_Date]],"YYYY")</f>
        <v>2025</v>
      </c>
      <c r="N397" s="72" t="s">
        <v>49</v>
      </c>
      <c r="O397" s="72">
        <f>IF(Table157[[#This Row],[Payment_Status]]="Paid",1,0)</f>
        <v>0</v>
      </c>
      <c r="P397" s="72">
        <f>IF(Table157[[#This Row],[Payment_Status]]="Unpaid",1,0)</f>
        <v>1</v>
      </c>
      <c r="Q397" s="72">
        <f>IF(Table157[[#This Row],[Payment_Status]]="Pending",1,0)</f>
        <v>0</v>
      </c>
      <c r="R397" s="72" t="s">
        <v>58</v>
      </c>
      <c r="S397" s="72" t="s">
        <v>30</v>
      </c>
      <c r="T397" s="76" t="s">
        <v>63</v>
      </c>
    </row>
    <row r="398" spans="5:20" x14ac:dyDescent="0.3">
      <c r="E398" s="71" t="s">
        <v>746</v>
      </c>
      <c r="F398" s="72" t="s">
        <v>4369</v>
      </c>
      <c r="G398" s="72" t="s">
        <v>6371</v>
      </c>
      <c r="H398" s="72" t="s">
        <v>35</v>
      </c>
      <c r="I398" s="72" t="s">
        <v>8029</v>
      </c>
      <c r="J398" s="72" t="s">
        <v>8020</v>
      </c>
      <c r="K398" s="72">
        <v>573.79</v>
      </c>
      <c r="L398" s="75">
        <v>45530</v>
      </c>
      <c r="M398" s="72" t="str">
        <f>TEXT(Table157[[#This Row],[Billing_Date]],"YYYY")</f>
        <v>2024</v>
      </c>
      <c r="N398" s="72" t="s">
        <v>49</v>
      </c>
      <c r="O398" s="72">
        <f>IF(Table157[[#This Row],[Payment_Status]]="Paid",1,0)</f>
        <v>0</v>
      </c>
      <c r="P398" s="72">
        <f>IF(Table157[[#This Row],[Payment_Status]]="Unpaid",1,0)</f>
        <v>1</v>
      </c>
      <c r="Q398" s="72">
        <f>IF(Table157[[#This Row],[Payment_Status]]="Pending",1,0)</f>
        <v>0</v>
      </c>
      <c r="R398" s="72" t="s">
        <v>38</v>
      </c>
      <c r="S398" s="72" t="s">
        <v>30</v>
      </c>
      <c r="T398" s="76" t="s">
        <v>31</v>
      </c>
    </row>
    <row r="399" spans="5:20" x14ac:dyDescent="0.3">
      <c r="E399" s="71" t="s">
        <v>748</v>
      </c>
      <c r="F399" s="72" t="s">
        <v>4370</v>
      </c>
      <c r="G399" s="72" t="s">
        <v>6372</v>
      </c>
      <c r="H399" s="72" t="s">
        <v>26</v>
      </c>
      <c r="I399" s="72" t="s">
        <v>8025</v>
      </c>
      <c r="J399" s="72" t="s">
        <v>8020</v>
      </c>
      <c r="K399" s="72">
        <v>195.4</v>
      </c>
      <c r="L399" s="75">
        <v>45686</v>
      </c>
      <c r="M399" s="72" t="str">
        <f>TEXT(Table157[[#This Row],[Billing_Date]],"YYYY")</f>
        <v>2025</v>
      </c>
      <c r="N399" s="72" t="s">
        <v>37</v>
      </c>
      <c r="O399" s="72">
        <f>IF(Table157[[#This Row],[Payment_Status]]="Paid",1,0)</f>
        <v>0</v>
      </c>
      <c r="P399" s="72">
        <f>IF(Table157[[#This Row],[Payment_Status]]="Unpaid",1,0)</f>
        <v>0</v>
      </c>
      <c r="Q399" s="72">
        <f>IF(Table157[[#This Row],[Payment_Status]]="Pending",1,0)</f>
        <v>1</v>
      </c>
      <c r="R399" s="72" t="s">
        <v>29</v>
      </c>
      <c r="S399" s="72" t="s">
        <v>30</v>
      </c>
      <c r="T399" s="76" t="s">
        <v>31</v>
      </c>
    </row>
    <row r="400" spans="5:20" x14ac:dyDescent="0.3">
      <c r="E400" s="71" t="s">
        <v>750</v>
      </c>
      <c r="F400" s="72" t="s">
        <v>4371</v>
      </c>
      <c r="G400" s="72" t="s">
        <v>6373</v>
      </c>
      <c r="H400" s="72" t="s">
        <v>35</v>
      </c>
      <c r="I400" s="72" t="s">
        <v>8028</v>
      </c>
      <c r="J400" s="72" t="s">
        <v>8022</v>
      </c>
      <c r="K400" s="72">
        <v>1324.51</v>
      </c>
      <c r="L400" s="75">
        <v>45673</v>
      </c>
      <c r="M400" s="72" t="str">
        <f>TEXT(Table157[[#This Row],[Billing_Date]],"YYYY")</f>
        <v>2025</v>
      </c>
      <c r="N400" s="72" t="s">
        <v>49</v>
      </c>
      <c r="O400" s="72">
        <f>IF(Table157[[#This Row],[Payment_Status]]="Paid",1,0)</f>
        <v>0</v>
      </c>
      <c r="P400" s="72">
        <f>IF(Table157[[#This Row],[Payment_Status]]="Unpaid",1,0)</f>
        <v>1</v>
      </c>
      <c r="Q400" s="72">
        <f>IF(Table157[[#This Row],[Payment_Status]]="Pending",1,0)</f>
        <v>0</v>
      </c>
      <c r="R400" s="72" t="s">
        <v>50</v>
      </c>
      <c r="S400" s="72" t="s">
        <v>39</v>
      </c>
      <c r="T400" s="76" t="s">
        <v>85</v>
      </c>
    </row>
    <row r="401" spans="5:20" x14ac:dyDescent="0.3">
      <c r="E401" s="71" t="s">
        <v>752</v>
      </c>
      <c r="F401" s="72" t="s">
        <v>4372</v>
      </c>
      <c r="G401" s="72" t="s">
        <v>6374</v>
      </c>
      <c r="H401" s="72" t="s">
        <v>26</v>
      </c>
      <c r="I401" s="72" t="s">
        <v>8027</v>
      </c>
      <c r="J401" s="72" t="s">
        <v>8022</v>
      </c>
      <c r="K401" s="72">
        <v>2172.1799999999998</v>
      </c>
      <c r="L401" s="75">
        <v>45816</v>
      </c>
      <c r="M401" s="72" t="str">
        <f>TEXT(Table157[[#This Row],[Billing_Date]],"YYYY")</f>
        <v>2025</v>
      </c>
      <c r="N401" s="72" t="s">
        <v>37</v>
      </c>
      <c r="O401" s="72">
        <f>IF(Table157[[#This Row],[Payment_Status]]="Paid",1,0)</f>
        <v>0</v>
      </c>
      <c r="P401" s="72">
        <f>IF(Table157[[#This Row],[Payment_Status]]="Unpaid",1,0)</f>
        <v>0</v>
      </c>
      <c r="Q401" s="72">
        <f>IF(Table157[[#This Row],[Payment_Status]]="Pending",1,0)</f>
        <v>1</v>
      </c>
      <c r="R401" s="72" t="s">
        <v>58</v>
      </c>
      <c r="S401" s="72" t="s">
        <v>39</v>
      </c>
      <c r="T401" s="76" t="s">
        <v>85</v>
      </c>
    </row>
    <row r="402" spans="5:20" x14ac:dyDescent="0.3">
      <c r="E402" s="71" t="s">
        <v>754</v>
      </c>
      <c r="F402" s="72" t="s">
        <v>4373</v>
      </c>
      <c r="G402" s="72" t="s">
        <v>6375</v>
      </c>
      <c r="H402" s="72" t="s">
        <v>26</v>
      </c>
      <c r="I402" s="72" t="s">
        <v>8026</v>
      </c>
      <c r="J402" s="72" t="s">
        <v>8021</v>
      </c>
      <c r="K402" s="72">
        <v>1676.47</v>
      </c>
      <c r="L402" s="75">
        <v>45845</v>
      </c>
      <c r="M402" s="72" t="str">
        <f>TEXT(Table157[[#This Row],[Billing_Date]],"YYYY")</f>
        <v>2025</v>
      </c>
      <c r="N402" s="72" t="s">
        <v>37</v>
      </c>
      <c r="O402" s="72">
        <f>IF(Table157[[#This Row],[Payment_Status]]="Paid",1,0)</f>
        <v>0</v>
      </c>
      <c r="P402" s="72">
        <f>IF(Table157[[#This Row],[Payment_Status]]="Unpaid",1,0)</f>
        <v>0</v>
      </c>
      <c r="Q402" s="72">
        <f>IF(Table157[[#This Row],[Payment_Status]]="Pending",1,0)</f>
        <v>1</v>
      </c>
      <c r="R402" s="72" t="s">
        <v>43</v>
      </c>
      <c r="S402" s="72" t="s">
        <v>30</v>
      </c>
      <c r="T402" s="76" t="s">
        <v>63</v>
      </c>
    </row>
    <row r="403" spans="5:20" x14ac:dyDescent="0.3">
      <c r="E403" s="71" t="s">
        <v>1829</v>
      </c>
      <c r="F403" s="72" t="s">
        <v>4375</v>
      </c>
      <c r="G403" s="72" t="s">
        <v>6377</v>
      </c>
      <c r="H403" s="72" t="s">
        <v>30</v>
      </c>
      <c r="I403" s="72" t="s">
        <v>8031</v>
      </c>
      <c r="J403" s="72" t="s">
        <v>8024</v>
      </c>
      <c r="K403" s="72">
        <v>2948.24</v>
      </c>
      <c r="L403" s="75">
        <v>45813</v>
      </c>
      <c r="M403" s="72" t="str">
        <f>TEXT(Table157[[#This Row],[Billing_Date]],"YYYY")</f>
        <v>2025</v>
      </c>
      <c r="N403" s="72" t="s">
        <v>37</v>
      </c>
      <c r="O403" s="72">
        <f>IF(Table157[[#This Row],[Payment_Status]]="Paid",1,0)</f>
        <v>0</v>
      </c>
      <c r="P403" s="72">
        <f>IF(Table157[[#This Row],[Payment_Status]]="Unpaid",1,0)</f>
        <v>0</v>
      </c>
      <c r="Q403" s="72">
        <f>IF(Table157[[#This Row],[Payment_Status]]="Pending",1,0)</f>
        <v>1</v>
      </c>
      <c r="R403" s="72" t="s">
        <v>50</v>
      </c>
      <c r="S403" s="72" t="s">
        <v>44</v>
      </c>
      <c r="T403" s="76" t="s">
        <v>51</v>
      </c>
    </row>
    <row r="404" spans="5:20" x14ac:dyDescent="0.3">
      <c r="E404" s="71" t="s">
        <v>760</v>
      </c>
      <c r="F404" s="72" t="s">
        <v>4376</v>
      </c>
      <c r="G404" s="72" t="s">
        <v>6378</v>
      </c>
      <c r="H404" s="72" t="s">
        <v>26</v>
      </c>
      <c r="I404" s="72" t="s">
        <v>8030</v>
      </c>
      <c r="J404" s="72" t="s">
        <v>8023</v>
      </c>
      <c r="K404" s="72">
        <v>1501.95</v>
      </c>
      <c r="L404" s="75">
        <v>45848</v>
      </c>
      <c r="M404" s="72" t="str">
        <f>TEXT(Table157[[#This Row],[Billing_Date]],"YYYY")</f>
        <v>2025</v>
      </c>
      <c r="N404" s="72" t="s">
        <v>49</v>
      </c>
      <c r="O404" s="72">
        <f>IF(Table157[[#This Row],[Payment_Status]]="Paid",1,0)</f>
        <v>0</v>
      </c>
      <c r="P404" s="72">
        <f>IF(Table157[[#This Row],[Payment_Status]]="Unpaid",1,0)</f>
        <v>1</v>
      </c>
      <c r="Q404" s="72">
        <f>IF(Table157[[#This Row],[Payment_Status]]="Pending",1,0)</f>
        <v>0</v>
      </c>
      <c r="R404" s="72" t="s">
        <v>58</v>
      </c>
      <c r="S404" s="72" t="s">
        <v>44</v>
      </c>
      <c r="T404" s="76" t="s">
        <v>85</v>
      </c>
    </row>
    <row r="405" spans="5:20" x14ac:dyDescent="0.3">
      <c r="E405" s="71" t="s">
        <v>762</v>
      </c>
      <c r="F405" s="72" t="s">
        <v>4377</v>
      </c>
      <c r="G405" s="72" t="s">
        <v>6379</v>
      </c>
      <c r="H405" s="72" t="s">
        <v>35</v>
      </c>
      <c r="I405" s="72" t="s">
        <v>8029</v>
      </c>
      <c r="J405" s="72" t="s">
        <v>8020</v>
      </c>
      <c r="K405" s="72">
        <v>2065.9699999999998</v>
      </c>
      <c r="L405" s="75">
        <v>45853</v>
      </c>
      <c r="M405" s="72" t="str">
        <f>TEXT(Table157[[#This Row],[Billing_Date]],"YYYY")</f>
        <v>2025</v>
      </c>
      <c r="N405" s="72" t="s">
        <v>28</v>
      </c>
      <c r="O405" s="72">
        <f>IF(Table157[[#This Row],[Payment_Status]]="Paid",1,0)</f>
        <v>1</v>
      </c>
      <c r="P405" s="72">
        <f>IF(Table157[[#This Row],[Payment_Status]]="Unpaid",1,0)</f>
        <v>0</v>
      </c>
      <c r="Q405" s="72">
        <f>IF(Table157[[#This Row],[Payment_Status]]="Pending",1,0)</f>
        <v>0</v>
      </c>
      <c r="R405" s="72" t="s">
        <v>29</v>
      </c>
      <c r="S405" s="72" t="s">
        <v>44</v>
      </c>
      <c r="T405" s="76" t="s">
        <v>45</v>
      </c>
    </row>
    <row r="406" spans="5:20" x14ac:dyDescent="0.3">
      <c r="E406" s="71" t="s">
        <v>764</v>
      </c>
      <c r="F406" s="72" t="s">
        <v>4378</v>
      </c>
      <c r="G406" s="72" t="s">
        <v>6380</v>
      </c>
      <c r="H406" s="72" t="s">
        <v>35</v>
      </c>
      <c r="I406" s="72" t="s">
        <v>8025</v>
      </c>
      <c r="J406" s="72" t="s">
        <v>8020</v>
      </c>
      <c r="K406" s="72">
        <v>2477.37</v>
      </c>
      <c r="L406" s="75">
        <v>45845</v>
      </c>
      <c r="M406" s="72" t="str">
        <f>TEXT(Table157[[#This Row],[Billing_Date]],"YYYY")</f>
        <v>2025</v>
      </c>
      <c r="N406" s="72" t="s">
        <v>49</v>
      </c>
      <c r="O406" s="72">
        <f>IF(Table157[[#This Row],[Payment_Status]]="Paid",1,0)</f>
        <v>0</v>
      </c>
      <c r="P406" s="72">
        <f>IF(Table157[[#This Row],[Payment_Status]]="Unpaid",1,0)</f>
        <v>1</v>
      </c>
      <c r="Q406" s="72">
        <f>IF(Table157[[#This Row],[Payment_Status]]="Pending",1,0)</f>
        <v>0</v>
      </c>
      <c r="R406" s="72" t="s">
        <v>58</v>
      </c>
      <c r="S406" s="72" t="s">
        <v>39</v>
      </c>
      <c r="T406" s="76" t="s">
        <v>85</v>
      </c>
    </row>
    <row r="407" spans="5:20" x14ac:dyDescent="0.3">
      <c r="E407" s="71" t="s">
        <v>766</v>
      </c>
      <c r="F407" s="72" t="s">
        <v>4379</v>
      </c>
      <c r="G407" s="72" t="s">
        <v>6381</v>
      </c>
      <c r="H407" s="72" t="s">
        <v>30</v>
      </c>
      <c r="I407" s="72" t="s">
        <v>8028</v>
      </c>
      <c r="J407" s="72" t="s">
        <v>8022</v>
      </c>
      <c r="K407" s="72">
        <v>1324.8</v>
      </c>
      <c r="L407" s="75">
        <v>45667</v>
      </c>
      <c r="M407" s="72" t="str">
        <f>TEXT(Table157[[#This Row],[Billing_Date]],"YYYY")</f>
        <v>2025</v>
      </c>
      <c r="N407" s="72" t="s">
        <v>28</v>
      </c>
      <c r="O407" s="72">
        <f>IF(Table157[[#This Row],[Payment_Status]]="Paid",1,0)</f>
        <v>1</v>
      </c>
      <c r="P407" s="72">
        <f>IF(Table157[[#This Row],[Payment_Status]]="Unpaid",1,0)</f>
        <v>0</v>
      </c>
      <c r="Q407" s="72">
        <f>IF(Table157[[#This Row],[Payment_Status]]="Pending",1,0)</f>
        <v>0</v>
      </c>
      <c r="R407" s="72" t="s">
        <v>29</v>
      </c>
      <c r="S407" s="72" t="s">
        <v>44</v>
      </c>
      <c r="T407" s="76" t="s">
        <v>51</v>
      </c>
    </row>
    <row r="408" spans="5:20" x14ac:dyDescent="0.3">
      <c r="E408" s="71" t="s">
        <v>768</v>
      </c>
      <c r="F408" s="72" t="s">
        <v>4380</v>
      </c>
      <c r="G408" s="72" t="s">
        <v>6382</v>
      </c>
      <c r="H408" s="72" t="s">
        <v>30</v>
      </c>
      <c r="I408" s="72" t="s">
        <v>8030</v>
      </c>
      <c r="J408" s="72" t="s">
        <v>8023</v>
      </c>
      <c r="K408" s="72">
        <v>434.79</v>
      </c>
      <c r="L408" s="75">
        <v>45788</v>
      </c>
      <c r="M408" s="72" t="str">
        <f>TEXT(Table157[[#This Row],[Billing_Date]],"YYYY")</f>
        <v>2025</v>
      </c>
      <c r="N408" s="72" t="s">
        <v>28</v>
      </c>
      <c r="O408" s="72">
        <f>IF(Table157[[#This Row],[Payment_Status]]="Paid",1,0)</f>
        <v>1</v>
      </c>
      <c r="P408" s="72">
        <f>IF(Table157[[#This Row],[Payment_Status]]="Unpaid",1,0)</f>
        <v>0</v>
      </c>
      <c r="Q408" s="72">
        <f>IF(Table157[[#This Row],[Payment_Status]]="Pending",1,0)</f>
        <v>0</v>
      </c>
      <c r="R408" s="72" t="s">
        <v>38</v>
      </c>
      <c r="S408" s="72" t="s">
        <v>44</v>
      </c>
      <c r="T408" s="76" t="s">
        <v>45</v>
      </c>
    </row>
    <row r="409" spans="5:20" x14ac:dyDescent="0.3">
      <c r="E409" s="71" t="s">
        <v>4008</v>
      </c>
      <c r="F409" s="72" t="s">
        <v>4381</v>
      </c>
      <c r="G409" s="72" t="s">
        <v>6383</v>
      </c>
      <c r="H409" s="72" t="s">
        <v>26</v>
      </c>
      <c r="I409" s="72" t="s">
        <v>8026</v>
      </c>
      <c r="J409" s="72" t="s">
        <v>8021</v>
      </c>
      <c r="K409" s="72">
        <v>2735.32</v>
      </c>
      <c r="L409" s="75">
        <v>45701</v>
      </c>
      <c r="M409" s="72" t="str">
        <f>TEXT(Table157[[#This Row],[Billing_Date]],"YYYY")</f>
        <v>2025</v>
      </c>
      <c r="N409" s="72" t="s">
        <v>28</v>
      </c>
      <c r="O409" s="72">
        <f>IF(Table157[[#This Row],[Payment_Status]]="Paid",1,0)</f>
        <v>1</v>
      </c>
      <c r="P409" s="72">
        <f>IF(Table157[[#This Row],[Payment_Status]]="Unpaid",1,0)</f>
        <v>0</v>
      </c>
      <c r="Q409" s="72">
        <f>IF(Table157[[#This Row],[Payment_Status]]="Pending",1,0)</f>
        <v>0</v>
      </c>
      <c r="R409" s="72" t="s">
        <v>38</v>
      </c>
      <c r="S409" s="72" t="s">
        <v>30</v>
      </c>
      <c r="T409" s="76" t="s">
        <v>85</v>
      </c>
    </row>
    <row r="410" spans="5:20" x14ac:dyDescent="0.3">
      <c r="E410" s="71" t="s">
        <v>1202</v>
      </c>
      <c r="F410" s="72" t="s">
        <v>4382</v>
      </c>
      <c r="G410" s="72" t="s">
        <v>6384</v>
      </c>
      <c r="H410" s="72" t="s">
        <v>30</v>
      </c>
      <c r="I410" s="72" t="s">
        <v>8029</v>
      </c>
      <c r="J410" s="72" t="s">
        <v>8020</v>
      </c>
      <c r="K410" s="72">
        <v>1372.91</v>
      </c>
      <c r="L410" s="75">
        <v>45771</v>
      </c>
      <c r="M410" s="72" t="str">
        <f>TEXT(Table157[[#This Row],[Billing_Date]],"YYYY")</f>
        <v>2025</v>
      </c>
      <c r="N410" s="72" t="s">
        <v>37</v>
      </c>
      <c r="O410" s="72">
        <f>IF(Table157[[#This Row],[Payment_Status]]="Paid",1,0)</f>
        <v>0</v>
      </c>
      <c r="P410" s="72">
        <f>IF(Table157[[#This Row],[Payment_Status]]="Unpaid",1,0)</f>
        <v>0</v>
      </c>
      <c r="Q410" s="72">
        <f>IF(Table157[[#This Row],[Payment_Status]]="Pending",1,0)</f>
        <v>1</v>
      </c>
      <c r="R410" s="72" t="s">
        <v>50</v>
      </c>
      <c r="S410" s="72" t="s">
        <v>30</v>
      </c>
      <c r="T410" s="76" t="s">
        <v>45</v>
      </c>
    </row>
    <row r="411" spans="5:20" x14ac:dyDescent="0.3">
      <c r="E411" s="71" t="s">
        <v>774</v>
      </c>
      <c r="F411" s="72" t="s">
        <v>4383</v>
      </c>
      <c r="G411" s="72" t="s">
        <v>6385</v>
      </c>
      <c r="H411" s="72" t="s">
        <v>30</v>
      </c>
      <c r="I411" s="72" t="s">
        <v>8026</v>
      </c>
      <c r="J411" s="72" t="s">
        <v>8021</v>
      </c>
      <c r="K411" s="72">
        <v>2573.12</v>
      </c>
      <c r="L411" s="75">
        <v>45729</v>
      </c>
      <c r="M411" s="72" t="str">
        <f>TEXT(Table157[[#This Row],[Billing_Date]],"YYYY")</f>
        <v>2025</v>
      </c>
      <c r="N411" s="72" t="s">
        <v>49</v>
      </c>
      <c r="O411" s="72">
        <f>IF(Table157[[#This Row],[Payment_Status]]="Paid",1,0)</f>
        <v>0</v>
      </c>
      <c r="P411" s="72">
        <f>IF(Table157[[#This Row],[Payment_Status]]="Unpaid",1,0)</f>
        <v>1</v>
      </c>
      <c r="Q411" s="72">
        <f>IF(Table157[[#This Row],[Payment_Status]]="Pending",1,0)</f>
        <v>0</v>
      </c>
      <c r="R411" s="72" t="s">
        <v>58</v>
      </c>
      <c r="S411" s="72" t="s">
        <v>39</v>
      </c>
      <c r="T411" s="76" t="s">
        <v>63</v>
      </c>
    </row>
    <row r="412" spans="5:20" x14ac:dyDescent="0.3">
      <c r="E412" s="71" t="s">
        <v>776</v>
      </c>
      <c r="F412" s="72" t="s">
        <v>4384</v>
      </c>
      <c r="G412" s="72" t="s">
        <v>6386</v>
      </c>
      <c r="H412" s="72" t="s">
        <v>26</v>
      </c>
      <c r="I412" s="72" t="s">
        <v>8025</v>
      </c>
      <c r="J412" s="72" t="s">
        <v>8020</v>
      </c>
      <c r="K412" s="72">
        <v>709.32</v>
      </c>
      <c r="L412" s="75">
        <v>45752</v>
      </c>
      <c r="M412" s="72" t="str">
        <f>TEXT(Table157[[#This Row],[Billing_Date]],"YYYY")</f>
        <v>2025</v>
      </c>
      <c r="N412" s="72" t="s">
        <v>28</v>
      </c>
      <c r="O412" s="72">
        <f>IF(Table157[[#This Row],[Payment_Status]]="Paid",1,0)</f>
        <v>1</v>
      </c>
      <c r="P412" s="72">
        <f>IF(Table157[[#This Row],[Payment_Status]]="Unpaid",1,0)</f>
        <v>0</v>
      </c>
      <c r="Q412" s="72">
        <f>IF(Table157[[#This Row],[Payment_Status]]="Pending",1,0)</f>
        <v>0</v>
      </c>
      <c r="R412" s="72" t="s">
        <v>58</v>
      </c>
      <c r="S412" s="72" t="s">
        <v>39</v>
      </c>
      <c r="T412" s="76" t="s">
        <v>63</v>
      </c>
    </row>
    <row r="413" spans="5:20" x14ac:dyDescent="0.3">
      <c r="E413" s="71" t="s">
        <v>778</v>
      </c>
      <c r="F413" s="72" t="s">
        <v>4385</v>
      </c>
      <c r="G413" s="72" t="s">
        <v>6387</v>
      </c>
      <c r="H413" s="72" t="s">
        <v>26</v>
      </c>
      <c r="I413" s="72" t="s">
        <v>8026</v>
      </c>
      <c r="J413" s="72" t="s">
        <v>8021</v>
      </c>
      <c r="K413" s="72">
        <v>1548.84</v>
      </c>
      <c r="L413" s="75">
        <v>45775</v>
      </c>
      <c r="M413" s="72" t="str">
        <f>TEXT(Table157[[#This Row],[Billing_Date]],"YYYY")</f>
        <v>2025</v>
      </c>
      <c r="N413" s="72" t="s">
        <v>49</v>
      </c>
      <c r="O413" s="72">
        <f>IF(Table157[[#This Row],[Payment_Status]]="Paid",1,0)</f>
        <v>0</v>
      </c>
      <c r="P413" s="72">
        <f>IF(Table157[[#This Row],[Payment_Status]]="Unpaid",1,0)</f>
        <v>1</v>
      </c>
      <c r="Q413" s="72">
        <f>IF(Table157[[#This Row],[Payment_Status]]="Pending",1,0)</f>
        <v>0</v>
      </c>
      <c r="R413" s="72" t="s">
        <v>29</v>
      </c>
      <c r="S413" s="72" t="s">
        <v>39</v>
      </c>
      <c r="T413" s="76" t="s">
        <v>63</v>
      </c>
    </row>
    <row r="414" spans="5:20" x14ac:dyDescent="0.3">
      <c r="E414" s="71" t="s">
        <v>782</v>
      </c>
      <c r="F414" s="72" t="s">
        <v>4387</v>
      </c>
      <c r="G414" s="72" t="s">
        <v>6389</v>
      </c>
      <c r="H414" s="72" t="s">
        <v>26</v>
      </c>
      <c r="I414" s="72" t="s">
        <v>8028</v>
      </c>
      <c r="J414" s="72" t="s">
        <v>8022</v>
      </c>
      <c r="K414" s="72">
        <v>77.41</v>
      </c>
      <c r="L414" s="75">
        <v>45752</v>
      </c>
      <c r="M414" s="72" t="str">
        <f>TEXT(Table157[[#This Row],[Billing_Date]],"YYYY")</f>
        <v>2025</v>
      </c>
      <c r="N414" s="72" t="s">
        <v>37</v>
      </c>
      <c r="O414" s="72">
        <f>IF(Table157[[#This Row],[Payment_Status]]="Paid",1,0)</f>
        <v>0</v>
      </c>
      <c r="P414" s="72">
        <f>IF(Table157[[#This Row],[Payment_Status]]="Unpaid",1,0)</f>
        <v>0</v>
      </c>
      <c r="Q414" s="72">
        <f>IF(Table157[[#This Row],[Payment_Status]]="Pending",1,0)</f>
        <v>1</v>
      </c>
      <c r="R414" s="72" t="s">
        <v>38</v>
      </c>
      <c r="S414" s="72" t="s">
        <v>44</v>
      </c>
      <c r="T414" s="76" t="s">
        <v>85</v>
      </c>
    </row>
    <row r="415" spans="5:20" x14ac:dyDescent="0.3">
      <c r="E415" s="71" t="s">
        <v>784</v>
      </c>
      <c r="F415" s="72" t="s">
        <v>4388</v>
      </c>
      <c r="G415" s="72" t="s">
        <v>6390</v>
      </c>
      <c r="H415" s="72" t="s">
        <v>30</v>
      </c>
      <c r="I415" s="72" t="s">
        <v>8030</v>
      </c>
      <c r="J415" s="72" t="s">
        <v>8023</v>
      </c>
      <c r="K415" s="72">
        <v>3463.58</v>
      </c>
      <c r="L415" s="75">
        <v>45652</v>
      </c>
      <c r="M415" s="72" t="str">
        <f>TEXT(Table157[[#This Row],[Billing_Date]],"YYYY")</f>
        <v>2024</v>
      </c>
      <c r="N415" s="72" t="s">
        <v>37</v>
      </c>
      <c r="O415" s="72">
        <f>IF(Table157[[#This Row],[Payment_Status]]="Paid",1,0)</f>
        <v>0</v>
      </c>
      <c r="P415" s="72">
        <f>IF(Table157[[#This Row],[Payment_Status]]="Unpaid",1,0)</f>
        <v>0</v>
      </c>
      <c r="Q415" s="72">
        <f>IF(Table157[[#This Row],[Payment_Status]]="Pending",1,0)</f>
        <v>1</v>
      </c>
      <c r="R415" s="72" t="s">
        <v>43</v>
      </c>
      <c r="S415" s="72" t="s">
        <v>39</v>
      </c>
      <c r="T415" s="76" t="s">
        <v>63</v>
      </c>
    </row>
    <row r="416" spans="5:20" x14ac:dyDescent="0.3">
      <c r="E416" s="71" t="s">
        <v>786</v>
      </c>
      <c r="F416" s="72" t="s">
        <v>4389</v>
      </c>
      <c r="G416" s="72" t="s">
        <v>6391</v>
      </c>
      <c r="H416" s="72" t="s">
        <v>26</v>
      </c>
      <c r="I416" s="72" t="s">
        <v>8031</v>
      </c>
      <c r="J416" s="72" t="s">
        <v>8024</v>
      </c>
      <c r="K416" s="72">
        <v>3347.85</v>
      </c>
      <c r="L416" s="75">
        <v>45826</v>
      </c>
      <c r="M416" s="72" t="str">
        <f>TEXT(Table157[[#This Row],[Billing_Date]],"YYYY")</f>
        <v>2025</v>
      </c>
      <c r="N416" s="72" t="s">
        <v>49</v>
      </c>
      <c r="O416" s="72">
        <f>IF(Table157[[#This Row],[Payment_Status]]="Paid",1,0)</f>
        <v>0</v>
      </c>
      <c r="P416" s="72">
        <f>IF(Table157[[#This Row],[Payment_Status]]="Unpaid",1,0)</f>
        <v>1</v>
      </c>
      <c r="Q416" s="72">
        <f>IF(Table157[[#This Row],[Payment_Status]]="Pending",1,0)</f>
        <v>0</v>
      </c>
      <c r="R416" s="72" t="s">
        <v>29</v>
      </c>
      <c r="S416" s="72" t="s">
        <v>39</v>
      </c>
      <c r="T416" s="76" t="s">
        <v>45</v>
      </c>
    </row>
    <row r="417" spans="5:20" x14ac:dyDescent="0.3">
      <c r="E417" s="71" t="s">
        <v>788</v>
      </c>
      <c r="F417" s="72" t="s">
        <v>4390</v>
      </c>
      <c r="G417" s="72" t="s">
        <v>6392</v>
      </c>
      <c r="H417" s="72" t="s">
        <v>35</v>
      </c>
      <c r="I417" s="72" t="s">
        <v>8027</v>
      </c>
      <c r="J417" s="72" t="s">
        <v>8022</v>
      </c>
      <c r="K417" s="72">
        <v>1287.95</v>
      </c>
      <c r="L417" s="75">
        <v>45665</v>
      </c>
      <c r="M417" s="72" t="str">
        <f>TEXT(Table157[[#This Row],[Billing_Date]],"YYYY")</f>
        <v>2025</v>
      </c>
      <c r="N417" s="72" t="s">
        <v>49</v>
      </c>
      <c r="O417" s="72">
        <f>IF(Table157[[#This Row],[Payment_Status]]="Paid",1,0)</f>
        <v>0</v>
      </c>
      <c r="P417" s="72">
        <f>IF(Table157[[#This Row],[Payment_Status]]="Unpaid",1,0)</f>
        <v>1</v>
      </c>
      <c r="Q417" s="72">
        <f>IF(Table157[[#This Row],[Payment_Status]]="Pending",1,0)</f>
        <v>0</v>
      </c>
      <c r="R417" s="72" t="s">
        <v>43</v>
      </c>
      <c r="S417" s="72" t="s">
        <v>39</v>
      </c>
      <c r="T417" s="76" t="s">
        <v>45</v>
      </c>
    </row>
    <row r="418" spans="5:20" x14ac:dyDescent="0.3">
      <c r="E418" s="71" t="s">
        <v>1771</v>
      </c>
      <c r="F418" s="72" t="s">
        <v>4391</v>
      </c>
      <c r="G418" s="72" t="s">
        <v>6393</v>
      </c>
      <c r="H418" s="72" t="s">
        <v>35</v>
      </c>
      <c r="I418" s="72" t="s">
        <v>8030</v>
      </c>
      <c r="J418" s="72" t="s">
        <v>8023</v>
      </c>
      <c r="K418" s="72">
        <v>1273.22</v>
      </c>
      <c r="L418" s="75">
        <v>45652</v>
      </c>
      <c r="M418" s="72" t="str">
        <f>TEXT(Table157[[#This Row],[Billing_Date]],"YYYY")</f>
        <v>2024</v>
      </c>
      <c r="N418" s="72" t="s">
        <v>37</v>
      </c>
      <c r="O418" s="72">
        <f>IF(Table157[[#This Row],[Payment_Status]]="Paid",1,0)</f>
        <v>0</v>
      </c>
      <c r="P418" s="72">
        <f>IF(Table157[[#This Row],[Payment_Status]]="Unpaid",1,0)</f>
        <v>0</v>
      </c>
      <c r="Q418" s="72">
        <f>IF(Table157[[#This Row],[Payment_Status]]="Pending",1,0)</f>
        <v>1</v>
      </c>
      <c r="R418" s="72" t="s">
        <v>58</v>
      </c>
      <c r="S418" s="72" t="s">
        <v>30</v>
      </c>
      <c r="T418" s="76" t="s">
        <v>85</v>
      </c>
    </row>
    <row r="419" spans="5:20" x14ac:dyDescent="0.3">
      <c r="E419" s="71" t="s">
        <v>792</v>
      </c>
      <c r="F419" s="72" t="s">
        <v>4392</v>
      </c>
      <c r="G419" s="72" t="s">
        <v>6394</v>
      </c>
      <c r="H419" s="72" t="s">
        <v>30</v>
      </c>
      <c r="I419" s="72" t="s">
        <v>8031</v>
      </c>
      <c r="J419" s="72" t="s">
        <v>8024</v>
      </c>
      <c r="K419" s="72">
        <v>1788.24</v>
      </c>
      <c r="L419" s="75">
        <v>45777</v>
      </c>
      <c r="M419" s="72" t="str">
        <f>TEXT(Table157[[#This Row],[Billing_Date]],"YYYY")</f>
        <v>2025</v>
      </c>
      <c r="N419" s="72" t="s">
        <v>28</v>
      </c>
      <c r="O419" s="72">
        <f>IF(Table157[[#This Row],[Payment_Status]]="Paid",1,0)</f>
        <v>1</v>
      </c>
      <c r="P419" s="72">
        <f>IF(Table157[[#This Row],[Payment_Status]]="Unpaid",1,0)</f>
        <v>0</v>
      </c>
      <c r="Q419" s="72">
        <f>IF(Table157[[#This Row],[Payment_Status]]="Pending",1,0)</f>
        <v>0</v>
      </c>
      <c r="R419" s="72" t="s">
        <v>43</v>
      </c>
      <c r="S419" s="72" t="s">
        <v>44</v>
      </c>
      <c r="T419" s="76" t="s">
        <v>51</v>
      </c>
    </row>
    <row r="420" spans="5:20" x14ac:dyDescent="0.3">
      <c r="E420" s="71" t="s">
        <v>794</v>
      </c>
      <c r="F420" s="72" t="s">
        <v>4393</v>
      </c>
      <c r="G420" s="72" t="s">
        <v>6395</v>
      </c>
      <c r="H420" s="72" t="s">
        <v>30</v>
      </c>
      <c r="I420" s="72" t="s">
        <v>8029</v>
      </c>
      <c r="J420" s="72" t="s">
        <v>8020</v>
      </c>
      <c r="K420" s="72">
        <v>225.05</v>
      </c>
      <c r="L420" s="75">
        <v>45735</v>
      </c>
      <c r="M420" s="72" t="str">
        <f>TEXT(Table157[[#This Row],[Billing_Date]],"YYYY")</f>
        <v>2025</v>
      </c>
      <c r="N420" s="72" t="s">
        <v>49</v>
      </c>
      <c r="O420" s="72">
        <f>IF(Table157[[#This Row],[Payment_Status]]="Paid",1,0)</f>
        <v>0</v>
      </c>
      <c r="P420" s="72">
        <f>IF(Table157[[#This Row],[Payment_Status]]="Unpaid",1,0)</f>
        <v>1</v>
      </c>
      <c r="Q420" s="72">
        <f>IF(Table157[[#This Row],[Payment_Status]]="Pending",1,0)</f>
        <v>0</v>
      </c>
      <c r="R420" s="72" t="s">
        <v>38</v>
      </c>
      <c r="S420" s="72" t="s">
        <v>44</v>
      </c>
      <c r="T420" s="76" t="s">
        <v>31</v>
      </c>
    </row>
    <row r="421" spans="5:20" x14ac:dyDescent="0.3">
      <c r="E421" s="71" t="s">
        <v>796</v>
      </c>
      <c r="F421" s="72" t="s">
        <v>4394</v>
      </c>
      <c r="G421" s="72" t="s">
        <v>6396</v>
      </c>
      <c r="H421" s="72" t="s">
        <v>26</v>
      </c>
      <c r="I421" s="72" t="s">
        <v>8029</v>
      </c>
      <c r="J421" s="72" t="s">
        <v>8020</v>
      </c>
      <c r="K421" s="72">
        <v>1822.33</v>
      </c>
      <c r="L421" s="75">
        <v>45596</v>
      </c>
      <c r="M421" s="72" t="str">
        <f>TEXT(Table157[[#This Row],[Billing_Date]],"YYYY")</f>
        <v>2024</v>
      </c>
      <c r="N421" s="72" t="s">
        <v>28</v>
      </c>
      <c r="O421" s="72">
        <f>IF(Table157[[#This Row],[Payment_Status]]="Paid",1,0)</f>
        <v>1</v>
      </c>
      <c r="P421" s="72">
        <f>IF(Table157[[#This Row],[Payment_Status]]="Unpaid",1,0)</f>
        <v>0</v>
      </c>
      <c r="Q421" s="72">
        <f>IF(Table157[[#This Row],[Payment_Status]]="Pending",1,0)</f>
        <v>0</v>
      </c>
      <c r="R421" s="72" t="s">
        <v>50</v>
      </c>
      <c r="S421" s="72" t="s">
        <v>44</v>
      </c>
      <c r="T421" s="76" t="s">
        <v>85</v>
      </c>
    </row>
    <row r="422" spans="5:20" x14ac:dyDescent="0.3">
      <c r="E422" s="71" t="s">
        <v>798</v>
      </c>
      <c r="F422" s="72" t="s">
        <v>4395</v>
      </c>
      <c r="G422" s="72" t="s">
        <v>6397</v>
      </c>
      <c r="H422" s="72" t="s">
        <v>35</v>
      </c>
      <c r="I422" s="72" t="s">
        <v>8026</v>
      </c>
      <c r="J422" s="72" t="s">
        <v>8021</v>
      </c>
      <c r="K422" s="72">
        <v>1789.8</v>
      </c>
      <c r="L422" s="75">
        <v>45646</v>
      </c>
      <c r="M422" s="72" t="str">
        <f>TEXT(Table157[[#This Row],[Billing_Date]],"YYYY")</f>
        <v>2024</v>
      </c>
      <c r="N422" s="72" t="s">
        <v>49</v>
      </c>
      <c r="O422" s="72">
        <f>IF(Table157[[#This Row],[Payment_Status]]="Paid",1,0)</f>
        <v>0</v>
      </c>
      <c r="P422" s="72">
        <f>IF(Table157[[#This Row],[Payment_Status]]="Unpaid",1,0)</f>
        <v>1</v>
      </c>
      <c r="Q422" s="72">
        <f>IF(Table157[[#This Row],[Payment_Status]]="Pending",1,0)</f>
        <v>0</v>
      </c>
      <c r="R422" s="72" t="s">
        <v>50</v>
      </c>
      <c r="S422" s="72" t="s">
        <v>44</v>
      </c>
      <c r="T422" s="76" t="s">
        <v>85</v>
      </c>
    </row>
    <row r="423" spans="5:20" x14ac:dyDescent="0.3">
      <c r="E423" s="71" t="s">
        <v>800</v>
      </c>
      <c r="F423" s="72" t="s">
        <v>4396</v>
      </c>
      <c r="G423" s="72" t="s">
        <v>6398</v>
      </c>
      <c r="H423" s="72" t="s">
        <v>35</v>
      </c>
      <c r="I423" s="72" t="s">
        <v>8027</v>
      </c>
      <c r="J423" s="72" t="s">
        <v>8022</v>
      </c>
      <c r="K423" s="72">
        <v>986.71</v>
      </c>
      <c r="L423" s="75">
        <v>45711</v>
      </c>
      <c r="M423" s="72" t="str">
        <f>TEXT(Table157[[#This Row],[Billing_Date]],"YYYY")</f>
        <v>2025</v>
      </c>
      <c r="N423" s="72" t="s">
        <v>28</v>
      </c>
      <c r="O423" s="72">
        <f>IF(Table157[[#This Row],[Payment_Status]]="Paid",1,0)</f>
        <v>1</v>
      </c>
      <c r="P423" s="72">
        <f>IF(Table157[[#This Row],[Payment_Status]]="Unpaid",1,0)</f>
        <v>0</v>
      </c>
      <c r="Q423" s="72">
        <f>IF(Table157[[#This Row],[Payment_Status]]="Pending",1,0)</f>
        <v>0</v>
      </c>
      <c r="R423" s="72" t="s">
        <v>29</v>
      </c>
      <c r="S423" s="72" t="s">
        <v>44</v>
      </c>
      <c r="T423" s="76" t="s">
        <v>63</v>
      </c>
    </row>
    <row r="424" spans="5:20" x14ac:dyDescent="0.3">
      <c r="E424" s="71" t="s">
        <v>802</v>
      </c>
      <c r="F424" s="72" t="s">
        <v>4397</v>
      </c>
      <c r="G424" s="72" t="s">
        <v>6399</v>
      </c>
      <c r="H424" s="72" t="s">
        <v>30</v>
      </c>
      <c r="I424" s="72" t="s">
        <v>8029</v>
      </c>
      <c r="J424" s="72" t="s">
        <v>8020</v>
      </c>
      <c r="K424" s="72">
        <v>496.18</v>
      </c>
      <c r="L424" s="75">
        <v>45788</v>
      </c>
      <c r="M424" s="72" t="str">
        <f>TEXT(Table157[[#This Row],[Billing_Date]],"YYYY")</f>
        <v>2025</v>
      </c>
      <c r="N424" s="72" t="s">
        <v>37</v>
      </c>
      <c r="O424" s="72">
        <f>IF(Table157[[#This Row],[Payment_Status]]="Paid",1,0)</f>
        <v>0</v>
      </c>
      <c r="P424" s="72">
        <f>IF(Table157[[#This Row],[Payment_Status]]="Unpaid",1,0)</f>
        <v>0</v>
      </c>
      <c r="Q424" s="72">
        <f>IF(Table157[[#This Row],[Payment_Status]]="Pending",1,0)</f>
        <v>1</v>
      </c>
      <c r="R424" s="72" t="s">
        <v>38</v>
      </c>
      <c r="S424" s="72" t="s">
        <v>39</v>
      </c>
      <c r="T424" s="76" t="s">
        <v>85</v>
      </c>
    </row>
    <row r="425" spans="5:20" x14ac:dyDescent="0.3">
      <c r="E425" s="71" t="s">
        <v>804</v>
      </c>
      <c r="F425" s="72" t="s">
        <v>4398</v>
      </c>
      <c r="G425" s="72" t="s">
        <v>6400</v>
      </c>
      <c r="H425" s="72" t="s">
        <v>30</v>
      </c>
      <c r="I425" s="72" t="s">
        <v>8027</v>
      </c>
      <c r="J425" s="72" t="s">
        <v>8022</v>
      </c>
      <c r="K425" s="72">
        <v>1080</v>
      </c>
      <c r="L425" s="75">
        <v>45767</v>
      </c>
      <c r="M425" s="72" t="str">
        <f>TEXT(Table157[[#This Row],[Billing_Date]],"YYYY")</f>
        <v>2025</v>
      </c>
      <c r="N425" s="72" t="s">
        <v>49</v>
      </c>
      <c r="O425" s="72">
        <f>IF(Table157[[#This Row],[Payment_Status]]="Paid",1,0)</f>
        <v>0</v>
      </c>
      <c r="P425" s="72">
        <f>IF(Table157[[#This Row],[Payment_Status]]="Unpaid",1,0)</f>
        <v>1</v>
      </c>
      <c r="Q425" s="72">
        <f>IF(Table157[[#This Row],[Payment_Status]]="Pending",1,0)</f>
        <v>0</v>
      </c>
      <c r="R425" s="72" t="s">
        <v>29</v>
      </c>
      <c r="S425" s="72" t="s">
        <v>30</v>
      </c>
      <c r="T425" s="76" t="s">
        <v>63</v>
      </c>
    </row>
    <row r="426" spans="5:20" x14ac:dyDescent="0.3">
      <c r="E426" s="71" t="s">
        <v>806</v>
      </c>
      <c r="F426" s="72" t="s">
        <v>4399</v>
      </c>
      <c r="G426" s="72" t="s">
        <v>6401</v>
      </c>
      <c r="H426" s="72" t="s">
        <v>30</v>
      </c>
      <c r="I426" s="72" t="s">
        <v>8029</v>
      </c>
      <c r="J426" s="72" t="s">
        <v>8020</v>
      </c>
      <c r="K426" s="72">
        <v>1670.11</v>
      </c>
      <c r="L426" s="75">
        <v>45829</v>
      </c>
      <c r="M426" s="72" t="str">
        <f>TEXT(Table157[[#This Row],[Billing_Date]],"YYYY")</f>
        <v>2025</v>
      </c>
      <c r="N426" s="72" t="s">
        <v>37</v>
      </c>
      <c r="O426" s="72">
        <f>IF(Table157[[#This Row],[Payment_Status]]="Paid",1,0)</f>
        <v>0</v>
      </c>
      <c r="P426" s="72">
        <f>IF(Table157[[#This Row],[Payment_Status]]="Unpaid",1,0)</f>
        <v>0</v>
      </c>
      <c r="Q426" s="72">
        <f>IF(Table157[[#This Row],[Payment_Status]]="Pending",1,0)</f>
        <v>1</v>
      </c>
      <c r="R426" s="72" t="s">
        <v>29</v>
      </c>
      <c r="S426" s="72" t="s">
        <v>30</v>
      </c>
      <c r="T426" s="76" t="s">
        <v>31</v>
      </c>
    </row>
    <row r="427" spans="5:20" x14ac:dyDescent="0.3">
      <c r="E427" s="71" t="s">
        <v>808</v>
      </c>
      <c r="F427" s="72" t="s">
        <v>4400</v>
      </c>
      <c r="G427" s="72" t="s">
        <v>6402</v>
      </c>
      <c r="H427" s="72" t="s">
        <v>30</v>
      </c>
      <c r="I427" s="72" t="s">
        <v>8026</v>
      </c>
      <c r="J427" s="72" t="s">
        <v>8021</v>
      </c>
      <c r="K427" s="72">
        <v>986.35</v>
      </c>
      <c r="L427" s="75">
        <v>45849</v>
      </c>
      <c r="M427" s="72" t="str">
        <f>TEXT(Table157[[#This Row],[Billing_Date]],"YYYY")</f>
        <v>2025</v>
      </c>
      <c r="N427" s="72" t="s">
        <v>28</v>
      </c>
      <c r="O427" s="72">
        <f>IF(Table157[[#This Row],[Payment_Status]]="Paid",1,0)</f>
        <v>1</v>
      </c>
      <c r="P427" s="72">
        <f>IF(Table157[[#This Row],[Payment_Status]]="Unpaid",1,0)</f>
        <v>0</v>
      </c>
      <c r="Q427" s="72">
        <f>IF(Table157[[#This Row],[Payment_Status]]="Pending",1,0)</f>
        <v>0</v>
      </c>
      <c r="R427" s="72" t="s">
        <v>38</v>
      </c>
      <c r="S427" s="72" t="s">
        <v>39</v>
      </c>
      <c r="T427" s="76" t="s">
        <v>85</v>
      </c>
    </row>
    <row r="428" spans="5:20" x14ac:dyDescent="0.3">
      <c r="E428" s="71" t="s">
        <v>810</v>
      </c>
      <c r="F428" s="72" t="s">
        <v>4401</v>
      </c>
      <c r="G428" s="72" t="s">
        <v>6403</v>
      </c>
      <c r="H428" s="72" t="s">
        <v>30</v>
      </c>
      <c r="I428" s="72" t="s">
        <v>8030</v>
      </c>
      <c r="J428" s="72" t="s">
        <v>8023</v>
      </c>
      <c r="K428" s="72">
        <v>3021.45</v>
      </c>
      <c r="L428" s="75">
        <v>45693</v>
      </c>
      <c r="M428" s="72" t="str">
        <f>TEXT(Table157[[#This Row],[Billing_Date]],"YYYY")</f>
        <v>2025</v>
      </c>
      <c r="N428" s="72" t="s">
        <v>37</v>
      </c>
      <c r="O428" s="72">
        <f>IF(Table157[[#This Row],[Payment_Status]]="Paid",1,0)</f>
        <v>0</v>
      </c>
      <c r="P428" s="72">
        <f>IF(Table157[[#This Row],[Payment_Status]]="Unpaid",1,0)</f>
        <v>0</v>
      </c>
      <c r="Q428" s="72">
        <f>IF(Table157[[#This Row],[Payment_Status]]="Pending",1,0)</f>
        <v>1</v>
      </c>
      <c r="R428" s="72" t="s">
        <v>58</v>
      </c>
      <c r="S428" s="72" t="s">
        <v>39</v>
      </c>
      <c r="T428" s="76" t="s">
        <v>51</v>
      </c>
    </row>
    <row r="429" spans="5:20" x14ac:dyDescent="0.3">
      <c r="E429" s="71" t="s">
        <v>812</v>
      </c>
      <c r="F429" s="72" t="s">
        <v>4402</v>
      </c>
      <c r="G429" s="72" t="s">
        <v>6404</v>
      </c>
      <c r="H429" s="72" t="s">
        <v>26</v>
      </c>
      <c r="I429" s="72" t="s">
        <v>8026</v>
      </c>
      <c r="J429" s="72" t="s">
        <v>8021</v>
      </c>
      <c r="K429" s="72">
        <v>633.80999999999995</v>
      </c>
      <c r="L429" s="75">
        <v>45726</v>
      </c>
      <c r="M429" s="72" t="str">
        <f>TEXT(Table157[[#This Row],[Billing_Date]],"YYYY")</f>
        <v>2025</v>
      </c>
      <c r="N429" s="72" t="s">
        <v>49</v>
      </c>
      <c r="O429" s="72">
        <f>IF(Table157[[#This Row],[Payment_Status]]="Paid",1,0)</f>
        <v>0</v>
      </c>
      <c r="P429" s="72">
        <f>IF(Table157[[#This Row],[Payment_Status]]="Unpaid",1,0)</f>
        <v>1</v>
      </c>
      <c r="Q429" s="72">
        <f>IF(Table157[[#This Row],[Payment_Status]]="Pending",1,0)</f>
        <v>0</v>
      </c>
      <c r="R429" s="72" t="s">
        <v>43</v>
      </c>
      <c r="S429" s="72" t="s">
        <v>30</v>
      </c>
      <c r="T429" s="76" t="s">
        <v>51</v>
      </c>
    </row>
    <row r="430" spans="5:20" x14ac:dyDescent="0.3">
      <c r="E430" s="71" t="s">
        <v>3116</v>
      </c>
      <c r="F430" s="72" t="s">
        <v>4403</v>
      </c>
      <c r="G430" s="72" t="s">
        <v>6405</v>
      </c>
      <c r="H430" s="72" t="s">
        <v>26</v>
      </c>
      <c r="I430" s="72" t="s">
        <v>8031</v>
      </c>
      <c r="J430" s="72" t="s">
        <v>8024</v>
      </c>
      <c r="K430" s="72">
        <v>131.79</v>
      </c>
      <c r="L430" s="75">
        <v>45569</v>
      </c>
      <c r="M430" s="72" t="str">
        <f>TEXT(Table157[[#This Row],[Billing_Date]],"YYYY")</f>
        <v>2024</v>
      </c>
      <c r="N430" s="72" t="s">
        <v>49</v>
      </c>
      <c r="O430" s="72">
        <f>IF(Table157[[#This Row],[Payment_Status]]="Paid",1,0)</f>
        <v>0</v>
      </c>
      <c r="P430" s="72">
        <f>IF(Table157[[#This Row],[Payment_Status]]="Unpaid",1,0)</f>
        <v>1</v>
      </c>
      <c r="Q430" s="72">
        <f>IF(Table157[[#This Row],[Payment_Status]]="Pending",1,0)</f>
        <v>0</v>
      </c>
      <c r="R430" s="72" t="s">
        <v>29</v>
      </c>
      <c r="S430" s="72" t="s">
        <v>44</v>
      </c>
      <c r="T430" s="76" t="s">
        <v>51</v>
      </c>
    </row>
    <row r="431" spans="5:20" x14ac:dyDescent="0.3">
      <c r="E431" s="71" t="s">
        <v>816</v>
      </c>
      <c r="F431" s="72" t="s">
        <v>4404</v>
      </c>
      <c r="G431" s="72" t="s">
        <v>6406</v>
      </c>
      <c r="H431" s="72" t="s">
        <v>35</v>
      </c>
      <c r="I431" s="72" t="s">
        <v>8029</v>
      </c>
      <c r="J431" s="72" t="s">
        <v>8020</v>
      </c>
      <c r="K431" s="72">
        <v>1512.24</v>
      </c>
      <c r="L431" s="75">
        <v>45640</v>
      </c>
      <c r="M431" s="72" t="str">
        <f>TEXT(Table157[[#This Row],[Billing_Date]],"YYYY")</f>
        <v>2024</v>
      </c>
      <c r="N431" s="72" t="s">
        <v>49</v>
      </c>
      <c r="O431" s="72">
        <f>IF(Table157[[#This Row],[Payment_Status]]="Paid",1,0)</f>
        <v>0</v>
      </c>
      <c r="P431" s="72">
        <f>IF(Table157[[#This Row],[Payment_Status]]="Unpaid",1,0)</f>
        <v>1</v>
      </c>
      <c r="Q431" s="72">
        <f>IF(Table157[[#This Row],[Payment_Status]]="Pending",1,0)</f>
        <v>0</v>
      </c>
      <c r="R431" s="72" t="s">
        <v>50</v>
      </c>
      <c r="S431" s="72" t="s">
        <v>44</v>
      </c>
      <c r="T431" s="76" t="s">
        <v>63</v>
      </c>
    </row>
    <row r="432" spans="5:20" x14ac:dyDescent="0.3">
      <c r="E432" s="71" t="s">
        <v>818</v>
      </c>
      <c r="F432" s="72" t="s">
        <v>4405</v>
      </c>
      <c r="G432" s="72" t="s">
        <v>6407</v>
      </c>
      <c r="H432" s="72" t="s">
        <v>35</v>
      </c>
      <c r="I432" s="72" t="s">
        <v>8031</v>
      </c>
      <c r="J432" s="72" t="s">
        <v>8024</v>
      </c>
      <c r="K432" s="72">
        <v>561.25</v>
      </c>
      <c r="L432" s="75">
        <v>45779</v>
      </c>
      <c r="M432" s="72" t="str">
        <f>TEXT(Table157[[#This Row],[Billing_Date]],"YYYY")</f>
        <v>2025</v>
      </c>
      <c r="N432" s="72" t="s">
        <v>28</v>
      </c>
      <c r="O432" s="72">
        <f>IF(Table157[[#This Row],[Payment_Status]]="Paid",1,0)</f>
        <v>1</v>
      </c>
      <c r="P432" s="72">
        <f>IF(Table157[[#This Row],[Payment_Status]]="Unpaid",1,0)</f>
        <v>0</v>
      </c>
      <c r="Q432" s="72">
        <f>IF(Table157[[#This Row],[Payment_Status]]="Pending",1,0)</f>
        <v>0</v>
      </c>
      <c r="R432" s="72" t="s">
        <v>43</v>
      </c>
      <c r="S432" s="72" t="s">
        <v>30</v>
      </c>
      <c r="T432" s="76" t="s">
        <v>31</v>
      </c>
    </row>
    <row r="433" spans="5:20" x14ac:dyDescent="0.3">
      <c r="E433" s="71" t="s">
        <v>820</v>
      </c>
      <c r="F433" s="72" t="s">
        <v>4406</v>
      </c>
      <c r="G433" s="72" t="s">
        <v>6408</v>
      </c>
      <c r="H433" s="72" t="s">
        <v>35</v>
      </c>
      <c r="I433" s="72" t="s">
        <v>8031</v>
      </c>
      <c r="J433" s="72" t="s">
        <v>8024</v>
      </c>
      <c r="K433" s="72">
        <v>721.67</v>
      </c>
      <c r="L433" s="75">
        <v>45804</v>
      </c>
      <c r="M433" s="72" t="str">
        <f>TEXT(Table157[[#This Row],[Billing_Date]],"YYYY")</f>
        <v>2025</v>
      </c>
      <c r="N433" s="72" t="s">
        <v>37</v>
      </c>
      <c r="O433" s="72">
        <f>IF(Table157[[#This Row],[Payment_Status]]="Paid",1,0)</f>
        <v>0</v>
      </c>
      <c r="P433" s="72">
        <f>IF(Table157[[#This Row],[Payment_Status]]="Unpaid",1,0)</f>
        <v>0</v>
      </c>
      <c r="Q433" s="72">
        <f>IF(Table157[[#This Row],[Payment_Status]]="Pending",1,0)</f>
        <v>1</v>
      </c>
      <c r="R433" s="72" t="s">
        <v>50</v>
      </c>
      <c r="S433" s="72" t="s">
        <v>44</v>
      </c>
      <c r="T433" s="76" t="s">
        <v>31</v>
      </c>
    </row>
    <row r="434" spans="5:20" x14ac:dyDescent="0.3">
      <c r="E434" s="71" t="s">
        <v>822</v>
      </c>
      <c r="F434" s="72" t="s">
        <v>4407</v>
      </c>
      <c r="G434" s="72" t="s">
        <v>6409</v>
      </c>
      <c r="H434" s="72" t="s">
        <v>35</v>
      </c>
      <c r="I434" s="72" t="s">
        <v>8028</v>
      </c>
      <c r="J434" s="72" t="s">
        <v>8022</v>
      </c>
      <c r="K434" s="72">
        <v>1360.14</v>
      </c>
      <c r="L434" s="75">
        <v>45515</v>
      </c>
      <c r="M434" s="72" t="str">
        <f>TEXT(Table157[[#This Row],[Billing_Date]],"YYYY")</f>
        <v>2024</v>
      </c>
      <c r="N434" s="72" t="s">
        <v>28</v>
      </c>
      <c r="O434" s="72">
        <f>IF(Table157[[#This Row],[Payment_Status]]="Paid",1,0)</f>
        <v>1</v>
      </c>
      <c r="P434" s="72">
        <f>IF(Table157[[#This Row],[Payment_Status]]="Unpaid",1,0)</f>
        <v>0</v>
      </c>
      <c r="Q434" s="72">
        <f>IF(Table157[[#This Row],[Payment_Status]]="Pending",1,0)</f>
        <v>0</v>
      </c>
      <c r="R434" s="72" t="s">
        <v>29</v>
      </c>
      <c r="S434" s="72" t="s">
        <v>39</v>
      </c>
      <c r="T434" s="76" t="s">
        <v>45</v>
      </c>
    </row>
    <row r="435" spans="5:20" x14ac:dyDescent="0.3">
      <c r="E435" s="71" t="s">
        <v>824</v>
      </c>
      <c r="F435" s="72" t="s">
        <v>4408</v>
      </c>
      <c r="G435" s="72" t="s">
        <v>6410</v>
      </c>
      <c r="H435" s="72" t="s">
        <v>30</v>
      </c>
      <c r="I435" s="72" t="s">
        <v>8029</v>
      </c>
      <c r="J435" s="72" t="s">
        <v>8020</v>
      </c>
      <c r="K435" s="72">
        <v>973.91</v>
      </c>
      <c r="L435" s="75">
        <v>45830</v>
      </c>
      <c r="M435" s="72" t="str">
        <f>TEXT(Table157[[#This Row],[Billing_Date]],"YYYY")</f>
        <v>2025</v>
      </c>
      <c r="N435" s="72" t="s">
        <v>37</v>
      </c>
      <c r="O435" s="72">
        <f>IF(Table157[[#This Row],[Payment_Status]]="Paid",1,0)</f>
        <v>0</v>
      </c>
      <c r="P435" s="72">
        <f>IF(Table157[[#This Row],[Payment_Status]]="Unpaid",1,0)</f>
        <v>0</v>
      </c>
      <c r="Q435" s="72">
        <f>IF(Table157[[#This Row],[Payment_Status]]="Pending",1,0)</f>
        <v>1</v>
      </c>
      <c r="R435" s="72" t="s">
        <v>50</v>
      </c>
      <c r="S435" s="72" t="s">
        <v>39</v>
      </c>
      <c r="T435" s="76" t="s">
        <v>85</v>
      </c>
    </row>
    <row r="436" spans="5:20" x14ac:dyDescent="0.3">
      <c r="E436" s="71" t="s">
        <v>826</v>
      </c>
      <c r="F436" s="72" t="s">
        <v>4409</v>
      </c>
      <c r="G436" s="72" t="s">
        <v>6411</v>
      </c>
      <c r="H436" s="72" t="s">
        <v>35</v>
      </c>
      <c r="I436" s="72" t="s">
        <v>8031</v>
      </c>
      <c r="J436" s="72" t="s">
        <v>8024</v>
      </c>
      <c r="K436" s="72">
        <v>1188.1400000000001</v>
      </c>
      <c r="L436" s="75">
        <v>45593</v>
      </c>
      <c r="M436" s="72" t="str">
        <f>TEXT(Table157[[#This Row],[Billing_Date]],"YYYY")</f>
        <v>2024</v>
      </c>
      <c r="N436" s="72" t="s">
        <v>37</v>
      </c>
      <c r="O436" s="72">
        <f>IF(Table157[[#This Row],[Payment_Status]]="Paid",1,0)</f>
        <v>0</v>
      </c>
      <c r="P436" s="72">
        <f>IF(Table157[[#This Row],[Payment_Status]]="Unpaid",1,0)</f>
        <v>0</v>
      </c>
      <c r="Q436" s="72">
        <f>IF(Table157[[#This Row],[Payment_Status]]="Pending",1,0)</f>
        <v>1</v>
      </c>
      <c r="R436" s="72" t="s">
        <v>29</v>
      </c>
      <c r="S436" s="72" t="s">
        <v>39</v>
      </c>
      <c r="T436" s="76" t="s">
        <v>63</v>
      </c>
    </row>
    <row r="437" spans="5:20" x14ac:dyDescent="0.3">
      <c r="E437" s="71" t="s">
        <v>828</v>
      </c>
      <c r="F437" s="72" t="s">
        <v>4410</v>
      </c>
      <c r="G437" s="72" t="s">
        <v>6412</v>
      </c>
      <c r="H437" s="72" t="s">
        <v>30</v>
      </c>
      <c r="I437" s="72" t="s">
        <v>8030</v>
      </c>
      <c r="J437" s="72" t="s">
        <v>8023</v>
      </c>
      <c r="K437" s="72">
        <v>1611.14</v>
      </c>
      <c r="L437" s="75">
        <v>45723</v>
      </c>
      <c r="M437" s="72" t="str">
        <f>TEXT(Table157[[#This Row],[Billing_Date]],"YYYY")</f>
        <v>2025</v>
      </c>
      <c r="N437" s="72" t="s">
        <v>28</v>
      </c>
      <c r="O437" s="72">
        <f>IF(Table157[[#This Row],[Payment_Status]]="Paid",1,0)</f>
        <v>1</v>
      </c>
      <c r="P437" s="72">
        <f>IF(Table157[[#This Row],[Payment_Status]]="Unpaid",1,0)</f>
        <v>0</v>
      </c>
      <c r="Q437" s="72">
        <f>IF(Table157[[#This Row],[Payment_Status]]="Pending",1,0)</f>
        <v>0</v>
      </c>
      <c r="R437" s="72" t="s">
        <v>58</v>
      </c>
      <c r="S437" s="72" t="s">
        <v>44</v>
      </c>
      <c r="T437" s="76" t="s">
        <v>31</v>
      </c>
    </row>
    <row r="438" spans="5:20" x14ac:dyDescent="0.3">
      <c r="E438" s="71" t="s">
        <v>830</v>
      </c>
      <c r="F438" s="72" t="s">
        <v>4411</v>
      </c>
      <c r="G438" s="72" t="s">
        <v>6413</v>
      </c>
      <c r="H438" s="72" t="s">
        <v>26</v>
      </c>
      <c r="I438" s="72" t="s">
        <v>8031</v>
      </c>
      <c r="J438" s="72" t="s">
        <v>8024</v>
      </c>
      <c r="K438" s="72">
        <v>1081.6600000000001</v>
      </c>
      <c r="L438" s="75">
        <v>45781</v>
      </c>
      <c r="M438" s="72" t="str">
        <f>TEXT(Table157[[#This Row],[Billing_Date]],"YYYY")</f>
        <v>2025</v>
      </c>
      <c r="N438" s="72" t="s">
        <v>49</v>
      </c>
      <c r="O438" s="72">
        <f>IF(Table157[[#This Row],[Payment_Status]]="Paid",1,0)</f>
        <v>0</v>
      </c>
      <c r="P438" s="72">
        <f>IF(Table157[[#This Row],[Payment_Status]]="Unpaid",1,0)</f>
        <v>1</v>
      </c>
      <c r="Q438" s="72">
        <f>IF(Table157[[#This Row],[Payment_Status]]="Pending",1,0)</f>
        <v>0</v>
      </c>
      <c r="R438" s="72" t="s">
        <v>58</v>
      </c>
      <c r="S438" s="72" t="s">
        <v>30</v>
      </c>
      <c r="T438" s="76" t="s">
        <v>51</v>
      </c>
    </row>
    <row r="439" spans="5:20" x14ac:dyDescent="0.3">
      <c r="E439" s="71" t="s">
        <v>832</v>
      </c>
      <c r="F439" s="72" t="s">
        <v>4412</v>
      </c>
      <c r="G439" s="72" t="s">
        <v>6414</v>
      </c>
      <c r="H439" s="72" t="s">
        <v>30</v>
      </c>
      <c r="I439" s="72" t="s">
        <v>8030</v>
      </c>
      <c r="J439" s="72" t="s">
        <v>8023</v>
      </c>
      <c r="K439" s="72">
        <v>557.62</v>
      </c>
      <c r="L439" s="75">
        <v>45822</v>
      </c>
      <c r="M439" s="72" t="str">
        <f>TEXT(Table157[[#This Row],[Billing_Date]],"YYYY")</f>
        <v>2025</v>
      </c>
      <c r="N439" s="72" t="s">
        <v>28</v>
      </c>
      <c r="O439" s="72">
        <f>IF(Table157[[#This Row],[Payment_Status]]="Paid",1,0)</f>
        <v>1</v>
      </c>
      <c r="P439" s="72">
        <f>IF(Table157[[#This Row],[Payment_Status]]="Unpaid",1,0)</f>
        <v>0</v>
      </c>
      <c r="Q439" s="72">
        <f>IF(Table157[[#This Row],[Payment_Status]]="Pending",1,0)</f>
        <v>0</v>
      </c>
      <c r="R439" s="72" t="s">
        <v>58</v>
      </c>
      <c r="S439" s="72" t="s">
        <v>30</v>
      </c>
      <c r="T439" s="76" t="s">
        <v>51</v>
      </c>
    </row>
    <row r="440" spans="5:20" x14ac:dyDescent="0.3">
      <c r="E440" s="71" t="s">
        <v>2816</v>
      </c>
      <c r="F440" s="72" t="s">
        <v>4413</v>
      </c>
      <c r="G440" s="72" t="s">
        <v>6415</v>
      </c>
      <c r="H440" s="72" t="s">
        <v>35</v>
      </c>
      <c r="I440" s="72" t="s">
        <v>8028</v>
      </c>
      <c r="J440" s="72" t="s">
        <v>8022</v>
      </c>
      <c r="K440" s="72">
        <v>3352.49</v>
      </c>
      <c r="L440" s="75">
        <v>45768</v>
      </c>
      <c r="M440" s="72" t="str">
        <f>TEXT(Table157[[#This Row],[Billing_Date]],"YYYY")</f>
        <v>2025</v>
      </c>
      <c r="N440" s="72" t="s">
        <v>49</v>
      </c>
      <c r="O440" s="72">
        <f>IF(Table157[[#This Row],[Payment_Status]]="Paid",1,0)</f>
        <v>0</v>
      </c>
      <c r="P440" s="72">
        <f>IF(Table157[[#This Row],[Payment_Status]]="Unpaid",1,0)</f>
        <v>1</v>
      </c>
      <c r="Q440" s="72">
        <f>IF(Table157[[#This Row],[Payment_Status]]="Pending",1,0)</f>
        <v>0</v>
      </c>
      <c r="R440" s="72" t="s">
        <v>43</v>
      </c>
      <c r="S440" s="72" t="s">
        <v>39</v>
      </c>
      <c r="T440" s="76" t="s">
        <v>63</v>
      </c>
    </row>
    <row r="441" spans="5:20" x14ac:dyDescent="0.3">
      <c r="E441" s="71" t="s">
        <v>836</v>
      </c>
      <c r="F441" s="72" t="s">
        <v>4414</v>
      </c>
      <c r="G441" s="72" t="s">
        <v>6416</v>
      </c>
      <c r="H441" s="72" t="s">
        <v>30</v>
      </c>
      <c r="I441" s="72" t="s">
        <v>8031</v>
      </c>
      <c r="J441" s="72" t="s">
        <v>8024</v>
      </c>
      <c r="K441" s="72">
        <v>718.17</v>
      </c>
      <c r="L441" s="75">
        <v>45683</v>
      </c>
      <c r="M441" s="72" t="str">
        <f>TEXT(Table157[[#This Row],[Billing_Date]],"YYYY")</f>
        <v>2025</v>
      </c>
      <c r="N441" s="72" t="s">
        <v>37</v>
      </c>
      <c r="O441" s="72">
        <f>IF(Table157[[#This Row],[Payment_Status]]="Paid",1,0)</f>
        <v>0</v>
      </c>
      <c r="P441" s="72">
        <f>IF(Table157[[#This Row],[Payment_Status]]="Unpaid",1,0)</f>
        <v>0</v>
      </c>
      <c r="Q441" s="72">
        <f>IF(Table157[[#This Row],[Payment_Status]]="Pending",1,0)</f>
        <v>1</v>
      </c>
      <c r="R441" s="72" t="s">
        <v>38</v>
      </c>
      <c r="S441" s="72" t="s">
        <v>30</v>
      </c>
      <c r="T441" s="76" t="s">
        <v>31</v>
      </c>
    </row>
    <row r="442" spans="5:20" x14ac:dyDescent="0.3">
      <c r="E442" s="71" t="s">
        <v>838</v>
      </c>
      <c r="F442" s="72" t="s">
        <v>4415</v>
      </c>
      <c r="G442" s="72" t="s">
        <v>6417</v>
      </c>
      <c r="H442" s="72" t="s">
        <v>35</v>
      </c>
      <c r="I442" s="72" t="s">
        <v>8026</v>
      </c>
      <c r="J442" s="72" t="s">
        <v>8021</v>
      </c>
      <c r="K442" s="72">
        <v>1862.29</v>
      </c>
      <c r="L442" s="75">
        <v>45767</v>
      </c>
      <c r="M442" s="72" t="str">
        <f>TEXT(Table157[[#This Row],[Billing_Date]],"YYYY")</f>
        <v>2025</v>
      </c>
      <c r="N442" s="72" t="s">
        <v>37</v>
      </c>
      <c r="O442" s="72">
        <f>IF(Table157[[#This Row],[Payment_Status]]="Paid",1,0)</f>
        <v>0</v>
      </c>
      <c r="P442" s="72">
        <f>IF(Table157[[#This Row],[Payment_Status]]="Unpaid",1,0)</f>
        <v>0</v>
      </c>
      <c r="Q442" s="72">
        <f>IF(Table157[[#This Row],[Payment_Status]]="Pending",1,0)</f>
        <v>1</v>
      </c>
      <c r="R442" s="72" t="s">
        <v>29</v>
      </c>
      <c r="S442" s="72" t="s">
        <v>44</v>
      </c>
      <c r="T442" s="76" t="s">
        <v>45</v>
      </c>
    </row>
    <row r="443" spans="5:20" x14ac:dyDescent="0.3">
      <c r="E443" s="71" t="s">
        <v>840</v>
      </c>
      <c r="F443" s="72" t="s">
        <v>4416</v>
      </c>
      <c r="G443" s="72" t="s">
        <v>6418</v>
      </c>
      <c r="H443" s="72" t="s">
        <v>26</v>
      </c>
      <c r="I443" s="72" t="s">
        <v>8028</v>
      </c>
      <c r="J443" s="72" t="s">
        <v>8022</v>
      </c>
      <c r="K443" s="72">
        <v>2136.36</v>
      </c>
      <c r="L443" s="75">
        <v>45729</v>
      </c>
      <c r="M443" s="72" t="str">
        <f>TEXT(Table157[[#This Row],[Billing_Date]],"YYYY")</f>
        <v>2025</v>
      </c>
      <c r="N443" s="72" t="s">
        <v>28</v>
      </c>
      <c r="O443" s="72">
        <f>IF(Table157[[#This Row],[Payment_Status]]="Paid",1,0)</f>
        <v>1</v>
      </c>
      <c r="P443" s="72">
        <f>IF(Table157[[#This Row],[Payment_Status]]="Unpaid",1,0)</f>
        <v>0</v>
      </c>
      <c r="Q443" s="72">
        <f>IF(Table157[[#This Row],[Payment_Status]]="Pending",1,0)</f>
        <v>0</v>
      </c>
      <c r="R443" s="72" t="s">
        <v>38</v>
      </c>
      <c r="S443" s="72" t="s">
        <v>30</v>
      </c>
      <c r="T443" s="76" t="s">
        <v>85</v>
      </c>
    </row>
    <row r="444" spans="5:20" x14ac:dyDescent="0.3">
      <c r="E444" s="71" t="s">
        <v>842</v>
      </c>
      <c r="F444" s="72" t="s">
        <v>4417</v>
      </c>
      <c r="G444" s="72" t="s">
        <v>6419</v>
      </c>
      <c r="H444" s="72" t="s">
        <v>30</v>
      </c>
      <c r="I444" s="72" t="s">
        <v>8030</v>
      </c>
      <c r="J444" s="72" t="s">
        <v>8023</v>
      </c>
      <c r="K444" s="72">
        <v>2201.54</v>
      </c>
      <c r="L444" s="75">
        <v>45796</v>
      </c>
      <c r="M444" s="72" t="str">
        <f>TEXT(Table157[[#This Row],[Billing_Date]],"YYYY")</f>
        <v>2025</v>
      </c>
      <c r="N444" s="72" t="s">
        <v>49</v>
      </c>
      <c r="O444" s="72">
        <f>IF(Table157[[#This Row],[Payment_Status]]="Paid",1,0)</f>
        <v>0</v>
      </c>
      <c r="P444" s="72">
        <f>IF(Table157[[#This Row],[Payment_Status]]="Unpaid",1,0)</f>
        <v>1</v>
      </c>
      <c r="Q444" s="72">
        <f>IF(Table157[[#This Row],[Payment_Status]]="Pending",1,0)</f>
        <v>0</v>
      </c>
      <c r="R444" s="72" t="s">
        <v>43</v>
      </c>
      <c r="S444" s="72" t="s">
        <v>44</v>
      </c>
      <c r="T444" s="76" t="s">
        <v>45</v>
      </c>
    </row>
    <row r="445" spans="5:20" x14ac:dyDescent="0.3">
      <c r="E445" s="71" t="s">
        <v>844</v>
      </c>
      <c r="F445" s="72" t="s">
        <v>4418</v>
      </c>
      <c r="G445" s="72" t="s">
        <v>6420</v>
      </c>
      <c r="H445" s="72" t="s">
        <v>30</v>
      </c>
      <c r="I445" s="72" t="s">
        <v>8027</v>
      </c>
      <c r="J445" s="72" t="s">
        <v>8022</v>
      </c>
      <c r="K445" s="72">
        <v>2382.9499999999998</v>
      </c>
      <c r="L445" s="75">
        <v>45762</v>
      </c>
      <c r="M445" s="72" t="str">
        <f>TEXT(Table157[[#This Row],[Billing_Date]],"YYYY")</f>
        <v>2025</v>
      </c>
      <c r="N445" s="72" t="s">
        <v>28</v>
      </c>
      <c r="O445" s="72">
        <f>IF(Table157[[#This Row],[Payment_Status]]="Paid",1,0)</f>
        <v>1</v>
      </c>
      <c r="P445" s="72">
        <f>IF(Table157[[#This Row],[Payment_Status]]="Unpaid",1,0)</f>
        <v>0</v>
      </c>
      <c r="Q445" s="72">
        <f>IF(Table157[[#This Row],[Payment_Status]]="Pending",1,0)</f>
        <v>0</v>
      </c>
      <c r="R445" s="72" t="s">
        <v>50</v>
      </c>
      <c r="S445" s="72" t="s">
        <v>39</v>
      </c>
      <c r="T445" s="76" t="s">
        <v>31</v>
      </c>
    </row>
    <row r="446" spans="5:20" x14ac:dyDescent="0.3">
      <c r="E446" s="71" t="s">
        <v>2925</v>
      </c>
      <c r="F446" s="72" t="s">
        <v>4419</v>
      </c>
      <c r="G446" s="72" t="s">
        <v>6421</v>
      </c>
      <c r="H446" s="72" t="s">
        <v>35</v>
      </c>
      <c r="I446" s="72" t="s">
        <v>8031</v>
      </c>
      <c r="J446" s="72" t="s">
        <v>8024</v>
      </c>
      <c r="K446" s="72">
        <v>1094.31</v>
      </c>
      <c r="L446" s="75">
        <v>45607</v>
      </c>
      <c r="M446" s="72" t="str">
        <f>TEXT(Table157[[#This Row],[Billing_Date]],"YYYY")</f>
        <v>2024</v>
      </c>
      <c r="N446" s="72" t="s">
        <v>37</v>
      </c>
      <c r="O446" s="72">
        <f>IF(Table157[[#This Row],[Payment_Status]]="Paid",1,0)</f>
        <v>0</v>
      </c>
      <c r="P446" s="72">
        <f>IF(Table157[[#This Row],[Payment_Status]]="Unpaid",1,0)</f>
        <v>0</v>
      </c>
      <c r="Q446" s="72">
        <f>IF(Table157[[#This Row],[Payment_Status]]="Pending",1,0)</f>
        <v>1</v>
      </c>
      <c r="R446" s="72" t="s">
        <v>38</v>
      </c>
      <c r="S446" s="72" t="s">
        <v>30</v>
      </c>
      <c r="T446" s="76" t="s">
        <v>45</v>
      </c>
    </row>
    <row r="447" spans="5:20" x14ac:dyDescent="0.3">
      <c r="E447" s="71" t="s">
        <v>848</v>
      </c>
      <c r="F447" s="72" t="s">
        <v>4420</v>
      </c>
      <c r="G447" s="72" t="s">
        <v>6422</v>
      </c>
      <c r="H447" s="72" t="s">
        <v>26</v>
      </c>
      <c r="I447" s="72" t="s">
        <v>8029</v>
      </c>
      <c r="J447" s="72" t="s">
        <v>8020</v>
      </c>
      <c r="K447" s="72">
        <v>2267.7800000000002</v>
      </c>
      <c r="L447" s="75">
        <v>45781</v>
      </c>
      <c r="M447" s="72" t="str">
        <f>TEXT(Table157[[#This Row],[Billing_Date]],"YYYY")</f>
        <v>2025</v>
      </c>
      <c r="N447" s="72" t="s">
        <v>49</v>
      </c>
      <c r="O447" s="72">
        <f>IF(Table157[[#This Row],[Payment_Status]]="Paid",1,0)</f>
        <v>0</v>
      </c>
      <c r="P447" s="72">
        <f>IF(Table157[[#This Row],[Payment_Status]]="Unpaid",1,0)</f>
        <v>1</v>
      </c>
      <c r="Q447" s="72">
        <f>IF(Table157[[#This Row],[Payment_Status]]="Pending",1,0)</f>
        <v>0</v>
      </c>
      <c r="R447" s="72" t="s">
        <v>50</v>
      </c>
      <c r="S447" s="72" t="s">
        <v>44</v>
      </c>
      <c r="T447" s="76" t="s">
        <v>51</v>
      </c>
    </row>
    <row r="448" spans="5:20" x14ac:dyDescent="0.3">
      <c r="E448" s="71" t="s">
        <v>2648</v>
      </c>
      <c r="F448" s="72" t="s">
        <v>4421</v>
      </c>
      <c r="G448" s="72" t="s">
        <v>6423</v>
      </c>
      <c r="H448" s="72" t="s">
        <v>26</v>
      </c>
      <c r="I448" s="72" t="s">
        <v>8029</v>
      </c>
      <c r="J448" s="72" t="s">
        <v>8020</v>
      </c>
      <c r="K448" s="72">
        <v>3586.77</v>
      </c>
      <c r="L448" s="75">
        <v>45824</v>
      </c>
      <c r="M448" s="72" t="str">
        <f>TEXT(Table157[[#This Row],[Billing_Date]],"YYYY")</f>
        <v>2025</v>
      </c>
      <c r="N448" s="72" t="s">
        <v>37</v>
      </c>
      <c r="O448" s="72">
        <f>IF(Table157[[#This Row],[Payment_Status]]="Paid",1,0)</f>
        <v>0</v>
      </c>
      <c r="P448" s="72">
        <f>IF(Table157[[#This Row],[Payment_Status]]="Unpaid",1,0)</f>
        <v>0</v>
      </c>
      <c r="Q448" s="72">
        <f>IF(Table157[[#This Row],[Payment_Status]]="Pending",1,0)</f>
        <v>1</v>
      </c>
      <c r="R448" s="72" t="s">
        <v>38</v>
      </c>
      <c r="S448" s="72" t="s">
        <v>39</v>
      </c>
      <c r="T448" s="76" t="s">
        <v>63</v>
      </c>
    </row>
    <row r="449" spans="5:20" x14ac:dyDescent="0.3">
      <c r="E449" s="71" t="s">
        <v>852</v>
      </c>
      <c r="F449" s="72" t="s">
        <v>4422</v>
      </c>
      <c r="G449" s="72" t="s">
        <v>6424</v>
      </c>
      <c r="H449" s="72" t="s">
        <v>30</v>
      </c>
      <c r="I449" s="72" t="s">
        <v>8030</v>
      </c>
      <c r="J449" s="72" t="s">
        <v>8023</v>
      </c>
      <c r="K449" s="72">
        <v>693.94</v>
      </c>
      <c r="L449" s="75">
        <v>45853</v>
      </c>
      <c r="M449" s="72" t="str">
        <f>TEXT(Table157[[#This Row],[Billing_Date]],"YYYY")</f>
        <v>2025</v>
      </c>
      <c r="N449" s="72" t="s">
        <v>49</v>
      </c>
      <c r="O449" s="72">
        <f>IF(Table157[[#This Row],[Payment_Status]]="Paid",1,0)</f>
        <v>0</v>
      </c>
      <c r="P449" s="72">
        <f>IF(Table157[[#This Row],[Payment_Status]]="Unpaid",1,0)</f>
        <v>1</v>
      </c>
      <c r="Q449" s="72">
        <f>IF(Table157[[#This Row],[Payment_Status]]="Pending",1,0)</f>
        <v>0</v>
      </c>
      <c r="R449" s="72" t="s">
        <v>58</v>
      </c>
      <c r="S449" s="72" t="s">
        <v>44</v>
      </c>
      <c r="T449" s="76" t="s">
        <v>45</v>
      </c>
    </row>
    <row r="450" spans="5:20" x14ac:dyDescent="0.3">
      <c r="E450" s="71" t="s">
        <v>854</v>
      </c>
      <c r="F450" s="72" t="s">
        <v>4423</v>
      </c>
      <c r="G450" s="72" t="s">
        <v>6425</v>
      </c>
      <c r="H450" s="72" t="s">
        <v>35</v>
      </c>
      <c r="I450" s="72" t="s">
        <v>8030</v>
      </c>
      <c r="J450" s="72" t="s">
        <v>8023</v>
      </c>
      <c r="K450" s="72">
        <v>2084.29</v>
      </c>
      <c r="L450" s="75">
        <v>45781</v>
      </c>
      <c r="M450" s="72" t="str">
        <f>TEXT(Table157[[#This Row],[Billing_Date]],"YYYY")</f>
        <v>2025</v>
      </c>
      <c r="N450" s="72" t="s">
        <v>28</v>
      </c>
      <c r="O450" s="72">
        <f>IF(Table157[[#This Row],[Payment_Status]]="Paid",1,0)</f>
        <v>1</v>
      </c>
      <c r="P450" s="72">
        <f>IF(Table157[[#This Row],[Payment_Status]]="Unpaid",1,0)</f>
        <v>0</v>
      </c>
      <c r="Q450" s="72">
        <f>IF(Table157[[#This Row],[Payment_Status]]="Pending",1,0)</f>
        <v>0</v>
      </c>
      <c r="R450" s="72" t="s">
        <v>58</v>
      </c>
      <c r="S450" s="72" t="s">
        <v>39</v>
      </c>
      <c r="T450" s="76" t="s">
        <v>63</v>
      </c>
    </row>
    <row r="451" spans="5:20" x14ac:dyDescent="0.3">
      <c r="E451" s="71" t="s">
        <v>3289</v>
      </c>
      <c r="F451" s="72" t="s">
        <v>4424</v>
      </c>
      <c r="G451" s="72" t="s">
        <v>6426</v>
      </c>
      <c r="H451" s="72" t="s">
        <v>26</v>
      </c>
      <c r="I451" s="72" t="s">
        <v>8025</v>
      </c>
      <c r="J451" s="72" t="s">
        <v>8020</v>
      </c>
      <c r="K451" s="72">
        <v>415.43</v>
      </c>
      <c r="L451" s="75">
        <v>45547</v>
      </c>
      <c r="M451" s="72" t="str">
        <f>TEXT(Table157[[#This Row],[Billing_Date]],"YYYY")</f>
        <v>2024</v>
      </c>
      <c r="N451" s="72" t="s">
        <v>49</v>
      </c>
      <c r="O451" s="72">
        <f>IF(Table157[[#This Row],[Payment_Status]]="Paid",1,0)</f>
        <v>0</v>
      </c>
      <c r="P451" s="72">
        <f>IF(Table157[[#This Row],[Payment_Status]]="Unpaid",1,0)</f>
        <v>1</v>
      </c>
      <c r="Q451" s="72">
        <f>IF(Table157[[#This Row],[Payment_Status]]="Pending",1,0)</f>
        <v>0</v>
      </c>
      <c r="R451" s="72" t="s">
        <v>58</v>
      </c>
      <c r="S451" s="72" t="s">
        <v>30</v>
      </c>
      <c r="T451" s="76" t="s">
        <v>63</v>
      </c>
    </row>
    <row r="452" spans="5:20" x14ac:dyDescent="0.3">
      <c r="E452" s="71" t="s">
        <v>858</v>
      </c>
      <c r="F452" s="72" t="s">
        <v>4425</v>
      </c>
      <c r="G452" s="72" t="s">
        <v>6427</v>
      </c>
      <c r="H452" s="72" t="s">
        <v>35</v>
      </c>
      <c r="I452" s="72" t="s">
        <v>8030</v>
      </c>
      <c r="J452" s="72" t="s">
        <v>8023</v>
      </c>
      <c r="K452" s="72">
        <v>633.04999999999995</v>
      </c>
      <c r="L452" s="75">
        <v>45719</v>
      </c>
      <c r="M452" s="72" t="str">
        <f>TEXT(Table157[[#This Row],[Billing_Date]],"YYYY")</f>
        <v>2025</v>
      </c>
      <c r="N452" s="72" t="s">
        <v>37</v>
      </c>
      <c r="O452" s="72">
        <f>IF(Table157[[#This Row],[Payment_Status]]="Paid",1,0)</f>
        <v>0</v>
      </c>
      <c r="P452" s="72">
        <f>IF(Table157[[#This Row],[Payment_Status]]="Unpaid",1,0)</f>
        <v>0</v>
      </c>
      <c r="Q452" s="72">
        <f>IF(Table157[[#This Row],[Payment_Status]]="Pending",1,0)</f>
        <v>1</v>
      </c>
      <c r="R452" s="72" t="s">
        <v>50</v>
      </c>
      <c r="S452" s="72" t="s">
        <v>44</v>
      </c>
      <c r="T452" s="76" t="s">
        <v>63</v>
      </c>
    </row>
    <row r="453" spans="5:20" x14ac:dyDescent="0.3">
      <c r="E453" s="71" t="s">
        <v>860</v>
      </c>
      <c r="F453" s="72" t="s">
        <v>4426</v>
      </c>
      <c r="G453" s="72" t="s">
        <v>6428</v>
      </c>
      <c r="H453" s="72" t="s">
        <v>26</v>
      </c>
      <c r="I453" s="72" t="s">
        <v>8027</v>
      </c>
      <c r="J453" s="72" t="s">
        <v>8022</v>
      </c>
      <c r="K453" s="72">
        <v>2427.89</v>
      </c>
      <c r="L453" s="75">
        <v>45585</v>
      </c>
      <c r="M453" s="72" t="str">
        <f>TEXT(Table157[[#This Row],[Billing_Date]],"YYYY")</f>
        <v>2024</v>
      </c>
      <c r="N453" s="72" t="s">
        <v>49</v>
      </c>
      <c r="O453" s="72">
        <f>IF(Table157[[#This Row],[Payment_Status]]="Paid",1,0)</f>
        <v>0</v>
      </c>
      <c r="P453" s="72">
        <f>IF(Table157[[#This Row],[Payment_Status]]="Unpaid",1,0)</f>
        <v>1</v>
      </c>
      <c r="Q453" s="72">
        <f>IF(Table157[[#This Row],[Payment_Status]]="Pending",1,0)</f>
        <v>0</v>
      </c>
      <c r="R453" s="72" t="s">
        <v>43</v>
      </c>
      <c r="S453" s="72" t="s">
        <v>44</v>
      </c>
      <c r="T453" s="76" t="s">
        <v>85</v>
      </c>
    </row>
    <row r="454" spans="5:20" x14ac:dyDescent="0.3">
      <c r="E454" s="71" t="s">
        <v>862</v>
      </c>
      <c r="F454" s="72" t="s">
        <v>4427</v>
      </c>
      <c r="G454" s="72" t="s">
        <v>6429</v>
      </c>
      <c r="H454" s="72" t="s">
        <v>26</v>
      </c>
      <c r="I454" s="72" t="s">
        <v>8026</v>
      </c>
      <c r="J454" s="72" t="s">
        <v>8021</v>
      </c>
      <c r="K454" s="72">
        <v>2213.8000000000002</v>
      </c>
      <c r="L454" s="75">
        <v>45791</v>
      </c>
      <c r="M454" s="72" t="str">
        <f>TEXT(Table157[[#This Row],[Billing_Date]],"YYYY")</f>
        <v>2025</v>
      </c>
      <c r="N454" s="72" t="s">
        <v>37</v>
      </c>
      <c r="O454" s="72">
        <f>IF(Table157[[#This Row],[Payment_Status]]="Paid",1,0)</f>
        <v>0</v>
      </c>
      <c r="P454" s="72">
        <f>IF(Table157[[#This Row],[Payment_Status]]="Unpaid",1,0)</f>
        <v>0</v>
      </c>
      <c r="Q454" s="72">
        <f>IF(Table157[[#This Row],[Payment_Status]]="Pending",1,0)</f>
        <v>1</v>
      </c>
      <c r="R454" s="72" t="s">
        <v>58</v>
      </c>
      <c r="S454" s="72" t="s">
        <v>44</v>
      </c>
      <c r="T454" s="76" t="s">
        <v>31</v>
      </c>
    </row>
    <row r="455" spans="5:20" x14ac:dyDescent="0.3">
      <c r="E455" s="71" t="s">
        <v>864</v>
      </c>
      <c r="F455" s="72" t="s">
        <v>4428</v>
      </c>
      <c r="G455" s="72" t="s">
        <v>6430</v>
      </c>
      <c r="H455" s="72" t="s">
        <v>26</v>
      </c>
      <c r="I455" s="72" t="s">
        <v>8026</v>
      </c>
      <c r="J455" s="72" t="s">
        <v>8021</v>
      </c>
      <c r="K455" s="72">
        <v>53.32</v>
      </c>
      <c r="L455" s="75">
        <v>45828</v>
      </c>
      <c r="M455" s="72" t="str">
        <f>TEXT(Table157[[#This Row],[Billing_Date]],"YYYY")</f>
        <v>2025</v>
      </c>
      <c r="N455" s="72" t="s">
        <v>49</v>
      </c>
      <c r="O455" s="72">
        <f>IF(Table157[[#This Row],[Payment_Status]]="Paid",1,0)</f>
        <v>0</v>
      </c>
      <c r="P455" s="72">
        <f>IF(Table157[[#This Row],[Payment_Status]]="Unpaid",1,0)</f>
        <v>1</v>
      </c>
      <c r="Q455" s="72">
        <f>IF(Table157[[#This Row],[Payment_Status]]="Pending",1,0)</f>
        <v>0</v>
      </c>
      <c r="R455" s="72" t="s">
        <v>58</v>
      </c>
      <c r="S455" s="72" t="s">
        <v>30</v>
      </c>
      <c r="T455" s="76" t="s">
        <v>85</v>
      </c>
    </row>
    <row r="456" spans="5:20" x14ac:dyDescent="0.3">
      <c r="E456" s="71" t="s">
        <v>866</v>
      </c>
      <c r="F456" s="72" t="s">
        <v>4429</v>
      </c>
      <c r="G456" s="72" t="s">
        <v>6431</v>
      </c>
      <c r="H456" s="72" t="s">
        <v>35</v>
      </c>
      <c r="I456" s="72" t="s">
        <v>8027</v>
      </c>
      <c r="J456" s="72" t="s">
        <v>8022</v>
      </c>
      <c r="K456" s="72">
        <v>2004.85</v>
      </c>
      <c r="L456" s="75">
        <v>45826</v>
      </c>
      <c r="M456" s="72" t="str">
        <f>TEXT(Table157[[#This Row],[Billing_Date]],"YYYY")</f>
        <v>2025</v>
      </c>
      <c r="N456" s="72" t="s">
        <v>28</v>
      </c>
      <c r="O456" s="72">
        <f>IF(Table157[[#This Row],[Payment_Status]]="Paid",1,0)</f>
        <v>1</v>
      </c>
      <c r="P456" s="72">
        <f>IF(Table157[[#This Row],[Payment_Status]]="Unpaid",1,0)</f>
        <v>0</v>
      </c>
      <c r="Q456" s="72">
        <f>IF(Table157[[#This Row],[Payment_Status]]="Pending",1,0)</f>
        <v>0</v>
      </c>
      <c r="R456" s="72" t="s">
        <v>58</v>
      </c>
      <c r="S456" s="72" t="s">
        <v>30</v>
      </c>
      <c r="T456" s="76" t="s">
        <v>45</v>
      </c>
    </row>
    <row r="457" spans="5:20" x14ac:dyDescent="0.3">
      <c r="E457" s="71" t="s">
        <v>868</v>
      </c>
      <c r="F457" s="72" t="s">
        <v>4430</v>
      </c>
      <c r="G457" s="72" t="s">
        <v>6432</v>
      </c>
      <c r="H457" s="72" t="s">
        <v>35</v>
      </c>
      <c r="I457" s="72" t="s">
        <v>8026</v>
      </c>
      <c r="J457" s="72" t="s">
        <v>8021</v>
      </c>
      <c r="K457" s="72">
        <v>524.04</v>
      </c>
      <c r="L457" s="75">
        <v>45768</v>
      </c>
      <c r="M457" s="72" t="str">
        <f>TEXT(Table157[[#This Row],[Billing_Date]],"YYYY")</f>
        <v>2025</v>
      </c>
      <c r="N457" s="72" t="s">
        <v>28</v>
      </c>
      <c r="O457" s="72">
        <f>IF(Table157[[#This Row],[Payment_Status]]="Paid",1,0)</f>
        <v>1</v>
      </c>
      <c r="P457" s="72">
        <f>IF(Table157[[#This Row],[Payment_Status]]="Unpaid",1,0)</f>
        <v>0</v>
      </c>
      <c r="Q457" s="72">
        <f>IF(Table157[[#This Row],[Payment_Status]]="Pending",1,0)</f>
        <v>0</v>
      </c>
      <c r="R457" s="72" t="s">
        <v>29</v>
      </c>
      <c r="S457" s="72" t="s">
        <v>39</v>
      </c>
      <c r="T457" s="76" t="s">
        <v>63</v>
      </c>
    </row>
    <row r="458" spans="5:20" x14ac:dyDescent="0.3">
      <c r="E458" s="71" t="s">
        <v>870</v>
      </c>
      <c r="F458" s="72" t="s">
        <v>4431</v>
      </c>
      <c r="G458" s="72" t="s">
        <v>6433</v>
      </c>
      <c r="H458" s="72" t="s">
        <v>26</v>
      </c>
      <c r="I458" s="72" t="s">
        <v>8031</v>
      </c>
      <c r="J458" s="72" t="s">
        <v>8024</v>
      </c>
      <c r="K458" s="72">
        <v>631.24</v>
      </c>
      <c r="L458" s="75">
        <v>45816</v>
      </c>
      <c r="M458" s="72" t="str">
        <f>TEXT(Table157[[#This Row],[Billing_Date]],"YYYY")</f>
        <v>2025</v>
      </c>
      <c r="N458" s="72" t="s">
        <v>49</v>
      </c>
      <c r="O458" s="72">
        <f>IF(Table157[[#This Row],[Payment_Status]]="Paid",1,0)</f>
        <v>0</v>
      </c>
      <c r="P458" s="72">
        <f>IF(Table157[[#This Row],[Payment_Status]]="Unpaid",1,0)</f>
        <v>1</v>
      </c>
      <c r="Q458" s="72">
        <f>IF(Table157[[#This Row],[Payment_Status]]="Pending",1,0)</f>
        <v>0</v>
      </c>
      <c r="R458" s="72" t="s">
        <v>43</v>
      </c>
      <c r="S458" s="72" t="s">
        <v>39</v>
      </c>
      <c r="T458" s="76" t="s">
        <v>31</v>
      </c>
    </row>
    <row r="459" spans="5:20" x14ac:dyDescent="0.3">
      <c r="E459" s="71" t="s">
        <v>872</v>
      </c>
      <c r="F459" s="72" t="s">
        <v>4432</v>
      </c>
      <c r="G459" s="72" t="s">
        <v>6434</v>
      </c>
      <c r="H459" s="72" t="s">
        <v>30</v>
      </c>
      <c r="I459" s="72" t="s">
        <v>8028</v>
      </c>
      <c r="J459" s="72" t="s">
        <v>8022</v>
      </c>
      <c r="K459" s="72">
        <v>1117.83</v>
      </c>
      <c r="L459" s="75">
        <v>45803</v>
      </c>
      <c r="M459" s="72" t="str">
        <f>TEXT(Table157[[#This Row],[Billing_Date]],"YYYY")</f>
        <v>2025</v>
      </c>
      <c r="N459" s="72" t="s">
        <v>28</v>
      </c>
      <c r="O459" s="72">
        <f>IF(Table157[[#This Row],[Payment_Status]]="Paid",1,0)</f>
        <v>1</v>
      </c>
      <c r="P459" s="72">
        <f>IF(Table157[[#This Row],[Payment_Status]]="Unpaid",1,0)</f>
        <v>0</v>
      </c>
      <c r="Q459" s="72">
        <f>IF(Table157[[#This Row],[Payment_Status]]="Pending",1,0)</f>
        <v>0</v>
      </c>
      <c r="R459" s="72" t="s">
        <v>29</v>
      </c>
      <c r="S459" s="72" t="s">
        <v>39</v>
      </c>
      <c r="T459" s="76" t="s">
        <v>85</v>
      </c>
    </row>
    <row r="460" spans="5:20" x14ac:dyDescent="0.3">
      <c r="E460" s="71" t="s">
        <v>874</v>
      </c>
      <c r="F460" s="72" t="s">
        <v>4433</v>
      </c>
      <c r="G460" s="72" t="s">
        <v>6435</v>
      </c>
      <c r="H460" s="72" t="s">
        <v>26</v>
      </c>
      <c r="I460" s="72" t="s">
        <v>8030</v>
      </c>
      <c r="J460" s="72" t="s">
        <v>8023</v>
      </c>
      <c r="K460" s="72">
        <v>2020.83</v>
      </c>
      <c r="L460" s="75">
        <v>45770</v>
      </c>
      <c r="M460" s="72" t="str">
        <f>TEXT(Table157[[#This Row],[Billing_Date]],"YYYY")</f>
        <v>2025</v>
      </c>
      <c r="N460" s="72" t="s">
        <v>49</v>
      </c>
      <c r="O460" s="72">
        <f>IF(Table157[[#This Row],[Payment_Status]]="Paid",1,0)</f>
        <v>0</v>
      </c>
      <c r="P460" s="72">
        <f>IF(Table157[[#This Row],[Payment_Status]]="Unpaid",1,0)</f>
        <v>1</v>
      </c>
      <c r="Q460" s="72">
        <f>IF(Table157[[#This Row],[Payment_Status]]="Pending",1,0)</f>
        <v>0</v>
      </c>
      <c r="R460" s="72" t="s">
        <v>50</v>
      </c>
      <c r="S460" s="72" t="s">
        <v>30</v>
      </c>
      <c r="T460" s="76" t="s">
        <v>45</v>
      </c>
    </row>
    <row r="461" spans="5:20" x14ac:dyDescent="0.3">
      <c r="E461" s="71" t="s">
        <v>1427</v>
      </c>
      <c r="F461" s="72" t="s">
        <v>4434</v>
      </c>
      <c r="G461" s="72" t="s">
        <v>6436</v>
      </c>
      <c r="H461" s="72" t="s">
        <v>30</v>
      </c>
      <c r="I461" s="72" t="s">
        <v>8027</v>
      </c>
      <c r="J461" s="72" t="s">
        <v>8022</v>
      </c>
      <c r="K461" s="72">
        <v>2121.66</v>
      </c>
      <c r="L461" s="75">
        <v>45860</v>
      </c>
      <c r="M461" s="72" t="str">
        <f>TEXT(Table157[[#This Row],[Billing_Date]],"YYYY")</f>
        <v>2025</v>
      </c>
      <c r="N461" s="72" t="s">
        <v>37</v>
      </c>
      <c r="O461" s="72">
        <f>IF(Table157[[#This Row],[Payment_Status]]="Paid",1,0)</f>
        <v>0</v>
      </c>
      <c r="P461" s="72">
        <f>IF(Table157[[#This Row],[Payment_Status]]="Unpaid",1,0)</f>
        <v>0</v>
      </c>
      <c r="Q461" s="72">
        <f>IF(Table157[[#This Row],[Payment_Status]]="Pending",1,0)</f>
        <v>1</v>
      </c>
      <c r="R461" s="72" t="s">
        <v>58</v>
      </c>
      <c r="S461" s="72" t="s">
        <v>39</v>
      </c>
      <c r="T461" s="76" t="s">
        <v>85</v>
      </c>
    </row>
    <row r="462" spans="5:20" x14ac:dyDescent="0.3">
      <c r="E462" s="71" t="s">
        <v>878</v>
      </c>
      <c r="F462" s="72" t="s">
        <v>4435</v>
      </c>
      <c r="G462" s="72" t="s">
        <v>6437</v>
      </c>
      <c r="H462" s="72" t="s">
        <v>30</v>
      </c>
      <c r="I462" s="72" t="s">
        <v>8025</v>
      </c>
      <c r="J462" s="72" t="s">
        <v>8020</v>
      </c>
      <c r="K462" s="72">
        <v>583.48</v>
      </c>
      <c r="L462" s="75">
        <v>45840</v>
      </c>
      <c r="M462" s="72" t="str">
        <f>TEXT(Table157[[#This Row],[Billing_Date]],"YYYY")</f>
        <v>2025</v>
      </c>
      <c r="N462" s="72" t="s">
        <v>49</v>
      </c>
      <c r="O462" s="72">
        <f>IF(Table157[[#This Row],[Payment_Status]]="Paid",1,0)</f>
        <v>0</v>
      </c>
      <c r="P462" s="72">
        <f>IF(Table157[[#This Row],[Payment_Status]]="Unpaid",1,0)</f>
        <v>1</v>
      </c>
      <c r="Q462" s="72">
        <f>IF(Table157[[#This Row],[Payment_Status]]="Pending",1,0)</f>
        <v>0</v>
      </c>
      <c r="R462" s="72" t="s">
        <v>38</v>
      </c>
      <c r="S462" s="72" t="s">
        <v>44</v>
      </c>
      <c r="T462" s="76" t="s">
        <v>63</v>
      </c>
    </row>
    <row r="463" spans="5:20" x14ac:dyDescent="0.3">
      <c r="E463" s="71" t="s">
        <v>880</v>
      </c>
      <c r="F463" s="72" t="s">
        <v>4436</v>
      </c>
      <c r="G463" s="72" t="s">
        <v>6438</v>
      </c>
      <c r="H463" s="72" t="s">
        <v>30</v>
      </c>
      <c r="I463" s="72" t="s">
        <v>8030</v>
      </c>
      <c r="J463" s="72" t="s">
        <v>8023</v>
      </c>
      <c r="K463" s="72">
        <v>795.07</v>
      </c>
      <c r="L463" s="75">
        <v>45534</v>
      </c>
      <c r="M463" s="72" t="str">
        <f>TEXT(Table157[[#This Row],[Billing_Date]],"YYYY")</f>
        <v>2024</v>
      </c>
      <c r="N463" s="72" t="s">
        <v>49</v>
      </c>
      <c r="O463" s="72">
        <f>IF(Table157[[#This Row],[Payment_Status]]="Paid",1,0)</f>
        <v>0</v>
      </c>
      <c r="P463" s="72">
        <f>IF(Table157[[#This Row],[Payment_Status]]="Unpaid",1,0)</f>
        <v>1</v>
      </c>
      <c r="Q463" s="72">
        <f>IF(Table157[[#This Row],[Payment_Status]]="Pending",1,0)</f>
        <v>0</v>
      </c>
      <c r="R463" s="72" t="s">
        <v>50</v>
      </c>
      <c r="S463" s="72" t="s">
        <v>44</v>
      </c>
      <c r="T463" s="76" t="s">
        <v>85</v>
      </c>
    </row>
    <row r="464" spans="5:20" x14ac:dyDescent="0.3">
      <c r="E464" s="71" t="s">
        <v>882</v>
      </c>
      <c r="F464" s="72" t="s">
        <v>4437</v>
      </c>
      <c r="G464" s="72" t="s">
        <v>6439</v>
      </c>
      <c r="H464" s="72" t="s">
        <v>35</v>
      </c>
      <c r="I464" s="72" t="s">
        <v>8025</v>
      </c>
      <c r="J464" s="72" t="s">
        <v>8020</v>
      </c>
      <c r="K464" s="72">
        <v>3243.87</v>
      </c>
      <c r="L464" s="75">
        <v>45777</v>
      </c>
      <c r="M464" s="72" t="str">
        <f>TEXT(Table157[[#This Row],[Billing_Date]],"YYYY")</f>
        <v>2025</v>
      </c>
      <c r="N464" s="72" t="s">
        <v>37</v>
      </c>
      <c r="O464" s="72">
        <f>IF(Table157[[#This Row],[Payment_Status]]="Paid",1,0)</f>
        <v>0</v>
      </c>
      <c r="P464" s="72">
        <f>IF(Table157[[#This Row],[Payment_Status]]="Unpaid",1,0)</f>
        <v>0</v>
      </c>
      <c r="Q464" s="72">
        <f>IF(Table157[[#This Row],[Payment_Status]]="Pending",1,0)</f>
        <v>1</v>
      </c>
      <c r="R464" s="72" t="s">
        <v>58</v>
      </c>
      <c r="S464" s="72" t="s">
        <v>30</v>
      </c>
      <c r="T464" s="76" t="s">
        <v>31</v>
      </c>
    </row>
    <row r="465" spans="5:20" x14ac:dyDescent="0.3">
      <c r="E465" s="71" t="s">
        <v>884</v>
      </c>
      <c r="F465" s="72" t="s">
        <v>4438</v>
      </c>
      <c r="G465" s="72" t="s">
        <v>6440</v>
      </c>
      <c r="H465" s="72" t="s">
        <v>35</v>
      </c>
      <c r="I465" s="72" t="s">
        <v>8030</v>
      </c>
      <c r="J465" s="72" t="s">
        <v>8023</v>
      </c>
      <c r="K465" s="72">
        <v>600.72</v>
      </c>
      <c r="L465" s="75">
        <v>45618</v>
      </c>
      <c r="M465" s="72" t="str">
        <f>TEXT(Table157[[#This Row],[Billing_Date]],"YYYY")</f>
        <v>2024</v>
      </c>
      <c r="N465" s="72" t="s">
        <v>37</v>
      </c>
      <c r="O465" s="72">
        <f>IF(Table157[[#This Row],[Payment_Status]]="Paid",1,0)</f>
        <v>0</v>
      </c>
      <c r="P465" s="72">
        <f>IF(Table157[[#This Row],[Payment_Status]]="Unpaid",1,0)</f>
        <v>0</v>
      </c>
      <c r="Q465" s="72">
        <f>IF(Table157[[#This Row],[Payment_Status]]="Pending",1,0)</f>
        <v>1</v>
      </c>
      <c r="R465" s="72" t="s">
        <v>38</v>
      </c>
      <c r="S465" s="72" t="s">
        <v>30</v>
      </c>
      <c r="T465" s="76" t="s">
        <v>85</v>
      </c>
    </row>
    <row r="466" spans="5:20" x14ac:dyDescent="0.3">
      <c r="E466" s="71" t="s">
        <v>886</v>
      </c>
      <c r="F466" s="72" t="s">
        <v>6007</v>
      </c>
      <c r="G466" s="72" t="s">
        <v>6441</v>
      </c>
      <c r="H466" s="72" t="s">
        <v>30</v>
      </c>
      <c r="I466" s="72" t="s">
        <v>8026</v>
      </c>
      <c r="J466" s="72" t="s">
        <v>8021</v>
      </c>
      <c r="K466" s="72">
        <v>1375.22</v>
      </c>
      <c r="L466" s="75">
        <v>45796</v>
      </c>
      <c r="M466" s="72" t="str">
        <f>TEXT(Table157[[#This Row],[Billing_Date]],"YYYY")</f>
        <v>2025</v>
      </c>
      <c r="N466" s="72" t="s">
        <v>37</v>
      </c>
      <c r="O466" s="72">
        <f>IF(Table157[[#This Row],[Payment_Status]]="Paid",1,0)</f>
        <v>0</v>
      </c>
      <c r="P466" s="72">
        <f>IF(Table157[[#This Row],[Payment_Status]]="Unpaid",1,0)</f>
        <v>0</v>
      </c>
      <c r="Q466" s="72">
        <f>IF(Table157[[#This Row],[Payment_Status]]="Pending",1,0)</f>
        <v>1</v>
      </c>
      <c r="R466" s="72" t="s">
        <v>29</v>
      </c>
      <c r="S466" s="72" t="s">
        <v>30</v>
      </c>
      <c r="T466" s="76" t="s">
        <v>45</v>
      </c>
    </row>
    <row r="467" spans="5:20" x14ac:dyDescent="0.3">
      <c r="E467" s="71" t="s">
        <v>888</v>
      </c>
      <c r="F467" s="72" t="s">
        <v>4440</v>
      </c>
      <c r="G467" s="72" t="s">
        <v>6442</v>
      </c>
      <c r="H467" s="72" t="s">
        <v>26</v>
      </c>
      <c r="I467" s="72" t="s">
        <v>8028</v>
      </c>
      <c r="J467" s="72" t="s">
        <v>8022</v>
      </c>
      <c r="K467" s="72">
        <v>2316.84</v>
      </c>
      <c r="L467" s="75">
        <v>45698</v>
      </c>
      <c r="M467" s="72" t="str">
        <f>TEXT(Table157[[#This Row],[Billing_Date]],"YYYY")</f>
        <v>2025</v>
      </c>
      <c r="N467" s="72" t="s">
        <v>28</v>
      </c>
      <c r="O467" s="72">
        <f>IF(Table157[[#This Row],[Payment_Status]]="Paid",1,0)</f>
        <v>1</v>
      </c>
      <c r="P467" s="72">
        <f>IF(Table157[[#This Row],[Payment_Status]]="Unpaid",1,0)</f>
        <v>0</v>
      </c>
      <c r="Q467" s="72">
        <f>IF(Table157[[#This Row],[Payment_Status]]="Pending",1,0)</f>
        <v>0</v>
      </c>
      <c r="R467" s="72" t="s">
        <v>29</v>
      </c>
      <c r="S467" s="72" t="s">
        <v>39</v>
      </c>
      <c r="T467" s="76" t="s">
        <v>45</v>
      </c>
    </row>
    <row r="468" spans="5:20" x14ac:dyDescent="0.3">
      <c r="E468" s="71" t="s">
        <v>3446</v>
      </c>
      <c r="F468" s="72" t="s">
        <v>4441</v>
      </c>
      <c r="G468" s="72" t="s">
        <v>6443</v>
      </c>
      <c r="H468" s="72" t="s">
        <v>26</v>
      </c>
      <c r="I468" s="72" t="s">
        <v>8031</v>
      </c>
      <c r="J468" s="72" t="s">
        <v>8024</v>
      </c>
      <c r="K468" s="72">
        <v>704.1</v>
      </c>
      <c r="L468" s="75">
        <v>45824</v>
      </c>
      <c r="M468" s="72" t="str">
        <f>TEXT(Table157[[#This Row],[Billing_Date]],"YYYY")</f>
        <v>2025</v>
      </c>
      <c r="N468" s="72" t="s">
        <v>37</v>
      </c>
      <c r="O468" s="72">
        <f>IF(Table157[[#This Row],[Payment_Status]]="Paid",1,0)</f>
        <v>0</v>
      </c>
      <c r="P468" s="72">
        <f>IF(Table157[[#This Row],[Payment_Status]]="Unpaid",1,0)</f>
        <v>0</v>
      </c>
      <c r="Q468" s="72">
        <f>IF(Table157[[#This Row],[Payment_Status]]="Pending",1,0)</f>
        <v>1</v>
      </c>
      <c r="R468" s="72" t="s">
        <v>50</v>
      </c>
      <c r="S468" s="72" t="s">
        <v>39</v>
      </c>
      <c r="T468" s="76" t="s">
        <v>51</v>
      </c>
    </row>
    <row r="469" spans="5:20" x14ac:dyDescent="0.3">
      <c r="E469" s="71" t="s">
        <v>892</v>
      </c>
      <c r="F469" s="72" t="s">
        <v>4442</v>
      </c>
      <c r="G469" s="72" t="s">
        <v>6444</v>
      </c>
      <c r="H469" s="72" t="s">
        <v>26</v>
      </c>
      <c r="I469" s="72" t="s">
        <v>8030</v>
      </c>
      <c r="J469" s="72" t="s">
        <v>8023</v>
      </c>
      <c r="K469" s="72">
        <v>1243.6300000000001</v>
      </c>
      <c r="L469" s="75">
        <v>45778</v>
      </c>
      <c r="M469" s="72" t="str">
        <f>TEXT(Table157[[#This Row],[Billing_Date]],"YYYY")</f>
        <v>2025</v>
      </c>
      <c r="N469" s="72" t="s">
        <v>49</v>
      </c>
      <c r="O469" s="72">
        <f>IF(Table157[[#This Row],[Payment_Status]]="Paid",1,0)</f>
        <v>0</v>
      </c>
      <c r="P469" s="72">
        <f>IF(Table157[[#This Row],[Payment_Status]]="Unpaid",1,0)</f>
        <v>1</v>
      </c>
      <c r="Q469" s="72">
        <f>IF(Table157[[#This Row],[Payment_Status]]="Pending",1,0)</f>
        <v>0</v>
      </c>
      <c r="R469" s="72" t="s">
        <v>58</v>
      </c>
      <c r="S469" s="72" t="s">
        <v>39</v>
      </c>
      <c r="T469" s="76" t="s">
        <v>31</v>
      </c>
    </row>
    <row r="470" spans="5:20" x14ac:dyDescent="0.3">
      <c r="E470" s="71" t="s">
        <v>894</v>
      </c>
      <c r="F470" s="72" t="s">
        <v>4443</v>
      </c>
      <c r="G470" s="72" t="s">
        <v>6445</v>
      </c>
      <c r="H470" s="72" t="s">
        <v>35</v>
      </c>
      <c r="I470" s="72" t="s">
        <v>8030</v>
      </c>
      <c r="J470" s="72" t="s">
        <v>8023</v>
      </c>
      <c r="K470" s="72">
        <v>840.8</v>
      </c>
      <c r="L470" s="75">
        <v>45667</v>
      </c>
      <c r="M470" s="72" t="str">
        <f>TEXT(Table157[[#This Row],[Billing_Date]],"YYYY")</f>
        <v>2025</v>
      </c>
      <c r="N470" s="72" t="s">
        <v>37</v>
      </c>
      <c r="O470" s="72">
        <f>IF(Table157[[#This Row],[Payment_Status]]="Paid",1,0)</f>
        <v>0</v>
      </c>
      <c r="P470" s="72">
        <f>IF(Table157[[#This Row],[Payment_Status]]="Unpaid",1,0)</f>
        <v>0</v>
      </c>
      <c r="Q470" s="72">
        <f>IF(Table157[[#This Row],[Payment_Status]]="Pending",1,0)</f>
        <v>1</v>
      </c>
      <c r="R470" s="72" t="s">
        <v>29</v>
      </c>
      <c r="S470" s="72" t="s">
        <v>39</v>
      </c>
      <c r="T470" s="76" t="s">
        <v>45</v>
      </c>
    </row>
    <row r="471" spans="5:20" x14ac:dyDescent="0.3">
      <c r="E471" s="71" t="s">
        <v>896</v>
      </c>
      <c r="F471" s="72" t="s">
        <v>4444</v>
      </c>
      <c r="G471" s="72" t="s">
        <v>6446</v>
      </c>
      <c r="H471" s="72" t="s">
        <v>26</v>
      </c>
      <c r="I471" s="72" t="s">
        <v>8025</v>
      </c>
      <c r="J471" s="72" t="s">
        <v>8020</v>
      </c>
      <c r="K471" s="72">
        <v>1356.91</v>
      </c>
      <c r="L471" s="75">
        <v>45636</v>
      </c>
      <c r="M471" s="72" t="str">
        <f>TEXT(Table157[[#This Row],[Billing_Date]],"YYYY")</f>
        <v>2024</v>
      </c>
      <c r="N471" s="72" t="s">
        <v>37</v>
      </c>
      <c r="O471" s="72">
        <f>IF(Table157[[#This Row],[Payment_Status]]="Paid",1,0)</f>
        <v>0</v>
      </c>
      <c r="P471" s="72">
        <f>IF(Table157[[#This Row],[Payment_Status]]="Unpaid",1,0)</f>
        <v>0</v>
      </c>
      <c r="Q471" s="72">
        <f>IF(Table157[[#This Row],[Payment_Status]]="Pending",1,0)</f>
        <v>1</v>
      </c>
      <c r="R471" s="72" t="s">
        <v>29</v>
      </c>
      <c r="S471" s="72" t="s">
        <v>39</v>
      </c>
      <c r="T471" s="76" t="s">
        <v>31</v>
      </c>
    </row>
    <row r="472" spans="5:20" x14ac:dyDescent="0.3">
      <c r="E472" s="71" t="s">
        <v>898</v>
      </c>
      <c r="F472" s="72" t="s">
        <v>4445</v>
      </c>
      <c r="G472" s="72" t="s">
        <v>6447</v>
      </c>
      <c r="H472" s="72" t="s">
        <v>26</v>
      </c>
      <c r="I472" s="72" t="s">
        <v>8026</v>
      </c>
      <c r="J472" s="72" t="s">
        <v>8021</v>
      </c>
      <c r="K472" s="72">
        <v>303.29000000000002</v>
      </c>
      <c r="L472" s="75">
        <v>45588</v>
      </c>
      <c r="M472" s="72" t="str">
        <f>TEXT(Table157[[#This Row],[Billing_Date]],"YYYY")</f>
        <v>2024</v>
      </c>
      <c r="N472" s="72" t="s">
        <v>28</v>
      </c>
      <c r="O472" s="72">
        <f>IF(Table157[[#This Row],[Payment_Status]]="Paid",1,0)</f>
        <v>1</v>
      </c>
      <c r="P472" s="72">
        <f>IF(Table157[[#This Row],[Payment_Status]]="Unpaid",1,0)</f>
        <v>0</v>
      </c>
      <c r="Q472" s="72">
        <f>IF(Table157[[#This Row],[Payment_Status]]="Pending",1,0)</f>
        <v>0</v>
      </c>
      <c r="R472" s="72" t="s">
        <v>43</v>
      </c>
      <c r="S472" s="72" t="s">
        <v>30</v>
      </c>
      <c r="T472" s="76" t="s">
        <v>63</v>
      </c>
    </row>
    <row r="473" spans="5:20" x14ac:dyDescent="0.3">
      <c r="E473" s="71" t="s">
        <v>902</v>
      </c>
      <c r="F473" s="72" t="s">
        <v>4447</v>
      </c>
      <c r="G473" s="72" t="s">
        <v>6449</v>
      </c>
      <c r="H473" s="72" t="s">
        <v>30</v>
      </c>
      <c r="I473" s="72" t="s">
        <v>8025</v>
      </c>
      <c r="J473" s="72" t="s">
        <v>8020</v>
      </c>
      <c r="K473" s="72">
        <v>646.03</v>
      </c>
      <c r="L473" s="75">
        <v>45671</v>
      </c>
      <c r="M473" s="72" t="str">
        <f>TEXT(Table157[[#This Row],[Billing_Date]],"YYYY")</f>
        <v>2025</v>
      </c>
      <c r="N473" s="72" t="s">
        <v>37</v>
      </c>
      <c r="O473" s="72">
        <f>IF(Table157[[#This Row],[Payment_Status]]="Paid",1,0)</f>
        <v>0</v>
      </c>
      <c r="P473" s="72">
        <f>IF(Table157[[#This Row],[Payment_Status]]="Unpaid",1,0)</f>
        <v>0</v>
      </c>
      <c r="Q473" s="72">
        <f>IF(Table157[[#This Row],[Payment_Status]]="Pending",1,0)</f>
        <v>1</v>
      </c>
      <c r="R473" s="72" t="s">
        <v>58</v>
      </c>
      <c r="S473" s="72" t="s">
        <v>30</v>
      </c>
      <c r="T473" s="76" t="s">
        <v>63</v>
      </c>
    </row>
    <row r="474" spans="5:20" x14ac:dyDescent="0.3">
      <c r="E474" s="71" t="s">
        <v>1280</v>
      </c>
      <c r="F474" s="72" t="s">
        <v>4448</v>
      </c>
      <c r="G474" s="72" t="s">
        <v>6450</v>
      </c>
      <c r="H474" s="72" t="s">
        <v>35</v>
      </c>
      <c r="I474" s="72" t="s">
        <v>8026</v>
      </c>
      <c r="J474" s="72" t="s">
        <v>8021</v>
      </c>
      <c r="K474" s="72">
        <v>1821.17</v>
      </c>
      <c r="L474" s="75">
        <v>45742</v>
      </c>
      <c r="M474" s="72" t="str">
        <f>TEXT(Table157[[#This Row],[Billing_Date]],"YYYY")</f>
        <v>2025</v>
      </c>
      <c r="N474" s="72" t="s">
        <v>28</v>
      </c>
      <c r="O474" s="72">
        <f>IF(Table157[[#This Row],[Payment_Status]]="Paid",1,0)</f>
        <v>1</v>
      </c>
      <c r="P474" s="72">
        <f>IF(Table157[[#This Row],[Payment_Status]]="Unpaid",1,0)</f>
        <v>0</v>
      </c>
      <c r="Q474" s="72">
        <f>IF(Table157[[#This Row],[Payment_Status]]="Pending",1,0)</f>
        <v>0</v>
      </c>
      <c r="R474" s="72" t="s">
        <v>29</v>
      </c>
      <c r="S474" s="72" t="s">
        <v>44</v>
      </c>
      <c r="T474" s="76" t="s">
        <v>85</v>
      </c>
    </row>
    <row r="475" spans="5:20" x14ac:dyDescent="0.3">
      <c r="E475" s="71" t="s">
        <v>906</v>
      </c>
      <c r="F475" s="72" t="s">
        <v>4449</v>
      </c>
      <c r="G475" s="72" t="s">
        <v>6451</v>
      </c>
      <c r="H475" s="72" t="s">
        <v>26</v>
      </c>
      <c r="I475" s="72" t="s">
        <v>8031</v>
      </c>
      <c r="J475" s="72" t="s">
        <v>8024</v>
      </c>
      <c r="K475" s="72">
        <v>810.83</v>
      </c>
      <c r="L475" s="75">
        <v>45851</v>
      </c>
      <c r="M475" s="72" t="str">
        <f>TEXT(Table157[[#This Row],[Billing_Date]],"YYYY")</f>
        <v>2025</v>
      </c>
      <c r="N475" s="72" t="s">
        <v>37</v>
      </c>
      <c r="O475" s="72">
        <f>IF(Table157[[#This Row],[Payment_Status]]="Paid",1,0)</f>
        <v>0</v>
      </c>
      <c r="P475" s="72">
        <f>IF(Table157[[#This Row],[Payment_Status]]="Unpaid",1,0)</f>
        <v>0</v>
      </c>
      <c r="Q475" s="72">
        <f>IF(Table157[[#This Row],[Payment_Status]]="Pending",1,0)</f>
        <v>1</v>
      </c>
      <c r="R475" s="72" t="s">
        <v>58</v>
      </c>
      <c r="S475" s="72" t="s">
        <v>44</v>
      </c>
      <c r="T475" s="76" t="s">
        <v>51</v>
      </c>
    </row>
    <row r="476" spans="5:20" x14ac:dyDescent="0.3">
      <c r="E476" s="71" t="s">
        <v>908</v>
      </c>
      <c r="F476" s="72" t="s">
        <v>6008</v>
      </c>
      <c r="G476" s="72" t="s">
        <v>6452</v>
      </c>
      <c r="H476" s="72" t="s">
        <v>26</v>
      </c>
      <c r="I476" s="72" t="s">
        <v>8025</v>
      </c>
      <c r="J476" s="72" t="s">
        <v>8020</v>
      </c>
      <c r="K476" s="72">
        <v>205.11</v>
      </c>
      <c r="L476" s="75">
        <v>45774</v>
      </c>
      <c r="M476" s="72" t="str">
        <f>TEXT(Table157[[#This Row],[Billing_Date]],"YYYY")</f>
        <v>2025</v>
      </c>
      <c r="N476" s="72" t="s">
        <v>37</v>
      </c>
      <c r="O476" s="72">
        <f>IF(Table157[[#This Row],[Payment_Status]]="Paid",1,0)</f>
        <v>0</v>
      </c>
      <c r="P476" s="72">
        <f>IF(Table157[[#This Row],[Payment_Status]]="Unpaid",1,0)</f>
        <v>0</v>
      </c>
      <c r="Q476" s="72">
        <f>IF(Table157[[#This Row],[Payment_Status]]="Pending",1,0)</f>
        <v>1</v>
      </c>
      <c r="R476" s="72" t="s">
        <v>38</v>
      </c>
      <c r="S476" s="72" t="s">
        <v>30</v>
      </c>
      <c r="T476" s="76" t="s">
        <v>63</v>
      </c>
    </row>
    <row r="477" spans="5:20" x14ac:dyDescent="0.3">
      <c r="E477" s="71" t="s">
        <v>1437</v>
      </c>
      <c r="F477" s="72" t="s">
        <v>4451</v>
      </c>
      <c r="G477" s="72" t="s">
        <v>6453</v>
      </c>
      <c r="H477" s="72" t="s">
        <v>30</v>
      </c>
      <c r="I477" s="72" t="s">
        <v>8029</v>
      </c>
      <c r="J477" s="72" t="s">
        <v>8020</v>
      </c>
      <c r="K477" s="72">
        <v>1290.82</v>
      </c>
      <c r="L477" s="75">
        <v>45612</v>
      </c>
      <c r="M477" s="72" t="str">
        <f>TEXT(Table157[[#This Row],[Billing_Date]],"YYYY")</f>
        <v>2024</v>
      </c>
      <c r="N477" s="72" t="s">
        <v>28</v>
      </c>
      <c r="O477" s="72">
        <f>IF(Table157[[#This Row],[Payment_Status]]="Paid",1,0)</f>
        <v>1</v>
      </c>
      <c r="P477" s="72">
        <f>IF(Table157[[#This Row],[Payment_Status]]="Unpaid",1,0)</f>
        <v>0</v>
      </c>
      <c r="Q477" s="72">
        <f>IF(Table157[[#This Row],[Payment_Status]]="Pending",1,0)</f>
        <v>0</v>
      </c>
      <c r="R477" s="72" t="s">
        <v>50</v>
      </c>
      <c r="S477" s="72" t="s">
        <v>30</v>
      </c>
      <c r="T477" s="76" t="s">
        <v>31</v>
      </c>
    </row>
    <row r="478" spans="5:20" x14ac:dyDescent="0.3">
      <c r="E478" s="71" t="s">
        <v>1190</v>
      </c>
      <c r="F478" s="72" t="s">
        <v>4452</v>
      </c>
      <c r="G478" s="72" t="s">
        <v>6454</v>
      </c>
      <c r="H478" s="72" t="s">
        <v>35</v>
      </c>
      <c r="I478" s="72" t="s">
        <v>8030</v>
      </c>
      <c r="J478" s="72" t="s">
        <v>8023</v>
      </c>
      <c r="K478" s="72">
        <v>1040.96</v>
      </c>
      <c r="L478" s="75">
        <v>45703</v>
      </c>
      <c r="M478" s="72" t="str">
        <f>TEXT(Table157[[#This Row],[Billing_Date]],"YYYY")</f>
        <v>2025</v>
      </c>
      <c r="N478" s="72" t="s">
        <v>37</v>
      </c>
      <c r="O478" s="72">
        <f>IF(Table157[[#This Row],[Payment_Status]]="Paid",1,0)</f>
        <v>0</v>
      </c>
      <c r="P478" s="72">
        <f>IF(Table157[[#This Row],[Payment_Status]]="Unpaid",1,0)</f>
        <v>0</v>
      </c>
      <c r="Q478" s="72">
        <f>IF(Table157[[#This Row],[Payment_Status]]="Pending",1,0)</f>
        <v>1</v>
      </c>
      <c r="R478" s="72" t="s">
        <v>29</v>
      </c>
      <c r="S478" s="72" t="s">
        <v>39</v>
      </c>
      <c r="T478" s="76" t="s">
        <v>31</v>
      </c>
    </row>
    <row r="479" spans="5:20" x14ac:dyDescent="0.3">
      <c r="E479" s="71" t="s">
        <v>914</v>
      </c>
      <c r="F479" s="72" t="s">
        <v>4453</v>
      </c>
      <c r="G479" s="72" t="s">
        <v>6455</v>
      </c>
      <c r="H479" s="72" t="s">
        <v>30</v>
      </c>
      <c r="I479" s="72" t="s">
        <v>8026</v>
      </c>
      <c r="J479" s="72" t="s">
        <v>8021</v>
      </c>
      <c r="K479" s="72">
        <v>1227.0899999999999</v>
      </c>
      <c r="L479" s="75">
        <v>45614</v>
      </c>
      <c r="M479" s="72" t="str">
        <f>TEXT(Table157[[#This Row],[Billing_Date]],"YYYY")</f>
        <v>2024</v>
      </c>
      <c r="N479" s="72" t="s">
        <v>37</v>
      </c>
      <c r="O479" s="72">
        <f>IF(Table157[[#This Row],[Payment_Status]]="Paid",1,0)</f>
        <v>0</v>
      </c>
      <c r="P479" s="72">
        <f>IF(Table157[[#This Row],[Payment_Status]]="Unpaid",1,0)</f>
        <v>0</v>
      </c>
      <c r="Q479" s="72">
        <f>IF(Table157[[#This Row],[Payment_Status]]="Pending",1,0)</f>
        <v>1</v>
      </c>
      <c r="R479" s="72" t="s">
        <v>38</v>
      </c>
      <c r="S479" s="72" t="s">
        <v>44</v>
      </c>
      <c r="T479" s="76" t="s">
        <v>85</v>
      </c>
    </row>
    <row r="480" spans="5:20" x14ac:dyDescent="0.3">
      <c r="E480" s="71" t="s">
        <v>916</v>
      </c>
      <c r="F480" s="72" t="s">
        <v>4454</v>
      </c>
      <c r="G480" s="72" t="s">
        <v>6456</v>
      </c>
      <c r="H480" s="72" t="s">
        <v>26</v>
      </c>
      <c r="I480" s="72" t="s">
        <v>8027</v>
      </c>
      <c r="J480" s="72" t="s">
        <v>8022</v>
      </c>
      <c r="K480" s="72">
        <v>2049.09</v>
      </c>
      <c r="L480" s="75">
        <v>45544</v>
      </c>
      <c r="M480" s="72" t="str">
        <f>TEXT(Table157[[#This Row],[Billing_Date]],"YYYY")</f>
        <v>2024</v>
      </c>
      <c r="N480" s="72" t="s">
        <v>28</v>
      </c>
      <c r="O480" s="72">
        <f>IF(Table157[[#This Row],[Payment_Status]]="Paid",1,0)</f>
        <v>1</v>
      </c>
      <c r="P480" s="72">
        <f>IF(Table157[[#This Row],[Payment_Status]]="Unpaid",1,0)</f>
        <v>0</v>
      </c>
      <c r="Q480" s="72">
        <f>IF(Table157[[#This Row],[Payment_Status]]="Pending",1,0)</f>
        <v>0</v>
      </c>
      <c r="R480" s="72" t="s">
        <v>43</v>
      </c>
      <c r="S480" s="72" t="s">
        <v>44</v>
      </c>
      <c r="T480" s="76" t="s">
        <v>85</v>
      </c>
    </row>
    <row r="481" spans="5:20" x14ac:dyDescent="0.3">
      <c r="E481" s="71" t="s">
        <v>918</v>
      </c>
      <c r="F481" s="72" t="s">
        <v>4455</v>
      </c>
      <c r="G481" s="72" t="s">
        <v>6457</v>
      </c>
      <c r="H481" s="72" t="s">
        <v>26</v>
      </c>
      <c r="I481" s="72" t="s">
        <v>8031</v>
      </c>
      <c r="J481" s="72" t="s">
        <v>8024</v>
      </c>
      <c r="K481" s="72">
        <v>903.56</v>
      </c>
      <c r="L481" s="75">
        <v>45805</v>
      </c>
      <c r="M481" s="72" t="str">
        <f>TEXT(Table157[[#This Row],[Billing_Date]],"YYYY")</f>
        <v>2025</v>
      </c>
      <c r="N481" s="72" t="s">
        <v>49</v>
      </c>
      <c r="O481" s="72">
        <f>IF(Table157[[#This Row],[Payment_Status]]="Paid",1,0)</f>
        <v>0</v>
      </c>
      <c r="P481" s="72">
        <f>IF(Table157[[#This Row],[Payment_Status]]="Unpaid",1,0)</f>
        <v>1</v>
      </c>
      <c r="Q481" s="72">
        <f>IF(Table157[[#This Row],[Payment_Status]]="Pending",1,0)</f>
        <v>0</v>
      </c>
      <c r="R481" s="72" t="s">
        <v>50</v>
      </c>
      <c r="S481" s="72" t="s">
        <v>44</v>
      </c>
      <c r="T481" s="76" t="s">
        <v>63</v>
      </c>
    </row>
    <row r="482" spans="5:20" x14ac:dyDescent="0.3">
      <c r="E482" s="71" t="s">
        <v>920</v>
      </c>
      <c r="F482" s="72" t="s">
        <v>4456</v>
      </c>
      <c r="G482" s="72" t="s">
        <v>6458</v>
      </c>
      <c r="H482" s="72" t="s">
        <v>35</v>
      </c>
      <c r="I482" s="72" t="s">
        <v>8031</v>
      </c>
      <c r="J482" s="72" t="s">
        <v>8024</v>
      </c>
      <c r="K482" s="72">
        <v>1815.05</v>
      </c>
      <c r="L482" s="75">
        <v>45707</v>
      </c>
      <c r="M482" s="72" t="str">
        <f>TEXT(Table157[[#This Row],[Billing_Date]],"YYYY")</f>
        <v>2025</v>
      </c>
      <c r="N482" s="72" t="s">
        <v>28</v>
      </c>
      <c r="O482" s="72">
        <f>IF(Table157[[#This Row],[Payment_Status]]="Paid",1,0)</f>
        <v>1</v>
      </c>
      <c r="P482" s="72">
        <f>IF(Table157[[#This Row],[Payment_Status]]="Unpaid",1,0)</f>
        <v>0</v>
      </c>
      <c r="Q482" s="72">
        <f>IF(Table157[[#This Row],[Payment_Status]]="Pending",1,0)</f>
        <v>0</v>
      </c>
      <c r="R482" s="72" t="s">
        <v>29</v>
      </c>
      <c r="S482" s="72" t="s">
        <v>44</v>
      </c>
      <c r="T482" s="76" t="s">
        <v>51</v>
      </c>
    </row>
    <row r="483" spans="5:20" x14ac:dyDescent="0.3">
      <c r="E483" s="71" t="s">
        <v>922</v>
      </c>
      <c r="F483" s="72" t="s">
        <v>4457</v>
      </c>
      <c r="G483" s="72" t="s">
        <v>6459</v>
      </c>
      <c r="H483" s="72" t="s">
        <v>35</v>
      </c>
      <c r="I483" s="72" t="s">
        <v>8026</v>
      </c>
      <c r="J483" s="72" t="s">
        <v>8021</v>
      </c>
      <c r="K483" s="72">
        <v>264.49</v>
      </c>
      <c r="L483" s="75">
        <v>45798</v>
      </c>
      <c r="M483" s="72" t="str">
        <f>TEXT(Table157[[#This Row],[Billing_Date]],"YYYY")</f>
        <v>2025</v>
      </c>
      <c r="N483" s="72" t="s">
        <v>37</v>
      </c>
      <c r="O483" s="72">
        <f>IF(Table157[[#This Row],[Payment_Status]]="Paid",1,0)</f>
        <v>0</v>
      </c>
      <c r="P483" s="72">
        <f>IF(Table157[[#This Row],[Payment_Status]]="Unpaid",1,0)</f>
        <v>0</v>
      </c>
      <c r="Q483" s="72">
        <f>IF(Table157[[#This Row],[Payment_Status]]="Pending",1,0)</f>
        <v>1</v>
      </c>
      <c r="R483" s="72" t="s">
        <v>58</v>
      </c>
      <c r="S483" s="72" t="s">
        <v>30</v>
      </c>
      <c r="T483" s="76" t="s">
        <v>51</v>
      </c>
    </row>
    <row r="484" spans="5:20" x14ac:dyDescent="0.3">
      <c r="E484" s="71" t="s">
        <v>924</v>
      </c>
      <c r="F484" s="72" t="s">
        <v>4458</v>
      </c>
      <c r="G484" s="72" t="s">
        <v>6460</v>
      </c>
      <c r="H484" s="72" t="s">
        <v>30</v>
      </c>
      <c r="I484" s="72" t="s">
        <v>8030</v>
      </c>
      <c r="J484" s="72" t="s">
        <v>8023</v>
      </c>
      <c r="K484" s="72">
        <v>2354.27</v>
      </c>
      <c r="L484" s="75">
        <v>45813</v>
      </c>
      <c r="M484" s="72" t="str">
        <f>TEXT(Table157[[#This Row],[Billing_Date]],"YYYY")</f>
        <v>2025</v>
      </c>
      <c r="N484" s="72" t="s">
        <v>37</v>
      </c>
      <c r="O484" s="72">
        <f>IF(Table157[[#This Row],[Payment_Status]]="Paid",1,0)</f>
        <v>0</v>
      </c>
      <c r="P484" s="72">
        <f>IF(Table157[[#This Row],[Payment_Status]]="Unpaid",1,0)</f>
        <v>0</v>
      </c>
      <c r="Q484" s="72">
        <f>IF(Table157[[#This Row],[Payment_Status]]="Pending",1,0)</f>
        <v>1</v>
      </c>
      <c r="R484" s="72" t="s">
        <v>50</v>
      </c>
      <c r="S484" s="72" t="s">
        <v>30</v>
      </c>
      <c r="T484" s="76" t="s">
        <v>85</v>
      </c>
    </row>
    <row r="485" spans="5:20" x14ac:dyDescent="0.3">
      <c r="E485" s="71" t="s">
        <v>926</v>
      </c>
      <c r="F485" s="72" t="s">
        <v>4459</v>
      </c>
      <c r="G485" s="72" t="s">
        <v>6461</v>
      </c>
      <c r="H485" s="72" t="s">
        <v>35</v>
      </c>
      <c r="I485" s="72" t="s">
        <v>8030</v>
      </c>
      <c r="J485" s="72" t="s">
        <v>8023</v>
      </c>
      <c r="K485" s="72">
        <v>1322.23</v>
      </c>
      <c r="L485" s="75">
        <v>45604</v>
      </c>
      <c r="M485" s="72" t="str">
        <f>TEXT(Table157[[#This Row],[Billing_Date]],"YYYY")</f>
        <v>2024</v>
      </c>
      <c r="N485" s="72" t="s">
        <v>37</v>
      </c>
      <c r="O485" s="72">
        <f>IF(Table157[[#This Row],[Payment_Status]]="Paid",1,0)</f>
        <v>0</v>
      </c>
      <c r="P485" s="72">
        <f>IF(Table157[[#This Row],[Payment_Status]]="Unpaid",1,0)</f>
        <v>0</v>
      </c>
      <c r="Q485" s="72">
        <f>IF(Table157[[#This Row],[Payment_Status]]="Pending",1,0)</f>
        <v>1</v>
      </c>
      <c r="R485" s="72" t="s">
        <v>38</v>
      </c>
      <c r="S485" s="72" t="s">
        <v>39</v>
      </c>
      <c r="T485" s="76" t="s">
        <v>45</v>
      </c>
    </row>
    <row r="486" spans="5:20" x14ac:dyDescent="0.3">
      <c r="E486" s="71" t="s">
        <v>928</v>
      </c>
      <c r="F486" s="72" t="s">
        <v>4460</v>
      </c>
      <c r="G486" s="72" t="s">
        <v>6462</v>
      </c>
      <c r="H486" s="72" t="s">
        <v>30</v>
      </c>
      <c r="I486" s="72" t="s">
        <v>8026</v>
      </c>
      <c r="J486" s="72" t="s">
        <v>8021</v>
      </c>
      <c r="K486" s="72">
        <v>1297.6199999999999</v>
      </c>
      <c r="L486" s="75">
        <v>45807</v>
      </c>
      <c r="M486" s="72" t="str">
        <f>TEXT(Table157[[#This Row],[Billing_Date]],"YYYY")</f>
        <v>2025</v>
      </c>
      <c r="N486" s="72" t="s">
        <v>28</v>
      </c>
      <c r="O486" s="72">
        <f>IF(Table157[[#This Row],[Payment_Status]]="Paid",1,0)</f>
        <v>1</v>
      </c>
      <c r="P486" s="72">
        <f>IF(Table157[[#This Row],[Payment_Status]]="Unpaid",1,0)</f>
        <v>0</v>
      </c>
      <c r="Q486" s="72">
        <f>IF(Table157[[#This Row],[Payment_Status]]="Pending",1,0)</f>
        <v>0</v>
      </c>
      <c r="R486" s="72" t="s">
        <v>29</v>
      </c>
      <c r="S486" s="72" t="s">
        <v>30</v>
      </c>
      <c r="T486" s="76" t="s">
        <v>31</v>
      </c>
    </row>
    <row r="487" spans="5:20" x14ac:dyDescent="0.3">
      <c r="E487" s="71" t="s">
        <v>930</v>
      </c>
      <c r="F487" s="72" t="s">
        <v>4461</v>
      </c>
      <c r="G487" s="72" t="s">
        <v>6463</v>
      </c>
      <c r="H487" s="72" t="s">
        <v>35</v>
      </c>
      <c r="I487" s="72" t="s">
        <v>8030</v>
      </c>
      <c r="J487" s="72" t="s">
        <v>8023</v>
      </c>
      <c r="K487" s="72">
        <v>674.47</v>
      </c>
      <c r="L487" s="75">
        <v>45848</v>
      </c>
      <c r="M487" s="72" t="str">
        <f>TEXT(Table157[[#This Row],[Billing_Date]],"YYYY")</f>
        <v>2025</v>
      </c>
      <c r="N487" s="72" t="s">
        <v>37</v>
      </c>
      <c r="O487" s="72">
        <f>IF(Table157[[#This Row],[Payment_Status]]="Paid",1,0)</f>
        <v>0</v>
      </c>
      <c r="P487" s="72">
        <f>IF(Table157[[#This Row],[Payment_Status]]="Unpaid",1,0)</f>
        <v>0</v>
      </c>
      <c r="Q487" s="72">
        <f>IF(Table157[[#This Row],[Payment_Status]]="Pending",1,0)</f>
        <v>1</v>
      </c>
      <c r="R487" s="72" t="s">
        <v>29</v>
      </c>
      <c r="S487" s="72" t="s">
        <v>44</v>
      </c>
      <c r="T487" s="76" t="s">
        <v>63</v>
      </c>
    </row>
    <row r="488" spans="5:20" x14ac:dyDescent="0.3">
      <c r="E488" s="71" t="s">
        <v>932</v>
      </c>
      <c r="F488" s="72" t="s">
        <v>4462</v>
      </c>
      <c r="G488" s="72" t="s">
        <v>6464</v>
      </c>
      <c r="H488" s="72" t="s">
        <v>35</v>
      </c>
      <c r="I488" s="72" t="s">
        <v>8031</v>
      </c>
      <c r="J488" s="72" t="s">
        <v>8024</v>
      </c>
      <c r="K488" s="72">
        <v>2136.69</v>
      </c>
      <c r="L488" s="75">
        <v>45808</v>
      </c>
      <c r="M488" s="72" t="str">
        <f>TEXT(Table157[[#This Row],[Billing_Date]],"YYYY")</f>
        <v>2025</v>
      </c>
      <c r="N488" s="72" t="s">
        <v>37</v>
      </c>
      <c r="O488" s="72">
        <f>IF(Table157[[#This Row],[Payment_Status]]="Paid",1,0)</f>
        <v>0</v>
      </c>
      <c r="P488" s="72">
        <f>IF(Table157[[#This Row],[Payment_Status]]="Unpaid",1,0)</f>
        <v>0</v>
      </c>
      <c r="Q488" s="72">
        <f>IF(Table157[[#This Row],[Payment_Status]]="Pending",1,0)</f>
        <v>1</v>
      </c>
      <c r="R488" s="72" t="s">
        <v>38</v>
      </c>
      <c r="S488" s="72" t="s">
        <v>44</v>
      </c>
      <c r="T488" s="76" t="s">
        <v>51</v>
      </c>
    </row>
    <row r="489" spans="5:20" x14ac:dyDescent="0.3">
      <c r="E489" s="71" t="s">
        <v>934</v>
      </c>
      <c r="F489" s="72" t="s">
        <v>4154</v>
      </c>
      <c r="G489" s="72" t="s">
        <v>6465</v>
      </c>
      <c r="H489" s="72" t="s">
        <v>26</v>
      </c>
      <c r="I489" s="72" t="s">
        <v>8031</v>
      </c>
      <c r="J489" s="72" t="s">
        <v>8024</v>
      </c>
      <c r="K489" s="72">
        <v>665.04</v>
      </c>
      <c r="L489" s="75">
        <v>45576</v>
      </c>
      <c r="M489" s="72" t="str">
        <f>TEXT(Table157[[#This Row],[Billing_Date]],"YYYY")</f>
        <v>2024</v>
      </c>
      <c r="N489" s="72" t="s">
        <v>28</v>
      </c>
      <c r="O489" s="72">
        <f>IF(Table157[[#This Row],[Payment_Status]]="Paid",1,0)</f>
        <v>1</v>
      </c>
      <c r="P489" s="72">
        <f>IF(Table157[[#This Row],[Payment_Status]]="Unpaid",1,0)</f>
        <v>0</v>
      </c>
      <c r="Q489" s="72">
        <f>IF(Table157[[#This Row],[Payment_Status]]="Pending",1,0)</f>
        <v>0</v>
      </c>
      <c r="R489" s="72" t="s">
        <v>38</v>
      </c>
      <c r="S489" s="72" t="s">
        <v>44</v>
      </c>
      <c r="T489" s="76" t="s">
        <v>31</v>
      </c>
    </row>
    <row r="490" spans="5:20" x14ac:dyDescent="0.3">
      <c r="E490" s="71" t="s">
        <v>936</v>
      </c>
      <c r="F490" s="72" t="s">
        <v>4463</v>
      </c>
      <c r="G490" s="72" t="s">
        <v>6466</v>
      </c>
      <c r="H490" s="72" t="s">
        <v>30</v>
      </c>
      <c r="I490" s="72" t="s">
        <v>8027</v>
      </c>
      <c r="J490" s="72" t="s">
        <v>8022</v>
      </c>
      <c r="K490" s="72">
        <v>2493.9</v>
      </c>
      <c r="L490" s="75">
        <v>45636</v>
      </c>
      <c r="M490" s="72" t="str">
        <f>TEXT(Table157[[#This Row],[Billing_Date]],"YYYY")</f>
        <v>2024</v>
      </c>
      <c r="N490" s="72" t="s">
        <v>28</v>
      </c>
      <c r="O490" s="72">
        <f>IF(Table157[[#This Row],[Payment_Status]]="Paid",1,0)</f>
        <v>1</v>
      </c>
      <c r="P490" s="72">
        <f>IF(Table157[[#This Row],[Payment_Status]]="Unpaid",1,0)</f>
        <v>0</v>
      </c>
      <c r="Q490" s="72">
        <f>IF(Table157[[#This Row],[Payment_Status]]="Pending",1,0)</f>
        <v>0</v>
      </c>
      <c r="R490" s="72" t="s">
        <v>50</v>
      </c>
      <c r="S490" s="72" t="s">
        <v>39</v>
      </c>
      <c r="T490" s="76" t="s">
        <v>63</v>
      </c>
    </row>
    <row r="491" spans="5:20" x14ac:dyDescent="0.3">
      <c r="E491" s="71" t="s">
        <v>938</v>
      </c>
      <c r="F491" s="72" t="s">
        <v>4464</v>
      </c>
      <c r="G491" s="72" t="s">
        <v>6467</v>
      </c>
      <c r="H491" s="72" t="s">
        <v>35</v>
      </c>
      <c r="I491" s="72" t="s">
        <v>8026</v>
      </c>
      <c r="J491" s="72" t="s">
        <v>8021</v>
      </c>
      <c r="K491" s="72">
        <v>185.37</v>
      </c>
      <c r="L491" s="75">
        <v>45718</v>
      </c>
      <c r="M491" s="72" t="str">
        <f>TEXT(Table157[[#This Row],[Billing_Date]],"YYYY")</f>
        <v>2025</v>
      </c>
      <c r="N491" s="72" t="s">
        <v>28</v>
      </c>
      <c r="O491" s="72">
        <f>IF(Table157[[#This Row],[Payment_Status]]="Paid",1,0)</f>
        <v>1</v>
      </c>
      <c r="P491" s="72">
        <f>IF(Table157[[#This Row],[Payment_Status]]="Unpaid",1,0)</f>
        <v>0</v>
      </c>
      <c r="Q491" s="72">
        <f>IF(Table157[[#This Row],[Payment_Status]]="Pending",1,0)</f>
        <v>0</v>
      </c>
      <c r="R491" s="72" t="s">
        <v>58</v>
      </c>
      <c r="S491" s="72" t="s">
        <v>39</v>
      </c>
      <c r="T491" s="76" t="s">
        <v>51</v>
      </c>
    </row>
    <row r="492" spans="5:20" x14ac:dyDescent="0.3">
      <c r="E492" s="71" t="s">
        <v>940</v>
      </c>
      <c r="F492" s="72" t="s">
        <v>4465</v>
      </c>
      <c r="G492" s="72" t="s">
        <v>6468</v>
      </c>
      <c r="H492" s="72" t="s">
        <v>26</v>
      </c>
      <c r="I492" s="72" t="s">
        <v>8025</v>
      </c>
      <c r="J492" s="72" t="s">
        <v>8020</v>
      </c>
      <c r="K492" s="72">
        <v>630.03</v>
      </c>
      <c r="L492" s="75">
        <v>45848</v>
      </c>
      <c r="M492" s="72" t="str">
        <f>TEXT(Table157[[#This Row],[Billing_Date]],"YYYY")</f>
        <v>2025</v>
      </c>
      <c r="N492" s="72" t="s">
        <v>28</v>
      </c>
      <c r="O492" s="72">
        <f>IF(Table157[[#This Row],[Payment_Status]]="Paid",1,0)</f>
        <v>1</v>
      </c>
      <c r="P492" s="72">
        <f>IF(Table157[[#This Row],[Payment_Status]]="Unpaid",1,0)</f>
        <v>0</v>
      </c>
      <c r="Q492" s="72">
        <f>IF(Table157[[#This Row],[Payment_Status]]="Pending",1,0)</f>
        <v>0</v>
      </c>
      <c r="R492" s="72" t="s">
        <v>50</v>
      </c>
      <c r="S492" s="72" t="s">
        <v>44</v>
      </c>
      <c r="T492" s="76" t="s">
        <v>85</v>
      </c>
    </row>
    <row r="493" spans="5:20" x14ac:dyDescent="0.3">
      <c r="E493" s="71" t="s">
        <v>942</v>
      </c>
      <c r="F493" s="72" t="s">
        <v>4466</v>
      </c>
      <c r="G493" s="72" t="s">
        <v>6469</v>
      </c>
      <c r="H493" s="72" t="s">
        <v>26</v>
      </c>
      <c r="I493" s="72" t="s">
        <v>8025</v>
      </c>
      <c r="J493" s="72" t="s">
        <v>8020</v>
      </c>
      <c r="K493" s="72">
        <v>1539.77</v>
      </c>
      <c r="L493" s="75">
        <v>45697</v>
      </c>
      <c r="M493" s="72" t="str">
        <f>TEXT(Table157[[#This Row],[Billing_Date]],"YYYY")</f>
        <v>2025</v>
      </c>
      <c r="N493" s="72" t="s">
        <v>37</v>
      </c>
      <c r="O493" s="72">
        <f>IF(Table157[[#This Row],[Payment_Status]]="Paid",1,0)</f>
        <v>0</v>
      </c>
      <c r="P493" s="72">
        <f>IF(Table157[[#This Row],[Payment_Status]]="Unpaid",1,0)</f>
        <v>0</v>
      </c>
      <c r="Q493" s="72">
        <f>IF(Table157[[#This Row],[Payment_Status]]="Pending",1,0)</f>
        <v>1</v>
      </c>
      <c r="R493" s="72" t="s">
        <v>38</v>
      </c>
      <c r="S493" s="72" t="s">
        <v>30</v>
      </c>
      <c r="T493" s="76" t="s">
        <v>45</v>
      </c>
    </row>
    <row r="494" spans="5:20" x14ac:dyDescent="0.3">
      <c r="E494" s="71" t="s">
        <v>944</v>
      </c>
      <c r="F494" s="72" t="s">
        <v>4467</v>
      </c>
      <c r="G494" s="72" t="s">
        <v>6470</v>
      </c>
      <c r="H494" s="72" t="s">
        <v>26</v>
      </c>
      <c r="I494" s="72" t="s">
        <v>8027</v>
      </c>
      <c r="J494" s="72" t="s">
        <v>8022</v>
      </c>
      <c r="K494" s="72">
        <v>2147.64</v>
      </c>
      <c r="L494" s="75">
        <v>45850</v>
      </c>
      <c r="M494" s="72" t="str">
        <f>TEXT(Table157[[#This Row],[Billing_Date]],"YYYY")</f>
        <v>2025</v>
      </c>
      <c r="N494" s="72" t="s">
        <v>49</v>
      </c>
      <c r="O494" s="72">
        <f>IF(Table157[[#This Row],[Payment_Status]]="Paid",1,0)</f>
        <v>0</v>
      </c>
      <c r="P494" s="72">
        <f>IF(Table157[[#This Row],[Payment_Status]]="Unpaid",1,0)</f>
        <v>1</v>
      </c>
      <c r="Q494" s="72">
        <f>IF(Table157[[#This Row],[Payment_Status]]="Pending",1,0)</f>
        <v>0</v>
      </c>
      <c r="R494" s="72" t="s">
        <v>50</v>
      </c>
      <c r="S494" s="72" t="s">
        <v>30</v>
      </c>
      <c r="T494" s="76" t="s">
        <v>51</v>
      </c>
    </row>
    <row r="495" spans="5:20" x14ac:dyDescent="0.3">
      <c r="E495" s="71" t="s">
        <v>946</v>
      </c>
      <c r="F495" s="72" t="s">
        <v>4468</v>
      </c>
      <c r="G495" s="72" t="s">
        <v>6471</v>
      </c>
      <c r="H495" s="72" t="s">
        <v>30</v>
      </c>
      <c r="I495" s="72" t="s">
        <v>8028</v>
      </c>
      <c r="J495" s="72" t="s">
        <v>8022</v>
      </c>
      <c r="K495" s="72">
        <v>858.97</v>
      </c>
      <c r="L495" s="75">
        <v>45764</v>
      </c>
      <c r="M495" s="72" t="str">
        <f>TEXT(Table157[[#This Row],[Billing_Date]],"YYYY")</f>
        <v>2025</v>
      </c>
      <c r="N495" s="72" t="s">
        <v>49</v>
      </c>
      <c r="O495" s="72">
        <f>IF(Table157[[#This Row],[Payment_Status]]="Paid",1,0)</f>
        <v>0</v>
      </c>
      <c r="P495" s="72">
        <f>IF(Table157[[#This Row],[Payment_Status]]="Unpaid",1,0)</f>
        <v>1</v>
      </c>
      <c r="Q495" s="72">
        <f>IF(Table157[[#This Row],[Payment_Status]]="Pending",1,0)</f>
        <v>0</v>
      </c>
      <c r="R495" s="72" t="s">
        <v>38</v>
      </c>
      <c r="S495" s="72" t="s">
        <v>30</v>
      </c>
      <c r="T495" s="76" t="s">
        <v>31</v>
      </c>
    </row>
    <row r="496" spans="5:20" x14ac:dyDescent="0.3">
      <c r="E496" s="71" t="s">
        <v>948</v>
      </c>
      <c r="F496" s="72" t="s">
        <v>4469</v>
      </c>
      <c r="G496" s="72" t="s">
        <v>6472</v>
      </c>
      <c r="H496" s="72" t="s">
        <v>26</v>
      </c>
      <c r="I496" s="72" t="s">
        <v>8030</v>
      </c>
      <c r="J496" s="72" t="s">
        <v>8023</v>
      </c>
      <c r="K496" s="72">
        <v>3087.06</v>
      </c>
      <c r="L496" s="75">
        <v>45765</v>
      </c>
      <c r="M496" s="72" t="str">
        <f>TEXT(Table157[[#This Row],[Billing_Date]],"YYYY")</f>
        <v>2025</v>
      </c>
      <c r="N496" s="72" t="s">
        <v>28</v>
      </c>
      <c r="O496" s="72">
        <f>IF(Table157[[#This Row],[Payment_Status]]="Paid",1,0)</f>
        <v>1</v>
      </c>
      <c r="P496" s="72">
        <f>IF(Table157[[#This Row],[Payment_Status]]="Unpaid",1,0)</f>
        <v>0</v>
      </c>
      <c r="Q496" s="72">
        <f>IF(Table157[[#This Row],[Payment_Status]]="Pending",1,0)</f>
        <v>0</v>
      </c>
      <c r="R496" s="72" t="s">
        <v>38</v>
      </c>
      <c r="S496" s="72" t="s">
        <v>44</v>
      </c>
      <c r="T496" s="76" t="s">
        <v>63</v>
      </c>
    </row>
    <row r="497" spans="5:20" x14ac:dyDescent="0.3">
      <c r="E497" s="71" t="s">
        <v>950</v>
      </c>
      <c r="F497" s="72" t="s">
        <v>4470</v>
      </c>
      <c r="G497" s="72" t="s">
        <v>6473</v>
      </c>
      <c r="H497" s="72" t="s">
        <v>35</v>
      </c>
      <c r="I497" s="72" t="s">
        <v>8027</v>
      </c>
      <c r="J497" s="72" t="s">
        <v>8022</v>
      </c>
      <c r="K497" s="72">
        <v>2068.23</v>
      </c>
      <c r="L497" s="75">
        <v>45619</v>
      </c>
      <c r="M497" s="72" t="str">
        <f>TEXT(Table157[[#This Row],[Billing_Date]],"YYYY")</f>
        <v>2024</v>
      </c>
      <c r="N497" s="72" t="s">
        <v>49</v>
      </c>
      <c r="O497" s="72">
        <f>IF(Table157[[#This Row],[Payment_Status]]="Paid",1,0)</f>
        <v>0</v>
      </c>
      <c r="P497" s="72">
        <f>IF(Table157[[#This Row],[Payment_Status]]="Unpaid",1,0)</f>
        <v>1</v>
      </c>
      <c r="Q497" s="72">
        <f>IF(Table157[[#This Row],[Payment_Status]]="Pending",1,0)</f>
        <v>0</v>
      </c>
      <c r="R497" s="72" t="s">
        <v>38</v>
      </c>
      <c r="S497" s="72" t="s">
        <v>39</v>
      </c>
      <c r="T497" s="76" t="s">
        <v>31</v>
      </c>
    </row>
    <row r="498" spans="5:20" x14ac:dyDescent="0.3">
      <c r="E498" s="71" t="s">
        <v>2377</v>
      </c>
      <c r="F498" s="72" t="s">
        <v>4471</v>
      </c>
      <c r="G498" s="72" t="s">
        <v>6474</v>
      </c>
      <c r="H498" s="72" t="s">
        <v>26</v>
      </c>
      <c r="I498" s="72" t="s">
        <v>8028</v>
      </c>
      <c r="J498" s="72" t="s">
        <v>8022</v>
      </c>
      <c r="K498" s="72">
        <v>2594.63</v>
      </c>
      <c r="L498" s="75">
        <v>45702</v>
      </c>
      <c r="M498" s="72" t="str">
        <f>TEXT(Table157[[#This Row],[Billing_Date]],"YYYY")</f>
        <v>2025</v>
      </c>
      <c r="N498" s="72" t="s">
        <v>49</v>
      </c>
      <c r="O498" s="72">
        <f>IF(Table157[[#This Row],[Payment_Status]]="Paid",1,0)</f>
        <v>0</v>
      </c>
      <c r="P498" s="72">
        <f>IF(Table157[[#This Row],[Payment_Status]]="Unpaid",1,0)</f>
        <v>1</v>
      </c>
      <c r="Q498" s="72">
        <f>IF(Table157[[#This Row],[Payment_Status]]="Pending",1,0)</f>
        <v>0</v>
      </c>
      <c r="R498" s="72" t="s">
        <v>38</v>
      </c>
      <c r="S498" s="72" t="s">
        <v>30</v>
      </c>
      <c r="T498" s="76" t="s">
        <v>45</v>
      </c>
    </row>
    <row r="499" spans="5:20" x14ac:dyDescent="0.3">
      <c r="E499" s="71" t="s">
        <v>954</v>
      </c>
      <c r="F499" s="72" t="s">
        <v>4472</v>
      </c>
      <c r="G499" s="72" t="s">
        <v>6475</v>
      </c>
      <c r="H499" s="72" t="s">
        <v>35</v>
      </c>
      <c r="I499" s="72" t="s">
        <v>8029</v>
      </c>
      <c r="J499" s="72" t="s">
        <v>8020</v>
      </c>
      <c r="K499" s="72">
        <v>709.54</v>
      </c>
      <c r="L499" s="75">
        <v>45710</v>
      </c>
      <c r="M499" s="72" t="str">
        <f>TEXT(Table157[[#This Row],[Billing_Date]],"YYYY")</f>
        <v>2025</v>
      </c>
      <c r="N499" s="72" t="s">
        <v>49</v>
      </c>
      <c r="O499" s="72">
        <f>IF(Table157[[#This Row],[Payment_Status]]="Paid",1,0)</f>
        <v>0</v>
      </c>
      <c r="P499" s="72">
        <f>IF(Table157[[#This Row],[Payment_Status]]="Unpaid",1,0)</f>
        <v>1</v>
      </c>
      <c r="Q499" s="72">
        <f>IF(Table157[[#This Row],[Payment_Status]]="Pending",1,0)</f>
        <v>0</v>
      </c>
      <c r="R499" s="72" t="s">
        <v>58</v>
      </c>
      <c r="S499" s="72" t="s">
        <v>39</v>
      </c>
      <c r="T499" s="76" t="s">
        <v>45</v>
      </c>
    </row>
    <row r="500" spans="5:20" x14ac:dyDescent="0.3">
      <c r="E500" s="71" t="s">
        <v>890</v>
      </c>
      <c r="F500" s="72" t="s">
        <v>4473</v>
      </c>
      <c r="G500" s="72" t="s">
        <v>6476</v>
      </c>
      <c r="H500" s="72" t="s">
        <v>35</v>
      </c>
      <c r="I500" s="72" t="s">
        <v>8030</v>
      </c>
      <c r="J500" s="72" t="s">
        <v>8023</v>
      </c>
      <c r="K500" s="72">
        <v>1014.27</v>
      </c>
      <c r="L500" s="75">
        <v>45832</v>
      </c>
      <c r="M500" s="72" t="str">
        <f>TEXT(Table157[[#This Row],[Billing_Date]],"YYYY")</f>
        <v>2025</v>
      </c>
      <c r="N500" s="72" t="s">
        <v>28</v>
      </c>
      <c r="O500" s="72">
        <f>IF(Table157[[#This Row],[Payment_Status]]="Paid",1,0)</f>
        <v>1</v>
      </c>
      <c r="P500" s="72">
        <f>IF(Table157[[#This Row],[Payment_Status]]="Unpaid",1,0)</f>
        <v>0</v>
      </c>
      <c r="Q500" s="72">
        <f>IF(Table157[[#This Row],[Payment_Status]]="Pending",1,0)</f>
        <v>0</v>
      </c>
      <c r="R500" s="72" t="s">
        <v>58</v>
      </c>
      <c r="S500" s="72" t="s">
        <v>39</v>
      </c>
      <c r="T500" s="76" t="s">
        <v>51</v>
      </c>
    </row>
    <row r="501" spans="5:20" x14ac:dyDescent="0.3">
      <c r="E501" s="71" t="s">
        <v>958</v>
      </c>
      <c r="F501" s="72" t="s">
        <v>4474</v>
      </c>
      <c r="G501" s="72" t="s">
        <v>6477</v>
      </c>
      <c r="H501" s="72" t="s">
        <v>35</v>
      </c>
      <c r="I501" s="72" t="s">
        <v>8027</v>
      </c>
      <c r="J501" s="72" t="s">
        <v>8022</v>
      </c>
      <c r="K501" s="72">
        <v>247.52</v>
      </c>
      <c r="L501" s="75">
        <v>45854</v>
      </c>
      <c r="M501" s="72" t="str">
        <f>TEXT(Table157[[#This Row],[Billing_Date]],"YYYY")</f>
        <v>2025</v>
      </c>
      <c r="N501" s="72" t="s">
        <v>37</v>
      </c>
      <c r="O501" s="72">
        <f>IF(Table157[[#This Row],[Payment_Status]]="Paid",1,0)</f>
        <v>0</v>
      </c>
      <c r="P501" s="72">
        <f>IF(Table157[[#This Row],[Payment_Status]]="Unpaid",1,0)</f>
        <v>0</v>
      </c>
      <c r="Q501" s="72">
        <f>IF(Table157[[#This Row],[Payment_Status]]="Pending",1,0)</f>
        <v>1</v>
      </c>
      <c r="R501" s="72" t="s">
        <v>43</v>
      </c>
      <c r="S501" s="72" t="s">
        <v>44</v>
      </c>
      <c r="T501" s="76" t="s">
        <v>85</v>
      </c>
    </row>
    <row r="502" spans="5:20" x14ac:dyDescent="0.3">
      <c r="E502" s="71" t="s">
        <v>960</v>
      </c>
      <c r="F502" s="72" t="s">
        <v>4475</v>
      </c>
      <c r="G502" s="72" t="s">
        <v>6478</v>
      </c>
      <c r="H502" s="72" t="s">
        <v>26</v>
      </c>
      <c r="I502" s="72" t="s">
        <v>8028</v>
      </c>
      <c r="J502" s="72" t="s">
        <v>8022</v>
      </c>
      <c r="K502" s="72">
        <v>2965.95</v>
      </c>
      <c r="L502" s="75">
        <v>45735</v>
      </c>
      <c r="M502" s="72" t="str">
        <f>TEXT(Table157[[#This Row],[Billing_Date]],"YYYY")</f>
        <v>2025</v>
      </c>
      <c r="N502" s="72" t="s">
        <v>28</v>
      </c>
      <c r="O502" s="72">
        <f>IF(Table157[[#This Row],[Payment_Status]]="Paid",1,0)</f>
        <v>1</v>
      </c>
      <c r="P502" s="72">
        <f>IF(Table157[[#This Row],[Payment_Status]]="Unpaid",1,0)</f>
        <v>0</v>
      </c>
      <c r="Q502" s="72">
        <f>IF(Table157[[#This Row],[Payment_Status]]="Pending",1,0)</f>
        <v>0</v>
      </c>
      <c r="R502" s="72" t="s">
        <v>58</v>
      </c>
      <c r="S502" s="72" t="s">
        <v>30</v>
      </c>
      <c r="T502" s="76" t="s">
        <v>85</v>
      </c>
    </row>
    <row r="503" spans="5:20" x14ac:dyDescent="0.3">
      <c r="E503" s="71" t="s">
        <v>962</v>
      </c>
      <c r="F503" s="72" t="s">
        <v>4476</v>
      </c>
      <c r="G503" s="72" t="s">
        <v>6479</v>
      </c>
      <c r="H503" s="72" t="s">
        <v>30</v>
      </c>
      <c r="I503" s="72" t="s">
        <v>8030</v>
      </c>
      <c r="J503" s="72" t="s">
        <v>8023</v>
      </c>
      <c r="K503" s="72">
        <v>379.89</v>
      </c>
      <c r="L503" s="75">
        <v>45704</v>
      </c>
      <c r="M503" s="72" t="str">
        <f>TEXT(Table157[[#This Row],[Billing_Date]],"YYYY")</f>
        <v>2025</v>
      </c>
      <c r="N503" s="72" t="s">
        <v>28</v>
      </c>
      <c r="O503" s="72">
        <f>IF(Table157[[#This Row],[Payment_Status]]="Paid",1,0)</f>
        <v>1</v>
      </c>
      <c r="P503" s="72">
        <f>IF(Table157[[#This Row],[Payment_Status]]="Unpaid",1,0)</f>
        <v>0</v>
      </c>
      <c r="Q503" s="72">
        <f>IF(Table157[[#This Row],[Payment_Status]]="Pending",1,0)</f>
        <v>0</v>
      </c>
      <c r="R503" s="72" t="s">
        <v>38</v>
      </c>
      <c r="S503" s="72" t="s">
        <v>39</v>
      </c>
      <c r="T503" s="76" t="s">
        <v>31</v>
      </c>
    </row>
    <row r="504" spans="5:20" x14ac:dyDescent="0.3">
      <c r="E504" s="71" t="s">
        <v>964</v>
      </c>
      <c r="F504" s="72" t="s">
        <v>4477</v>
      </c>
      <c r="G504" s="72" t="s">
        <v>6480</v>
      </c>
      <c r="H504" s="72" t="s">
        <v>26</v>
      </c>
      <c r="I504" s="72" t="s">
        <v>8026</v>
      </c>
      <c r="J504" s="72" t="s">
        <v>8021</v>
      </c>
      <c r="K504" s="72">
        <v>2059.46</v>
      </c>
      <c r="L504" s="75">
        <v>45781</v>
      </c>
      <c r="M504" s="72" t="str">
        <f>TEXT(Table157[[#This Row],[Billing_Date]],"YYYY")</f>
        <v>2025</v>
      </c>
      <c r="N504" s="72" t="s">
        <v>28</v>
      </c>
      <c r="O504" s="72">
        <f>IF(Table157[[#This Row],[Payment_Status]]="Paid",1,0)</f>
        <v>1</v>
      </c>
      <c r="P504" s="72">
        <f>IF(Table157[[#This Row],[Payment_Status]]="Unpaid",1,0)</f>
        <v>0</v>
      </c>
      <c r="Q504" s="72">
        <f>IF(Table157[[#This Row],[Payment_Status]]="Pending",1,0)</f>
        <v>0</v>
      </c>
      <c r="R504" s="72" t="s">
        <v>58</v>
      </c>
      <c r="S504" s="72" t="s">
        <v>39</v>
      </c>
      <c r="T504" s="76" t="s">
        <v>63</v>
      </c>
    </row>
    <row r="505" spans="5:20" x14ac:dyDescent="0.3">
      <c r="E505" s="71" t="s">
        <v>966</v>
      </c>
      <c r="F505" s="72" t="s">
        <v>4478</v>
      </c>
      <c r="G505" s="72" t="s">
        <v>6481</v>
      </c>
      <c r="H505" s="72" t="s">
        <v>26</v>
      </c>
      <c r="I505" s="72" t="s">
        <v>8030</v>
      </c>
      <c r="J505" s="72" t="s">
        <v>8023</v>
      </c>
      <c r="K505" s="72">
        <v>1875.48</v>
      </c>
      <c r="L505" s="75">
        <v>45739</v>
      </c>
      <c r="M505" s="72" t="str">
        <f>TEXT(Table157[[#This Row],[Billing_Date]],"YYYY")</f>
        <v>2025</v>
      </c>
      <c r="N505" s="72" t="s">
        <v>28</v>
      </c>
      <c r="O505" s="72">
        <f>IF(Table157[[#This Row],[Payment_Status]]="Paid",1,0)</f>
        <v>1</v>
      </c>
      <c r="P505" s="72">
        <f>IF(Table157[[#This Row],[Payment_Status]]="Unpaid",1,0)</f>
        <v>0</v>
      </c>
      <c r="Q505" s="72">
        <f>IF(Table157[[#This Row],[Payment_Status]]="Pending",1,0)</f>
        <v>0</v>
      </c>
      <c r="R505" s="72" t="s">
        <v>50</v>
      </c>
      <c r="S505" s="72" t="s">
        <v>44</v>
      </c>
      <c r="T505" s="76" t="s">
        <v>51</v>
      </c>
    </row>
    <row r="506" spans="5:20" x14ac:dyDescent="0.3">
      <c r="E506" s="71" t="s">
        <v>968</v>
      </c>
      <c r="F506" s="72" t="s">
        <v>4479</v>
      </c>
      <c r="G506" s="72" t="s">
        <v>6482</v>
      </c>
      <c r="H506" s="72" t="s">
        <v>35</v>
      </c>
      <c r="I506" s="72" t="s">
        <v>8025</v>
      </c>
      <c r="J506" s="72" t="s">
        <v>8020</v>
      </c>
      <c r="K506" s="72">
        <v>1662.13</v>
      </c>
      <c r="L506" s="75">
        <v>45814</v>
      </c>
      <c r="M506" s="72" t="str">
        <f>TEXT(Table157[[#This Row],[Billing_Date]],"YYYY")</f>
        <v>2025</v>
      </c>
      <c r="N506" s="72" t="s">
        <v>37</v>
      </c>
      <c r="O506" s="72">
        <f>IF(Table157[[#This Row],[Payment_Status]]="Paid",1,0)</f>
        <v>0</v>
      </c>
      <c r="P506" s="72">
        <f>IF(Table157[[#This Row],[Payment_Status]]="Unpaid",1,0)</f>
        <v>0</v>
      </c>
      <c r="Q506" s="72">
        <f>IF(Table157[[#This Row],[Payment_Status]]="Pending",1,0)</f>
        <v>1</v>
      </c>
      <c r="R506" s="72" t="s">
        <v>50</v>
      </c>
      <c r="S506" s="72" t="s">
        <v>44</v>
      </c>
      <c r="T506" s="76" t="s">
        <v>31</v>
      </c>
    </row>
    <row r="507" spans="5:20" x14ac:dyDescent="0.3">
      <c r="E507" s="71" t="s">
        <v>970</v>
      </c>
      <c r="F507" s="72" t="s">
        <v>4480</v>
      </c>
      <c r="G507" s="72" t="s">
        <v>6483</v>
      </c>
      <c r="H507" s="72" t="s">
        <v>35</v>
      </c>
      <c r="I507" s="72" t="s">
        <v>8026</v>
      </c>
      <c r="J507" s="72" t="s">
        <v>8021</v>
      </c>
      <c r="K507" s="72">
        <v>1975.17</v>
      </c>
      <c r="L507" s="75">
        <v>45659</v>
      </c>
      <c r="M507" s="72" t="str">
        <f>TEXT(Table157[[#This Row],[Billing_Date]],"YYYY")</f>
        <v>2025</v>
      </c>
      <c r="N507" s="72" t="s">
        <v>37</v>
      </c>
      <c r="O507" s="72">
        <f>IF(Table157[[#This Row],[Payment_Status]]="Paid",1,0)</f>
        <v>0</v>
      </c>
      <c r="P507" s="72">
        <f>IF(Table157[[#This Row],[Payment_Status]]="Unpaid",1,0)</f>
        <v>0</v>
      </c>
      <c r="Q507" s="72">
        <f>IF(Table157[[#This Row],[Payment_Status]]="Pending",1,0)</f>
        <v>1</v>
      </c>
      <c r="R507" s="72" t="s">
        <v>29</v>
      </c>
      <c r="S507" s="72" t="s">
        <v>39</v>
      </c>
      <c r="T507" s="76" t="s">
        <v>51</v>
      </c>
    </row>
    <row r="508" spans="5:20" x14ac:dyDescent="0.3">
      <c r="E508" s="71" t="s">
        <v>972</v>
      </c>
      <c r="F508" s="72" t="s">
        <v>4481</v>
      </c>
      <c r="G508" s="72" t="s">
        <v>6484</v>
      </c>
      <c r="H508" s="72" t="s">
        <v>26</v>
      </c>
      <c r="I508" s="72" t="s">
        <v>8031</v>
      </c>
      <c r="J508" s="72" t="s">
        <v>8024</v>
      </c>
      <c r="K508" s="72">
        <v>1252.46</v>
      </c>
      <c r="L508" s="75">
        <v>45521</v>
      </c>
      <c r="M508" s="72" t="str">
        <f>TEXT(Table157[[#This Row],[Billing_Date]],"YYYY")</f>
        <v>2024</v>
      </c>
      <c r="N508" s="72" t="s">
        <v>28</v>
      </c>
      <c r="O508" s="72">
        <f>IF(Table157[[#This Row],[Payment_Status]]="Paid",1,0)</f>
        <v>1</v>
      </c>
      <c r="P508" s="72">
        <f>IF(Table157[[#This Row],[Payment_Status]]="Unpaid",1,0)</f>
        <v>0</v>
      </c>
      <c r="Q508" s="72">
        <f>IF(Table157[[#This Row],[Payment_Status]]="Pending",1,0)</f>
        <v>0</v>
      </c>
      <c r="R508" s="72" t="s">
        <v>58</v>
      </c>
      <c r="S508" s="72" t="s">
        <v>30</v>
      </c>
      <c r="T508" s="76" t="s">
        <v>45</v>
      </c>
    </row>
    <row r="509" spans="5:20" x14ac:dyDescent="0.3">
      <c r="E509" s="71" t="s">
        <v>974</v>
      </c>
      <c r="F509" s="72" t="s">
        <v>4482</v>
      </c>
      <c r="G509" s="72" t="s">
        <v>6485</v>
      </c>
      <c r="H509" s="72" t="s">
        <v>26</v>
      </c>
      <c r="I509" s="72" t="s">
        <v>8030</v>
      </c>
      <c r="J509" s="72" t="s">
        <v>8023</v>
      </c>
      <c r="K509" s="72">
        <v>267.83999999999997</v>
      </c>
      <c r="L509" s="75">
        <v>45735</v>
      </c>
      <c r="M509" s="72" t="str">
        <f>TEXT(Table157[[#This Row],[Billing_Date]],"YYYY")</f>
        <v>2025</v>
      </c>
      <c r="N509" s="72" t="s">
        <v>49</v>
      </c>
      <c r="O509" s="72">
        <f>IF(Table157[[#This Row],[Payment_Status]]="Paid",1,0)</f>
        <v>0</v>
      </c>
      <c r="P509" s="72">
        <f>IF(Table157[[#This Row],[Payment_Status]]="Unpaid",1,0)</f>
        <v>1</v>
      </c>
      <c r="Q509" s="72">
        <f>IF(Table157[[#This Row],[Payment_Status]]="Pending",1,0)</f>
        <v>0</v>
      </c>
      <c r="R509" s="72" t="s">
        <v>38</v>
      </c>
      <c r="S509" s="72" t="s">
        <v>39</v>
      </c>
      <c r="T509" s="76" t="s">
        <v>45</v>
      </c>
    </row>
    <row r="510" spans="5:20" x14ac:dyDescent="0.3">
      <c r="E510" s="71" t="s">
        <v>910</v>
      </c>
      <c r="F510" s="72" t="s">
        <v>4483</v>
      </c>
      <c r="G510" s="72" t="s">
        <v>6486</v>
      </c>
      <c r="H510" s="72" t="s">
        <v>30</v>
      </c>
      <c r="I510" s="72" t="s">
        <v>8029</v>
      </c>
      <c r="J510" s="72" t="s">
        <v>8020</v>
      </c>
      <c r="K510" s="72">
        <v>758.38</v>
      </c>
      <c r="L510" s="75">
        <v>45669</v>
      </c>
      <c r="M510" s="72" t="str">
        <f>TEXT(Table157[[#This Row],[Billing_Date]],"YYYY")</f>
        <v>2025</v>
      </c>
      <c r="N510" s="72" t="s">
        <v>49</v>
      </c>
      <c r="O510" s="72">
        <f>IF(Table157[[#This Row],[Payment_Status]]="Paid",1,0)</f>
        <v>0</v>
      </c>
      <c r="P510" s="72">
        <f>IF(Table157[[#This Row],[Payment_Status]]="Unpaid",1,0)</f>
        <v>1</v>
      </c>
      <c r="Q510" s="72">
        <f>IF(Table157[[#This Row],[Payment_Status]]="Pending",1,0)</f>
        <v>0</v>
      </c>
      <c r="R510" s="72" t="s">
        <v>29</v>
      </c>
      <c r="S510" s="72" t="s">
        <v>30</v>
      </c>
      <c r="T510" s="76" t="s">
        <v>45</v>
      </c>
    </row>
    <row r="511" spans="5:20" x14ac:dyDescent="0.3">
      <c r="E511" s="71" t="s">
        <v>978</v>
      </c>
      <c r="F511" s="72" t="s">
        <v>4484</v>
      </c>
      <c r="G511" s="72" t="s">
        <v>6487</v>
      </c>
      <c r="H511" s="72" t="s">
        <v>35</v>
      </c>
      <c r="I511" s="72" t="s">
        <v>8026</v>
      </c>
      <c r="J511" s="72" t="s">
        <v>8021</v>
      </c>
      <c r="K511" s="72">
        <v>3067.37</v>
      </c>
      <c r="L511" s="75">
        <v>45644</v>
      </c>
      <c r="M511" s="72" t="str">
        <f>TEXT(Table157[[#This Row],[Billing_Date]],"YYYY")</f>
        <v>2024</v>
      </c>
      <c r="N511" s="72" t="s">
        <v>28</v>
      </c>
      <c r="O511" s="72">
        <f>IF(Table157[[#This Row],[Payment_Status]]="Paid",1,0)</f>
        <v>1</v>
      </c>
      <c r="P511" s="72">
        <f>IF(Table157[[#This Row],[Payment_Status]]="Unpaid",1,0)</f>
        <v>0</v>
      </c>
      <c r="Q511" s="72">
        <f>IF(Table157[[#This Row],[Payment_Status]]="Pending",1,0)</f>
        <v>0</v>
      </c>
      <c r="R511" s="72" t="s">
        <v>29</v>
      </c>
      <c r="S511" s="72" t="s">
        <v>39</v>
      </c>
      <c r="T511" s="76" t="s">
        <v>51</v>
      </c>
    </row>
    <row r="512" spans="5:20" x14ac:dyDescent="0.3">
      <c r="E512" s="71" t="s">
        <v>980</v>
      </c>
      <c r="F512" s="72" t="s">
        <v>4485</v>
      </c>
      <c r="G512" s="72" t="s">
        <v>6488</v>
      </c>
      <c r="H512" s="72" t="s">
        <v>26</v>
      </c>
      <c r="I512" s="72" t="s">
        <v>8030</v>
      </c>
      <c r="J512" s="72" t="s">
        <v>8023</v>
      </c>
      <c r="K512" s="72">
        <v>3106.59</v>
      </c>
      <c r="L512" s="75">
        <v>45761</v>
      </c>
      <c r="M512" s="72" t="str">
        <f>TEXT(Table157[[#This Row],[Billing_Date]],"YYYY")</f>
        <v>2025</v>
      </c>
      <c r="N512" s="72" t="s">
        <v>28</v>
      </c>
      <c r="O512" s="72">
        <f>IF(Table157[[#This Row],[Payment_Status]]="Paid",1,0)</f>
        <v>1</v>
      </c>
      <c r="P512" s="72">
        <f>IF(Table157[[#This Row],[Payment_Status]]="Unpaid",1,0)</f>
        <v>0</v>
      </c>
      <c r="Q512" s="72">
        <f>IF(Table157[[#This Row],[Payment_Status]]="Pending",1,0)</f>
        <v>0</v>
      </c>
      <c r="R512" s="72" t="s">
        <v>43</v>
      </c>
      <c r="S512" s="72" t="s">
        <v>39</v>
      </c>
      <c r="T512" s="76" t="s">
        <v>51</v>
      </c>
    </row>
    <row r="513" spans="5:20" x14ac:dyDescent="0.3">
      <c r="E513" s="71" t="s">
        <v>982</v>
      </c>
      <c r="F513" s="72" t="s">
        <v>6009</v>
      </c>
      <c r="G513" s="72" t="s">
        <v>6489</v>
      </c>
      <c r="H513" s="72" t="s">
        <v>30</v>
      </c>
      <c r="I513" s="72" t="s">
        <v>8027</v>
      </c>
      <c r="J513" s="72" t="s">
        <v>8022</v>
      </c>
      <c r="K513" s="72">
        <v>1163.43</v>
      </c>
      <c r="L513" s="75">
        <v>45757</v>
      </c>
      <c r="M513" s="72" t="str">
        <f>TEXT(Table157[[#This Row],[Billing_Date]],"YYYY")</f>
        <v>2025</v>
      </c>
      <c r="N513" s="72" t="s">
        <v>37</v>
      </c>
      <c r="O513" s="72">
        <f>IF(Table157[[#This Row],[Payment_Status]]="Paid",1,0)</f>
        <v>0</v>
      </c>
      <c r="P513" s="72">
        <f>IF(Table157[[#This Row],[Payment_Status]]="Unpaid",1,0)</f>
        <v>0</v>
      </c>
      <c r="Q513" s="72">
        <f>IF(Table157[[#This Row],[Payment_Status]]="Pending",1,0)</f>
        <v>1</v>
      </c>
      <c r="R513" s="72" t="s">
        <v>29</v>
      </c>
      <c r="S513" s="72" t="s">
        <v>30</v>
      </c>
      <c r="T513" s="76" t="s">
        <v>63</v>
      </c>
    </row>
    <row r="514" spans="5:20" x14ac:dyDescent="0.3">
      <c r="E514" s="71" t="s">
        <v>984</v>
      </c>
      <c r="F514" s="72" t="s">
        <v>4487</v>
      </c>
      <c r="G514" s="72" t="s">
        <v>6490</v>
      </c>
      <c r="H514" s="72" t="s">
        <v>30</v>
      </c>
      <c r="I514" s="72" t="s">
        <v>8030</v>
      </c>
      <c r="J514" s="72" t="s">
        <v>8023</v>
      </c>
      <c r="K514" s="72">
        <v>1032.03</v>
      </c>
      <c r="L514" s="75">
        <v>45838</v>
      </c>
      <c r="M514" s="72" t="str">
        <f>TEXT(Table157[[#This Row],[Billing_Date]],"YYYY")</f>
        <v>2025</v>
      </c>
      <c r="N514" s="72" t="s">
        <v>28</v>
      </c>
      <c r="O514" s="72">
        <f>IF(Table157[[#This Row],[Payment_Status]]="Paid",1,0)</f>
        <v>1</v>
      </c>
      <c r="P514" s="72">
        <f>IF(Table157[[#This Row],[Payment_Status]]="Unpaid",1,0)</f>
        <v>0</v>
      </c>
      <c r="Q514" s="72">
        <f>IF(Table157[[#This Row],[Payment_Status]]="Pending",1,0)</f>
        <v>0</v>
      </c>
      <c r="R514" s="72" t="s">
        <v>29</v>
      </c>
      <c r="S514" s="72" t="s">
        <v>44</v>
      </c>
      <c r="T514" s="76" t="s">
        <v>51</v>
      </c>
    </row>
    <row r="515" spans="5:20" x14ac:dyDescent="0.3">
      <c r="E515" s="71" t="s">
        <v>986</v>
      </c>
      <c r="F515" s="72" t="s">
        <v>4488</v>
      </c>
      <c r="G515" s="72" t="s">
        <v>6491</v>
      </c>
      <c r="H515" s="72" t="s">
        <v>26</v>
      </c>
      <c r="I515" s="72" t="s">
        <v>8031</v>
      </c>
      <c r="J515" s="72" t="s">
        <v>8024</v>
      </c>
      <c r="K515" s="72">
        <v>761.9</v>
      </c>
      <c r="L515" s="75">
        <v>45816</v>
      </c>
      <c r="M515" s="72" t="str">
        <f>TEXT(Table157[[#This Row],[Billing_Date]],"YYYY")</f>
        <v>2025</v>
      </c>
      <c r="N515" s="72" t="s">
        <v>28</v>
      </c>
      <c r="O515" s="72">
        <f>IF(Table157[[#This Row],[Payment_Status]]="Paid",1,0)</f>
        <v>1</v>
      </c>
      <c r="P515" s="72">
        <f>IF(Table157[[#This Row],[Payment_Status]]="Unpaid",1,0)</f>
        <v>0</v>
      </c>
      <c r="Q515" s="72">
        <f>IF(Table157[[#This Row],[Payment_Status]]="Pending",1,0)</f>
        <v>0</v>
      </c>
      <c r="R515" s="72" t="s">
        <v>38</v>
      </c>
      <c r="S515" s="72" t="s">
        <v>44</v>
      </c>
      <c r="T515" s="76" t="s">
        <v>45</v>
      </c>
    </row>
    <row r="516" spans="5:20" x14ac:dyDescent="0.3">
      <c r="E516" s="71" t="s">
        <v>988</v>
      </c>
      <c r="F516" s="72" t="s">
        <v>4489</v>
      </c>
      <c r="G516" s="72" t="s">
        <v>6492</v>
      </c>
      <c r="H516" s="72" t="s">
        <v>35</v>
      </c>
      <c r="I516" s="72" t="s">
        <v>8030</v>
      </c>
      <c r="J516" s="72" t="s">
        <v>8023</v>
      </c>
      <c r="K516" s="72">
        <v>2110.6799999999998</v>
      </c>
      <c r="L516" s="75">
        <v>45703</v>
      </c>
      <c r="M516" s="72" t="str">
        <f>TEXT(Table157[[#This Row],[Billing_Date]],"YYYY")</f>
        <v>2025</v>
      </c>
      <c r="N516" s="72" t="s">
        <v>28</v>
      </c>
      <c r="O516" s="72">
        <f>IF(Table157[[#This Row],[Payment_Status]]="Paid",1,0)</f>
        <v>1</v>
      </c>
      <c r="P516" s="72">
        <f>IF(Table157[[#This Row],[Payment_Status]]="Unpaid",1,0)</f>
        <v>0</v>
      </c>
      <c r="Q516" s="72">
        <f>IF(Table157[[#This Row],[Payment_Status]]="Pending",1,0)</f>
        <v>0</v>
      </c>
      <c r="R516" s="72" t="s">
        <v>58</v>
      </c>
      <c r="S516" s="72" t="s">
        <v>44</v>
      </c>
      <c r="T516" s="76" t="s">
        <v>85</v>
      </c>
    </row>
    <row r="517" spans="5:20" x14ac:dyDescent="0.3">
      <c r="E517" s="71" t="s">
        <v>990</v>
      </c>
      <c r="F517" s="72" t="s">
        <v>4490</v>
      </c>
      <c r="G517" s="72" t="s">
        <v>6493</v>
      </c>
      <c r="H517" s="72" t="s">
        <v>30</v>
      </c>
      <c r="I517" s="72" t="s">
        <v>8026</v>
      </c>
      <c r="J517" s="72" t="s">
        <v>8021</v>
      </c>
      <c r="K517" s="72">
        <v>3077.43</v>
      </c>
      <c r="L517" s="75">
        <v>45725</v>
      </c>
      <c r="M517" s="72" t="str">
        <f>TEXT(Table157[[#This Row],[Billing_Date]],"YYYY")</f>
        <v>2025</v>
      </c>
      <c r="N517" s="72" t="s">
        <v>28</v>
      </c>
      <c r="O517" s="72">
        <f>IF(Table157[[#This Row],[Payment_Status]]="Paid",1,0)</f>
        <v>1</v>
      </c>
      <c r="P517" s="72">
        <f>IF(Table157[[#This Row],[Payment_Status]]="Unpaid",1,0)</f>
        <v>0</v>
      </c>
      <c r="Q517" s="72">
        <f>IF(Table157[[#This Row],[Payment_Status]]="Pending",1,0)</f>
        <v>0</v>
      </c>
      <c r="R517" s="72" t="s">
        <v>29</v>
      </c>
      <c r="S517" s="72" t="s">
        <v>44</v>
      </c>
      <c r="T517" s="76" t="s">
        <v>85</v>
      </c>
    </row>
    <row r="518" spans="5:20" x14ac:dyDescent="0.3">
      <c r="E518" s="71" t="s">
        <v>992</v>
      </c>
      <c r="F518" s="72" t="s">
        <v>4491</v>
      </c>
      <c r="G518" s="72" t="s">
        <v>6494</v>
      </c>
      <c r="H518" s="72" t="s">
        <v>35</v>
      </c>
      <c r="I518" s="72" t="s">
        <v>8026</v>
      </c>
      <c r="J518" s="72" t="s">
        <v>8021</v>
      </c>
      <c r="K518" s="72">
        <v>627.77</v>
      </c>
      <c r="L518" s="75">
        <v>45784</v>
      </c>
      <c r="M518" s="72" t="str">
        <f>TEXT(Table157[[#This Row],[Billing_Date]],"YYYY")</f>
        <v>2025</v>
      </c>
      <c r="N518" s="72" t="s">
        <v>49</v>
      </c>
      <c r="O518" s="72">
        <f>IF(Table157[[#This Row],[Payment_Status]]="Paid",1,0)</f>
        <v>0</v>
      </c>
      <c r="P518" s="72">
        <f>IF(Table157[[#This Row],[Payment_Status]]="Unpaid",1,0)</f>
        <v>1</v>
      </c>
      <c r="Q518" s="72">
        <f>IF(Table157[[#This Row],[Payment_Status]]="Pending",1,0)</f>
        <v>0</v>
      </c>
      <c r="R518" s="72" t="s">
        <v>50</v>
      </c>
      <c r="S518" s="72" t="s">
        <v>44</v>
      </c>
      <c r="T518" s="76" t="s">
        <v>51</v>
      </c>
    </row>
    <row r="519" spans="5:20" x14ac:dyDescent="0.3">
      <c r="E519" s="71" t="s">
        <v>994</v>
      </c>
      <c r="F519" s="72" t="s">
        <v>4492</v>
      </c>
      <c r="G519" s="72" t="s">
        <v>6495</v>
      </c>
      <c r="H519" s="72" t="s">
        <v>30</v>
      </c>
      <c r="I519" s="72" t="s">
        <v>8030</v>
      </c>
      <c r="J519" s="72" t="s">
        <v>8023</v>
      </c>
      <c r="K519" s="72">
        <v>561.91999999999996</v>
      </c>
      <c r="L519" s="75">
        <v>45736</v>
      </c>
      <c r="M519" s="72" t="str">
        <f>TEXT(Table157[[#This Row],[Billing_Date]],"YYYY")</f>
        <v>2025</v>
      </c>
      <c r="N519" s="72" t="s">
        <v>37</v>
      </c>
      <c r="O519" s="72">
        <f>IF(Table157[[#This Row],[Payment_Status]]="Paid",1,0)</f>
        <v>0</v>
      </c>
      <c r="P519" s="72">
        <f>IF(Table157[[#This Row],[Payment_Status]]="Unpaid",1,0)</f>
        <v>0</v>
      </c>
      <c r="Q519" s="72">
        <f>IF(Table157[[#This Row],[Payment_Status]]="Pending",1,0)</f>
        <v>1</v>
      </c>
      <c r="R519" s="72" t="s">
        <v>58</v>
      </c>
      <c r="S519" s="72" t="s">
        <v>30</v>
      </c>
      <c r="T519" s="76" t="s">
        <v>51</v>
      </c>
    </row>
    <row r="520" spans="5:20" x14ac:dyDescent="0.3">
      <c r="E520" s="71" t="s">
        <v>996</v>
      </c>
      <c r="F520" s="72" t="s">
        <v>4493</v>
      </c>
      <c r="G520" s="72" t="s">
        <v>6496</v>
      </c>
      <c r="H520" s="72" t="s">
        <v>35</v>
      </c>
      <c r="I520" s="72" t="s">
        <v>8026</v>
      </c>
      <c r="J520" s="72" t="s">
        <v>8021</v>
      </c>
      <c r="K520" s="72">
        <v>161.38999999999999</v>
      </c>
      <c r="L520" s="75">
        <v>45757</v>
      </c>
      <c r="M520" s="72" t="str">
        <f>TEXT(Table157[[#This Row],[Billing_Date]],"YYYY")</f>
        <v>2025</v>
      </c>
      <c r="N520" s="72" t="s">
        <v>37</v>
      </c>
      <c r="O520" s="72">
        <f>IF(Table157[[#This Row],[Payment_Status]]="Paid",1,0)</f>
        <v>0</v>
      </c>
      <c r="P520" s="72">
        <f>IF(Table157[[#This Row],[Payment_Status]]="Unpaid",1,0)</f>
        <v>0</v>
      </c>
      <c r="Q520" s="72">
        <f>IF(Table157[[#This Row],[Payment_Status]]="Pending",1,0)</f>
        <v>1</v>
      </c>
      <c r="R520" s="72" t="s">
        <v>58</v>
      </c>
      <c r="S520" s="72" t="s">
        <v>44</v>
      </c>
      <c r="T520" s="76" t="s">
        <v>45</v>
      </c>
    </row>
    <row r="521" spans="5:20" x14ac:dyDescent="0.3">
      <c r="E521" s="71" t="s">
        <v>496</v>
      </c>
      <c r="F521" s="72" t="s">
        <v>4494</v>
      </c>
      <c r="G521" s="72" t="s">
        <v>6497</v>
      </c>
      <c r="H521" s="72" t="s">
        <v>35</v>
      </c>
      <c r="I521" s="72" t="s">
        <v>8027</v>
      </c>
      <c r="J521" s="72" t="s">
        <v>8022</v>
      </c>
      <c r="K521" s="72">
        <v>1085.1600000000001</v>
      </c>
      <c r="L521" s="75">
        <v>45611</v>
      </c>
      <c r="M521" s="72" t="str">
        <f>TEXT(Table157[[#This Row],[Billing_Date]],"YYYY")</f>
        <v>2024</v>
      </c>
      <c r="N521" s="72" t="s">
        <v>37</v>
      </c>
      <c r="O521" s="72">
        <f>IF(Table157[[#This Row],[Payment_Status]]="Paid",1,0)</f>
        <v>0</v>
      </c>
      <c r="P521" s="72">
        <f>IF(Table157[[#This Row],[Payment_Status]]="Unpaid",1,0)</f>
        <v>0</v>
      </c>
      <c r="Q521" s="72">
        <f>IF(Table157[[#This Row],[Payment_Status]]="Pending",1,0)</f>
        <v>1</v>
      </c>
      <c r="R521" s="72" t="s">
        <v>38</v>
      </c>
      <c r="S521" s="72" t="s">
        <v>30</v>
      </c>
      <c r="T521" s="76" t="s">
        <v>45</v>
      </c>
    </row>
    <row r="522" spans="5:20" x14ac:dyDescent="0.3">
      <c r="E522" s="71" t="s">
        <v>1000</v>
      </c>
      <c r="F522" s="72" t="s">
        <v>4495</v>
      </c>
      <c r="G522" s="72" t="s">
        <v>6498</v>
      </c>
      <c r="H522" s="72" t="s">
        <v>35</v>
      </c>
      <c r="I522" s="72" t="s">
        <v>8030</v>
      </c>
      <c r="J522" s="72" t="s">
        <v>8023</v>
      </c>
      <c r="K522" s="72">
        <v>2795.21</v>
      </c>
      <c r="L522" s="75">
        <v>45795</v>
      </c>
      <c r="M522" s="72" t="str">
        <f>TEXT(Table157[[#This Row],[Billing_Date]],"YYYY")</f>
        <v>2025</v>
      </c>
      <c r="N522" s="72" t="s">
        <v>28</v>
      </c>
      <c r="O522" s="72">
        <f>IF(Table157[[#This Row],[Payment_Status]]="Paid",1,0)</f>
        <v>1</v>
      </c>
      <c r="P522" s="72">
        <f>IF(Table157[[#This Row],[Payment_Status]]="Unpaid",1,0)</f>
        <v>0</v>
      </c>
      <c r="Q522" s="72">
        <f>IF(Table157[[#This Row],[Payment_Status]]="Pending",1,0)</f>
        <v>0</v>
      </c>
      <c r="R522" s="72" t="s">
        <v>43</v>
      </c>
      <c r="S522" s="72" t="s">
        <v>44</v>
      </c>
      <c r="T522" s="76" t="s">
        <v>51</v>
      </c>
    </row>
    <row r="523" spans="5:20" x14ac:dyDescent="0.3">
      <c r="E523" s="71" t="s">
        <v>1002</v>
      </c>
      <c r="F523" s="72" t="s">
        <v>4496</v>
      </c>
      <c r="G523" s="72" t="s">
        <v>6499</v>
      </c>
      <c r="H523" s="72" t="s">
        <v>35</v>
      </c>
      <c r="I523" s="72" t="s">
        <v>8027</v>
      </c>
      <c r="J523" s="72" t="s">
        <v>8022</v>
      </c>
      <c r="K523" s="72">
        <v>1551.9</v>
      </c>
      <c r="L523" s="75">
        <v>45634</v>
      </c>
      <c r="M523" s="72" t="str">
        <f>TEXT(Table157[[#This Row],[Billing_Date]],"YYYY")</f>
        <v>2024</v>
      </c>
      <c r="N523" s="72" t="s">
        <v>37</v>
      </c>
      <c r="O523" s="72">
        <f>IF(Table157[[#This Row],[Payment_Status]]="Paid",1,0)</f>
        <v>0</v>
      </c>
      <c r="P523" s="72">
        <f>IF(Table157[[#This Row],[Payment_Status]]="Unpaid",1,0)</f>
        <v>0</v>
      </c>
      <c r="Q523" s="72">
        <f>IF(Table157[[#This Row],[Payment_Status]]="Pending",1,0)</f>
        <v>1</v>
      </c>
      <c r="R523" s="72" t="s">
        <v>58</v>
      </c>
      <c r="S523" s="72" t="s">
        <v>44</v>
      </c>
      <c r="T523" s="76" t="s">
        <v>51</v>
      </c>
    </row>
    <row r="524" spans="5:20" x14ac:dyDescent="0.3">
      <c r="E524" s="71" t="s">
        <v>1004</v>
      </c>
      <c r="F524" s="72" t="s">
        <v>4497</v>
      </c>
      <c r="G524" s="72" t="s">
        <v>6500</v>
      </c>
      <c r="H524" s="72" t="s">
        <v>30</v>
      </c>
      <c r="I524" s="72" t="s">
        <v>8027</v>
      </c>
      <c r="J524" s="72" t="s">
        <v>8022</v>
      </c>
      <c r="K524" s="72">
        <v>2561.77</v>
      </c>
      <c r="L524" s="75">
        <v>45729</v>
      </c>
      <c r="M524" s="72" t="str">
        <f>TEXT(Table157[[#This Row],[Billing_Date]],"YYYY")</f>
        <v>2025</v>
      </c>
      <c r="N524" s="72" t="s">
        <v>49</v>
      </c>
      <c r="O524" s="72">
        <f>IF(Table157[[#This Row],[Payment_Status]]="Paid",1,0)</f>
        <v>0</v>
      </c>
      <c r="P524" s="72">
        <f>IF(Table157[[#This Row],[Payment_Status]]="Unpaid",1,0)</f>
        <v>1</v>
      </c>
      <c r="Q524" s="72">
        <f>IF(Table157[[#This Row],[Payment_Status]]="Pending",1,0)</f>
        <v>0</v>
      </c>
      <c r="R524" s="72" t="s">
        <v>29</v>
      </c>
      <c r="S524" s="72" t="s">
        <v>39</v>
      </c>
      <c r="T524" s="76" t="s">
        <v>51</v>
      </c>
    </row>
    <row r="525" spans="5:20" x14ac:dyDescent="0.3">
      <c r="E525" s="71" t="s">
        <v>1006</v>
      </c>
      <c r="F525" s="72" t="s">
        <v>4498</v>
      </c>
      <c r="G525" s="72" t="s">
        <v>6501</v>
      </c>
      <c r="H525" s="72" t="s">
        <v>30</v>
      </c>
      <c r="I525" s="72" t="s">
        <v>8025</v>
      </c>
      <c r="J525" s="72" t="s">
        <v>8020</v>
      </c>
      <c r="K525" s="72">
        <v>1083.57</v>
      </c>
      <c r="L525" s="75">
        <v>45814</v>
      </c>
      <c r="M525" s="72" t="str">
        <f>TEXT(Table157[[#This Row],[Billing_Date]],"YYYY")</f>
        <v>2025</v>
      </c>
      <c r="N525" s="72" t="s">
        <v>49</v>
      </c>
      <c r="O525" s="72">
        <f>IF(Table157[[#This Row],[Payment_Status]]="Paid",1,0)</f>
        <v>0</v>
      </c>
      <c r="P525" s="72">
        <f>IF(Table157[[#This Row],[Payment_Status]]="Unpaid",1,0)</f>
        <v>1</v>
      </c>
      <c r="Q525" s="72">
        <f>IF(Table157[[#This Row],[Payment_Status]]="Pending",1,0)</f>
        <v>0</v>
      </c>
      <c r="R525" s="72" t="s">
        <v>38</v>
      </c>
      <c r="S525" s="72" t="s">
        <v>39</v>
      </c>
      <c r="T525" s="76" t="s">
        <v>45</v>
      </c>
    </row>
    <row r="526" spans="5:20" x14ac:dyDescent="0.3">
      <c r="E526" s="71" t="s">
        <v>1008</v>
      </c>
      <c r="F526" s="72" t="s">
        <v>4499</v>
      </c>
      <c r="G526" s="72" t="s">
        <v>6502</v>
      </c>
      <c r="H526" s="72" t="s">
        <v>26</v>
      </c>
      <c r="I526" s="72" t="s">
        <v>8030</v>
      </c>
      <c r="J526" s="72" t="s">
        <v>8023</v>
      </c>
      <c r="K526" s="72">
        <v>1937.44</v>
      </c>
      <c r="L526" s="75">
        <v>45595</v>
      </c>
      <c r="M526" s="72" t="str">
        <f>TEXT(Table157[[#This Row],[Billing_Date]],"YYYY")</f>
        <v>2024</v>
      </c>
      <c r="N526" s="72" t="s">
        <v>28</v>
      </c>
      <c r="O526" s="72">
        <f>IF(Table157[[#This Row],[Payment_Status]]="Paid",1,0)</f>
        <v>1</v>
      </c>
      <c r="P526" s="72">
        <f>IF(Table157[[#This Row],[Payment_Status]]="Unpaid",1,0)</f>
        <v>0</v>
      </c>
      <c r="Q526" s="72">
        <f>IF(Table157[[#This Row],[Payment_Status]]="Pending",1,0)</f>
        <v>0</v>
      </c>
      <c r="R526" s="72" t="s">
        <v>29</v>
      </c>
      <c r="S526" s="72" t="s">
        <v>30</v>
      </c>
      <c r="T526" s="76" t="s">
        <v>51</v>
      </c>
    </row>
    <row r="527" spans="5:20" x14ac:dyDescent="0.3">
      <c r="E527" s="71" t="s">
        <v>1010</v>
      </c>
      <c r="F527" s="72" t="s">
        <v>4500</v>
      </c>
      <c r="G527" s="72" t="s">
        <v>6503</v>
      </c>
      <c r="H527" s="72" t="s">
        <v>35</v>
      </c>
      <c r="I527" s="72" t="s">
        <v>8026</v>
      </c>
      <c r="J527" s="72" t="s">
        <v>8021</v>
      </c>
      <c r="K527" s="72">
        <v>691.8</v>
      </c>
      <c r="L527" s="75">
        <v>45587</v>
      </c>
      <c r="M527" s="72" t="str">
        <f>TEXT(Table157[[#This Row],[Billing_Date]],"YYYY")</f>
        <v>2024</v>
      </c>
      <c r="N527" s="72" t="s">
        <v>37</v>
      </c>
      <c r="O527" s="72">
        <f>IF(Table157[[#This Row],[Payment_Status]]="Paid",1,0)</f>
        <v>0</v>
      </c>
      <c r="P527" s="72">
        <f>IF(Table157[[#This Row],[Payment_Status]]="Unpaid",1,0)</f>
        <v>0</v>
      </c>
      <c r="Q527" s="72">
        <f>IF(Table157[[#This Row],[Payment_Status]]="Pending",1,0)</f>
        <v>1</v>
      </c>
      <c r="R527" s="72" t="s">
        <v>43</v>
      </c>
      <c r="S527" s="72" t="s">
        <v>44</v>
      </c>
      <c r="T527" s="76" t="s">
        <v>85</v>
      </c>
    </row>
    <row r="528" spans="5:20" x14ac:dyDescent="0.3">
      <c r="E528" s="71" t="s">
        <v>904</v>
      </c>
      <c r="F528" s="72" t="s">
        <v>4501</v>
      </c>
      <c r="G528" s="72" t="s">
        <v>6504</v>
      </c>
      <c r="H528" s="72" t="s">
        <v>26</v>
      </c>
      <c r="I528" s="72" t="s">
        <v>8027</v>
      </c>
      <c r="J528" s="72" t="s">
        <v>8022</v>
      </c>
      <c r="K528" s="72">
        <v>882.13</v>
      </c>
      <c r="L528" s="75">
        <v>45648</v>
      </c>
      <c r="M528" s="72" t="str">
        <f>TEXT(Table157[[#This Row],[Billing_Date]],"YYYY")</f>
        <v>2024</v>
      </c>
      <c r="N528" s="72" t="s">
        <v>28</v>
      </c>
      <c r="O528" s="72">
        <f>IF(Table157[[#This Row],[Payment_Status]]="Paid",1,0)</f>
        <v>1</v>
      </c>
      <c r="P528" s="72">
        <f>IF(Table157[[#This Row],[Payment_Status]]="Unpaid",1,0)</f>
        <v>0</v>
      </c>
      <c r="Q528" s="72">
        <f>IF(Table157[[#This Row],[Payment_Status]]="Pending",1,0)</f>
        <v>0</v>
      </c>
      <c r="R528" s="72" t="s">
        <v>43</v>
      </c>
      <c r="S528" s="72" t="s">
        <v>44</v>
      </c>
      <c r="T528" s="76" t="s">
        <v>51</v>
      </c>
    </row>
    <row r="529" spans="5:20" x14ac:dyDescent="0.3">
      <c r="E529" s="71" t="s">
        <v>1014</v>
      </c>
      <c r="F529" s="72" t="s">
        <v>6010</v>
      </c>
      <c r="G529" s="72" t="s">
        <v>6505</v>
      </c>
      <c r="H529" s="72" t="s">
        <v>35</v>
      </c>
      <c r="I529" s="72" t="s">
        <v>8025</v>
      </c>
      <c r="J529" s="72" t="s">
        <v>8020</v>
      </c>
      <c r="K529" s="72">
        <v>2067.42</v>
      </c>
      <c r="L529" s="75">
        <v>45572</v>
      </c>
      <c r="M529" s="72" t="str">
        <f>TEXT(Table157[[#This Row],[Billing_Date]],"YYYY")</f>
        <v>2024</v>
      </c>
      <c r="N529" s="72" t="s">
        <v>49</v>
      </c>
      <c r="O529" s="72">
        <f>IF(Table157[[#This Row],[Payment_Status]]="Paid",1,0)</f>
        <v>0</v>
      </c>
      <c r="P529" s="72">
        <f>IF(Table157[[#This Row],[Payment_Status]]="Unpaid",1,0)</f>
        <v>1</v>
      </c>
      <c r="Q529" s="72">
        <f>IF(Table157[[#This Row],[Payment_Status]]="Pending",1,0)</f>
        <v>0</v>
      </c>
      <c r="R529" s="72" t="s">
        <v>43</v>
      </c>
      <c r="S529" s="72" t="s">
        <v>30</v>
      </c>
      <c r="T529" s="76" t="s">
        <v>31</v>
      </c>
    </row>
    <row r="530" spans="5:20" x14ac:dyDescent="0.3">
      <c r="E530" s="71" t="s">
        <v>1016</v>
      </c>
      <c r="F530" s="72" t="s">
        <v>4503</v>
      </c>
      <c r="G530" s="72" t="s">
        <v>6506</v>
      </c>
      <c r="H530" s="72" t="s">
        <v>26</v>
      </c>
      <c r="I530" s="72" t="s">
        <v>8030</v>
      </c>
      <c r="J530" s="72" t="s">
        <v>8023</v>
      </c>
      <c r="K530" s="72">
        <v>1450.05</v>
      </c>
      <c r="L530" s="75">
        <v>45770</v>
      </c>
      <c r="M530" s="72" t="str">
        <f>TEXT(Table157[[#This Row],[Billing_Date]],"YYYY")</f>
        <v>2025</v>
      </c>
      <c r="N530" s="72" t="s">
        <v>37</v>
      </c>
      <c r="O530" s="72">
        <f>IF(Table157[[#This Row],[Payment_Status]]="Paid",1,0)</f>
        <v>0</v>
      </c>
      <c r="P530" s="72">
        <f>IF(Table157[[#This Row],[Payment_Status]]="Unpaid",1,0)</f>
        <v>0</v>
      </c>
      <c r="Q530" s="72">
        <f>IF(Table157[[#This Row],[Payment_Status]]="Pending",1,0)</f>
        <v>1</v>
      </c>
      <c r="R530" s="72" t="s">
        <v>29</v>
      </c>
      <c r="S530" s="72" t="s">
        <v>30</v>
      </c>
      <c r="T530" s="76" t="s">
        <v>51</v>
      </c>
    </row>
    <row r="531" spans="5:20" x14ac:dyDescent="0.3">
      <c r="E531" s="71" t="s">
        <v>1018</v>
      </c>
      <c r="F531" s="72" t="s">
        <v>4504</v>
      </c>
      <c r="G531" s="72" t="s">
        <v>6507</v>
      </c>
      <c r="H531" s="72" t="s">
        <v>35</v>
      </c>
      <c r="I531" s="72" t="s">
        <v>8030</v>
      </c>
      <c r="J531" s="72" t="s">
        <v>8023</v>
      </c>
      <c r="K531" s="72">
        <v>666.25</v>
      </c>
      <c r="L531" s="75">
        <v>45845</v>
      </c>
      <c r="M531" s="72" t="str">
        <f>TEXT(Table157[[#This Row],[Billing_Date]],"YYYY")</f>
        <v>2025</v>
      </c>
      <c r="N531" s="72" t="s">
        <v>37</v>
      </c>
      <c r="O531" s="72">
        <f>IF(Table157[[#This Row],[Payment_Status]]="Paid",1,0)</f>
        <v>0</v>
      </c>
      <c r="P531" s="72">
        <f>IF(Table157[[#This Row],[Payment_Status]]="Unpaid",1,0)</f>
        <v>0</v>
      </c>
      <c r="Q531" s="72">
        <f>IF(Table157[[#This Row],[Payment_Status]]="Pending",1,0)</f>
        <v>1</v>
      </c>
      <c r="R531" s="72" t="s">
        <v>50</v>
      </c>
      <c r="S531" s="72" t="s">
        <v>39</v>
      </c>
      <c r="T531" s="76" t="s">
        <v>31</v>
      </c>
    </row>
    <row r="532" spans="5:20" x14ac:dyDescent="0.3">
      <c r="E532" s="71" t="s">
        <v>1020</v>
      </c>
      <c r="F532" s="72" t="s">
        <v>4505</v>
      </c>
      <c r="G532" s="72" t="s">
        <v>6508</v>
      </c>
      <c r="H532" s="72" t="s">
        <v>35</v>
      </c>
      <c r="I532" s="72" t="s">
        <v>8031</v>
      </c>
      <c r="J532" s="72" t="s">
        <v>8024</v>
      </c>
      <c r="K532" s="72">
        <v>2065.2600000000002</v>
      </c>
      <c r="L532" s="75">
        <v>45745</v>
      </c>
      <c r="M532" s="72" t="str">
        <f>TEXT(Table157[[#This Row],[Billing_Date]],"YYYY")</f>
        <v>2025</v>
      </c>
      <c r="N532" s="72" t="s">
        <v>28</v>
      </c>
      <c r="O532" s="72">
        <f>IF(Table157[[#This Row],[Payment_Status]]="Paid",1,0)</f>
        <v>1</v>
      </c>
      <c r="P532" s="72">
        <f>IF(Table157[[#This Row],[Payment_Status]]="Unpaid",1,0)</f>
        <v>0</v>
      </c>
      <c r="Q532" s="72">
        <f>IF(Table157[[#This Row],[Payment_Status]]="Pending",1,0)</f>
        <v>0</v>
      </c>
      <c r="R532" s="72" t="s">
        <v>43</v>
      </c>
      <c r="S532" s="72" t="s">
        <v>44</v>
      </c>
      <c r="T532" s="76" t="s">
        <v>63</v>
      </c>
    </row>
    <row r="533" spans="5:20" x14ac:dyDescent="0.3">
      <c r="E533" s="71" t="s">
        <v>1022</v>
      </c>
      <c r="F533" s="72" t="s">
        <v>4506</v>
      </c>
      <c r="G533" s="72" t="s">
        <v>6509</v>
      </c>
      <c r="H533" s="72" t="s">
        <v>26</v>
      </c>
      <c r="I533" s="72" t="s">
        <v>8031</v>
      </c>
      <c r="J533" s="72" t="s">
        <v>8024</v>
      </c>
      <c r="K533" s="72">
        <v>3019.49</v>
      </c>
      <c r="L533" s="75">
        <v>45749</v>
      </c>
      <c r="M533" s="72" t="str">
        <f>TEXT(Table157[[#This Row],[Billing_Date]],"YYYY")</f>
        <v>2025</v>
      </c>
      <c r="N533" s="72" t="s">
        <v>49</v>
      </c>
      <c r="O533" s="72">
        <f>IF(Table157[[#This Row],[Payment_Status]]="Paid",1,0)</f>
        <v>0</v>
      </c>
      <c r="P533" s="72">
        <f>IF(Table157[[#This Row],[Payment_Status]]="Unpaid",1,0)</f>
        <v>1</v>
      </c>
      <c r="Q533" s="72">
        <f>IF(Table157[[#This Row],[Payment_Status]]="Pending",1,0)</f>
        <v>0</v>
      </c>
      <c r="R533" s="72" t="s">
        <v>29</v>
      </c>
      <c r="S533" s="72" t="s">
        <v>39</v>
      </c>
      <c r="T533" s="76" t="s">
        <v>51</v>
      </c>
    </row>
    <row r="534" spans="5:20" x14ac:dyDescent="0.3">
      <c r="E534" s="71" t="s">
        <v>306</v>
      </c>
      <c r="F534" s="72" t="s">
        <v>4507</v>
      </c>
      <c r="G534" s="72" t="s">
        <v>6510</v>
      </c>
      <c r="H534" s="72" t="s">
        <v>26</v>
      </c>
      <c r="I534" s="72" t="s">
        <v>8028</v>
      </c>
      <c r="J534" s="72" t="s">
        <v>8022</v>
      </c>
      <c r="K534" s="72">
        <v>2136.94</v>
      </c>
      <c r="L534" s="75">
        <v>45575</v>
      </c>
      <c r="M534" s="72" t="str">
        <f>TEXT(Table157[[#This Row],[Billing_Date]],"YYYY")</f>
        <v>2024</v>
      </c>
      <c r="N534" s="72" t="s">
        <v>28</v>
      </c>
      <c r="O534" s="72">
        <f>IF(Table157[[#This Row],[Payment_Status]]="Paid",1,0)</f>
        <v>1</v>
      </c>
      <c r="P534" s="72">
        <f>IF(Table157[[#This Row],[Payment_Status]]="Unpaid",1,0)</f>
        <v>0</v>
      </c>
      <c r="Q534" s="72">
        <f>IF(Table157[[#This Row],[Payment_Status]]="Pending",1,0)</f>
        <v>0</v>
      </c>
      <c r="R534" s="72" t="s">
        <v>29</v>
      </c>
      <c r="S534" s="72" t="s">
        <v>39</v>
      </c>
      <c r="T534" s="76" t="s">
        <v>31</v>
      </c>
    </row>
    <row r="535" spans="5:20" x14ac:dyDescent="0.3">
      <c r="E535" s="71" t="s">
        <v>1026</v>
      </c>
      <c r="F535" s="72" t="s">
        <v>4508</v>
      </c>
      <c r="G535" s="72" t="s">
        <v>6511</v>
      </c>
      <c r="H535" s="72" t="s">
        <v>30</v>
      </c>
      <c r="I535" s="72" t="s">
        <v>8031</v>
      </c>
      <c r="J535" s="72" t="s">
        <v>8024</v>
      </c>
      <c r="K535" s="72">
        <v>2017.68</v>
      </c>
      <c r="L535" s="75">
        <v>45690</v>
      </c>
      <c r="M535" s="72" t="str">
        <f>TEXT(Table157[[#This Row],[Billing_Date]],"YYYY")</f>
        <v>2025</v>
      </c>
      <c r="N535" s="72" t="s">
        <v>28</v>
      </c>
      <c r="O535" s="72">
        <f>IF(Table157[[#This Row],[Payment_Status]]="Paid",1,0)</f>
        <v>1</v>
      </c>
      <c r="P535" s="72">
        <f>IF(Table157[[#This Row],[Payment_Status]]="Unpaid",1,0)</f>
        <v>0</v>
      </c>
      <c r="Q535" s="72">
        <f>IF(Table157[[#This Row],[Payment_Status]]="Pending",1,0)</f>
        <v>0</v>
      </c>
      <c r="R535" s="72" t="s">
        <v>43</v>
      </c>
      <c r="S535" s="72" t="s">
        <v>30</v>
      </c>
      <c r="T535" s="76" t="s">
        <v>45</v>
      </c>
    </row>
    <row r="536" spans="5:20" x14ac:dyDescent="0.3">
      <c r="E536" s="71" t="s">
        <v>1028</v>
      </c>
      <c r="F536" s="72" t="s">
        <v>4509</v>
      </c>
      <c r="G536" s="72" t="s">
        <v>6512</v>
      </c>
      <c r="H536" s="72" t="s">
        <v>35</v>
      </c>
      <c r="I536" s="72" t="s">
        <v>8027</v>
      </c>
      <c r="J536" s="72" t="s">
        <v>8022</v>
      </c>
      <c r="K536" s="72">
        <v>1324.2</v>
      </c>
      <c r="L536" s="75">
        <v>45799</v>
      </c>
      <c r="M536" s="72" t="str">
        <f>TEXT(Table157[[#This Row],[Billing_Date]],"YYYY")</f>
        <v>2025</v>
      </c>
      <c r="N536" s="72" t="s">
        <v>28</v>
      </c>
      <c r="O536" s="72">
        <f>IF(Table157[[#This Row],[Payment_Status]]="Paid",1,0)</f>
        <v>1</v>
      </c>
      <c r="P536" s="72">
        <f>IF(Table157[[#This Row],[Payment_Status]]="Unpaid",1,0)</f>
        <v>0</v>
      </c>
      <c r="Q536" s="72">
        <f>IF(Table157[[#This Row],[Payment_Status]]="Pending",1,0)</f>
        <v>0</v>
      </c>
      <c r="R536" s="72" t="s">
        <v>50</v>
      </c>
      <c r="S536" s="72" t="s">
        <v>44</v>
      </c>
      <c r="T536" s="76" t="s">
        <v>45</v>
      </c>
    </row>
    <row r="537" spans="5:20" x14ac:dyDescent="0.3">
      <c r="E537" s="71" t="s">
        <v>1030</v>
      </c>
      <c r="F537" s="72" t="s">
        <v>4510</v>
      </c>
      <c r="G537" s="72" t="s">
        <v>6513</v>
      </c>
      <c r="H537" s="72" t="s">
        <v>26</v>
      </c>
      <c r="I537" s="72" t="s">
        <v>8026</v>
      </c>
      <c r="J537" s="72" t="s">
        <v>8021</v>
      </c>
      <c r="K537" s="72">
        <v>1590.62</v>
      </c>
      <c r="L537" s="75">
        <v>45786</v>
      </c>
      <c r="M537" s="72" t="str">
        <f>TEXT(Table157[[#This Row],[Billing_Date]],"YYYY")</f>
        <v>2025</v>
      </c>
      <c r="N537" s="72" t="s">
        <v>28</v>
      </c>
      <c r="O537" s="72">
        <f>IF(Table157[[#This Row],[Payment_Status]]="Paid",1,0)</f>
        <v>1</v>
      </c>
      <c r="P537" s="72">
        <f>IF(Table157[[#This Row],[Payment_Status]]="Unpaid",1,0)</f>
        <v>0</v>
      </c>
      <c r="Q537" s="72">
        <f>IF(Table157[[#This Row],[Payment_Status]]="Pending",1,0)</f>
        <v>0</v>
      </c>
      <c r="R537" s="72" t="s">
        <v>38</v>
      </c>
      <c r="S537" s="72" t="s">
        <v>39</v>
      </c>
      <c r="T537" s="76" t="s">
        <v>45</v>
      </c>
    </row>
    <row r="538" spans="5:20" x14ac:dyDescent="0.3">
      <c r="E538" s="71" t="s">
        <v>1032</v>
      </c>
      <c r="F538" s="72" t="s">
        <v>4511</v>
      </c>
      <c r="G538" s="72" t="s">
        <v>6514</v>
      </c>
      <c r="H538" s="72" t="s">
        <v>35</v>
      </c>
      <c r="I538" s="72" t="s">
        <v>8027</v>
      </c>
      <c r="J538" s="72" t="s">
        <v>8022</v>
      </c>
      <c r="K538" s="72">
        <v>1246.24</v>
      </c>
      <c r="L538" s="75">
        <v>45814</v>
      </c>
      <c r="M538" s="72" t="str">
        <f>TEXT(Table157[[#This Row],[Billing_Date]],"YYYY")</f>
        <v>2025</v>
      </c>
      <c r="N538" s="72" t="s">
        <v>49</v>
      </c>
      <c r="O538" s="72">
        <f>IF(Table157[[#This Row],[Payment_Status]]="Paid",1,0)</f>
        <v>0</v>
      </c>
      <c r="P538" s="72">
        <f>IF(Table157[[#This Row],[Payment_Status]]="Unpaid",1,0)</f>
        <v>1</v>
      </c>
      <c r="Q538" s="72">
        <f>IF(Table157[[#This Row],[Payment_Status]]="Pending",1,0)</f>
        <v>0</v>
      </c>
      <c r="R538" s="72" t="s">
        <v>50</v>
      </c>
      <c r="S538" s="72" t="s">
        <v>39</v>
      </c>
      <c r="T538" s="76" t="s">
        <v>51</v>
      </c>
    </row>
    <row r="539" spans="5:20" x14ac:dyDescent="0.3">
      <c r="E539" s="71" t="s">
        <v>1034</v>
      </c>
      <c r="F539" s="72" t="s">
        <v>4512</v>
      </c>
      <c r="G539" s="72" t="s">
        <v>6515</v>
      </c>
      <c r="H539" s="72" t="s">
        <v>26</v>
      </c>
      <c r="I539" s="72" t="s">
        <v>8031</v>
      </c>
      <c r="J539" s="72" t="s">
        <v>8024</v>
      </c>
      <c r="K539" s="72">
        <v>609.65</v>
      </c>
      <c r="L539" s="75">
        <v>45768</v>
      </c>
      <c r="M539" s="72" t="str">
        <f>TEXT(Table157[[#This Row],[Billing_Date]],"YYYY")</f>
        <v>2025</v>
      </c>
      <c r="N539" s="72" t="s">
        <v>28</v>
      </c>
      <c r="O539" s="72">
        <f>IF(Table157[[#This Row],[Payment_Status]]="Paid",1,0)</f>
        <v>1</v>
      </c>
      <c r="P539" s="72">
        <f>IF(Table157[[#This Row],[Payment_Status]]="Unpaid",1,0)</f>
        <v>0</v>
      </c>
      <c r="Q539" s="72">
        <f>IF(Table157[[#This Row],[Payment_Status]]="Pending",1,0)</f>
        <v>0</v>
      </c>
      <c r="R539" s="72" t="s">
        <v>29</v>
      </c>
      <c r="S539" s="72" t="s">
        <v>39</v>
      </c>
      <c r="T539" s="76" t="s">
        <v>85</v>
      </c>
    </row>
    <row r="540" spans="5:20" x14ac:dyDescent="0.3">
      <c r="E540" s="71" t="s">
        <v>1036</v>
      </c>
      <c r="F540" s="72" t="s">
        <v>4513</v>
      </c>
      <c r="G540" s="72" t="s">
        <v>6516</v>
      </c>
      <c r="H540" s="72" t="s">
        <v>30</v>
      </c>
      <c r="I540" s="72" t="s">
        <v>8026</v>
      </c>
      <c r="J540" s="72" t="s">
        <v>8021</v>
      </c>
      <c r="K540" s="72">
        <v>255.27</v>
      </c>
      <c r="L540" s="75">
        <v>45636</v>
      </c>
      <c r="M540" s="72" t="str">
        <f>TEXT(Table157[[#This Row],[Billing_Date]],"YYYY")</f>
        <v>2024</v>
      </c>
      <c r="N540" s="72" t="s">
        <v>37</v>
      </c>
      <c r="O540" s="72">
        <f>IF(Table157[[#This Row],[Payment_Status]]="Paid",1,0)</f>
        <v>0</v>
      </c>
      <c r="P540" s="72">
        <f>IF(Table157[[#This Row],[Payment_Status]]="Unpaid",1,0)</f>
        <v>0</v>
      </c>
      <c r="Q540" s="72">
        <f>IF(Table157[[#This Row],[Payment_Status]]="Pending",1,0)</f>
        <v>1</v>
      </c>
      <c r="R540" s="72" t="s">
        <v>58</v>
      </c>
      <c r="S540" s="72" t="s">
        <v>44</v>
      </c>
      <c r="T540" s="76" t="s">
        <v>45</v>
      </c>
    </row>
    <row r="541" spans="5:20" x14ac:dyDescent="0.3">
      <c r="E541" s="71" t="s">
        <v>1038</v>
      </c>
      <c r="F541" s="72" t="s">
        <v>4514</v>
      </c>
      <c r="G541" s="72" t="s">
        <v>6517</v>
      </c>
      <c r="H541" s="72" t="s">
        <v>35</v>
      </c>
      <c r="I541" s="72" t="s">
        <v>8031</v>
      </c>
      <c r="J541" s="72" t="s">
        <v>8024</v>
      </c>
      <c r="K541" s="72">
        <v>1213.3599999999999</v>
      </c>
      <c r="L541" s="75">
        <v>45850</v>
      </c>
      <c r="M541" s="72" t="str">
        <f>TEXT(Table157[[#This Row],[Billing_Date]],"YYYY")</f>
        <v>2025</v>
      </c>
      <c r="N541" s="72" t="s">
        <v>37</v>
      </c>
      <c r="O541" s="72">
        <f>IF(Table157[[#This Row],[Payment_Status]]="Paid",1,0)</f>
        <v>0</v>
      </c>
      <c r="P541" s="72">
        <f>IF(Table157[[#This Row],[Payment_Status]]="Unpaid",1,0)</f>
        <v>0</v>
      </c>
      <c r="Q541" s="72">
        <f>IF(Table157[[#This Row],[Payment_Status]]="Pending",1,0)</f>
        <v>1</v>
      </c>
      <c r="R541" s="72" t="s">
        <v>29</v>
      </c>
      <c r="S541" s="72" t="s">
        <v>30</v>
      </c>
      <c r="T541" s="76" t="s">
        <v>63</v>
      </c>
    </row>
    <row r="542" spans="5:20" x14ac:dyDescent="0.3">
      <c r="E542" s="71" t="s">
        <v>1040</v>
      </c>
      <c r="F542" s="72" t="s">
        <v>4515</v>
      </c>
      <c r="G542" s="72" t="s">
        <v>6518</v>
      </c>
      <c r="H542" s="72" t="s">
        <v>26</v>
      </c>
      <c r="I542" s="72" t="s">
        <v>8028</v>
      </c>
      <c r="J542" s="72" t="s">
        <v>8022</v>
      </c>
      <c r="K542" s="72">
        <v>729.54</v>
      </c>
      <c r="L542" s="75">
        <v>45725</v>
      </c>
      <c r="M542" s="72" t="str">
        <f>TEXT(Table157[[#This Row],[Billing_Date]],"YYYY")</f>
        <v>2025</v>
      </c>
      <c r="N542" s="72" t="s">
        <v>28</v>
      </c>
      <c r="O542" s="72">
        <f>IF(Table157[[#This Row],[Payment_Status]]="Paid",1,0)</f>
        <v>1</v>
      </c>
      <c r="P542" s="72">
        <f>IF(Table157[[#This Row],[Payment_Status]]="Unpaid",1,0)</f>
        <v>0</v>
      </c>
      <c r="Q542" s="72">
        <f>IF(Table157[[#This Row],[Payment_Status]]="Pending",1,0)</f>
        <v>0</v>
      </c>
      <c r="R542" s="72" t="s">
        <v>58</v>
      </c>
      <c r="S542" s="72" t="s">
        <v>30</v>
      </c>
      <c r="T542" s="76" t="s">
        <v>31</v>
      </c>
    </row>
    <row r="543" spans="5:20" x14ac:dyDescent="0.3">
      <c r="E543" s="71" t="s">
        <v>1042</v>
      </c>
      <c r="F543" s="72" t="s">
        <v>4516</v>
      </c>
      <c r="G543" s="72" t="s">
        <v>6519</v>
      </c>
      <c r="H543" s="72" t="s">
        <v>26</v>
      </c>
      <c r="I543" s="72" t="s">
        <v>8029</v>
      </c>
      <c r="J543" s="72" t="s">
        <v>8020</v>
      </c>
      <c r="K543" s="72">
        <v>503.77</v>
      </c>
      <c r="L543" s="75">
        <v>45552</v>
      </c>
      <c r="M543" s="72" t="str">
        <f>TEXT(Table157[[#This Row],[Billing_Date]],"YYYY")</f>
        <v>2024</v>
      </c>
      <c r="N543" s="72" t="s">
        <v>37</v>
      </c>
      <c r="O543" s="72">
        <f>IF(Table157[[#This Row],[Payment_Status]]="Paid",1,0)</f>
        <v>0</v>
      </c>
      <c r="P543" s="72">
        <f>IF(Table157[[#This Row],[Payment_Status]]="Unpaid",1,0)</f>
        <v>0</v>
      </c>
      <c r="Q543" s="72">
        <f>IF(Table157[[#This Row],[Payment_Status]]="Pending",1,0)</f>
        <v>1</v>
      </c>
      <c r="R543" s="72" t="s">
        <v>29</v>
      </c>
      <c r="S543" s="72" t="s">
        <v>30</v>
      </c>
      <c r="T543" s="76" t="s">
        <v>31</v>
      </c>
    </row>
    <row r="544" spans="5:20" x14ac:dyDescent="0.3">
      <c r="E544" s="71" t="s">
        <v>1044</v>
      </c>
      <c r="F544" s="72" t="s">
        <v>4517</v>
      </c>
      <c r="G544" s="72" t="s">
        <v>6520</v>
      </c>
      <c r="H544" s="72" t="s">
        <v>26</v>
      </c>
      <c r="I544" s="72" t="s">
        <v>8030</v>
      </c>
      <c r="J544" s="72" t="s">
        <v>8023</v>
      </c>
      <c r="K544" s="72">
        <v>285.43</v>
      </c>
      <c r="L544" s="75">
        <v>45852</v>
      </c>
      <c r="M544" s="72" t="str">
        <f>TEXT(Table157[[#This Row],[Billing_Date]],"YYYY")</f>
        <v>2025</v>
      </c>
      <c r="N544" s="72" t="s">
        <v>49</v>
      </c>
      <c r="O544" s="72">
        <f>IF(Table157[[#This Row],[Payment_Status]]="Paid",1,0)</f>
        <v>0</v>
      </c>
      <c r="P544" s="72">
        <f>IF(Table157[[#This Row],[Payment_Status]]="Unpaid",1,0)</f>
        <v>1</v>
      </c>
      <c r="Q544" s="72">
        <f>IF(Table157[[#This Row],[Payment_Status]]="Pending",1,0)</f>
        <v>0</v>
      </c>
      <c r="R544" s="72" t="s">
        <v>50</v>
      </c>
      <c r="S544" s="72" t="s">
        <v>44</v>
      </c>
      <c r="T544" s="76" t="s">
        <v>51</v>
      </c>
    </row>
    <row r="545" spans="5:20" x14ac:dyDescent="0.3">
      <c r="E545" s="71" t="s">
        <v>1046</v>
      </c>
      <c r="F545" s="72" t="s">
        <v>4518</v>
      </c>
      <c r="G545" s="72" t="s">
        <v>6521</v>
      </c>
      <c r="H545" s="72" t="s">
        <v>35</v>
      </c>
      <c r="I545" s="72" t="s">
        <v>8031</v>
      </c>
      <c r="J545" s="72" t="s">
        <v>8024</v>
      </c>
      <c r="K545" s="72">
        <v>1642.92</v>
      </c>
      <c r="L545" s="75">
        <v>45648</v>
      </c>
      <c r="M545" s="72" t="str">
        <f>TEXT(Table157[[#This Row],[Billing_Date]],"YYYY")</f>
        <v>2024</v>
      </c>
      <c r="N545" s="72" t="s">
        <v>49</v>
      </c>
      <c r="O545" s="72">
        <f>IF(Table157[[#This Row],[Payment_Status]]="Paid",1,0)</f>
        <v>0</v>
      </c>
      <c r="P545" s="72">
        <f>IF(Table157[[#This Row],[Payment_Status]]="Unpaid",1,0)</f>
        <v>1</v>
      </c>
      <c r="Q545" s="72">
        <f>IF(Table157[[#This Row],[Payment_Status]]="Pending",1,0)</f>
        <v>0</v>
      </c>
      <c r="R545" s="72" t="s">
        <v>50</v>
      </c>
      <c r="S545" s="72" t="s">
        <v>44</v>
      </c>
      <c r="T545" s="76" t="s">
        <v>31</v>
      </c>
    </row>
    <row r="546" spans="5:20" x14ac:dyDescent="0.3">
      <c r="E546" s="71" t="s">
        <v>1048</v>
      </c>
      <c r="F546" s="72" t="s">
        <v>4519</v>
      </c>
      <c r="G546" s="72" t="s">
        <v>6522</v>
      </c>
      <c r="H546" s="72" t="s">
        <v>35</v>
      </c>
      <c r="I546" s="72" t="s">
        <v>8027</v>
      </c>
      <c r="J546" s="72" t="s">
        <v>8022</v>
      </c>
      <c r="K546" s="72">
        <v>1309.1600000000001</v>
      </c>
      <c r="L546" s="75">
        <v>45818</v>
      </c>
      <c r="M546" s="72" t="str">
        <f>TEXT(Table157[[#This Row],[Billing_Date]],"YYYY")</f>
        <v>2025</v>
      </c>
      <c r="N546" s="72" t="s">
        <v>28</v>
      </c>
      <c r="O546" s="72">
        <f>IF(Table157[[#This Row],[Payment_Status]]="Paid",1,0)</f>
        <v>1</v>
      </c>
      <c r="P546" s="72">
        <f>IF(Table157[[#This Row],[Payment_Status]]="Unpaid",1,0)</f>
        <v>0</v>
      </c>
      <c r="Q546" s="72">
        <f>IF(Table157[[#This Row],[Payment_Status]]="Pending",1,0)</f>
        <v>0</v>
      </c>
      <c r="R546" s="72" t="s">
        <v>43</v>
      </c>
      <c r="S546" s="72" t="s">
        <v>30</v>
      </c>
      <c r="T546" s="76" t="s">
        <v>85</v>
      </c>
    </row>
    <row r="547" spans="5:20" x14ac:dyDescent="0.3">
      <c r="E547" s="71" t="s">
        <v>1050</v>
      </c>
      <c r="F547" s="72" t="s">
        <v>4520</v>
      </c>
      <c r="G547" s="72" t="s">
        <v>6523</v>
      </c>
      <c r="H547" s="72" t="s">
        <v>35</v>
      </c>
      <c r="I547" s="72" t="s">
        <v>8026</v>
      </c>
      <c r="J547" s="72" t="s">
        <v>8021</v>
      </c>
      <c r="K547" s="72">
        <v>1263.82</v>
      </c>
      <c r="L547" s="75">
        <v>45748</v>
      </c>
      <c r="M547" s="72" t="str">
        <f>TEXT(Table157[[#This Row],[Billing_Date]],"YYYY")</f>
        <v>2025</v>
      </c>
      <c r="N547" s="72" t="s">
        <v>37</v>
      </c>
      <c r="O547" s="72">
        <f>IF(Table157[[#This Row],[Payment_Status]]="Paid",1,0)</f>
        <v>0</v>
      </c>
      <c r="P547" s="72">
        <f>IF(Table157[[#This Row],[Payment_Status]]="Unpaid",1,0)</f>
        <v>0</v>
      </c>
      <c r="Q547" s="72">
        <f>IF(Table157[[#This Row],[Payment_Status]]="Pending",1,0)</f>
        <v>1</v>
      </c>
      <c r="R547" s="72" t="s">
        <v>38</v>
      </c>
      <c r="S547" s="72" t="s">
        <v>39</v>
      </c>
      <c r="T547" s="76" t="s">
        <v>63</v>
      </c>
    </row>
    <row r="548" spans="5:20" x14ac:dyDescent="0.3">
      <c r="E548" s="71" t="s">
        <v>1052</v>
      </c>
      <c r="F548" s="72" t="s">
        <v>4521</v>
      </c>
      <c r="G548" s="72" t="s">
        <v>6524</v>
      </c>
      <c r="H548" s="72" t="s">
        <v>35</v>
      </c>
      <c r="I548" s="72" t="s">
        <v>8031</v>
      </c>
      <c r="J548" s="72" t="s">
        <v>8024</v>
      </c>
      <c r="K548" s="72">
        <v>775.19</v>
      </c>
      <c r="L548" s="75">
        <v>45811</v>
      </c>
      <c r="M548" s="72" t="str">
        <f>TEXT(Table157[[#This Row],[Billing_Date]],"YYYY")</f>
        <v>2025</v>
      </c>
      <c r="N548" s="72" t="s">
        <v>49</v>
      </c>
      <c r="O548" s="72">
        <f>IF(Table157[[#This Row],[Payment_Status]]="Paid",1,0)</f>
        <v>0</v>
      </c>
      <c r="P548" s="72">
        <f>IF(Table157[[#This Row],[Payment_Status]]="Unpaid",1,0)</f>
        <v>1</v>
      </c>
      <c r="Q548" s="72">
        <f>IF(Table157[[#This Row],[Payment_Status]]="Pending",1,0)</f>
        <v>0</v>
      </c>
      <c r="R548" s="72" t="s">
        <v>50</v>
      </c>
      <c r="S548" s="72" t="s">
        <v>44</v>
      </c>
      <c r="T548" s="76" t="s">
        <v>63</v>
      </c>
    </row>
    <row r="549" spans="5:20" x14ac:dyDescent="0.3">
      <c r="E549" s="71" t="s">
        <v>1054</v>
      </c>
      <c r="F549" s="72" t="s">
        <v>4522</v>
      </c>
      <c r="G549" s="72" t="s">
        <v>6525</v>
      </c>
      <c r="H549" s="72" t="s">
        <v>30</v>
      </c>
      <c r="I549" s="72" t="s">
        <v>8031</v>
      </c>
      <c r="J549" s="72" t="s">
        <v>8024</v>
      </c>
      <c r="K549" s="72">
        <v>900.03</v>
      </c>
      <c r="L549" s="75">
        <v>45830</v>
      </c>
      <c r="M549" s="72" t="str">
        <f>TEXT(Table157[[#This Row],[Billing_Date]],"YYYY")</f>
        <v>2025</v>
      </c>
      <c r="N549" s="72" t="s">
        <v>49</v>
      </c>
      <c r="O549" s="72">
        <f>IF(Table157[[#This Row],[Payment_Status]]="Paid",1,0)</f>
        <v>0</v>
      </c>
      <c r="P549" s="72">
        <f>IF(Table157[[#This Row],[Payment_Status]]="Unpaid",1,0)</f>
        <v>1</v>
      </c>
      <c r="Q549" s="72">
        <f>IF(Table157[[#This Row],[Payment_Status]]="Pending",1,0)</f>
        <v>0</v>
      </c>
      <c r="R549" s="72" t="s">
        <v>29</v>
      </c>
      <c r="S549" s="72" t="s">
        <v>44</v>
      </c>
      <c r="T549" s="76" t="s">
        <v>85</v>
      </c>
    </row>
    <row r="550" spans="5:20" x14ac:dyDescent="0.3">
      <c r="E550" s="71" t="s">
        <v>3971</v>
      </c>
      <c r="F550" s="72" t="s">
        <v>4523</v>
      </c>
      <c r="G550" s="72" t="s">
        <v>6526</v>
      </c>
      <c r="H550" s="72" t="s">
        <v>26</v>
      </c>
      <c r="I550" s="72" t="s">
        <v>8030</v>
      </c>
      <c r="J550" s="72" t="s">
        <v>8023</v>
      </c>
      <c r="K550" s="72">
        <v>226.97</v>
      </c>
      <c r="L550" s="75">
        <v>45824</v>
      </c>
      <c r="M550" s="72" t="str">
        <f>TEXT(Table157[[#This Row],[Billing_Date]],"YYYY")</f>
        <v>2025</v>
      </c>
      <c r="N550" s="72" t="s">
        <v>28</v>
      </c>
      <c r="O550" s="72">
        <f>IF(Table157[[#This Row],[Payment_Status]]="Paid",1,0)</f>
        <v>1</v>
      </c>
      <c r="P550" s="72">
        <f>IF(Table157[[#This Row],[Payment_Status]]="Unpaid",1,0)</f>
        <v>0</v>
      </c>
      <c r="Q550" s="72">
        <f>IF(Table157[[#This Row],[Payment_Status]]="Pending",1,0)</f>
        <v>0</v>
      </c>
      <c r="R550" s="72" t="s">
        <v>50</v>
      </c>
      <c r="S550" s="72" t="s">
        <v>44</v>
      </c>
      <c r="T550" s="76" t="s">
        <v>45</v>
      </c>
    </row>
    <row r="551" spans="5:20" x14ac:dyDescent="0.3">
      <c r="E551" s="71" t="s">
        <v>1058</v>
      </c>
      <c r="F551" s="72" t="s">
        <v>4524</v>
      </c>
      <c r="G551" s="72" t="s">
        <v>6527</v>
      </c>
      <c r="H551" s="72" t="s">
        <v>35</v>
      </c>
      <c r="I551" s="72" t="s">
        <v>8027</v>
      </c>
      <c r="J551" s="72" t="s">
        <v>8022</v>
      </c>
      <c r="K551" s="72">
        <v>2331.04</v>
      </c>
      <c r="L551" s="75">
        <v>45661</v>
      </c>
      <c r="M551" s="72" t="str">
        <f>TEXT(Table157[[#This Row],[Billing_Date]],"YYYY")</f>
        <v>2025</v>
      </c>
      <c r="N551" s="72" t="s">
        <v>37</v>
      </c>
      <c r="O551" s="72">
        <f>IF(Table157[[#This Row],[Payment_Status]]="Paid",1,0)</f>
        <v>0</v>
      </c>
      <c r="P551" s="72">
        <f>IF(Table157[[#This Row],[Payment_Status]]="Unpaid",1,0)</f>
        <v>0</v>
      </c>
      <c r="Q551" s="72">
        <f>IF(Table157[[#This Row],[Payment_Status]]="Pending",1,0)</f>
        <v>1</v>
      </c>
      <c r="R551" s="72" t="s">
        <v>38</v>
      </c>
      <c r="S551" s="72" t="s">
        <v>44</v>
      </c>
      <c r="T551" s="76" t="s">
        <v>63</v>
      </c>
    </row>
    <row r="552" spans="5:20" x14ac:dyDescent="0.3">
      <c r="E552" s="71" t="s">
        <v>1264</v>
      </c>
      <c r="F552" s="72" t="s">
        <v>4525</v>
      </c>
      <c r="G552" s="72" t="s">
        <v>6528</v>
      </c>
      <c r="H552" s="72" t="s">
        <v>35</v>
      </c>
      <c r="I552" s="72" t="s">
        <v>8025</v>
      </c>
      <c r="J552" s="72" t="s">
        <v>8020</v>
      </c>
      <c r="K552" s="72">
        <v>1768.11</v>
      </c>
      <c r="L552" s="75">
        <v>45533</v>
      </c>
      <c r="M552" s="72" t="str">
        <f>TEXT(Table157[[#This Row],[Billing_Date]],"YYYY")</f>
        <v>2024</v>
      </c>
      <c r="N552" s="72" t="s">
        <v>37</v>
      </c>
      <c r="O552" s="72">
        <f>IF(Table157[[#This Row],[Payment_Status]]="Paid",1,0)</f>
        <v>0</v>
      </c>
      <c r="P552" s="72">
        <f>IF(Table157[[#This Row],[Payment_Status]]="Unpaid",1,0)</f>
        <v>0</v>
      </c>
      <c r="Q552" s="72">
        <f>IF(Table157[[#This Row],[Payment_Status]]="Pending",1,0)</f>
        <v>1</v>
      </c>
      <c r="R552" s="72" t="s">
        <v>50</v>
      </c>
      <c r="S552" s="72" t="s">
        <v>44</v>
      </c>
      <c r="T552" s="76" t="s">
        <v>85</v>
      </c>
    </row>
    <row r="553" spans="5:20" x14ac:dyDescent="0.3">
      <c r="E553" s="71" t="s">
        <v>1677</v>
      </c>
      <c r="F553" s="72" t="s">
        <v>4526</v>
      </c>
      <c r="G553" s="72" t="s">
        <v>6529</v>
      </c>
      <c r="H553" s="72" t="s">
        <v>30</v>
      </c>
      <c r="I553" s="72" t="s">
        <v>8026</v>
      </c>
      <c r="J553" s="72" t="s">
        <v>8021</v>
      </c>
      <c r="K553" s="72">
        <v>2636.41</v>
      </c>
      <c r="L553" s="75">
        <v>45771</v>
      </c>
      <c r="M553" s="72" t="str">
        <f>TEXT(Table157[[#This Row],[Billing_Date]],"YYYY")</f>
        <v>2025</v>
      </c>
      <c r="N553" s="72" t="s">
        <v>28</v>
      </c>
      <c r="O553" s="72">
        <f>IF(Table157[[#This Row],[Payment_Status]]="Paid",1,0)</f>
        <v>1</v>
      </c>
      <c r="P553" s="72">
        <f>IF(Table157[[#This Row],[Payment_Status]]="Unpaid",1,0)</f>
        <v>0</v>
      </c>
      <c r="Q553" s="72">
        <f>IF(Table157[[#This Row],[Payment_Status]]="Pending",1,0)</f>
        <v>0</v>
      </c>
      <c r="R553" s="72" t="s">
        <v>43</v>
      </c>
      <c r="S553" s="72" t="s">
        <v>39</v>
      </c>
      <c r="T553" s="76" t="s">
        <v>85</v>
      </c>
    </row>
    <row r="554" spans="5:20" x14ac:dyDescent="0.3">
      <c r="E554" s="71" t="s">
        <v>1064</v>
      </c>
      <c r="F554" s="72" t="s">
        <v>4527</v>
      </c>
      <c r="G554" s="72" t="s">
        <v>6530</v>
      </c>
      <c r="H554" s="72" t="s">
        <v>30</v>
      </c>
      <c r="I554" s="72" t="s">
        <v>8027</v>
      </c>
      <c r="J554" s="72" t="s">
        <v>8022</v>
      </c>
      <c r="K554" s="72">
        <v>1702.95</v>
      </c>
      <c r="L554" s="75">
        <v>45767</v>
      </c>
      <c r="M554" s="72" t="str">
        <f>TEXT(Table157[[#This Row],[Billing_Date]],"YYYY")</f>
        <v>2025</v>
      </c>
      <c r="N554" s="72" t="s">
        <v>37</v>
      </c>
      <c r="O554" s="72">
        <f>IF(Table157[[#This Row],[Payment_Status]]="Paid",1,0)</f>
        <v>0</v>
      </c>
      <c r="P554" s="72">
        <f>IF(Table157[[#This Row],[Payment_Status]]="Unpaid",1,0)</f>
        <v>0</v>
      </c>
      <c r="Q554" s="72">
        <f>IF(Table157[[#This Row],[Payment_Status]]="Pending",1,0)</f>
        <v>1</v>
      </c>
      <c r="R554" s="72" t="s">
        <v>43</v>
      </c>
      <c r="S554" s="72" t="s">
        <v>44</v>
      </c>
      <c r="T554" s="76" t="s">
        <v>31</v>
      </c>
    </row>
    <row r="555" spans="5:20" x14ac:dyDescent="0.3">
      <c r="E555" s="71" t="s">
        <v>1066</v>
      </c>
      <c r="F555" s="72" t="s">
        <v>4528</v>
      </c>
      <c r="G555" s="72" t="s">
        <v>6531</v>
      </c>
      <c r="H555" s="72" t="s">
        <v>30</v>
      </c>
      <c r="I555" s="72" t="s">
        <v>8026</v>
      </c>
      <c r="J555" s="72" t="s">
        <v>8021</v>
      </c>
      <c r="K555" s="72">
        <v>1838.6</v>
      </c>
      <c r="L555" s="75">
        <v>45856</v>
      </c>
      <c r="M555" s="72" t="str">
        <f>TEXT(Table157[[#This Row],[Billing_Date]],"YYYY")</f>
        <v>2025</v>
      </c>
      <c r="N555" s="72" t="s">
        <v>37</v>
      </c>
      <c r="O555" s="72">
        <f>IF(Table157[[#This Row],[Payment_Status]]="Paid",1,0)</f>
        <v>0</v>
      </c>
      <c r="P555" s="72">
        <f>IF(Table157[[#This Row],[Payment_Status]]="Unpaid",1,0)</f>
        <v>0</v>
      </c>
      <c r="Q555" s="72">
        <f>IF(Table157[[#This Row],[Payment_Status]]="Pending",1,0)</f>
        <v>1</v>
      </c>
      <c r="R555" s="72" t="s">
        <v>29</v>
      </c>
      <c r="S555" s="72" t="s">
        <v>44</v>
      </c>
      <c r="T555" s="76" t="s">
        <v>63</v>
      </c>
    </row>
    <row r="556" spans="5:20" x14ac:dyDescent="0.3">
      <c r="E556" s="71" t="s">
        <v>1068</v>
      </c>
      <c r="F556" s="72" t="s">
        <v>4529</v>
      </c>
      <c r="G556" s="72" t="s">
        <v>6532</v>
      </c>
      <c r="H556" s="72" t="s">
        <v>30</v>
      </c>
      <c r="I556" s="72" t="s">
        <v>8031</v>
      </c>
      <c r="J556" s="72" t="s">
        <v>8024</v>
      </c>
      <c r="K556" s="72">
        <v>1541.94</v>
      </c>
      <c r="L556" s="75">
        <v>45724</v>
      </c>
      <c r="M556" s="72" t="str">
        <f>TEXT(Table157[[#This Row],[Billing_Date]],"YYYY")</f>
        <v>2025</v>
      </c>
      <c r="N556" s="72" t="s">
        <v>28</v>
      </c>
      <c r="O556" s="72">
        <f>IF(Table157[[#This Row],[Payment_Status]]="Paid",1,0)</f>
        <v>1</v>
      </c>
      <c r="P556" s="72">
        <f>IF(Table157[[#This Row],[Payment_Status]]="Unpaid",1,0)</f>
        <v>0</v>
      </c>
      <c r="Q556" s="72">
        <f>IF(Table157[[#This Row],[Payment_Status]]="Pending",1,0)</f>
        <v>0</v>
      </c>
      <c r="R556" s="72" t="s">
        <v>50</v>
      </c>
      <c r="S556" s="72" t="s">
        <v>39</v>
      </c>
      <c r="T556" s="76" t="s">
        <v>63</v>
      </c>
    </row>
    <row r="557" spans="5:20" x14ac:dyDescent="0.3">
      <c r="E557" s="71" t="s">
        <v>1070</v>
      </c>
      <c r="F557" s="72" t="s">
        <v>4530</v>
      </c>
      <c r="G557" s="72" t="s">
        <v>6533</v>
      </c>
      <c r="H557" s="72" t="s">
        <v>35</v>
      </c>
      <c r="I557" s="72" t="s">
        <v>8030</v>
      </c>
      <c r="J557" s="72" t="s">
        <v>8023</v>
      </c>
      <c r="K557" s="72">
        <v>819.89</v>
      </c>
      <c r="L557" s="75">
        <v>45770</v>
      </c>
      <c r="M557" s="72" t="str">
        <f>TEXT(Table157[[#This Row],[Billing_Date]],"YYYY")</f>
        <v>2025</v>
      </c>
      <c r="N557" s="72" t="s">
        <v>28</v>
      </c>
      <c r="O557" s="72">
        <f>IF(Table157[[#This Row],[Payment_Status]]="Paid",1,0)</f>
        <v>1</v>
      </c>
      <c r="P557" s="72">
        <f>IF(Table157[[#This Row],[Payment_Status]]="Unpaid",1,0)</f>
        <v>0</v>
      </c>
      <c r="Q557" s="72">
        <f>IF(Table157[[#This Row],[Payment_Status]]="Pending",1,0)</f>
        <v>0</v>
      </c>
      <c r="R557" s="72" t="s">
        <v>29</v>
      </c>
      <c r="S557" s="72" t="s">
        <v>30</v>
      </c>
      <c r="T557" s="76" t="s">
        <v>51</v>
      </c>
    </row>
    <row r="558" spans="5:20" x14ac:dyDescent="0.3">
      <c r="E558" s="71" t="s">
        <v>1499</v>
      </c>
      <c r="F558" s="72" t="s">
        <v>4531</v>
      </c>
      <c r="G558" s="72" t="s">
        <v>6534</v>
      </c>
      <c r="H558" s="72" t="s">
        <v>30</v>
      </c>
      <c r="I558" s="72" t="s">
        <v>8030</v>
      </c>
      <c r="J558" s="72" t="s">
        <v>8023</v>
      </c>
      <c r="K558" s="72">
        <v>288.39999999999998</v>
      </c>
      <c r="L558" s="75">
        <v>45787</v>
      </c>
      <c r="M558" s="72" t="str">
        <f>TEXT(Table157[[#This Row],[Billing_Date]],"YYYY")</f>
        <v>2025</v>
      </c>
      <c r="N558" s="72" t="s">
        <v>37</v>
      </c>
      <c r="O558" s="72">
        <f>IF(Table157[[#This Row],[Payment_Status]]="Paid",1,0)</f>
        <v>0</v>
      </c>
      <c r="P558" s="72">
        <f>IF(Table157[[#This Row],[Payment_Status]]="Unpaid",1,0)</f>
        <v>0</v>
      </c>
      <c r="Q558" s="72">
        <f>IF(Table157[[#This Row],[Payment_Status]]="Pending",1,0)</f>
        <v>1</v>
      </c>
      <c r="R558" s="72" t="s">
        <v>50</v>
      </c>
      <c r="S558" s="72" t="s">
        <v>30</v>
      </c>
      <c r="T558" s="76" t="s">
        <v>31</v>
      </c>
    </row>
    <row r="559" spans="5:20" x14ac:dyDescent="0.3">
      <c r="E559" s="71" t="s">
        <v>1074</v>
      </c>
      <c r="F559" s="72" t="s">
        <v>4532</v>
      </c>
      <c r="G559" s="72" t="s">
        <v>6535</v>
      </c>
      <c r="H559" s="72" t="s">
        <v>30</v>
      </c>
      <c r="I559" s="72" t="s">
        <v>8029</v>
      </c>
      <c r="J559" s="72" t="s">
        <v>8020</v>
      </c>
      <c r="K559" s="72">
        <v>3313.42</v>
      </c>
      <c r="L559" s="75">
        <v>45768</v>
      </c>
      <c r="M559" s="72" t="str">
        <f>TEXT(Table157[[#This Row],[Billing_Date]],"YYYY")</f>
        <v>2025</v>
      </c>
      <c r="N559" s="72" t="s">
        <v>49</v>
      </c>
      <c r="O559" s="72">
        <f>IF(Table157[[#This Row],[Payment_Status]]="Paid",1,0)</f>
        <v>0</v>
      </c>
      <c r="P559" s="72">
        <f>IF(Table157[[#This Row],[Payment_Status]]="Unpaid",1,0)</f>
        <v>1</v>
      </c>
      <c r="Q559" s="72">
        <f>IF(Table157[[#This Row],[Payment_Status]]="Pending",1,0)</f>
        <v>0</v>
      </c>
      <c r="R559" s="72" t="s">
        <v>58</v>
      </c>
      <c r="S559" s="72" t="s">
        <v>44</v>
      </c>
      <c r="T559" s="76" t="s">
        <v>85</v>
      </c>
    </row>
    <row r="560" spans="5:20" x14ac:dyDescent="0.3">
      <c r="E560" s="71" t="s">
        <v>1076</v>
      </c>
      <c r="F560" s="72" t="s">
        <v>4533</v>
      </c>
      <c r="G560" s="72" t="s">
        <v>6536</v>
      </c>
      <c r="H560" s="72" t="s">
        <v>26</v>
      </c>
      <c r="I560" s="72" t="s">
        <v>8030</v>
      </c>
      <c r="J560" s="72" t="s">
        <v>8023</v>
      </c>
      <c r="K560" s="72">
        <v>2125.4</v>
      </c>
      <c r="L560" s="75">
        <v>45777</v>
      </c>
      <c r="M560" s="72" t="str">
        <f>TEXT(Table157[[#This Row],[Billing_Date]],"YYYY")</f>
        <v>2025</v>
      </c>
      <c r="N560" s="72" t="s">
        <v>28</v>
      </c>
      <c r="O560" s="72">
        <f>IF(Table157[[#This Row],[Payment_Status]]="Paid",1,0)</f>
        <v>1</v>
      </c>
      <c r="P560" s="72">
        <f>IF(Table157[[#This Row],[Payment_Status]]="Unpaid",1,0)</f>
        <v>0</v>
      </c>
      <c r="Q560" s="72">
        <f>IF(Table157[[#This Row],[Payment_Status]]="Pending",1,0)</f>
        <v>0</v>
      </c>
      <c r="R560" s="72" t="s">
        <v>38</v>
      </c>
      <c r="S560" s="72" t="s">
        <v>30</v>
      </c>
      <c r="T560" s="76" t="s">
        <v>31</v>
      </c>
    </row>
    <row r="561" spans="5:20" x14ac:dyDescent="0.3">
      <c r="E561" s="71" t="s">
        <v>1078</v>
      </c>
      <c r="F561" s="72" t="s">
        <v>4534</v>
      </c>
      <c r="G561" s="72" t="s">
        <v>6537</v>
      </c>
      <c r="H561" s="72" t="s">
        <v>26</v>
      </c>
      <c r="I561" s="72" t="s">
        <v>8031</v>
      </c>
      <c r="J561" s="72" t="s">
        <v>8024</v>
      </c>
      <c r="K561" s="72">
        <v>1079.79</v>
      </c>
      <c r="L561" s="75">
        <v>45840</v>
      </c>
      <c r="M561" s="72" t="str">
        <f>TEXT(Table157[[#This Row],[Billing_Date]],"YYYY")</f>
        <v>2025</v>
      </c>
      <c r="N561" s="72" t="s">
        <v>28</v>
      </c>
      <c r="O561" s="72">
        <f>IF(Table157[[#This Row],[Payment_Status]]="Paid",1,0)</f>
        <v>1</v>
      </c>
      <c r="P561" s="72">
        <f>IF(Table157[[#This Row],[Payment_Status]]="Unpaid",1,0)</f>
        <v>0</v>
      </c>
      <c r="Q561" s="72">
        <f>IF(Table157[[#This Row],[Payment_Status]]="Pending",1,0)</f>
        <v>0</v>
      </c>
      <c r="R561" s="72" t="s">
        <v>29</v>
      </c>
      <c r="S561" s="72" t="s">
        <v>30</v>
      </c>
      <c r="T561" s="76" t="s">
        <v>31</v>
      </c>
    </row>
    <row r="562" spans="5:20" x14ac:dyDescent="0.3">
      <c r="E562" s="71" t="s">
        <v>3824</v>
      </c>
      <c r="F562" s="72" t="s">
        <v>4535</v>
      </c>
      <c r="G562" s="72" t="s">
        <v>6538</v>
      </c>
      <c r="H562" s="72" t="s">
        <v>26</v>
      </c>
      <c r="I562" s="72" t="s">
        <v>8025</v>
      </c>
      <c r="J562" s="72" t="s">
        <v>8020</v>
      </c>
      <c r="K562" s="72">
        <v>260.57</v>
      </c>
      <c r="L562" s="75">
        <v>45794</v>
      </c>
      <c r="M562" s="72" t="str">
        <f>TEXT(Table157[[#This Row],[Billing_Date]],"YYYY")</f>
        <v>2025</v>
      </c>
      <c r="N562" s="72" t="s">
        <v>37</v>
      </c>
      <c r="O562" s="72">
        <f>IF(Table157[[#This Row],[Payment_Status]]="Paid",1,0)</f>
        <v>0</v>
      </c>
      <c r="P562" s="72">
        <f>IF(Table157[[#This Row],[Payment_Status]]="Unpaid",1,0)</f>
        <v>0</v>
      </c>
      <c r="Q562" s="72">
        <f>IF(Table157[[#This Row],[Payment_Status]]="Pending",1,0)</f>
        <v>1</v>
      </c>
      <c r="R562" s="72" t="s">
        <v>58</v>
      </c>
      <c r="S562" s="72" t="s">
        <v>39</v>
      </c>
      <c r="T562" s="76" t="s">
        <v>63</v>
      </c>
    </row>
    <row r="563" spans="5:20" x14ac:dyDescent="0.3">
      <c r="E563" s="71" t="s">
        <v>394</v>
      </c>
      <c r="F563" s="72" t="s">
        <v>4536</v>
      </c>
      <c r="G563" s="72" t="s">
        <v>6539</v>
      </c>
      <c r="H563" s="72" t="s">
        <v>30</v>
      </c>
      <c r="I563" s="72" t="s">
        <v>8027</v>
      </c>
      <c r="J563" s="72" t="s">
        <v>8022</v>
      </c>
      <c r="K563" s="72">
        <v>2210.12</v>
      </c>
      <c r="L563" s="75">
        <v>45784</v>
      </c>
      <c r="M563" s="72" t="str">
        <f>TEXT(Table157[[#This Row],[Billing_Date]],"YYYY")</f>
        <v>2025</v>
      </c>
      <c r="N563" s="72" t="s">
        <v>28</v>
      </c>
      <c r="O563" s="72">
        <f>IF(Table157[[#This Row],[Payment_Status]]="Paid",1,0)</f>
        <v>1</v>
      </c>
      <c r="P563" s="72">
        <f>IF(Table157[[#This Row],[Payment_Status]]="Unpaid",1,0)</f>
        <v>0</v>
      </c>
      <c r="Q563" s="72">
        <f>IF(Table157[[#This Row],[Payment_Status]]="Pending",1,0)</f>
        <v>0</v>
      </c>
      <c r="R563" s="72" t="s">
        <v>58</v>
      </c>
      <c r="S563" s="72" t="s">
        <v>44</v>
      </c>
      <c r="T563" s="76" t="s">
        <v>31</v>
      </c>
    </row>
    <row r="564" spans="5:20" x14ac:dyDescent="0.3">
      <c r="E564" s="71" t="s">
        <v>1084</v>
      </c>
      <c r="F564" s="72" t="s">
        <v>4537</v>
      </c>
      <c r="G564" s="72" t="s">
        <v>6540</v>
      </c>
      <c r="H564" s="72" t="s">
        <v>35</v>
      </c>
      <c r="I564" s="72" t="s">
        <v>8030</v>
      </c>
      <c r="J564" s="72" t="s">
        <v>8023</v>
      </c>
      <c r="K564" s="72">
        <v>2093.65</v>
      </c>
      <c r="L564" s="75">
        <v>45840</v>
      </c>
      <c r="M564" s="72" t="str">
        <f>TEXT(Table157[[#This Row],[Billing_Date]],"YYYY")</f>
        <v>2025</v>
      </c>
      <c r="N564" s="72" t="s">
        <v>28</v>
      </c>
      <c r="O564" s="72">
        <f>IF(Table157[[#This Row],[Payment_Status]]="Paid",1,0)</f>
        <v>1</v>
      </c>
      <c r="P564" s="72">
        <f>IF(Table157[[#This Row],[Payment_Status]]="Unpaid",1,0)</f>
        <v>0</v>
      </c>
      <c r="Q564" s="72">
        <f>IF(Table157[[#This Row],[Payment_Status]]="Pending",1,0)</f>
        <v>0</v>
      </c>
      <c r="R564" s="72" t="s">
        <v>43</v>
      </c>
      <c r="S564" s="72" t="s">
        <v>39</v>
      </c>
      <c r="T564" s="76" t="s">
        <v>45</v>
      </c>
    </row>
    <row r="565" spans="5:20" x14ac:dyDescent="0.3">
      <c r="E565" s="71" t="s">
        <v>1086</v>
      </c>
      <c r="F565" s="72" t="s">
        <v>4538</v>
      </c>
      <c r="G565" s="72" t="s">
        <v>6541</v>
      </c>
      <c r="H565" s="72" t="s">
        <v>30</v>
      </c>
      <c r="I565" s="72" t="s">
        <v>8025</v>
      </c>
      <c r="J565" s="72" t="s">
        <v>8020</v>
      </c>
      <c r="K565" s="72">
        <v>2414.09</v>
      </c>
      <c r="L565" s="75">
        <v>45785</v>
      </c>
      <c r="M565" s="72" t="str">
        <f>TEXT(Table157[[#This Row],[Billing_Date]],"YYYY")</f>
        <v>2025</v>
      </c>
      <c r="N565" s="72" t="s">
        <v>49</v>
      </c>
      <c r="O565" s="72">
        <f>IF(Table157[[#This Row],[Payment_Status]]="Paid",1,0)</f>
        <v>0</v>
      </c>
      <c r="P565" s="72">
        <f>IF(Table157[[#This Row],[Payment_Status]]="Unpaid",1,0)</f>
        <v>1</v>
      </c>
      <c r="Q565" s="72">
        <f>IF(Table157[[#This Row],[Payment_Status]]="Pending",1,0)</f>
        <v>0</v>
      </c>
      <c r="R565" s="72" t="s">
        <v>38</v>
      </c>
      <c r="S565" s="72" t="s">
        <v>44</v>
      </c>
      <c r="T565" s="76" t="s">
        <v>63</v>
      </c>
    </row>
    <row r="566" spans="5:20" x14ac:dyDescent="0.3">
      <c r="E566" s="71" t="s">
        <v>1088</v>
      </c>
      <c r="F566" s="72" t="s">
        <v>4539</v>
      </c>
      <c r="G566" s="72" t="s">
        <v>6542</v>
      </c>
      <c r="H566" s="72" t="s">
        <v>35</v>
      </c>
      <c r="I566" s="72" t="s">
        <v>8031</v>
      </c>
      <c r="J566" s="72" t="s">
        <v>8024</v>
      </c>
      <c r="K566" s="72">
        <v>2504.5700000000002</v>
      </c>
      <c r="L566" s="75">
        <v>45821</v>
      </c>
      <c r="M566" s="72" t="str">
        <f>TEXT(Table157[[#This Row],[Billing_Date]],"YYYY")</f>
        <v>2025</v>
      </c>
      <c r="N566" s="72" t="s">
        <v>28</v>
      </c>
      <c r="O566" s="72">
        <f>IF(Table157[[#This Row],[Payment_Status]]="Paid",1,0)</f>
        <v>1</v>
      </c>
      <c r="P566" s="72">
        <f>IF(Table157[[#This Row],[Payment_Status]]="Unpaid",1,0)</f>
        <v>0</v>
      </c>
      <c r="Q566" s="72">
        <f>IF(Table157[[#This Row],[Payment_Status]]="Pending",1,0)</f>
        <v>0</v>
      </c>
      <c r="R566" s="72" t="s">
        <v>29</v>
      </c>
      <c r="S566" s="72" t="s">
        <v>44</v>
      </c>
      <c r="T566" s="76" t="s">
        <v>85</v>
      </c>
    </row>
    <row r="567" spans="5:20" x14ac:dyDescent="0.3">
      <c r="E567" s="71" t="s">
        <v>1090</v>
      </c>
      <c r="F567" s="72" t="s">
        <v>4540</v>
      </c>
      <c r="G567" s="72" t="s">
        <v>6543</v>
      </c>
      <c r="H567" s="72" t="s">
        <v>30</v>
      </c>
      <c r="I567" s="72" t="s">
        <v>8026</v>
      </c>
      <c r="J567" s="72" t="s">
        <v>8021</v>
      </c>
      <c r="K567" s="72">
        <v>813.58</v>
      </c>
      <c r="L567" s="75">
        <v>45555</v>
      </c>
      <c r="M567" s="72" t="str">
        <f>TEXT(Table157[[#This Row],[Billing_Date]],"YYYY")</f>
        <v>2024</v>
      </c>
      <c r="N567" s="72" t="s">
        <v>49</v>
      </c>
      <c r="O567" s="72">
        <f>IF(Table157[[#This Row],[Payment_Status]]="Paid",1,0)</f>
        <v>0</v>
      </c>
      <c r="P567" s="72">
        <f>IF(Table157[[#This Row],[Payment_Status]]="Unpaid",1,0)</f>
        <v>1</v>
      </c>
      <c r="Q567" s="72">
        <f>IF(Table157[[#This Row],[Payment_Status]]="Pending",1,0)</f>
        <v>0</v>
      </c>
      <c r="R567" s="72" t="s">
        <v>29</v>
      </c>
      <c r="S567" s="72" t="s">
        <v>39</v>
      </c>
      <c r="T567" s="76" t="s">
        <v>45</v>
      </c>
    </row>
    <row r="568" spans="5:20" x14ac:dyDescent="0.3">
      <c r="E568" s="71" t="s">
        <v>1092</v>
      </c>
      <c r="F568" s="72" t="s">
        <v>4541</v>
      </c>
      <c r="G568" s="72" t="s">
        <v>6544</v>
      </c>
      <c r="H568" s="72" t="s">
        <v>26</v>
      </c>
      <c r="I568" s="72" t="s">
        <v>8026</v>
      </c>
      <c r="J568" s="72" t="s">
        <v>8021</v>
      </c>
      <c r="K568" s="72">
        <v>85.71</v>
      </c>
      <c r="L568" s="75">
        <v>45635</v>
      </c>
      <c r="M568" s="72" t="str">
        <f>TEXT(Table157[[#This Row],[Billing_Date]],"YYYY")</f>
        <v>2024</v>
      </c>
      <c r="N568" s="72" t="s">
        <v>28</v>
      </c>
      <c r="O568" s="72">
        <f>IF(Table157[[#This Row],[Payment_Status]]="Paid",1,0)</f>
        <v>1</v>
      </c>
      <c r="P568" s="72">
        <f>IF(Table157[[#This Row],[Payment_Status]]="Unpaid",1,0)</f>
        <v>0</v>
      </c>
      <c r="Q568" s="72">
        <f>IF(Table157[[#This Row],[Payment_Status]]="Pending",1,0)</f>
        <v>0</v>
      </c>
      <c r="R568" s="72" t="s">
        <v>29</v>
      </c>
      <c r="S568" s="72" t="s">
        <v>44</v>
      </c>
      <c r="T568" s="76" t="s">
        <v>63</v>
      </c>
    </row>
    <row r="569" spans="5:20" x14ac:dyDescent="0.3">
      <c r="E569" s="71" t="s">
        <v>1094</v>
      </c>
      <c r="F569" s="72" t="s">
        <v>4542</v>
      </c>
      <c r="G569" s="72" t="s">
        <v>6545</v>
      </c>
      <c r="H569" s="72" t="s">
        <v>35</v>
      </c>
      <c r="I569" s="72" t="s">
        <v>8031</v>
      </c>
      <c r="J569" s="72" t="s">
        <v>8024</v>
      </c>
      <c r="K569" s="72">
        <v>1171.3599999999999</v>
      </c>
      <c r="L569" s="75">
        <v>45638</v>
      </c>
      <c r="M569" s="72" t="str">
        <f>TEXT(Table157[[#This Row],[Billing_Date]],"YYYY")</f>
        <v>2024</v>
      </c>
      <c r="N569" s="72" t="s">
        <v>28</v>
      </c>
      <c r="O569" s="72">
        <f>IF(Table157[[#This Row],[Payment_Status]]="Paid",1,0)</f>
        <v>1</v>
      </c>
      <c r="P569" s="72">
        <f>IF(Table157[[#This Row],[Payment_Status]]="Unpaid",1,0)</f>
        <v>0</v>
      </c>
      <c r="Q569" s="72">
        <f>IF(Table157[[#This Row],[Payment_Status]]="Pending",1,0)</f>
        <v>0</v>
      </c>
      <c r="R569" s="72" t="s">
        <v>58</v>
      </c>
      <c r="S569" s="72" t="s">
        <v>39</v>
      </c>
      <c r="T569" s="76" t="s">
        <v>63</v>
      </c>
    </row>
    <row r="570" spans="5:20" x14ac:dyDescent="0.3">
      <c r="E570" s="71" t="s">
        <v>1096</v>
      </c>
      <c r="F570" s="72" t="s">
        <v>4543</v>
      </c>
      <c r="G570" s="72" t="s">
        <v>6546</v>
      </c>
      <c r="H570" s="72" t="s">
        <v>35</v>
      </c>
      <c r="I570" s="72" t="s">
        <v>8031</v>
      </c>
      <c r="J570" s="72" t="s">
        <v>8024</v>
      </c>
      <c r="K570" s="72">
        <v>384.55</v>
      </c>
      <c r="L570" s="75">
        <v>45612</v>
      </c>
      <c r="M570" s="72" t="str">
        <f>TEXT(Table157[[#This Row],[Billing_Date]],"YYYY")</f>
        <v>2024</v>
      </c>
      <c r="N570" s="72" t="s">
        <v>28</v>
      </c>
      <c r="O570" s="72">
        <f>IF(Table157[[#This Row],[Payment_Status]]="Paid",1,0)</f>
        <v>1</v>
      </c>
      <c r="P570" s="72">
        <f>IF(Table157[[#This Row],[Payment_Status]]="Unpaid",1,0)</f>
        <v>0</v>
      </c>
      <c r="Q570" s="72">
        <f>IF(Table157[[#This Row],[Payment_Status]]="Pending",1,0)</f>
        <v>0</v>
      </c>
      <c r="R570" s="72" t="s">
        <v>29</v>
      </c>
      <c r="S570" s="72" t="s">
        <v>39</v>
      </c>
      <c r="T570" s="76" t="s">
        <v>45</v>
      </c>
    </row>
    <row r="571" spans="5:20" x14ac:dyDescent="0.3">
      <c r="E571" s="71" t="s">
        <v>1098</v>
      </c>
      <c r="F571" s="72" t="s">
        <v>4544</v>
      </c>
      <c r="G571" s="72" t="s">
        <v>6547</v>
      </c>
      <c r="H571" s="72" t="s">
        <v>35</v>
      </c>
      <c r="I571" s="72" t="s">
        <v>8026</v>
      </c>
      <c r="J571" s="72" t="s">
        <v>8021</v>
      </c>
      <c r="K571" s="72">
        <v>1774.75</v>
      </c>
      <c r="L571" s="75">
        <v>45770</v>
      </c>
      <c r="M571" s="72" t="str">
        <f>TEXT(Table157[[#This Row],[Billing_Date]],"YYYY")</f>
        <v>2025</v>
      </c>
      <c r="N571" s="72" t="s">
        <v>28</v>
      </c>
      <c r="O571" s="72">
        <f>IF(Table157[[#This Row],[Payment_Status]]="Paid",1,0)</f>
        <v>1</v>
      </c>
      <c r="P571" s="72">
        <f>IF(Table157[[#This Row],[Payment_Status]]="Unpaid",1,0)</f>
        <v>0</v>
      </c>
      <c r="Q571" s="72">
        <f>IF(Table157[[#This Row],[Payment_Status]]="Pending",1,0)</f>
        <v>0</v>
      </c>
      <c r="R571" s="72" t="s">
        <v>29</v>
      </c>
      <c r="S571" s="72" t="s">
        <v>30</v>
      </c>
      <c r="T571" s="76" t="s">
        <v>85</v>
      </c>
    </row>
    <row r="572" spans="5:20" x14ac:dyDescent="0.3">
      <c r="E572" s="71" t="s">
        <v>1100</v>
      </c>
      <c r="F572" s="72" t="s">
        <v>4545</v>
      </c>
      <c r="G572" s="72" t="s">
        <v>6548</v>
      </c>
      <c r="H572" s="72" t="s">
        <v>26</v>
      </c>
      <c r="I572" s="72" t="s">
        <v>8029</v>
      </c>
      <c r="J572" s="72" t="s">
        <v>8020</v>
      </c>
      <c r="K572" s="72">
        <v>340.37</v>
      </c>
      <c r="L572" s="75">
        <v>45775</v>
      </c>
      <c r="M572" s="72" t="str">
        <f>TEXT(Table157[[#This Row],[Billing_Date]],"YYYY")</f>
        <v>2025</v>
      </c>
      <c r="N572" s="72" t="s">
        <v>37</v>
      </c>
      <c r="O572" s="72">
        <f>IF(Table157[[#This Row],[Payment_Status]]="Paid",1,0)</f>
        <v>0</v>
      </c>
      <c r="P572" s="72">
        <f>IF(Table157[[#This Row],[Payment_Status]]="Unpaid",1,0)</f>
        <v>0</v>
      </c>
      <c r="Q572" s="72">
        <f>IF(Table157[[#This Row],[Payment_Status]]="Pending",1,0)</f>
        <v>1</v>
      </c>
      <c r="R572" s="72" t="s">
        <v>29</v>
      </c>
      <c r="S572" s="72" t="s">
        <v>44</v>
      </c>
      <c r="T572" s="76" t="s">
        <v>63</v>
      </c>
    </row>
    <row r="573" spans="5:20" x14ac:dyDescent="0.3">
      <c r="E573" s="71" t="s">
        <v>1102</v>
      </c>
      <c r="F573" s="72" t="s">
        <v>4546</v>
      </c>
      <c r="G573" s="72" t="s">
        <v>6549</v>
      </c>
      <c r="H573" s="72" t="s">
        <v>30</v>
      </c>
      <c r="I573" s="72" t="s">
        <v>8026</v>
      </c>
      <c r="J573" s="72" t="s">
        <v>8021</v>
      </c>
      <c r="K573" s="72">
        <v>2439.6</v>
      </c>
      <c r="L573" s="75">
        <v>45788</v>
      </c>
      <c r="M573" s="72" t="str">
        <f>TEXT(Table157[[#This Row],[Billing_Date]],"YYYY")</f>
        <v>2025</v>
      </c>
      <c r="N573" s="72" t="s">
        <v>49</v>
      </c>
      <c r="O573" s="72">
        <f>IF(Table157[[#This Row],[Payment_Status]]="Paid",1,0)</f>
        <v>0</v>
      </c>
      <c r="P573" s="72">
        <f>IF(Table157[[#This Row],[Payment_Status]]="Unpaid",1,0)</f>
        <v>1</v>
      </c>
      <c r="Q573" s="72">
        <f>IF(Table157[[#This Row],[Payment_Status]]="Pending",1,0)</f>
        <v>0</v>
      </c>
      <c r="R573" s="72" t="s">
        <v>38</v>
      </c>
      <c r="S573" s="72" t="s">
        <v>44</v>
      </c>
      <c r="T573" s="76" t="s">
        <v>63</v>
      </c>
    </row>
    <row r="574" spans="5:20" x14ac:dyDescent="0.3">
      <c r="E574" s="71" t="s">
        <v>1775</v>
      </c>
      <c r="F574" s="72" t="s">
        <v>4547</v>
      </c>
      <c r="G574" s="72" t="s">
        <v>6550</v>
      </c>
      <c r="H574" s="72" t="s">
        <v>35</v>
      </c>
      <c r="I574" s="72" t="s">
        <v>8031</v>
      </c>
      <c r="J574" s="72" t="s">
        <v>8024</v>
      </c>
      <c r="K574" s="72">
        <v>2318</v>
      </c>
      <c r="L574" s="75">
        <v>45835</v>
      </c>
      <c r="M574" s="72" t="str">
        <f>TEXT(Table157[[#This Row],[Billing_Date]],"YYYY")</f>
        <v>2025</v>
      </c>
      <c r="N574" s="72" t="s">
        <v>28</v>
      </c>
      <c r="O574" s="72">
        <f>IF(Table157[[#This Row],[Payment_Status]]="Paid",1,0)</f>
        <v>1</v>
      </c>
      <c r="P574" s="72">
        <f>IF(Table157[[#This Row],[Payment_Status]]="Unpaid",1,0)</f>
        <v>0</v>
      </c>
      <c r="Q574" s="72">
        <f>IF(Table157[[#This Row],[Payment_Status]]="Pending",1,0)</f>
        <v>0</v>
      </c>
      <c r="R574" s="72" t="s">
        <v>50</v>
      </c>
      <c r="S574" s="72" t="s">
        <v>44</v>
      </c>
      <c r="T574" s="76" t="s">
        <v>45</v>
      </c>
    </row>
    <row r="575" spans="5:20" x14ac:dyDescent="0.3">
      <c r="E575" s="71" t="s">
        <v>1106</v>
      </c>
      <c r="F575" s="72" t="s">
        <v>4548</v>
      </c>
      <c r="G575" s="72" t="s">
        <v>6551</v>
      </c>
      <c r="H575" s="72" t="s">
        <v>35</v>
      </c>
      <c r="I575" s="72" t="s">
        <v>8030</v>
      </c>
      <c r="J575" s="72" t="s">
        <v>8023</v>
      </c>
      <c r="K575" s="72">
        <v>1618.64</v>
      </c>
      <c r="L575" s="75">
        <v>45846</v>
      </c>
      <c r="M575" s="72" t="str">
        <f>TEXT(Table157[[#This Row],[Billing_Date]],"YYYY")</f>
        <v>2025</v>
      </c>
      <c r="N575" s="72" t="s">
        <v>49</v>
      </c>
      <c r="O575" s="72">
        <f>IF(Table157[[#This Row],[Payment_Status]]="Paid",1,0)</f>
        <v>0</v>
      </c>
      <c r="P575" s="72">
        <f>IF(Table157[[#This Row],[Payment_Status]]="Unpaid",1,0)</f>
        <v>1</v>
      </c>
      <c r="Q575" s="72">
        <f>IF(Table157[[#This Row],[Payment_Status]]="Pending",1,0)</f>
        <v>0</v>
      </c>
      <c r="R575" s="72" t="s">
        <v>29</v>
      </c>
      <c r="S575" s="72" t="s">
        <v>44</v>
      </c>
      <c r="T575" s="76" t="s">
        <v>51</v>
      </c>
    </row>
    <row r="576" spans="5:20" x14ac:dyDescent="0.3">
      <c r="E576" s="71" t="s">
        <v>1108</v>
      </c>
      <c r="F576" s="72" t="s">
        <v>4549</v>
      </c>
      <c r="G576" s="72" t="s">
        <v>6552</v>
      </c>
      <c r="H576" s="72" t="s">
        <v>30</v>
      </c>
      <c r="I576" s="72" t="s">
        <v>8027</v>
      </c>
      <c r="J576" s="72" t="s">
        <v>8022</v>
      </c>
      <c r="K576" s="72">
        <v>1376</v>
      </c>
      <c r="L576" s="75">
        <v>45779</v>
      </c>
      <c r="M576" s="72" t="str">
        <f>TEXT(Table157[[#This Row],[Billing_Date]],"YYYY")</f>
        <v>2025</v>
      </c>
      <c r="N576" s="72" t="s">
        <v>28</v>
      </c>
      <c r="O576" s="72">
        <f>IF(Table157[[#This Row],[Payment_Status]]="Paid",1,0)</f>
        <v>1</v>
      </c>
      <c r="P576" s="72">
        <f>IF(Table157[[#This Row],[Payment_Status]]="Unpaid",1,0)</f>
        <v>0</v>
      </c>
      <c r="Q576" s="72">
        <f>IF(Table157[[#This Row],[Payment_Status]]="Pending",1,0)</f>
        <v>0</v>
      </c>
      <c r="R576" s="72" t="s">
        <v>38</v>
      </c>
      <c r="S576" s="72" t="s">
        <v>39</v>
      </c>
      <c r="T576" s="76" t="s">
        <v>51</v>
      </c>
    </row>
    <row r="577" spans="5:20" x14ac:dyDescent="0.3">
      <c r="E577" s="71" t="s">
        <v>2009</v>
      </c>
      <c r="F577" s="72" t="s">
        <v>4550</v>
      </c>
      <c r="G577" s="72" t="s">
        <v>6553</v>
      </c>
      <c r="H577" s="72" t="s">
        <v>35</v>
      </c>
      <c r="I577" s="72" t="s">
        <v>8030</v>
      </c>
      <c r="J577" s="72" t="s">
        <v>8023</v>
      </c>
      <c r="K577" s="72">
        <v>866.25</v>
      </c>
      <c r="L577" s="75">
        <v>45788</v>
      </c>
      <c r="M577" s="72" t="str">
        <f>TEXT(Table157[[#This Row],[Billing_Date]],"YYYY")</f>
        <v>2025</v>
      </c>
      <c r="N577" s="72" t="s">
        <v>37</v>
      </c>
      <c r="O577" s="72">
        <f>IF(Table157[[#This Row],[Payment_Status]]="Paid",1,0)</f>
        <v>0</v>
      </c>
      <c r="P577" s="72">
        <f>IF(Table157[[#This Row],[Payment_Status]]="Unpaid",1,0)</f>
        <v>0</v>
      </c>
      <c r="Q577" s="72">
        <f>IF(Table157[[#This Row],[Payment_Status]]="Pending",1,0)</f>
        <v>1</v>
      </c>
      <c r="R577" s="72" t="s">
        <v>29</v>
      </c>
      <c r="S577" s="72" t="s">
        <v>30</v>
      </c>
      <c r="T577" s="76" t="s">
        <v>31</v>
      </c>
    </row>
    <row r="578" spans="5:20" x14ac:dyDescent="0.3">
      <c r="E578" s="71" t="s">
        <v>1112</v>
      </c>
      <c r="F578" s="72" t="s">
        <v>4551</v>
      </c>
      <c r="G578" s="72" t="s">
        <v>6554</v>
      </c>
      <c r="H578" s="72" t="s">
        <v>35</v>
      </c>
      <c r="I578" s="72" t="s">
        <v>8030</v>
      </c>
      <c r="J578" s="72" t="s">
        <v>8023</v>
      </c>
      <c r="K578" s="72">
        <v>2037.48</v>
      </c>
      <c r="L578" s="75">
        <v>45796</v>
      </c>
      <c r="M578" s="72" t="str">
        <f>TEXT(Table157[[#This Row],[Billing_Date]],"YYYY")</f>
        <v>2025</v>
      </c>
      <c r="N578" s="72" t="s">
        <v>28</v>
      </c>
      <c r="O578" s="72">
        <f>IF(Table157[[#This Row],[Payment_Status]]="Paid",1,0)</f>
        <v>1</v>
      </c>
      <c r="P578" s="72">
        <f>IF(Table157[[#This Row],[Payment_Status]]="Unpaid",1,0)</f>
        <v>0</v>
      </c>
      <c r="Q578" s="72">
        <f>IF(Table157[[#This Row],[Payment_Status]]="Pending",1,0)</f>
        <v>0</v>
      </c>
      <c r="R578" s="72" t="s">
        <v>50</v>
      </c>
      <c r="S578" s="72" t="s">
        <v>44</v>
      </c>
      <c r="T578" s="76" t="s">
        <v>85</v>
      </c>
    </row>
    <row r="579" spans="5:20" x14ac:dyDescent="0.3">
      <c r="E579" s="71" t="s">
        <v>2179</v>
      </c>
      <c r="F579" s="72" t="s">
        <v>4552</v>
      </c>
      <c r="G579" s="72" t="s">
        <v>6555</v>
      </c>
      <c r="H579" s="72" t="s">
        <v>26</v>
      </c>
      <c r="I579" s="72" t="s">
        <v>8031</v>
      </c>
      <c r="J579" s="72" t="s">
        <v>8024</v>
      </c>
      <c r="K579" s="72">
        <v>353.66</v>
      </c>
      <c r="L579" s="75">
        <v>45835</v>
      </c>
      <c r="M579" s="72" t="str">
        <f>TEXT(Table157[[#This Row],[Billing_Date]],"YYYY")</f>
        <v>2025</v>
      </c>
      <c r="N579" s="72" t="s">
        <v>49</v>
      </c>
      <c r="O579" s="72">
        <f>IF(Table157[[#This Row],[Payment_Status]]="Paid",1,0)</f>
        <v>0</v>
      </c>
      <c r="P579" s="72">
        <f>IF(Table157[[#This Row],[Payment_Status]]="Unpaid",1,0)</f>
        <v>1</v>
      </c>
      <c r="Q579" s="72">
        <f>IF(Table157[[#This Row],[Payment_Status]]="Pending",1,0)</f>
        <v>0</v>
      </c>
      <c r="R579" s="72" t="s">
        <v>50</v>
      </c>
      <c r="S579" s="72" t="s">
        <v>39</v>
      </c>
      <c r="T579" s="76" t="s">
        <v>63</v>
      </c>
    </row>
    <row r="580" spans="5:20" x14ac:dyDescent="0.3">
      <c r="E580" s="71" t="s">
        <v>1116</v>
      </c>
      <c r="F580" s="72" t="s">
        <v>4553</v>
      </c>
      <c r="G580" s="72" t="s">
        <v>6556</v>
      </c>
      <c r="H580" s="72" t="s">
        <v>30</v>
      </c>
      <c r="I580" s="72" t="s">
        <v>8026</v>
      </c>
      <c r="J580" s="72" t="s">
        <v>8021</v>
      </c>
      <c r="K580" s="72">
        <v>1822.4</v>
      </c>
      <c r="L580" s="75">
        <v>45808</v>
      </c>
      <c r="M580" s="72" t="str">
        <f>TEXT(Table157[[#This Row],[Billing_Date]],"YYYY")</f>
        <v>2025</v>
      </c>
      <c r="N580" s="72" t="s">
        <v>37</v>
      </c>
      <c r="O580" s="72">
        <f>IF(Table157[[#This Row],[Payment_Status]]="Paid",1,0)</f>
        <v>0</v>
      </c>
      <c r="P580" s="72">
        <f>IF(Table157[[#This Row],[Payment_Status]]="Unpaid",1,0)</f>
        <v>0</v>
      </c>
      <c r="Q580" s="72">
        <f>IF(Table157[[#This Row],[Payment_Status]]="Pending",1,0)</f>
        <v>1</v>
      </c>
      <c r="R580" s="72" t="s">
        <v>38</v>
      </c>
      <c r="S580" s="72" t="s">
        <v>44</v>
      </c>
      <c r="T580" s="76" t="s">
        <v>45</v>
      </c>
    </row>
    <row r="581" spans="5:20" x14ac:dyDescent="0.3">
      <c r="E581" s="71" t="s">
        <v>1118</v>
      </c>
      <c r="F581" s="72" t="s">
        <v>4554</v>
      </c>
      <c r="G581" s="72" t="s">
        <v>6557</v>
      </c>
      <c r="H581" s="72" t="s">
        <v>35</v>
      </c>
      <c r="I581" s="72" t="s">
        <v>8025</v>
      </c>
      <c r="J581" s="72" t="s">
        <v>8020</v>
      </c>
      <c r="K581" s="72">
        <v>2525.21</v>
      </c>
      <c r="L581" s="75">
        <v>45656</v>
      </c>
      <c r="M581" s="72" t="str">
        <f>TEXT(Table157[[#This Row],[Billing_Date]],"YYYY")</f>
        <v>2024</v>
      </c>
      <c r="N581" s="72" t="s">
        <v>37</v>
      </c>
      <c r="O581" s="72">
        <f>IF(Table157[[#This Row],[Payment_Status]]="Paid",1,0)</f>
        <v>0</v>
      </c>
      <c r="P581" s="72">
        <f>IF(Table157[[#This Row],[Payment_Status]]="Unpaid",1,0)</f>
        <v>0</v>
      </c>
      <c r="Q581" s="72">
        <f>IF(Table157[[#This Row],[Payment_Status]]="Pending",1,0)</f>
        <v>1</v>
      </c>
      <c r="R581" s="72" t="s">
        <v>38</v>
      </c>
      <c r="S581" s="72" t="s">
        <v>44</v>
      </c>
      <c r="T581" s="76" t="s">
        <v>85</v>
      </c>
    </row>
    <row r="582" spans="5:20" x14ac:dyDescent="0.3">
      <c r="E582" s="71" t="s">
        <v>1120</v>
      </c>
      <c r="F582" s="72" t="s">
        <v>4555</v>
      </c>
      <c r="G582" s="72" t="s">
        <v>6558</v>
      </c>
      <c r="H582" s="72" t="s">
        <v>30</v>
      </c>
      <c r="I582" s="72" t="s">
        <v>8030</v>
      </c>
      <c r="J582" s="72" t="s">
        <v>8023</v>
      </c>
      <c r="K582" s="72">
        <v>1412.88</v>
      </c>
      <c r="L582" s="75">
        <v>45697</v>
      </c>
      <c r="M582" s="72" t="str">
        <f>TEXT(Table157[[#This Row],[Billing_Date]],"YYYY")</f>
        <v>2025</v>
      </c>
      <c r="N582" s="72" t="s">
        <v>37</v>
      </c>
      <c r="O582" s="72">
        <f>IF(Table157[[#This Row],[Payment_Status]]="Paid",1,0)</f>
        <v>0</v>
      </c>
      <c r="P582" s="72">
        <f>IF(Table157[[#This Row],[Payment_Status]]="Unpaid",1,0)</f>
        <v>0</v>
      </c>
      <c r="Q582" s="72">
        <f>IF(Table157[[#This Row],[Payment_Status]]="Pending",1,0)</f>
        <v>1</v>
      </c>
      <c r="R582" s="72" t="s">
        <v>38</v>
      </c>
      <c r="S582" s="72" t="s">
        <v>39</v>
      </c>
      <c r="T582" s="76" t="s">
        <v>51</v>
      </c>
    </row>
    <row r="583" spans="5:20" x14ac:dyDescent="0.3">
      <c r="E583" s="71" t="s">
        <v>1122</v>
      </c>
      <c r="F583" s="72" t="s">
        <v>4556</v>
      </c>
      <c r="G583" s="72" t="s">
        <v>6559</v>
      </c>
      <c r="H583" s="72" t="s">
        <v>30</v>
      </c>
      <c r="I583" s="72" t="s">
        <v>8026</v>
      </c>
      <c r="J583" s="72" t="s">
        <v>8021</v>
      </c>
      <c r="K583" s="72">
        <v>1218.93</v>
      </c>
      <c r="L583" s="75">
        <v>45672</v>
      </c>
      <c r="M583" s="72" t="str">
        <f>TEXT(Table157[[#This Row],[Billing_Date]],"YYYY")</f>
        <v>2025</v>
      </c>
      <c r="N583" s="72" t="s">
        <v>49</v>
      </c>
      <c r="O583" s="72">
        <f>IF(Table157[[#This Row],[Payment_Status]]="Paid",1,0)</f>
        <v>0</v>
      </c>
      <c r="P583" s="72">
        <f>IF(Table157[[#This Row],[Payment_Status]]="Unpaid",1,0)</f>
        <v>1</v>
      </c>
      <c r="Q583" s="72">
        <f>IF(Table157[[#This Row],[Payment_Status]]="Pending",1,0)</f>
        <v>0</v>
      </c>
      <c r="R583" s="72" t="s">
        <v>29</v>
      </c>
      <c r="S583" s="72" t="s">
        <v>39</v>
      </c>
      <c r="T583" s="76" t="s">
        <v>85</v>
      </c>
    </row>
    <row r="584" spans="5:20" x14ac:dyDescent="0.3">
      <c r="E584" s="71" t="s">
        <v>1124</v>
      </c>
      <c r="F584" s="72" t="s">
        <v>4557</v>
      </c>
      <c r="G584" s="72" t="s">
        <v>6560</v>
      </c>
      <c r="H584" s="72" t="s">
        <v>35</v>
      </c>
      <c r="I584" s="72" t="s">
        <v>8025</v>
      </c>
      <c r="J584" s="72" t="s">
        <v>8020</v>
      </c>
      <c r="K584" s="72">
        <v>1328.75</v>
      </c>
      <c r="L584" s="75">
        <v>45847</v>
      </c>
      <c r="M584" s="72" t="str">
        <f>TEXT(Table157[[#This Row],[Billing_Date]],"YYYY")</f>
        <v>2025</v>
      </c>
      <c r="N584" s="72" t="s">
        <v>49</v>
      </c>
      <c r="O584" s="72">
        <f>IF(Table157[[#This Row],[Payment_Status]]="Paid",1,0)</f>
        <v>0</v>
      </c>
      <c r="P584" s="72">
        <f>IF(Table157[[#This Row],[Payment_Status]]="Unpaid",1,0)</f>
        <v>1</v>
      </c>
      <c r="Q584" s="72">
        <f>IF(Table157[[#This Row],[Payment_Status]]="Pending",1,0)</f>
        <v>0</v>
      </c>
      <c r="R584" s="72" t="s">
        <v>58</v>
      </c>
      <c r="S584" s="72" t="s">
        <v>39</v>
      </c>
      <c r="T584" s="76" t="s">
        <v>51</v>
      </c>
    </row>
    <row r="585" spans="5:20" x14ac:dyDescent="0.3">
      <c r="E585" s="71" t="s">
        <v>1126</v>
      </c>
      <c r="F585" s="72" t="s">
        <v>4558</v>
      </c>
      <c r="G585" s="72" t="s">
        <v>6561</v>
      </c>
      <c r="H585" s="72" t="s">
        <v>35</v>
      </c>
      <c r="I585" s="72" t="s">
        <v>8030</v>
      </c>
      <c r="J585" s="72" t="s">
        <v>8023</v>
      </c>
      <c r="K585" s="72">
        <v>2188.4499999999998</v>
      </c>
      <c r="L585" s="75">
        <v>45848</v>
      </c>
      <c r="M585" s="72" t="str">
        <f>TEXT(Table157[[#This Row],[Billing_Date]],"YYYY")</f>
        <v>2025</v>
      </c>
      <c r="N585" s="72" t="s">
        <v>49</v>
      </c>
      <c r="O585" s="72">
        <f>IF(Table157[[#This Row],[Payment_Status]]="Paid",1,0)</f>
        <v>0</v>
      </c>
      <c r="P585" s="72">
        <f>IF(Table157[[#This Row],[Payment_Status]]="Unpaid",1,0)</f>
        <v>1</v>
      </c>
      <c r="Q585" s="72">
        <f>IF(Table157[[#This Row],[Payment_Status]]="Pending",1,0)</f>
        <v>0</v>
      </c>
      <c r="R585" s="72" t="s">
        <v>58</v>
      </c>
      <c r="S585" s="72" t="s">
        <v>39</v>
      </c>
      <c r="T585" s="76" t="s">
        <v>63</v>
      </c>
    </row>
    <row r="586" spans="5:20" x14ac:dyDescent="0.3">
      <c r="E586" s="71" t="s">
        <v>1128</v>
      </c>
      <c r="F586" s="72" t="s">
        <v>4559</v>
      </c>
      <c r="G586" s="72" t="s">
        <v>6562</v>
      </c>
      <c r="H586" s="72" t="s">
        <v>35</v>
      </c>
      <c r="I586" s="72" t="s">
        <v>8029</v>
      </c>
      <c r="J586" s="72" t="s">
        <v>8020</v>
      </c>
      <c r="K586" s="72">
        <v>1831.65</v>
      </c>
      <c r="L586" s="75">
        <v>45553</v>
      </c>
      <c r="M586" s="72" t="str">
        <f>TEXT(Table157[[#This Row],[Billing_Date]],"YYYY")</f>
        <v>2024</v>
      </c>
      <c r="N586" s="72" t="s">
        <v>49</v>
      </c>
      <c r="O586" s="72">
        <f>IF(Table157[[#This Row],[Payment_Status]]="Paid",1,0)</f>
        <v>0</v>
      </c>
      <c r="P586" s="72">
        <f>IF(Table157[[#This Row],[Payment_Status]]="Unpaid",1,0)</f>
        <v>1</v>
      </c>
      <c r="Q586" s="72">
        <f>IF(Table157[[#This Row],[Payment_Status]]="Pending",1,0)</f>
        <v>0</v>
      </c>
      <c r="R586" s="72" t="s">
        <v>38</v>
      </c>
      <c r="S586" s="72" t="s">
        <v>44</v>
      </c>
      <c r="T586" s="76" t="s">
        <v>63</v>
      </c>
    </row>
    <row r="587" spans="5:20" x14ac:dyDescent="0.3">
      <c r="E587" s="71" t="s">
        <v>1130</v>
      </c>
      <c r="F587" s="72" t="s">
        <v>4560</v>
      </c>
      <c r="G587" s="72" t="s">
        <v>6563</v>
      </c>
      <c r="H587" s="72" t="s">
        <v>26</v>
      </c>
      <c r="I587" s="72" t="s">
        <v>8026</v>
      </c>
      <c r="J587" s="72" t="s">
        <v>8021</v>
      </c>
      <c r="K587" s="72">
        <v>160.27000000000001</v>
      </c>
      <c r="L587" s="75">
        <v>45746</v>
      </c>
      <c r="M587" s="72" t="str">
        <f>TEXT(Table157[[#This Row],[Billing_Date]],"YYYY")</f>
        <v>2025</v>
      </c>
      <c r="N587" s="72" t="s">
        <v>28</v>
      </c>
      <c r="O587" s="72">
        <f>IF(Table157[[#This Row],[Payment_Status]]="Paid",1,0)</f>
        <v>1</v>
      </c>
      <c r="P587" s="72">
        <f>IF(Table157[[#This Row],[Payment_Status]]="Unpaid",1,0)</f>
        <v>0</v>
      </c>
      <c r="Q587" s="72">
        <f>IF(Table157[[#This Row],[Payment_Status]]="Pending",1,0)</f>
        <v>0</v>
      </c>
      <c r="R587" s="72" t="s">
        <v>43</v>
      </c>
      <c r="S587" s="72" t="s">
        <v>44</v>
      </c>
      <c r="T587" s="76" t="s">
        <v>51</v>
      </c>
    </row>
    <row r="588" spans="5:20" x14ac:dyDescent="0.3">
      <c r="E588" s="71" t="s">
        <v>2276</v>
      </c>
      <c r="F588" s="72" t="s">
        <v>4561</v>
      </c>
      <c r="G588" s="72" t="s">
        <v>6564</v>
      </c>
      <c r="H588" s="72" t="s">
        <v>30</v>
      </c>
      <c r="I588" s="72" t="s">
        <v>8027</v>
      </c>
      <c r="J588" s="72" t="s">
        <v>8022</v>
      </c>
      <c r="K588" s="72">
        <v>1958.19</v>
      </c>
      <c r="L588" s="75">
        <v>45661</v>
      </c>
      <c r="M588" s="72" t="str">
        <f>TEXT(Table157[[#This Row],[Billing_Date]],"YYYY")</f>
        <v>2025</v>
      </c>
      <c r="N588" s="72" t="s">
        <v>49</v>
      </c>
      <c r="O588" s="72">
        <f>IF(Table157[[#This Row],[Payment_Status]]="Paid",1,0)</f>
        <v>0</v>
      </c>
      <c r="P588" s="72">
        <f>IF(Table157[[#This Row],[Payment_Status]]="Unpaid",1,0)</f>
        <v>1</v>
      </c>
      <c r="Q588" s="72">
        <f>IF(Table157[[#This Row],[Payment_Status]]="Pending",1,0)</f>
        <v>0</v>
      </c>
      <c r="R588" s="72" t="s">
        <v>50</v>
      </c>
      <c r="S588" s="72" t="s">
        <v>30</v>
      </c>
      <c r="T588" s="76" t="s">
        <v>51</v>
      </c>
    </row>
    <row r="589" spans="5:20" x14ac:dyDescent="0.3">
      <c r="E589" s="71" t="s">
        <v>1134</v>
      </c>
      <c r="F589" s="72" t="s">
        <v>4562</v>
      </c>
      <c r="G589" s="72" t="s">
        <v>6565</v>
      </c>
      <c r="H589" s="72" t="s">
        <v>26</v>
      </c>
      <c r="I589" s="72" t="s">
        <v>8026</v>
      </c>
      <c r="J589" s="72" t="s">
        <v>8021</v>
      </c>
      <c r="K589" s="72">
        <v>434.37</v>
      </c>
      <c r="L589" s="75">
        <v>45804</v>
      </c>
      <c r="M589" s="72" t="str">
        <f>TEXT(Table157[[#This Row],[Billing_Date]],"YYYY")</f>
        <v>2025</v>
      </c>
      <c r="N589" s="72" t="s">
        <v>37</v>
      </c>
      <c r="O589" s="72">
        <f>IF(Table157[[#This Row],[Payment_Status]]="Paid",1,0)</f>
        <v>0</v>
      </c>
      <c r="P589" s="72">
        <f>IF(Table157[[#This Row],[Payment_Status]]="Unpaid",1,0)</f>
        <v>0</v>
      </c>
      <c r="Q589" s="72">
        <f>IF(Table157[[#This Row],[Payment_Status]]="Pending",1,0)</f>
        <v>1</v>
      </c>
      <c r="R589" s="72" t="s">
        <v>29</v>
      </c>
      <c r="S589" s="72" t="s">
        <v>44</v>
      </c>
      <c r="T589" s="76" t="s">
        <v>63</v>
      </c>
    </row>
    <row r="590" spans="5:20" x14ac:dyDescent="0.3">
      <c r="E590" s="71" t="s">
        <v>1136</v>
      </c>
      <c r="F590" s="72" t="s">
        <v>4563</v>
      </c>
      <c r="G590" s="72" t="s">
        <v>6566</v>
      </c>
      <c r="H590" s="72" t="s">
        <v>26</v>
      </c>
      <c r="I590" s="72" t="s">
        <v>8031</v>
      </c>
      <c r="J590" s="72" t="s">
        <v>8024</v>
      </c>
      <c r="K590" s="72">
        <v>1855.17</v>
      </c>
      <c r="L590" s="75">
        <v>45738</v>
      </c>
      <c r="M590" s="72" t="str">
        <f>TEXT(Table157[[#This Row],[Billing_Date]],"YYYY")</f>
        <v>2025</v>
      </c>
      <c r="N590" s="72" t="s">
        <v>49</v>
      </c>
      <c r="O590" s="72">
        <f>IF(Table157[[#This Row],[Payment_Status]]="Paid",1,0)</f>
        <v>0</v>
      </c>
      <c r="P590" s="72">
        <f>IF(Table157[[#This Row],[Payment_Status]]="Unpaid",1,0)</f>
        <v>1</v>
      </c>
      <c r="Q590" s="72">
        <f>IF(Table157[[#This Row],[Payment_Status]]="Pending",1,0)</f>
        <v>0</v>
      </c>
      <c r="R590" s="72" t="s">
        <v>50</v>
      </c>
      <c r="S590" s="72" t="s">
        <v>39</v>
      </c>
      <c r="T590" s="76" t="s">
        <v>45</v>
      </c>
    </row>
    <row r="591" spans="5:20" x14ac:dyDescent="0.3">
      <c r="E591" s="71" t="s">
        <v>1138</v>
      </c>
      <c r="F591" s="72" t="s">
        <v>4564</v>
      </c>
      <c r="G591" s="72" t="s">
        <v>6567</v>
      </c>
      <c r="H591" s="72" t="s">
        <v>26</v>
      </c>
      <c r="I591" s="72" t="s">
        <v>8025</v>
      </c>
      <c r="J591" s="72" t="s">
        <v>8020</v>
      </c>
      <c r="K591" s="72">
        <v>2263.94</v>
      </c>
      <c r="L591" s="75">
        <v>45596</v>
      </c>
      <c r="M591" s="72" t="str">
        <f>TEXT(Table157[[#This Row],[Billing_Date]],"YYYY")</f>
        <v>2024</v>
      </c>
      <c r="N591" s="72" t="s">
        <v>37</v>
      </c>
      <c r="O591" s="72">
        <f>IF(Table157[[#This Row],[Payment_Status]]="Paid",1,0)</f>
        <v>0</v>
      </c>
      <c r="P591" s="72">
        <f>IF(Table157[[#This Row],[Payment_Status]]="Unpaid",1,0)</f>
        <v>0</v>
      </c>
      <c r="Q591" s="72">
        <f>IF(Table157[[#This Row],[Payment_Status]]="Pending",1,0)</f>
        <v>1</v>
      </c>
      <c r="R591" s="72" t="s">
        <v>50</v>
      </c>
      <c r="S591" s="72" t="s">
        <v>30</v>
      </c>
      <c r="T591" s="76" t="s">
        <v>45</v>
      </c>
    </row>
    <row r="592" spans="5:20" x14ac:dyDescent="0.3">
      <c r="E592" s="71" t="s">
        <v>3735</v>
      </c>
      <c r="F592" s="72" t="s">
        <v>4565</v>
      </c>
      <c r="G592" s="72" t="s">
        <v>6568</v>
      </c>
      <c r="H592" s="72" t="s">
        <v>26</v>
      </c>
      <c r="I592" s="72" t="s">
        <v>8027</v>
      </c>
      <c r="J592" s="72" t="s">
        <v>8022</v>
      </c>
      <c r="K592" s="72">
        <v>2187.69</v>
      </c>
      <c r="L592" s="75">
        <v>45767</v>
      </c>
      <c r="M592" s="72" t="str">
        <f>TEXT(Table157[[#This Row],[Billing_Date]],"YYYY")</f>
        <v>2025</v>
      </c>
      <c r="N592" s="72" t="s">
        <v>49</v>
      </c>
      <c r="O592" s="72">
        <f>IF(Table157[[#This Row],[Payment_Status]]="Paid",1,0)</f>
        <v>0</v>
      </c>
      <c r="P592" s="72">
        <f>IF(Table157[[#This Row],[Payment_Status]]="Unpaid",1,0)</f>
        <v>1</v>
      </c>
      <c r="Q592" s="72">
        <f>IF(Table157[[#This Row],[Payment_Status]]="Pending",1,0)</f>
        <v>0</v>
      </c>
      <c r="R592" s="72" t="s">
        <v>38</v>
      </c>
      <c r="S592" s="72" t="s">
        <v>39</v>
      </c>
      <c r="T592" s="76" t="s">
        <v>45</v>
      </c>
    </row>
    <row r="593" spans="5:20" x14ac:dyDescent="0.3">
      <c r="E593" s="71" t="s">
        <v>1142</v>
      </c>
      <c r="F593" s="72" t="s">
        <v>6011</v>
      </c>
      <c r="G593" s="72" t="s">
        <v>6569</v>
      </c>
      <c r="H593" s="72" t="s">
        <v>30</v>
      </c>
      <c r="I593" s="72" t="s">
        <v>8029</v>
      </c>
      <c r="J593" s="72" t="s">
        <v>8020</v>
      </c>
      <c r="K593" s="72">
        <v>1766.77</v>
      </c>
      <c r="L593" s="75">
        <v>45816</v>
      </c>
      <c r="M593" s="72" t="str">
        <f>TEXT(Table157[[#This Row],[Billing_Date]],"YYYY")</f>
        <v>2025</v>
      </c>
      <c r="N593" s="72" t="s">
        <v>28</v>
      </c>
      <c r="O593" s="72">
        <f>IF(Table157[[#This Row],[Payment_Status]]="Paid",1,0)</f>
        <v>1</v>
      </c>
      <c r="P593" s="72">
        <f>IF(Table157[[#This Row],[Payment_Status]]="Unpaid",1,0)</f>
        <v>0</v>
      </c>
      <c r="Q593" s="72">
        <f>IF(Table157[[#This Row],[Payment_Status]]="Pending",1,0)</f>
        <v>0</v>
      </c>
      <c r="R593" s="72" t="s">
        <v>43</v>
      </c>
      <c r="S593" s="72" t="s">
        <v>39</v>
      </c>
      <c r="T593" s="76" t="s">
        <v>31</v>
      </c>
    </row>
    <row r="594" spans="5:20" x14ac:dyDescent="0.3">
      <c r="E594" s="71" t="s">
        <v>1144</v>
      </c>
      <c r="F594" s="72" t="s">
        <v>4567</v>
      </c>
      <c r="G594" s="72" t="s">
        <v>6570</v>
      </c>
      <c r="H594" s="72" t="s">
        <v>26</v>
      </c>
      <c r="I594" s="72" t="s">
        <v>8029</v>
      </c>
      <c r="J594" s="72" t="s">
        <v>8020</v>
      </c>
      <c r="K594" s="72">
        <v>376.9</v>
      </c>
      <c r="L594" s="75">
        <v>45637</v>
      </c>
      <c r="M594" s="72" t="str">
        <f>TEXT(Table157[[#This Row],[Billing_Date]],"YYYY")</f>
        <v>2024</v>
      </c>
      <c r="N594" s="72" t="s">
        <v>28</v>
      </c>
      <c r="O594" s="72">
        <f>IF(Table157[[#This Row],[Payment_Status]]="Paid",1,0)</f>
        <v>1</v>
      </c>
      <c r="P594" s="72">
        <f>IF(Table157[[#This Row],[Payment_Status]]="Unpaid",1,0)</f>
        <v>0</v>
      </c>
      <c r="Q594" s="72">
        <f>IF(Table157[[#This Row],[Payment_Status]]="Pending",1,0)</f>
        <v>0</v>
      </c>
      <c r="R594" s="72" t="s">
        <v>38</v>
      </c>
      <c r="S594" s="72" t="s">
        <v>39</v>
      </c>
      <c r="T594" s="76" t="s">
        <v>45</v>
      </c>
    </row>
    <row r="595" spans="5:20" x14ac:dyDescent="0.3">
      <c r="E595" s="71" t="s">
        <v>1146</v>
      </c>
      <c r="F595" s="72" t="s">
        <v>4568</v>
      </c>
      <c r="G595" s="72" t="s">
        <v>6571</v>
      </c>
      <c r="H595" s="72" t="s">
        <v>35</v>
      </c>
      <c r="I595" s="72" t="s">
        <v>8030</v>
      </c>
      <c r="J595" s="72" t="s">
        <v>8023</v>
      </c>
      <c r="K595" s="72">
        <v>1538.72</v>
      </c>
      <c r="L595" s="75">
        <v>45792</v>
      </c>
      <c r="M595" s="72" t="str">
        <f>TEXT(Table157[[#This Row],[Billing_Date]],"YYYY")</f>
        <v>2025</v>
      </c>
      <c r="N595" s="72" t="s">
        <v>28</v>
      </c>
      <c r="O595" s="72">
        <f>IF(Table157[[#This Row],[Payment_Status]]="Paid",1,0)</f>
        <v>1</v>
      </c>
      <c r="P595" s="72">
        <f>IF(Table157[[#This Row],[Payment_Status]]="Unpaid",1,0)</f>
        <v>0</v>
      </c>
      <c r="Q595" s="72">
        <f>IF(Table157[[#This Row],[Payment_Status]]="Pending",1,0)</f>
        <v>0</v>
      </c>
      <c r="R595" s="72" t="s">
        <v>38</v>
      </c>
      <c r="S595" s="72" t="s">
        <v>30</v>
      </c>
      <c r="T595" s="76" t="s">
        <v>45</v>
      </c>
    </row>
    <row r="596" spans="5:20" x14ac:dyDescent="0.3">
      <c r="E596" s="71" t="s">
        <v>1148</v>
      </c>
      <c r="F596" s="72" t="s">
        <v>4569</v>
      </c>
      <c r="G596" s="72" t="s">
        <v>6572</v>
      </c>
      <c r="H596" s="72" t="s">
        <v>26</v>
      </c>
      <c r="I596" s="72" t="s">
        <v>8031</v>
      </c>
      <c r="J596" s="72" t="s">
        <v>8024</v>
      </c>
      <c r="K596" s="72">
        <v>431.52</v>
      </c>
      <c r="L596" s="75">
        <v>45738</v>
      </c>
      <c r="M596" s="72" t="str">
        <f>TEXT(Table157[[#This Row],[Billing_Date]],"YYYY")</f>
        <v>2025</v>
      </c>
      <c r="N596" s="72" t="s">
        <v>28</v>
      </c>
      <c r="O596" s="72">
        <f>IF(Table157[[#This Row],[Payment_Status]]="Paid",1,0)</f>
        <v>1</v>
      </c>
      <c r="P596" s="72">
        <f>IF(Table157[[#This Row],[Payment_Status]]="Unpaid",1,0)</f>
        <v>0</v>
      </c>
      <c r="Q596" s="72">
        <f>IF(Table157[[#This Row],[Payment_Status]]="Pending",1,0)</f>
        <v>0</v>
      </c>
      <c r="R596" s="72" t="s">
        <v>50</v>
      </c>
      <c r="S596" s="72" t="s">
        <v>44</v>
      </c>
      <c r="T596" s="76" t="s">
        <v>45</v>
      </c>
    </row>
    <row r="597" spans="5:20" x14ac:dyDescent="0.3">
      <c r="E597" s="71" t="s">
        <v>1150</v>
      </c>
      <c r="F597" s="72" t="s">
        <v>4570</v>
      </c>
      <c r="G597" s="72" t="s">
        <v>6573</v>
      </c>
      <c r="H597" s="72" t="s">
        <v>30</v>
      </c>
      <c r="I597" s="72" t="s">
        <v>8025</v>
      </c>
      <c r="J597" s="72" t="s">
        <v>8020</v>
      </c>
      <c r="K597" s="72">
        <v>723.4</v>
      </c>
      <c r="L597" s="75">
        <v>45701</v>
      </c>
      <c r="M597" s="72" t="str">
        <f>TEXT(Table157[[#This Row],[Billing_Date]],"YYYY")</f>
        <v>2025</v>
      </c>
      <c r="N597" s="72" t="s">
        <v>49</v>
      </c>
      <c r="O597" s="72">
        <f>IF(Table157[[#This Row],[Payment_Status]]="Paid",1,0)</f>
        <v>0</v>
      </c>
      <c r="P597" s="72">
        <f>IF(Table157[[#This Row],[Payment_Status]]="Unpaid",1,0)</f>
        <v>1</v>
      </c>
      <c r="Q597" s="72">
        <f>IF(Table157[[#This Row],[Payment_Status]]="Pending",1,0)</f>
        <v>0</v>
      </c>
      <c r="R597" s="72" t="s">
        <v>58</v>
      </c>
      <c r="S597" s="72" t="s">
        <v>44</v>
      </c>
      <c r="T597" s="76" t="s">
        <v>85</v>
      </c>
    </row>
    <row r="598" spans="5:20" x14ac:dyDescent="0.3">
      <c r="E598" s="71" t="s">
        <v>1152</v>
      </c>
      <c r="F598" s="72" t="s">
        <v>4571</v>
      </c>
      <c r="G598" s="72" t="s">
        <v>6574</v>
      </c>
      <c r="H598" s="72" t="s">
        <v>30</v>
      </c>
      <c r="I598" s="72" t="s">
        <v>8026</v>
      </c>
      <c r="J598" s="72" t="s">
        <v>8021</v>
      </c>
      <c r="K598" s="72">
        <v>635.26</v>
      </c>
      <c r="L598" s="75">
        <v>45787</v>
      </c>
      <c r="M598" s="72" t="str">
        <f>TEXT(Table157[[#This Row],[Billing_Date]],"YYYY")</f>
        <v>2025</v>
      </c>
      <c r="N598" s="72" t="s">
        <v>28</v>
      </c>
      <c r="O598" s="72">
        <f>IF(Table157[[#This Row],[Payment_Status]]="Paid",1,0)</f>
        <v>1</v>
      </c>
      <c r="P598" s="72">
        <f>IF(Table157[[#This Row],[Payment_Status]]="Unpaid",1,0)</f>
        <v>0</v>
      </c>
      <c r="Q598" s="72">
        <f>IF(Table157[[#This Row],[Payment_Status]]="Pending",1,0)</f>
        <v>0</v>
      </c>
      <c r="R598" s="72" t="s">
        <v>38</v>
      </c>
      <c r="S598" s="72" t="s">
        <v>30</v>
      </c>
      <c r="T598" s="76" t="s">
        <v>51</v>
      </c>
    </row>
    <row r="599" spans="5:20" x14ac:dyDescent="0.3">
      <c r="E599" s="71" t="s">
        <v>1154</v>
      </c>
      <c r="F599" s="72" t="s">
        <v>4572</v>
      </c>
      <c r="G599" s="72" t="s">
        <v>6575</v>
      </c>
      <c r="H599" s="72" t="s">
        <v>30</v>
      </c>
      <c r="I599" s="72" t="s">
        <v>8026</v>
      </c>
      <c r="J599" s="72" t="s">
        <v>8021</v>
      </c>
      <c r="K599" s="72">
        <v>503.74</v>
      </c>
      <c r="L599" s="75">
        <v>45775</v>
      </c>
      <c r="M599" s="72" t="str">
        <f>TEXT(Table157[[#This Row],[Billing_Date]],"YYYY")</f>
        <v>2025</v>
      </c>
      <c r="N599" s="72" t="s">
        <v>37</v>
      </c>
      <c r="O599" s="72">
        <f>IF(Table157[[#This Row],[Payment_Status]]="Paid",1,0)</f>
        <v>0</v>
      </c>
      <c r="P599" s="72">
        <f>IF(Table157[[#This Row],[Payment_Status]]="Unpaid",1,0)</f>
        <v>0</v>
      </c>
      <c r="Q599" s="72">
        <f>IF(Table157[[#This Row],[Payment_Status]]="Pending",1,0)</f>
        <v>1</v>
      </c>
      <c r="R599" s="72" t="s">
        <v>43</v>
      </c>
      <c r="S599" s="72" t="s">
        <v>44</v>
      </c>
      <c r="T599" s="76" t="s">
        <v>51</v>
      </c>
    </row>
    <row r="600" spans="5:20" x14ac:dyDescent="0.3">
      <c r="E600" s="71" t="s">
        <v>1156</v>
      </c>
      <c r="F600" s="72" t="s">
        <v>4573</v>
      </c>
      <c r="G600" s="72" t="s">
        <v>6576</v>
      </c>
      <c r="H600" s="72" t="s">
        <v>30</v>
      </c>
      <c r="I600" s="72" t="s">
        <v>8030</v>
      </c>
      <c r="J600" s="72" t="s">
        <v>8023</v>
      </c>
      <c r="K600" s="72">
        <v>1006.21</v>
      </c>
      <c r="L600" s="75">
        <v>45745</v>
      </c>
      <c r="M600" s="72" t="str">
        <f>TEXT(Table157[[#This Row],[Billing_Date]],"YYYY")</f>
        <v>2025</v>
      </c>
      <c r="N600" s="72" t="s">
        <v>49</v>
      </c>
      <c r="O600" s="72">
        <f>IF(Table157[[#This Row],[Payment_Status]]="Paid",1,0)</f>
        <v>0</v>
      </c>
      <c r="P600" s="72">
        <f>IF(Table157[[#This Row],[Payment_Status]]="Unpaid",1,0)</f>
        <v>1</v>
      </c>
      <c r="Q600" s="72">
        <f>IF(Table157[[#This Row],[Payment_Status]]="Pending",1,0)</f>
        <v>0</v>
      </c>
      <c r="R600" s="72" t="s">
        <v>38</v>
      </c>
      <c r="S600" s="72" t="s">
        <v>30</v>
      </c>
      <c r="T600" s="76" t="s">
        <v>63</v>
      </c>
    </row>
    <row r="601" spans="5:20" x14ac:dyDescent="0.3">
      <c r="E601" s="71" t="s">
        <v>1158</v>
      </c>
      <c r="F601" s="72" t="s">
        <v>4574</v>
      </c>
      <c r="G601" s="72" t="s">
        <v>6577</v>
      </c>
      <c r="H601" s="72" t="s">
        <v>30</v>
      </c>
      <c r="I601" s="72" t="s">
        <v>8031</v>
      </c>
      <c r="J601" s="72" t="s">
        <v>8024</v>
      </c>
      <c r="K601" s="72">
        <v>717.54</v>
      </c>
      <c r="L601" s="75">
        <v>45842</v>
      </c>
      <c r="M601" s="72" t="str">
        <f>TEXT(Table157[[#This Row],[Billing_Date]],"YYYY")</f>
        <v>2025</v>
      </c>
      <c r="N601" s="72" t="s">
        <v>28</v>
      </c>
      <c r="O601" s="72">
        <f>IF(Table157[[#This Row],[Payment_Status]]="Paid",1,0)</f>
        <v>1</v>
      </c>
      <c r="P601" s="72">
        <f>IF(Table157[[#This Row],[Payment_Status]]="Unpaid",1,0)</f>
        <v>0</v>
      </c>
      <c r="Q601" s="72">
        <f>IF(Table157[[#This Row],[Payment_Status]]="Pending",1,0)</f>
        <v>0</v>
      </c>
      <c r="R601" s="72" t="s">
        <v>43</v>
      </c>
      <c r="S601" s="72" t="s">
        <v>44</v>
      </c>
      <c r="T601" s="76" t="s">
        <v>31</v>
      </c>
    </row>
    <row r="602" spans="5:20" x14ac:dyDescent="0.3">
      <c r="E602" s="71" t="s">
        <v>1160</v>
      </c>
      <c r="F602" s="72" t="s">
        <v>4575</v>
      </c>
      <c r="G602" s="72" t="s">
        <v>6578</v>
      </c>
      <c r="H602" s="72" t="s">
        <v>30</v>
      </c>
      <c r="I602" s="72" t="s">
        <v>8031</v>
      </c>
      <c r="J602" s="72" t="s">
        <v>8024</v>
      </c>
      <c r="K602" s="72">
        <v>1423.02</v>
      </c>
      <c r="L602" s="75">
        <v>45586</v>
      </c>
      <c r="M602" s="72" t="str">
        <f>TEXT(Table157[[#This Row],[Billing_Date]],"YYYY")</f>
        <v>2024</v>
      </c>
      <c r="N602" s="72" t="s">
        <v>28</v>
      </c>
      <c r="O602" s="72">
        <f>IF(Table157[[#This Row],[Payment_Status]]="Paid",1,0)</f>
        <v>1</v>
      </c>
      <c r="P602" s="72">
        <f>IF(Table157[[#This Row],[Payment_Status]]="Unpaid",1,0)</f>
        <v>0</v>
      </c>
      <c r="Q602" s="72">
        <f>IF(Table157[[#This Row],[Payment_Status]]="Pending",1,0)</f>
        <v>0</v>
      </c>
      <c r="R602" s="72" t="s">
        <v>50</v>
      </c>
      <c r="S602" s="72" t="s">
        <v>30</v>
      </c>
      <c r="T602" s="76" t="s">
        <v>31</v>
      </c>
    </row>
    <row r="603" spans="5:20" x14ac:dyDescent="0.3">
      <c r="E603" s="71" t="s">
        <v>1162</v>
      </c>
      <c r="F603" s="72" t="s">
        <v>4576</v>
      </c>
      <c r="G603" s="72" t="s">
        <v>6579</v>
      </c>
      <c r="H603" s="72" t="s">
        <v>26</v>
      </c>
      <c r="I603" s="72" t="s">
        <v>8026</v>
      </c>
      <c r="J603" s="72" t="s">
        <v>8021</v>
      </c>
      <c r="K603" s="72">
        <v>522.41</v>
      </c>
      <c r="L603" s="75">
        <v>45622</v>
      </c>
      <c r="M603" s="72" t="str">
        <f>TEXT(Table157[[#This Row],[Billing_Date]],"YYYY")</f>
        <v>2024</v>
      </c>
      <c r="N603" s="72" t="s">
        <v>28</v>
      </c>
      <c r="O603" s="72">
        <f>IF(Table157[[#This Row],[Payment_Status]]="Paid",1,0)</f>
        <v>1</v>
      </c>
      <c r="P603" s="72">
        <f>IF(Table157[[#This Row],[Payment_Status]]="Unpaid",1,0)</f>
        <v>0</v>
      </c>
      <c r="Q603" s="72">
        <f>IF(Table157[[#This Row],[Payment_Status]]="Pending",1,0)</f>
        <v>0</v>
      </c>
      <c r="R603" s="72" t="s">
        <v>38</v>
      </c>
      <c r="S603" s="72" t="s">
        <v>30</v>
      </c>
      <c r="T603" s="76" t="s">
        <v>45</v>
      </c>
    </row>
    <row r="604" spans="5:20" x14ac:dyDescent="0.3">
      <c r="E604" s="71" t="s">
        <v>1166</v>
      </c>
      <c r="F604" s="72" t="s">
        <v>4578</v>
      </c>
      <c r="G604" s="72" t="s">
        <v>6581</v>
      </c>
      <c r="H604" s="72" t="s">
        <v>30</v>
      </c>
      <c r="I604" s="72" t="s">
        <v>8030</v>
      </c>
      <c r="J604" s="72" t="s">
        <v>8023</v>
      </c>
      <c r="K604" s="72">
        <v>2644.34</v>
      </c>
      <c r="L604" s="75">
        <v>45745</v>
      </c>
      <c r="M604" s="72" t="str">
        <f>TEXT(Table157[[#This Row],[Billing_Date]],"YYYY")</f>
        <v>2025</v>
      </c>
      <c r="N604" s="72" t="s">
        <v>28</v>
      </c>
      <c r="O604" s="72">
        <f>IF(Table157[[#This Row],[Payment_Status]]="Paid",1,0)</f>
        <v>1</v>
      </c>
      <c r="P604" s="72">
        <f>IF(Table157[[#This Row],[Payment_Status]]="Unpaid",1,0)</f>
        <v>0</v>
      </c>
      <c r="Q604" s="72">
        <f>IF(Table157[[#This Row],[Payment_Status]]="Pending",1,0)</f>
        <v>0</v>
      </c>
      <c r="R604" s="72" t="s">
        <v>50</v>
      </c>
      <c r="S604" s="72" t="s">
        <v>39</v>
      </c>
      <c r="T604" s="76" t="s">
        <v>31</v>
      </c>
    </row>
    <row r="605" spans="5:20" x14ac:dyDescent="0.3">
      <c r="E605" s="71" t="s">
        <v>1168</v>
      </c>
      <c r="F605" s="72" t="s">
        <v>4579</v>
      </c>
      <c r="G605" s="72" t="s">
        <v>6582</v>
      </c>
      <c r="H605" s="72" t="s">
        <v>30</v>
      </c>
      <c r="I605" s="72" t="s">
        <v>8030</v>
      </c>
      <c r="J605" s="72" t="s">
        <v>8023</v>
      </c>
      <c r="K605" s="72">
        <v>3180.5</v>
      </c>
      <c r="L605" s="75">
        <v>45795</v>
      </c>
      <c r="M605" s="72" t="str">
        <f>TEXT(Table157[[#This Row],[Billing_Date]],"YYYY")</f>
        <v>2025</v>
      </c>
      <c r="N605" s="72" t="s">
        <v>49</v>
      </c>
      <c r="O605" s="72">
        <f>IF(Table157[[#This Row],[Payment_Status]]="Paid",1,0)</f>
        <v>0</v>
      </c>
      <c r="P605" s="72">
        <f>IF(Table157[[#This Row],[Payment_Status]]="Unpaid",1,0)</f>
        <v>1</v>
      </c>
      <c r="Q605" s="72">
        <f>IF(Table157[[#This Row],[Payment_Status]]="Pending",1,0)</f>
        <v>0</v>
      </c>
      <c r="R605" s="72" t="s">
        <v>43</v>
      </c>
      <c r="S605" s="72" t="s">
        <v>39</v>
      </c>
      <c r="T605" s="76" t="s">
        <v>63</v>
      </c>
    </row>
    <row r="606" spans="5:20" x14ac:dyDescent="0.3">
      <c r="E606" s="71" t="s">
        <v>1941</v>
      </c>
      <c r="F606" s="72" t="s">
        <v>4580</v>
      </c>
      <c r="G606" s="72" t="s">
        <v>6583</v>
      </c>
      <c r="H606" s="72" t="s">
        <v>26</v>
      </c>
      <c r="I606" s="72" t="s">
        <v>8026</v>
      </c>
      <c r="J606" s="72" t="s">
        <v>8021</v>
      </c>
      <c r="K606" s="72">
        <v>1420.38</v>
      </c>
      <c r="L606" s="75">
        <v>45805</v>
      </c>
      <c r="M606" s="72" t="str">
        <f>TEXT(Table157[[#This Row],[Billing_Date]],"YYYY")</f>
        <v>2025</v>
      </c>
      <c r="N606" s="72" t="s">
        <v>28</v>
      </c>
      <c r="O606" s="72">
        <f>IF(Table157[[#This Row],[Payment_Status]]="Paid",1,0)</f>
        <v>1</v>
      </c>
      <c r="P606" s="72">
        <f>IF(Table157[[#This Row],[Payment_Status]]="Unpaid",1,0)</f>
        <v>0</v>
      </c>
      <c r="Q606" s="72">
        <f>IF(Table157[[#This Row],[Payment_Status]]="Pending",1,0)</f>
        <v>0</v>
      </c>
      <c r="R606" s="72" t="s">
        <v>50</v>
      </c>
      <c r="S606" s="72" t="s">
        <v>30</v>
      </c>
      <c r="T606" s="76" t="s">
        <v>45</v>
      </c>
    </row>
    <row r="607" spans="5:20" x14ac:dyDescent="0.3">
      <c r="E607" s="71" t="s">
        <v>2340</v>
      </c>
      <c r="F607" s="72" t="s">
        <v>4581</v>
      </c>
      <c r="G607" s="72" t="s">
        <v>6584</v>
      </c>
      <c r="H607" s="72" t="s">
        <v>35</v>
      </c>
      <c r="I607" s="72" t="s">
        <v>8026</v>
      </c>
      <c r="J607" s="72" t="s">
        <v>8021</v>
      </c>
      <c r="K607" s="72">
        <v>2027.57</v>
      </c>
      <c r="L607" s="75">
        <v>45543</v>
      </c>
      <c r="M607" s="72" t="str">
        <f>TEXT(Table157[[#This Row],[Billing_Date]],"YYYY")</f>
        <v>2024</v>
      </c>
      <c r="N607" s="72" t="s">
        <v>28</v>
      </c>
      <c r="O607" s="72">
        <f>IF(Table157[[#This Row],[Payment_Status]]="Paid",1,0)</f>
        <v>1</v>
      </c>
      <c r="P607" s="72">
        <f>IF(Table157[[#This Row],[Payment_Status]]="Unpaid",1,0)</f>
        <v>0</v>
      </c>
      <c r="Q607" s="72">
        <f>IF(Table157[[#This Row],[Payment_Status]]="Pending",1,0)</f>
        <v>0</v>
      </c>
      <c r="R607" s="72" t="s">
        <v>29</v>
      </c>
      <c r="S607" s="72" t="s">
        <v>44</v>
      </c>
      <c r="T607" s="76" t="s">
        <v>45</v>
      </c>
    </row>
    <row r="608" spans="5:20" x14ac:dyDescent="0.3">
      <c r="E608" s="71" t="s">
        <v>1174</v>
      </c>
      <c r="F608" s="72" t="s">
        <v>4582</v>
      </c>
      <c r="G608" s="72" t="s">
        <v>6585</v>
      </c>
      <c r="H608" s="72" t="s">
        <v>35</v>
      </c>
      <c r="I608" s="72" t="s">
        <v>8028</v>
      </c>
      <c r="J608" s="72" t="s">
        <v>8022</v>
      </c>
      <c r="K608" s="72">
        <v>1698.13</v>
      </c>
      <c r="L608" s="75">
        <v>45608</v>
      </c>
      <c r="M608" s="72" t="str">
        <f>TEXT(Table157[[#This Row],[Billing_Date]],"YYYY")</f>
        <v>2024</v>
      </c>
      <c r="N608" s="72" t="s">
        <v>49</v>
      </c>
      <c r="O608" s="72">
        <f>IF(Table157[[#This Row],[Payment_Status]]="Paid",1,0)</f>
        <v>0</v>
      </c>
      <c r="P608" s="72">
        <f>IF(Table157[[#This Row],[Payment_Status]]="Unpaid",1,0)</f>
        <v>1</v>
      </c>
      <c r="Q608" s="72">
        <f>IF(Table157[[#This Row],[Payment_Status]]="Pending",1,0)</f>
        <v>0</v>
      </c>
      <c r="R608" s="72" t="s">
        <v>29</v>
      </c>
      <c r="S608" s="72" t="s">
        <v>44</v>
      </c>
      <c r="T608" s="76" t="s">
        <v>63</v>
      </c>
    </row>
    <row r="609" spans="5:20" x14ac:dyDescent="0.3">
      <c r="E609" s="71" t="s">
        <v>1176</v>
      </c>
      <c r="F609" s="72" t="s">
        <v>4583</v>
      </c>
      <c r="G609" s="72" t="s">
        <v>6586</v>
      </c>
      <c r="H609" s="72" t="s">
        <v>30</v>
      </c>
      <c r="I609" s="72" t="s">
        <v>8027</v>
      </c>
      <c r="J609" s="72" t="s">
        <v>8022</v>
      </c>
      <c r="K609" s="72">
        <v>220.5</v>
      </c>
      <c r="L609" s="75">
        <v>45785</v>
      </c>
      <c r="M609" s="72" t="str">
        <f>TEXT(Table157[[#This Row],[Billing_Date]],"YYYY")</f>
        <v>2025</v>
      </c>
      <c r="N609" s="72" t="s">
        <v>28</v>
      </c>
      <c r="O609" s="72">
        <f>IF(Table157[[#This Row],[Payment_Status]]="Paid",1,0)</f>
        <v>1</v>
      </c>
      <c r="P609" s="72">
        <f>IF(Table157[[#This Row],[Payment_Status]]="Unpaid",1,0)</f>
        <v>0</v>
      </c>
      <c r="Q609" s="72">
        <f>IF(Table157[[#This Row],[Payment_Status]]="Pending",1,0)</f>
        <v>0</v>
      </c>
      <c r="R609" s="72" t="s">
        <v>58</v>
      </c>
      <c r="S609" s="72" t="s">
        <v>44</v>
      </c>
      <c r="T609" s="76" t="s">
        <v>45</v>
      </c>
    </row>
    <row r="610" spans="5:20" x14ac:dyDescent="0.3">
      <c r="E610" s="71" t="s">
        <v>1178</v>
      </c>
      <c r="F610" s="72" t="s">
        <v>4584</v>
      </c>
      <c r="G610" s="72" t="s">
        <v>6587</v>
      </c>
      <c r="H610" s="72" t="s">
        <v>35</v>
      </c>
      <c r="I610" s="72" t="s">
        <v>8031</v>
      </c>
      <c r="J610" s="72" t="s">
        <v>8024</v>
      </c>
      <c r="K610" s="72">
        <v>169.85</v>
      </c>
      <c r="L610" s="75">
        <v>45817</v>
      </c>
      <c r="M610" s="72" t="str">
        <f>TEXT(Table157[[#This Row],[Billing_Date]],"YYYY")</f>
        <v>2025</v>
      </c>
      <c r="N610" s="72" t="s">
        <v>37</v>
      </c>
      <c r="O610" s="72">
        <f>IF(Table157[[#This Row],[Payment_Status]]="Paid",1,0)</f>
        <v>0</v>
      </c>
      <c r="P610" s="72">
        <f>IF(Table157[[#This Row],[Payment_Status]]="Unpaid",1,0)</f>
        <v>0</v>
      </c>
      <c r="Q610" s="72">
        <f>IF(Table157[[#This Row],[Payment_Status]]="Pending",1,0)</f>
        <v>1</v>
      </c>
      <c r="R610" s="72" t="s">
        <v>58</v>
      </c>
      <c r="S610" s="72" t="s">
        <v>30</v>
      </c>
      <c r="T610" s="76" t="s">
        <v>45</v>
      </c>
    </row>
    <row r="611" spans="5:20" x14ac:dyDescent="0.3">
      <c r="E611" s="71" t="s">
        <v>1615</v>
      </c>
      <c r="F611" s="72" t="s">
        <v>4585</v>
      </c>
      <c r="G611" s="72" t="s">
        <v>6588</v>
      </c>
      <c r="H611" s="72" t="s">
        <v>30</v>
      </c>
      <c r="I611" s="72" t="s">
        <v>8030</v>
      </c>
      <c r="J611" s="72" t="s">
        <v>8023</v>
      </c>
      <c r="K611" s="72">
        <v>1464.33</v>
      </c>
      <c r="L611" s="75">
        <v>45680</v>
      </c>
      <c r="M611" s="72" t="str">
        <f>TEXT(Table157[[#This Row],[Billing_Date]],"YYYY")</f>
        <v>2025</v>
      </c>
      <c r="N611" s="72" t="s">
        <v>37</v>
      </c>
      <c r="O611" s="72">
        <f>IF(Table157[[#This Row],[Payment_Status]]="Paid",1,0)</f>
        <v>0</v>
      </c>
      <c r="P611" s="72">
        <f>IF(Table157[[#This Row],[Payment_Status]]="Unpaid",1,0)</f>
        <v>0</v>
      </c>
      <c r="Q611" s="72">
        <f>IF(Table157[[#This Row],[Payment_Status]]="Pending",1,0)</f>
        <v>1</v>
      </c>
      <c r="R611" s="72" t="s">
        <v>29</v>
      </c>
      <c r="S611" s="72" t="s">
        <v>30</v>
      </c>
      <c r="T611" s="76" t="s">
        <v>45</v>
      </c>
    </row>
    <row r="612" spans="5:20" x14ac:dyDescent="0.3">
      <c r="E612" s="71" t="s">
        <v>1182</v>
      </c>
      <c r="F612" s="72" t="s">
        <v>4586</v>
      </c>
      <c r="G612" s="72" t="s">
        <v>6589</v>
      </c>
      <c r="H612" s="72" t="s">
        <v>35</v>
      </c>
      <c r="I612" s="72" t="s">
        <v>8030</v>
      </c>
      <c r="J612" s="72" t="s">
        <v>8023</v>
      </c>
      <c r="K612" s="72">
        <v>1774.46</v>
      </c>
      <c r="L612" s="75">
        <v>45628</v>
      </c>
      <c r="M612" s="72" t="str">
        <f>TEXT(Table157[[#This Row],[Billing_Date]],"YYYY")</f>
        <v>2024</v>
      </c>
      <c r="N612" s="72" t="s">
        <v>37</v>
      </c>
      <c r="O612" s="72">
        <f>IF(Table157[[#This Row],[Payment_Status]]="Paid",1,0)</f>
        <v>0</v>
      </c>
      <c r="P612" s="72">
        <f>IF(Table157[[#This Row],[Payment_Status]]="Unpaid",1,0)</f>
        <v>0</v>
      </c>
      <c r="Q612" s="72">
        <f>IF(Table157[[#This Row],[Payment_Status]]="Pending",1,0)</f>
        <v>1</v>
      </c>
      <c r="R612" s="72" t="s">
        <v>43</v>
      </c>
      <c r="S612" s="72" t="s">
        <v>44</v>
      </c>
      <c r="T612" s="76" t="s">
        <v>45</v>
      </c>
    </row>
    <row r="613" spans="5:20" x14ac:dyDescent="0.3">
      <c r="E613" s="71" t="s">
        <v>1184</v>
      </c>
      <c r="F613" s="72" t="s">
        <v>4182</v>
      </c>
      <c r="G613" s="72" t="s">
        <v>6590</v>
      </c>
      <c r="H613" s="72" t="s">
        <v>30</v>
      </c>
      <c r="I613" s="72" t="s">
        <v>8026</v>
      </c>
      <c r="J613" s="72" t="s">
        <v>8021</v>
      </c>
      <c r="K613" s="72">
        <v>1524.23</v>
      </c>
      <c r="L613" s="75">
        <v>45705</v>
      </c>
      <c r="M613" s="72" t="str">
        <f>TEXT(Table157[[#This Row],[Billing_Date]],"YYYY")</f>
        <v>2025</v>
      </c>
      <c r="N613" s="72" t="s">
        <v>49</v>
      </c>
      <c r="O613" s="72">
        <f>IF(Table157[[#This Row],[Payment_Status]]="Paid",1,0)</f>
        <v>0</v>
      </c>
      <c r="P613" s="72">
        <f>IF(Table157[[#This Row],[Payment_Status]]="Unpaid",1,0)</f>
        <v>1</v>
      </c>
      <c r="Q613" s="72">
        <f>IF(Table157[[#This Row],[Payment_Status]]="Pending",1,0)</f>
        <v>0</v>
      </c>
      <c r="R613" s="72" t="s">
        <v>38</v>
      </c>
      <c r="S613" s="72" t="s">
        <v>39</v>
      </c>
      <c r="T613" s="76" t="s">
        <v>51</v>
      </c>
    </row>
    <row r="614" spans="5:20" x14ac:dyDescent="0.3">
      <c r="E614" s="71" t="s">
        <v>1186</v>
      </c>
      <c r="F614" s="72" t="s">
        <v>4587</v>
      </c>
      <c r="G614" s="72" t="s">
        <v>6591</v>
      </c>
      <c r="H614" s="72" t="s">
        <v>26</v>
      </c>
      <c r="I614" s="72" t="s">
        <v>8031</v>
      </c>
      <c r="J614" s="72" t="s">
        <v>8024</v>
      </c>
      <c r="K614" s="72">
        <v>2014.05</v>
      </c>
      <c r="L614" s="75">
        <v>45833</v>
      </c>
      <c r="M614" s="72" t="str">
        <f>TEXT(Table157[[#This Row],[Billing_Date]],"YYYY")</f>
        <v>2025</v>
      </c>
      <c r="N614" s="72" t="s">
        <v>37</v>
      </c>
      <c r="O614" s="72">
        <f>IF(Table157[[#This Row],[Payment_Status]]="Paid",1,0)</f>
        <v>0</v>
      </c>
      <c r="P614" s="72">
        <f>IF(Table157[[#This Row],[Payment_Status]]="Unpaid",1,0)</f>
        <v>0</v>
      </c>
      <c r="Q614" s="72">
        <f>IF(Table157[[#This Row],[Payment_Status]]="Pending",1,0)</f>
        <v>1</v>
      </c>
      <c r="R614" s="72" t="s">
        <v>29</v>
      </c>
      <c r="S614" s="72" t="s">
        <v>44</v>
      </c>
      <c r="T614" s="76" t="s">
        <v>31</v>
      </c>
    </row>
    <row r="615" spans="5:20" x14ac:dyDescent="0.3">
      <c r="E615" s="71" t="s">
        <v>1188</v>
      </c>
      <c r="F615" s="72" t="s">
        <v>4588</v>
      </c>
      <c r="G615" s="72" t="s">
        <v>6592</v>
      </c>
      <c r="H615" s="72" t="s">
        <v>30</v>
      </c>
      <c r="I615" s="72" t="s">
        <v>8030</v>
      </c>
      <c r="J615" s="72" t="s">
        <v>8023</v>
      </c>
      <c r="K615" s="72">
        <v>621.51</v>
      </c>
      <c r="L615" s="75">
        <v>45847</v>
      </c>
      <c r="M615" s="72" t="str">
        <f>TEXT(Table157[[#This Row],[Billing_Date]],"YYYY")</f>
        <v>2025</v>
      </c>
      <c r="N615" s="72" t="s">
        <v>49</v>
      </c>
      <c r="O615" s="72">
        <f>IF(Table157[[#This Row],[Payment_Status]]="Paid",1,0)</f>
        <v>0</v>
      </c>
      <c r="P615" s="72">
        <f>IF(Table157[[#This Row],[Payment_Status]]="Unpaid",1,0)</f>
        <v>1</v>
      </c>
      <c r="Q615" s="72">
        <f>IF(Table157[[#This Row],[Payment_Status]]="Pending",1,0)</f>
        <v>0</v>
      </c>
      <c r="R615" s="72" t="s">
        <v>43</v>
      </c>
      <c r="S615" s="72" t="s">
        <v>44</v>
      </c>
      <c r="T615" s="76" t="s">
        <v>31</v>
      </c>
    </row>
    <row r="616" spans="5:20" x14ac:dyDescent="0.3">
      <c r="E616" s="71" t="s">
        <v>2756</v>
      </c>
      <c r="F616" s="72" t="s">
        <v>4589</v>
      </c>
      <c r="G616" s="72" t="s">
        <v>6593</v>
      </c>
      <c r="H616" s="72" t="s">
        <v>30</v>
      </c>
      <c r="I616" s="72" t="s">
        <v>8031</v>
      </c>
      <c r="J616" s="72" t="s">
        <v>8024</v>
      </c>
      <c r="K616" s="72">
        <v>381.85</v>
      </c>
      <c r="L616" s="75">
        <v>45816</v>
      </c>
      <c r="M616" s="72" t="str">
        <f>TEXT(Table157[[#This Row],[Billing_Date]],"YYYY")</f>
        <v>2025</v>
      </c>
      <c r="N616" s="72" t="s">
        <v>49</v>
      </c>
      <c r="O616" s="72">
        <f>IF(Table157[[#This Row],[Payment_Status]]="Paid",1,0)</f>
        <v>0</v>
      </c>
      <c r="P616" s="72">
        <f>IF(Table157[[#This Row],[Payment_Status]]="Unpaid",1,0)</f>
        <v>1</v>
      </c>
      <c r="Q616" s="72">
        <f>IF(Table157[[#This Row],[Payment_Status]]="Pending",1,0)</f>
        <v>0</v>
      </c>
      <c r="R616" s="72" t="s">
        <v>29</v>
      </c>
      <c r="S616" s="72" t="s">
        <v>30</v>
      </c>
      <c r="T616" s="76" t="s">
        <v>63</v>
      </c>
    </row>
    <row r="617" spans="5:20" x14ac:dyDescent="0.3">
      <c r="E617" s="71" t="s">
        <v>1192</v>
      </c>
      <c r="F617" s="72" t="s">
        <v>4590</v>
      </c>
      <c r="G617" s="72" t="s">
        <v>6594</v>
      </c>
      <c r="H617" s="72" t="s">
        <v>35</v>
      </c>
      <c r="I617" s="72" t="s">
        <v>8031</v>
      </c>
      <c r="J617" s="72" t="s">
        <v>8024</v>
      </c>
      <c r="K617" s="72">
        <v>2015.56</v>
      </c>
      <c r="L617" s="75">
        <v>45675</v>
      </c>
      <c r="M617" s="72" t="str">
        <f>TEXT(Table157[[#This Row],[Billing_Date]],"YYYY")</f>
        <v>2025</v>
      </c>
      <c r="N617" s="72" t="s">
        <v>49</v>
      </c>
      <c r="O617" s="72">
        <f>IF(Table157[[#This Row],[Payment_Status]]="Paid",1,0)</f>
        <v>0</v>
      </c>
      <c r="P617" s="72">
        <f>IF(Table157[[#This Row],[Payment_Status]]="Unpaid",1,0)</f>
        <v>1</v>
      </c>
      <c r="Q617" s="72">
        <f>IF(Table157[[#This Row],[Payment_Status]]="Pending",1,0)</f>
        <v>0</v>
      </c>
      <c r="R617" s="72" t="s">
        <v>38</v>
      </c>
      <c r="S617" s="72" t="s">
        <v>44</v>
      </c>
      <c r="T617" s="76" t="s">
        <v>31</v>
      </c>
    </row>
    <row r="618" spans="5:20" x14ac:dyDescent="0.3">
      <c r="E618" s="71" t="s">
        <v>2085</v>
      </c>
      <c r="F618" s="72" t="s">
        <v>4591</v>
      </c>
      <c r="G618" s="72" t="s">
        <v>6595</v>
      </c>
      <c r="H618" s="72" t="s">
        <v>30</v>
      </c>
      <c r="I618" s="72" t="s">
        <v>8026</v>
      </c>
      <c r="J618" s="72" t="s">
        <v>8021</v>
      </c>
      <c r="K618" s="72">
        <v>2452.37</v>
      </c>
      <c r="L618" s="75">
        <v>45700</v>
      </c>
      <c r="M618" s="72" t="str">
        <f>TEXT(Table157[[#This Row],[Billing_Date]],"YYYY")</f>
        <v>2025</v>
      </c>
      <c r="N618" s="72" t="s">
        <v>28</v>
      </c>
      <c r="O618" s="72">
        <f>IF(Table157[[#This Row],[Payment_Status]]="Paid",1,0)</f>
        <v>1</v>
      </c>
      <c r="P618" s="72">
        <f>IF(Table157[[#This Row],[Payment_Status]]="Unpaid",1,0)</f>
        <v>0</v>
      </c>
      <c r="Q618" s="72">
        <f>IF(Table157[[#This Row],[Payment_Status]]="Pending",1,0)</f>
        <v>0</v>
      </c>
      <c r="R618" s="72" t="s">
        <v>43</v>
      </c>
      <c r="S618" s="72" t="s">
        <v>30</v>
      </c>
      <c r="T618" s="76" t="s">
        <v>63</v>
      </c>
    </row>
    <row r="619" spans="5:20" x14ac:dyDescent="0.3">
      <c r="E619" s="71" t="s">
        <v>1196</v>
      </c>
      <c r="F619" s="72" t="s">
        <v>4592</v>
      </c>
      <c r="G619" s="72" t="s">
        <v>6596</v>
      </c>
      <c r="H619" s="72" t="s">
        <v>35</v>
      </c>
      <c r="I619" s="72" t="s">
        <v>8031</v>
      </c>
      <c r="J619" s="72" t="s">
        <v>8024</v>
      </c>
      <c r="K619" s="72">
        <v>2764.99</v>
      </c>
      <c r="L619" s="75">
        <v>45569</v>
      </c>
      <c r="M619" s="72" t="str">
        <f>TEXT(Table157[[#This Row],[Billing_Date]],"YYYY")</f>
        <v>2024</v>
      </c>
      <c r="N619" s="72" t="s">
        <v>37</v>
      </c>
      <c r="O619" s="72">
        <f>IF(Table157[[#This Row],[Payment_Status]]="Paid",1,0)</f>
        <v>0</v>
      </c>
      <c r="P619" s="72">
        <f>IF(Table157[[#This Row],[Payment_Status]]="Unpaid",1,0)</f>
        <v>0</v>
      </c>
      <c r="Q619" s="72">
        <f>IF(Table157[[#This Row],[Payment_Status]]="Pending",1,0)</f>
        <v>1</v>
      </c>
      <c r="R619" s="72" t="s">
        <v>38</v>
      </c>
      <c r="S619" s="72" t="s">
        <v>44</v>
      </c>
      <c r="T619" s="76" t="s">
        <v>63</v>
      </c>
    </row>
    <row r="620" spans="5:20" x14ac:dyDescent="0.3">
      <c r="E620" s="71" t="s">
        <v>1198</v>
      </c>
      <c r="F620" s="72" t="s">
        <v>4593</v>
      </c>
      <c r="G620" s="72" t="s">
        <v>6597</v>
      </c>
      <c r="H620" s="72" t="s">
        <v>26</v>
      </c>
      <c r="I620" s="72" t="s">
        <v>8027</v>
      </c>
      <c r="J620" s="72" t="s">
        <v>8022</v>
      </c>
      <c r="K620" s="72">
        <v>832.13</v>
      </c>
      <c r="L620" s="75">
        <v>45787</v>
      </c>
      <c r="M620" s="72" t="str">
        <f>TEXT(Table157[[#This Row],[Billing_Date]],"YYYY")</f>
        <v>2025</v>
      </c>
      <c r="N620" s="72" t="s">
        <v>49</v>
      </c>
      <c r="O620" s="72">
        <f>IF(Table157[[#This Row],[Payment_Status]]="Paid",1,0)</f>
        <v>0</v>
      </c>
      <c r="P620" s="72">
        <f>IF(Table157[[#This Row],[Payment_Status]]="Unpaid",1,0)</f>
        <v>1</v>
      </c>
      <c r="Q620" s="72">
        <f>IF(Table157[[#This Row],[Payment_Status]]="Pending",1,0)</f>
        <v>0</v>
      </c>
      <c r="R620" s="72" t="s">
        <v>38</v>
      </c>
      <c r="S620" s="72" t="s">
        <v>44</v>
      </c>
      <c r="T620" s="76" t="s">
        <v>31</v>
      </c>
    </row>
    <row r="621" spans="5:20" x14ac:dyDescent="0.3">
      <c r="E621" s="71" t="s">
        <v>1200</v>
      </c>
      <c r="F621" s="72" t="s">
        <v>4594</v>
      </c>
      <c r="G621" s="72" t="s">
        <v>6598</v>
      </c>
      <c r="H621" s="72" t="s">
        <v>35</v>
      </c>
      <c r="I621" s="72" t="s">
        <v>8028</v>
      </c>
      <c r="J621" s="72" t="s">
        <v>8022</v>
      </c>
      <c r="K621" s="72">
        <v>2160.33</v>
      </c>
      <c r="L621" s="75">
        <v>45779</v>
      </c>
      <c r="M621" s="72" t="str">
        <f>TEXT(Table157[[#This Row],[Billing_Date]],"YYYY")</f>
        <v>2025</v>
      </c>
      <c r="N621" s="72" t="s">
        <v>49</v>
      </c>
      <c r="O621" s="72">
        <f>IF(Table157[[#This Row],[Payment_Status]]="Paid",1,0)</f>
        <v>0</v>
      </c>
      <c r="P621" s="72">
        <f>IF(Table157[[#This Row],[Payment_Status]]="Unpaid",1,0)</f>
        <v>1</v>
      </c>
      <c r="Q621" s="72">
        <f>IF(Table157[[#This Row],[Payment_Status]]="Pending",1,0)</f>
        <v>0</v>
      </c>
      <c r="R621" s="72" t="s">
        <v>43</v>
      </c>
      <c r="S621" s="72" t="s">
        <v>39</v>
      </c>
      <c r="T621" s="76" t="s">
        <v>85</v>
      </c>
    </row>
    <row r="622" spans="5:20" x14ac:dyDescent="0.3">
      <c r="E622" s="71" t="s">
        <v>3565</v>
      </c>
      <c r="F622" s="72" t="s">
        <v>4595</v>
      </c>
      <c r="G622" s="72" t="s">
        <v>6599</v>
      </c>
      <c r="H622" s="72" t="s">
        <v>35</v>
      </c>
      <c r="I622" s="72" t="s">
        <v>8025</v>
      </c>
      <c r="J622" s="72" t="s">
        <v>8020</v>
      </c>
      <c r="K622" s="72">
        <v>1246.95</v>
      </c>
      <c r="L622" s="75">
        <v>45622</v>
      </c>
      <c r="M622" s="72" t="str">
        <f>TEXT(Table157[[#This Row],[Billing_Date]],"YYYY")</f>
        <v>2024</v>
      </c>
      <c r="N622" s="72" t="s">
        <v>28</v>
      </c>
      <c r="O622" s="72">
        <f>IF(Table157[[#This Row],[Payment_Status]]="Paid",1,0)</f>
        <v>1</v>
      </c>
      <c r="P622" s="72">
        <f>IF(Table157[[#This Row],[Payment_Status]]="Unpaid",1,0)</f>
        <v>0</v>
      </c>
      <c r="Q622" s="72">
        <f>IF(Table157[[#This Row],[Payment_Status]]="Pending",1,0)</f>
        <v>0</v>
      </c>
      <c r="R622" s="72" t="s">
        <v>38</v>
      </c>
      <c r="S622" s="72" t="s">
        <v>39</v>
      </c>
      <c r="T622" s="76" t="s">
        <v>51</v>
      </c>
    </row>
    <row r="623" spans="5:20" x14ac:dyDescent="0.3">
      <c r="E623" s="71" t="s">
        <v>834</v>
      </c>
      <c r="F623" s="72" t="s">
        <v>4596</v>
      </c>
      <c r="G623" s="72" t="s">
        <v>6600</v>
      </c>
      <c r="H623" s="72" t="s">
        <v>35</v>
      </c>
      <c r="I623" s="72" t="s">
        <v>8026</v>
      </c>
      <c r="J623" s="72" t="s">
        <v>8021</v>
      </c>
      <c r="K623" s="72">
        <v>2855.63</v>
      </c>
      <c r="L623" s="75">
        <v>45799</v>
      </c>
      <c r="M623" s="72" t="str">
        <f>TEXT(Table157[[#This Row],[Billing_Date]],"YYYY")</f>
        <v>2025</v>
      </c>
      <c r="N623" s="72" t="s">
        <v>49</v>
      </c>
      <c r="O623" s="72">
        <f>IF(Table157[[#This Row],[Payment_Status]]="Paid",1,0)</f>
        <v>0</v>
      </c>
      <c r="P623" s="72">
        <f>IF(Table157[[#This Row],[Payment_Status]]="Unpaid",1,0)</f>
        <v>1</v>
      </c>
      <c r="Q623" s="72">
        <f>IF(Table157[[#This Row],[Payment_Status]]="Pending",1,0)</f>
        <v>0</v>
      </c>
      <c r="R623" s="72" t="s">
        <v>58</v>
      </c>
      <c r="S623" s="72" t="s">
        <v>44</v>
      </c>
      <c r="T623" s="76" t="s">
        <v>85</v>
      </c>
    </row>
    <row r="624" spans="5:20" x14ac:dyDescent="0.3">
      <c r="E624" s="71" t="s">
        <v>1206</v>
      </c>
      <c r="F624" s="72" t="s">
        <v>4597</v>
      </c>
      <c r="G624" s="72" t="s">
        <v>6601</v>
      </c>
      <c r="H624" s="72" t="s">
        <v>30</v>
      </c>
      <c r="I624" s="72" t="s">
        <v>8029</v>
      </c>
      <c r="J624" s="72" t="s">
        <v>8020</v>
      </c>
      <c r="K624" s="72">
        <v>1487.32</v>
      </c>
      <c r="L624" s="75">
        <v>45754</v>
      </c>
      <c r="M624" s="72" t="str">
        <f>TEXT(Table157[[#This Row],[Billing_Date]],"YYYY")</f>
        <v>2025</v>
      </c>
      <c r="N624" s="72" t="s">
        <v>28</v>
      </c>
      <c r="O624" s="72">
        <f>IF(Table157[[#This Row],[Payment_Status]]="Paid",1,0)</f>
        <v>1</v>
      </c>
      <c r="P624" s="72">
        <f>IF(Table157[[#This Row],[Payment_Status]]="Unpaid",1,0)</f>
        <v>0</v>
      </c>
      <c r="Q624" s="72">
        <f>IF(Table157[[#This Row],[Payment_Status]]="Pending",1,0)</f>
        <v>0</v>
      </c>
      <c r="R624" s="72" t="s">
        <v>43</v>
      </c>
      <c r="S624" s="72" t="s">
        <v>39</v>
      </c>
      <c r="T624" s="76" t="s">
        <v>51</v>
      </c>
    </row>
    <row r="625" spans="5:20" x14ac:dyDescent="0.3">
      <c r="E625" s="71" t="s">
        <v>1208</v>
      </c>
      <c r="F625" s="72" t="s">
        <v>4598</v>
      </c>
      <c r="G625" s="72" t="s">
        <v>6602</v>
      </c>
      <c r="H625" s="72" t="s">
        <v>30</v>
      </c>
      <c r="I625" s="72" t="s">
        <v>8028</v>
      </c>
      <c r="J625" s="72" t="s">
        <v>8022</v>
      </c>
      <c r="K625" s="72">
        <v>3020.42</v>
      </c>
      <c r="L625" s="75">
        <v>45776</v>
      </c>
      <c r="M625" s="72" t="str">
        <f>TEXT(Table157[[#This Row],[Billing_Date]],"YYYY")</f>
        <v>2025</v>
      </c>
      <c r="N625" s="72" t="s">
        <v>28</v>
      </c>
      <c r="O625" s="72">
        <f>IF(Table157[[#This Row],[Payment_Status]]="Paid",1,0)</f>
        <v>1</v>
      </c>
      <c r="P625" s="72">
        <f>IF(Table157[[#This Row],[Payment_Status]]="Unpaid",1,0)</f>
        <v>0</v>
      </c>
      <c r="Q625" s="72">
        <f>IF(Table157[[#This Row],[Payment_Status]]="Pending",1,0)</f>
        <v>0</v>
      </c>
      <c r="R625" s="72" t="s">
        <v>43</v>
      </c>
      <c r="S625" s="72" t="s">
        <v>44</v>
      </c>
      <c r="T625" s="76" t="s">
        <v>45</v>
      </c>
    </row>
    <row r="626" spans="5:20" x14ac:dyDescent="0.3">
      <c r="E626" s="71" t="s">
        <v>1210</v>
      </c>
      <c r="F626" s="72" t="s">
        <v>4599</v>
      </c>
      <c r="G626" s="72" t="s">
        <v>6603</v>
      </c>
      <c r="H626" s="72" t="s">
        <v>30</v>
      </c>
      <c r="I626" s="72" t="s">
        <v>8025</v>
      </c>
      <c r="J626" s="72" t="s">
        <v>8020</v>
      </c>
      <c r="K626" s="72">
        <v>524.52</v>
      </c>
      <c r="L626" s="75">
        <v>45784</v>
      </c>
      <c r="M626" s="72" t="str">
        <f>TEXT(Table157[[#This Row],[Billing_Date]],"YYYY")</f>
        <v>2025</v>
      </c>
      <c r="N626" s="72" t="s">
        <v>37</v>
      </c>
      <c r="O626" s="72">
        <f>IF(Table157[[#This Row],[Payment_Status]]="Paid",1,0)</f>
        <v>0</v>
      </c>
      <c r="P626" s="72">
        <f>IF(Table157[[#This Row],[Payment_Status]]="Unpaid",1,0)</f>
        <v>0</v>
      </c>
      <c r="Q626" s="72">
        <f>IF(Table157[[#This Row],[Payment_Status]]="Pending",1,0)</f>
        <v>1</v>
      </c>
      <c r="R626" s="72" t="s">
        <v>38</v>
      </c>
      <c r="S626" s="72" t="s">
        <v>44</v>
      </c>
      <c r="T626" s="76" t="s">
        <v>63</v>
      </c>
    </row>
    <row r="627" spans="5:20" x14ac:dyDescent="0.3">
      <c r="E627" s="71" t="s">
        <v>1212</v>
      </c>
      <c r="F627" s="72" t="s">
        <v>4600</v>
      </c>
      <c r="G627" s="72" t="s">
        <v>6604</v>
      </c>
      <c r="H627" s="72" t="s">
        <v>30</v>
      </c>
      <c r="I627" s="72" t="s">
        <v>8026</v>
      </c>
      <c r="J627" s="72" t="s">
        <v>8021</v>
      </c>
      <c r="K627" s="72">
        <v>188.86</v>
      </c>
      <c r="L627" s="75">
        <v>45797</v>
      </c>
      <c r="M627" s="72" t="str">
        <f>TEXT(Table157[[#This Row],[Billing_Date]],"YYYY")</f>
        <v>2025</v>
      </c>
      <c r="N627" s="72" t="s">
        <v>37</v>
      </c>
      <c r="O627" s="72">
        <f>IF(Table157[[#This Row],[Payment_Status]]="Paid",1,0)</f>
        <v>0</v>
      </c>
      <c r="P627" s="72">
        <f>IF(Table157[[#This Row],[Payment_Status]]="Unpaid",1,0)</f>
        <v>0</v>
      </c>
      <c r="Q627" s="72">
        <f>IF(Table157[[#This Row],[Payment_Status]]="Pending",1,0)</f>
        <v>1</v>
      </c>
      <c r="R627" s="72" t="s">
        <v>43</v>
      </c>
      <c r="S627" s="72" t="s">
        <v>30</v>
      </c>
      <c r="T627" s="76" t="s">
        <v>31</v>
      </c>
    </row>
    <row r="628" spans="5:20" x14ac:dyDescent="0.3">
      <c r="E628" s="71" t="s">
        <v>1214</v>
      </c>
      <c r="F628" s="72" t="s">
        <v>4601</v>
      </c>
      <c r="G628" s="72" t="s">
        <v>6605</v>
      </c>
      <c r="H628" s="72" t="s">
        <v>30</v>
      </c>
      <c r="I628" s="72" t="s">
        <v>8026</v>
      </c>
      <c r="J628" s="72" t="s">
        <v>8021</v>
      </c>
      <c r="K628" s="72">
        <v>2313.77</v>
      </c>
      <c r="L628" s="75">
        <v>45722</v>
      </c>
      <c r="M628" s="72" t="str">
        <f>TEXT(Table157[[#This Row],[Billing_Date]],"YYYY")</f>
        <v>2025</v>
      </c>
      <c r="N628" s="72" t="s">
        <v>49</v>
      </c>
      <c r="O628" s="72">
        <f>IF(Table157[[#This Row],[Payment_Status]]="Paid",1,0)</f>
        <v>0</v>
      </c>
      <c r="P628" s="72">
        <f>IF(Table157[[#This Row],[Payment_Status]]="Unpaid",1,0)</f>
        <v>1</v>
      </c>
      <c r="Q628" s="72">
        <f>IF(Table157[[#This Row],[Payment_Status]]="Pending",1,0)</f>
        <v>0</v>
      </c>
      <c r="R628" s="72" t="s">
        <v>43</v>
      </c>
      <c r="S628" s="72" t="s">
        <v>44</v>
      </c>
      <c r="T628" s="76" t="s">
        <v>45</v>
      </c>
    </row>
    <row r="629" spans="5:20" x14ac:dyDescent="0.3">
      <c r="E629" s="71" t="s">
        <v>1216</v>
      </c>
      <c r="F629" s="72" t="s">
        <v>4602</v>
      </c>
      <c r="G629" s="72" t="s">
        <v>6606</v>
      </c>
      <c r="H629" s="72" t="s">
        <v>26</v>
      </c>
      <c r="I629" s="72" t="s">
        <v>8031</v>
      </c>
      <c r="J629" s="72" t="s">
        <v>8024</v>
      </c>
      <c r="K629" s="72">
        <v>1681.6</v>
      </c>
      <c r="L629" s="75">
        <v>45656</v>
      </c>
      <c r="M629" s="72" t="str">
        <f>TEXT(Table157[[#This Row],[Billing_Date]],"YYYY")</f>
        <v>2024</v>
      </c>
      <c r="N629" s="72" t="s">
        <v>49</v>
      </c>
      <c r="O629" s="72">
        <f>IF(Table157[[#This Row],[Payment_Status]]="Paid",1,0)</f>
        <v>0</v>
      </c>
      <c r="P629" s="72">
        <f>IF(Table157[[#This Row],[Payment_Status]]="Unpaid",1,0)</f>
        <v>1</v>
      </c>
      <c r="Q629" s="72">
        <f>IF(Table157[[#This Row],[Payment_Status]]="Pending",1,0)</f>
        <v>0</v>
      </c>
      <c r="R629" s="72" t="s">
        <v>43</v>
      </c>
      <c r="S629" s="72" t="s">
        <v>44</v>
      </c>
      <c r="T629" s="76" t="s">
        <v>45</v>
      </c>
    </row>
    <row r="630" spans="5:20" x14ac:dyDescent="0.3">
      <c r="E630" s="71" t="s">
        <v>1218</v>
      </c>
      <c r="F630" s="72" t="s">
        <v>4603</v>
      </c>
      <c r="G630" s="72" t="s">
        <v>6607</v>
      </c>
      <c r="H630" s="72" t="s">
        <v>35</v>
      </c>
      <c r="I630" s="72" t="s">
        <v>8030</v>
      </c>
      <c r="J630" s="72" t="s">
        <v>8023</v>
      </c>
      <c r="K630" s="72">
        <v>347.06</v>
      </c>
      <c r="L630" s="75">
        <v>45803</v>
      </c>
      <c r="M630" s="72" t="str">
        <f>TEXT(Table157[[#This Row],[Billing_Date]],"YYYY")</f>
        <v>2025</v>
      </c>
      <c r="N630" s="72" t="s">
        <v>49</v>
      </c>
      <c r="O630" s="72">
        <f>IF(Table157[[#This Row],[Payment_Status]]="Paid",1,0)</f>
        <v>0</v>
      </c>
      <c r="P630" s="72">
        <f>IF(Table157[[#This Row],[Payment_Status]]="Unpaid",1,0)</f>
        <v>1</v>
      </c>
      <c r="Q630" s="72">
        <f>IF(Table157[[#This Row],[Payment_Status]]="Pending",1,0)</f>
        <v>0</v>
      </c>
      <c r="R630" s="72" t="s">
        <v>58</v>
      </c>
      <c r="S630" s="72" t="s">
        <v>39</v>
      </c>
      <c r="T630" s="76" t="s">
        <v>85</v>
      </c>
    </row>
    <row r="631" spans="5:20" x14ac:dyDescent="0.3">
      <c r="E631" s="71" t="s">
        <v>1220</v>
      </c>
      <c r="F631" s="72" t="s">
        <v>4604</v>
      </c>
      <c r="G631" s="72" t="s">
        <v>6608</v>
      </c>
      <c r="H631" s="72" t="s">
        <v>30</v>
      </c>
      <c r="I631" s="72" t="s">
        <v>8031</v>
      </c>
      <c r="J631" s="72" t="s">
        <v>8024</v>
      </c>
      <c r="K631" s="72">
        <v>834.77</v>
      </c>
      <c r="L631" s="75">
        <v>45847</v>
      </c>
      <c r="M631" s="72" t="str">
        <f>TEXT(Table157[[#This Row],[Billing_Date]],"YYYY")</f>
        <v>2025</v>
      </c>
      <c r="N631" s="72" t="s">
        <v>37</v>
      </c>
      <c r="O631" s="72">
        <f>IF(Table157[[#This Row],[Payment_Status]]="Paid",1,0)</f>
        <v>0</v>
      </c>
      <c r="P631" s="72">
        <f>IF(Table157[[#This Row],[Payment_Status]]="Unpaid",1,0)</f>
        <v>0</v>
      </c>
      <c r="Q631" s="72">
        <f>IF(Table157[[#This Row],[Payment_Status]]="Pending",1,0)</f>
        <v>1</v>
      </c>
      <c r="R631" s="72" t="s">
        <v>43</v>
      </c>
      <c r="S631" s="72" t="s">
        <v>30</v>
      </c>
      <c r="T631" s="76" t="s">
        <v>85</v>
      </c>
    </row>
    <row r="632" spans="5:20" x14ac:dyDescent="0.3">
      <c r="E632" s="71" t="s">
        <v>1222</v>
      </c>
      <c r="F632" s="72" t="s">
        <v>4605</v>
      </c>
      <c r="G632" s="72" t="s">
        <v>6609</v>
      </c>
      <c r="H632" s="72" t="s">
        <v>26</v>
      </c>
      <c r="I632" s="72" t="s">
        <v>8026</v>
      </c>
      <c r="J632" s="72" t="s">
        <v>8021</v>
      </c>
      <c r="K632" s="72">
        <v>2480.62</v>
      </c>
      <c r="L632" s="75">
        <v>45701</v>
      </c>
      <c r="M632" s="72" t="str">
        <f>TEXT(Table157[[#This Row],[Billing_Date]],"YYYY")</f>
        <v>2025</v>
      </c>
      <c r="N632" s="72" t="s">
        <v>49</v>
      </c>
      <c r="O632" s="72">
        <f>IF(Table157[[#This Row],[Payment_Status]]="Paid",1,0)</f>
        <v>0</v>
      </c>
      <c r="P632" s="72">
        <f>IF(Table157[[#This Row],[Payment_Status]]="Unpaid",1,0)</f>
        <v>1</v>
      </c>
      <c r="Q632" s="72">
        <f>IF(Table157[[#This Row],[Payment_Status]]="Pending",1,0)</f>
        <v>0</v>
      </c>
      <c r="R632" s="72" t="s">
        <v>38</v>
      </c>
      <c r="S632" s="72" t="s">
        <v>30</v>
      </c>
      <c r="T632" s="76" t="s">
        <v>45</v>
      </c>
    </row>
    <row r="633" spans="5:20" x14ac:dyDescent="0.3">
      <c r="E633" s="71" t="s">
        <v>1224</v>
      </c>
      <c r="F633" s="72" t="s">
        <v>4606</v>
      </c>
      <c r="G633" s="72" t="s">
        <v>6610</v>
      </c>
      <c r="H633" s="72" t="s">
        <v>35</v>
      </c>
      <c r="I633" s="72" t="s">
        <v>8028</v>
      </c>
      <c r="J633" s="72" t="s">
        <v>8022</v>
      </c>
      <c r="K633" s="72">
        <v>1225.73</v>
      </c>
      <c r="L633" s="75">
        <v>45713</v>
      </c>
      <c r="M633" s="72" t="str">
        <f>TEXT(Table157[[#This Row],[Billing_Date]],"YYYY")</f>
        <v>2025</v>
      </c>
      <c r="N633" s="72" t="s">
        <v>28</v>
      </c>
      <c r="O633" s="72">
        <f>IF(Table157[[#This Row],[Payment_Status]]="Paid",1,0)</f>
        <v>1</v>
      </c>
      <c r="P633" s="72">
        <f>IF(Table157[[#This Row],[Payment_Status]]="Unpaid",1,0)</f>
        <v>0</v>
      </c>
      <c r="Q633" s="72">
        <f>IF(Table157[[#This Row],[Payment_Status]]="Pending",1,0)</f>
        <v>0</v>
      </c>
      <c r="R633" s="72" t="s">
        <v>38</v>
      </c>
      <c r="S633" s="72" t="s">
        <v>39</v>
      </c>
      <c r="T633" s="76" t="s">
        <v>63</v>
      </c>
    </row>
    <row r="634" spans="5:20" x14ac:dyDescent="0.3">
      <c r="E634" s="71" t="s">
        <v>1226</v>
      </c>
      <c r="F634" s="72" t="s">
        <v>4607</v>
      </c>
      <c r="G634" s="72" t="s">
        <v>6611</v>
      </c>
      <c r="H634" s="72" t="s">
        <v>26</v>
      </c>
      <c r="I634" s="72" t="s">
        <v>8028</v>
      </c>
      <c r="J634" s="72" t="s">
        <v>8022</v>
      </c>
      <c r="K634" s="72">
        <v>164.6</v>
      </c>
      <c r="L634" s="75">
        <v>45684</v>
      </c>
      <c r="M634" s="72" t="str">
        <f>TEXT(Table157[[#This Row],[Billing_Date]],"YYYY")</f>
        <v>2025</v>
      </c>
      <c r="N634" s="72" t="s">
        <v>49</v>
      </c>
      <c r="O634" s="72">
        <f>IF(Table157[[#This Row],[Payment_Status]]="Paid",1,0)</f>
        <v>0</v>
      </c>
      <c r="P634" s="72">
        <f>IF(Table157[[#This Row],[Payment_Status]]="Unpaid",1,0)</f>
        <v>1</v>
      </c>
      <c r="Q634" s="72">
        <f>IF(Table157[[#This Row],[Payment_Status]]="Pending",1,0)</f>
        <v>0</v>
      </c>
      <c r="R634" s="72" t="s">
        <v>43</v>
      </c>
      <c r="S634" s="72" t="s">
        <v>30</v>
      </c>
      <c r="T634" s="76" t="s">
        <v>85</v>
      </c>
    </row>
    <row r="635" spans="5:20" x14ac:dyDescent="0.3">
      <c r="E635" s="71" t="s">
        <v>2732</v>
      </c>
      <c r="F635" s="72" t="s">
        <v>4608</v>
      </c>
      <c r="G635" s="72" t="s">
        <v>6612</v>
      </c>
      <c r="H635" s="72" t="s">
        <v>35</v>
      </c>
      <c r="I635" s="72" t="s">
        <v>8031</v>
      </c>
      <c r="J635" s="72" t="s">
        <v>8024</v>
      </c>
      <c r="K635" s="72">
        <v>1006.44</v>
      </c>
      <c r="L635" s="75">
        <v>45757</v>
      </c>
      <c r="M635" s="72" t="str">
        <f>TEXT(Table157[[#This Row],[Billing_Date]],"YYYY")</f>
        <v>2025</v>
      </c>
      <c r="N635" s="72" t="s">
        <v>37</v>
      </c>
      <c r="O635" s="72">
        <f>IF(Table157[[#This Row],[Payment_Status]]="Paid",1,0)</f>
        <v>0</v>
      </c>
      <c r="P635" s="72">
        <f>IF(Table157[[#This Row],[Payment_Status]]="Unpaid",1,0)</f>
        <v>0</v>
      </c>
      <c r="Q635" s="72">
        <f>IF(Table157[[#This Row],[Payment_Status]]="Pending",1,0)</f>
        <v>1</v>
      </c>
      <c r="R635" s="72" t="s">
        <v>43</v>
      </c>
      <c r="S635" s="72" t="s">
        <v>39</v>
      </c>
      <c r="T635" s="76" t="s">
        <v>63</v>
      </c>
    </row>
    <row r="636" spans="5:20" x14ac:dyDescent="0.3">
      <c r="E636" s="71" t="s">
        <v>1232</v>
      </c>
      <c r="F636" s="72" t="s">
        <v>4610</v>
      </c>
      <c r="G636" s="72" t="s">
        <v>6614</v>
      </c>
      <c r="H636" s="72" t="s">
        <v>35</v>
      </c>
      <c r="I636" s="72" t="s">
        <v>8028</v>
      </c>
      <c r="J636" s="72" t="s">
        <v>8022</v>
      </c>
      <c r="K636" s="72">
        <v>368.33</v>
      </c>
      <c r="L636" s="75">
        <v>45804</v>
      </c>
      <c r="M636" s="72" t="str">
        <f>TEXT(Table157[[#This Row],[Billing_Date]],"YYYY")</f>
        <v>2025</v>
      </c>
      <c r="N636" s="72" t="s">
        <v>28</v>
      </c>
      <c r="O636" s="72">
        <f>IF(Table157[[#This Row],[Payment_Status]]="Paid",1,0)</f>
        <v>1</v>
      </c>
      <c r="P636" s="72">
        <f>IF(Table157[[#This Row],[Payment_Status]]="Unpaid",1,0)</f>
        <v>0</v>
      </c>
      <c r="Q636" s="72">
        <f>IF(Table157[[#This Row],[Payment_Status]]="Pending",1,0)</f>
        <v>0</v>
      </c>
      <c r="R636" s="72" t="s">
        <v>29</v>
      </c>
      <c r="S636" s="72" t="s">
        <v>30</v>
      </c>
      <c r="T636" s="76" t="s">
        <v>85</v>
      </c>
    </row>
    <row r="637" spans="5:20" x14ac:dyDescent="0.3">
      <c r="E637" s="71" t="s">
        <v>1234</v>
      </c>
      <c r="F637" s="72" t="s">
        <v>4611</v>
      </c>
      <c r="G637" s="72" t="s">
        <v>6615</v>
      </c>
      <c r="H637" s="72" t="s">
        <v>35</v>
      </c>
      <c r="I637" s="72" t="s">
        <v>8026</v>
      </c>
      <c r="J637" s="72" t="s">
        <v>8021</v>
      </c>
      <c r="K637" s="72">
        <v>3168.61</v>
      </c>
      <c r="L637" s="75">
        <v>45757</v>
      </c>
      <c r="M637" s="72" t="str">
        <f>TEXT(Table157[[#This Row],[Billing_Date]],"YYYY")</f>
        <v>2025</v>
      </c>
      <c r="N637" s="72" t="s">
        <v>28</v>
      </c>
      <c r="O637" s="72">
        <f>IF(Table157[[#This Row],[Payment_Status]]="Paid",1,0)</f>
        <v>1</v>
      </c>
      <c r="P637" s="72">
        <f>IF(Table157[[#This Row],[Payment_Status]]="Unpaid",1,0)</f>
        <v>0</v>
      </c>
      <c r="Q637" s="72">
        <f>IF(Table157[[#This Row],[Payment_Status]]="Pending",1,0)</f>
        <v>0</v>
      </c>
      <c r="R637" s="72" t="s">
        <v>50</v>
      </c>
      <c r="S637" s="72" t="s">
        <v>39</v>
      </c>
      <c r="T637" s="76" t="s">
        <v>85</v>
      </c>
    </row>
    <row r="638" spans="5:20" x14ac:dyDescent="0.3">
      <c r="E638" s="71" t="s">
        <v>1236</v>
      </c>
      <c r="F638" s="72" t="s">
        <v>4612</v>
      </c>
      <c r="G638" s="72" t="s">
        <v>6616</v>
      </c>
      <c r="H638" s="72" t="s">
        <v>35</v>
      </c>
      <c r="I638" s="72" t="s">
        <v>8027</v>
      </c>
      <c r="J638" s="72" t="s">
        <v>8022</v>
      </c>
      <c r="K638" s="72">
        <v>2360.85</v>
      </c>
      <c r="L638" s="75">
        <v>45852</v>
      </c>
      <c r="M638" s="72" t="str">
        <f>TEXT(Table157[[#This Row],[Billing_Date]],"YYYY")</f>
        <v>2025</v>
      </c>
      <c r="N638" s="72" t="s">
        <v>37</v>
      </c>
      <c r="O638" s="72">
        <f>IF(Table157[[#This Row],[Payment_Status]]="Paid",1,0)</f>
        <v>0</v>
      </c>
      <c r="P638" s="72">
        <f>IF(Table157[[#This Row],[Payment_Status]]="Unpaid",1,0)</f>
        <v>0</v>
      </c>
      <c r="Q638" s="72">
        <f>IF(Table157[[#This Row],[Payment_Status]]="Pending",1,0)</f>
        <v>1</v>
      </c>
      <c r="R638" s="72" t="s">
        <v>43</v>
      </c>
      <c r="S638" s="72" t="s">
        <v>44</v>
      </c>
      <c r="T638" s="76" t="s">
        <v>31</v>
      </c>
    </row>
    <row r="639" spans="5:20" x14ac:dyDescent="0.3">
      <c r="E639" s="71" t="s">
        <v>1238</v>
      </c>
      <c r="F639" s="72" t="s">
        <v>4613</v>
      </c>
      <c r="G639" s="72" t="s">
        <v>6617</v>
      </c>
      <c r="H639" s="72" t="s">
        <v>26</v>
      </c>
      <c r="I639" s="72" t="s">
        <v>8026</v>
      </c>
      <c r="J639" s="72" t="s">
        <v>8021</v>
      </c>
      <c r="K639" s="72">
        <v>1443.48</v>
      </c>
      <c r="L639" s="75">
        <v>45748</v>
      </c>
      <c r="M639" s="72" t="str">
        <f>TEXT(Table157[[#This Row],[Billing_Date]],"YYYY")</f>
        <v>2025</v>
      </c>
      <c r="N639" s="72" t="s">
        <v>49</v>
      </c>
      <c r="O639" s="72">
        <f>IF(Table157[[#This Row],[Payment_Status]]="Paid",1,0)</f>
        <v>0</v>
      </c>
      <c r="P639" s="72">
        <f>IF(Table157[[#This Row],[Payment_Status]]="Unpaid",1,0)</f>
        <v>1</v>
      </c>
      <c r="Q639" s="72">
        <f>IF(Table157[[#This Row],[Payment_Status]]="Pending",1,0)</f>
        <v>0</v>
      </c>
      <c r="R639" s="72" t="s">
        <v>43</v>
      </c>
      <c r="S639" s="72" t="s">
        <v>44</v>
      </c>
      <c r="T639" s="76" t="s">
        <v>51</v>
      </c>
    </row>
    <row r="640" spans="5:20" x14ac:dyDescent="0.3">
      <c r="E640" s="71" t="s">
        <v>1240</v>
      </c>
      <c r="F640" s="72" t="s">
        <v>4614</v>
      </c>
      <c r="G640" s="72" t="s">
        <v>6618</v>
      </c>
      <c r="H640" s="72" t="s">
        <v>35</v>
      </c>
      <c r="I640" s="72" t="s">
        <v>8029</v>
      </c>
      <c r="J640" s="72" t="s">
        <v>8020</v>
      </c>
      <c r="K640" s="72">
        <v>3230.79</v>
      </c>
      <c r="L640" s="75">
        <v>45742</v>
      </c>
      <c r="M640" s="72" t="str">
        <f>TEXT(Table157[[#This Row],[Billing_Date]],"YYYY")</f>
        <v>2025</v>
      </c>
      <c r="N640" s="72" t="s">
        <v>28</v>
      </c>
      <c r="O640" s="72">
        <f>IF(Table157[[#This Row],[Payment_Status]]="Paid",1,0)</f>
        <v>1</v>
      </c>
      <c r="P640" s="72">
        <f>IF(Table157[[#This Row],[Payment_Status]]="Unpaid",1,0)</f>
        <v>0</v>
      </c>
      <c r="Q640" s="72">
        <f>IF(Table157[[#This Row],[Payment_Status]]="Pending",1,0)</f>
        <v>0</v>
      </c>
      <c r="R640" s="72" t="s">
        <v>43</v>
      </c>
      <c r="S640" s="72" t="s">
        <v>44</v>
      </c>
      <c r="T640" s="76" t="s">
        <v>45</v>
      </c>
    </row>
    <row r="641" spans="5:20" x14ac:dyDescent="0.3">
      <c r="E641" s="71" t="s">
        <v>1242</v>
      </c>
      <c r="F641" s="72" t="s">
        <v>4615</v>
      </c>
      <c r="G641" s="72" t="s">
        <v>6619</v>
      </c>
      <c r="H641" s="72" t="s">
        <v>35</v>
      </c>
      <c r="I641" s="72" t="s">
        <v>8026</v>
      </c>
      <c r="J641" s="72" t="s">
        <v>8021</v>
      </c>
      <c r="K641" s="72">
        <v>2243.81</v>
      </c>
      <c r="L641" s="75">
        <v>45626</v>
      </c>
      <c r="M641" s="72" t="str">
        <f>TEXT(Table157[[#This Row],[Billing_Date]],"YYYY")</f>
        <v>2024</v>
      </c>
      <c r="N641" s="72" t="s">
        <v>37</v>
      </c>
      <c r="O641" s="72">
        <f>IF(Table157[[#This Row],[Payment_Status]]="Paid",1,0)</f>
        <v>0</v>
      </c>
      <c r="P641" s="72">
        <f>IF(Table157[[#This Row],[Payment_Status]]="Unpaid",1,0)</f>
        <v>0</v>
      </c>
      <c r="Q641" s="72">
        <f>IF(Table157[[#This Row],[Payment_Status]]="Pending",1,0)</f>
        <v>1</v>
      </c>
      <c r="R641" s="72" t="s">
        <v>50</v>
      </c>
      <c r="S641" s="72" t="s">
        <v>44</v>
      </c>
      <c r="T641" s="76" t="s">
        <v>51</v>
      </c>
    </row>
    <row r="642" spans="5:20" x14ac:dyDescent="0.3">
      <c r="E642" s="71" t="s">
        <v>1244</v>
      </c>
      <c r="F642" s="72" t="s">
        <v>4616</v>
      </c>
      <c r="G642" s="72" t="s">
        <v>6620</v>
      </c>
      <c r="H642" s="72" t="s">
        <v>26</v>
      </c>
      <c r="I642" s="72" t="s">
        <v>8026</v>
      </c>
      <c r="J642" s="72" t="s">
        <v>8021</v>
      </c>
      <c r="K642" s="72">
        <v>2112.91</v>
      </c>
      <c r="L642" s="75">
        <v>45769</v>
      </c>
      <c r="M642" s="72" t="str">
        <f>TEXT(Table157[[#This Row],[Billing_Date]],"YYYY")</f>
        <v>2025</v>
      </c>
      <c r="N642" s="72" t="s">
        <v>49</v>
      </c>
      <c r="O642" s="72">
        <f>IF(Table157[[#This Row],[Payment_Status]]="Paid",1,0)</f>
        <v>0</v>
      </c>
      <c r="P642" s="72">
        <f>IF(Table157[[#This Row],[Payment_Status]]="Unpaid",1,0)</f>
        <v>1</v>
      </c>
      <c r="Q642" s="72">
        <f>IF(Table157[[#This Row],[Payment_Status]]="Pending",1,0)</f>
        <v>0</v>
      </c>
      <c r="R642" s="72" t="s">
        <v>58</v>
      </c>
      <c r="S642" s="72" t="s">
        <v>44</v>
      </c>
      <c r="T642" s="76" t="s">
        <v>85</v>
      </c>
    </row>
    <row r="643" spans="5:20" x14ac:dyDescent="0.3">
      <c r="E643" s="71" t="s">
        <v>2730</v>
      </c>
      <c r="F643" s="72" t="s">
        <v>4617</v>
      </c>
      <c r="G643" s="72" t="s">
        <v>6621</v>
      </c>
      <c r="H643" s="72" t="s">
        <v>35</v>
      </c>
      <c r="I643" s="72" t="s">
        <v>8031</v>
      </c>
      <c r="J643" s="72" t="s">
        <v>8024</v>
      </c>
      <c r="K643" s="72">
        <v>2395.92</v>
      </c>
      <c r="L643" s="75">
        <v>45642</v>
      </c>
      <c r="M643" s="72" t="str">
        <f>TEXT(Table157[[#This Row],[Billing_Date]],"YYYY")</f>
        <v>2024</v>
      </c>
      <c r="N643" s="72" t="s">
        <v>37</v>
      </c>
      <c r="O643" s="72">
        <f>IF(Table157[[#This Row],[Payment_Status]]="Paid",1,0)</f>
        <v>0</v>
      </c>
      <c r="P643" s="72">
        <f>IF(Table157[[#This Row],[Payment_Status]]="Unpaid",1,0)</f>
        <v>0</v>
      </c>
      <c r="Q643" s="72">
        <f>IF(Table157[[#This Row],[Payment_Status]]="Pending",1,0)</f>
        <v>1</v>
      </c>
      <c r="R643" s="72" t="s">
        <v>58</v>
      </c>
      <c r="S643" s="72" t="s">
        <v>44</v>
      </c>
      <c r="T643" s="76" t="s">
        <v>51</v>
      </c>
    </row>
    <row r="644" spans="5:20" x14ac:dyDescent="0.3">
      <c r="E644" s="71" t="s">
        <v>1248</v>
      </c>
      <c r="F644" s="72" t="s">
        <v>4618</v>
      </c>
      <c r="G644" s="72" t="s">
        <v>6622</v>
      </c>
      <c r="H644" s="72" t="s">
        <v>26</v>
      </c>
      <c r="I644" s="72" t="s">
        <v>8025</v>
      </c>
      <c r="J644" s="72" t="s">
        <v>8020</v>
      </c>
      <c r="K644" s="72">
        <v>650.89</v>
      </c>
      <c r="L644" s="75">
        <v>45804</v>
      </c>
      <c r="M644" s="72" t="str">
        <f>TEXT(Table157[[#This Row],[Billing_Date]],"YYYY")</f>
        <v>2025</v>
      </c>
      <c r="N644" s="72" t="s">
        <v>28</v>
      </c>
      <c r="O644" s="72">
        <f>IF(Table157[[#This Row],[Payment_Status]]="Paid",1,0)</f>
        <v>1</v>
      </c>
      <c r="P644" s="72">
        <f>IF(Table157[[#This Row],[Payment_Status]]="Unpaid",1,0)</f>
        <v>0</v>
      </c>
      <c r="Q644" s="72">
        <f>IF(Table157[[#This Row],[Payment_Status]]="Pending",1,0)</f>
        <v>0</v>
      </c>
      <c r="R644" s="72" t="s">
        <v>38</v>
      </c>
      <c r="S644" s="72" t="s">
        <v>30</v>
      </c>
      <c r="T644" s="76" t="s">
        <v>85</v>
      </c>
    </row>
    <row r="645" spans="5:20" x14ac:dyDescent="0.3">
      <c r="E645" s="71" t="s">
        <v>2067</v>
      </c>
      <c r="F645" s="72" t="s">
        <v>4619</v>
      </c>
      <c r="G645" s="72" t="s">
        <v>6623</v>
      </c>
      <c r="H645" s="72" t="s">
        <v>35</v>
      </c>
      <c r="I645" s="72" t="s">
        <v>8030</v>
      </c>
      <c r="J645" s="72" t="s">
        <v>8023</v>
      </c>
      <c r="K645" s="72">
        <v>1992.26</v>
      </c>
      <c r="L645" s="75">
        <v>45781</v>
      </c>
      <c r="M645" s="72" t="str">
        <f>TEXT(Table157[[#This Row],[Billing_Date]],"YYYY")</f>
        <v>2025</v>
      </c>
      <c r="N645" s="72" t="s">
        <v>37</v>
      </c>
      <c r="O645" s="72">
        <f>IF(Table157[[#This Row],[Payment_Status]]="Paid",1,0)</f>
        <v>0</v>
      </c>
      <c r="P645" s="72">
        <f>IF(Table157[[#This Row],[Payment_Status]]="Unpaid",1,0)</f>
        <v>0</v>
      </c>
      <c r="Q645" s="72">
        <f>IF(Table157[[#This Row],[Payment_Status]]="Pending",1,0)</f>
        <v>1</v>
      </c>
      <c r="R645" s="72" t="s">
        <v>50</v>
      </c>
      <c r="S645" s="72" t="s">
        <v>39</v>
      </c>
      <c r="T645" s="76" t="s">
        <v>85</v>
      </c>
    </row>
    <row r="646" spans="5:20" x14ac:dyDescent="0.3">
      <c r="E646" s="71" t="s">
        <v>3022</v>
      </c>
      <c r="F646" s="72" t="s">
        <v>4620</v>
      </c>
      <c r="G646" s="72" t="s">
        <v>6624</v>
      </c>
      <c r="H646" s="72" t="s">
        <v>26</v>
      </c>
      <c r="I646" s="72" t="s">
        <v>8031</v>
      </c>
      <c r="J646" s="72" t="s">
        <v>8024</v>
      </c>
      <c r="K646" s="72">
        <v>1385.48</v>
      </c>
      <c r="L646" s="75">
        <v>45854</v>
      </c>
      <c r="M646" s="72" t="str">
        <f>TEXT(Table157[[#This Row],[Billing_Date]],"YYYY")</f>
        <v>2025</v>
      </c>
      <c r="N646" s="72" t="s">
        <v>49</v>
      </c>
      <c r="O646" s="72">
        <f>IF(Table157[[#This Row],[Payment_Status]]="Paid",1,0)</f>
        <v>0</v>
      </c>
      <c r="P646" s="72">
        <f>IF(Table157[[#This Row],[Payment_Status]]="Unpaid",1,0)</f>
        <v>1</v>
      </c>
      <c r="Q646" s="72">
        <f>IF(Table157[[#This Row],[Payment_Status]]="Pending",1,0)</f>
        <v>0</v>
      </c>
      <c r="R646" s="72" t="s">
        <v>29</v>
      </c>
      <c r="S646" s="72" t="s">
        <v>30</v>
      </c>
      <c r="T646" s="76" t="s">
        <v>63</v>
      </c>
    </row>
    <row r="647" spans="5:20" x14ac:dyDescent="0.3">
      <c r="E647" s="71" t="s">
        <v>1254</v>
      </c>
      <c r="F647" s="72" t="s">
        <v>4621</v>
      </c>
      <c r="G647" s="72" t="s">
        <v>6625</v>
      </c>
      <c r="H647" s="72" t="s">
        <v>26</v>
      </c>
      <c r="I647" s="72" t="s">
        <v>8030</v>
      </c>
      <c r="J647" s="72" t="s">
        <v>8023</v>
      </c>
      <c r="K647" s="72">
        <v>716.65</v>
      </c>
      <c r="L647" s="75">
        <v>45722</v>
      </c>
      <c r="M647" s="72" t="str">
        <f>TEXT(Table157[[#This Row],[Billing_Date]],"YYYY")</f>
        <v>2025</v>
      </c>
      <c r="N647" s="72" t="s">
        <v>49</v>
      </c>
      <c r="O647" s="72">
        <f>IF(Table157[[#This Row],[Payment_Status]]="Paid",1,0)</f>
        <v>0</v>
      </c>
      <c r="P647" s="72">
        <f>IF(Table157[[#This Row],[Payment_Status]]="Unpaid",1,0)</f>
        <v>1</v>
      </c>
      <c r="Q647" s="72">
        <f>IF(Table157[[#This Row],[Payment_Status]]="Pending",1,0)</f>
        <v>0</v>
      </c>
      <c r="R647" s="72" t="s">
        <v>43</v>
      </c>
      <c r="S647" s="72" t="s">
        <v>30</v>
      </c>
      <c r="T647" s="76" t="s">
        <v>85</v>
      </c>
    </row>
    <row r="648" spans="5:20" x14ac:dyDescent="0.3">
      <c r="E648" s="71" t="s">
        <v>1256</v>
      </c>
      <c r="F648" s="72" t="s">
        <v>4622</v>
      </c>
      <c r="G648" s="72" t="s">
        <v>6626</v>
      </c>
      <c r="H648" s="72" t="s">
        <v>35</v>
      </c>
      <c r="I648" s="72" t="s">
        <v>8027</v>
      </c>
      <c r="J648" s="72" t="s">
        <v>8022</v>
      </c>
      <c r="K648" s="72">
        <v>1698.65</v>
      </c>
      <c r="L648" s="75">
        <v>45829</v>
      </c>
      <c r="M648" s="72" t="str">
        <f>TEXT(Table157[[#This Row],[Billing_Date]],"YYYY")</f>
        <v>2025</v>
      </c>
      <c r="N648" s="72" t="s">
        <v>37</v>
      </c>
      <c r="O648" s="72">
        <f>IF(Table157[[#This Row],[Payment_Status]]="Paid",1,0)</f>
        <v>0</v>
      </c>
      <c r="P648" s="72">
        <f>IF(Table157[[#This Row],[Payment_Status]]="Unpaid",1,0)</f>
        <v>0</v>
      </c>
      <c r="Q648" s="72">
        <f>IF(Table157[[#This Row],[Payment_Status]]="Pending",1,0)</f>
        <v>1</v>
      </c>
      <c r="R648" s="72" t="s">
        <v>43</v>
      </c>
      <c r="S648" s="72" t="s">
        <v>39</v>
      </c>
      <c r="T648" s="76" t="s">
        <v>85</v>
      </c>
    </row>
    <row r="649" spans="5:20" x14ac:dyDescent="0.3">
      <c r="E649" s="71" t="s">
        <v>492</v>
      </c>
      <c r="F649" s="72" t="s">
        <v>4623</v>
      </c>
      <c r="G649" s="72" t="s">
        <v>6627</v>
      </c>
      <c r="H649" s="72" t="s">
        <v>26</v>
      </c>
      <c r="I649" s="72" t="s">
        <v>8030</v>
      </c>
      <c r="J649" s="72" t="s">
        <v>8023</v>
      </c>
      <c r="K649" s="72">
        <v>1120.2</v>
      </c>
      <c r="L649" s="75">
        <v>45719</v>
      </c>
      <c r="M649" s="72" t="str">
        <f>TEXT(Table157[[#This Row],[Billing_Date]],"YYYY")</f>
        <v>2025</v>
      </c>
      <c r="N649" s="72" t="s">
        <v>49</v>
      </c>
      <c r="O649" s="72">
        <f>IF(Table157[[#This Row],[Payment_Status]]="Paid",1,0)</f>
        <v>0</v>
      </c>
      <c r="P649" s="72">
        <f>IF(Table157[[#This Row],[Payment_Status]]="Unpaid",1,0)</f>
        <v>1</v>
      </c>
      <c r="Q649" s="72">
        <f>IF(Table157[[#This Row],[Payment_Status]]="Pending",1,0)</f>
        <v>0</v>
      </c>
      <c r="R649" s="72" t="s">
        <v>43</v>
      </c>
      <c r="S649" s="72" t="s">
        <v>44</v>
      </c>
      <c r="T649" s="76" t="s">
        <v>51</v>
      </c>
    </row>
    <row r="650" spans="5:20" x14ac:dyDescent="0.3">
      <c r="E650" s="71" t="s">
        <v>1260</v>
      </c>
      <c r="F650" s="72" t="s">
        <v>4624</v>
      </c>
      <c r="G650" s="72" t="s">
        <v>6628</v>
      </c>
      <c r="H650" s="72" t="s">
        <v>35</v>
      </c>
      <c r="I650" s="72" t="s">
        <v>8026</v>
      </c>
      <c r="J650" s="72" t="s">
        <v>8021</v>
      </c>
      <c r="K650" s="72">
        <v>2826.06</v>
      </c>
      <c r="L650" s="75">
        <v>45778</v>
      </c>
      <c r="M650" s="72" t="str">
        <f>TEXT(Table157[[#This Row],[Billing_Date]],"YYYY")</f>
        <v>2025</v>
      </c>
      <c r="N650" s="72" t="s">
        <v>49</v>
      </c>
      <c r="O650" s="72">
        <f>IF(Table157[[#This Row],[Payment_Status]]="Paid",1,0)</f>
        <v>0</v>
      </c>
      <c r="P650" s="72">
        <f>IF(Table157[[#This Row],[Payment_Status]]="Unpaid",1,0)</f>
        <v>1</v>
      </c>
      <c r="Q650" s="72">
        <f>IF(Table157[[#This Row],[Payment_Status]]="Pending",1,0)</f>
        <v>0</v>
      </c>
      <c r="R650" s="72" t="s">
        <v>50</v>
      </c>
      <c r="S650" s="72" t="s">
        <v>44</v>
      </c>
      <c r="T650" s="76" t="s">
        <v>51</v>
      </c>
    </row>
    <row r="651" spans="5:20" x14ac:dyDescent="0.3">
      <c r="E651" s="71" t="s">
        <v>1262</v>
      </c>
      <c r="F651" s="72" t="s">
        <v>4625</v>
      </c>
      <c r="G651" s="72" t="s">
        <v>6629</v>
      </c>
      <c r="H651" s="72" t="s">
        <v>30</v>
      </c>
      <c r="I651" s="72" t="s">
        <v>8030</v>
      </c>
      <c r="J651" s="72" t="s">
        <v>8023</v>
      </c>
      <c r="K651" s="72">
        <v>758.56</v>
      </c>
      <c r="L651" s="75">
        <v>45723</v>
      </c>
      <c r="M651" s="72" t="str">
        <f>TEXT(Table157[[#This Row],[Billing_Date]],"YYYY")</f>
        <v>2025</v>
      </c>
      <c r="N651" s="72" t="s">
        <v>49</v>
      </c>
      <c r="O651" s="72">
        <f>IF(Table157[[#This Row],[Payment_Status]]="Paid",1,0)</f>
        <v>0</v>
      </c>
      <c r="P651" s="72">
        <f>IF(Table157[[#This Row],[Payment_Status]]="Unpaid",1,0)</f>
        <v>1</v>
      </c>
      <c r="Q651" s="72">
        <f>IF(Table157[[#This Row],[Payment_Status]]="Pending",1,0)</f>
        <v>0</v>
      </c>
      <c r="R651" s="72" t="s">
        <v>38</v>
      </c>
      <c r="S651" s="72" t="s">
        <v>39</v>
      </c>
      <c r="T651" s="76" t="s">
        <v>63</v>
      </c>
    </row>
    <row r="652" spans="5:20" x14ac:dyDescent="0.3">
      <c r="E652" s="71" t="s">
        <v>3677</v>
      </c>
      <c r="F652" s="72" t="s">
        <v>4626</v>
      </c>
      <c r="G652" s="72" t="s">
        <v>6630</v>
      </c>
      <c r="H652" s="72" t="s">
        <v>35</v>
      </c>
      <c r="I652" s="72" t="s">
        <v>8031</v>
      </c>
      <c r="J652" s="72" t="s">
        <v>8024</v>
      </c>
      <c r="K652" s="72">
        <v>2744.18</v>
      </c>
      <c r="L652" s="75">
        <v>45732</v>
      </c>
      <c r="M652" s="72" t="str">
        <f>TEXT(Table157[[#This Row],[Billing_Date]],"YYYY")</f>
        <v>2025</v>
      </c>
      <c r="N652" s="72" t="s">
        <v>37</v>
      </c>
      <c r="O652" s="72">
        <f>IF(Table157[[#This Row],[Payment_Status]]="Paid",1,0)</f>
        <v>0</v>
      </c>
      <c r="P652" s="72">
        <f>IF(Table157[[#This Row],[Payment_Status]]="Unpaid",1,0)</f>
        <v>0</v>
      </c>
      <c r="Q652" s="72">
        <f>IF(Table157[[#This Row],[Payment_Status]]="Pending",1,0)</f>
        <v>1</v>
      </c>
      <c r="R652" s="72" t="s">
        <v>43</v>
      </c>
      <c r="S652" s="72" t="s">
        <v>30</v>
      </c>
      <c r="T652" s="76" t="s">
        <v>45</v>
      </c>
    </row>
    <row r="653" spans="5:20" x14ac:dyDescent="0.3">
      <c r="E653" s="71" t="s">
        <v>1266</v>
      </c>
      <c r="F653" s="72" t="s">
        <v>4627</v>
      </c>
      <c r="G653" s="72" t="s">
        <v>6631</v>
      </c>
      <c r="H653" s="72" t="s">
        <v>26</v>
      </c>
      <c r="I653" s="72" t="s">
        <v>8031</v>
      </c>
      <c r="J653" s="72" t="s">
        <v>8024</v>
      </c>
      <c r="K653" s="72">
        <v>2284.31</v>
      </c>
      <c r="L653" s="75">
        <v>45706</v>
      </c>
      <c r="M653" s="72" t="str">
        <f>TEXT(Table157[[#This Row],[Billing_Date]],"YYYY")</f>
        <v>2025</v>
      </c>
      <c r="N653" s="72" t="s">
        <v>37</v>
      </c>
      <c r="O653" s="72">
        <f>IF(Table157[[#This Row],[Payment_Status]]="Paid",1,0)</f>
        <v>0</v>
      </c>
      <c r="P653" s="72">
        <f>IF(Table157[[#This Row],[Payment_Status]]="Unpaid",1,0)</f>
        <v>0</v>
      </c>
      <c r="Q653" s="72">
        <f>IF(Table157[[#This Row],[Payment_Status]]="Pending",1,0)</f>
        <v>1</v>
      </c>
      <c r="R653" s="72" t="s">
        <v>43</v>
      </c>
      <c r="S653" s="72" t="s">
        <v>39</v>
      </c>
      <c r="T653" s="76" t="s">
        <v>51</v>
      </c>
    </row>
    <row r="654" spans="5:20" x14ac:dyDescent="0.3">
      <c r="E654" s="71" t="s">
        <v>1270</v>
      </c>
      <c r="F654" s="72" t="s">
        <v>4629</v>
      </c>
      <c r="G654" s="72" t="s">
        <v>6633</v>
      </c>
      <c r="H654" s="72" t="s">
        <v>26</v>
      </c>
      <c r="I654" s="72" t="s">
        <v>8031</v>
      </c>
      <c r="J654" s="72" t="s">
        <v>8024</v>
      </c>
      <c r="K654" s="72">
        <v>1339.39</v>
      </c>
      <c r="L654" s="75">
        <v>45559</v>
      </c>
      <c r="M654" s="72" t="str">
        <f>TEXT(Table157[[#This Row],[Billing_Date]],"YYYY")</f>
        <v>2024</v>
      </c>
      <c r="N654" s="72" t="s">
        <v>37</v>
      </c>
      <c r="O654" s="72">
        <f>IF(Table157[[#This Row],[Payment_Status]]="Paid",1,0)</f>
        <v>0</v>
      </c>
      <c r="P654" s="72">
        <f>IF(Table157[[#This Row],[Payment_Status]]="Unpaid",1,0)</f>
        <v>0</v>
      </c>
      <c r="Q654" s="72">
        <f>IF(Table157[[#This Row],[Payment_Status]]="Pending",1,0)</f>
        <v>1</v>
      </c>
      <c r="R654" s="72" t="s">
        <v>50</v>
      </c>
      <c r="S654" s="72" t="s">
        <v>44</v>
      </c>
      <c r="T654" s="76" t="s">
        <v>51</v>
      </c>
    </row>
    <row r="655" spans="5:20" x14ac:dyDescent="0.3">
      <c r="E655" s="71" t="s">
        <v>1272</v>
      </c>
      <c r="F655" s="72" t="s">
        <v>4630</v>
      </c>
      <c r="G655" s="72" t="s">
        <v>6634</v>
      </c>
      <c r="H655" s="72" t="s">
        <v>30</v>
      </c>
      <c r="I655" s="72" t="s">
        <v>8031</v>
      </c>
      <c r="J655" s="72" t="s">
        <v>8024</v>
      </c>
      <c r="K655" s="72">
        <v>2671.21</v>
      </c>
      <c r="L655" s="75">
        <v>45821</v>
      </c>
      <c r="M655" s="72" t="str">
        <f>TEXT(Table157[[#This Row],[Billing_Date]],"YYYY")</f>
        <v>2025</v>
      </c>
      <c r="N655" s="72" t="s">
        <v>28</v>
      </c>
      <c r="O655" s="72">
        <f>IF(Table157[[#This Row],[Payment_Status]]="Paid",1,0)</f>
        <v>1</v>
      </c>
      <c r="P655" s="72">
        <f>IF(Table157[[#This Row],[Payment_Status]]="Unpaid",1,0)</f>
        <v>0</v>
      </c>
      <c r="Q655" s="72">
        <f>IF(Table157[[#This Row],[Payment_Status]]="Pending",1,0)</f>
        <v>0</v>
      </c>
      <c r="R655" s="72" t="s">
        <v>43</v>
      </c>
      <c r="S655" s="72" t="s">
        <v>39</v>
      </c>
      <c r="T655" s="76" t="s">
        <v>45</v>
      </c>
    </row>
    <row r="656" spans="5:20" x14ac:dyDescent="0.3">
      <c r="E656" s="71" t="s">
        <v>3518</v>
      </c>
      <c r="F656" s="72" t="s">
        <v>4631</v>
      </c>
      <c r="G656" s="72" t="s">
        <v>6635</v>
      </c>
      <c r="H656" s="72" t="s">
        <v>30</v>
      </c>
      <c r="I656" s="72" t="s">
        <v>8030</v>
      </c>
      <c r="J656" s="72" t="s">
        <v>8023</v>
      </c>
      <c r="K656" s="72">
        <v>960.32</v>
      </c>
      <c r="L656" s="75">
        <v>45855</v>
      </c>
      <c r="M656" s="72" t="str">
        <f>TEXT(Table157[[#This Row],[Billing_Date]],"YYYY")</f>
        <v>2025</v>
      </c>
      <c r="N656" s="72" t="s">
        <v>49</v>
      </c>
      <c r="O656" s="72">
        <f>IF(Table157[[#This Row],[Payment_Status]]="Paid",1,0)</f>
        <v>0</v>
      </c>
      <c r="P656" s="72">
        <f>IF(Table157[[#This Row],[Payment_Status]]="Unpaid",1,0)</f>
        <v>1</v>
      </c>
      <c r="Q656" s="72">
        <f>IF(Table157[[#This Row],[Payment_Status]]="Pending",1,0)</f>
        <v>0</v>
      </c>
      <c r="R656" s="72" t="s">
        <v>29</v>
      </c>
      <c r="S656" s="72" t="s">
        <v>44</v>
      </c>
      <c r="T656" s="76" t="s">
        <v>45</v>
      </c>
    </row>
    <row r="657" spans="5:20" x14ac:dyDescent="0.3">
      <c r="E657" s="71" t="s">
        <v>3589</v>
      </c>
      <c r="F657" s="72" t="s">
        <v>4632</v>
      </c>
      <c r="G657" s="72" t="s">
        <v>6636</v>
      </c>
      <c r="H657" s="72" t="s">
        <v>30</v>
      </c>
      <c r="I657" s="72" t="s">
        <v>8029</v>
      </c>
      <c r="J657" s="72" t="s">
        <v>8020</v>
      </c>
      <c r="K657" s="72">
        <v>2089.5700000000002</v>
      </c>
      <c r="L657" s="75">
        <v>45677</v>
      </c>
      <c r="M657" s="72" t="str">
        <f>TEXT(Table157[[#This Row],[Billing_Date]],"YYYY")</f>
        <v>2025</v>
      </c>
      <c r="N657" s="72" t="s">
        <v>28</v>
      </c>
      <c r="O657" s="72">
        <f>IF(Table157[[#This Row],[Payment_Status]]="Paid",1,0)</f>
        <v>1</v>
      </c>
      <c r="P657" s="72">
        <f>IF(Table157[[#This Row],[Payment_Status]]="Unpaid",1,0)</f>
        <v>0</v>
      </c>
      <c r="Q657" s="72">
        <f>IF(Table157[[#This Row],[Payment_Status]]="Pending",1,0)</f>
        <v>0</v>
      </c>
      <c r="R657" s="72" t="s">
        <v>38</v>
      </c>
      <c r="S657" s="72" t="s">
        <v>39</v>
      </c>
      <c r="T657" s="76" t="s">
        <v>63</v>
      </c>
    </row>
    <row r="658" spans="5:20" x14ac:dyDescent="0.3">
      <c r="E658" s="71" t="s">
        <v>1278</v>
      </c>
      <c r="F658" s="72" t="s">
        <v>4633</v>
      </c>
      <c r="G658" s="72" t="s">
        <v>6637</v>
      </c>
      <c r="H658" s="72" t="s">
        <v>35</v>
      </c>
      <c r="I658" s="72" t="s">
        <v>8029</v>
      </c>
      <c r="J658" s="72" t="s">
        <v>8020</v>
      </c>
      <c r="K658" s="72">
        <v>289.14999999999998</v>
      </c>
      <c r="L658" s="75">
        <v>45749</v>
      </c>
      <c r="M658" s="72" t="str">
        <f>TEXT(Table157[[#This Row],[Billing_Date]],"YYYY")</f>
        <v>2025</v>
      </c>
      <c r="N658" s="72" t="s">
        <v>37</v>
      </c>
      <c r="O658" s="72">
        <f>IF(Table157[[#This Row],[Payment_Status]]="Paid",1,0)</f>
        <v>0</v>
      </c>
      <c r="P658" s="72">
        <f>IF(Table157[[#This Row],[Payment_Status]]="Unpaid",1,0)</f>
        <v>0</v>
      </c>
      <c r="Q658" s="72">
        <f>IF(Table157[[#This Row],[Payment_Status]]="Pending",1,0)</f>
        <v>1</v>
      </c>
      <c r="R658" s="72" t="s">
        <v>29</v>
      </c>
      <c r="S658" s="72" t="s">
        <v>44</v>
      </c>
      <c r="T658" s="76" t="s">
        <v>45</v>
      </c>
    </row>
    <row r="659" spans="5:20" x14ac:dyDescent="0.3">
      <c r="E659" s="71" t="s">
        <v>2298</v>
      </c>
      <c r="F659" s="72" t="s">
        <v>4634</v>
      </c>
      <c r="G659" s="72" t="s">
        <v>6638</v>
      </c>
      <c r="H659" s="72" t="s">
        <v>26</v>
      </c>
      <c r="I659" s="72" t="s">
        <v>8027</v>
      </c>
      <c r="J659" s="72" t="s">
        <v>8022</v>
      </c>
      <c r="K659" s="72">
        <v>1429.33</v>
      </c>
      <c r="L659" s="75">
        <v>45737</v>
      </c>
      <c r="M659" s="72" t="str">
        <f>TEXT(Table157[[#This Row],[Billing_Date]],"YYYY")</f>
        <v>2025</v>
      </c>
      <c r="N659" s="72" t="s">
        <v>37</v>
      </c>
      <c r="O659" s="72">
        <f>IF(Table157[[#This Row],[Payment_Status]]="Paid",1,0)</f>
        <v>0</v>
      </c>
      <c r="P659" s="72">
        <f>IF(Table157[[#This Row],[Payment_Status]]="Unpaid",1,0)</f>
        <v>0</v>
      </c>
      <c r="Q659" s="72">
        <f>IF(Table157[[#This Row],[Payment_Status]]="Pending",1,0)</f>
        <v>1</v>
      </c>
      <c r="R659" s="72" t="s">
        <v>58</v>
      </c>
      <c r="S659" s="72" t="s">
        <v>39</v>
      </c>
      <c r="T659" s="76" t="s">
        <v>51</v>
      </c>
    </row>
    <row r="660" spans="5:20" x14ac:dyDescent="0.3">
      <c r="E660" s="71" t="s">
        <v>1282</v>
      </c>
      <c r="F660" s="72" t="s">
        <v>4635</v>
      </c>
      <c r="G660" s="72" t="s">
        <v>6639</v>
      </c>
      <c r="H660" s="72" t="s">
        <v>26</v>
      </c>
      <c r="I660" s="72" t="s">
        <v>8031</v>
      </c>
      <c r="J660" s="72" t="s">
        <v>8024</v>
      </c>
      <c r="K660" s="72">
        <v>2360.39</v>
      </c>
      <c r="L660" s="75">
        <v>45669</v>
      </c>
      <c r="M660" s="72" t="str">
        <f>TEXT(Table157[[#This Row],[Billing_Date]],"YYYY")</f>
        <v>2025</v>
      </c>
      <c r="N660" s="72" t="s">
        <v>37</v>
      </c>
      <c r="O660" s="72">
        <f>IF(Table157[[#This Row],[Payment_Status]]="Paid",1,0)</f>
        <v>0</v>
      </c>
      <c r="P660" s="72">
        <f>IF(Table157[[#This Row],[Payment_Status]]="Unpaid",1,0)</f>
        <v>0</v>
      </c>
      <c r="Q660" s="72">
        <f>IF(Table157[[#This Row],[Payment_Status]]="Pending",1,0)</f>
        <v>1</v>
      </c>
      <c r="R660" s="72" t="s">
        <v>29</v>
      </c>
      <c r="S660" s="72" t="s">
        <v>39</v>
      </c>
      <c r="T660" s="76" t="s">
        <v>85</v>
      </c>
    </row>
    <row r="661" spans="5:20" x14ac:dyDescent="0.3">
      <c r="E661" s="71" t="s">
        <v>1284</v>
      </c>
      <c r="F661" s="72" t="s">
        <v>4636</v>
      </c>
      <c r="G661" s="72" t="s">
        <v>6640</v>
      </c>
      <c r="H661" s="72" t="s">
        <v>26</v>
      </c>
      <c r="I661" s="72" t="s">
        <v>8030</v>
      </c>
      <c r="J661" s="72" t="s">
        <v>8023</v>
      </c>
      <c r="K661" s="72">
        <v>1717.99</v>
      </c>
      <c r="L661" s="75">
        <v>45558</v>
      </c>
      <c r="M661" s="72" t="str">
        <f>TEXT(Table157[[#This Row],[Billing_Date]],"YYYY")</f>
        <v>2024</v>
      </c>
      <c r="N661" s="72" t="s">
        <v>37</v>
      </c>
      <c r="O661" s="72">
        <f>IF(Table157[[#This Row],[Payment_Status]]="Paid",1,0)</f>
        <v>0</v>
      </c>
      <c r="P661" s="72">
        <f>IF(Table157[[#This Row],[Payment_Status]]="Unpaid",1,0)</f>
        <v>0</v>
      </c>
      <c r="Q661" s="72">
        <f>IF(Table157[[#This Row],[Payment_Status]]="Pending",1,0)</f>
        <v>1</v>
      </c>
      <c r="R661" s="72" t="s">
        <v>38</v>
      </c>
      <c r="S661" s="72" t="s">
        <v>30</v>
      </c>
      <c r="T661" s="76" t="s">
        <v>63</v>
      </c>
    </row>
    <row r="662" spans="5:20" x14ac:dyDescent="0.3">
      <c r="E662" s="71" t="s">
        <v>1286</v>
      </c>
      <c r="F662" s="72" t="s">
        <v>4637</v>
      </c>
      <c r="G662" s="72" t="s">
        <v>6641</v>
      </c>
      <c r="H662" s="72" t="s">
        <v>35</v>
      </c>
      <c r="I662" s="72" t="s">
        <v>8031</v>
      </c>
      <c r="J662" s="72" t="s">
        <v>8024</v>
      </c>
      <c r="K662" s="72">
        <v>1202.42</v>
      </c>
      <c r="L662" s="75">
        <v>45782</v>
      </c>
      <c r="M662" s="72" t="str">
        <f>TEXT(Table157[[#This Row],[Billing_Date]],"YYYY")</f>
        <v>2025</v>
      </c>
      <c r="N662" s="72" t="s">
        <v>49</v>
      </c>
      <c r="O662" s="72">
        <f>IF(Table157[[#This Row],[Payment_Status]]="Paid",1,0)</f>
        <v>0</v>
      </c>
      <c r="P662" s="72">
        <f>IF(Table157[[#This Row],[Payment_Status]]="Unpaid",1,0)</f>
        <v>1</v>
      </c>
      <c r="Q662" s="72">
        <f>IF(Table157[[#This Row],[Payment_Status]]="Pending",1,0)</f>
        <v>0</v>
      </c>
      <c r="R662" s="72" t="s">
        <v>29</v>
      </c>
      <c r="S662" s="72" t="s">
        <v>39</v>
      </c>
      <c r="T662" s="76" t="s">
        <v>45</v>
      </c>
    </row>
    <row r="663" spans="5:20" x14ac:dyDescent="0.3">
      <c r="E663" s="71" t="s">
        <v>3977</v>
      </c>
      <c r="F663" s="72" t="s">
        <v>4638</v>
      </c>
      <c r="G663" s="72" t="s">
        <v>6642</v>
      </c>
      <c r="H663" s="72" t="s">
        <v>26</v>
      </c>
      <c r="I663" s="72" t="s">
        <v>8026</v>
      </c>
      <c r="J663" s="72" t="s">
        <v>8021</v>
      </c>
      <c r="K663" s="72">
        <v>319.61</v>
      </c>
      <c r="L663" s="75">
        <v>45809</v>
      </c>
      <c r="M663" s="72" t="str">
        <f>TEXT(Table157[[#This Row],[Billing_Date]],"YYYY")</f>
        <v>2025</v>
      </c>
      <c r="N663" s="72" t="s">
        <v>37</v>
      </c>
      <c r="O663" s="72">
        <f>IF(Table157[[#This Row],[Payment_Status]]="Paid",1,0)</f>
        <v>0</v>
      </c>
      <c r="P663" s="72">
        <f>IF(Table157[[#This Row],[Payment_Status]]="Unpaid",1,0)</f>
        <v>0</v>
      </c>
      <c r="Q663" s="72">
        <f>IF(Table157[[#This Row],[Payment_Status]]="Pending",1,0)</f>
        <v>1</v>
      </c>
      <c r="R663" s="72" t="s">
        <v>58</v>
      </c>
      <c r="S663" s="72" t="s">
        <v>39</v>
      </c>
      <c r="T663" s="76" t="s">
        <v>85</v>
      </c>
    </row>
    <row r="664" spans="5:20" x14ac:dyDescent="0.3">
      <c r="E664" s="71" t="s">
        <v>2302</v>
      </c>
      <c r="F664" s="72" t="s">
        <v>4639</v>
      </c>
      <c r="G664" s="72" t="s">
        <v>6643</v>
      </c>
      <c r="H664" s="72" t="s">
        <v>26</v>
      </c>
      <c r="I664" s="72" t="s">
        <v>8031</v>
      </c>
      <c r="J664" s="72" t="s">
        <v>8024</v>
      </c>
      <c r="K664" s="72">
        <v>3532.12</v>
      </c>
      <c r="L664" s="75">
        <v>45723</v>
      </c>
      <c r="M664" s="72" t="str">
        <f>TEXT(Table157[[#This Row],[Billing_Date]],"YYYY")</f>
        <v>2025</v>
      </c>
      <c r="N664" s="72" t="s">
        <v>37</v>
      </c>
      <c r="O664" s="72">
        <f>IF(Table157[[#This Row],[Payment_Status]]="Paid",1,0)</f>
        <v>0</v>
      </c>
      <c r="P664" s="72">
        <f>IF(Table157[[#This Row],[Payment_Status]]="Unpaid",1,0)</f>
        <v>0</v>
      </c>
      <c r="Q664" s="72">
        <f>IF(Table157[[#This Row],[Payment_Status]]="Pending",1,0)</f>
        <v>1</v>
      </c>
      <c r="R664" s="72" t="s">
        <v>58</v>
      </c>
      <c r="S664" s="72" t="s">
        <v>39</v>
      </c>
      <c r="T664" s="76" t="s">
        <v>63</v>
      </c>
    </row>
    <row r="665" spans="5:20" x14ac:dyDescent="0.3">
      <c r="E665" s="71" t="s">
        <v>1292</v>
      </c>
      <c r="F665" s="72" t="s">
        <v>4640</v>
      </c>
      <c r="G665" s="72" t="s">
        <v>6644</v>
      </c>
      <c r="H665" s="72" t="s">
        <v>30</v>
      </c>
      <c r="I665" s="72" t="s">
        <v>8031</v>
      </c>
      <c r="J665" s="72" t="s">
        <v>8024</v>
      </c>
      <c r="K665" s="72">
        <v>2023.75</v>
      </c>
      <c r="L665" s="75">
        <v>45809</v>
      </c>
      <c r="M665" s="72" t="str">
        <f>TEXT(Table157[[#This Row],[Billing_Date]],"YYYY")</f>
        <v>2025</v>
      </c>
      <c r="N665" s="72" t="s">
        <v>49</v>
      </c>
      <c r="O665" s="72">
        <f>IF(Table157[[#This Row],[Payment_Status]]="Paid",1,0)</f>
        <v>0</v>
      </c>
      <c r="P665" s="72">
        <f>IF(Table157[[#This Row],[Payment_Status]]="Unpaid",1,0)</f>
        <v>1</v>
      </c>
      <c r="Q665" s="72">
        <f>IF(Table157[[#This Row],[Payment_Status]]="Pending",1,0)</f>
        <v>0</v>
      </c>
      <c r="R665" s="72" t="s">
        <v>58</v>
      </c>
      <c r="S665" s="72" t="s">
        <v>39</v>
      </c>
      <c r="T665" s="76" t="s">
        <v>63</v>
      </c>
    </row>
    <row r="666" spans="5:20" x14ac:dyDescent="0.3">
      <c r="E666" s="71" t="s">
        <v>1294</v>
      </c>
      <c r="F666" s="72" t="s">
        <v>4641</v>
      </c>
      <c r="G666" s="72" t="s">
        <v>6645</v>
      </c>
      <c r="H666" s="72" t="s">
        <v>35</v>
      </c>
      <c r="I666" s="72" t="s">
        <v>8029</v>
      </c>
      <c r="J666" s="72" t="s">
        <v>8020</v>
      </c>
      <c r="K666" s="72">
        <v>2073.46</v>
      </c>
      <c r="L666" s="75">
        <v>45793</v>
      </c>
      <c r="M666" s="72" t="str">
        <f>TEXT(Table157[[#This Row],[Billing_Date]],"YYYY")</f>
        <v>2025</v>
      </c>
      <c r="N666" s="72" t="s">
        <v>28</v>
      </c>
      <c r="O666" s="72">
        <f>IF(Table157[[#This Row],[Payment_Status]]="Paid",1,0)</f>
        <v>1</v>
      </c>
      <c r="P666" s="72">
        <f>IF(Table157[[#This Row],[Payment_Status]]="Unpaid",1,0)</f>
        <v>0</v>
      </c>
      <c r="Q666" s="72">
        <f>IF(Table157[[#This Row],[Payment_Status]]="Pending",1,0)</f>
        <v>0</v>
      </c>
      <c r="R666" s="72" t="s">
        <v>58</v>
      </c>
      <c r="S666" s="72" t="s">
        <v>39</v>
      </c>
      <c r="T666" s="76" t="s">
        <v>31</v>
      </c>
    </row>
    <row r="667" spans="5:20" x14ac:dyDescent="0.3">
      <c r="E667" s="71" t="s">
        <v>1296</v>
      </c>
      <c r="F667" s="72" t="s">
        <v>4642</v>
      </c>
      <c r="G667" s="72" t="s">
        <v>6646</v>
      </c>
      <c r="H667" s="72" t="s">
        <v>26</v>
      </c>
      <c r="I667" s="72" t="s">
        <v>8030</v>
      </c>
      <c r="J667" s="72" t="s">
        <v>8023</v>
      </c>
      <c r="K667" s="72">
        <v>973.4</v>
      </c>
      <c r="L667" s="75">
        <v>45756</v>
      </c>
      <c r="M667" s="72" t="str">
        <f>TEXT(Table157[[#This Row],[Billing_Date]],"YYYY")</f>
        <v>2025</v>
      </c>
      <c r="N667" s="72" t="s">
        <v>28</v>
      </c>
      <c r="O667" s="72">
        <f>IF(Table157[[#This Row],[Payment_Status]]="Paid",1,0)</f>
        <v>1</v>
      </c>
      <c r="P667" s="72">
        <f>IF(Table157[[#This Row],[Payment_Status]]="Unpaid",1,0)</f>
        <v>0</v>
      </c>
      <c r="Q667" s="72">
        <f>IF(Table157[[#This Row],[Payment_Status]]="Pending",1,0)</f>
        <v>0</v>
      </c>
      <c r="R667" s="72" t="s">
        <v>58</v>
      </c>
      <c r="S667" s="72" t="s">
        <v>30</v>
      </c>
      <c r="T667" s="76" t="s">
        <v>63</v>
      </c>
    </row>
    <row r="668" spans="5:20" x14ac:dyDescent="0.3">
      <c r="E668" s="71" t="s">
        <v>1298</v>
      </c>
      <c r="F668" s="72" t="s">
        <v>4643</v>
      </c>
      <c r="G668" s="72" t="s">
        <v>6647</v>
      </c>
      <c r="H668" s="72" t="s">
        <v>26</v>
      </c>
      <c r="I668" s="72" t="s">
        <v>8031</v>
      </c>
      <c r="J668" s="72" t="s">
        <v>8024</v>
      </c>
      <c r="K668" s="72">
        <v>671.94</v>
      </c>
      <c r="L668" s="75">
        <v>45571</v>
      </c>
      <c r="M668" s="72" t="str">
        <f>TEXT(Table157[[#This Row],[Billing_Date]],"YYYY")</f>
        <v>2024</v>
      </c>
      <c r="N668" s="72" t="s">
        <v>37</v>
      </c>
      <c r="O668" s="72">
        <f>IF(Table157[[#This Row],[Payment_Status]]="Paid",1,0)</f>
        <v>0</v>
      </c>
      <c r="P668" s="72">
        <f>IF(Table157[[#This Row],[Payment_Status]]="Unpaid",1,0)</f>
        <v>0</v>
      </c>
      <c r="Q668" s="72">
        <f>IF(Table157[[#This Row],[Payment_Status]]="Pending",1,0)</f>
        <v>1</v>
      </c>
      <c r="R668" s="72" t="s">
        <v>38</v>
      </c>
      <c r="S668" s="72" t="s">
        <v>44</v>
      </c>
      <c r="T668" s="76" t="s">
        <v>85</v>
      </c>
    </row>
    <row r="669" spans="5:20" x14ac:dyDescent="0.3">
      <c r="E669" s="71" t="s">
        <v>1300</v>
      </c>
      <c r="F669" s="72" t="s">
        <v>4644</v>
      </c>
      <c r="G669" s="72" t="s">
        <v>6648</v>
      </c>
      <c r="H669" s="72" t="s">
        <v>30</v>
      </c>
      <c r="I669" s="72" t="s">
        <v>8029</v>
      </c>
      <c r="J669" s="72" t="s">
        <v>8020</v>
      </c>
      <c r="K669" s="72">
        <v>1607.1</v>
      </c>
      <c r="L669" s="75">
        <v>45633</v>
      </c>
      <c r="M669" s="72" t="str">
        <f>TEXT(Table157[[#This Row],[Billing_Date]],"YYYY")</f>
        <v>2024</v>
      </c>
      <c r="N669" s="72" t="s">
        <v>37</v>
      </c>
      <c r="O669" s="72">
        <f>IF(Table157[[#This Row],[Payment_Status]]="Paid",1,0)</f>
        <v>0</v>
      </c>
      <c r="P669" s="72">
        <f>IF(Table157[[#This Row],[Payment_Status]]="Unpaid",1,0)</f>
        <v>0</v>
      </c>
      <c r="Q669" s="72">
        <f>IF(Table157[[#This Row],[Payment_Status]]="Pending",1,0)</f>
        <v>1</v>
      </c>
      <c r="R669" s="72" t="s">
        <v>29</v>
      </c>
      <c r="S669" s="72" t="s">
        <v>39</v>
      </c>
      <c r="T669" s="76" t="s">
        <v>85</v>
      </c>
    </row>
    <row r="670" spans="5:20" x14ac:dyDescent="0.3">
      <c r="E670" s="71" t="s">
        <v>1302</v>
      </c>
      <c r="F670" s="72" t="s">
        <v>4645</v>
      </c>
      <c r="G670" s="72" t="s">
        <v>6649</v>
      </c>
      <c r="H670" s="72" t="s">
        <v>35</v>
      </c>
      <c r="I670" s="72" t="s">
        <v>8028</v>
      </c>
      <c r="J670" s="72" t="s">
        <v>8022</v>
      </c>
      <c r="K670" s="72">
        <v>940.56</v>
      </c>
      <c r="L670" s="75">
        <v>45814</v>
      </c>
      <c r="M670" s="72" t="str">
        <f>TEXT(Table157[[#This Row],[Billing_Date]],"YYYY")</f>
        <v>2025</v>
      </c>
      <c r="N670" s="72" t="s">
        <v>49</v>
      </c>
      <c r="O670" s="72">
        <f>IF(Table157[[#This Row],[Payment_Status]]="Paid",1,0)</f>
        <v>0</v>
      </c>
      <c r="P670" s="72">
        <f>IF(Table157[[#This Row],[Payment_Status]]="Unpaid",1,0)</f>
        <v>1</v>
      </c>
      <c r="Q670" s="72">
        <f>IF(Table157[[#This Row],[Payment_Status]]="Pending",1,0)</f>
        <v>0</v>
      </c>
      <c r="R670" s="72" t="s">
        <v>43</v>
      </c>
      <c r="S670" s="72" t="s">
        <v>39</v>
      </c>
      <c r="T670" s="76" t="s">
        <v>51</v>
      </c>
    </row>
    <row r="671" spans="5:20" x14ac:dyDescent="0.3">
      <c r="E671" s="71" t="s">
        <v>1304</v>
      </c>
      <c r="F671" s="72" t="s">
        <v>4646</v>
      </c>
      <c r="G671" s="72" t="s">
        <v>6650</v>
      </c>
      <c r="H671" s="72" t="s">
        <v>30</v>
      </c>
      <c r="I671" s="72" t="s">
        <v>8025</v>
      </c>
      <c r="J671" s="72" t="s">
        <v>8020</v>
      </c>
      <c r="K671" s="72">
        <v>1481.98</v>
      </c>
      <c r="L671" s="75">
        <v>45751</v>
      </c>
      <c r="M671" s="72" t="str">
        <f>TEXT(Table157[[#This Row],[Billing_Date]],"YYYY")</f>
        <v>2025</v>
      </c>
      <c r="N671" s="72" t="s">
        <v>49</v>
      </c>
      <c r="O671" s="72">
        <f>IF(Table157[[#This Row],[Payment_Status]]="Paid",1,0)</f>
        <v>0</v>
      </c>
      <c r="P671" s="72">
        <f>IF(Table157[[#This Row],[Payment_Status]]="Unpaid",1,0)</f>
        <v>1</v>
      </c>
      <c r="Q671" s="72">
        <f>IF(Table157[[#This Row],[Payment_Status]]="Pending",1,0)</f>
        <v>0</v>
      </c>
      <c r="R671" s="72" t="s">
        <v>50</v>
      </c>
      <c r="S671" s="72" t="s">
        <v>39</v>
      </c>
      <c r="T671" s="76" t="s">
        <v>45</v>
      </c>
    </row>
    <row r="672" spans="5:20" x14ac:dyDescent="0.3">
      <c r="E672" s="71" t="s">
        <v>1306</v>
      </c>
      <c r="F672" s="72" t="s">
        <v>4647</v>
      </c>
      <c r="G672" s="72" t="s">
        <v>6651</v>
      </c>
      <c r="H672" s="72" t="s">
        <v>30</v>
      </c>
      <c r="I672" s="72" t="s">
        <v>8025</v>
      </c>
      <c r="J672" s="72" t="s">
        <v>8020</v>
      </c>
      <c r="K672" s="72">
        <v>2288.35</v>
      </c>
      <c r="L672" s="75">
        <v>45637</v>
      </c>
      <c r="M672" s="72" t="str">
        <f>TEXT(Table157[[#This Row],[Billing_Date]],"YYYY")</f>
        <v>2024</v>
      </c>
      <c r="N672" s="72" t="s">
        <v>37</v>
      </c>
      <c r="O672" s="72">
        <f>IF(Table157[[#This Row],[Payment_Status]]="Paid",1,0)</f>
        <v>0</v>
      </c>
      <c r="P672" s="72">
        <f>IF(Table157[[#This Row],[Payment_Status]]="Unpaid",1,0)</f>
        <v>0</v>
      </c>
      <c r="Q672" s="72">
        <f>IF(Table157[[#This Row],[Payment_Status]]="Pending",1,0)</f>
        <v>1</v>
      </c>
      <c r="R672" s="72" t="s">
        <v>43</v>
      </c>
      <c r="S672" s="72" t="s">
        <v>39</v>
      </c>
      <c r="T672" s="76" t="s">
        <v>51</v>
      </c>
    </row>
    <row r="673" spans="5:20" x14ac:dyDescent="0.3">
      <c r="E673" s="71" t="s">
        <v>3187</v>
      </c>
      <c r="F673" s="72" t="s">
        <v>4648</v>
      </c>
      <c r="G673" s="72" t="s">
        <v>6652</v>
      </c>
      <c r="H673" s="72" t="s">
        <v>26</v>
      </c>
      <c r="I673" s="72" t="s">
        <v>8029</v>
      </c>
      <c r="J673" s="72" t="s">
        <v>8020</v>
      </c>
      <c r="K673" s="72">
        <v>2548.9499999999998</v>
      </c>
      <c r="L673" s="75">
        <v>45829</v>
      </c>
      <c r="M673" s="72" t="str">
        <f>TEXT(Table157[[#This Row],[Billing_Date]],"YYYY")</f>
        <v>2025</v>
      </c>
      <c r="N673" s="72" t="s">
        <v>37</v>
      </c>
      <c r="O673" s="72">
        <f>IF(Table157[[#This Row],[Payment_Status]]="Paid",1,0)</f>
        <v>0</v>
      </c>
      <c r="P673" s="72">
        <f>IF(Table157[[#This Row],[Payment_Status]]="Unpaid",1,0)</f>
        <v>0</v>
      </c>
      <c r="Q673" s="72">
        <f>IF(Table157[[#This Row],[Payment_Status]]="Pending",1,0)</f>
        <v>1</v>
      </c>
      <c r="R673" s="72" t="s">
        <v>50</v>
      </c>
      <c r="S673" s="72" t="s">
        <v>44</v>
      </c>
      <c r="T673" s="76" t="s">
        <v>51</v>
      </c>
    </row>
    <row r="674" spans="5:20" x14ac:dyDescent="0.3">
      <c r="E674" s="71" t="s">
        <v>1311</v>
      </c>
      <c r="F674" s="72" t="s">
        <v>4650</v>
      </c>
      <c r="G674" s="72" t="s">
        <v>6654</v>
      </c>
      <c r="H674" s="72" t="s">
        <v>35</v>
      </c>
      <c r="I674" s="72" t="s">
        <v>8031</v>
      </c>
      <c r="J674" s="72" t="s">
        <v>8024</v>
      </c>
      <c r="K674" s="72">
        <v>278.97000000000003</v>
      </c>
      <c r="L674" s="75">
        <v>45796</v>
      </c>
      <c r="M674" s="72" t="str">
        <f>TEXT(Table157[[#This Row],[Billing_Date]],"YYYY")</f>
        <v>2025</v>
      </c>
      <c r="N674" s="72" t="s">
        <v>28</v>
      </c>
      <c r="O674" s="72">
        <f>IF(Table157[[#This Row],[Payment_Status]]="Paid",1,0)</f>
        <v>1</v>
      </c>
      <c r="P674" s="72">
        <f>IF(Table157[[#This Row],[Payment_Status]]="Unpaid",1,0)</f>
        <v>0</v>
      </c>
      <c r="Q674" s="72">
        <f>IF(Table157[[#This Row],[Payment_Status]]="Pending",1,0)</f>
        <v>0</v>
      </c>
      <c r="R674" s="72" t="s">
        <v>29</v>
      </c>
      <c r="S674" s="72" t="s">
        <v>44</v>
      </c>
      <c r="T674" s="76" t="s">
        <v>51</v>
      </c>
    </row>
    <row r="675" spans="5:20" x14ac:dyDescent="0.3">
      <c r="E675" s="71" t="s">
        <v>1313</v>
      </c>
      <c r="F675" s="72" t="s">
        <v>4651</v>
      </c>
      <c r="G675" s="72" t="s">
        <v>6655</v>
      </c>
      <c r="H675" s="72" t="s">
        <v>26</v>
      </c>
      <c r="I675" s="72" t="s">
        <v>8027</v>
      </c>
      <c r="J675" s="72" t="s">
        <v>8022</v>
      </c>
      <c r="K675" s="72">
        <v>2608.12</v>
      </c>
      <c r="L675" s="75">
        <v>45684</v>
      </c>
      <c r="M675" s="72" t="str">
        <f>TEXT(Table157[[#This Row],[Billing_Date]],"YYYY")</f>
        <v>2025</v>
      </c>
      <c r="N675" s="72" t="s">
        <v>37</v>
      </c>
      <c r="O675" s="72">
        <f>IF(Table157[[#This Row],[Payment_Status]]="Paid",1,0)</f>
        <v>0</v>
      </c>
      <c r="P675" s="72">
        <f>IF(Table157[[#This Row],[Payment_Status]]="Unpaid",1,0)</f>
        <v>0</v>
      </c>
      <c r="Q675" s="72">
        <f>IF(Table157[[#This Row],[Payment_Status]]="Pending",1,0)</f>
        <v>1</v>
      </c>
      <c r="R675" s="72" t="s">
        <v>29</v>
      </c>
      <c r="S675" s="72" t="s">
        <v>44</v>
      </c>
      <c r="T675" s="76" t="s">
        <v>31</v>
      </c>
    </row>
    <row r="676" spans="5:20" x14ac:dyDescent="0.3">
      <c r="E676" s="71" t="s">
        <v>350</v>
      </c>
      <c r="F676" s="72" t="s">
        <v>4652</v>
      </c>
      <c r="G676" s="72" t="s">
        <v>6656</v>
      </c>
      <c r="H676" s="72" t="s">
        <v>35</v>
      </c>
      <c r="I676" s="72" t="s">
        <v>8026</v>
      </c>
      <c r="J676" s="72" t="s">
        <v>8021</v>
      </c>
      <c r="K676" s="72">
        <v>1250.44</v>
      </c>
      <c r="L676" s="75">
        <v>45837</v>
      </c>
      <c r="M676" s="72" t="str">
        <f>TEXT(Table157[[#This Row],[Billing_Date]],"YYYY")</f>
        <v>2025</v>
      </c>
      <c r="N676" s="72" t="s">
        <v>28</v>
      </c>
      <c r="O676" s="72">
        <f>IF(Table157[[#This Row],[Payment_Status]]="Paid",1,0)</f>
        <v>1</v>
      </c>
      <c r="P676" s="72">
        <f>IF(Table157[[#This Row],[Payment_Status]]="Unpaid",1,0)</f>
        <v>0</v>
      </c>
      <c r="Q676" s="72">
        <f>IF(Table157[[#This Row],[Payment_Status]]="Pending",1,0)</f>
        <v>0</v>
      </c>
      <c r="R676" s="72" t="s">
        <v>38</v>
      </c>
      <c r="S676" s="72" t="s">
        <v>39</v>
      </c>
      <c r="T676" s="76" t="s">
        <v>63</v>
      </c>
    </row>
    <row r="677" spans="5:20" x14ac:dyDescent="0.3">
      <c r="E677" s="71" t="s">
        <v>1317</v>
      </c>
      <c r="F677" s="72" t="s">
        <v>4653</v>
      </c>
      <c r="G677" s="72" t="s">
        <v>6657</v>
      </c>
      <c r="H677" s="72" t="s">
        <v>35</v>
      </c>
      <c r="I677" s="72" t="s">
        <v>8026</v>
      </c>
      <c r="J677" s="72" t="s">
        <v>8021</v>
      </c>
      <c r="K677" s="72">
        <v>653.71</v>
      </c>
      <c r="L677" s="75">
        <v>45761</v>
      </c>
      <c r="M677" s="72" t="str">
        <f>TEXT(Table157[[#This Row],[Billing_Date]],"YYYY")</f>
        <v>2025</v>
      </c>
      <c r="N677" s="72" t="s">
        <v>28</v>
      </c>
      <c r="O677" s="72">
        <f>IF(Table157[[#This Row],[Payment_Status]]="Paid",1,0)</f>
        <v>1</v>
      </c>
      <c r="P677" s="72">
        <f>IF(Table157[[#This Row],[Payment_Status]]="Unpaid",1,0)</f>
        <v>0</v>
      </c>
      <c r="Q677" s="72">
        <f>IF(Table157[[#This Row],[Payment_Status]]="Pending",1,0)</f>
        <v>0</v>
      </c>
      <c r="R677" s="72" t="s">
        <v>50</v>
      </c>
      <c r="S677" s="72" t="s">
        <v>30</v>
      </c>
      <c r="T677" s="76" t="s">
        <v>31</v>
      </c>
    </row>
    <row r="678" spans="5:20" x14ac:dyDescent="0.3">
      <c r="E678" s="71" t="s">
        <v>1319</v>
      </c>
      <c r="F678" s="72" t="s">
        <v>4654</v>
      </c>
      <c r="G678" s="72" t="s">
        <v>6658</v>
      </c>
      <c r="H678" s="72" t="s">
        <v>30</v>
      </c>
      <c r="I678" s="72" t="s">
        <v>8026</v>
      </c>
      <c r="J678" s="72" t="s">
        <v>8021</v>
      </c>
      <c r="K678" s="72">
        <v>348.66</v>
      </c>
      <c r="L678" s="75">
        <v>45813</v>
      </c>
      <c r="M678" s="72" t="str">
        <f>TEXT(Table157[[#This Row],[Billing_Date]],"YYYY")</f>
        <v>2025</v>
      </c>
      <c r="N678" s="72" t="s">
        <v>49</v>
      </c>
      <c r="O678" s="72">
        <f>IF(Table157[[#This Row],[Payment_Status]]="Paid",1,0)</f>
        <v>0</v>
      </c>
      <c r="P678" s="72">
        <f>IF(Table157[[#This Row],[Payment_Status]]="Unpaid",1,0)</f>
        <v>1</v>
      </c>
      <c r="Q678" s="72">
        <f>IF(Table157[[#This Row],[Payment_Status]]="Pending",1,0)</f>
        <v>0</v>
      </c>
      <c r="R678" s="72" t="s">
        <v>43</v>
      </c>
      <c r="S678" s="72" t="s">
        <v>30</v>
      </c>
      <c r="T678" s="76" t="s">
        <v>31</v>
      </c>
    </row>
    <row r="679" spans="5:20" x14ac:dyDescent="0.3">
      <c r="E679" s="71" t="s">
        <v>1321</v>
      </c>
      <c r="F679" s="72" t="s">
        <v>4655</v>
      </c>
      <c r="G679" s="72" t="s">
        <v>6659</v>
      </c>
      <c r="H679" s="72" t="s">
        <v>30</v>
      </c>
      <c r="I679" s="72" t="s">
        <v>8027</v>
      </c>
      <c r="J679" s="72" t="s">
        <v>8022</v>
      </c>
      <c r="K679" s="72">
        <v>2194.94</v>
      </c>
      <c r="L679" s="75">
        <v>45834</v>
      </c>
      <c r="M679" s="72" t="str">
        <f>TEXT(Table157[[#This Row],[Billing_Date]],"YYYY")</f>
        <v>2025</v>
      </c>
      <c r="N679" s="72" t="s">
        <v>49</v>
      </c>
      <c r="O679" s="72">
        <f>IF(Table157[[#This Row],[Payment_Status]]="Paid",1,0)</f>
        <v>0</v>
      </c>
      <c r="P679" s="72">
        <f>IF(Table157[[#This Row],[Payment_Status]]="Unpaid",1,0)</f>
        <v>1</v>
      </c>
      <c r="Q679" s="72">
        <f>IF(Table157[[#This Row],[Payment_Status]]="Pending",1,0)</f>
        <v>0</v>
      </c>
      <c r="R679" s="72" t="s">
        <v>43</v>
      </c>
      <c r="S679" s="72" t="s">
        <v>30</v>
      </c>
      <c r="T679" s="76" t="s">
        <v>85</v>
      </c>
    </row>
    <row r="680" spans="5:20" x14ac:dyDescent="0.3">
      <c r="E680" s="71" t="s">
        <v>1323</v>
      </c>
      <c r="F680" s="72" t="s">
        <v>4656</v>
      </c>
      <c r="G680" s="72" t="s">
        <v>6660</v>
      </c>
      <c r="H680" s="72" t="s">
        <v>26</v>
      </c>
      <c r="I680" s="72" t="s">
        <v>8026</v>
      </c>
      <c r="J680" s="72" t="s">
        <v>8021</v>
      </c>
      <c r="K680" s="72">
        <v>2495.48</v>
      </c>
      <c r="L680" s="75">
        <v>45767</v>
      </c>
      <c r="M680" s="72" t="str">
        <f>TEXT(Table157[[#This Row],[Billing_Date]],"YYYY")</f>
        <v>2025</v>
      </c>
      <c r="N680" s="72" t="s">
        <v>37</v>
      </c>
      <c r="O680" s="72">
        <f>IF(Table157[[#This Row],[Payment_Status]]="Paid",1,0)</f>
        <v>0</v>
      </c>
      <c r="P680" s="72">
        <f>IF(Table157[[#This Row],[Payment_Status]]="Unpaid",1,0)</f>
        <v>0</v>
      </c>
      <c r="Q680" s="72">
        <f>IF(Table157[[#This Row],[Payment_Status]]="Pending",1,0)</f>
        <v>1</v>
      </c>
      <c r="R680" s="72" t="s">
        <v>29</v>
      </c>
      <c r="S680" s="72" t="s">
        <v>30</v>
      </c>
      <c r="T680" s="76" t="s">
        <v>51</v>
      </c>
    </row>
    <row r="681" spans="5:20" x14ac:dyDescent="0.3">
      <c r="E681" s="71" t="s">
        <v>1325</v>
      </c>
      <c r="F681" s="72" t="s">
        <v>4657</v>
      </c>
      <c r="G681" s="72" t="s">
        <v>6661</v>
      </c>
      <c r="H681" s="72" t="s">
        <v>30</v>
      </c>
      <c r="I681" s="72" t="s">
        <v>8026</v>
      </c>
      <c r="J681" s="72" t="s">
        <v>8021</v>
      </c>
      <c r="K681" s="72">
        <v>2634.98</v>
      </c>
      <c r="L681" s="75">
        <v>45822</v>
      </c>
      <c r="M681" s="72" t="str">
        <f>TEXT(Table157[[#This Row],[Billing_Date]],"YYYY")</f>
        <v>2025</v>
      </c>
      <c r="N681" s="72" t="s">
        <v>28</v>
      </c>
      <c r="O681" s="72">
        <f>IF(Table157[[#This Row],[Payment_Status]]="Paid",1,0)</f>
        <v>1</v>
      </c>
      <c r="P681" s="72">
        <f>IF(Table157[[#This Row],[Payment_Status]]="Unpaid",1,0)</f>
        <v>0</v>
      </c>
      <c r="Q681" s="72">
        <f>IF(Table157[[#This Row],[Payment_Status]]="Pending",1,0)</f>
        <v>0</v>
      </c>
      <c r="R681" s="72" t="s">
        <v>58</v>
      </c>
      <c r="S681" s="72" t="s">
        <v>44</v>
      </c>
      <c r="T681" s="76" t="s">
        <v>85</v>
      </c>
    </row>
    <row r="682" spans="5:20" x14ac:dyDescent="0.3">
      <c r="E682" s="71" t="s">
        <v>1327</v>
      </c>
      <c r="F682" s="72" t="s">
        <v>4658</v>
      </c>
      <c r="G682" s="72" t="s">
        <v>6662</v>
      </c>
      <c r="H682" s="72" t="s">
        <v>26</v>
      </c>
      <c r="I682" s="72" t="s">
        <v>8029</v>
      </c>
      <c r="J682" s="72" t="s">
        <v>8020</v>
      </c>
      <c r="K682" s="72">
        <v>2255.5500000000002</v>
      </c>
      <c r="L682" s="75">
        <v>45803</v>
      </c>
      <c r="M682" s="72" t="str">
        <f>TEXT(Table157[[#This Row],[Billing_Date]],"YYYY")</f>
        <v>2025</v>
      </c>
      <c r="N682" s="72" t="s">
        <v>49</v>
      </c>
      <c r="O682" s="72">
        <f>IF(Table157[[#This Row],[Payment_Status]]="Paid",1,0)</f>
        <v>0</v>
      </c>
      <c r="P682" s="72">
        <f>IF(Table157[[#This Row],[Payment_Status]]="Unpaid",1,0)</f>
        <v>1</v>
      </c>
      <c r="Q682" s="72">
        <f>IF(Table157[[#This Row],[Payment_Status]]="Pending",1,0)</f>
        <v>0</v>
      </c>
      <c r="R682" s="72" t="s">
        <v>58</v>
      </c>
      <c r="S682" s="72" t="s">
        <v>44</v>
      </c>
      <c r="T682" s="76" t="s">
        <v>63</v>
      </c>
    </row>
    <row r="683" spans="5:20" x14ac:dyDescent="0.3">
      <c r="E683" s="71" t="s">
        <v>1329</v>
      </c>
      <c r="F683" s="72" t="s">
        <v>4659</v>
      </c>
      <c r="G683" s="72" t="s">
        <v>6663</v>
      </c>
      <c r="H683" s="72" t="s">
        <v>35</v>
      </c>
      <c r="I683" s="72" t="s">
        <v>8031</v>
      </c>
      <c r="J683" s="72" t="s">
        <v>8024</v>
      </c>
      <c r="K683" s="72">
        <v>1050.69</v>
      </c>
      <c r="L683" s="75">
        <v>45716</v>
      </c>
      <c r="M683" s="72" t="str">
        <f>TEXT(Table157[[#This Row],[Billing_Date]],"YYYY")</f>
        <v>2025</v>
      </c>
      <c r="N683" s="72" t="s">
        <v>49</v>
      </c>
      <c r="O683" s="72">
        <f>IF(Table157[[#This Row],[Payment_Status]]="Paid",1,0)</f>
        <v>0</v>
      </c>
      <c r="P683" s="72">
        <f>IF(Table157[[#This Row],[Payment_Status]]="Unpaid",1,0)</f>
        <v>1</v>
      </c>
      <c r="Q683" s="72">
        <f>IF(Table157[[#This Row],[Payment_Status]]="Pending",1,0)</f>
        <v>0</v>
      </c>
      <c r="R683" s="72" t="s">
        <v>38</v>
      </c>
      <c r="S683" s="72" t="s">
        <v>30</v>
      </c>
      <c r="T683" s="76" t="s">
        <v>85</v>
      </c>
    </row>
    <row r="684" spans="5:20" x14ac:dyDescent="0.3">
      <c r="E684" s="71" t="s">
        <v>1379</v>
      </c>
      <c r="F684" s="72" t="s">
        <v>4660</v>
      </c>
      <c r="G684" s="72" t="s">
        <v>6664</v>
      </c>
      <c r="H684" s="72" t="s">
        <v>26</v>
      </c>
      <c r="I684" s="72" t="s">
        <v>8031</v>
      </c>
      <c r="J684" s="72" t="s">
        <v>8024</v>
      </c>
      <c r="K684" s="72">
        <v>1824.33</v>
      </c>
      <c r="L684" s="75">
        <v>45785</v>
      </c>
      <c r="M684" s="72" t="str">
        <f>TEXT(Table157[[#This Row],[Billing_Date]],"YYYY")</f>
        <v>2025</v>
      </c>
      <c r="N684" s="72" t="s">
        <v>37</v>
      </c>
      <c r="O684" s="72">
        <f>IF(Table157[[#This Row],[Payment_Status]]="Paid",1,0)</f>
        <v>0</v>
      </c>
      <c r="P684" s="72">
        <f>IF(Table157[[#This Row],[Payment_Status]]="Unpaid",1,0)</f>
        <v>0</v>
      </c>
      <c r="Q684" s="72">
        <f>IF(Table157[[#This Row],[Payment_Status]]="Pending",1,0)</f>
        <v>1</v>
      </c>
      <c r="R684" s="72" t="s">
        <v>43</v>
      </c>
      <c r="S684" s="72" t="s">
        <v>30</v>
      </c>
      <c r="T684" s="76" t="s">
        <v>51</v>
      </c>
    </row>
    <row r="685" spans="5:20" x14ac:dyDescent="0.3">
      <c r="E685" s="71" t="s">
        <v>1333</v>
      </c>
      <c r="F685" s="72" t="s">
        <v>4661</v>
      </c>
      <c r="G685" s="72" t="s">
        <v>6665</v>
      </c>
      <c r="H685" s="72" t="s">
        <v>30</v>
      </c>
      <c r="I685" s="72" t="s">
        <v>8029</v>
      </c>
      <c r="J685" s="72" t="s">
        <v>8020</v>
      </c>
      <c r="K685" s="72">
        <v>1694.86</v>
      </c>
      <c r="L685" s="75">
        <v>45578</v>
      </c>
      <c r="M685" s="72" t="str">
        <f>TEXT(Table157[[#This Row],[Billing_Date]],"YYYY")</f>
        <v>2024</v>
      </c>
      <c r="N685" s="72" t="s">
        <v>37</v>
      </c>
      <c r="O685" s="72">
        <f>IF(Table157[[#This Row],[Payment_Status]]="Paid",1,0)</f>
        <v>0</v>
      </c>
      <c r="P685" s="72">
        <f>IF(Table157[[#This Row],[Payment_Status]]="Unpaid",1,0)</f>
        <v>0</v>
      </c>
      <c r="Q685" s="72">
        <f>IF(Table157[[#This Row],[Payment_Status]]="Pending",1,0)</f>
        <v>1</v>
      </c>
      <c r="R685" s="72" t="s">
        <v>43</v>
      </c>
      <c r="S685" s="72" t="s">
        <v>39</v>
      </c>
      <c r="T685" s="76" t="s">
        <v>45</v>
      </c>
    </row>
    <row r="686" spans="5:20" x14ac:dyDescent="0.3">
      <c r="E686" s="71" t="s">
        <v>1335</v>
      </c>
      <c r="F686" s="72" t="s">
        <v>4662</v>
      </c>
      <c r="G686" s="72" t="s">
        <v>6666</v>
      </c>
      <c r="H686" s="72" t="s">
        <v>35</v>
      </c>
      <c r="I686" s="72" t="s">
        <v>8029</v>
      </c>
      <c r="J686" s="72" t="s">
        <v>8020</v>
      </c>
      <c r="K686" s="72">
        <v>1545.09</v>
      </c>
      <c r="L686" s="75">
        <v>45723</v>
      </c>
      <c r="M686" s="72" t="str">
        <f>TEXT(Table157[[#This Row],[Billing_Date]],"YYYY")</f>
        <v>2025</v>
      </c>
      <c r="N686" s="72" t="s">
        <v>37</v>
      </c>
      <c r="O686" s="72">
        <f>IF(Table157[[#This Row],[Payment_Status]]="Paid",1,0)</f>
        <v>0</v>
      </c>
      <c r="P686" s="72">
        <f>IF(Table157[[#This Row],[Payment_Status]]="Unpaid",1,0)</f>
        <v>0</v>
      </c>
      <c r="Q686" s="72">
        <f>IF(Table157[[#This Row],[Payment_Status]]="Pending",1,0)</f>
        <v>1</v>
      </c>
      <c r="R686" s="72" t="s">
        <v>38</v>
      </c>
      <c r="S686" s="72" t="s">
        <v>44</v>
      </c>
      <c r="T686" s="76" t="s">
        <v>85</v>
      </c>
    </row>
    <row r="687" spans="5:20" x14ac:dyDescent="0.3">
      <c r="E687" s="71" t="s">
        <v>1337</v>
      </c>
      <c r="F687" s="72" t="s">
        <v>6013</v>
      </c>
      <c r="G687" s="72" t="s">
        <v>6667</v>
      </c>
      <c r="H687" s="72" t="s">
        <v>30</v>
      </c>
      <c r="I687" s="72" t="s">
        <v>8029</v>
      </c>
      <c r="J687" s="72" t="s">
        <v>8020</v>
      </c>
      <c r="K687" s="72">
        <v>1090.3399999999999</v>
      </c>
      <c r="L687" s="75">
        <v>45805</v>
      </c>
      <c r="M687" s="72" t="str">
        <f>TEXT(Table157[[#This Row],[Billing_Date]],"YYYY")</f>
        <v>2025</v>
      </c>
      <c r="N687" s="72" t="s">
        <v>49</v>
      </c>
      <c r="O687" s="72">
        <f>IF(Table157[[#This Row],[Payment_Status]]="Paid",1,0)</f>
        <v>0</v>
      </c>
      <c r="P687" s="72">
        <f>IF(Table157[[#This Row],[Payment_Status]]="Unpaid",1,0)</f>
        <v>1</v>
      </c>
      <c r="Q687" s="72">
        <f>IF(Table157[[#This Row],[Payment_Status]]="Pending",1,0)</f>
        <v>0</v>
      </c>
      <c r="R687" s="72" t="s">
        <v>29</v>
      </c>
      <c r="S687" s="72" t="s">
        <v>44</v>
      </c>
      <c r="T687" s="76" t="s">
        <v>31</v>
      </c>
    </row>
    <row r="688" spans="5:20" x14ac:dyDescent="0.3">
      <c r="E688" s="71" t="s">
        <v>1339</v>
      </c>
      <c r="F688" s="72" t="s">
        <v>4664</v>
      </c>
      <c r="G688" s="72" t="s">
        <v>6668</v>
      </c>
      <c r="H688" s="72" t="s">
        <v>30</v>
      </c>
      <c r="I688" s="72" t="s">
        <v>8031</v>
      </c>
      <c r="J688" s="72" t="s">
        <v>8024</v>
      </c>
      <c r="K688" s="72">
        <v>1429.89</v>
      </c>
      <c r="L688" s="75">
        <v>45784</v>
      </c>
      <c r="M688" s="72" t="str">
        <f>TEXT(Table157[[#This Row],[Billing_Date]],"YYYY")</f>
        <v>2025</v>
      </c>
      <c r="N688" s="72" t="s">
        <v>28</v>
      </c>
      <c r="O688" s="72">
        <f>IF(Table157[[#This Row],[Payment_Status]]="Paid",1,0)</f>
        <v>1</v>
      </c>
      <c r="P688" s="72">
        <f>IF(Table157[[#This Row],[Payment_Status]]="Unpaid",1,0)</f>
        <v>0</v>
      </c>
      <c r="Q688" s="72">
        <f>IF(Table157[[#This Row],[Payment_Status]]="Pending",1,0)</f>
        <v>0</v>
      </c>
      <c r="R688" s="72" t="s">
        <v>43</v>
      </c>
      <c r="S688" s="72" t="s">
        <v>44</v>
      </c>
      <c r="T688" s="76" t="s">
        <v>85</v>
      </c>
    </row>
    <row r="689" spans="5:20" x14ac:dyDescent="0.3">
      <c r="E689" s="71" t="s">
        <v>1341</v>
      </c>
      <c r="F689" s="72" t="s">
        <v>4665</v>
      </c>
      <c r="G689" s="72" t="s">
        <v>6669</v>
      </c>
      <c r="H689" s="72" t="s">
        <v>35</v>
      </c>
      <c r="I689" s="72" t="s">
        <v>8026</v>
      </c>
      <c r="J689" s="72" t="s">
        <v>8021</v>
      </c>
      <c r="K689" s="72">
        <v>591.74</v>
      </c>
      <c r="L689" s="75">
        <v>45708</v>
      </c>
      <c r="M689" s="72" t="str">
        <f>TEXT(Table157[[#This Row],[Billing_Date]],"YYYY")</f>
        <v>2025</v>
      </c>
      <c r="N689" s="72" t="s">
        <v>49</v>
      </c>
      <c r="O689" s="72">
        <f>IF(Table157[[#This Row],[Payment_Status]]="Paid",1,0)</f>
        <v>0</v>
      </c>
      <c r="P689" s="72">
        <f>IF(Table157[[#This Row],[Payment_Status]]="Unpaid",1,0)</f>
        <v>1</v>
      </c>
      <c r="Q689" s="72">
        <f>IF(Table157[[#This Row],[Payment_Status]]="Pending",1,0)</f>
        <v>0</v>
      </c>
      <c r="R689" s="72" t="s">
        <v>50</v>
      </c>
      <c r="S689" s="72" t="s">
        <v>30</v>
      </c>
      <c r="T689" s="76" t="s">
        <v>85</v>
      </c>
    </row>
    <row r="690" spans="5:20" x14ac:dyDescent="0.3">
      <c r="E690" s="71" t="s">
        <v>1343</v>
      </c>
      <c r="F690" s="72" t="s">
        <v>4666</v>
      </c>
      <c r="G690" s="72" t="s">
        <v>6670</v>
      </c>
      <c r="H690" s="72" t="s">
        <v>26</v>
      </c>
      <c r="I690" s="72" t="s">
        <v>8029</v>
      </c>
      <c r="J690" s="72" t="s">
        <v>8020</v>
      </c>
      <c r="K690" s="72">
        <v>1717.57</v>
      </c>
      <c r="L690" s="75">
        <v>45815</v>
      </c>
      <c r="M690" s="72" t="str">
        <f>TEXT(Table157[[#This Row],[Billing_Date]],"YYYY")</f>
        <v>2025</v>
      </c>
      <c r="N690" s="72" t="s">
        <v>28</v>
      </c>
      <c r="O690" s="72">
        <f>IF(Table157[[#This Row],[Payment_Status]]="Paid",1,0)</f>
        <v>1</v>
      </c>
      <c r="P690" s="72">
        <f>IF(Table157[[#This Row],[Payment_Status]]="Unpaid",1,0)</f>
        <v>0</v>
      </c>
      <c r="Q690" s="72">
        <f>IF(Table157[[#This Row],[Payment_Status]]="Pending",1,0)</f>
        <v>0</v>
      </c>
      <c r="R690" s="72" t="s">
        <v>38</v>
      </c>
      <c r="S690" s="72" t="s">
        <v>30</v>
      </c>
      <c r="T690" s="76" t="s">
        <v>63</v>
      </c>
    </row>
    <row r="691" spans="5:20" x14ac:dyDescent="0.3">
      <c r="E691" s="71" t="s">
        <v>1345</v>
      </c>
      <c r="F691" s="72" t="s">
        <v>4667</v>
      </c>
      <c r="G691" s="72" t="s">
        <v>6671</v>
      </c>
      <c r="H691" s="72" t="s">
        <v>35</v>
      </c>
      <c r="I691" s="72" t="s">
        <v>8028</v>
      </c>
      <c r="J691" s="72" t="s">
        <v>8022</v>
      </c>
      <c r="K691" s="72">
        <v>981.71</v>
      </c>
      <c r="L691" s="75">
        <v>45702</v>
      </c>
      <c r="M691" s="72" t="str">
        <f>TEXT(Table157[[#This Row],[Billing_Date]],"YYYY")</f>
        <v>2025</v>
      </c>
      <c r="N691" s="72" t="s">
        <v>37</v>
      </c>
      <c r="O691" s="72">
        <f>IF(Table157[[#This Row],[Payment_Status]]="Paid",1,0)</f>
        <v>0</v>
      </c>
      <c r="P691" s="72">
        <f>IF(Table157[[#This Row],[Payment_Status]]="Unpaid",1,0)</f>
        <v>0</v>
      </c>
      <c r="Q691" s="72">
        <f>IF(Table157[[#This Row],[Payment_Status]]="Pending",1,0)</f>
        <v>1</v>
      </c>
      <c r="R691" s="72" t="s">
        <v>29</v>
      </c>
      <c r="S691" s="72" t="s">
        <v>39</v>
      </c>
      <c r="T691" s="76" t="s">
        <v>31</v>
      </c>
    </row>
    <row r="692" spans="5:20" x14ac:dyDescent="0.3">
      <c r="E692" s="71" t="s">
        <v>1347</v>
      </c>
      <c r="F692" s="72" t="s">
        <v>4668</v>
      </c>
      <c r="G692" s="72" t="s">
        <v>6672</v>
      </c>
      <c r="H692" s="72" t="s">
        <v>35</v>
      </c>
      <c r="I692" s="72" t="s">
        <v>8029</v>
      </c>
      <c r="J692" s="72" t="s">
        <v>8020</v>
      </c>
      <c r="K692" s="72">
        <v>255.14</v>
      </c>
      <c r="L692" s="75">
        <v>45612</v>
      </c>
      <c r="M692" s="72" t="str">
        <f>TEXT(Table157[[#This Row],[Billing_Date]],"YYYY")</f>
        <v>2024</v>
      </c>
      <c r="N692" s="72" t="s">
        <v>28</v>
      </c>
      <c r="O692" s="72">
        <f>IF(Table157[[#This Row],[Payment_Status]]="Paid",1,0)</f>
        <v>1</v>
      </c>
      <c r="P692" s="72">
        <f>IF(Table157[[#This Row],[Payment_Status]]="Unpaid",1,0)</f>
        <v>0</v>
      </c>
      <c r="Q692" s="72">
        <f>IF(Table157[[#This Row],[Payment_Status]]="Pending",1,0)</f>
        <v>0</v>
      </c>
      <c r="R692" s="72" t="s">
        <v>38</v>
      </c>
      <c r="S692" s="72" t="s">
        <v>39</v>
      </c>
      <c r="T692" s="76" t="s">
        <v>51</v>
      </c>
    </row>
    <row r="693" spans="5:20" x14ac:dyDescent="0.3">
      <c r="E693" s="71" t="s">
        <v>1349</v>
      </c>
      <c r="F693" s="72" t="s">
        <v>4669</v>
      </c>
      <c r="G693" s="72" t="s">
        <v>6673</v>
      </c>
      <c r="H693" s="72" t="s">
        <v>26</v>
      </c>
      <c r="I693" s="72" t="s">
        <v>8030</v>
      </c>
      <c r="J693" s="72" t="s">
        <v>8023</v>
      </c>
      <c r="K693" s="72">
        <v>421.34</v>
      </c>
      <c r="L693" s="75">
        <v>45733</v>
      </c>
      <c r="M693" s="72" t="str">
        <f>TEXT(Table157[[#This Row],[Billing_Date]],"YYYY")</f>
        <v>2025</v>
      </c>
      <c r="N693" s="72" t="s">
        <v>49</v>
      </c>
      <c r="O693" s="72">
        <f>IF(Table157[[#This Row],[Payment_Status]]="Paid",1,0)</f>
        <v>0</v>
      </c>
      <c r="P693" s="72">
        <f>IF(Table157[[#This Row],[Payment_Status]]="Unpaid",1,0)</f>
        <v>1</v>
      </c>
      <c r="Q693" s="72">
        <f>IF(Table157[[#This Row],[Payment_Status]]="Pending",1,0)</f>
        <v>0</v>
      </c>
      <c r="R693" s="72" t="s">
        <v>58</v>
      </c>
      <c r="S693" s="72" t="s">
        <v>44</v>
      </c>
      <c r="T693" s="76" t="s">
        <v>31</v>
      </c>
    </row>
    <row r="694" spans="5:20" x14ac:dyDescent="0.3">
      <c r="E694" s="71" t="s">
        <v>1351</v>
      </c>
      <c r="F694" s="72" t="s">
        <v>4670</v>
      </c>
      <c r="G694" s="72" t="s">
        <v>6674</v>
      </c>
      <c r="H694" s="72" t="s">
        <v>30</v>
      </c>
      <c r="I694" s="72" t="s">
        <v>8029</v>
      </c>
      <c r="J694" s="72" t="s">
        <v>8020</v>
      </c>
      <c r="K694" s="72">
        <v>494.91</v>
      </c>
      <c r="L694" s="75">
        <v>45649</v>
      </c>
      <c r="M694" s="72" t="str">
        <f>TEXT(Table157[[#This Row],[Billing_Date]],"YYYY")</f>
        <v>2024</v>
      </c>
      <c r="N694" s="72" t="s">
        <v>28</v>
      </c>
      <c r="O694" s="72">
        <f>IF(Table157[[#This Row],[Payment_Status]]="Paid",1,0)</f>
        <v>1</v>
      </c>
      <c r="P694" s="72">
        <f>IF(Table157[[#This Row],[Payment_Status]]="Unpaid",1,0)</f>
        <v>0</v>
      </c>
      <c r="Q694" s="72">
        <f>IF(Table157[[#This Row],[Payment_Status]]="Pending",1,0)</f>
        <v>0</v>
      </c>
      <c r="R694" s="72" t="s">
        <v>50</v>
      </c>
      <c r="S694" s="72" t="s">
        <v>30</v>
      </c>
      <c r="T694" s="76" t="s">
        <v>31</v>
      </c>
    </row>
    <row r="695" spans="5:20" x14ac:dyDescent="0.3">
      <c r="E695" s="71" t="s">
        <v>856</v>
      </c>
      <c r="F695" s="72" t="s">
        <v>4671</v>
      </c>
      <c r="G695" s="72" t="s">
        <v>6675</v>
      </c>
      <c r="H695" s="72" t="s">
        <v>26</v>
      </c>
      <c r="I695" s="72" t="s">
        <v>8031</v>
      </c>
      <c r="J695" s="72" t="s">
        <v>8024</v>
      </c>
      <c r="K695" s="72">
        <v>2254.9299999999998</v>
      </c>
      <c r="L695" s="75">
        <v>45832</v>
      </c>
      <c r="M695" s="72" t="str">
        <f>TEXT(Table157[[#This Row],[Billing_Date]],"YYYY")</f>
        <v>2025</v>
      </c>
      <c r="N695" s="72" t="s">
        <v>28</v>
      </c>
      <c r="O695" s="72">
        <f>IF(Table157[[#This Row],[Payment_Status]]="Paid",1,0)</f>
        <v>1</v>
      </c>
      <c r="P695" s="72">
        <f>IF(Table157[[#This Row],[Payment_Status]]="Unpaid",1,0)</f>
        <v>0</v>
      </c>
      <c r="Q695" s="72">
        <f>IF(Table157[[#This Row],[Payment_Status]]="Pending",1,0)</f>
        <v>0</v>
      </c>
      <c r="R695" s="72" t="s">
        <v>43</v>
      </c>
      <c r="S695" s="72" t="s">
        <v>39</v>
      </c>
      <c r="T695" s="76" t="s">
        <v>85</v>
      </c>
    </row>
    <row r="696" spans="5:20" x14ac:dyDescent="0.3">
      <c r="E696" s="71" t="s">
        <v>2005</v>
      </c>
      <c r="F696" s="72" t="s">
        <v>4672</v>
      </c>
      <c r="G696" s="72" t="s">
        <v>6676</v>
      </c>
      <c r="H696" s="72" t="s">
        <v>35</v>
      </c>
      <c r="I696" s="72" t="s">
        <v>8029</v>
      </c>
      <c r="J696" s="72" t="s">
        <v>8020</v>
      </c>
      <c r="K696" s="72">
        <v>1390.82</v>
      </c>
      <c r="L696" s="75">
        <v>45848</v>
      </c>
      <c r="M696" s="72" t="str">
        <f>TEXT(Table157[[#This Row],[Billing_Date]],"YYYY")</f>
        <v>2025</v>
      </c>
      <c r="N696" s="72" t="s">
        <v>28</v>
      </c>
      <c r="O696" s="72">
        <f>IF(Table157[[#This Row],[Payment_Status]]="Paid",1,0)</f>
        <v>1</v>
      </c>
      <c r="P696" s="72">
        <f>IF(Table157[[#This Row],[Payment_Status]]="Unpaid",1,0)</f>
        <v>0</v>
      </c>
      <c r="Q696" s="72">
        <f>IF(Table157[[#This Row],[Payment_Status]]="Pending",1,0)</f>
        <v>0</v>
      </c>
      <c r="R696" s="72" t="s">
        <v>43</v>
      </c>
      <c r="S696" s="72" t="s">
        <v>30</v>
      </c>
      <c r="T696" s="76" t="s">
        <v>85</v>
      </c>
    </row>
    <row r="697" spans="5:20" x14ac:dyDescent="0.3">
      <c r="E697" s="71" t="s">
        <v>1357</v>
      </c>
      <c r="F697" s="72" t="s">
        <v>6012</v>
      </c>
      <c r="G697" s="72" t="s">
        <v>6677</v>
      </c>
      <c r="H697" s="72" t="s">
        <v>26</v>
      </c>
      <c r="I697" s="72" t="s">
        <v>8030</v>
      </c>
      <c r="J697" s="72" t="s">
        <v>8023</v>
      </c>
      <c r="K697" s="72">
        <v>1154.42</v>
      </c>
      <c r="L697" s="75">
        <v>45796</v>
      </c>
      <c r="M697" s="72" t="str">
        <f>TEXT(Table157[[#This Row],[Billing_Date]],"YYYY")</f>
        <v>2025</v>
      </c>
      <c r="N697" s="72" t="s">
        <v>28</v>
      </c>
      <c r="O697" s="72">
        <f>IF(Table157[[#This Row],[Payment_Status]]="Paid",1,0)</f>
        <v>1</v>
      </c>
      <c r="P697" s="72">
        <f>IF(Table157[[#This Row],[Payment_Status]]="Unpaid",1,0)</f>
        <v>0</v>
      </c>
      <c r="Q697" s="72">
        <f>IF(Table157[[#This Row],[Payment_Status]]="Pending",1,0)</f>
        <v>0</v>
      </c>
      <c r="R697" s="72" t="s">
        <v>43</v>
      </c>
      <c r="S697" s="72" t="s">
        <v>39</v>
      </c>
      <c r="T697" s="76" t="s">
        <v>63</v>
      </c>
    </row>
    <row r="698" spans="5:20" x14ac:dyDescent="0.3">
      <c r="E698" s="71" t="s">
        <v>1359</v>
      </c>
      <c r="F698" s="72" t="s">
        <v>4674</v>
      </c>
      <c r="G698" s="72" t="s">
        <v>6678</v>
      </c>
      <c r="H698" s="72" t="s">
        <v>35</v>
      </c>
      <c r="I698" s="72" t="s">
        <v>8027</v>
      </c>
      <c r="J698" s="72" t="s">
        <v>8022</v>
      </c>
      <c r="K698" s="72">
        <v>2176.13</v>
      </c>
      <c r="L698" s="75">
        <v>45619</v>
      </c>
      <c r="M698" s="72" t="str">
        <f>TEXT(Table157[[#This Row],[Billing_Date]],"YYYY")</f>
        <v>2024</v>
      </c>
      <c r="N698" s="72" t="s">
        <v>37</v>
      </c>
      <c r="O698" s="72">
        <f>IF(Table157[[#This Row],[Payment_Status]]="Paid",1,0)</f>
        <v>0</v>
      </c>
      <c r="P698" s="72">
        <f>IF(Table157[[#This Row],[Payment_Status]]="Unpaid",1,0)</f>
        <v>0</v>
      </c>
      <c r="Q698" s="72">
        <f>IF(Table157[[#This Row],[Payment_Status]]="Pending",1,0)</f>
        <v>1</v>
      </c>
      <c r="R698" s="72" t="s">
        <v>50</v>
      </c>
      <c r="S698" s="72" t="s">
        <v>44</v>
      </c>
      <c r="T698" s="76" t="s">
        <v>85</v>
      </c>
    </row>
    <row r="699" spans="5:20" x14ac:dyDescent="0.3">
      <c r="E699" s="71" t="s">
        <v>1361</v>
      </c>
      <c r="F699" s="72" t="s">
        <v>4675</v>
      </c>
      <c r="G699" s="72" t="s">
        <v>6679</v>
      </c>
      <c r="H699" s="72" t="s">
        <v>35</v>
      </c>
      <c r="I699" s="72" t="s">
        <v>8026</v>
      </c>
      <c r="J699" s="72" t="s">
        <v>8021</v>
      </c>
      <c r="K699" s="72">
        <v>902.13</v>
      </c>
      <c r="L699" s="75">
        <v>45857</v>
      </c>
      <c r="M699" s="72" t="str">
        <f>TEXT(Table157[[#This Row],[Billing_Date]],"YYYY")</f>
        <v>2025</v>
      </c>
      <c r="N699" s="72" t="s">
        <v>37</v>
      </c>
      <c r="O699" s="72">
        <f>IF(Table157[[#This Row],[Payment_Status]]="Paid",1,0)</f>
        <v>0</v>
      </c>
      <c r="P699" s="72">
        <f>IF(Table157[[#This Row],[Payment_Status]]="Unpaid",1,0)</f>
        <v>0</v>
      </c>
      <c r="Q699" s="72">
        <f>IF(Table157[[#This Row],[Payment_Status]]="Pending",1,0)</f>
        <v>1</v>
      </c>
      <c r="R699" s="72" t="s">
        <v>43</v>
      </c>
      <c r="S699" s="72" t="s">
        <v>44</v>
      </c>
      <c r="T699" s="76" t="s">
        <v>51</v>
      </c>
    </row>
    <row r="700" spans="5:20" x14ac:dyDescent="0.3">
      <c r="E700" s="71" t="s">
        <v>1363</v>
      </c>
      <c r="F700" s="72" t="s">
        <v>4676</v>
      </c>
      <c r="G700" s="72" t="s">
        <v>6680</v>
      </c>
      <c r="H700" s="72" t="s">
        <v>35</v>
      </c>
      <c r="I700" s="72" t="s">
        <v>8029</v>
      </c>
      <c r="J700" s="72" t="s">
        <v>8020</v>
      </c>
      <c r="K700" s="72">
        <v>2520.79</v>
      </c>
      <c r="L700" s="75">
        <v>45790</v>
      </c>
      <c r="M700" s="72" t="str">
        <f>TEXT(Table157[[#This Row],[Billing_Date]],"YYYY")</f>
        <v>2025</v>
      </c>
      <c r="N700" s="72" t="s">
        <v>37</v>
      </c>
      <c r="O700" s="72">
        <f>IF(Table157[[#This Row],[Payment_Status]]="Paid",1,0)</f>
        <v>0</v>
      </c>
      <c r="P700" s="72">
        <f>IF(Table157[[#This Row],[Payment_Status]]="Unpaid",1,0)</f>
        <v>0</v>
      </c>
      <c r="Q700" s="72">
        <f>IF(Table157[[#This Row],[Payment_Status]]="Pending",1,0)</f>
        <v>1</v>
      </c>
      <c r="R700" s="72" t="s">
        <v>50</v>
      </c>
      <c r="S700" s="72" t="s">
        <v>30</v>
      </c>
      <c r="T700" s="76" t="s">
        <v>45</v>
      </c>
    </row>
    <row r="701" spans="5:20" x14ac:dyDescent="0.3">
      <c r="E701" s="71" t="s">
        <v>1365</v>
      </c>
      <c r="F701" s="72" t="s">
        <v>4677</v>
      </c>
      <c r="G701" s="72" t="s">
        <v>6681</v>
      </c>
      <c r="H701" s="72" t="s">
        <v>26</v>
      </c>
      <c r="I701" s="72" t="s">
        <v>8030</v>
      </c>
      <c r="J701" s="72" t="s">
        <v>8023</v>
      </c>
      <c r="K701" s="72">
        <v>1692.1</v>
      </c>
      <c r="L701" s="75">
        <v>45730</v>
      </c>
      <c r="M701" s="72" t="str">
        <f>TEXT(Table157[[#This Row],[Billing_Date]],"YYYY")</f>
        <v>2025</v>
      </c>
      <c r="N701" s="72" t="s">
        <v>37</v>
      </c>
      <c r="O701" s="72">
        <f>IF(Table157[[#This Row],[Payment_Status]]="Paid",1,0)</f>
        <v>0</v>
      </c>
      <c r="P701" s="72">
        <f>IF(Table157[[#This Row],[Payment_Status]]="Unpaid",1,0)</f>
        <v>0</v>
      </c>
      <c r="Q701" s="72">
        <f>IF(Table157[[#This Row],[Payment_Status]]="Pending",1,0)</f>
        <v>1</v>
      </c>
      <c r="R701" s="72" t="s">
        <v>58</v>
      </c>
      <c r="S701" s="72" t="s">
        <v>30</v>
      </c>
      <c r="T701" s="76" t="s">
        <v>85</v>
      </c>
    </row>
    <row r="702" spans="5:20" x14ac:dyDescent="0.3">
      <c r="E702" s="71" t="s">
        <v>2906</v>
      </c>
      <c r="F702" s="72" t="s">
        <v>4678</v>
      </c>
      <c r="G702" s="72" t="s">
        <v>6682</v>
      </c>
      <c r="H702" s="72" t="s">
        <v>26</v>
      </c>
      <c r="I702" s="72" t="s">
        <v>8030</v>
      </c>
      <c r="J702" s="72" t="s">
        <v>8023</v>
      </c>
      <c r="K702" s="72">
        <v>839.08</v>
      </c>
      <c r="L702" s="75">
        <v>45716</v>
      </c>
      <c r="M702" s="72" t="str">
        <f>TEXT(Table157[[#This Row],[Billing_Date]],"YYYY")</f>
        <v>2025</v>
      </c>
      <c r="N702" s="72" t="s">
        <v>28</v>
      </c>
      <c r="O702" s="72">
        <f>IF(Table157[[#This Row],[Payment_Status]]="Paid",1,0)</f>
        <v>1</v>
      </c>
      <c r="P702" s="72">
        <f>IF(Table157[[#This Row],[Payment_Status]]="Unpaid",1,0)</f>
        <v>0</v>
      </c>
      <c r="Q702" s="72">
        <f>IF(Table157[[#This Row],[Payment_Status]]="Pending",1,0)</f>
        <v>0</v>
      </c>
      <c r="R702" s="72" t="s">
        <v>58</v>
      </c>
      <c r="S702" s="72" t="s">
        <v>44</v>
      </c>
      <c r="T702" s="76" t="s">
        <v>31</v>
      </c>
    </row>
    <row r="703" spans="5:20" x14ac:dyDescent="0.3">
      <c r="E703" s="71" t="s">
        <v>1369</v>
      </c>
      <c r="F703" s="72" t="s">
        <v>4679</v>
      </c>
      <c r="G703" s="72" t="s">
        <v>6683</v>
      </c>
      <c r="H703" s="72" t="s">
        <v>30</v>
      </c>
      <c r="I703" s="72" t="s">
        <v>8028</v>
      </c>
      <c r="J703" s="72" t="s">
        <v>8022</v>
      </c>
      <c r="K703" s="72">
        <v>939.11</v>
      </c>
      <c r="L703" s="75">
        <v>45846</v>
      </c>
      <c r="M703" s="72" t="str">
        <f>TEXT(Table157[[#This Row],[Billing_Date]],"YYYY")</f>
        <v>2025</v>
      </c>
      <c r="N703" s="72" t="s">
        <v>49</v>
      </c>
      <c r="O703" s="72">
        <f>IF(Table157[[#This Row],[Payment_Status]]="Paid",1,0)</f>
        <v>0</v>
      </c>
      <c r="P703" s="72">
        <f>IF(Table157[[#This Row],[Payment_Status]]="Unpaid",1,0)</f>
        <v>1</v>
      </c>
      <c r="Q703" s="72">
        <f>IF(Table157[[#This Row],[Payment_Status]]="Pending",1,0)</f>
        <v>0</v>
      </c>
      <c r="R703" s="72" t="s">
        <v>58</v>
      </c>
      <c r="S703" s="72" t="s">
        <v>44</v>
      </c>
      <c r="T703" s="76" t="s">
        <v>85</v>
      </c>
    </row>
    <row r="704" spans="5:20" x14ac:dyDescent="0.3">
      <c r="E704" s="71" t="s">
        <v>1371</v>
      </c>
      <c r="F704" s="72" t="s">
        <v>4680</v>
      </c>
      <c r="G704" s="72" t="s">
        <v>6684</v>
      </c>
      <c r="H704" s="72" t="s">
        <v>30</v>
      </c>
      <c r="I704" s="72" t="s">
        <v>8031</v>
      </c>
      <c r="J704" s="72" t="s">
        <v>8024</v>
      </c>
      <c r="K704" s="72">
        <v>1306.03</v>
      </c>
      <c r="L704" s="75">
        <v>45835</v>
      </c>
      <c r="M704" s="72" t="str">
        <f>TEXT(Table157[[#This Row],[Billing_Date]],"YYYY")</f>
        <v>2025</v>
      </c>
      <c r="N704" s="72" t="s">
        <v>28</v>
      </c>
      <c r="O704" s="72">
        <f>IF(Table157[[#This Row],[Payment_Status]]="Paid",1,0)</f>
        <v>1</v>
      </c>
      <c r="P704" s="72">
        <f>IF(Table157[[#This Row],[Payment_Status]]="Unpaid",1,0)</f>
        <v>0</v>
      </c>
      <c r="Q704" s="72">
        <f>IF(Table157[[#This Row],[Payment_Status]]="Pending",1,0)</f>
        <v>0</v>
      </c>
      <c r="R704" s="72" t="s">
        <v>43</v>
      </c>
      <c r="S704" s="72" t="s">
        <v>44</v>
      </c>
      <c r="T704" s="76" t="s">
        <v>51</v>
      </c>
    </row>
    <row r="705" spans="5:20" x14ac:dyDescent="0.3">
      <c r="E705" s="71" t="s">
        <v>1373</v>
      </c>
      <c r="F705" s="72" t="s">
        <v>4681</v>
      </c>
      <c r="G705" s="72" t="s">
        <v>6685</v>
      </c>
      <c r="H705" s="72" t="s">
        <v>30</v>
      </c>
      <c r="I705" s="72" t="s">
        <v>8025</v>
      </c>
      <c r="J705" s="72" t="s">
        <v>8020</v>
      </c>
      <c r="K705" s="72">
        <v>1050.01</v>
      </c>
      <c r="L705" s="75">
        <v>45639</v>
      </c>
      <c r="M705" s="72" t="str">
        <f>TEXT(Table157[[#This Row],[Billing_Date]],"YYYY")</f>
        <v>2024</v>
      </c>
      <c r="N705" s="72" t="s">
        <v>37</v>
      </c>
      <c r="O705" s="72">
        <f>IF(Table157[[#This Row],[Payment_Status]]="Paid",1,0)</f>
        <v>0</v>
      </c>
      <c r="P705" s="72">
        <f>IF(Table157[[#This Row],[Payment_Status]]="Unpaid",1,0)</f>
        <v>0</v>
      </c>
      <c r="Q705" s="72">
        <f>IF(Table157[[#This Row],[Payment_Status]]="Pending",1,0)</f>
        <v>1</v>
      </c>
      <c r="R705" s="72" t="s">
        <v>58</v>
      </c>
      <c r="S705" s="72" t="s">
        <v>30</v>
      </c>
      <c r="T705" s="76" t="s">
        <v>63</v>
      </c>
    </row>
    <row r="706" spans="5:20" x14ac:dyDescent="0.3">
      <c r="E706" s="71" t="s">
        <v>1375</v>
      </c>
      <c r="F706" s="72" t="s">
        <v>4682</v>
      </c>
      <c r="G706" s="72" t="s">
        <v>6686</v>
      </c>
      <c r="H706" s="72" t="s">
        <v>30</v>
      </c>
      <c r="I706" s="72" t="s">
        <v>8030</v>
      </c>
      <c r="J706" s="72" t="s">
        <v>8023</v>
      </c>
      <c r="K706" s="72">
        <v>200.28</v>
      </c>
      <c r="L706" s="75">
        <v>45644</v>
      </c>
      <c r="M706" s="72" t="str">
        <f>TEXT(Table157[[#This Row],[Billing_Date]],"YYYY")</f>
        <v>2024</v>
      </c>
      <c r="N706" s="72" t="s">
        <v>28</v>
      </c>
      <c r="O706" s="72">
        <f>IF(Table157[[#This Row],[Payment_Status]]="Paid",1,0)</f>
        <v>1</v>
      </c>
      <c r="P706" s="72">
        <f>IF(Table157[[#This Row],[Payment_Status]]="Unpaid",1,0)</f>
        <v>0</v>
      </c>
      <c r="Q706" s="72">
        <f>IF(Table157[[#This Row],[Payment_Status]]="Pending",1,0)</f>
        <v>0</v>
      </c>
      <c r="R706" s="72" t="s">
        <v>29</v>
      </c>
      <c r="S706" s="72" t="s">
        <v>30</v>
      </c>
      <c r="T706" s="76" t="s">
        <v>45</v>
      </c>
    </row>
    <row r="707" spans="5:20" x14ac:dyDescent="0.3">
      <c r="E707" s="71" t="s">
        <v>1377</v>
      </c>
      <c r="F707" s="72" t="s">
        <v>4683</v>
      </c>
      <c r="G707" s="72" t="s">
        <v>6687</v>
      </c>
      <c r="H707" s="72" t="s">
        <v>35</v>
      </c>
      <c r="I707" s="72" t="s">
        <v>8027</v>
      </c>
      <c r="J707" s="72" t="s">
        <v>8022</v>
      </c>
      <c r="K707" s="72">
        <v>1861.22</v>
      </c>
      <c r="L707" s="75">
        <v>45769</v>
      </c>
      <c r="M707" s="72" t="str">
        <f>TEXT(Table157[[#This Row],[Billing_Date]],"YYYY")</f>
        <v>2025</v>
      </c>
      <c r="N707" s="72" t="s">
        <v>37</v>
      </c>
      <c r="O707" s="72">
        <f>IF(Table157[[#This Row],[Payment_Status]]="Paid",1,0)</f>
        <v>0</v>
      </c>
      <c r="P707" s="72">
        <f>IF(Table157[[#This Row],[Payment_Status]]="Unpaid",1,0)</f>
        <v>0</v>
      </c>
      <c r="Q707" s="72">
        <f>IF(Table157[[#This Row],[Payment_Status]]="Pending",1,0)</f>
        <v>1</v>
      </c>
      <c r="R707" s="72" t="s">
        <v>29</v>
      </c>
      <c r="S707" s="72" t="s">
        <v>39</v>
      </c>
      <c r="T707" s="76" t="s">
        <v>85</v>
      </c>
    </row>
    <row r="708" spans="5:20" x14ac:dyDescent="0.3">
      <c r="E708" s="71" t="s">
        <v>590</v>
      </c>
      <c r="F708" s="72" t="s">
        <v>4684</v>
      </c>
      <c r="G708" s="72" t="s">
        <v>6688</v>
      </c>
      <c r="H708" s="72" t="s">
        <v>35</v>
      </c>
      <c r="I708" s="72" t="s">
        <v>8026</v>
      </c>
      <c r="J708" s="72" t="s">
        <v>8021</v>
      </c>
      <c r="K708" s="72">
        <v>1137.43</v>
      </c>
      <c r="L708" s="75">
        <v>45700</v>
      </c>
      <c r="M708" s="72" t="str">
        <f>TEXT(Table157[[#This Row],[Billing_Date]],"YYYY")</f>
        <v>2025</v>
      </c>
      <c r="N708" s="72" t="s">
        <v>49</v>
      </c>
      <c r="O708" s="72">
        <f>IF(Table157[[#This Row],[Payment_Status]]="Paid",1,0)</f>
        <v>0</v>
      </c>
      <c r="P708" s="72">
        <f>IF(Table157[[#This Row],[Payment_Status]]="Unpaid",1,0)</f>
        <v>1</v>
      </c>
      <c r="Q708" s="72">
        <f>IF(Table157[[#This Row],[Payment_Status]]="Pending",1,0)</f>
        <v>0</v>
      </c>
      <c r="R708" s="72" t="s">
        <v>29</v>
      </c>
      <c r="S708" s="72" t="s">
        <v>44</v>
      </c>
      <c r="T708" s="76" t="s">
        <v>63</v>
      </c>
    </row>
    <row r="709" spans="5:20" x14ac:dyDescent="0.3">
      <c r="E709" s="71" t="s">
        <v>1353</v>
      </c>
      <c r="F709" s="72" t="s">
        <v>4685</v>
      </c>
      <c r="G709" s="72" t="s">
        <v>6689</v>
      </c>
      <c r="H709" s="72" t="s">
        <v>30</v>
      </c>
      <c r="I709" s="72" t="s">
        <v>8030</v>
      </c>
      <c r="J709" s="72" t="s">
        <v>8023</v>
      </c>
      <c r="K709" s="72">
        <v>2268.85</v>
      </c>
      <c r="L709" s="75">
        <v>45832</v>
      </c>
      <c r="M709" s="72" t="str">
        <f>TEXT(Table157[[#This Row],[Billing_Date]],"YYYY")</f>
        <v>2025</v>
      </c>
      <c r="N709" s="72" t="s">
        <v>28</v>
      </c>
      <c r="O709" s="72">
        <f>IF(Table157[[#This Row],[Payment_Status]]="Paid",1,0)</f>
        <v>1</v>
      </c>
      <c r="P709" s="72">
        <f>IF(Table157[[#This Row],[Payment_Status]]="Unpaid",1,0)</f>
        <v>0</v>
      </c>
      <c r="Q709" s="72">
        <f>IF(Table157[[#This Row],[Payment_Status]]="Pending",1,0)</f>
        <v>0</v>
      </c>
      <c r="R709" s="72" t="s">
        <v>38</v>
      </c>
      <c r="S709" s="72" t="s">
        <v>30</v>
      </c>
      <c r="T709" s="76" t="s">
        <v>45</v>
      </c>
    </row>
    <row r="710" spans="5:20" x14ac:dyDescent="0.3">
      <c r="E710" s="71" t="s">
        <v>1383</v>
      </c>
      <c r="F710" s="72" t="s">
        <v>4686</v>
      </c>
      <c r="G710" s="72" t="s">
        <v>6690</v>
      </c>
      <c r="H710" s="72" t="s">
        <v>30</v>
      </c>
      <c r="I710" s="72" t="s">
        <v>8027</v>
      </c>
      <c r="J710" s="72" t="s">
        <v>8022</v>
      </c>
      <c r="K710" s="72">
        <v>1647.01</v>
      </c>
      <c r="L710" s="75">
        <v>45725</v>
      </c>
      <c r="M710" s="72" t="str">
        <f>TEXT(Table157[[#This Row],[Billing_Date]],"YYYY")</f>
        <v>2025</v>
      </c>
      <c r="N710" s="72" t="s">
        <v>49</v>
      </c>
      <c r="O710" s="72">
        <f>IF(Table157[[#This Row],[Payment_Status]]="Paid",1,0)</f>
        <v>0</v>
      </c>
      <c r="P710" s="72">
        <f>IF(Table157[[#This Row],[Payment_Status]]="Unpaid",1,0)</f>
        <v>1</v>
      </c>
      <c r="Q710" s="72">
        <f>IF(Table157[[#This Row],[Payment_Status]]="Pending",1,0)</f>
        <v>0</v>
      </c>
      <c r="R710" s="72" t="s">
        <v>38</v>
      </c>
      <c r="S710" s="72" t="s">
        <v>44</v>
      </c>
      <c r="T710" s="76" t="s">
        <v>45</v>
      </c>
    </row>
    <row r="711" spans="5:20" x14ac:dyDescent="0.3">
      <c r="E711" s="71" t="s">
        <v>1385</v>
      </c>
      <c r="F711" s="72" t="s">
        <v>4687</v>
      </c>
      <c r="G711" s="72" t="s">
        <v>6691</v>
      </c>
      <c r="H711" s="72" t="s">
        <v>30</v>
      </c>
      <c r="I711" s="72" t="s">
        <v>8031</v>
      </c>
      <c r="J711" s="72" t="s">
        <v>8024</v>
      </c>
      <c r="K711" s="72">
        <v>804.62</v>
      </c>
      <c r="L711" s="75">
        <v>45752</v>
      </c>
      <c r="M711" s="72" t="str">
        <f>TEXT(Table157[[#This Row],[Billing_Date]],"YYYY")</f>
        <v>2025</v>
      </c>
      <c r="N711" s="72" t="s">
        <v>28</v>
      </c>
      <c r="O711" s="72">
        <f>IF(Table157[[#This Row],[Payment_Status]]="Paid",1,0)</f>
        <v>1</v>
      </c>
      <c r="P711" s="72">
        <f>IF(Table157[[#This Row],[Payment_Status]]="Unpaid",1,0)</f>
        <v>0</v>
      </c>
      <c r="Q711" s="72">
        <f>IF(Table157[[#This Row],[Payment_Status]]="Pending",1,0)</f>
        <v>0</v>
      </c>
      <c r="R711" s="72" t="s">
        <v>38</v>
      </c>
      <c r="S711" s="72" t="s">
        <v>44</v>
      </c>
      <c r="T711" s="76" t="s">
        <v>63</v>
      </c>
    </row>
    <row r="712" spans="5:20" x14ac:dyDescent="0.3">
      <c r="E712" s="71" t="s">
        <v>1389</v>
      </c>
      <c r="F712" s="72" t="s">
        <v>4689</v>
      </c>
      <c r="G712" s="72" t="s">
        <v>6693</v>
      </c>
      <c r="H712" s="72" t="s">
        <v>35</v>
      </c>
      <c r="I712" s="72" t="s">
        <v>8030</v>
      </c>
      <c r="J712" s="72" t="s">
        <v>8023</v>
      </c>
      <c r="K712" s="72">
        <v>1425.74</v>
      </c>
      <c r="L712" s="75">
        <v>45659</v>
      </c>
      <c r="M712" s="72" t="str">
        <f>TEXT(Table157[[#This Row],[Billing_Date]],"YYYY")</f>
        <v>2025</v>
      </c>
      <c r="N712" s="72" t="s">
        <v>37</v>
      </c>
      <c r="O712" s="72">
        <f>IF(Table157[[#This Row],[Payment_Status]]="Paid",1,0)</f>
        <v>0</v>
      </c>
      <c r="P712" s="72">
        <f>IF(Table157[[#This Row],[Payment_Status]]="Unpaid",1,0)</f>
        <v>0</v>
      </c>
      <c r="Q712" s="72">
        <f>IF(Table157[[#This Row],[Payment_Status]]="Pending",1,0)</f>
        <v>1</v>
      </c>
      <c r="R712" s="72" t="s">
        <v>50</v>
      </c>
      <c r="S712" s="72" t="s">
        <v>39</v>
      </c>
      <c r="T712" s="76" t="s">
        <v>31</v>
      </c>
    </row>
    <row r="713" spans="5:20" x14ac:dyDescent="0.3">
      <c r="E713" s="71" t="s">
        <v>1391</v>
      </c>
      <c r="F713" s="72" t="s">
        <v>4690</v>
      </c>
      <c r="G713" s="72" t="s">
        <v>6694</v>
      </c>
      <c r="H713" s="72" t="s">
        <v>26</v>
      </c>
      <c r="I713" s="72" t="s">
        <v>8030</v>
      </c>
      <c r="J713" s="72" t="s">
        <v>8023</v>
      </c>
      <c r="K713" s="72">
        <v>158.66999999999999</v>
      </c>
      <c r="L713" s="75">
        <v>45809</v>
      </c>
      <c r="M713" s="72" t="str">
        <f>TEXT(Table157[[#This Row],[Billing_Date]],"YYYY")</f>
        <v>2025</v>
      </c>
      <c r="N713" s="72" t="s">
        <v>49</v>
      </c>
      <c r="O713" s="72">
        <f>IF(Table157[[#This Row],[Payment_Status]]="Paid",1,0)</f>
        <v>0</v>
      </c>
      <c r="P713" s="72">
        <f>IF(Table157[[#This Row],[Payment_Status]]="Unpaid",1,0)</f>
        <v>1</v>
      </c>
      <c r="Q713" s="72">
        <f>IF(Table157[[#This Row],[Payment_Status]]="Pending",1,0)</f>
        <v>0</v>
      </c>
      <c r="R713" s="72" t="s">
        <v>38</v>
      </c>
      <c r="S713" s="72" t="s">
        <v>30</v>
      </c>
      <c r="T713" s="76" t="s">
        <v>31</v>
      </c>
    </row>
    <row r="714" spans="5:20" x14ac:dyDescent="0.3">
      <c r="E714" s="71" t="s">
        <v>1393</v>
      </c>
      <c r="F714" s="72" t="s">
        <v>4691</v>
      </c>
      <c r="G714" s="72" t="s">
        <v>6695</v>
      </c>
      <c r="H714" s="72" t="s">
        <v>35</v>
      </c>
      <c r="I714" s="72" t="s">
        <v>8029</v>
      </c>
      <c r="J714" s="72" t="s">
        <v>8020</v>
      </c>
      <c r="K714" s="72">
        <v>2041.51</v>
      </c>
      <c r="L714" s="75">
        <v>45800</v>
      </c>
      <c r="M714" s="72" t="str">
        <f>TEXT(Table157[[#This Row],[Billing_Date]],"YYYY")</f>
        <v>2025</v>
      </c>
      <c r="N714" s="72" t="s">
        <v>28</v>
      </c>
      <c r="O714" s="72">
        <f>IF(Table157[[#This Row],[Payment_Status]]="Paid",1,0)</f>
        <v>1</v>
      </c>
      <c r="P714" s="72">
        <f>IF(Table157[[#This Row],[Payment_Status]]="Unpaid",1,0)</f>
        <v>0</v>
      </c>
      <c r="Q714" s="72">
        <f>IF(Table157[[#This Row],[Payment_Status]]="Pending",1,0)</f>
        <v>0</v>
      </c>
      <c r="R714" s="72" t="s">
        <v>50</v>
      </c>
      <c r="S714" s="72" t="s">
        <v>44</v>
      </c>
      <c r="T714" s="76" t="s">
        <v>85</v>
      </c>
    </row>
    <row r="715" spans="5:20" x14ac:dyDescent="0.3">
      <c r="E715" s="71" t="s">
        <v>1395</v>
      </c>
      <c r="F715" s="72" t="s">
        <v>4692</v>
      </c>
      <c r="G715" s="72" t="s">
        <v>6696</v>
      </c>
      <c r="H715" s="72" t="s">
        <v>26</v>
      </c>
      <c r="I715" s="72" t="s">
        <v>8027</v>
      </c>
      <c r="J715" s="72" t="s">
        <v>8022</v>
      </c>
      <c r="K715" s="72">
        <v>1305.3499999999999</v>
      </c>
      <c r="L715" s="75">
        <v>45765</v>
      </c>
      <c r="M715" s="72" t="str">
        <f>TEXT(Table157[[#This Row],[Billing_Date]],"YYYY")</f>
        <v>2025</v>
      </c>
      <c r="N715" s="72" t="s">
        <v>49</v>
      </c>
      <c r="O715" s="72">
        <f>IF(Table157[[#This Row],[Payment_Status]]="Paid",1,0)</f>
        <v>0</v>
      </c>
      <c r="P715" s="72">
        <f>IF(Table157[[#This Row],[Payment_Status]]="Unpaid",1,0)</f>
        <v>1</v>
      </c>
      <c r="Q715" s="72">
        <f>IF(Table157[[#This Row],[Payment_Status]]="Pending",1,0)</f>
        <v>0</v>
      </c>
      <c r="R715" s="72" t="s">
        <v>50</v>
      </c>
      <c r="S715" s="72" t="s">
        <v>39</v>
      </c>
      <c r="T715" s="76" t="s">
        <v>31</v>
      </c>
    </row>
    <row r="716" spans="5:20" x14ac:dyDescent="0.3">
      <c r="E716" s="71" t="s">
        <v>1397</v>
      </c>
      <c r="F716" s="72" t="s">
        <v>4693</v>
      </c>
      <c r="G716" s="72" t="s">
        <v>6697</v>
      </c>
      <c r="H716" s="72" t="s">
        <v>30</v>
      </c>
      <c r="I716" s="72" t="s">
        <v>8030</v>
      </c>
      <c r="J716" s="72" t="s">
        <v>8023</v>
      </c>
      <c r="K716" s="72">
        <v>750.27</v>
      </c>
      <c r="L716" s="75">
        <v>45645</v>
      </c>
      <c r="M716" s="72" t="str">
        <f>TEXT(Table157[[#This Row],[Billing_Date]],"YYYY")</f>
        <v>2024</v>
      </c>
      <c r="N716" s="72" t="s">
        <v>37</v>
      </c>
      <c r="O716" s="72">
        <f>IF(Table157[[#This Row],[Payment_Status]]="Paid",1,0)</f>
        <v>0</v>
      </c>
      <c r="P716" s="72">
        <f>IF(Table157[[#This Row],[Payment_Status]]="Unpaid",1,0)</f>
        <v>0</v>
      </c>
      <c r="Q716" s="72">
        <f>IF(Table157[[#This Row],[Payment_Status]]="Pending",1,0)</f>
        <v>1</v>
      </c>
      <c r="R716" s="72" t="s">
        <v>50</v>
      </c>
      <c r="S716" s="72" t="s">
        <v>30</v>
      </c>
      <c r="T716" s="76" t="s">
        <v>85</v>
      </c>
    </row>
    <row r="717" spans="5:20" x14ac:dyDescent="0.3">
      <c r="E717" s="71" t="s">
        <v>1399</v>
      </c>
      <c r="F717" s="72" t="s">
        <v>4694</v>
      </c>
      <c r="G717" s="72" t="s">
        <v>6698</v>
      </c>
      <c r="H717" s="72" t="s">
        <v>35</v>
      </c>
      <c r="I717" s="72" t="s">
        <v>8025</v>
      </c>
      <c r="J717" s="72" t="s">
        <v>8020</v>
      </c>
      <c r="K717" s="72">
        <v>2770.35</v>
      </c>
      <c r="L717" s="75">
        <v>45725</v>
      </c>
      <c r="M717" s="72" t="str">
        <f>TEXT(Table157[[#This Row],[Billing_Date]],"YYYY")</f>
        <v>2025</v>
      </c>
      <c r="N717" s="72" t="s">
        <v>28</v>
      </c>
      <c r="O717" s="72">
        <f>IF(Table157[[#This Row],[Payment_Status]]="Paid",1,0)</f>
        <v>1</v>
      </c>
      <c r="P717" s="72">
        <f>IF(Table157[[#This Row],[Payment_Status]]="Unpaid",1,0)</f>
        <v>0</v>
      </c>
      <c r="Q717" s="72">
        <f>IF(Table157[[#This Row],[Payment_Status]]="Pending",1,0)</f>
        <v>0</v>
      </c>
      <c r="R717" s="72" t="s">
        <v>29</v>
      </c>
      <c r="S717" s="72" t="s">
        <v>39</v>
      </c>
      <c r="T717" s="76" t="s">
        <v>63</v>
      </c>
    </row>
    <row r="718" spans="5:20" x14ac:dyDescent="0.3">
      <c r="E718" s="71" t="s">
        <v>1401</v>
      </c>
      <c r="F718" s="72" t="s">
        <v>4695</v>
      </c>
      <c r="G718" s="72" t="s">
        <v>6699</v>
      </c>
      <c r="H718" s="72" t="s">
        <v>35</v>
      </c>
      <c r="I718" s="72" t="s">
        <v>8025</v>
      </c>
      <c r="J718" s="72" t="s">
        <v>8020</v>
      </c>
      <c r="K718" s="72">
        <v>964.04</v>
      </c>
      <c r="L718" s="75">
        <v>45599</v>
      </c>
      <c r="M718" s="72" t="str">
        <f>TEXT(Table157[[#This Row],[Billing_Date]],"YYYY")</f>
        <v>2024</v>
      </c>
      <c r="N718" s="72" t="s">
        <v>49</v>
      </c>
      <c r="O718" s="72">
        <f>IF(Table157[[#This Row],[Payment_Status]]="Paid",1,0)</f>
        <v>0</v>
      </c>
      <c r="P718" s="72">
        <f>IF(Table157[[#This Row],[Payment_Status]]="Unpaid",1,0)</f>
        <v>1</v>
      </c>
      <c r="Q718" s="72">
        <f>IF(Table157[[#This Row],[Payment_Status]]="Pending",1,0)</f>
        <v>0</v>
      </c>
      <c r="R718" s="72" t="s">
        <v>43</v>
      </c>
      <c r="S718" s="72" t="s">
        <v>30</v>
      </c>
      <c r="T718" s="76" t="s">
        <v>63</v>
      </c>
    </row>
    <row r="719" spans="5:20" x14ac:dyDescent="0.3">
      <c r="E719" s="71" t="s">
        <v>1403</v>
      </c>
      <c r="F719" s="72" t="s">
        <v>4696</v>
      </c>
      <c r="G719" s="72" t="s">
        <v>6700</v>
      </c>
      <c r="H719" s="72" t="s">
        <v>30</v>
      </c>
      <c r="I719" s="72" t="s">
        <v>8030</v>
      </c>
      <c r="J719" s="72" t="s">
        <v>8023</v>
      </c>
      <c r="K719" s="72">
        <v>1321.6</v>
      </c>
      <c r="L719" s="75">
        <v>45720</v>
      </c>
      <c r="M719" s="72" t="str">
        <f>TEXT(Table157[[#This Row],[Billing_Date]],"YYYY")</f>
        <v>2025</v>
      </c>
      <c r="N719" s="72" t="s">
        <v>37</v>
      </c>
      <c r="O719" s="72">
        <f>IF(Table157[[#This Row],[Payment_Status]]="Paid",1,0)</f>
        <v>0</v>
      </c>
      <c r="P719" s="72">
        <f>IF(Table157[[#This Row],[Payment_Status]]="Unpaid",1,0)</f>
        <v>0</v>
      </c>
      <c r="Q719" s="72">
        <f>IF(Table157[[#This Row],[Payment_Status]]="Pending",1,0)</f>
        <v>1</v>
      </c>
      <c r="R719" s="72" t="s">
        <v>38</v>
      </c>
      <c r="S719" s="72" t="s">
        <v>44</v>
      </c>
      <c r="T719" s="76" t="s">
        <v>45</v>
      </c>
    </row>
    <row r="720" spans="5:20" x14ac:dyDescent="0.3">
      <c r="E720" s="71" t="s">
        <v>1405</v>
      </c>
      <c r="F720" s="72" t="s">
        <v>4697</v>
      </c>
      <c r="G720" s="72" t="s">
        <v>6701</v>
      </c>
      <c r="H720" s="72" t="s">
        <v>35</v>
      </c>
      <c r="I720" s="72" t="s">
        <v>8031</v>
      </c>
      <c r="J720" s="72" t="s">
        <v>8024</v>
      </c>
      <c r="K720" s="72">
        <v>704</v>
      </c>
      <c r="L720" s="75">
        <v>45662</v>
      </c>
      <c r="M720" s="72" t="str">
        <f>TEXT(Table157[[#This Row],[Billing_Date]],"YYYY")</f>
        <v>2025</v>
      </c>
      <c r="N720" s="72" t="s">
        <v>37</v>
      </c>
      <c r="O720" s="72">
        <f>IF(Table157[[#This Row],[Payment_Status]]="Paid",1,0)</f>
        <v>0</v>
      </c>
      <c r="P720" s="72">
        <f>IF(Table157[[#This Row],[Payment_Status]]="Unpaid",1,0)</f>
        <v>0</v>
      </c>
      <c r="Q720" s="72">
        <f>IF(Table157[[#This Row],[Payment_Status]]="Pending",1,0)</f>
        <v>1</v>
      </c>
      <c r="R720" s="72" t="s">
        <v>43</v>
      </c>
      <c r="S720" s="72" t="s">
        <v>39</v>
      </c>
      <c r="T720" s="76" t="s">
        <v>31</v>
      </c>
    </row>
    <row r="721" spans="5:20" x14ac:dyDescent="0.3">
      <c r="E721" s="71" t="s">
        <v>1407</v>
      </c>
      <c r="F721" s="72" t="s">
        <v>4698</v>
      </c>
      <c r="G721" s="72" t="s">
        <v>6702</v>
      </c>
      <c r="H721" s="72" t="s">
        <v>35</v>
      </c>
      <c r="I721" s="72" t="s">
        <v>8028</v>
      </c>
      <c r="J721" s="72" t="s">
        <v>8022</v>
      </c>
      <c r="K721" s="72">
        <v>2751.13</v>
      </c>
      <c r="L721" s="75">
        <v>45812</v>
      </c>
      <c r="M721" s="72" t="str">
        <f>TEXT(Table157[[#This Row],[Billing_Date]],"YYYY")</f>
        <v>2025</v>
      </c>
      <c r="N721" s="72" t="s">
        <v>28</v>
      </c>
      <c r="O721" s="72">
        <f>IF(Table157[[#This Row],[Payment_Status]]="Paid",1,0)</f>
        <v>1</v>
      </c>
      <c r="P721" s="72">
        <f>IF(Table157[[#This Row],[Payment_Status]]="Unpaid",1,0)</f>
        <v>0</v>
      </c>
      <c r="Q721" s="72">
        <f>IF(Table157[[#This Row],[Payment_Status]]="Pending",1,0)</f>
        <v>0</v>
      </c>
      <c r="R721" s="72" t="s">
        <v>43</v>
      </c>
      <c r="S721" s="72" t="s">
        <v>30</v>
      </c>
      <c r="T721" s="76" t="s">
        <v>85</v>
      </c>
    </row>
    <row r="722" spans="5:20" x14ac:dyDescent="0.3">
      <c r="E722" s="71" t="s">
        <v>1409</v>
      </c>
      <c r="F722" s="72" t="s">
        <v>4699</v>
      </c>
      <c r="G722" s="72" t="s">
        <v>6703</v>
      </c>
      <c r="H722" s="72" t="s">
        <v>26</v>
      </c>
      <c r="I722" s="72" t="s">
        <v>8027</v>
      </c>
      <c r="J722" s="72" t="s">
        <v>8022</v>
      </c>
      <c r="K722" s="72">
        <v>1805.76</v>
      </c>
      <c r="L722" s="75">
        <v>45756</v>
      </c>
      <c r="M722" s="72" t="str">
        <f>TEXT(Table157[[#This Row],[Billing_Date]],"YYYY")</f>
        <v>2025</v>
      </c>
      <c r="N722" s="72" t="s">
        <v>49</v>
      </c>
      <c r="O722" s="72">
        <f>IF(Table157[[#This Row],[Payment_Status]]="Paid",1,0)</f>
        <v>0</v>
      </c>
      <c r="P722" s="72">
        <f>IF(Table157[[#This Row],[Payment_Status]]="Unpaid",1,0)</f>
        <v>1</v>
      </c>
      <c r="Q722" s="72">
        <f>IF(Table157[[#This Row],[Payment_Status]]="Pending",1,0)</f>
        <v>0</v>
      </c>
      <c r="R722" s="72" t="s">
        <v>43</v>
      </c>
      <c r="S722" s="72" t="s">
        <v>44</v>
      </c>
      <c r="T722" s="76" t="s">
        <v>45</v>
      </c>
    </row>
    <row r="723" spans="5:20" x14ac:dyDescent="0.3">
      <c r="E723" s="71" t="s">
        <v>1411</v>
      </c>
      <c r="F723" s="72" t="s">
        <v>4700</v>
      </c>
      <c r="G723" s="72" t="s">
        <v>6704</v>
      </c>
      <c r="H723" s="72" t="s">
        <v>26</v>
      </c>
      <c r="I723" s="72" t="s">
        <v>8031</v>
      </c>
      <c r="J723" s="72" t="s">
        <v>8024</v>
      </c>
      <c r="K723" s="72">
        <v>3355.97</v>
      </c>
      <c r="L723" s="75">
        <v>45840</v>
      </c>
      <c r="M723" s="72" t="str">
        <f>TEXT(Table157[[#This Row],[Billing_Date]],"YYYY")</f>
        <v>2025</v>
      </c>
      <c r="N723" s="72" t="s">
        <v>37</v>
      </c>
      <c r="O723" s="72">
        <f>IF(Table157[[#This Row],[Payment_Status]]="Paid",1,0)</f>
        <v>0</v>
      </c>
      <c r="P723" s="72">
        <f>IF(Table157[[#This Row],[Payment_Status]]="Unpaid",1,0)</f>
        <v>0</v>
      </c>
      <c r="Q723" s="72">
        <f>IF(Table157[[#This Row],[Payment_Status]]="Pending",1,0)</f>
        <v>1</v>
      </c>
      <c r="R723" s="72" t="s">
        <v>58</v>
      </c>
      <c r="S723" s="72" t="s">
        <v>44</v>
      </c>
      <c r="T723" s="76" t="s">
        <v>51</v>
      </c>
    </row>
    <row r="724" spans="5:20" x14ac:dyDescent="0.3">
      <c r="E724" s="71" t="s">
        <v>1413</v>
      </c>
      <c r="F724" s="72" t="s">
        <v>4701</v>
      </c>
      <c r="G724" s="72" t="s">
        <v>6705</v>
      </c>
      <c r="H724" s="72" t="s">
        <v>35</v>
      </c>
      <c r="I724" s="72" t="s">
        <v>8030</v>
      </c>
      <c r="J724" s="72" t="s">
        <v>8023</v>
      </c>
      <c r="K724" s="72">
        <v>1591.06</v>
      </c>
      <c r="L724" s="75">
        <v>45729</v>
      </c>
      <c r="M724" s="72" t="str">
        <f>TEXT(Table157[[#This Row],[Billing_Date]],"YYYY")</f>
        <v>2025</v>
      </c>
      <c r="N724" s="72" t="s">
        <v>37</v>
      </c>
      <c r="O724" s="72">
        <f>IF(Table157[[#This Row],[Payment_Status]]="Paid",1,0)</f>
        <v>0</v>
      </c>
      <c r="P724" s="72">
        <f>IF(Table157[[#This Row],[Payment_Status]]="Unpaid",1,0)</f>
        <v>0</v>
      </c>
      <c r="Q724" s="72">
        <f>IF(Table157[[#This Row],[Payment_Status]]="Pending",1,0)</f>
        <v>1</v>
      </c>
      <c r="R724" s="72" t="s">
        <v>38</v>
      </c>
      <c r="S724" s="72" t="s">
        <v>30</v>
      </c>
      <c r="T724" s="76" t="s">
        <v>63</v>
      </c>
    </row>
    <row r="725" spans="5:20" x14ac:dyDescent="0.3">
      <c r="E725" s="71" t="s">
        <v>1415</v>
      </c>
      <c r="F725" s="72" t="s">
        <v>4702</v>
      </c>
      <c r="G725" s="72" t="s">
        <v>6706</v>
      </c>
      <c r="H725" s="72" t="s">
        <v>30</v>
      </c>
      <c r="I725" s="72" t="s">
        <v>8028</v>
      </c>
      <c r="J725" s="72" t="s">
        <v>8022</v>
      </c>
      <c r="K725" s="72">
        <v>814.21</v>
      </c>
      <c r="L725" s="75">
        <v>45850</v>
      </c>
      <c r="M725" s="72" t="str">
        <f>TEXT(Table157[[#This Row],[Billing_Date]],"YYYY")</f>
        <v>2025</v>
      </c>
      <c r="N725" s="72" t="s">
        <v>49</v>
      </c>
      <c r="O725" s="72">
        <f>IF(Table157[[#This Row],[Payment_Status]]="Paid",1,0)</f>
        <v>0</v>
      </c>
      <c r="P725" s="72">
        <f>IF(Table157[[#This Row],[Payment_Status]]="Unpaid",1,0)</f>
        <v>1</v>
      </c>
      <c r="Q725" s="72">
        <f>IF(Table157[[#This Row],[Payment_Status]]="Pending",1,0)</f>
        <v>0</v>
      </c>
      <c r="R725" s="72" t="s">
        <v>29</v>
      </c>
      <c r="S725" s="72" t="s">
        <v>30</v>
      </c>
      <c r="T725" s="76" t="s">
        <v>51</v>
      </c>
    </row>
    <row r="726" spans="5:20" x14ac:dyDescent="0.3">
      <c r="E726" s="71" t="s">
        <v>1417</v>
      </c>
      <c r="F726" s="72" t="s">
        <v>4703</v>
      </c>
      <c r="G726" s="72" t="s">
        <v>6707</v>
      </c>
      <c r="H726" s="72" t="s">
        <v>30</v>
      </c>
      <c r="I726" s="72" t="s">
        <v>8030</v>
      </c>
      <c r="J726" s="72" t="s">
        <v>8023</v>
      </c>
      <c r="K726" s="72">
        <v>168.41</v>
      </c>
      <c r="L726" s="75">
        <v>45675</v>
      </c>
      <c r="M726" s="72" t="str">
        <f>TEXT(Table157[[#This Row],[Billing_Date]],"YYYY")</f>
        <v>2025</v>
      </c>
      <c r="N726" s="72" t="s">
        <v>37</v>
      </c>
      <c r="O726" s="72">
        <f>IF(Table157[[#This Row],[Payment_Status]]="Paid",1,0)</f>
        <v>0</v>
      </c>
      <c r="P726" s="72">
        <f>IF(Table157[[#This Row],[Payment_Status]]="Unpaid",1,0)</f>
        <v>0</v>
      </c>
      <c r="Q726" s="72">
        <f>IF(Table157[[#This Row],[Payment_Status]]="Pending",1,0)</f>
        <v>1</v>
      </c>
      <c r="R726" s="72" t="s">
        <v>29</v>
      </c>
      <c r="S726" s="72" t="s">
        <v>39</v>
      </c>
      <c r="T726" s="76" t="s">
        <v>31</v>
      </c>
    </row>
    <row r="727" spans="5:20" x14ac:dyDescent="0.3">
      <c r="E727" s="71" t="s">
        <v>1419</v>
      </c>
      <c r="F727" s="72" t="s">
        <v>4704</v>
      </c>
      <c r="G727" s="72" t="s">
        <v>6708</v>
      </c>
      <c r="H727" s="72" t="s">
        <v>35</v>
      </c>
      <c r="I727" s="72" t="s">
        <v>8030</v>
      </c>
      <c r="J727" s="72" t="s">
        <v>8023</v>
      </c>
      <c r="K727" s="72">
        <v>190.73</v>
      </c>
      <c r="L727" s="75">
        <v>45755</v>
      </c>
      <c r="M727" s="72" t="str">
        <f>TEXT(Table157[[#This Row],[Billing_Date]],"YYYY")</f>
        <v>2025</v>
      </c>
      <c r="N727" s="72" t="s">
        <v>49</v>
      </c>
      <c r="O727" s="72">
        <f>IF(Table157[[#This Row],[Payment_Status]]="Paid",1,0)</f>
        <v>0</v>
      </c>
      <c r="P727" s="72">
        <f>IF(Table157[[#This Row],[Payment_Status]]="Unpaid",1,0)</f>
        <v>1</v>
      </c>
      <c r="Q727" s="72">
        <f>IF(Table157[[#This Row],[Payment_Status]]="Pending",1,0)</f>
        <v>0</v>
      </c>
      <c r="R727" s="72" t="s">
        <v>58</v>
      </c>
      <c r="S727" s="72" t="s">
        <v>44</v>
      </c>
      <c r="T727" s="76" t="s">
        <v>31</v>
      </c>
    </row>
    <row r="728" spans="5:20" x14ac:dyDescent="0.3">
      <c r="E728" s="71" t="s">
        <v>1421</v>
      </c>
      <c r="F728" s="72" t="s">
        <v>4705</v>
      </c>
      <c r="G728" s="72" t="s">
        <v>6709</v>
      </c>
      <c r="H728" s="72" t="s">
        <v>26</v>
      </c>
      <c r="I728" s="72" t="s">
        <v>8029</v>
      </c>
      <c r="J728" s="72" t="s">
        <v>8020</v>
      </c>
      <c r="K728" s="72">
        <v>2766.42</v>
      </c>
      <c r="L728" s="75">
        <v>45683</v>
      </c>
      <c r="M728" s="72" t="str">
        <f>TEXT(Table157[[#This Row],[Billing_Date]],"YYYY")</f>
        <v>2025</v>
      </c>
      <c r="N728" s="72" t="s">
        <v>37</v>
      </c>
      <c r="O728" s="72">
        <f>IF(Table157[[#This Row],[Payment_Status]]="Paid",1,0)</f>
        <v>0</v>
      </c>
      <c r="P728" s="72">
        <f>IF(Table157[[#This Row],[Payment_Status]]="Unpaid",1,0)</f>
        <v>0</v>
      </c>
      <c r="Q728" s="72">
        <f>IF(Table157[[#This Row],[Payment_Status]]="Pending",1,0)</f>
        <v>1</v>
      </c>
      <c r="R728" s="72" t="s">
        <v>50</v>
      </c>
      <c r="S728" s="72" t="s">
        <v>44</v>
      </c>
      <c r="T728" s="76" t="s">
        <v>85</v>
      </c>
    </row>
    <row r="729" spans="5:20" x14ac:dyDescent="0.3">
      <c r="E729" s="71" t="s">
        <v>1423</v>
      </c>
      <c r="F729" s="72" t="s">
        <v>4706</v>
      </c>
      <c r="G729" s="72" t="s">
        <v>6710</v>
      </c>
      <c r="H729" s="72" t="s">
        <v>30</v>
      </c>
      <c r="I729" s="72" t="s">
        <v>8031</v>
      </c>
      <c r="J729" s="72" t="s">
        <v>8024</v>
      </c>
      <c r="K729" s="72">
        <v>3275.09</v>
      </c>
      <c r="L729" s="75">
        <v>45635</v>
      </c>
      <c r="M729" s="72" t="str">
        <f>TEXT(Table157[[#This Row],[Billing_Date]],"YYYY")</f>
        <v>2024</v>
      </c>
      <c r="N729" s="72" t="s">
        <v>28</v>
      </c>
      <c r="O729" s="72">
        <f>IF(Table157[[#This Row],[Payment_Status]]="Paid",1,0)</f>
        <v>1</v>
      </c>
      <c r="P729" s="72">
        <f>IF(Table157[[#This Row],[Payment_Status]]="Unpaid",1,0)</f>
        <v>0</v>
      </c>
      <c r="Q729" s="72">
        <f>IF(Table157[[#This Row],[Payment_Status]]="Pending",1,0)</f>
        <v>0</v>
      </c>
      <c r="R729" s="72" t="s">
        <v>43</v>
      </c>
      <c r="S729" s="72" t="s">
        <v>30</v>
      </c>
      <c r="T729" s="76" t="s">
        <v>51</v>
      </c>
    </row>
    <row r="730" spans="5:20" x14ac:dyDescent="0.3">
      <c r="E730" s="71" t="s">
        <v>1425</v>
      </c>
      <c r="F730" s="72" t="s">
        <v>4707</v>
      </c>
      <c r="G730" s="72" t="s">
        <v>6711</v>
      </c>
      <c r="H730" s="72" t="s">
        <v>30</v>
      </c>
      <c r="I730" s="72" t="s">
        <v>8030</v>
      </c>
      <c r="J730" s="72" t="s">
        <v>8023</v>
      </c>
      <c r="K730" s="72">
        <v>730.18</v>
      </c>
      <c r="L730" s="75">
        <v>45690</v>
      </c>
      <c r="M730" s="72" t="str">
        <f>TEXT(Table157[[#This Row],[Billing_Date]],"YYYY")</f>
        <v>2025</v>
      </c>
      <c r="N730" s="72" t="s">
        <v>28</v>
      </c>
      <c r="O730" s="72">
        <f>IF(Table157[[#This Row],[Payment_Status]]="Paid",1,0)</f>
        <v>1</v>
      </c>
      <c r="P730" s="72">
        <f>IF(Table157[[#This Row],[Payment_Status]]="Unpaid",1,0)</f>
        <v>0</v>
      </c>
      <c r="Q730" s="72">
        <f>IF(Table157[[#This Row],[Payment_Status]]="Pending",1,0)</f>
        <v>0</v>
      </c>
      <c r="R730" s="72" t="s">
        <v>29</v>
      </c>
      <c r="S730" s="72" t="s">
        <v>30</v>
      </c>
      <c r="T730" s="76" t="s">
        <v>45</v>
      </c>
    </row>
    <row r="731" spans="5:20" x14ac:dyDescent="0.3">
      <c r="E731" s="71" t="s">
        <v>2988</v>
      </c>
      <c r="F731" s="72" t="s">
        <v>4708</v>
      </c>
      <c r="G731" s="72" t="s">
        <v>6712</v>
      </c>
      <c r="H731" s="72" t="s">
        <v>35</v>
      </c>
      <c r="I731" s="72" t="s">
        <v>8026</v>
      </c>
      <c r="J731" s="72" t="s">
        <v>8021</v>
      </c>
      <c r="K731" s="72">
        <v>2578.12</v>
      </c>
      <c r="L731" s="75">
        <v>45759</v>
      </c>
      <c r="M731" s="72" t="str">
        <f>TEXT(Table157[[#This Row],[Billing_Date]],"YYYY")</f>
        <v>2025</v>
      </c>
      <c r="N731" s="72" t="s">
        <v>28</v>
      </c>
      <c r="O731" s="72">
        <f>IF(Table157[[#This Row],[Payment_Status]]="Paid",1,0)</f>
        <v>1</v>
      </c>
      <c r="P731" s="72">
        <f>IF(Table157[[#This Row],[Payment_Status]]="Unpaid",1,0)</f>
        <v>0</v>
      </c>
      <c r="Q731" s="72">
        <f>IF(Table157[[#This Row],[Payment_Status]]="Pending",1,0)</f>
        <v>0</v>
      </c>
      <c r="R731" s="72" t="s">
        <v>50</v>
      </c>
      <c r="S731" s="72" t="s">
        <v>44</v>
      </c>
      <c r="T731" s="76" t="s">
        <v>45</v>
      </c>
    </row>
    <row r="732" spans="5:20" x14ac:dyDescent="0.3">
      <c r="E732" s="71" t="s">
        <v>1429</v>
      </c>
      <c r="F732" s="72" t="s">
        <v>4709</v>
      </c>
      <c r="G732" s="72" t="s">
        <v>6713</v>
      </c>
      <c r="H732" s="72" t="s">
        <v>26</v>
      </c>
      <c r="I732" s="72" t="s">
        <v>8031</v>
      </c>
      <c r="J732" s="72" t="s">
        <v>8024</v>
      </c>
      <c r="K732" s="72">
        <v>1207.21</v>
      </c>
      <c r="L732" s="75">
        <v>45852</v>
      </c>
      <c r="M732" s="72" t="str">
        <f>TEXT(Table157[[#This Row],[Billing_Date]],"YYYY")</f>
        <v>2025</v>
      </c>
      <c r="N732" s="72" t="s">
        <v>49</v>
      </c>
      <c r="O732" s="72">
        <f>IF(Table157[[#This Row],[Payment_Status]]="Paid",1,0)</f>
        <v>0</v>
      </c>
      <c r="P732" s="72">
        <f>IF(Table157[[#This Row],[Payment_Status]]="Unpaid",1,0)</f>
        <v>1</v>
      </c>
      <c r="Q732" s="72">
        <f>IF(Table157[[#This Row],[Payment_Status]]="Pending",1,0)</f>
        <v>0</v>
      </c>
      <c r="R732" s="72" t="s">
        <v>50</v>
      </c>
      <c r="S732" s="72" t="s">
        <v>44</v>
      </c>
      <c r="T732" s="76" t="s">
        <v>31</v>
      </c>
    </row>
    <row r="733" spans="5:20" x14ac:dyDescent="0.3">
      <c r="E733" s="71" t="s">
        <v>1431</v>
      </c>
      <c r="F733" s="72" t="s">
        <v>4710</v>
      </c>
      <c r="G733" s="72" t="s">
        <v>6714</v>
      </c>
      <c r="H733" s="72" t="s">
        <v>26</v>
      </c>
      <c r="I733" s="72" t="s">
        <v>8027</v>
      </c>
      <c r="J733" s="72" t="s">
        <v>8022</v>
      </c>
      <c r="K733" s="72">
        <v>2363.0100000000002</v>
      </c>
      <c r="L733" s="75">
        <v>45750</v>
      </c>
      <c r="M733" s="72" t="str">
        <f>TEXT(Table157[[#This Row],[Billing_Date]],"YYYY")</f>
        <v>2025</v>
      </c>
      <c r="N733" s="72" t="s">
        <v>28</v>
      </c>
      <c r="O733" s="72">
        <f>IF(Table157[[#This Row],[Payment_Status]]="Paid",1,0)</f>
        <v>1</v>
      </c>
      <c r="P733" s="72">
        <f>IF(Table157[[#This Row],[Payment_Status]]="Unpaid",1,0)</f>
        <v>0</v>
      </c>
      <c r="Q733" s="72">
        <f>IF(Table157[[#This Row],[Payment_Status]]="Pending",1,0)</f>
        <v>0</v>
      </c>
      <c r="R733" s="72" t="s">
        <v>50</v>
      </c>
      <c r="S733" s="72" t="s">
        <v>44</v>
      </c>
      <c r="T733" s="76" t="s">
        <v>51</v>
      </c>
    </row>
    <row r="734" spans="5:20" x14ac:dyDescent="0.3">
      <c r="E734" s="71" t="s">
        <v>1433</v>
      </c>
      <c r="F734" s="72" t="s">
        <v>4711</v>
      </c>
      <c r="G734" s="72" t="s">
        <v>6715</v>
      </c>
      <c r="H734" s="72" t="s">
        <v>30</v>
      </c>
      <c r="I734" s="72" t="s">
        <v>8029</v>
      </c>
      <c r="J734" s="72" t="s">
        <v>8020</v>
      </c>
      <c r="K734" s="72">
        <v>1172.9100000000001</v>
      </c>
      <c r="L734" s="75">
        <v>45812</v>
      </c>
      <c r="M734" s="72" t="str">
        <f>TEXT(Table157[[#This Row],[Billing_Date]],"YYYY")</f>
        <v>2025</v>
      </c>
      <c r="N734" s="72" t="s">
        <v>37</v>
      </c>
      <c r="O734" s="72">
        <f>IF(Table157[[#This Row],[Payment_Status]]="Paid",1,0)</f>
        <v>0</v>
      </c>
      <c r="P734" s="72">
        <f>IF(Table157[[#This Row],[Payment_Status]]="Unpaid",1,0)</f>
        <v>0</v>
      </c>
      <c r="Q734" s="72">
        <f>IF(Table157[[#This Row],[Payment_Status]]="Pending",1,0)</f>
        <v>1</v>
      </c>
      <c r="R734" s="72" t="s">
        <v>50</v>
      </c>
      <c r="S734" s="72" t="s">
        <v>44</v>
      </c>
      <c r="T734" s="76" t="s">
        <v>45</v>
      </c>
    </row>
    <row r="735" spans="5:20" x14ac:dyDescent="0.3">
      <c r="E735" s="71" t="s">
        <v>1435</v>
      </c>
      <c r="F735" s="72" t="s">
        <v>4712</v>
      </c>
      <c r="G735" s="72" t="s">
        <v>6716</v>
      </c>
      <c r="H735" s="72" t="s">
        <v>26</v>
      </c>
      <c r="I735" s="72" t="s">
        <v>8027</v>
      </c>
      <c r="J735" s="72" t="s">
        <v>8022</v>
      </c>
      <c r="K735" s="72">
        <v>2414.1999999999998</v>
      </c>
      <c r="L735" s="75">
        <v>45554</v>
      </c>
      <c r="M735" s="72" t="str">
        <f>TEXT(Table157[[#This Row],[Billing_Date]],"YYYY")</f>
        <v>2024</v>
      </c>
      <c r="N735" s="72" t="s">
        <v>37</v>
      </c>
      <c r="O735" s="72">
        <f>IF(Table157[[#This Row],[Payment_Status]]="Paid",1,0)</f>
        <v>0</v>
      </c>
      <c r="P735" s="72">
        <f>IF(Table157[[#This Row],[Payment_Status]]="Unpaid",1,0)</f>
        <v>0</v>
      </c>
      <c r="Q735" s="72">
        <f>IF(Table157[[#This Row],[Payment_Status]]="Pending",1,0)</f>
        <v>1</v>
      </c>
      <c r="R735" s="72" t="s">
        <v>50</v>
      </c>
      <c r="S735" s="72" t="s">
        <v>44</v>
      </c>
      <c r="T735" s="76" t="s">
        <v>63</v>
      </c>
    </row>
    <row r="736" spans="5:20" x14ac:dyDescent="0.3">
      <c r="E736" s="71" t="s">
        <v>710</v>
      </c>
      <c r="F736" s="72" t="s">
        <v>4713</v>
      </c>
      <c r="G736" s="72" t="s">
        <v>6717</v>
      </c>
      <c r="H736" s="72" t="s">
        <v>26</v>
      </c>
      <c r="I736" s="72" t="s">
        <v>8027</v>
      </c>
      <c r="J736" s="72" t="s">
        <v>8022</v>
      </c>
      <c r="K736" s="72">
        <v>2647.99</v>
      </c>
      <c r="L736" s="75">
        <v>45744</v>
      </c>
      <c r="M736" s="72" t="str">
        <f>TEXT(Table157[[#This Row],[Billing_Date]],"YYYY")</f>
        <v>2025</v>
      </c>
      <c r="N736" s="72" t="s">
        <v>49</v>
      </c>
      <c r="O736" s="72">
        <f>IF(Table157[[#This Row],[Payment_Status]]="Paid",1,0)</f>
        <v>0</v>
      </c>
      <c r="P736" s="72">
        <f>IF(Table157[[#This Row],[Payment_Status]]="Unpaid",1,0)</f>
        <v>1</v>
      </c>
      <c r="Q736" s="72">
        <f>IF(Table157[[#This Row],[Payment_Status]]="Pending",1,0)</f>
        <v>0</v>
      </c>
      <c r="R736" s="72" t="s">
        <v>29</v>
      </c>
      <c r="S736" s="72" t="s">
        <v>39</v>
      </c>
      <c r="T736" s="76" t="s">
        <v>85</v>
      </c>
    </row>
    <row r="737" spans="5:20" x14ac:dyDescent="0.3">
      <c r="E737" s="71" t="s">
        <v>1439</v>
      </c>
      <c r="F737" s="72" t="s">
        <v>4714</v>
      </c>
      <c r="G737" s="72" t="s">
        <v>6718</v>
      </c>
      <c r="H737" s="72" t="s">
        <v>35</v>
      </c>
      <c r="I737" s="72" t="s">
        <v>8031</v>
      </c>
      <c r="J737" s="72" t="s">
        <v>8024</v>
      </c>
      <c r="K737" s="72">
        <v>803.77</v>
      </c>
      <c r="L737" s="75">
        <v>45598</v>
      </c>
      <c r="M737" s="72" t="str">
        <f>TEXT(Table157[[#This Row],[Billing_Date]],"YYYY")</f>
        <v>2024</v>
      </c>
      <c r="N737" s="72" t="s">
        <v>49</v>
      </c>
      <c r="O737" s="72">
        <f>IF(Table157[[#This Row],[Payment_Status]]="Paid",1,0)</f>
        <v>0</v>
      </c>
      <c r="P737" s="72">
        <f>IF(Table157[[#This Row],[Payment_Status]]="Unpaid",1,0)</f>
        <v>1</v>
      </c>
      <c r="Q737" s="72">
        <f>IF(Table157[[#This Row],[Payment_Status]]="Pending",1,0)</f>
        <v>0</v>
      </c>
      <c r="R737" s="72" t="s">
        <v>43</v>
      </c>
      <c r="S737" s="72" t="s">
        <v>39</v>
      </c>
      <c r="T737" s="76" t="s">
        <v>63</v>
      </c>
    </row>
    <row r="738" spans="5:20" x14ac:dyDescent="0.3">
      <c r="E738" s="71" t="s">
        <v>1441</v>
      </c>
      <c r="F738" s="72" t="s">
        <v>4715</v>
      </c>
      <c r="G738" s="72" t="s">
        <v>6719</v>
      </c>
      <c r="H738" s="72" t="s">
        <v>35</v>
      </c>
      <c r="I738" s="72" t="s">
        <v>8028</v>
      </c>
      <c r="J738" s="72" t="s">
        <v>8022</v>
      </c>
      <c r="K738" s="72">
        <v>2505.3200000000002</v>
      </c>
      <c r="L738" s="75">
        <v>45763</v>
      </c>
      <c r="M738" s="72" t="str">
        <f>TEXT(Table157[[#This Row],[Billing_Date]],"YYYY")</f>
        <v>2025</v>
      </c>
      <c r="N738" s="72" t="s">
        <v>49</v>
      </c>
      <c r="O738" s="72">
        <f>IF(Table157[[#This Row],[Payment_Status]]="Paid",1,0)</f>
        <v>0</v>
      </c>
      <c r="P738" s="72">
        <f>IF(Table157[[#This Row],[Payment_Status]]="Unpaid",1,0)</f>
        <v>1</v>
      </c>
      <c r="Q738" s="72">
        <f>IF(Table157[[#This Row],[Payment_Status]]="Pending",1,0)</f>
        <v>0</v>
      </c>
      <c r="R738" s="72" t="s">
        <v>43</v>
      </c>
      <c r="S738" s="72" t="s">
        <v>30</v>
      </c>
      <c r="T738" s="76" t="s">
        <v>85</v>
      </c>
    </row>
    <row r="739" spans="5:20" x14ac:dyDescent="0.3">
      <c r="E739" s="71" t="s">
        <v>1443</v>
      </c>
      <c r="F739" s="72" t="s">
        <v>4716</v>
      </c>
      <c r="G739" s="72" t="s">
        <v>6720</v>
      </c>
      <c r="H739" s="72" t="s">
        <v>26</v>
      </c>
      <c r="I739" s="72" t="s">
        <v>8030</v>
      </c>
      <c r="J739" s="72" t="s">
        <v>8023</v>
      </c>
      <c r="K739" s="72">
        <v>382.37</v>
      </c>
      <c r="L739" s="75">
        <v>45776</v>
      </c>
      <c r="M739" s="72" t="str">
        <f>TEXT(Table157[[#This Row],[Billing_Date]],"YYYY")</f>
        <v>2025</v>
      </c>
      <c r="N739" s="72" t="s">
        <v>28</v>
      </c>
      <c r="O739" s="72">
        <f>IF(Table157[[#This Row],[Payment_Status]]="Paid",1,0)</f>
        <v>1</v>
      </c>
      <c r="P739" s="72">
        <f>IF(Table157[[#This Row],[Payment_Status]]="Unpaid",1,0)</f>
        <v>0</v>
      </c>
      <c r="Q739" s="72">
        <f>IF(Table157[[#This Row],[Payment_Status]]="Pending",1,0)</f>
        <v>0</v>
      </c>
      <c r="R739" s="72" t="s">
        <v>58</v>
      </c>
      <c r="S739" s="72" t="s">
        <v>44</v>
      </c>
      <c r="T739" s="76" t="s">
        <v>63</v>
      </c>
    </row>
    <row r="740" spans="5:20" x14ac:dyDescent="0.3">
      <c r="E740" s="71" t="s">
        <v>1445</v>
      </c>
      <c r="F740" s="72" t="s">
        <v>4717</v>
      </c>
      <c r="G740" s="72" t="s">
        <v>6721</v>
      </c>
      <c r="H740" s="72" t="s">
        <v>26</v>
      </c>
      <c r="I740" s="72" t="s">
        <v>8027</v>
      </c>
      <c r="J740" s="72" t="s">
        <v>8022</v>
      </c>
      <c r="K740" s="72">
        <v>1406.88</v>
      </c>
      <c r="L740" s="75">
        <v>45540</v>
      </c>
      <c r="M740" s="72" t="str">
        <f>TEXT(Table157[[#This Row],[Billing_Date]],"YYYY")</f>
        <v>2024</v>
      </c>
      <c r="N740" s="72" t="s">
        <v>28</v>
      </c>
      <c r="O740" s="72">
        <f>IF(Table157[[#This Row],[Payment_Status]]="Paid",1,0)</f>
        <v>1</v>
      </c>
      <c r="P740" s="72">
        <f>IF(Table157[[#This Row],[Payment_Status]]="Unpaid",1,0)</f>
        <v>0</v>
      </c>
      <c r="Q740" s="72">
        <f>IF(Table157[[#This Row],[Payment_Status]]="Pending",1,0)</f>
        <v>0</v>
      </c>
      <c r="R740" s="72" t="s">
        <v>58</v>
      </c>
      <c r="S740" s="72" t="s">
        <v>39</v>
      </c>
      <c r="T740" s="76" t="s">
        <v>63</v>
      </c>
    </row>
    <row r="741" spans="5:20" x14ac:dyDescent="0.3">
      <c r="E741" s="71" t="s">
        <v>1447</v>
      </c>
      <c r="F741" s="72" t="s">
        <v>4718</v>
      </c>
      <c r="G741" s="72" t="s">
        <v>6722</v>
      </c>
      <c r="H741" s="72" t="s">
        <v>26</v>
      </c>
      <c r="I741" s="72" t="s">
        <v>8025</v>
      </c>
      <c r="J741" s="72" t="s">
        <v>8020</v>
      </c>
      <c r="K741" s="72">
        <v>136.65</v>
      </c>
      <c r="L741" s="75">
        <v>45819</v>
      </c>
      <c r="M741" s="72" t="str">
        <f>TEXT(Table157[[#This Row],[Billing_Date]],"YYYY")</f>
        <v>2025</v>
      </c>
      <c r="N741" s="72" t="s">
        <v>49</v>
      </c>
      <c r="O741" s="72">
        <f>IF(Table157[[#This Row],[Payment_Status]]="Paid",1,0)</f>
        <v>0</v>
      </c>
      <c r="P741" s="72">
        <f>IF(Table157[[#This Row],[Payment_Status]]="Unpaid",1,0)</f>
        <v>1</v>
      </c>
      <c r="Q741" s="72">
        <f>IF(Table157[[#This Row],[Payment_Status]]="Pending",1,0)</f>
        <v>0</v>
      </c>
      <c r="R741" s="72" t="s">
        <v>50</v>
      </c>
      <c r="S741" s="72" t="s">
        <v>30</v>
      </c>
      <c r="T741" s="76" t="s">
        <v>85</v>
      </c>
    </row>
    <row r="742" spans="5:20" x14ac:dyDescent="0.3">
      <c r="E742" s="71" t="s">
        <v>1449</v>
      </c>
      <c r="F742" s="72" t="s">
        <v>4719</v>
      </c>
      <c r="G742" s="72" t="s">
        <v>6723</v>
      </c>
      <c r="H742" s="72" t="s">
        <v>35</v>
      </c>
      <c r="I742" s="72" t="s">
        <v>8029</v>
      </c>
      <c r="J742" s="72" t="s">
        <v>8020</v>
      </c>
      <c r="K742" s="72">
        <v>614.5</v>
      </c>
      <c r="L742" s="75">
        <v>45767</v>
      </c>
      <c r="M742" s="72" t="str">
        <f>TEXT(Table157[[#This Row],[Billing_Date]],"YYYY")</f>
        <v>2025</v>
      </c>
      <c r="N742" s="72" t="s">
        <v>28</v>
      </c>
      <c r="O742" s="72">
        <f>IF(Table157[[#This Row],[Payment_Status]]="Paid",1,0)</f>
        <v>1</v>
      </c>
      <c r="P742" s="72">
        <f>IF(Table157[[#This Row],[Payment_Status]]="Unpaid",1,0)</f>
        <v>0</v>
      </c>
      <c r="Q742" s="72">
        <f>IF(Table157[[#This Row],[Payment_Status]]="Pending",1,0)</f>
        <v>0</v>
      </c>
      <c r="R742" s="72" t="s">
        <v>43</v>
      </c>
      <c r="S742" s="72" t="s">
        <v>44</v>
      </c>
      <c r="T742" s="76" t="s">
        <v>51</v>
      </c>
    </row>
    <row r="743" spans="5:20" x14ac:dyDescent="0.3">
      <c r="E743" s="71" t="s">
        <v>1451</v>
      </c>
      <c r="F743" s="72" t="s">
        <v>4720</v>
      </c>
      <c r="G743" s="72" t="s">
        <v>6724</v>
      </c>
      <c r="H743" s="72" t="s">
        <v>26</v>
      </c>
      <c r="I743" s="72" t="s">
        <v>8026</v>
      </c>
      <c r="J743" s="72" t="s">
        <v>8021</v>
      </c>
      <c r="K743" s="72">
        <v>3325.03</v>
      </c>
      <c r="L743" s="75">
        <v>45737</v>
      </c>
      <c r="M743" s="72" t="str">
        <f>TEXT(Table157[[#This Row],[Billing_Date]],"YYYY")</f>
        <v>2025</v>
      </c>
      <c r="N743" s="72" t="s">
        <v>49</v>
      </c>
      <c r="O743" s="72">
        <f>IF(Table157[[#This Row],[Payment_Status]]="Paid",1,0)</f>
        <v>0</v>
      </c>
      <c r="P743" s="72">
        <f>IF(Table157[[#This Row],[Payment_Status]]="Unpaid",1,0)</f>
        <v>1</v>
      </c>
      <c r="Q743" s="72">
        <f>IF(Table157[[#This Row],[Payment_Status]]="Pending",1,0)</f>
        <v>0</v>
      </c>
      <c r="R743" s="72" t="s">
        <v>58</v>
      </c>
      <c r="S743" s="72" t="s">
        <v>39</v>
      </c>
      <c r="T743" s="76" t="s">
        <v>31</v>
      </c>
    </row>
    <row r="744" spans="5:20" x14ac:dyDescent="0.3">
      <c r="E744" s="71" t="s">
        <v>1453</v>
      </c>
      <c r="F744" s="72" t="s">
        <v>4721</v>
      </c>
      <c r="G744" s="72" t="s">
        <v>6725</v>
      </c>
      <c r="H744" s="72" t="s">
        <v>35</v>
      </c>
      <c r="I744" s="72" t="s">
        <v>8029</v>
      </c>
      <c r="J744" s="72" t="s">
        <v>8020</v>
      </c>
      <c r="K744" s="72">
        <v>119.67</v>
      </c>
      <c r="L744" s="75">
        <v>45801</v>
      </c>
      <c r="M744" s="72" t="str">
        <f>TEXT(Table157[[#This Row],[Billing_Date]],"YYYY")</f>
        <v>2025</v>
      </c>
      <c r="N744" s="72" t="s">
        <v>37</v>
      </c>
      <c r="O744" s="72">
        <f>IF(Table157[[#This Row],[Payment_Status]]="Paid",1,0)</f>
        <v>0</v>
      </c>
      <c r="P744" s="72">
        <f>IF(Table157[[#This Row],[Payment_Status]]="Unpaid",1,0)</f>
        <v>0</v>
      </c>
      <c r="Q744" s="72">
        <f>IF(Table157[[#This Row],[Payment_Status]]="Pending",1,0)</f>
        <v>1</v>
      </c>
      <c r="R744" s="72" t="s">
        <v>38</v>
      </c>
      <c r="S744" s="72" t="s">
        <v>44</v>
      </c>
      <c r="T744" s="76" t="s">
        <v>85</v>
      </c>
    </row>
    <row r="745" spans="5:20" x14ac:dyDescent="0.3">
      <c r="E745" s="71" t="s">
        <v>1557</v>
      </c>
      <c r="F745" s="72" t="s">
        <v>4722</v>
      </c>
      <c r="G745" s="72" t="s">
        <v>6726</v>
      </c>
      <c r="H745" s="72" t="s">
        <v>35</v>
      </c>
      <c r="I745" s="72" t="s">
        <v>8028</v>
      </c>
      <c r="J745" s="72" t="s">
        <v>8022</v>
      </c>
      <c r="K745" s="72">
        <v>1276.58</v>
      </c>
      <c r="L745" s="75">
        <v>45758</v>
      </c>
      <c r="M745" s="72" t="str">
        <f>TEXT(Table157[[#This Row],[Billing_Date]],"YYYY")</f>
        <v>2025</v>
      </c>
      <c r="N745" s="72" t="s">
        <v>28</v>
      </c>
      <c r="O745" s="72">
        <f>IF(Table157[[#This Row],[Payment_Status]]="Paid",1,0)</f>
        <v>1</v>
      </c>
      <c r="P745" s="72">
        <f>IF(Table157[[#This Row],[Payment_Status]]="Unpaid",1,0)</f>
        <v>0</v>
      </c>
      <c r="Q745" s="72">
        <f>IF(Table157[[#This Row],[Payment_Status]]="Pending",1,0)</f>
        <v>0</v>
      </c>
      <c r="R745" s="72" t="s">
        <v>50</v>
      </c>
      <c r="S745" s="72" t="s">
        <v>30</v>
      </c>
      <c r="T745" s="76" t="s">
        <v>31</v>
      </c>
    </row>
    <row r="746" spans="5:20" x14ac:dyDescent="0.3">
      <c r="E746" s="71" t="s">
        <v>1457</v>
      </c>
      <c r="F746" s="72" t="s">
        <v>4723</v>
      </c>
      <c r="G746" s="72" t="s">
        <v>6727</v>
      </c>
      <c r="H746" s="72" t="s">
        <v>35</v>
      </c>
      <c r="I746" s="72" t="s">
        <v>8029</v>
      </c>
      <c r="J746" s="72" t="s">
        <v>8020</v>
      </c>
      <c r="K746" s="72">
        <v>521.12</v>
      </c>
      <c r="L746" s="75">
        <v>45836</v>
      </c>
      <c r="M746" s="72" t="str">
        <f>TEXT(Table157[[#This Row],[Billing_Date]],"YYYY")</f>
        <v>2025</v>
      </c>
      <c r="N746" s="72" t="s">
        <v>49</v>
      </c>
      <c r="O746" s="72">
        <f>IF(Table157[[#This Row],[Payment_Status]]="Paid",1,0)</f>
        <v>0</v>
      </c>
      <c r="P746" s="72">
        <f>IF(Table157[[#This Row],[Payment_Status]]="Unpaid",1,0)</f>
        <v>1</v>
      </c>
      <c r="Q746" s="72">
        <f>IF(Table157[[#This Row],[Payment_Status]]="Pending",1,0)</f>
        <v>0</v>
      </c>
      <c r="R746" s="72" t="s">
        <v>38</v>
      </c>
      <c r="S746" s="72" t="s">
        <v>44</v>
      </c>
      <c r="T746" s="76" t="s">
        <v>85</v>
      </c>
    </row>
    <row r="747" spans="5:20" x14ac:dyDescent="0.3">
      <c r="E747" s="71" t="s">
        <v>1459</v>
      </c>
      <c r="F747" s="72" t="s">
        <v>4724</v>
      </c>
      <c r="G747" s="72" t="s">
        <v>6728</v>
      </c>
      <c r="H747" s="72" t="s">
        <v>26</v>
      </c>
      <c r="I747" s="72" t="s">
        <v>8031</v>
      </c>
      <c r="J747" s="72" t="s">
        <v>8024</v>
      </c>
      <c r="K747" s="72">
        <v>1057.68</v>
      </c>
      <c r="L747" s="75">
        <v>45659</v>
      </c>
      <c r="M747" s="72" t="str">
        <f>TEXT(Table157[[#This Row],[Billing_Date]],"YYYY")</f>
        <v>2025</v>
      </c>
      <c r="N747" s="72" t="s">
        <v>28</v>
      </c>
      <c r="O747" s="72">
        <f>IF(Table157[[#This Row],[Payment_Status]]="Paid",1,0)</f>
        <v>1</v>
      </c>
      <c r="P747" s="72">
        <f>IF(Table157[[#This Row],[Payment_Status]]="Unpaid",1,0)</f>
        <v>0</v>
      </c>
      <c r="Q747" s="72">
        <f>IF(Table157[[#This Row],[Payment_Status]]="Pending",1,0)</f>
        <v>0</v>
      </c>
      <c r="R747" s="72" t="s">
        <v>58</v>
      </c>
      <c r="S747" s="72" t="s">
        <v>39</v>
      </c>
      <c r="T747" s="76" t="s">
        <v>85</v>
      </c>
    </row>
    <row r="748" spans="5:20" x14ac:dyDescent="0.3">
      <c r="E748" s="71" t="s">
        <v>1461</v>
      </c>
      <c r="F748" s="72" t="s">
        <v>4725</v>
      </c>
      <c r="G748" s="72" t="s">
        <v>6729</v>
      </c>
      <c r="H748" s="72" t="s">
        <v>35</v>
      </c>
      <c r="I748" s="72" t="s">
        <v>8025</v>
      </c>
      <c r="J748" s="72" t="s">
        <v>8020</v>
      </c>
      <c r="K748" s="72">
        <v>1631.35</v>
      </c>
      <c r="L748" s="75">
        <v>45771</v>
      </c>
      <c r="M748" s="72" t="str">
        <f>TEXT(Table157[[#This Row],[Billing_Date]],"YYYY")</f>
        <v>2025</v>
      </c>
      <c r="N748" s="72" t="s">
        <v>37</v>
      </c>
      <c r="O748" s="72">
        <f>IF(Table157[[#This Row],[Payment_Status]]="Paid",1,0)</f>
        <v>0</v>
      </c>
      <c r="P748" s="72">
        <f>IF(Table157[[#This Row],[Payment_Status]]="Unpaid",1,0)</f>
        <v>0</v>
      </c>
      <c r="Q748" s="72">
        <f>IF(Table157[[#This Row],[Payment_Status]]="Pending",1,0)</f>
        <v>1</v>
      </c>
      <c r="R748" s="72" t="s">
        <v>43</v>
      </c>
      <c r="S748" s="72" t="s">
        <v>39</v>
      </c>
      <c r="T748" s="76" t="s">
        <v>63</v>
      </c>
    </row>
    <row r="749" spans="5:20" x14ac:dyDescent="0.3">
      <c r="E749" s="71" t="s">
        <v>1463</v>
      </c>
      <c r="F749" s="72" t="s">
        <v>4726</v>
      </c>
      <c r="G749" s="72" t="s">
        <v>6730</v>
      </c>
      <c r="H749" s="72" t="s">
        <v>35</v>
      </c>
      <c r="I749" s="72" t="s">
        <v>8030</v>
      </c>
      <c r="J749" s="72" t="s">
        <v>8023</v>
      </c>
      <c r="K749" s="72">
        <v>2912.84</v>
      </c>
      <c r="L749" s="75">
        <v>45835</v>
      </c>
      <c r="M749" s="72" t="str">
        <f>TEXT(Table157[[#This Row],[Billing_Date]],"YYYY")</f>
        <v>2025</v>
      </c>
      <c r="N749" s="72" t="s">
        <v>49</v>
      </c>
      <c r="O749" s="72">
        <f>IF(Table157[[#This Row],[Payment_Status]]="Paid",1,0)</f>
        <v>0</v>
      </c>
      <c r="P749" s="72">
        <f>IF(Table157[[#This Row],[Payment_Status]]="Unpaid",1,0)</f>
        <v>1</v>
      </c>
      <c r="Q749" s="72">
        <f>IF(Table157[[#This Row],[Payment_Status]]="Pending",1,0)</f>
        <v>0</v>
      </c>
      <c r="R749" s="72" t="s">
        <v>43</v>
      </c>
      <c r="S749" s="72" t="s">
        <v>44</v>
      </c>
      <c r="T749" s="76" t="s">
        <v>85</v>
      </c>
    </row>
    <row r="750" spans="5:20" x14ac:dyDescent="0.3">
      <c r="E750" s="71" t="s">
        <v>1465</v>
      </c>
      <c r="F750" s="72" t="s">
        <v>4727</v>
      </c>
      <c r="G750" s="72" t="s">
        <v>6731</v>
      </c>
      <c r="H750" s="72" t="s">
        <v>26</v>
      </c>
      <c r="I750" s="72" t="s">
        <v>8031</v>
      </c>
      <c r="J750" s="72" t="s">
        <v>8024</v>
      </c>
      <c r="K750" s="72">
        <v>2935.95</v>
      </c>
      <c r="L750" s="75">
        <v>45680</v>
      </c>
      <c r="M750" s="72" t="str">
        <f>TEXT(Table157[[#This Row],[Billing_Date]],"YYYY")</f>
        <v>2025</v>
      </c>
      <c r="N750" s="72" t="s">
        <v>37</v>
      </c>
      <c r="O750" s="72">
        <f>IF(Table157[[#This Row],[Payment_Status]]="Paid",1,0)</f>
        <v>0</v>
      </c>
      <c r="P750" s="72">
        <f>IF(Table157[[#This Row],[Payment_Status]]="Unpaid",1,0)</f>
        <v>0</v>
      </c>
      <c r="Q750" s="72">
        <f>IF(Table157[[#This Row],[Payment_Status]]="Pending",1,0)</f>
        <v>1</v>
      </c>
      <c r="R750" s="72" t="s">
        <v>38</v>
      </c>
      <c r="S750" s="72" t="s">
        <v>39</v>
      </c>
      <c r="T750" s="76" t="s">
        <v>85</v>
      </c>
    </row>
    <row r="751" spans="5:20" x14ac:dyDescent="0.3">
      <c r="E751" s="71" t="s">
        <v>1467</v>
      </c>
      <c r="F751" s="72" t="s">
        <v>4728</v>
      </c>
      <c r="G751" s="72" t="s">
        <v>6732</v>
      </c>
      <c r="H751" s="72" t="s">
        <v>30</v>
      </c>
      <c r="I751" s="72" t="s">
        <v>8026</v>
      </c>
      <c r="J751" s="72" t="s">
        <v>8021</v>
      </c>
      <c r="K751" s="72">
        <v>2917.98</v>
      </c>
      <c r="L751" s="75">
        <v>45803</v>
      </c>
      <c r="M751" s="72" t="str">
        <f>TEXT(Table157[[#This Row],[Billing_Date]],"YYYY")</f>
        <v>2025</v>
      </c>
      <c r="N751" s="72" t="s">
        <v>28</v>
      </c>
      <c r="O751" s="72">
        <f>IF(Table157[[#This Row],[Payment_Status]]="Paid",1,0)</f>
        <v>1</v>
      </c>
      <c r="P751" s="72">
        <f>IF(Table157[[#This Row],[Payment_Status]]="Unpaid",1,0)</f>
        <v>0</v>
      </c>
      <c r="Q751" s="72">
        <f>IF(Table157[[#This Row],[Payment_Status]]="Pending",1,0)</f>
        <v>0</v>
      </c>
      <c r="R751" s="72" t="s">
        <v>50</v>
      </c>
      <c r="S751" s="72" t="s">
        <v>44</v>
      </c>
      <c r="T751" s="76" t="s">
        <v>31</v>
      </c>
    </row>
    <row r="752" spans="5:20" x14ac:dyDescent="0.3">
      <c r="E752" s="71" t="s">
        <v>1469</v>
      </c>
      <c r="F752" s="72" t="s">
        <v>4729</v>
      </c>
      <c r="G752" s="72" t="s">
        <v>6733</v>
      </c>
      <c r="H752" s="72" t="s">
        <v>35</v>
      </c>
      <c r="I752" s="72" t="s">
        <v>8030</v>
      </c>
      <c r="J752" s="72" t="s">
        <v>8023</v>
      </c>
      <c r="K752" s="72">
        <v>596.54</v>
      </c>
      <c r="L752" s="75">
        <v>45833</v>
      </c>
      <c r="M752" s="72" t="str">
        <f>TEXT(Table157[[#This Row],[Billing_Date]],"YYYY")</f>
        <v>2025</v>
      </c>
      <c r="N752" s="72" t="s">
        <v>37</v>
      </c>
      <c r="O752" s="72">
        <f>IF(Table157[[#This Row],[Payment_Status]]="Paid",1,0)</f>
        <v>0</v>
      </c>
      <c r="P752" s="72">
        <f>IF(Table157[[#This Row],[Payment_Status]]="Unpaid",1,0)</f>
        <v>0</v>
      </c>
      <c r="Q752" s="72">
        <f>IF(Table157[[#This Row],[Payment_Status]]="Pending",1,0)</f>
        <v>1</v>
      </c>
      <c r="R752" s="72" t="s">
        <v>43</v>
      </c>
      <c r="S752" s="72" t="s">
        <v>44</v>
      </c>
      <c r="T752" s="76" t="s">
        <v>31</v>
      </c>
    </row>
    <row r="753" spans="5:20" x14ac:dyDescent="0.3">
      <c r="E753" s="71" t="s">
        <v>1471</v>
      </c>
      <c r="F753" s="72" t="s">
        <v>4730</v>
      </c>
      <c r="G753" s="72" t="s">
        <v>6734</v>
      </c>
      <c r="H753" s="72" t="s">
        <v>30</v>
      </c>
      <c r="I753" s="72" t="s">
        <v>8027</v>
      </c>
      <c r="J753" s="72" t="s">
        <v>8022</v>
      </c>
      <c r="K753" s="72">
        <v>1036.49</v>
      </c>
      <c r="L753" s="75">
        <v>45754</v>
      </c>
      <c r="M753" s="72" t="str">
        <f>TEXT(Table157[[#This Row],[Billing_Date]],"YYYY")</f>
        <v>2025</v>
      </c>
      <c r="N753" s="72" t="s">
        <v>37</v>
      </c>
      <c r="O753" s="72">
        <f>IF(Table157[[#This Row],[Payment_Status]]="Paid",1,0)</f>
        <v>0</v>
      </c>
      <c r="P753" s="72">
        <f>IF(Table157[[#This Row],[Payment_Status]]="Unpaid",1,0)</f>
        <v>0</v>
      </c>
      <c r="Q753" s="72">
        <f>IF(Table157[[#This Row],[Payment_Status]]="Pending",1,0)</f>
        <v>1</v>
      </c>
      <c r="R753" s="72" t="s">
        <v>50</v>
      </c>
      <c r="S753" s="72" t="s">
        <v>44</v>
      </c>
      <c r="T753" s="76" t="s">
        <v>63</v>
      </c>
    </row>
    <row r="754" spans="5:20" x14ac:dyDescent="0.3">
      <c r="E754" s="71" t="s">
        <v>67</v>
      </c>
      <c r="F754" s="72" t="s">
        <v>4731</v>
      </c>
      <c r="G754" s="72" t="s">
        <v>6735</v>
      </c>
      <c r="H754" s="72" t="s">
        <v>26</v>
      </c>
      <c r="I754" s="72" t="s">
        <v>8028</v>
      </c>
      <c r="J754" s="72" t="s">
        <v>8022</v>
      </c>
      <c r="K754" s="72">
        <v>1967.98</v>
      </c>
      <c r="L754" s="75">
        <v>45746</v>
      </c>
      <c r="M754" s="72" t="str">
        <f>TEXT(Table157[[#This Row],[Billing_Date]],"YYYY")</f>
        <v>2025</v>
      </c>
      <c r="N754" s="72" t="s">
        <v>49</v>
      </c>
      <c r="O754" s="72">
        <f>IF(Table157[[#This Row],[Payment_Status]]="Paid",1,0)</f>
        <v>0</v>
      </c>
      <c r="P754" s="72">
        <f>IF(Table157[[#This Row],[Payment_Status]]="Unpaid",1,0)</f>
        <v>1</v>
      </c>
      <c r="Q754" s="72">
        <f>IF(Table157[[#This Row],[Payment_Status]]="Pending",1,0)</f>
        <v>0</v>
      </c>
      <c r="R754" s="72" t="s">
        <v>43</v>
      </c>
      <c r="S754" s="72" t="s">
        <v>30</v>
      </c>
      <c r="T754" s="76" t="s">
        <v>31</v>
      </c>
    </row>
    <row r="755" spans="5:20" x14ac:dyDescent="0.3">
      <c r="E755" s="71" t="s">
        <v>1475</v>
      </c>
      <c r="F755" s="72" t="s">
        <v>4732</v>
      </c>
      <c r="G755" s="72" t="s">
        <v>6736</v>
      </c>
      <c r="H755" s="72" t="s">
        <v>35</v>
      </c>
      <c r="I755" s="72" t="s">
        <v>8027</v>
      </c>
      <c r="J755" s="72" t="s">
        <v>8022</v>
      </c>
      <c r="K755" s="72">
        <v>822.6</v>
      </c>
      <c r="L755" s="75">
        <v>45709</v>
      </c>
      <c r="M755" s="72" t="str">
        <f>TEXT(Table157[[#This Row],[Billing_Date]],"YYYY")</f>
        <v>2025</v>
      </c>
      <c r="N755" s="72" t="s">
        <v>37</v>
      </c>
      <c r="O755" s="72">
        <f>IF(Table157[[#This Row],[Payment_Status]]="Paid",1,0)</f>
        <v>0</v>
      </c>
      <c r="P755" s="72">
        <f>IF(Table157[[#This Row],[Payment_Status]]="Unpaid",1,0)</f>
        <v>0</v>
      </c>
      <c r="Q755" s="72">
        <f>IF(Table157[[#This Row],[Payment_Status]]="Pending",1,0)</f>
        <v>1</v>
      </c>
      <c r="R755" s="72" t="s">
        <v>58</v>
      </c>
      <c r="S755" s="72" t="s">
        <v>39</v>
      </c>
      <c r="T755" s="76" t="s">
        <v>85</v>
      </c>
    </row>
    <row r="756" spans="5:20" x14ac:dyDescent="0.3">
      <c r="E756" s="71" t="s">
        <v>1477</v>
      </c>
      <c r="F756" s="72" t="s">
        <v>4733</v>
      </c>
      <c r="G756" s="72" t="s">
        <v>6737</v>
      </c>
      <c r="H756" s="72" t="s">
        <v>30</v>
      </c>
      <c r="I756" s="72" t="s">
        <v>8030</v>
      </c>
      <c r="J756" s="72" t="s">
        <v>8023</v>
      </c>
      <c r="K756" s="72">
        <v>3293.63</v>
      </c>
      <c r="L756" s="75">
        <v>45812</v>
      </c>
      <c r="M756" s="72" t="str">
        <f>TEXT(Table157[[#This Row],[Billing_Date]],"YYYY")</f>
        <v>2025</v>
      </c>
      <c r="N756" s="72" t="s">
        <v>37</v>
      </c>
      <c r="O756" s="72">
        <f>IF(Table157[[#This Row],[Payment_Status]]="Paid",1,0)</f>
        <v>0</v>
      </c>
      <c r="P756" s="72">
        <f>IF(Table157[[#This Row],[Payment_Status]]="Unpaid",1,0)</f>
        <v>0</v>
      </c>
      <c r="Q756" s="72">
        <f>IF(Table157[[#This Row],[Payment_Status]]="Pending",1,0)</f>
        <v>1</v>
      </c>
      <c r="R756" s="72" t="s">
        <v>43</v>
      </c>
      <c r="S756" s="72" t="s">
        <v>44</v>
      </c>
      <c r="T756" s="76" t="s">
        <v>31</v>
      </c>
    </row>
    <row r="757" spans="5:20" x14ac:dyDescent="0.3">
      <c r="E757" s="71" t="s">
        <v>1479</v>
      </c>
      <c r="F757" s="72" t="s">
        <v>4734</v>
      </c>
      <c r="G757" s="72" t="s">
        <v>6738</v>
      </c>
      <c r="H757" s="72" t="s">
        <v>35</v>
      </c>
      <c r="I757" s="72" t="s">
        <v>8030</v>
      </c>
      <c r="J757" s="72" t="s">
        <v>8023</v>
      </c>
      <c r="K757" s="72">
        <v>652.97</v>
      </c>
      <c r="L757" s="75">
        <v>45704</v>
      </c>
      <c r="M757" s="72" t="str">
        <f>TEXT(Table157[[#This Row],[Billing_Date]],"YYYY")</f>
        <v>2025</v>
      </c>
      <c r="N757" s="72" t="s">
        <v>37</v>
      </c>
      <c r="O757" s="72">
        <f>IF(Table157[[#This Row],[Payment_Status]]="Paid",1,0)</f>
        <v>0</v>
      </c>
      <c r="P757" s="72">
        <f>IF(Table157[[#This Row],[Payment_Status]]="Unpaid",1,0)</f>
        <v>0</v>
      </c>
      <c r="Q757" s="72">
        <f>IF(Table157[[#This Row],[Payment_Status]]="Pending",1,0)</f>
        <v>1</v>
      </c>
      <c r="R757" s="72" t="s">
        <v>38</v>
      </c>
      <c r="S757" s="72" t="s">
        <v>44</v>
      </c>
      <c r="T757" s="76" t="s">
        <v>45</v>
      </c>
    </row>
    <row r="758" spans="5:20" x14ac:dyDescent="0.3">
      <c r="E758" s="71" t="s">
        <v>1481</v>
      </c>
      <c r="F758" s="72" t="s">
        <v>6014</v>
      </c>
      <c r="G758" s="72" t="s">
        <v>6739</v>
      </c>
      <c r="H758" s="72" t="s">
        <v>26</v>
      </c>
      <c r="I758" s="72" t="s">
        <v>8030</v>
      </c>
      <c r="J758" s="72" t="s">
        <v>8023</v>
      </c>
      <c r="K758" s="72">
        <v>1990.34</v>
      </c>
      <c r="L758" s="75">
        <v>45641</v>
      </c>
      <c r="M758" s="72" t="str">
        <f>TEXT(Table157[[#This Row],[Billing_Date]],"YYYY")</f>
        <v>2024</v>
      </c>
      <c r="N758" s="72" t="s">
        <v>49</v>
      </c>
      <c r="O758" s="72">
        <f>IF(Table157[[#This Row],[Payment_Status]]="Paid",1,0)</f>
        <v>0</v>
      </c>
      <c r="P758" s="72">
        <f>IF(Table157[[#This Row],[Payment_Status]]="Unpaid",1,0)</f>
        <v>1</v>
      </c>
      <c r="Q758" s="72">
        <f>IF(Table157[[#This Row],[Payment_Status]]="Pending",1,0)</f>
        <v>0</v>
      </c>
      <c r="R758" s="72" t="s">
        <v>50</v>
      </c>
      <c r="S758" s="72" t="s">
        <v>39</v>
      </c>
      <c r="T758" s="76" t="s">
        <v>51</v>
      </c>
    </row>
    <row r="759" spans="5:20" x14ac:dyDescent="0.3">
      <c r="E759" s="71" t="s">
        <v>1483</v>
      </c>
      <c r="F759" s="72" t="s">
        <v>4736</v>
      </c>
      <c r="G759" s="72" t="s">
        <v>6740</v>
      </c>
      <c r="H759" s="72" t="s">
        <v>30</v>
      </c>
      <c r="I759" s="72" t="s">
        <v>8031</v>
      </c>
      <c r="J759" s="72" t="s">
        <v>8024</v>
      </c>
      <c r="K759" s="72">
        <v>2487.9499999999998</v>
      </c>
      <c r="L759" s="75">
        <v>45780</v>
      </c>
      <c r="M759" s="72" t="str">
        <f>TEXT(Table157[[#This Row],[Billing_Date]],"YYYY")</f>
        <v>2025</v>
      </c>
      <c r="N759" s="72" t="s">
        <v>28</v>
      </c>
      <c r="O759" s="72">
        <f>IF(Table157[[#This Row],[Payment_Status]]="Paid",1,0)</f>
        <v>1</v>
      </c>
      <c r="P759" s="72">
        <f>IF(Table157[[#This Row],[Payment_Status]]="Unpaid",1,0)</f>
        <v>0</v>
      </c>
      <c r="Q759" s="72">
        <f>IF(Table157[[#This Row],[Payment_Status]]="Pending",1,0)</f>
        <v>0</v>
      </c>
      <c r="R759" s="72" t="s">
        <v>50</v>
      </c>
      <c r="S759" s="72" t="s">
        <v>44</v>
      </c>
      <c r="T759" s="76" t="s">
        <v>45</v>
      </c>
    </row>
    <row r="760" spans="5:20" x14ac:dyDescent="0.3">
      <c r="E760" s="71" t="s">
        <v>1485</v>
      </c>
      <c r="F760" s="72" t="s">
        <v>4737</v>
      </c>
      <c r="G760" s="72" t="s">
        <v>6741</v>
      </c>
      <c r="H760" s="72" t="s">
        <v>35</v>
      </c>
      <c r="I760" s="72" t="s">
        <v>8031</v>
      </c>
      <c r="J760" s="72" t="s">
        <v>8024</v>
      </c>
      <c r="K760" s="72">
        <v>2579.4</v>
      </c>
      <c r="L760" s="75">
        <v>45654</v>
      </c>
      <c r="M760" s="72" t="str">
        <f>TEXT(Table157[[#This Row],[Billing_Date]],"YYYY")</f>
        <v>2024</v>
      </c>
      <c r="N760" s="72" t="s">
        <v>37</v>
      </c>
      <c r="O760" s="72">
        <f>IF(Table157[[#This Row],[Payment_Status]]="Paid",1,0)</f>
        <v>0</v>
      </c>
      <c r="P760" s="72">
        <f>IF(Table157[[#This Row],[Payment_Status]]="Unpaid",1,0)</f>
        <v>0</v>
      </c>
      <c r="Q760" s="72">
        <f>IF(Table157[[#This Row],[Payment_Status]]="Pending",1,0)</f>
        <v>1</v>
      </c>
      <c r="R760" s="72" t="s">
        <v>58</v>
      </c>
      <c r="S760" s="72" t="s">
        <v>30</v>
      </c>
      <c r="T760" s="76" t="s">
        <v>31</v>
      </c>
    </row>
    <row r="761" spans="5:20" x14ac:dyDescent="0.3">
      <c r="E761" s="71" t="s">
        <v>1487</v>
      </c>
      <c r="F761" s="72" t="s">
        <v>4738</v>
      </c>
      <c r="G761" s="72" t="s">
        <v>6742</v>
      </c>
      <c r="H761" s="72" t="s">
        <v>35</v>
      </c>
      <c r="I761" s="72" t="s">
        <v>8028</v>
      </c>
      <c r="J761" s="72" t="s">
        <v>8022</v>
      </c>
      <c r="K761" s="72">
        <v>2680.26</v>
      </c>
      <c r="L761" s="75">
        <v>45560</v>
      </c>
      <c r="M761" s="72" t="str">
        <f>TEXT(Table157[[#This Row],[Billing_Date]],"YYYY")</f>
        <v>2024</v>
      </c>
      <c r="N761" s="72" t="s">
        <v>49</v>
      </c>
      <c r="O761" s="72">
        <f>IF(Table157[[#This Row],[Payment_Status]]="Paid",1,0)</f>
        <v>0</v>
      </c>
      <c r="P761" s="72">
        <f>IF(Table157[[#This Row],[Payment_Status]]="Unpaid",1,0)</f>
        <v>1</v>
      </c>
      <c r="Q761" s="72">
        <f>IF(Table157[[#This Row],[Payment_Status]]="Pending",1,0)</f>
        <v>0</v>
      </c>
      <c r="R761" s="72" t="s">
        <v>58</v>
      </c>
      <c r="S761" s="72" t="s">
        <v>39</v>
      </c>
      <c r="T761" s="76" t="s">
        <v>63</v>
      </c>
    </row>
    <row r="762" spans="5:20" x14ac:dyDescent="0.3">
      <c r="E762" s="71" t="s">
        <v>1489</v>
      </c>
      <c r="F762" s="72" t="s">
        <v>4739</v>
      </c>
      <c r="G762" s="72" t="s">
        <v>6743</v>
      </c>
      <c r="H762" s="72" t="s">
        <v>30</v>
      </c>
      <c r="I762" s="72" t="s">
        <v>8029</v>
      </c>
      <c r="J762" s="72" t="s">
        <v>8020</v>
      </c>
      <c r="K762" s="72">
        <v>3310.22</v>
      </c>
      <c r="L762" s="75">
        <v>45846</v>
      </c>
      <c r="M762" s="72" t="str">
        <f>TEXT(Table157[[#This Row],[Billing_Date]],"YYYY")</f>
        <v>2025</v>
      </c>
      <c r="N762" s="72" t="s">
        <v>37</v>
      </c>
      <c r="O762" s="72">
        <f>IF(Table157[[#This Row],[Payment_Status]]="Paid",1,0)</f>
        <v>0</v>
      </c>
      <c r="P762" s="72">
        <f>IF(Table157[[#This Row],[Payment_Status]]="Unpaid",1,0)</f>
        <v>0</v>
      </c>
      <c r="Q762" s="72">
        <f>IF(Table157[[#This Row],[Payment_Status]]="Pending",1,0)</f>
        <v>1</v>
      </c>
      <c r="R762" s="72" t="s">
        <v>38</v>
      </c>
      <c r="S762" s="72" t="s">
        <v>44</v>
      </c>
      <c r="T762" s="76" t="s">
        <v>63</v>
      </c>
    </row>
    <row r="763" spans="5:20" x14ac:dyDescent="0.3">
      <c r="E763" s="71" t="s">
        <v>1491</v>
      </c>
      <c r="F763" s="72" t="s">
        <v>6015</v>
      </c>
      <c r="G763" s="72" t="s">
        <v>6744</v>
      </c>
      <c r="H763" s="72" t="s">
        <v>26</v>
      </c>
      <c r="I763" s="72" t="s">
        <v>8028</v>
      </c>
      <c r="J763" s="72" t="s">
        <v>8022</v>
      </c>
      <c r="K763" s="72">
        <v>508.47</v>
      </c>
      <c r="L763" s="75">
        <v>45805</v>
      </c>
      <c r="M763" s="72" t="str">
        <f>TEXT(Table157[[#This Row],[Billing_Date]],"YYYY")</f>
        <v>2025</v>
      </c>
      <c r="N763" s="72" t="s">
        <v>28</v>
      </c>
      <c r="O763" s="72">
        <f>IF(Table157[[#This Row],[Payment_Status]]="Paid",1,0)</f>
        <v>1</v>
      </c>
      <c r="P763" s="72">
        <f>IF(Table157[[#This Row],[Payment_Status]]="Unpaid",1,0)</f>
        <v>0</v>
      </c>
      <c r="Q763" s="72">
        <f>IF(Table157[[#This Row],[Payment_Status]]="Pending",1,0)</f>
        <v>0</v>
      </c>
      <c r="R763" s="72" t="s">
        <v>43</v>
      </c>
      <c r="S763" s="72" t="s">
        <v>30</v>
      </c>
      <c r="T763" s="76" t="s">
        <v>85</v>
      </c>
    </row>
    <row r="764" spans="5:20" x14ac:dyDescent="0.3">
      <c r="E764" s="71" t="s">
        <v>1493</v>
      </c>
      <c r="F764" s="72" t="s">
        <v>4741</v>
      </c>
      <c r="G764" s="72" t="s">
        <v>6745</v>
      </c>
      <c r="H764" s="72" t="s">
        <v>26</v>
      </c>
      <c r="I764" s="72" t="s">
        <v>8026</v>
      </c>
      <c r="J764" s="72" t="s">
        <v>8021</v>
      </c>
      <c r="K764" s="72">
        <v>1538.34</v>
      </c>
      <c r="L764" s="75">
        <v>45646</v>
      </c>
      <c r="M764" s="72" t="str">
        <f>TEXT(Table157[[#This Row],[Billing_Date]],"YYYY")</f>
        <v>2024</v>
      </c>
      <c r="N764" s="72" t="s">
        <v>28</v>
      </c>
      <c r="O764" s="72">
        <f>IF(Table157[[#This Row],[Payment_Status]]="Paid",1,0)</f>
        <v>1</v>
      </c>
      <c r="P764" s="72">
        <f>IF(Table157[[#This Row],[Payment_Status]]="Unpaid",1,0)</f>
        <v>0</v>
      </c>
      <c r="Q764" s="72">
        <f>IF(Table157[[#This Row],[Payment_Status]]="Pending",1,0)</f>
        <v>0</v>
      </c>
      <c r="R764" s="72" t="s">
        <v>38</v>
      </c>
      <c r="S764" s="72" t="s">
        <v>39</v>
      </c>
      <c r="T764" s="76" t="s">
        <v>85</v>
      </c>
    </row>
    <row r="765" spans="5:20" x14ac:dyDescent="0.3">
      <c r="E765" s="71" t="s">
        <v>3885</v>
      </c>
      <c r="F765" s="72" t="s">
        <v>4742</v>
      </c>
      <c r="G765" s="72" t="s">
        <v>6746</v>
      </c>
      <c r="H765" s="72" t="s">
        <v>30</v>
      </c>
      <c r="I765" s="72" t="s">
        <v>8031</v>
      </c>
      <c r="J765" s="72" t="s">
        <v>8024</v>
      </c>
      <c r="K765" s="72">
        <v>1499.91</v>
      </c>
      <c r="L765" s="75">
        <v>45713</v>
      </c>
      <c r="M765" s="72" t="str">
        <f>TEXT(Table157[[#This Row],[Billing_Date]],"YYYY")</f>
        <v>2025</v>
      </c>
      <c r="N765" s="72" t="s">
        <v>28</v>
      </c>
      <c r="O765" s="72">
        <f>IF(Table157[[#This Row],[Payment_Status]]="Paid",1,0)</f>
        <v>1</v>
      </c>
      <c r="P765" s="72">
        <f>IF(Table157[[#This Row],[Payment_Status]]="Unpaid",1,0)</f>
        <v>0</v>
      </c>
      <c r="Q765" s="72">
        <f>IF(Table157[[#This Row],[Payment_Status]]="Pending",1,0)</f>
        <v>0</v>
      </c>
      <c r="R765" s="72" t="s">
        <v>43</v>
      </c>
      <c r="S765" s="72" t="s">
        <v>39</v>
      </c>
      <c r="T765" s="76" t="s">
        <v>51</v>
      </c>
    </row>
    <row r="766" spans="5:20" x14ac:dyDescent="0.3">
      <c r="E766" s="71" t="s">
        <v>1497</v>
      </c>
      <c r="F766" s="72" t="s">
        <v>4743</v>
      </c>
      <c r="G766" s="72" t="s">
        <v>6747</v>
      </c>
      <c r="H766" s="72" t="s">
        <v>26</v>
      </c>
      <c r="I766" s="72" t="s">
        <v>8030</v>
      </c>
      <c r="J766" s="72" t="s">
        <v>8023</v>
      </c>
      <c r="K766" s="72">
        <v>2250.5</v>
      </c>
      <c r="L766" s="75">
        <v>45693</v>
      </c>
      <c r="M766" s="72" t="str">
        <f>TEXT(Table157[[#This Row],[Billing_Date]],"YYYY")</f>
        <v>2025</v>
      </c>
      <c r="N766" s="72" t="s">
        <v>28</v>
      </c>
      <c r="O766" s="72">
        <f>IF(Table157[[#This Row],[Payment_Status]]="Paid",1,0)</f>
        <v>1</v>
      </c>
      <c r="P766" s="72">
        <f>IF(Table157[[#This Row],[Payment_Status]]="Unpaid",1,0)</f>
        <v>0</v>
      </c>
      <c r="Q766" s="72">
        <f>IF(Table157[[#This Row],[Payment_Status]]="Pending",1,0)</f>
        <v>0</v>
      </c>
      <c r="R766" s="72" t="s">
        <v>38</v>
      </c>
      <c r="S766" s="72" t="s">
        <v>39</v>
      </c>
      <c r="T766" s="76" t="s">
        <v>31</v>
      </c>
    </row>
    <row r="767" spans="5:20" x14ac:dyDescent="0.3">
      <c r="E767" s="71" t="s">
        <v>1513</v>
      </c>
      <c r="F767" s="72" t="s">
        <v>4744</v>
      </c>
      <c r="G767" s="72" t="s">
        <v>6748</v>
      </c>
      <c r="H767" s="72" t="s">
        <v>30</v>
      </c>
      <c r="I767" s="72" t="s">
        <v>8031</v>
      </c>
      <c r="J767" s="72" t="s">
        <v>8024</v>
      </c>
      <c r="K767" s="72">
        <v>865.31</v>
      </c>
      <c r="L767" s="75">
        <v>45820</v>
      </c>
      <c r="M767" s="72" t="str">
        <f>TEXT(Table157[[#This Row],[Billing_Date]],"YYYY")</f>
        <v>2025</v>
      </c>
      <c r="N767" s="72" t="s">
        <v>49</v>
      </c>
      <c r="O767" s="72">
        <f>IF(Table157[[#This Row],[Payment_Status]]="Paid",1,0)</f>
        <v>0</v>
      </c>
      <c r="P767" s="72">
        <f>IF(Table157[[#This Row],[Payment_Status]]="Unpaid",1,0)</f>
        <v>1</v>
      </c>
      <c r="Q767" s="72">
        <f>IF(Table157[[#This Row],[Payment_Status]]="Pending",1,0)</f>
        <v>0</v>
      </c>
      <c r="R767" s="72" t="s">
        <v>43</v>
      </c>
      <c r="S767" s="72" t="s">
        <v>30</v>
      </c>
      <c r="T767" s="76" t="s">
        <v>51</v>
      </c>
    </row>
    <row r="768" spans="5:20" x14ac:dyDescent="0.3">
      <c r="E768" s="71" t="s">
        <v>2842</v>
      </c>
      <c r="F768" s="72" t="s">
        <v>4745</v>
      </c>
      <c r="G768" s="72" t="s">
        <v>6749</v>
      </c>
      <c r="H768" s="72" t="s">
        <v>26</v>
      </c>
      <c r="I768" s="72" t="s">
        <v>8030</v>
      </c>
      <c r="J768" s="72" t="s">
        <v>8023</v>
      </c>
      <c r="K768" s="72">
        <v>1340.51</v>
      </c>
      <c r="L768" s="75">
        <v>45840</v>
      </c>
      <c r="M768" s="72" t="str">
        <f>TEXT(Table157[[#This Row],[Billing_Date]],"YYYY")</f>
        <v>2025</v>
      </c>
      <c r="N768" s="72" t="s">
        <v>49</v>
      </c>
      <c r="O768" s="72">
        <f>IF(Table157[[#This Row],[Payment_Status]]="Paid",1,0)</f>
        <v>0</v>
      </c>
      <c r="P768" s="72">
        <f>IF(Table157[[#This Row],[Payment_Status]]="Unpaid",1,0)</f>
        <v>1</v>
      </c>
      <c r="Q768" s="72">
        <f>IF(Table157[[#This Row],[Payment_Status]]="Pending",1,0)</f>
        <v>0</v>
      </c>
      <c r="R768" s="72" t="s">
        <v>43</v>
      </c>
      <c r="S768" s="72" t="s">
        <v>44</v>
      </c>
      <c r="T768" s="76" t="s">
        <v>63</v>
      </c>
    </row>
    <row r="769" spans="5:20" x14ac:dyDescent="0.3">
      <c r="E769" s="71" t="s">
        <v>1503</v>
      </c>
      <c r="F769" s="72" t="s">
        <v>4746</v>
      </c>
      <c r="G769" s="72" t="s">
        <v>6750</v>
      </c>
      <c r="H769" s="72" t="s">
        <v>26</v>
      </c>
      <c r="I769" s="72" t="s">
        <v>8026</v>
      </c>
      <c r="J769" s="72" t="s">
        <v>8021</v>
      </c>
      <c r="K769" s="72">
        <v>526.33000000000004</v>
      </c>
      <c r="L769" s="75">
        <v>45752</v>
      </c>
      <c r="M769" s="72" t="str">
        <f>TEXT(Table157[[#This Row],[Billing_Date]],"YYYY")</f>
        <v>2025</v>
      </c>
      <c r="N769" s="72" t="s">
        <v>28</v>
      </c>
      <c r="O769" s="72">
        <f>IF(Table157[[#This Row],[Payment_Status]]="Paid",1,0)</f>
        <v>1</v>
      </c>
      <c r="P769" s="72">
        <f>IF(Table157[[#This Row],[Payment_Status]]="Unpaid",1,0)</f>
        <v>0</v>
      </c>
      <c r="Q769" s="72">
        <f>IF(Table157[[#This Row],[Payment_Status]]="Pending",1,0)</f>
        <v>0</v>
      </c>
      <c r="R769" s="72" t="s">
        <v>43</v>
      </c>
      <c r="S769" s="72" t="s">
        <v>39</v>
      </c>
      <c r="T769" s="76" t="s">
        <v>45</v>
      </c>
    </row>
    <row r="770" spans="5:20" x14ac:dyDescent="0.3">
      <c r="E770" s="71" t="s">
        <v>1505</v>
      </c>
      <c r="F770" s="72" t="s">
        <v>4747</v>
      </c>
      <c r="G770" s="72" t="s">
        <v>6751</v>
      </c>
      <c r="H770" s="72" t="s">
        <v>35</v>
      </c>
      <c r="I770" s="72" t="s">
        <v>8026</v>
      </c>
      <c r="J770" s="72" t="s">
        <v>8021</v>
      </c>
      <c r="K770" s="72">
        <v>70.84</v>
      </c>
      <c r="L770" s="75">
        <v>45812</v>
      </c>
      <c r="M770" s="72" t="str">
        <f>TEXT(Table157[[#This Row],[Billing_Date]],"YYYY")</f>
        <v>2025</v>
      </c>
      <c r="N770" s="72" t="s">
        <v>37</v>
      </c>
      <c r="O770" s="72">
        <f>IF(Table157[[#This Row],[Payment_Status]]="Paid",1,0)</f>
        <v>0</v>
      </c>
      <c r="P770" s="72">
        <f>IF(Table157[[#This Row],[Payment_Status]]="Unpaid",1,0)</f>
        <v>0</v>
      </c>
      <c r="Q770" s="72">
        <f>IF(Table157[[#This Row],[Payment_Status]]="Pending",1,0)</f>
        <v>1</v>
      </c>
      <c r="R770" s="72" t="s">
        <v>58</v>
      </c>
      <c r="S770" s="72" t="s">
        <v>30</v>
      </c>
      <c r="T770" s="76" t="s">
        <v>31</v>
      </c>
    </row>
    <row r="771" spans="5:20" x14ac:dyDescent="0.3">
      <c r="E771" s="71" t="s">
        <v>1507</v>
      </c>
      <c r="F771" s="72" t="s">
        <v>4748</v>
      </c>
      <c r="G771" s="72" t="s">
        <v>6752</v>
      </c>
      <c r="H771" s="72" t="s">
        <v>26</v>
      </c>
      <c r="I771" s="72" t="s">
        <v>8031</v>
      </c>
      <c r="J771" s="72" t="s">
        <v>8024</v>
      </c>
      <c r="K771" s="72">
        <v>2111.23</v>
      </c>
      <c r="L771" s="75">
        <v>45707</v>
      </c>
      <c r="M771" s="72" t="str">
        <f>TEXT(Table157[[#This Row],[Billing_Date]],"YYYY")</f>
        <v>2025</v>
      </c>
      <c r="N771" s="72" t="s">
        <v>37</v>
      </c>
      <c r="O771" s="72">
        <f>IF(Table157[[#This Row],[Payment_Status]]="Paid",1,0)</f>
        <v>0</v>
      </c>
      <c r="P771" s="72">
        <f>IF(Table157[[#This Row],[Payment_Status]]="Unpaid",1,0)</f>
        <v>0</v>
      </c>
      <c r="Q771" s="72">
        <f>IF(Table157[[#This Row],[Payment_Status]]="Pending",1,0)</f>
        <v>1</v>
      </c>
      <c r="R771" s="72" t="s">
        <v>58</v>
      </c>
      <c r="S771" s="72" t="s">
        <v>44</v>
      </c>
      <c r="T771" s="76" t="s">
        <v>63</v>
      </c>
    </row>
    <row r="772" spans="5:20" x14ac:dyDescent="0.3">
      <c r="E772" s="71" t="s">
        <v>3006</v>
      </c>
      <c r="F772" s="72" t="s">
        <v>4749</v>
      </c>
      <c r="G772" s="72" t="s">
        <v>6753</v>
      </c>
      <c r="H772" s="72" t="s">
        <v>35</v>
      </c>
      <c r="I772" s="72" t="s">
        <v>8030</v>
      </c>
      <c r="J772" s="72" t="s">
        <v>8023</v>
      </c>
      <c r="K772" s="72">
        <v>1442.29</v>
      </c>
      <c r="L772" s="75">
        <v>45725</v>
      </c>
      <c r="M772" s="72" t="str">
        <f>TEXT(Table157[[#This Row],[Billing_Date]],"YYYY")</f>
        <v>2025</v>
      </c>
      <c r="N772" s="72" t="s">
        <v>49</v>
      </c>
      <c r="O772" s="72">
        <f>IF(Table157[[#This Row],[Payment_Status]]="Paid",1,0)</f>
        <v>0</v>
      </c>
      <c r="P772" s="72">
        <f>IF(Table157[[#This Row],[Payment_Status]]="Unpaid",1,0)</f>
        <v>1</v>
      </c>
      <c r="Q772" s="72">
        <f>IF(Table157[[#This Row],[Payment_Status]]="Pending",1,0)</f>
        <v>0</v>
      </c>
      <c r="R772" s="72" t="s">
        <v>50</v>
      </c>
      <c r="S772" s="72" t="s">
        <v>39</v>
      </c>
      <c r="T772" s="76" t="s">
        <v>31</v>
      </c>
    </row>
    <row r="773" spans="5:20" x14ac:dyDescent="0.3">
      <c r="E773" s="71" t="s">
        <v>1511</v>
      </c>
      <c r="F773" s="72" t="s">
        <v>4750</v>
      </c>
      <c r="G773" s="72" t="s">
        <v>6754</v>
      </c>
      <c r="H773" s="72" t="s">
        <v>26</v>
      </c>
      <c r="I773" s="72" t="s">
        <v>8026</v>
      </c>
      <c r="J773" s="72" t="s">
        <v>8021</v>
      </c>
      <c r="K773" s="72">
        <v>1486.42</v>
      </c>
      <c r="L773" s="75">
        <v>45634</v>
      </c>
      <c r="M773" s="72" t="str">
        <f>TEXT(Table157[[#This Row],[Billing_Date]],"YYYY")</f>
        <v>2024</v>
      </c>
      <c r="N773" s="72" t="s">
        <v>37</v>
      </c>
      <c r="O773" s="72">
        <f>IF(Table157[[#This Row],[Payment_Status]]="Paid",1,0)</f>
        <v>0</v>
      </c>
      <c r="P773" s="72">
        <f>IF(Table157[[#This Row],[Payment_Status]]="Unpaid",1,0)</f>
        <v>0</v>
      </c>
      <c r="Q773" s="72">
        <f>IF(Table157[[#This Row],[Payment_Status]]="Pending",1,0)</f>
        <v>1</v>
      </c>
      <c r="R773" s="72" t="s">
        <v>43</v>
      </c>
      <c r="S773" s="72" t="s">
        <v>44</v>
      </c>
      <c r="T773" s="76" t="s">
        <v>31</v>
      </c>
    </row>
    <row r="774" spans="5:20" x14ac:dyDescent="0.3">
      <c r="E774" s="71" t="s">
        <v>758</v>
      </c>
      <c r="F774" s="72" t="s">
        <v>4751</v>
      </c>
      <c r="G774" s="72" t="s">
        <v>6755</v>
      </c>
      <c r="H774" s="72" t="s">
        <v>30</v>
      </c>
      <c r="I774" s="72" t="s">
        <v>8027</v>
      </c>
      <c r="J774" s="72" t="s">
        <v>8022</v>
      </c>
      <c r="K774" s="72">
        <v>3294.83</v>
      </c>
      <c r="L774" s="75">
        <v>45710</v>
      </c>
      <c r="M774" s="72" t="str">
        <f>TEXT(Table157[[#This Row],[Billing_Date]],"YYYY")</f>
        <v>2025</v>
      </c>
      <c r="N774" s="72" t="s">
        <v>28</v>
      </c>
      <c r="O774" s="72">
        <f>IF(Table157[[#This Row],[Payment_Status]]="Paid",1,0)</f>
        <v>1</v>
      </c>
      <c r="P774" s="72">
        <f>IF(Table157[[#This Row],[Payment_Status]]="Unpaid",1,0)</f>
        <v>0</v>
      </c>
      <c r="Q774" s="72">
        <f>IF(Table157[[#This Row],[Payment_Status]]="Pending",1,0)</f>
        <v>0</v>
      </c>
      <c r="R774" s="72" t="s">
        <v>43</v>
      </c>
      <c r="S774" s="72" t="s">
        <v>39</v>
      </c>
      <c r="T774" s="76" t="s">
        <v>85</v>
      </c>
    </row>
    <row r="775" spans="5:20" x14ac:dyDescent="0.3">
      <c r="E775" s="71" t="s">
        <v>1515</v>
      </c>
      <c r="F775" s="72" t="s">
        <v>4752</v>
      </c>
      <c r="G775" s="72" t="s">
        <v>6756</v>
      </c>
      <c r="H775" s="72" t="s">
        <v>30</v>
      </c>
      <c r="I775" s="72" t="s">
        <v>8027</v>
      </c>
      <c r="J775" s="72" t="s">
        <v>8022</v>
      </c>
      <c r="K775" s="72">
        <v>3231.36</v>
      </c>
      <c r="L775" s="75">
        <v>45604</v>
      </c>
      <c r="M775" s="72" t="str">
        <f>TEXT(Table157[[#This Row],[Billing_Date]],"YYYY")</f>
        <v>2024</v>
      </c>
      <c r="N775" s="72" t="s">
        <v>49</v>
      </c>
      <c r="O775" s="72">
        <f>IF(Table157[[#This Row],[Payment_Status]]="Paid",1,0)</f>
        <v>0</v>
      </c>
      <c r="P775" s="72">
        <f>IF(Table157[[#This Row],[Payment_Status]]="Unpaid",1,0)</f>
        <v>1</v>
      </c>
      <c r="Q775" s="72">
        <f>IF(Table157[[#This Row],[Payment_Status]]="Pending",1,0)</f>
        <v>0</v>
      </c>
      <c r="R775" s="72" t="s">
        <v>43</v>
      </c>
      <c r="S775" s="72" t="s">
        <v>39</v>
      </c>
      <c r="T775" s="76" t="s">
        <v>63</v>
      </c>
    </row>
    <row r="776" spans="5:20" x14ac:dyDescent="0.3">
      <c r="E776" s="71" t="s">
        <v>1517</v>
      </c>
      <c r="F776" s="72" t="s">
        <v>4753</v>
      </c>
      <c r="G776" s="72" t="s">
        <v>6757</v>
      </c>
      <c r="H776" s="72" t="s">
        <v>26</v>
      </c>
      <c r="I776" s="72" t="s">
        <v>8030</v>
      </c>
      <c r="J776" s="72" t="s">
        <v>8023</v>
      </c>
      <c r="K776" s="72">
        <v>2497.7600000000002</v>
      </c>
      <c r="L776" s="75">
        <v>45753</v>
      </c>
      <c r="M776" s="72" t="str">
        <f>TEXT(Table157[[#This Row],[Billing_Date]],"YYYY")</f>
        <v>2025</v>
      </c>
      <c r="N776" s="72" t="s">
        <v>37</v>
      </c>
      <c r="O776" s="72">
        <f>IF(Table157[[#This Row],[Payment_Status]]="Paid",1,0)</f>
        <v>0</v>
      </c>
      <c r="P776" s="72">
        <f>IF(Table157[[#This Row],[Payment_Status]]="Unpaid",1,0)</f>
        <v>0</v>
      </c>
      <c r="Q776" s="72">
        <f>IF(Table157[[#This Row],[Payment_Status]]="Pending",1,0)</f>
        <v>1</v>
      </c>
      <c r="R776" s="72" t="s">
        <v>38</v>
      </c>
      <c r="S776" s="72" t="s">
        <v>39</v>
      </c>
      <c r="T776" s="76" t="s">
        <v>85</v>
      </c>
    </row>
    <row r="777" spans="5:20" x14ac:dyDescent="0.3">
      <c r="E777" s="71" t="s">
        <v>1519</v>
      </c>
      <c r="F777" s="72" t="s">
        <v>4754</v>
      </c>
      <c r="G777" s="72" t="s">
        <v>6758</v>
      </c>
      <c r="H777" s="72" t="s">
        <v>35</v>
      </c>
      <c r="I777" s="72" t="s">
        <v>8031</v>
      </c>
      <c r="J777" s="72" t="s">
        <v>8024</v>
      </c>
      <c r="K777" s="72">
        <v>2212.37</v>
      </c>
      <c r="L777" s="75">
        <v>45744</v>
      </c>
      <c r="M777" s="72" t="str">
        <f>TEXT(Table157[[#This Row],[Billing_Date]],"YYYY")</f>
        <v>2025</v>
      </c>
      <c r="N777" s="72" t="s">
        <v>28</v>
      </c>
      <c r="O777" s="72">
        <f>IF(Table157[[#This Row],[Payment_Status]]="Paid",1,0)</f>
        <v>1</v>
      </c>
      <c r="P777" s="72">
        <f>IF(Table157[[#This Row],[Payment_Status]]="Unpaid",1,0)</f>
        <v>0</v>
      </c>
      <c r="Q777" s="72">
        <f>IF(Table157[[#This Row],[Payment_Status]]="Pending",1,0)</f>
        <v>0</v>
      </c>
      <c r="R777" s="72" t="s">
        <v>50</v>
      </c>
      <c r="S777" s="72" t="s">
        <v>39</v>
      </c>
      <c r="T777" s="76" t="s">
        <v>45</v>
      </c>
    </row>
    <row r="778" spans="5:20" x14ac:dyDescent="0.3">
      <c r="E778" s="71" t="s">
        <v>1521</v>
      </c>
      <c r="F778" s="72" t="s">
        <v>4755</v>
      </c>
      <c r="G778" s="72" t="s">
        <v>6759</v>
      </c>
      <c r="H778" s="72" t="s">
        <v>30</v>
      </c>
      <c r="I778" s="72" t="s">
        <v>8026</v>
      </c>
      <c r="J778" s="72" t="s">
        <v>8021</v>
      </c>
      <c r="K778" s="72">
        <v>1173.81</v>
      </c>
      <c r="L778" s="75">
        <v>45835</v>
      </c>
      <c r="M778" s="72" t="str">
        <f>TEXT(Table157[[#This Row],[Billing_Date]],"YYYY")</f>
        <v>2025</v>
      </c>
      <c r="N778" s="72" t="s">
        <v>49</v>
      </c>
      <c r="O778" s="72">
        <f>IF(Table157[[#This Row],[Payment_Status]]="Paid",1,0)</f>
        <v>0</v>
      </c>
      <c r="P778" s="72">
        <f>IF(Table157[[#This Row],[Payment_Status]]="Unpaid",1,0)</f>
        <v>1</v>
      </c>
      <c r="Q778" s="72">
        <f>IF(Table157[[#This Row],[Payment_Status]]="Pending",1,0)</f>
        <v>0</v>
      </c>
      <c r="R778" s="72" t="s">
        <v>50</v>
      </c>
      <c r="S778" s="72" t="s">
        <v>39</v>
      </c>
      <c r="T778" s="76" t="s">
        <v>31</v>
      </c>
    </row>
    <row r="779" spans="5:20" x14ac:dyDescent="0.3">
      <c r="E779" s="71" t="s">
        <v>1523</v>
      </c>
      <c r="F779" s="72" t="s">
        <v>4756</v>
      </c>
      <c r="G779" s="72" t="s">
        <v>6760</v>
      </c>
      <c r="H779" s="72" t="s">
        <v>35</v>
      </c>
      <c r="I779" s="72" t="s">
        <v>8031</v>
      </c>
      <c r="J779" s="72" t="s">
        <v>8024</v>
      </c>
      <c r="K779" s="72">
        <v>3115.32</v>
      </c>
      <c r="L779" s="75">
        <v>45745</v>
      </c>
      <c r="M779" s="72" t="str">
        <f>TEXT(Table157[[#This Row],[Billing_Date]],"YYYY")</f>
        <v>2025</v>
      </c>
      <c r="N779" s="72" t="s">
        <v>28</v>
      </c>
      <c r="O779" s="72">
        <f>IF(Table157[[#This Row],[Payment_Status]]="Paid",1,0)</f>
        <v>1</v>
      </c>
      <c r="P779" s="72">
        <f>IF(Table157[[#This Row],[Payment_Status]]="Unpaid",1,0)</f>
        <v>0</v>
      </c>
      <c r="Q779" s="72">
        <f>IF(Table157[[#This Row],[Payment_Status]]="Pending",1,0)</f>
        <v>0</v>
      </c>
      <c r="R779" s="72" t="s">
        <v>58</v>
      </c>
      <c r="S779" s="72" t="s">
        <v>30</v>
      </c>
      <c r="T779" s="76" t="s">
        <v>51</v>
      </c>
    </row>
    <row r="780" spans="5:20" x14ac:dyDescent="0.3">
      <c r="E780" s="71" t="s">
        <v>956</v>
      </c>
      <c r="F780" s="72" t="s">
        <v>4757</v>
      </c>
      <c r="G780" s="72" t="s">
        <v>6761</v>
      </c>
      <c r="H780" s="72" t="s">
        <v>35</v>
      </c>
      <c r="I780" s="72" t="s">
        <v>8027</v>
      </c>
      <c r="J780" s="72" t="s">
        <v>8022</v>
      </c>
      <c r="K780" s="72">
        <v>886.63</v>
      </c>
      <c r="L780" s="75">
        <v>45805</v>
      </c>
      <c r="M780" s="72" t="str">
        <f>TEXT(Table157[[#This Row],[Billing_Date]],"YYYY")</f>
        <v>2025</v>
      </c>
      <c r="N780" s="72" t="s">
        <v>37</v>
      </c>
      <c r="O780" s="72">
        <f>IF(Table157[[#This Row],[Payment_Status]]="Paid",1,0)</f>
        <v>0</v>
      </c>
      <c r="P780" s="72">
        <f>IF(Table157[[#This Row],[Payment_Status]]="Unpaid",1,0)</f>
        <v>0</v>
      </c>
      <c r="Q780" s="72">
        <f>IF(Table157[[#This Row],[Payment_Status]]="Pending",1,0)</f>
        <v>1</v>
      </c>
      <c r="R780" s="72" t="s">
        <v>50</v>
      </c>
      <c r="S780" s="72" t="s">
        <v>44</v>
      </c>
      <c r="T780" s="76" t="s">
        <v>45</v>
      </c>
    </row>
    <row r="781" spans="5:20" x14ac:dyDescent="0.3">
      <c r="E781" s="71" t="s">
        <v>1527</v>
      </c>
      <c r="F781" s="72" t="s">
        <v>4758</v>
      </c>
      <c r="G781" s="72" t="s">
        <v>6762</v>
      </c>
      <c r="H781" s="72" t="s">
        <v>26</v>
      </c>
      <c r="I781" s="72" t="s">
        <v>8026</v>
      </c>
      <c r="J781" s="72" t="s">
        <v>8021</v>
      </c>
      <c r="K781" s="72">
        <v>3110.29</v>
      </c>
      <c r="L781" s="75">
        <v>45584</v>
      </c>
      <c r="M781" s="72" t="str">
        <f>TEXT(Table157[[#This Row],[Billing_Date]],"YYYY")</f>
        <v>2024</v>
      </c>
      <c r="N781" s="72" t="s">
        <v>49</v>
      </c>
      <c r="O781" s="72">
        <f>IF(Table157[[#This Row],[Payment_Status]]="Paid",1,0)</f>
        <v>0</v>
      </c>
      <c r="P781" s="72">
        <f>IF(Table157[[#This Row],[Payment_Status]]="Unpaid",1,0)</f>
        <v>1</v>
      </c>
      <c r="Q781" s="72">
        <f>IF(Table157[[#This Row],[Payment_Status]]="Pending",1,0)</f>
        <v>0</v>
      </c>
      <c r="R781" s="72" t="s">
        <v>29</v>
      </c>
      <c r="S781" s="72" t="s">
        <v>39</v>
      </c>
      <c r="T781" s="76" t="s">
        <v>85</v>
      </c>
    </row>
    <row r="782" spans="5:20" x14ac:dyDescent="0.3">
      <c r="E782" s="71" t="s">
        <v>1529</v>
      </c>
      <c r="F782" s="72" t="s">
        <v>4439</v>
      </c>
      <c r="G782" s="72" t="s">
        <v>6763</v>
      </c>
      <c r="H782" s="72" t="s">
        <v>35</v>
      </c>
      <c r="I782" s="72" t="s">
        <v>8031</v>
      </c>
      <c r="J782" s="72" t="s">
        <v>8024</v>
      </c>
      <c r="K782" s="72">
        <v>1308</v>
      </c>
      <c r="L782" s="75">
        <v>45855</v>
      </c>
      <c r="M782" s="72" t="str">
        <f>TEXT(Table157[[#This Row],[Billing_Date]],"YYYY")</f>
        <v>2025</v>
      </c>
      <c r="N782" s="72" t="s">
        <v>37</v>
      </c>
      <c r="O782" s="72">
        <f>IF(Table157[[#This Row],[Payment_Status]]="Paid",1,0)</f>
        <v>0</v>
      </c>
      <c r="P782" s="72">
        <f>IF(Table157[[#This Row],[Payment_Status]]="Unpaid",1,0)</f>
        <v>0</v>
      </c>
      <c r="Q782" s="72">
        <f>IF(Table157[[#This Row],[Payment_Status]]="Pending",1,0)</f>
        <v>1</v>
      </c>
      <c r="R782" s="72" t="s">
        <v>43</v>
      </c>
      <c r="S782" s="72" t="s">
        <v>44</v>
      </c>
      <c r="T782" s="76" t="s">
        <v>51</v>
      </c>
    </row>
    <row r="783" spans="5:20" x14ac:dyDescent="0.3">
      <c r="E783" s="71" t="s">
        <v>116</v>
      </c>
      <c r="F783" s="72" t="s">
        <v>4759</v>
      </c>
      <c r="G783" s="72" t="s">
        <v>6764</v>
      </c>
      <c r="H783" s="72" t="s">
        <v>35</v>
      </c>
      <c r="I783" s="72" t="s">
        <v>8025</v>
      </c>
      <c r="J783" s="72" t="s">
        <v>8020</v>
      </c>
      <c r="K783" s="72">
        <v>1562.13</v>
      </c>
      <c r="L783" s="75">
        <v>45820</v>
      </c>
      <c r="M783" s="72" t="str">
        <f>TEXT(Table157[[#This Row],[Billing_Date]],"YYYY")</f>
        <v>2025</v>
      </c>
      <c r="N783" s="72" t="s">
        <v>37</v>
      </c>
      <c r="O783" s="72">
        <f>IF(Table157[[#This Row],[Payment_Status]]="Paid",1,0)</f>
        <v>0</v>
      </c>
      <c r="P783" s="72">
        <f>IF(Table157[[#This Row],[Payment_Status]]="Unpaid",1,0)</f>
        <v>0</v>
      </c>
      <c r="Q783" s="72">
        <f>IF(Table157[[#This Row],[Payment_Status]]="Pending",1,0)</f>
        <v>1</v>
      </c>
      <c r="R783" s="72" t="s">
        <v>50</v>
      </c>
      <c r="S783" s="72" t="s">
        <v>44</v>
      </c>
      <c r="T783" s="76" t="s">
        <v>45</v>
      </c>
    </row>
    <row r="784" spans="5:20" x14ac:dyDescent="0.3">
      <c r="E784" s="71" t="s">
        <v>1533</v>
      </c>
      <c r="F784" s="72" t="s">
        <v>4760</v>
      </c>
      <c r="G784" s="72" t="s">
        <v>6765</v>
      </c>
      <c r="H784" s="72" t="s">
        <v>30</v>
      </c>
      <c r="I784" s="72" t="s">
        <v>8030</v>
      </c>
      <c r="J784" s="72" t="s">
        <v>8023</v>
      </c>
      <c r="K784" s="72">
        <v>939.86</v>
      </c>
      <c r="L784" s="75">
        <v>45790</v>
      </c>
      <c r="M784" s="72" t="str">
        <f>TEXT(Table157[[#This Row],[Billing_Date]],"YYYY")</f>
        <v>2025</v>
      </c>
      <c r="N784" s="72" t="s">
        <v>37</v>
      </c>
      <c r="O784" s="72">
        <f>IF(Table157[[#This Row],[Payment_Status]]="Paid",1,0)</f>
        <v>0</v>
      </c>
      <c r="P784" s="72">
        <f>IF(Table157[[#This Row],[Payment_Status]]="Unpaid",1,0)</f>
        <v>0</v>
      </c>
      <c r="Q784" s="72">
        <f>IF(Table157[[#This Row],[Payment_Status]]="Pending",1,0)</f>
        <v>1</v>
      </c>
      <c r="R784" s="72" t="s">
        <v>38</v>
      </c>
      <c r="S784" s="72" t="s">
        <v>39</v>
      </c>
      <c r="T784" s="76" t="s">
        <v>63</v>
      </c>
    </row>
    <row r="785" spans="5:20" x14ac:dyDescent="0.3">
      <c r="E785" s="71" t="s">
        <v>1535</v>
      </c>
      <c r="F785" s="72" t="s">
        <v>4761</v>
      </c>
      <c r="G785" s="72" t="s">
        <v>6766</v>
      </c>
      <c r="H785" s="72" t="s">
        <v>26</v>
      </c>
      <c r="I785" s="72" t="s">
        <v>8030</v>
      </c>
      <c r="J785" s="72" t="s">
        <v>8023</v>
      </c>
      <c r="K785" s="72">
        <v>2544.08</v>
      </c>
      <c r="L785" s="75">
        <v>45670</v>
      </c>
      <c r="M785" s="72" t="str">
        <f>TEXT(Table157[[#This Row],[Billing_Date]],"YYYY")</f>
        <v>2025</v>
      </c>
      <c r="N785" s="72" t="s">
        <v>28</v>
      </c>
      <c r="O785" s="72">
        <f>IF(Table157[[#This Row],[Payment_Status]]="Paid",1,0)</f>
        <v>1</v>
      </c>
      <c r="P785" s="72">
        <f>IF(Table157[[#This Row],[Payment_Status]]="Unpaid",1,0)</f>
        <v>0</v>
      </c>
      <c r="Q785" s="72">
        <f>IF(Table157[[#This Row],[Payment_Status]]="Pending",1,0)</f>
        <v>0</v>
      </c>
      <c r="R785" s="72" t="s">
        <v>38</v>
      </c>
      <c r="S785" s="72" t="s">
        <v>39</v>
      </c>
      <c r="T785" s="76" t="s">
        <v>63</v>
      </c>
    </row>
    <row r="786" spans="5:20" x14ac:dyDescent="0.3">
      <c r="E786" s="71" t="s">
        <v>1537</v>
      </c>
      <c r="F786" s="72" t="s">
        <v>4762</v>
      </c>
      <c r="G786" s="72" t="s">
        <v>6767</v>
      </c>
      <c r="H786" s="72" t="s">
        <v>30</v>
      </c>
      <c r="I786" s="72" t="s">
        <v>8029</v>
      </c>
      <c r="J786" s="72" t="s">
        <v>8020</v>
      </c>
      <c r="K786" s="72">
        <v>3243.02</v>
      </c>
      <c r="L786" s="75">
        <v>45739</v>
      </c>
      <c r="M786" s="72" t="str">
        <f>TEXT(Table157[[#This Row],[Billing_Date]],"YYYY")</f>
        <v>2025</v>
      </c>
      <c r="N786" s="72" t="s">
        <v>37</v>
      </c>
      <c r="O786" s="72">
        <f>IF(Table157[[#This Row],[Payment_Status]]="Paid",1,0)</f>
        <v>0</v>
      </c>
      <c r="P786" s="72">
        <f>IF(Table157[[#This Row],[Payment_Status]]="Unpaid",1,0)</f>
        <v>0</v>
      </c>
      <c r="Q786" s="72">
        <f>IF(Table157[[#This Row],[Payment_Status]]="Pending",1,0)</f>
        <v>1</v>
      </c>
      <c r="R786" s="72" t="s">
        <v>50</v>
      </c>
      <c r="S786" s="72" t="s">
        <v>44</v>
      </c>
      <c r="T786" s="76" t="s">
        <v>45</v>
      </c>
    </row>
    <row r="787" spans="5:20" x14ac:dyDescent="0.3">
      <c r="E787" s="71" t="s">
        <v>1539</v>
      </c>
      <c r="F787" s="72" t="s">
        <v>4763</v>
      </c>
      <c r="G787" s="72" t="s">
        <v>6768</v>
      </c>
      <c r="H787" s="72" t="s">
        <v>26</v>
      </c>
      <c r="I787" s="72" t="s">
        <v>8028</v>
      </c>
      <c r="J787" s="72" t="s">
        <v>8022</v>
      </c>
      <c r="K787" s="72">
        <v>2268.27</v>
      </c>
      <c r="L787" s="75">
        <v>45725</v>
      </c>
      <c r="M787" s="72" t="str">
        <f>TEXT(Table157[[#This Row],[Billing_Date]],"YYYY")</f>
        <v>2025</v>
      </c>
      <c r="N787" s="72" t="s">
        <v>37</v>
      </c>
      <c r="O787" s="72">
        <f>IF(Table157[[#This Row],[Payment_Status]]="Paid",1,0)</f>
        <v>0</v>
      </c>
      <c r="P787" s="72">
        <f>IF(Table157[[#This Row],[Payment_Status]]="Unpaid",1,0)</f>
        <v>0</v>
      </c>
      <c r="Q787" s="72">
        <f>IF(Table157[[#This Row],[Payment_Status]]="Pending",1,0)</f>
        <v>1</v>
      </c>
      <c r="R787" s="72" t="s">
        <v>58</v>
      </c>
      <c r="S787" s="72" t="s">
        <v>30</v>
      </c>
      <c r="T787" s="76" t="s">
        <v>51</v>
      </c>
    </row>
    <row r="788" spans="5:20" x14ac:dyDescent="0.3">
      <c r="E788" s="71" t="s">
        <v>1541</v>
      </c>
      <c r="F788" s="72" t="s">
        <v>4764</v>
      </c>
      <c r="G788" s="72" t="s">
        <v>6769</v>
      </c>
      <c r="H788" s="72" t="s">
        <v>26</v>
      </c>
      <c r="I788" s="72" t="s">
        <v>8026</v>
      </c>
      <c r="J788" s="72" t="s">
        <v>8021</v>
      </c>
      <c r="K788" s="72">
        <v>677.6</v>
      </c>
      <c r="L788" s="75">
        <v>45732</v>
      </c>
      <c r="M788" s="72" t="str">
        <f>TEXT(Table157[[#This Row],[Billing_Date]],"YYYY")</f>
        <v>2025</v>
      </c>
      <c r="N788" s="72" t="s">
        <v>49</v>
      </c>
      <c r="O788" s="72">
        <f>IF(Table157[[#This Row],[Payment_Status]]="Paid",1,0)</f>
        <v>0</v>
      </c>
      <c r="P788" s="72">
        <f>IF(Table157[[#This Row],[Payment_Status]]="Unpaid",1,0)</f>
        <v>1</v>
      </c>
      <c r="Q788" s="72">
        <f>IF(Table157[[#This Row],[Payment_Status]]="Pending",1,0)</f>
        <v>0</v>
      </c>
      <c r="R788" s="72" t="s">
        <v>58</v>
      </c>
      <c r="S788" s="72" t="s">
        <v>39</v>
      </c>
      <c r="T788" s="76" t="s">
        <v>85</v>
      </c>
    </row>
    <row r="789" spans="5:20" x14ac:dyDescent="0.3">
      <c r="E789" s="71" t="s">
        <v>1543</v>
      </c>
      <c r="F789" s="72" t="s">
        <v>4765</v>
      </c>
      <c r="G789" s="72" t="s">
        <v>6770</v>
      </c>
      <c r="H789" s="72" t="s">
        <v>26</v>
      </c>
      <c r="I789" s="72" t="s">
        <v>8030</v>
      </c>
      <c r="J789" s="72" t="s">
        <v>8023</v>
      </c>
      <c r="K789" s="72">
        <v>2269.54</v>
      </c>
      <c r="L789" s="75">
        <v>45681</v>
      </c>
      <c r="M789" s="72" t="str">
        <f>TEXT(Table157[[#This Row],[Billing_Date]],"YYYY")</f>
        <v>2025</v>
      </c>
      <c r="N789" s="72" t="s">
        <v>37</v>
      </c>
      <c r="O789" s="72">
        <f>IF(Table157[[#This Row],[Payment_Status]]="Paid",1,0)</f>
        <v>0</v>
      </c>
      <c r="P789" s="72">
        <f>IF(Table157[[#This Row],[Payment_Status]]="Unpaid",1,0)</f>
        <v>0</v>
      </c>
      <c r="Q789" s="72">
        <f>IF(Table157[[#This Row],[Payment_Status]]="Pending",1,0)</f>
        <v>1</v>
      </c>
      <c r="R789" s="72" t="s">
        <v>29</v>
      </c>
      <c r="S789" s="72" t="s">
        <v>30</v>
      </c>
      <c r="T789" s="76" t="s">
        <v>45</v>
      </c>
    </row>
    <row r="790" spans="5:20" x14ac:dyDescent="0.3">
      <c r="E790" s="71" t="s">
        <v>1545</v>
      </c>
      <c r="F790" s="72" t="s">
        <v>4766</v>
      </c>
      <c r="G790" s="72" t="s">
        <v>6771</v>
      </c>
      <c r="H790" s="72" t="s">
        <v>30</v>
      </c>
      <c r="I790" s="72" t="s">
        <v>8025</v>
      </c>
      <c r="J790" s="72" t="s">
        <v>8020</v>
      </c>
      <c r="K790" s="72">
        <v>3514.42</v>
      </c>
      <c r="L790" s="75">
        <v>45605</v>
      </c>
      <c r="M790" s="72" t="str">
        <f>TEXT(Table157[[#This Row],[Billing_Date]],"YYYY")</f>
        <v>2024</v>
      </c>
      <c r="N790" s="72" t="s">
        <v>49</v>
      </c>
      <c r="O790" s="72">
        <f>IF(Table157[[#This Row],[Payment_Status]]="Paid",1,0)</f>
        <v>0</v>
      </c>
      <c r="P790" s="72">
        <f>IF(Table157[[#This Row],[Payment_Status]]="Unpaid",1,0)</f>
        <v>1</v>
      </c>
      <c r="Q790" s="72">
        <f>IF(Table157[[#This Row],[Payment_Status]]="Pending",1,0)</f>
        <v>0</v>
      </c>
      <c r="R790" s="72" t="s">
        <v>29</v>
      </c>
      <c r="S790" s="72" t="s">
        <v>30</v>
      </c>
      <c r="T790" s="76" t="s">
        <v>63</v>
      </c>
    </row>
    <row r="791" spans="5:20" x14ac:dyDescent="0.3">
      <c r="E791" s="71" t="s">
        <v>1547</v>
      </c>
      <c r="F791" s="72" t="s">
        <v>4767</v>
      </c>
      <c r="G791" s="72" t="s">
        <v>6772</v>
      </c>
      <c r="H791" s="72" t="s">
        <v>35</v>
      </c>
      <c r="I791" s="72" t="s">
        <v>8029</v>
      </c>
      <c r="J791" s="72" t="s">
        <v>8020</v>
      </c>
      <c r="K791" s="72">
        <v>2841.17</v>
      </c>
      <c r="L791" s="75">
        <v>45768</v>
      </c>
      <c r="M791" s="72" t="str">
        <f>TEXT(Table157[[#This Row],[Billing_Date]],"YYYY")</f>
        <v>2025</v>
      </c>
      <c r="N791" s="72" t="s">
        <v>49</v>
      </c>
      <c r="O791" s="72">
        <f>IF(Table157[[#This Row],[Payment_Status]]="Paid",1,0)</f>
        <v>0</v>
      </c>
      <c r="P791" s="72">
        <f>IF(Table157[[#This Row],[Payment_Status]]="Unpaid",1,0)</f>
        <v>1</v>
      </c>
      <c r="Q791" s="72">
        <f>IF(Table157[[#This Row],[Payment_Status]]="Pending",1,0)</f>
        <v>0</v>
      </c>
      <c r="R791" s="72" t="s">
        <v>50</v>
      </c>
      <c r="S791" s="72" t="s">
        <v>39</v>
      </c>
      <c r="T791" s="76" t="s">
        <v>63</v>
      </c>
    </row>
    <row r="792" spans="5:20" x14ac:dyDescent="0.3">
      <c r="E792" s="71" t="s">
        <v>1549</v>
      </c>
      <c r="F792" s="72" t="s">
        <v>4768</v>
      </c>
      <c r="G792" s="72" t="s">
        <v>6773</v>
      </c>
      <c r="H792" s="72" t="s">
        <v>35</v>
      </c>
      <c r="I792" s="72" t="s">
        <v>8028</v>
      </c>
      <c r="J792" s="72" t="s">
        <v>8022</v>
      </c>
      <c r="K792" s="72">
        <v>892.58</v>
      </c>
      <c r="L792" s="75">
        <v>45825</v>
      </c>
      <c r="M792" s="72" t="str">
        <f>TEXT(Table157[[#This Row],[Billing_Date]],"YYYY")</f>
        <v>2025</v>
      </c>
      <c r="N792" s="72" t="s">
        <v>49</v>
      </c>
      <c r="O792" s="72">
        <f>IF(Table157[[#This Row],[Payment_Status]]="Paid",1,0)</f>
        <v>0</v>
      </c>
      <c r="P792" s="72">
        <f>IF(Table157[[#This Row],[Payment_Status]]="Unpaid",1,0)</f>
        <v>1</v>
      </c>
      <c r="Q792" s="72">
        <f>IF(Table157[[#This Row],[Payment_Status]]="Pending",1,0)</f>
        <v>0</v>
      </c>
      <c r="R792" s="72" t="s">
        <v>38</v>
      </c>
      <c r="S792" s="72" t="s">
        <v>44</v>
      </c>
      <c r="T792" s="76" t="s">
        <v>85</v>
      </c>
    </row>
    <row r="793" spans="5:20" x14ac:dyDescent="0.3">
      <c r="E793" s="71" t="s">
        <v>2369</v>
      </c>
      <c r="F793" s="72" t="s">
        <v>4769</v>
      </c>
      <c r="G793" s="72" t="s">
        <v>6774</v>
      </c>
      <c r="H793" s="72" t="s">
        <v>35</v>
      </c>
      <c r="I793" s="72" t="s">
        <v>8028</v>
      </c>
      <c r="J793" s="72" t="s">
        <v>8022</v>
      </c>
      <c r="K793" s="72">
        <v>1976.15</v>
      </c>
      <c r="L793" s="75">
        <v>45848</v>
      </c>
      <c r="M793" s="72" t="str">
        <f>TEXT(Table157[[#This Row],[Billing_Date]],"YYYY")</f>
        <v>2025</v>
      </c>
      <c r="N793" s="72" t="s">
        <v>37</v>
      </c>
      <c r="O793" s="72">
        <f>IF(Table157[[#This Row],[Payment_Status]]="Paid",1,0)</f>
        <v>0</v>
      </c>
      <c r="P793" s="72">
        <f>IF(Table157[[#This Row],[Payment_Status]]="Unpaid",1,0)</f>
        <v>0</v>
      </c>
      <c r="Q793" s="72">
        <f>IF(Table157[[#This Row],[Payment_Status]]="Pending",1,0)</f>
        <v>1</v>
      </c>
      <c r="R793" s="72" t="s">
        <v>58</v>
      </c>
      <c r="S793" s="72" t="s">
        <v>30</v>
      </c>
      <c r="T793" s="76" t="s">
        <v>63</v>
      </c>
    </row>
    <row r="794" spans="5:20" x14ac:dyDescent="0.3">
      <c r="E794" s="71" t="s">
        <v>186</v>
      </c>
      <c r="F794" s="72" t="s">
        <v>4770</v>
      </c>
      <c r="G794" s="72" t="s">
        <v>6775</v>
      </c>
      <c r="H794" s="72" t="s">
        <v>26</v>
      </c>
      <c r="I794" s="72" t="s">
        <v>8031</v>
      </c>
      <c r="J794" s="72" t="s">
        <v>8024</v>
      </c>
      <c r="K794" s="72">
        <v>2896.6</v>
      </c>
      <c r="L794" s="75">
        <v>45796</v>
      </c>
      <c r="M794" s="72" t="str">
        <f>TEXT(Table157[[#This Row],[Billing_Date]],"YYYY")</f>
        <v>2025</v>
      </c>
      <c r="N794" s="72" t="s">
        <v>28</v>
      </c>
      <c r="O794" s="72">
        <f>IF(Table157[[#This Row],[Payment_Status]]="Paid",1,0)</f>
        <v>1</v>
      </c>
      <c r="P794" s="72">
        <f>IF(Table157[[#This Row],[Payment_Status]]="Unpaid",1,0)</f>
        <v>0</v>
      </c>
      <c r="Q794" s="72">
        <f>IF(Table157[[#This Row],[Payment_Status]]="Pending",1,0)</f>
        <v>0</v>
      </c>
      <c r="R794" s="72" t="s">
        <v>38</v>
      </c>
      <c r="S794" s="72" t="s">
        <v>44</v>
      </c>
      <c r="T794" s="76" t="s">
        <v>31</v>
      </c>
    </row>
    <row r="795" spans="5:20" x14ac:dyDescent="0.3">
      <c r="E795" s="71" t="s">
        <v>1555</v>
      </c>
      <c r="F795" s="72" t="s">
        <v>4771</v>
      </c>
      <c r="G795" s="72" t="s">
        <v>6776</v>
      </c>
      <c r="H795" s="72" t="s">
        <v>26</v>
      </c>
      <c r="I795" s="72" t="s">
        <v>8030</v>
      </c>
      <c r="J795" s="72" t="s">
        <v>8023</v>
      </c>
      <c r="K795" s="72">
        <v>1595.54</v>
      </c>
      <c r="L795" s="75">
        <v>45763</v>
      </c>
      <c r="M795" s="72" t="str">
        <f>TEXT(Table157[[#This Row],[Billing_Date]],"YYYY")</f>
        <v>2025</v>
      </c>
      <c r="N795" s="72" t="s">
        <v>28</v>
      </c>
      <c r="O795" s="72">
        <f>IF(Table157[[#This Row],[Payment_Status]]="Paid",1,0)</f>
        <v>1</v>
      </c>
      <c r="P795" s="72">
        <f>IF(Table157[[#This Row],[Payment_Status]]="Unpaid",1,0)</f>
        <v>0</v>
      </c>
      <c r="Q795" s="72">
        <f>IF(Table157[[#This Row],[Payment_Status]]="Pending",1,0)</f>
        <v>0</v>
      </c>
      <c r="R795" s="72" t="s">
        <v>29</v>
      </c>
      <c r="S795" s="72" t="s">
        <v>44</v>
      </c>
      <c r="T795" s="76" t="s">
        <v>31</v>
      </c>
    </row>
    <row r="796" spans="5:20" x14ac:dyDescent="0.3">
      <c r="E796" s="71" t="s">
        <v>1553</v>
      </c>
      <c r="F796" s="72" t="s">
        <v>4772</v>
      </c>
      <c r="G796" s="72" t="s">
        <v>6777</v>
      </c>
      <c r="H796" s="72" t="s">
        <v>26</v>
      </c>
      <c r="I796" s="72" t="s">
        <v>8031</v>
      </c>
      <c r="J796" s="72" t="s">
        <v>8024</v>
      </c>
      <c r="K796" s="72">
        <v>728.35</v>
      </c>
      <c r="L796" s="75">
        <v>45619</v>
      </c>
      <c r="M796" s="72" t="str">
        <f>TEXT(Table157[[#This Row],[Billing_Date]],"YYYY")</f>
        <v>2024</v>
      </c>
      <c r="N796" s="72" t="s">
        <v>28</v>
      </c>
      <c r="O796" s="72">
        <f>IF(Table157[[#This Row],[Payment_Status]]="Paid",1,0)</f>
        <v>1</v>
      </c>
      <c r="P796" s="72">
        <f>IF(Table157[[#This Row],[Payment_Status]]="Unpaid",1,0)</f>
        <v>0</v>
      </c>
      <c r="Q796" s="72">
        <f>IF(Table157[[#This Row],[Payment_Status]]="Pending",1,0)</f>
        <v>0</v>
      </c>
      <c r="R796" s="72" t="s">
        <v>58</v>
      </c>
      <c r="S796" s="72" t="s">
        <v>44</v>
      </c>
      <c r="T796" s="76" t="s">
        <v>51</v>
      </c>
    </row>
    <row r="797" spans="5:20" x14ac:dyDescent="0.3">
      <c r="E797" s="71" t="s">
        <v>1559</v>
      </c>
      <c r="F797" s="72" t="s">
        <v>4773</v>
      </c>
      <c r="G797" s="72" t="s">
        <v>6778</v>
      </c>
      <c r="H797" s="72" t="s">
        <v>30</v>
      </c>
      <c r="I797" s="72" t="s">
        <v>8029</v>
      </c>
      <c r="J797" s="72" t="s">
        <v>8020</v>
      </c>
      <c r="K797" s="72">
        <v>841.15</v>
      </c>
      <c r="L797" s="75">
        <v>45845</v>
      </c>
      <c r="M797" s="72" t="str">
        <f>TEXT(Table157[[#This Row],[Billing_Date]],"YYYY")</f>
        <v>2025</v>
      </c>
      <c r="N797" s="72" t="s">
        <v>37</v>
      </c>
      <c r="O797" s="72">
        <f>IF(Table157[[#This Row],[Payment_Status]]="Paid",1,0)</f>
        <v>0</v>
      </c>
      <c r="P797" s="72">
        <f>IF(Table157[[#This Row],[Payment_Status]]="Unpaid",1,0)</f>
        <v>0</v>
      </c>
      <c r="Q797" s="72">
        <f>IF(Table157[[#This Row],[Payment_Status]]="Pending",1,0)</f>
        <v>1</v>
      </c>
      <c r="R797" s="72" t="s">
        <v>43</v>
      </c>
      <c r="S797" s="72" t="s">
        <v>30</v>
      </c>
      <c r="T797" s="76" t="s">
        <v>45</v>
      </c>
    </row>
    <row r="798" spans="5:20" x14ac:dyDescent="0.3">
      <c r="E798" s="71" t="s">
        <v>1561</v>
      </c>
      <c r="F798" s="72" t="s">
        <v>4774</v>
      </c>
      <c r="G798" s="72" t="s">
        <v>6779</v>
      </c>
      <c r="H798" s="72" t="s">
        <v>30</v>
      </c>
      <c r="I798" s="72" t="s">
        <v>8026</v>
      </c>
      <c r="J798" s="72" t="s">
        <v>8021</v>
      </c>
      <c r="K798" s="72">
        <v>2047.21</v>
      </c>
      <c r="L798" s="75">
        <v>45692</v>
      </c>
      <c r="M798" s="72" t="str">
        <f>TEXT(Table157[[#This Row],[Billing_Date]],"YYYY")</f>
        <v>2025</v>
      </c>
      <c r="N798" s="72" t="s">
        <v>49</v>
      </c>
      <c r="O798" s="72">
        <f>IF(Table157[[#This Row],[Payment_Status]]="Paid",1,0)</f>
        <v>0</v>
      </c>
      <c r="P798" s="72">
        <f>IF(Table157[[#This Row],[Payment_Status]]="Unpaid",1,0)</f>
        <v>1</v>
      </c>
      <c r="Q798" s="72">
        <f>IF(Table157[[#This Row],[Payment_Status]]="Pending",1,0)</f>
        <v>0</v>
      </c>
      <c r="R798" s="72" t="s">
        <v>58</v>
      </c>
      <c r="S798" s="72" t="s">
        <v>39</v>
      </c>
      <c r="T798" s="76" t="s">
        <v>45</v>
      </c>
    </row>
    <row r="799" spans="5:20" x14ac:dyDescent="0.3">
      <c r="E799" s="71" t="s">
        <v>1563</v>
      </c>
      <c r="F799" s="72" t="s">
        <v>4775</v>
      </c>
      <c r="G799" s="72" t="s">
        <v>6780</v>
      </c>
      <c r="H799" s="72" t="s">
        <v>26</v>
      </c>
      <c r="I799" s="72" t="s">
        <v>8026</v>
      </c>
      <c r="J799" s="72" t="s">
        <v>8021</v>
      </c>
      <c r="K799" s="72">
        <v>2561.61</v>
      </c>
      <c r="L799" s="75">
        <v>45756</v>
      </c>
      <c r="M799" s="72" t="str">
        <f>TEXT(Table157[[#This Row],[Billing_Date]],"YYYY")</f>
        <v>2025</v>
      </c>
      <c r="N799" s="72" t="s">
        <v>37</v>
      </c>
      <c r="O799" s="72">
        <f>IF(Table157[[#This Row],[Payment_Status]]="Paid",1,0)</f>
        <v>0</v>
      </c>
      <c r="P799" s="72">
        <f>IF(Table157[[#This Row],[Payment_Status]]="Unpaid",1,0)</f>
        <v>0</v>
      </c>
      <c r="Q799" s="72">
        <f>IF(Table157[[#This Row],[Payment_Status]]="Pending",1,0)</f>
        <v>1</v>
      </c>
      <c r="R799" s="72" t="s">
        <v>43</v>
      </c>
      <c r="S799" s="72" t="s">
        <v>39</v>
      </c>
      <c r="T799" s="76" t="s">
        <v>31</v>
      </c>
    </row>
    <row r="800" spans="5:20" x14ac:dyDescent="0.3">
      <c r="E800" s="71" t="s">
        <v>2792</v>
      </c>
      <c r="F800" s="72" t="s">
        <v>4776</v>
      </c>
      <c r="G800" s="72" t="s">
        <v>6781</v>
      </c>
      <c r="H800" s="72" t="s">
        <v>35</v>
      </c>
      <c r="I800" s="72" t="s">
        <v>8027</v>
      </c>
      <c r="J800" s="72" t="s">
        <v>8022</v>
      </c>
      <c r="K800" s="72">
        <v>2046.38</v>
      </c>
      <c r="L800" s="75">
        <v>45843</v>
      </c>
      <c r="M800" s="72" t="str">
        <f>TEXT(Table157[[#This Row],[Billing_Date]],"YYYY")</f>
        <v>2025</v>
      </c>
      <c r="N800" s="72" t="s">
        <v>49</v>
      </c>
      <c r="O800" s="72">
        <f>IF(Table157[[#This Row],[Payment_Status]]="Paid",1,0)</f>
        <v>0</v>
      </c>
      <c r="P800" s="72">
        <f>IF(Table157[[#This Row],[Payment_Status]]="Unpaid",1,0)</f>
        <v>1</v>
      </c>
      <c r="Q800" s="72">
        <f>IF(Table157[[#This Row],[Payment_Status]]="Pending",1,0)</f>
        <v>0</v>
      </c>
      <c r="R800" s="72" t="s">
        <v>38</v>
      </c>
      <c r="S800" s="72" t="s">
        <v>39</v>
      </c>
      <c r="T800" s="76" t="s">
        <v>85</v>
      </c>
    </row>
    <row r="801" spans="5:20" x14ac:dyDescent="0.3">
      <c r="E801" s="71" t="s">
        <v>1567</v>
      </c>
      <c r="F801" s="72" t="s">
        <v>4777</v>
      </c>
      <c r="G801" s="72" t="s">
        <v>6782</v>
      </c>
      <c r="H801" s="72" t="s">
        <v>30</v>
      </c>
      <c r="I801" s="72" t="s">
        <v>8026</v>
      </c>
      <c r="J801" s="72" t="s">
        <v>8021</v>
      </c>
      <c r="K801" s="72">
        <v>1164.24</v>
      </c>
      <c r="L801" s="75">
        <v>45833</v>
      </c>
      <c r="M801" s="72" t="str">
        <f>TEXT(Table157[[#This Row],[Billing_Date]],"YYYY")</f>
        <v>2025</v>
      </c>
      <c r="N801" s="72" t="s">
        <v>37</v>
      </c>
      <c r="O801" s="72">
        <f>IF(Table157[[#This Row],[Payment_Status]]="Paid",1,0)</f>
        <v>0</v>
      </c>
      <c r="P801" s="72">
        <f>IF(Table157[[#This Row],[Payment_Status]]="Unpaid",1,0)</f>
        <v>0</v>
      </c>
      <c r="Q801" s="72">
        <f>IF(Table157[[#This Row],[Payment_Status]]="Pending",1,0)</f>
        <v>1</v>
      </c>
      <c r="R801" s="72" t="s">
        <v>29</v>
      </c>
      <c r="S801" s="72" t="s">
        <v>30</v>
      </c>
      <c r="T801" s="76" t="s">
        <v>45</v>
      </c>
    </row>
    <row r="802" spans="5:20" x14ac:dyDescent="0.3">
      <c r="E802" s="71" t="s">
        <v>1569</v>
      </c>
      <c r="F802" s="72" t="s">
        <v>4778</v>
      </c>
      <c r="G802" s="72" t="s">
        <v>6783</v>
      </c>
      <c r="H802" s="72" t="s">
        <v>30</v>
      </c>
      <c r="I802" s="72" t="s">
        <v>8026</v>
      </c>
      <c r="J802" s="72" t="s">
        <v>8021</v>
      </c>
      <c r="K802" s="72">
        <v>3376.5</v>
      </c>
      <c r="L802" s="75">
        <v>45774</v>
      </c>
      <c r="M802" s="72" t="str">
        <f>TEXT(Table157[[#This Row],[Billing_Date]],"YYYY")</f>
        <v>2025</v>
      </c>
      <c r="N802" s="72" t="s">
        <v>49</v>
      </c>
      <c r="O802" s="72">
        <f>IF(Table157[[#This Row],[Payment_Status]]="Paid",1,0)</f>
        <v>0</v>
      </c>
      <c r="P802" s="72">
        <f>IF(Table157[[#This Row],[Payment_Status]]="Unpaid",1,0)</f>
        <v>1</v>
      </c>
      <c r="Q802" s="72">
        <f>IF(Table157[[#This Row],[Payment_Status]]="Pending",1,0)</f>
        <v>0</v>
      </c>
      <c r="R802" s="72" t="s">
        <v>43</v>
      </c>
      <c r="S802" s="72" t="s">
        <v>30</v>
      </c>
      <c r="T802" s="76" t="s">
        <v>63</v>
      </c>
    </row>
    <row r="803" spans="5:20" x14ac:dyDescent="0.3">
      <c r="E803" s="71" t="s">
        <v>3526</v>
      </c>
      <c r="F803" s="72" t="s">
        <v>4779</v>
      </c>
      <c r="G803" s="72" t="s">
        <v>6784</v>
      </c>
      <c r="H803" s="72" t="s">
        <v>26</v>
      </c>
      <c r="I803" s="72" t="s">
        <v>8026</v>
      </c>
      <c r="J803" s="72" t="s">
        <v>8021</v>
      </c>
      <c r="K803" s="72">
        <v>906.46</v>
      </c>
      <c r="L803" s="75">
        <v>45849</v>
      </c>
      <c r="M803" s="72" t="str">
        <f>TEXT(Table157[[#This Row],[Billing_Date]],"YYYY")</f>
        <v>2025</v>
      </c>
      <c r="N803" s="72" t="s">
        <v>37</v>
      </c>
      <c r="O803" s="72">
        <f>IF(Table157[[#This Row],[Payment_Status]]="Paid",1,0)</f>
        <v>0</v>
      </c>
      <c r="P803" s="72">
        <f>IF(Table157[[#This Row],[Payment_Status]]="Unpaid",1,0)</f>
        <v>0</v>
      </c>
      <c r="Q803" s="72">
        <f>IF(Table157[[#This Row],[Payment_Status]]="Pending",1,0)</f>
        <v>1</v>
      </c>
      <c r="R803" s="72" t="s">
        <v>38</v>
      </c>
      <c r="S803" s="72" t="s">
        <v>30</v>
      </c>
      <c r="T803" s="76" t="s">
        <v>63</v>
      </c>
    </row>
    <row r="804" spans="5:20" x14ac:dyDescent="0.3">
      <c r="E804" s="71" t="s">
        <v>1573</v>
      </c>
      <c r="F804" s="72" t="s">
        <v>4780</v>
      </c>
      <c r="G804" s="72" t="s">
        <v>6785</v>
      </c>
      <c r="H804" s="72" t="s">
        <v>26</v>
      </c>
      <c r="I804" s="72" t="s">
        <v>8025</v>
      </c>
      <c r="J804" s="72" t="s">
        <v>8020</v>
      </c>
      <c r="K804" s="72">
        <v>1319.62</v>
      </c>
      <c r="L804" s="75">
        <v>45835</v>
      </c>
      <c r="M804" s="72" t="str">
        <f>TEXT(Table157[[#This Row],[Billing_Date]],"YYYY")</f>
        <v>2025</v>
      </c>
      <c r="N804" s="72" t="s">
        <v>28</v>
      </c>
      <c r="O804" s="72">
        <f>IF(Table157[[#This Row],[Payment_Status]]="Paid",1,0)</f>
        <v>1</v>
      </c>
      <c r="P804" s="72">
        <f>IF(Table157[[#This Row],[Payment_Status]]="Unpaid",1,0)</f>
        <v>0</v>
      </c>
      <c r="Q804" s="72">
        <f>IF(Table157[[#This Row],[Payment_Status]]="Pending",1,0)</f>
        <v>0</v>
      </c>
      <c r="R804" s="72" t="s">
        <v>50</v>
      </c>
      <c r="S804" s="72" t="s">
        <v>39</v>
      </c>
      <c r="T804" s="76" t="s">
        <v>63</v>
      </c>
    </row>
    <row r="805" spans="5:20" x14ac:dyDescent="0.3">
      <c r="E805" s="71" t="s">
        <v>1575</v>
      </c>
      <c r="F805" s="72" t="s">
        <v>4781</v>
      </c>
      <c r="G805" s="72" t="s">
        <v>6786</v>
      </c>
      <c r="H805" s="72" t="s">
        <v>35</v>
      </c>
      <c r="I805" s="72" t="s">
        <v>8026</v>
      </c>
      <c r="J805" s="72" t="s">
        <v>8021</v>
      </c>
      <c r="K805" s="72">
        <v>906.96</v>
      </c>
      <c r="L805" s="75">
        <v>45705</v>
      </c>
      <c r="M805" s="72" t="str">
        <f>TEXT(Table157[[#This Row],[Billing_Date]],"YYYY")</f>
        <v>2025</v>
      </c>
      <c r="N805" s="72" t="s">
        <v>49</v>
      </c>
      <c r="O805" s="72">
        <f>IF(Table157[[#This Row],[Payment_Status]]="Paid",1,0)</f>
        <v>0</v>
      </c>
      <c r="P805" s="72">
        <f>IF(Table157[[#This Row],[Payment_Status]]="Unpaid",1,0)</f>
        <v>1</v>
      </c>
      <c r="Q805" s="72">
        <f>IF(Table157[[#This Row],[Payment_Status]]="Pending",1,0)</f>
        <v>0</v>
      </c>
      <c r="R805" s="72" t="s">
        <v>38</v>
      </c>
      <c r="S805" s="72" t="s">
        <v>39</v>
      </c>
      <c r="T805" s="76" t="s">
        <v>63</v>
      </c>
    </row>
    <row r="806" spans="5:20" x14ac:dyDescent="0.3">
      <c r="E806" s="71" t="s">
        <v>1577</v>
      </c>
      <c r="F806" s="72" t="s">
        <v>4782</v>
      </c>
      <c r="G806" s="72" t="s">
        <v>6787</v>
      </c>
      <c r="H806" s="72" t="s">
        <v>35</v>
      </c>
      <c r="I806" s="72" t="s">
        <v>8026</v>
      </c>
      <c r="J806" s="72" t="s">
        <v>8021</v>
      </c>
      <c r="K806" s="72">
        <v>1022.06</v>
      </c>
      <c r="L806" s="75">
        <v>45614</v>
      </c>
      <c r="M806" s="72" t="str">
        <f>TEXT(Table157[[#This Row],[Billing_Date]],"YYYY")</f>
        <v>2024</v>
      </c>
      <c r="N806" s="72" t="s">
        <v>28</v>
      </c>
      <c r="O806" s="72">
        <f>IF(Table157[[#This Row],[Payment_Status]]="Paid",1,0)</f>
        <v>1</v>
      </c>
      <c r="P806" s="72">
        <f>IF(Table157[[#This Row],[Payment_Status]]="Unpaid",1,0)</f>
        <v>0</v>
      </c>
      <c r="Q806" s="72">
        <f>IF(Table157[[#This Row],[Payment_Status]]="Pending",1,0)</f>
        <v>0</v>
      </c>
      <c r="R806" s="72" t="s">
        <v>50</v>
      </c>
      <c r="S806" s="72" t="s">
        <v>30</v>
      </c>
      <c r="T806" s="76" t="s">
        <v>51</v>
      </c>
    </row>
    <row r="807" spans="5:20" x14ac:dyDescent="0.3">
      <c r="E807" s="71" t="s">
        <v>1579</v>
      </c>
      <c r="F807" s="72" t="s">
        <v>4783</v>
      </c>
      <c r="G807" s="72" t="s">
        <v>6788</v>
      </c>
      <c r="H807" s="72" t="s">
        <v>30</v>
      </c>
      <c r="I807" s="72" t="s">
        <v>8026</v>
      </c>
      <c r="J807" s="72" t="s">
        <v>8021</v>
      </c>
      <c r="K807" s="72">
        <v>849.39</v>
      </c>
      <c r="L807" s="75">
        <v>45859</v>
      </c>
      <c r="M807" s="72" t="str">
        <f>TEXT(Table157[[#This Row],[Billing_Date]],"YYYY")</f>
        <v>2025</v>
      </c>
      <c r="N807" s="72" t="s">
        <v>49</v>
      </c>
      <c r="O807" s="72">
        <f>IF(Table157[[#This Row],[Payment_Status]]="Paid",1,0)</f>
        <v>0</v>
      </c>
      <c r="P807" s="72">
        <f>IF(Table157[[#This Row],[Payment_Status]]="Unpaid",1,0)</f>
        <v>1</v>
      </c>
      <c r="Q807" s="72">
        <f>IF(Table157[[#This Row],[Payment_Status]]="Pending",1,0)</f>
        <v>0</v>
      </c>
      <c r="R807" s="72" t="s">
        <v>29</v>
      </c>
      <c r="S807" s="72" t="s">
        <v>30</v>
      </c>
      <c r="T807" s="76" t="s">
        <v>45</v>
      </c>
    </row>
    <row r="808" spans="5:20" x14ac:dyDescent="0.3">
      <c r="E808" s="71" t="s">
        <v>1581</v>
      </c>
      <c r="F808" s="72" t="s">
        <v>4784</v>
      </c>
      <c r="G808" s="72" t="s">
        <v>6789</v>
      </c>
      <c r="H808" s="72" t="s">
        <v>26</v>
      </c>
      <c r="I808" s="72" t="s">
        <v>8031</v>
      </c>
      <c r="J808" s="72" t="s">
        <v>8024</v>
      </c>
      <c r="K808" s="72">
        <v>739.7</v>
      </c>
      <c r="L808" s="75">
        <v>45749</v>
      </c>
      <c r="M808" s="72" t="str">
        <f>TEXT(Table157[[#This Row],[Billing_Date]],"YYYY")</f>
        <v>2025</v>
      </c>
      <c r="N808" s="72" t="s">
        <v>49</v>
      </c>
      <c r="O808" s="72">
        <f>IF(Table157[[#This Row],[Payment_Status]]="Paid",1,0)</f>
        <v>0</v>
      </c>
      <c r="P808" s="72">
        <f>IF(Table157[[#This Row],[Payment_Status]]="Unpaid",1,0)</f>
        <v>1</v>
      </c>
      <c r="Q808" s="72">
        <f>IF(Table157[[#This Row],[Payment_Status]]="Pending",1,0)</f>
        <v>0</v>
      </c>
      <c r="R808" s="72" t="s">
        <v>29</v>
      </c>
      <c r="S808" s="72" t="s">
        <v>44</v>
      </c>
      <c r="T808" s="76" t="s">
        <v>51</v>
      </c>
    </row>
    <row r="809" spans="5:20" x14ac:dyDescent="0.3">
      <c r="E809" s="71" t="s">
        <v>1583</v>
      </c>
      <c r="F809" s="72" t="s">
        <v>4785</v>
      </c>
      <c r="G809" s="72" t="s">
        <v>6790</v>
      </c>
      <c r="H809" s="72" t="s">
        <v>30</v>
      </c>
      <c r="I809" s="72" t="s">
        <v>8025</v>
      </c>
      <c r="J809" s="72" t="s">
        <v>8020</v>
      </c>
      <c r="K809" s="72">
        <v>1396.32</v>
      </c>
      <c r="L809" s="75">
        <v>45686</v>
      </c>
      <c r="M809" s="72" t="str">
        <f>TEXT(Table157[[#This Row],[Billing_Date]],"YYYY")</f>
        <v>2025</v>
      </c>
      <c r="N809" s="72" t="s">
        <v>37</v>
      </c>
      <c r="O809" s="72">
        <f>IF(Table157[[#This Row],[Payment_Status]]="Paid",1,0)</f>
        <v>0</v>
      </c>
      <c r="P809" s="72">
        <f>IF(Table157[[#This Row],[Payment_Status]]="Unpaid",1,0)</f>
        <v>0</v>
      </c>
      <c r="Q809" s="72">
        <f>IF(Table157[[#This Row],[Payment_Status]]="Pending",1,0)</f>
        <v>1</v>
      </c>
      <c r="R809" s="72" t="s">
        <v>43</v>
      </c>
      <c r="S809" s="72" t="s">
        <v>39</v>
      </c>
      <c r="T809" s="76" t="s">
        <v>31</v>
      </c>
    </row>
    <row r="810" spans="5:20" x14ac:dyDescent="0.3">
      <c r="E810" s="71" t="s">
        <v>1585</v>
      </c>
      <c r="F810" s="72" t="s">
        <v>4786</v>
      </c>
      <c r="G810" s="72" t="s">
        <v>6791</v>
      </c>
      <c r="H810" s="72" t="s">
        <v>26</v>
      </c>
      <c r="I810" s="72" t="s">
        <v>8027</v>
      </c>
      <c r="J810" s="72" t="s">
        <v>8022</v>
      </c>
      <c r="K810" s="72">
        <v>960.26</v>
      </c>
      <c r="L810" s="75">
        <v>45705</v>
      </c>
      <c r="M810" s="72" t="str">
        <f>TEXT(Table157[[#This Row],[Billing_Date]],"YYYY")</f>
        <v>2025</v>
      </c>
      <c r="N810" s="72" t="s">
        <v>49</v>
      </c>
      <c r="O810" s="72">
        <f>IF(Table157[[#This Row],[Payment_Status]]="Paid",1,0)</f>
        <v>0</v>
      </c>
      <c r="P810" s="72">
        <f>IF(Table157[[#This Row],[Payment_Status]]="Unpaid",1,0)</f>
        <v>1</v>
      </c>
      <c r="Q810" s="72">
        <f>IF(Table157[[#This Row],[Payment_Status]]="Pending",1,0)</f>
        <v>0</v>
      </c>
      <c r="R810" s="72" t="s">
        <v>58</v>
      </c>
      <c r="S810" s="72" t="s">
        <v>39</v>
      </c>
      <c r="T810" s="76" t="s">
        <v>85</v>
      </c>
    </row>
    <row r="811" spans="5:20" x14ac:dyDescent="0.3">
      <c r="E811" s="71" t="s">
        <v>1587</v>
      </c>
      <c r="F811" s="72" t="s">
        <v>4787</v>
      </c>
      <c r="G811" s="72" t="s">
        <v>6792</v>
      </c>
      <c r="H811" s="72" t="s">
        <v>35</v>
      </c>
      <c r="I811" s="72" t="s">
        <v>8031</v>
      </c>
      <c r="J811" s="72" t="s">
        <v>8024</v>
      </c>
      <c r="K811" s="72">
        <v>756.92</v>
      </c>
      <c r="L811" s="75">
        <v>45732</v>
      </c>
      <c r="M811" s="72" t="str">
        <f>TEXT(Table157[[#This Row],[Billing_Date]],"YYYY")</f>
        <v>2025</v>
      </c>
      <c r="N811" s="72" t="s">
        <v>49</v>
      </c>
      <c r="O811" s="72">
        <f>IF(Table157[[#This Row],[Payment_Status]]="Paid",1,0)</f>
        <v>0</v>
      </c>
      <c r="P811" s="72">
        <f>IF(Table157[[#This Row],[Payment_Status]]="Unpaid",1,0)</f>
        <v>1</v>
      </c>
      <c r="Q811" s="72">
        <f>IF(Table157[[#This Row],[Payment_Status]]="Pending",1,0)</f>
        <v>0</v>
      </c>
      <c r="R811" s="72" t="s">
        <v>58</v>
      </c>
      <c r="S811" s="72" t="s">
        <v>30</v>
      </c>
      <c r="T811" s="76" t="s">
        <v>51</v>
      </c>
    </row>
    <row r="812" spans="5:20" x14ac:dyDescent="0.3">
      <c r="E812" s="71" t="s">
        <v>1589</v>
      </c>
      <c r="F812" s="72" t="s">
        <v>4788</v>
      </c>
      <c r="G812" s="72" t="s">
        <v>6793</v>
      </c>
      <c r="H812" s="72" t="s">
        <v>35</v>
      </c>
      <c r="I812" s="72" t="s">
        <v>8030</v>
      </c>
      <c r="J812" s="72" t="s">
        <v>8023</v>
      </c>
      <c r="K812" s="72">
        <v>1623.22</v>
      </c>
      <c r="L812" s="75">
        <v>45782</v>
      </c>
      <c r="M812" s="72" t="str">
        <f>TEXT(Table157[[#This Row],[Billing_Date]],"YYYY")</f>
        <v>2025</v>
      </c>
      <c r="N812" s="72" t="s">
        <v>49</v>
      </c>
      <c r="O812" s="72">
        <f>IF(Table157[[#This Row],[Payment_Status]]="Paid",1,0)</f>
        <v>0</v>
      </c>
      <c r="P812" s="72">
        <f>IF(Table157[[#This Row],[Payment_Status]]="Unpaid",1,0)</f>
        <v>1</v>
      </c>
      <c r="Q812" s="72">
        <f>IF(Table157[[#This Row],[Payment_Status]]="Pending",1,0)</f>
        <v>0</v>
      </c>
      <c r="R812" s="72" t="s">
        <v>50</v>
      </c>
      <c r="S812" s="72" t="s">
        <v>44</v>
      </c>
      <c r="T812" s="76" t="s">
        <v>51</v>
      </c>
    </row>
    <row r="813" spans="5:20" x14ac:dyDescent="0.3">
      <c r="E813" s="71" t="s">
        <v>1591</v>
      </c>
      <c r="F813" s="72" t="s">
        <v>4789</v>
      </c>
      <c r="G813" s="72" t="s">
        <v>6794</v>
      </c>
      <c r="H813" s="72" t="s">
        <v>35</v>
      </c>
      <c r="I813" s="72" t="s">
        <v>8029</v>
      </c>
      <c r="J813" s="72" t="s">
        <v>8020</v>
      </c>
      <c r="K813" s="72">
        <v>3272.52</v>
      </c>
      <c r="L813" s="75">
        <v>45849</v>
      </c>
      <c r="M813" s="72" t="str">
        <f>TEXT(Table157[[#This Row],[Billing_Date]],"YYYY")</f>
        <v>2025</v>
      </c>
      <c r="N813" s="72" t="s">
        <v>28</v>
      </c>
      <c r="O813" s="72">
        <f>IF(Table157[[#This Row],[Payment_Status]]="Paid",1,0)</f>
        <v>1</v>
      </c>
      <c r="P813" s="72">
        <f>IF(Table157[[#This Row],[Payment_Status]]="Unpaid",1,0)</f>
        <v>0</v>
      </c>
      <c r="Q813" s="72">
        <f>IF(Table157[[#This Row],[Payment_Status]]="Pending",1,0)</f>
        <v>0</v>
      </c>
      <c r="R813" s="72" t="s">
        <v>43</v>
      </c>
      <c r="S813" s="72" t="s">
        <v>39</v>
      </c>
      <c r="T813" s="76" t="s">
        <v>85</v>
      </c>
    </row>
    <row r="814" spans="5:20" x14ac:dyDescent="0.3">
      <c r="E814" s="71" t="s">
        <v>1593</v>
      </c>
      <c r="F814" s="72" t="s">
        <v>4790</v>
      </c>
      <c r="G814" s="72" t="s">
        <v>6795</v>
      </c>
      <c r="H814" s="72" t="s">
        <v>35</v>
      </c>
      <c r="I814" s="72" t="s">
        <v>8029</v>
      </c>
      <c r="J814" s="72" t="s">
        <v>8020</v>
      </c>
      <c r="K814" s="72">
        <v>2953.02</v>
      </c>
      <c r="L814" s="75">
        <v>45799</v>
      </c>
      <c r="M814" s="72" t="str">
        <f>TEXT(Table157[[#This Row],[Billing_Date]],"YYYY")</f>
        <v>2025</v>
      </c>
      <c r="N814" s="72" t="s">
        <v>49</v>
      </c>
      <c r="O814" s="72">
        <f>IF(Table157[[#This Row],[Payment_Status]]="Paid",1,0)</f>
        <v>0</v>
      </c>
      <c r="P814" s="72">
        <f>IF(Table157[[#This Row],[Payment_Status]]="Unpaid",1,0)</f>
        <v>1</v>
      </c>
      <c r="Q814" s="72">
        <f>IF(Table157[[#This Row],[Payment_Status]]="Pending",1,0)</f>
        <v>0</v>
      </c>
      <c r="R814" s="72" t="s">
        <v>29</v>
      </c>
      <c r="S814" s="72" t="s">
        <v>44</v>
      </c>
      <c r="T814" s="76" t="s">
        <v>63</v>
      </c>
    </row>
    <row r="815" spans="5:20" x14ac:dyDescent="0.3">
      <c r="E815" s="71" t="s">
        <v>1595</v>
      </c>
      <c r="F815" s="72" t="s">
        <v>4791</v>
      </c>
      <c r="G815" s="72" t="s">
        <v>6796</v>
      </c>
      <c r="H815" s="72" t="s">
        <v>35</v>
      </c>
      <c r="I815" s="72" t="s">
        <v>8030</v>
      </c>
      <c r="J815" s="72" t="s">
        <v>8023</v>
      </c>
      <c r="K815" s="72">
        <v>989.57</v>
      </c>
      <c r="L815" s="75">
        <v>45509</v>
      </c>
      <c r="M815" s="72" t="str">
        <f>TEXT(Table157[[#This Row],[Billing_Date]],"YYYY")</f>
        <v>2024</v>
      </c>
      <c r="N815" s="72" t="s">
        <v>37</v>
      </c>
      <c r="O815" s="72">
        <f>IF(Table157[[#This Row],[Payment_Status]]="Paid",1,0)</f>
        <v>0</v>
      </c>
      <c r="P815" s="72">
        <f>IF(Table157[[#This Row],[Payment_Status]]="Unpaid",1,0)</f>
        <v>0</v>
      </c>
      <c r="Q815" s="72">
        <f>IF(Table157[[#This Row],[Payment_Status]]="Pending",1,0)</f>
        <v>1</v>
      </c>
      <c r="R815" s="72" t="s">
        <v>43</v>
      </c>
      <c r="S815" s="72" t="s">
        <v>44</v>
      </c>
      <c r="T815" s="76" t="s">
        <v>31</v>
      </c>
    </row>
    <row r="816" spans="5:20" x14ac:dyDescent="0.3">
      <c r="E816" s="71" t="s">
        <v>1597</v>
      </c>
      <c r="F816" s="72" t="s">
        <v>4792</v>
      </c>
      <c r="G816" s="72" t="s">
        <v>6797</v>
      </c>
      <c r="H816" s="72" t="s">
        <v>35</v>
      </c>
      <c r="I816" s="72" t="s">
        <v>8030</v>
      </c>
      <c r="J816" s="72" t="s">
        <v>8023</v>
      </c>
      <c r="K816" s="72">
        <v>3051.08</v>
      </c>
      <c r="L816" s="75">
        <v>45856</v>
      </c>
      <c r="M816" s="72" t="str">
        <f>TEXT(Table157[[#This Row],[Billing_Date]],"YYYY")</f>
        <v>2025</v>
      </c>
      <c r="N816" s="72" t="s">
        <v>37</v>
      </c>
      <c r="O816" s="72">
        <f>IF(Table157[[#This Row],[Payment_Status]]="Paid",1,0)</f>
        <v>0</v>
      </c>
      <c r="P816" s="72">
        <f>IF(Table157[[#This Row],[Payment_Status]]="Unpaid",1,0)</f>
        <v>0</v>
      </c>
      <c r="Q816" s="72">
        <f>IF(Table157[[#This Row],[Payment_Status]]="Pending",1,0)</f>
        <v>1</v>
      </c>
      <c r="R816" s="72" t="s">
        <v>58</v>
      </c>
      <c r="S816" s="72" t="s">
        <v>39</v>
      </c>
      <c r="T816" s="76" t="s">
        <v>31</v>
      </c>
    </row>
    <row r="817" spans="5:20" x14ac:dyDescent="0.3">
      <c r="E817" s="71" t="s">
        <v>302</v>
      </c>
      <c r="F817" s="72" t="s">
        <v>4793</v>
      </c>
      <c r="G817" s="72" t="s">
        <v>6798</v>
      </c>
      <c r="H817" s="72" t="s">
        <v>35</v>
      </c>
      <c r="I817" s="72" t="s">
        <v>8030</v>
      </c>
      <c r="J817" s="72" t="s">
        <v>8023</v>
      </c>
      <c r="K817" s="72">
        <v>1863.52</v>
      </c>
      <c r="L817" s="75">
        <v>45659</v>
      </c>
      <c r="M817" s="72" t="str">
        <f>TEXT(Table157[[#This Row],[Billing_Date]],"YYYY")</f>
        <v>2025</v>
      </c>
      <c r="N817" s="72" t="s">
        <v>28</v>
      </c>
      <c r="O817" s="72">
        <f>IF(Table157[[#This Row],[Payment_Status]]="Paid",1,0)</f>
        <v>1</v>
      </c>
      <c r="P817" s="72">
        <f>IF(Table157[[#This Row],[Payment_Status]]="Unpaid",1,0)</f>
        <v>0</v>
      </c>
      <c r="Q817" s="72">
        <f>IF(Table157[[#This Row],[Payment_Status]]="Pending",1,0)</f>
        <v>0</v>
      </c>
      <c r="R817" s="72" t="s">
        <v>43</v>
      </c>
      <c r="S817" s="72" t="s">
        <v>44</v>
      </c>
      <c r="T817" s="76" t="s">
        <v>85</v>
      </c>
    </row>
    <row r="818" spans="5:20" x14ac:dyDescent="0.3">
      <c r="E818" s="71" t="s">
        <v>1601</v>
      </c>
      <c r="F818" s="72" t="s">
        <v>4794</v>
      </c>
      <c r="G818" s="72" t="s">
        <v>6799</v>
      </c>
      <c r="H818" s="72" t="s">
        <v>30</v>
      </c>
      <c r="I818" s="72" t="s">
        <v>8027</v>
      </c>
      <c r="J818" s="72" t="s">
        <v>8022</v>
      </c>
      <c r="K818" s="72">
        <v>820.76</v>
      </c>
      <c r="L818" s="75">
        <v>45800</v>
      </c>
      <c r="M818" s="72" t="str">
        <f>TEXT(Table157[[#This Row],[Billing_Date]],"YYYY")</f>
        <v>2025</v>
      </c>
      <c r="N818" s="72" t="s">
        <v>37</v>
      </c>
      <c r="O818" s="72">
        <f>IF(Table157[[#This Row],[Payment_Status]]="Paid",1,0)</f>
        <v>0</v>
      </c>
      <c r="P818" s="72">
        <f>IF(Table157[[#This Row],[Payment_Status]]="Unpaid",1,0)</f>
        <v>0</v>
      </c>
      <c r="Q818" s="72">
        <f>IF(Table157[[#This Row],[Payment_Status]]="Pending",1,0)</f>
        <v>1</v>
      </c>
      <c r="R818" s="72" t="s">
        <v>29</v>
      </c>
      <c r="S818" s="72" t="s">
        <v>44</v>
      </c>
      <c r="T818" s="76" t="s">
        <v>51</v>
      </c>
    </row>
    <row r="819" spans="5:20" x14ac:dyDescent="0.3">
      <c r="E819" s="71" t="s">
        <v>2652</v>
      </c>
      <c r="F819" s="72" t="s">
        <v>4795</v>
      </c>
      <c r="G819" s="72" t="s">
        <v>6800</v>
      </c>
      <c r="H819" s="72" t="s">
        <v>35</v>
      </c>
      <c r="I819" s="72" t="s">
        <v>8026</v>
      </c>
      <c r="J819" s="72" t="s">
        <v>8021</v>
      </c>
      <c r="K819" s="72">
        <v>2552.02</v>
      </c>
      <c r="L819" s="75">
        <v>45852</v>
      </c>
      <c r="M819" s="72" t="str">
        <f>TEXT(Table157[[#This Row],[Billing_Date]],"YYYY")</f>
        <v>2025</v>
      </c>
      <c r="N819" s="72" t="s">
        <v>28</v>
      </c>
      <c r="O819" s="72">
        <f>IF(Table157[[#This Row],[Payment_Status]]="Paid",1,0)</f>
        <v>1</v>
      </c>
      <c r="P819" s="72">
        <f>IF(Table157[[#This Row],[Payment_Status]]="Unpaid",1,0)</f>
        <v>0</v>
      </c>
      <c r="Q819" s="72">
        <f>IF(Table157[[#This Row],[Payment_Status]]="Pending",1,0)</f>
        <v>0</v>
      </c>
      <c r="R819" s="72" t="s">
        <v>29</v>
      </c>
      <c r="S819" s="72" t="s">
        <v>44</v>
      </c>
      <c r="T819" s="76" t="s">
        <v>31</v>
      </c>
    </row>
    <row r="820" spans="5:20" x14ac:dyDescent="0.3">
      <c r="E820" s="71" t="s">
        <v>1605</v>
      </c>
      <c r="F820" s="72" t="s">
        <v>4796</v>
      </c>
      <c r="G820" s="72" t="s">
        <v>6801</v>
      </c>
      <c r="H820" s="72" t="s">
        <v>26</v>
      </c>
      <c r="I820" s="72" t="s">
        <v>8029</v>
      </c>
      <c r="J820" s="72" t="s">
        <v>8020</v>
      </c>
      <c r="K820" s="72">
        <v>482.44</v>
      </c>
      <c r="L820" s="75">
        <v>45809</v>
      </c>
      <c r="M820" s="72" t="str">
        <f>TEXT(Table157[[#This Row],[Billing_Date]],"YYYY")</f>
        <v>2025</v>
      </c>
      <c r="N820" s="72" t="s">
        <v>37</v>
      </c>
      <c r="O820" s="72">
        <f>IF(Table157[[#This Row],[Payment_Status]]="Paid",1,0)</f>
        <v>0</v>
      </c>
      <c r="P820" s="72">
        <f>IF(Table157[[#This Row],[Payment_Status]]="Unpaid",1,0)</f>
        <v>0</v>
      </c>
      <c r="Q820" s="72">
        <f>IF(Table157[[#This Row],[Payment_Status]]="Pending",1,0)</f>
        <v>1</v>
      </c>
      <c r="R820" s="72" t="s">
        <v>58</v>
      </c>
      <c r="S820" s="72" t="s">
        <v>30</v>
      </c>
      <c r="T820" s="76" t="s">
        <v>31</v>
      </c>
    </row>
    <row r="821" spans="5:20" x14ac:dyDescent="0.3">
      <c r="E821" s="71" t="s">
        <v>592</v>
      </c>
      <c r="F821" s="72" t="s">
        <v>4797</v>
      </c>
      <c r="G821" s="72" t="s">
        <v>6802</v>
      </c>
      <c r="H821" s="72" t="s">
        <v>26</v>
      </c>
      <c r="I821" s="72" t="s">
        <v>8026</v>
      </c>
      <c r="J821" s="72" t="s">
        <v>8021</v>
      </c>
      <c r="K821" s="72">
        <v>1307.68</v>
      </c>
      <c r="L821" s="75">
        <v>45744</v>
      </c>
      <c r="M821" s="72" t="str">
        <f>TEXT(Table157[[#This Row],[Billing_Date]],"YYYY")</f>
        <v>2025</v>
      </c>
      <c r="N821" s="72" t="s">
        <v>28</v>
      </c>
      <c r="O821" s="72">
        <f>IF(Table157[[#This Row],[Payment_Status]]="Paid",1,0)</f>
        <v>1</v>
      </c>
      <c r="P821" s="72">
        <f>IF(Table157[[#This Row],[Payment_Status]]="Unpaid",1,0)</f>
        <v>0</v>
      </c>
      <c r="Q821" s="72">
        <f>IF(Table157[[#This Row],[Payment_Status]]="Pending",1,0)</f>
        <v>0</v>
      </c>
      <c r="R821" s="72" t="s">
        <v>29</v>
      </c>
      <c r="S821" s="72" t="s">
        <v>44</v>
      </c>
      <c r="T821" s="76" t="s">
        <v>51</v>
      </c>
    </row>
    <row r="822" spans="5:20" x14ac:dyDescent="0.3">
      <c r="E822" s="71" t="s">
        <v>1609</v>
      </c>
      <c r="F822" s="72" t="s">
        <v>4798</v>
      </c>
      <c r="G822" s="72" t="s">
        <v>6803</v>
      </c>
      <c r="H822" s="72" t="s">
        <v>26</v>
      </c>
      <c r="I822" s="72" t="s">
        <v>8026</v>
      </c>
      <c r="J822" s="72" t="s">
        <v>8021</v>
      </c>
      <c r="K822" s="72">
        <v>1118.47</v>
      </c>
      <c r="L822" s="75">
        <v>45716</v>
      </c>
      <c r="M822" s="72" t="str">
        <f>TEXT(Table157[[#This Row],[Billing_Date]],"YYYY")</f>
        <v>2025</v>
      </c>
      <c r="N822" s="72" t="s">
        <v>37</v>
      </c>
      <c r="O822" s="72">
        <f>IF(Table157[[#This Row],[Payment_Status]]="Paid",1,0)</f>
        <v>0</v>
      </c>
      <c r="P822" s="72">
        <f>IF(Table157[[#This Row],[Payment_Status]]="Unpaid",1,0)</f>
        <v>0</v>
      </c>
      <c r="Q822" s="72">
        <f>IF(Table157[[#This Row],[Payment_Status]]="Pending",1,0)</f>
        <v>1</v>
      </c>
      <c r="R822" s="72" t="s">
        <v>58</v>
      </c>
      <c r="S822" s="72" t="s">
        <v>44</v>
      </c>
      <c r="T822" s="76" t="s">
        <v>45</v>
      </c>
    </row>
    <row r="823" spans="5:20" x14ac:dyDescent="0.3">
      <c r="E823" s="71" t="s">
        <v>1611</v>
      </c>
      <c r="F823" s="72" t="s">
        <v>4799</v>
      </c>
      <c r="G823" s="72" t="s">
        <v>6804</v>
      </c>
      <c r="H823" s="72" t="s">
        <v>35</v>
      </c>
      <c r="I823" s="72" t="s">
        <v>8030</v>
      </c>
      <c r="J823" s="72" t="s">
        <v>8023</v>
      </c>
      <c r="K823" s="72">
        <v>1933.19</v>
      </c>
      <c r="L823" s="75">
        <v>45651</v>
      </c>
      <c r="M823" s="72" t="str">
        <f>TEXT(Table157[[#This Row],[Billing_Date]],"YYYY")</f>
        <v>2024</v>
      </c>
      <c r="N823" s="72" t="s">
        <v>49</v>
      </c>
      <c r="O823" s="72">
        <f>IF(Table157[[#This Row],[Payment_Status]]="Paid",1,0)</f>
        <v>0</v>
      </c>
      <c r="P823" s="72">
        <f>IF(Table157[[#This Row],[Payment_Status]]="Unpaid",1,0)</f>
        <v>1</v>
      </c>
      <c r="Q823" s="72">
        <f>IF(Table157[[#This Row],[Payment_Status]]="Pending",1,0)</f>
        <v>0</v>
      </c>
      <c r="R823" s="72" t="s">
        <v>43</v>
      </c>
      <c r="S823" s="72" t="s">
        <v>44</v>
      </c>
      <c r="T823" s="76" t="s">
        <v>45</v>
      </c>
    </row>
    <row r="824" spans="5:20" x14ac:dyDescent="0.3">
      <c r="E824" s="71" t="s">
        <v>1012</v>
      </c>
      <c r="F824" s="72" t="s">
        <v>4800</v>
      </c>
      <c r="G824" s="72" t="s">
        <v>6805</v>
      </c>
      <c r="H824" s="72" t="s">
        <v>35</v>
      </c>
      <c r="I824" s="72" t="s">
        <v>8027</v>
      </c>
      <c r="J824" s="72" t="s">
        <v>8022</v>
      </c>
      <c r="K824" s="72">
        <v>351.39</v>
      </c>
      <c r="L824" s="75">
        <v>45781</v>
      </c>
      <c r="M824" s="72" t="str">
        <f>TEXT(Table157[[#This Row],[Billing_Date]],"YYYY")</f>
        <v>2025</v>
      </c>
      <c r="N824" s="72" t="s">
        <v>37</v>
      </c>
      <c r="O824" s="72">
        <f>IF(Table157[[#This Row],[Payment_Status]]="Paid",1,0)</f>
        <v>0</v>
      </c>
      <c r="P824" s="72">
        <f>IF(Table157[[#This Row],[Payment_Status]]="Unpaid",1,0)</f>
        <v>0</v>
      </c>
      <c r="Q824" s="72">
        <f>IF(Table157[[#This Row],[Payment_Status]]="Pending",1,0)</f>
        <v>1</v>
      </c>
      <c r="R824" s="72" t="s">
        <v>38</v>
      </c>
      <c r="S824" s="72" t="s">
        <v>44</v>
      </c>
      <c r="T824" s="76" t="s">
        <v>85</v>
      </c>
    </row>
    <row r="825" spans="5:20" x14ac:dyDescent="0.3">
      <c r="E825" s="71" t="s">
        <v>2644</v>
      </c>
      <c r="F825" s="72" t="s">
        <v>4801</v>
      </c>
      <c r="G825" s="72" t="s">
        <v>6806</v>
      </c>
      <c r="H825" s="72" t="s">
        <v>30</v>
      </c>
      <c r="I825" s="72" t="s">
        <v>8031</v>
      </c>
      <c r="J825" s="72" t="s">
        <v>8024</v>
      </c>
      <c r="K825" s="72">
        <v>413.72</v>
      </c>
      <c r="L825" s="75">
        <v>45684</v>
      </c>
      <c r="M825" s="72" t="str">
        <f>TEXT(Table157[[#This Row],[Billing_Date]],"YYYY")</f>
        <v>2025</v>
      </c>
      <c r="N825" s="72" t="s">
        <v>28</v>
      </c>
      <c r="O825" s="72">
        <f>IF(Table157[[#This Row],[Payment_Status]]="Paid",1,0)</f>
        <v>1</v>
      </c>
      <c r="P825" s="72">
        <f>IF(Table157[[#This Row],[Payment_Status]]="Unpaid",1,0)</f>
        <v>0</v>
      </c>
      <c r="Q825" s="72">
        <f>IF(Table157[[#This Row],[Payment_Status]]="Pending",1,0)</f>
        <v>0</v>
      </c>
      <c r="R825" s="72" t="s">
        <v>38</v>
      </c>
      <c r="S825" s="72" t="s">
        <v>30</v>
      </c>
      <c r="T825" s="76" t="s">
        <v>45</v>
      </c>
    </row>
    <row r="826" spans="5:20" x14ac:dyDescent="0.3">
      <c r="E826" s="71" t="s">
        <v>2910</v>
      </c>
      <c r="F826" s="72" t="s">
        <v>4802</v>
      </c>
      <c r="G826" s="72" t="s">
        <v>6807</v>
      </c>
      <c r="H826" s="72" t="s">
        <v>30</v>
      </c>
      <c r="I826" s="72" t="s">
        <v>8027</v>
      </c>
      <c r="J826" s="72" t="s">
        <v>8022</v>
      </c>
      <c r="K826" s="72">
        <v>714.32</v>
      </c>
      <c r="L826" s="75">
        <v>45678</v>
      </c>
      <c r="M826" s="72" t="str">
        <f>TEXT(Table157[[#This Row],[Billing_Date]],"YYYY")</f>
        <v>2025</v>
      </c>
      <c r="N826" s="72" t="s">
        <v>37</v>
      </c>
      <c r="O826" s="72">
        <f>IF(Table157[[#This Row],[Payment_Status]]="Paid",1,0)</f>
        <v>0</v>
      </c>
      <c r="P826" s="72">
        <f>IF(Table157[[#This Row],[Payment_Status]]="Unpaid",1,0)</f>
        <v>0</v>
      </c>
      <c r="Q826" s="72">
        <f>IF(Table157[[#This Row],[Payment_Status]]="Pending",1,0)</f>
        <v>1</v>
      </c>
      <c r="R826" s="72" t="s">
        <v>29</v>
      </c>
      <c r="S826" s="72" t="s">
        <v>44</v>
      </c>
      <c r="T826" s="76" t="s">
        <v>63</v>
      </c>
    </row>
    <row r="827" spans="5:20" x14ac:dyDescent="0.3">
      <c r="E827" s="71" t="s">
        <v>3126</v>
      </c>
      <c r="F827" s="72" t="s">
        <v>4803</v>
      </c>
      <c r="G827" s="72" t="s">
        <v>6808</v>
      </c>
      <c r="H827" s="72" t="s">
        <v>30</v>
      </c>
      <c r="I827" s="72" t="s">
        <v>8026</v>
      </c>
      <c r="J827" s="72" t="s">
        <v>8021</v>
      </c>
      <c r="K827" s="72">
        <v>1876.99</v>
      </c>
      <c r="L827" s="75">
        <v>45818</v>
      </c>
      <c r="M827" s="72" t="str">
        <f>TEXT(Table157[[#This Row],[Billing_Date]],"YYYY")</f>
        <v>2025</v>
      </c>
      <c r="N827" s="72" t="s">
        <v>28</v>
      </c>
      <c r="O827" s="72">
        <f>IF(Table157[[#This Row],[Payment_Status]]="Paid",1,0)</f>
        <v>1</v>
      </c>
      <c r="P827" s="72">
        <f>IF(Table157[[#This Row],[Payment_Status]]="Unpaid",1,0)</f>
        <v>0</v>
      </c>
      <c r="Q827" s="72">
        <f>IF(Table157[[#This Row],[Payment_Status]]="Pending",1,0)</f>
        <v>0</v>
      </c>
      <c r="R827" s="72" t="s">
        <v>50</v>
      </c>
      <c r="S827" s="72" t="s">
        <v>30</v>
      </c>
      <c r="T827" s="76" t="s">
        <v>31</v>
      </c>
    </row>
    <row r="828" spans="5:20" x14ac:dyDescent="0.3">
      <c r="E828" s="71" t="s">
        <v>1623</v>
      </c>
      <c r="F828" s="72" t="s">
        <v>4805</v>
      </c>
      <c r="G828" s="72" t="s">
        <v>6810</v>
      </c>
      <c r="H828" s="72" t="s">
        <v>26</v>
      </c>
      <c r="I828" s="72" t="s">
        <v>8030</v>
      </c>
      <c r="J828" s="72" t="s">
        <v>8023</v>
      </c>
      <c r="K828" s="72">
        <v>947.91</v>
      </c>
      <c r="L828" s="75">
        <v>45670</v>
      </c>
      <c r="M828" s="72" t="str">
        <f>TEXT(Table157[[#This Row],[Billing_Date]],"YYYY")</f>
        <v>2025</v>
      </c>
      <c r="N828" s="72" t="s">
        <v>37</v>
      </c>
      <c r="O828" s="72">
        <f>IF(Table157[[#This Row],[Payment_Status]]="Paid",1,0)</f>
        <v>0</v>
      </c>
      <c r="P828" s="72">
        <f>IF(Table157[[#This Row],[Payment_Status]]="Unpaid",1,0)</f>
        <v>0</v>
      </c>
      <c r="Q828" s="72">
        <f>IF(Table157[[#This Row],[Payment_Status]]="Pending",1,0)</f>
        <v>1</v>
      </c>
      <c r="R828" s="72" t="s">
        <v>29</v>
      </c>
      <c r="S828" s="72" t="s">
        <v>44</v>
      </c>
      <c r="T828" s="76" t="s">
        <v>31</v>
      </c>
    </row>
    <row r="829" spans="5:20" x14ac:dyDescent="0.3">
      <c r="E829" s="71" t="s">
        <v>1625</v>
      </c>
      <c r="F829" s="72" t="s">
        <v>4806</v>
      </c>
      <c r="G829" s="72" t="s">
        <v>6811</v>
      </c>
      <c r="H829" s="72" t="s">
        <v>35</v>
      </c>
      <c r="I829" s="72" t="s">
        <v>8031</v>
      </c>
      <c r="J829" s="72" t="s">
        <v>8024</v>
      </c>
      <c r="K829" s="72">
        <v>2210.67</v>
      </c>
      <c r="L829" s="75">
        <v>45725</v>
      </c>
      <c r="M829" s="72" t="str">
        <f>TEXT(Table157[[#This Row],[Billing_Date]],"YYYY")</f>
        <v>2025</v>
      </c>
      <c r="N829" s="72" t="s">
        <v>37</v>
      </c>
      <c r="O829" s="72">
        <f>IF(Table157[[#This Row],[Payment_Status]]="Paid",1,0)</f>
        <v>0</v>
      </c>
      <c r="P829" s="72">
        <f>IF(Table157[[#This Row],[Payment_Status]]="Unpaid",1,0)</f>
        <v>0</v>
      </c>
      <c r="Q829" s="72">
        <f>IF(Table157[[#This Row],[Payment_Status]]="Pending",1,0)</f>
        <v>1</v>
      </c>
      <c r="R829" s="72" t="s">
        <v>50</v>
      </c>
      <c r="S829" s="72" t="s">
        <v>44</v>
      </c>
      <c r="T829" s="76" t="s">
        <v>51</v>
      </c>
    </row>
    <row r="830" spans="5:20" x14ac:dyDescent="0.3">
      <c r="E830" s="71" t="s">
        <v>1627</v>
      </c>
      <c r="F830" s="72" t="s">
        <v>4807</v>
      </c>
      <c r="G830" s="72" t="s">
        <v>6812</v>
      </c>
      <c r="H830" s="72" t="s">
        <v>26</v>
      </c>
      <c r="I830" s="72" t="s">
        <v>8030</v>
      </c>
      <c r="J830" s="72" t="s">
        <v>8023</v>
      </c>
      <c r="K830" s="72">
        <v>2120.08</v>
      </c>
      <c r="L830" s="75">
        <v>45778</v>
      </c>
      <c r="M830" s="72" t="str">
        <f>TEXT(Table157[[#This Row],[Billing_Date]],"YYYY")</f>
        <v>2025</v>
      </c>
      <c r="N830" s="72" t="s">
        <v>37</v>
      </c>
      <c r="O830" s="72">
        <f>IF(Table157[[#This Row],[Payment_Status]]="Paid",1,0)</f>
        <v>0</v>
      </c>
      <c r="P830" s="72">
        <f>IF(Table157[[#This Row],[Payment_Status]]="Unpaid",1,0)</f>
        <v>0</v>
      </c>
      <c r="Q830" s="72">
        <f>IF(Table157[[#This Row],[Payment_Status]]="Pending",1,0)</f>
        <v>1</v>
      </c>
      <c r="R830" s="72" t="s">
        <v>38</v>
      </c>
      <c r="S830" s="72" t="s">
        <v>44</v>
      </c>
      <c r="T830" s="76" t="s">
        <v>63</v>
      </c>
    </row>
    <row r="831" spans="5:20" x14ac:dyDescent="0.3">
      <c r="E831" s="71" t="s">
        <v>1629</v>
      </c>
      <c r="F831" s="72" t="s">
        <v>4808</v>
      </c>
      <c r="G831" s="72" t="s">
        <v>6813</v>
      </c>
      <c r="H831" s="72" t="s">
        <v>35</v>
      </c>
      <c r="I831" s="72" t="s">
        <v>8031</v>
      </c>
      <c r="J831" s="72" t="s">
        <v>8024</v>
      </c>
      <c r="K831" s="72">
        <v>2707.03</v>
      </c>
      <c r="L831" s="75">
        <v>45782</v>
      </c>
      <c r="M831" s="72" t="str">
        <f>TEXT(Table157[[#This Row],[Billing_Date]],"YYYY")</f>
        <v>2025</v>
      </c>
      <c r="N831" s="72" t="s">
        <v>28</v>
      </c>
      <c r="O831" s="72">
        <f>IF(Table157[[#This Row],[Payment_Status]]="Paid",1,0)</f>
        <v>1</v>
      </c>
      <c r="P831" s="72">
        <f>IF(Table157[[#This Row],[Payment_Status]]="Unpaid",1,0)</f>
        <v>0</v>
      </c>
      <c r="Q831" s="72">
        <f>IF(Table157[[#This Row],[Payment_Status]]="Pending",1,0)</f>
        <v>0</v>
      </c>
      <c r="R831" s="72" t="s">
        <v>50</v>
      </c>
      <c r="S831" s="72" t="s">
        <v>44</v>
      </c>
      <c r="T831" s="76" t="s">
        <v>85</v>
      </c>
    </row>
    <row r="832" spans="5:20" x14ac:dyDescent="0.3">
      <c r="E832" s="71" t="s">
        <v>1631</v>
      </c>
      <c r="F832" s="72" t="s">
        <v>4809</v>
      </c>
      <c r="G832" s="72" t="s">
        <v>6814</v>
      </c>
      <c r="H832" s="72" t="s">
        <v>26</v>
      </c>
      <c r="I832" s="72" t="s">
        <v>8026</v>
      </c>
      <c r="J832" s="72" t="s">
        <v>8021</v>
      </c>
      <c r="K832" s="72">
        <v>1767.14</v>
      </c>
      <c r="L832" s="75">
        <v>45759</v>
      </c>
      <c r="M832" s="72" t="str">
        <f>TEXT(Table157[[#This Row],[Billing_Date]],"YYYY")</f>
        <v>2025</v>
      </c>
      <c r="N832" s="72" t="s">
        <v>28</v>
      </c>
      <c r="O832" s="72">
        <f>IF(Table157[[#This Row],[Payment_Status]]="Paid",1,0)</f>
        <v>1</v>
      </c>
      <c r="P832" s="72">
        <f>IF(Table157[[#This Row],[Payment_Status]]="Unpaid",1,0)</f>
        <v>0</v>
      </c>
      <c r="Q832" s="72">
        <f>IF(Table157[[#This Row],[Payment_Status]]="Pending",1,0)</f>
        <v>0</v>
      </c>
      <c r="R832" s="72" t="s">
        <v>58</v>
      </c>
      <c r="S832" s="72" t="s">
        <v>39</v>
      </c>
      <c r="T832" s="76" t="s">
        <v>45</v>
      </c>
    </row>
    <row r="833" spans="5:20" x14ac:dyDescent="0.3">
      <c r="E833" s="71" t="s">
        <v>1613</v>
      </c>
      <c r="F833" s="72" t="s">
        <v>4810</v>
      </c>
      <c r="G833" s="72" t="s">
        <v>6815</v>
      </c>
      <c r="H833" s="72" t="s">
        <v>26</v>
      </c>
      <c r="I833" s="72" t="s">
        <v>8031</v>
      </c>
      <c r="J833" s="72" t="s">
        <v>8024</v>
      </c>
      <c r="K833" s="72">
        <v>69.7</v>
      </c>
      <c r="L833" s="75">
        <v>45558</v>
      </c>
      <c r="M833" s="72" t="str">
        <f>TEXT(Table157[[#This Row],[Billing_Date]],"YYYY")</f>
        <v>2024</v>
      </c>
      <c r="N833" s="72" t="s">
        <v>37</v>
      </c>
      <c r="O833" s="72">
        <f>IF(Table157[[#This Row],[Payment_Status]]="Paid",1,0)</f>
        <v>0</v>
      </c>
      <c r="P833" s="72">
        <f>IF(Table157[[#This Row],[Payment_Status]]="Unpaid",1,0)</f>
        <v>0</v>
      </c>
      <c r="Q833" s="72">
        <f>IF(Table157[[#This Row],[Payment_Status]]="Pending",1,0)</f>
        <v>1</v>
      </c>
      <c r="R833" s="72" t="s">
        <v>50</v>
      </c>
      <c r="S833" s="72" t="s">
        <v>30</v>
      </c>
      <c r="T833" s="76" t="s">
        <v>45</v>
      </c>
    </row>
    <row r="834" spans="5:20" x14ac:dyDescent="0.3">
      <c r="E834" s="71" t="s">
        <v>1711</v>
      </c>
      <c r="F834" s="72" t="s">
        <v>4811</v>
      </c>
      <c r="G834" s="72" t="s">
        <v>6816</v>
      </c>
      <c r="H834" s="72" t="s">
        <v>30</v>
      </c>
      <c r="I834" s="72" t="s">
        <v>8031</v>
      </c>
      <c r="J834" s="72" t="s">
        <v>8024</v>
      </c>
      <c r="K834" s="72">
        <v>2761.01</v>
      </c>
      <c r="L834" s="75">
        <v>45724</v>
      </c>
      <c r="M834" s="72" t="str">
        <f>TEXT(Table157[[#This Row],[Billing_Date]],"YYYY")</f>
        <v>2025</v>
      </c>
      <c r="N834" s="72" t="s">
        <v>28</v>
      </c>
      <c r="O834" s="72">
        <f>IF(Table157[[#This Row],[Payment_Status]]="Paid",1,0)</f>
        <v>1</v>
      </c>
      <c r="P834" s="72">
        <f>IF(Table157[[#This Row],[Payment_Status]]="Unpaid",1,0)</f>
        <v>0</v>
      </c>
      <c r="Q834" s="72">
        <f>IF(Table157[[#This Row],[Payment_Status]]="Pending",1,0)</f>
        <v>0</v>
      </c>
      <c r="R834" s="72" t="s">
        <v>58</v>
      </c>
      <c r="S834" s="72" t="s">
        <v>39</v>
      </c>
      <c r="T834" s="76" t="s">
        <v>45</v>
      </c>
    </row>
    <row r="835" spans="5:20" x14ac:dyDescent="0.3">
      <c r="E835" s="71" t="s">
        <v>1637</v>
      </c>
      <c r="F835" s="72" t="s">
        <v>4812</v>
      </c>
      <c r="G835" s="72" t="s">
        <v>6817</v>
      </c>
      <c r="H835" s="72" t="s">
        <v>30</v>
      </c>
      <c r="I835" s="72" t="s">
        <v>8031</v>
      </c>
      <c r="J835" s="72" t="s">
        <v>8024</v>
      </c>
      <c r="K835" s="72">
        <v>82.66</v>
      </c>
      <c r="L835" s="75">
        <v>45722</v>
      </c>
      <c r="M835" s="72" t="str">
        <f>TEXT(Table157[[#This Row],[Billing_Date]],"YYYY")</f>
        <v>2025</v>
      </c>
      <c r="N835" s="72" t="s">
        <v>37</v>
      </c>
      <c r="O835" s="72">
        <f>IF(Table157[[#This Row],[Payment_Status]]="Paid",1,0)</f>
        <v>0</v>
      </c>
      <c r="P835" s="72">
        <f>IF(Table157[[#This Row],[Payment_Status]]="Unpaid",1,0)</f>
        <v>0</v>
      </c>
      <c r="Q835" s="72">
        <f>IF(Table157[[#This Row],[Payment_Status]]="Pending",1,0)</f>
        <v>1</v>
      </c>
      <c r="R835" s="72" t="s">
        <v>50</v>
      </c>
      <c r="S835" s="72" t="s">
        <v>30</v>
      </c>
      <c r="T835" s="76" t="s">
        <v>45</v>
      </c>
    </row>
    <row r="836" spans="5:20" x14ac:dyDescent="0.3">
      <c r="E836" s="71" t="s">
        <v>1639</v>
      </c>
      <c r="F836" s="72" t="s">
        <v>4813</v>
      </c>
      <c r="G836" s="72" t="s">
        <v>6818</v>
      </c>
      <c r="H836" s="72" t="s">
        <v>30</v>
      </c>
      <c r="I836" s="72" t="s">
        <v>8027</v>
      </c>
      <c r="J836" s="72" t="s">
        <v>8022</v>
      </c>
      <c r="K836" s="72">
        <v>639.72</v>
      </c>
      <c r="L836" s="75">
        <v>45816</v>
      </c>
      <c r="M836" s="72" t="str">
        <f>TEXT(Table157[[#This Row],[Billing_Date]],"YYYY")</f>
        <v>2025</v>
      </c>
      <c r="N836" s="72" t="s">
        <v>49</v>
      </c>
      <c r="O836" s="72">
        <f>IF(Table157[[#This Row],[Payment_Status]]="Paid",1,0)</f>
        <v>0</v>
      </c>
      <c r="P836" s="72">
        <f>IF(Table157[[#This Row],[Payment_Status]]="Unpaid",1,0)</f>
        <v>1</v>
      </c>
      <c r="Q836" s="72">
        <f>IF(Table157[[#This Row],[Payment_Status]]="Pending",1,0)</f>
        <v>0</v>
      </c>
      <c r="R836" s="72" t="s">
        <v>38</v>
      </c>
      <c r="S836" s="72" t="s">
        <v>39</v>
      </c>
      <c r="T836" s="76" t="s">
        <v>45</v>
      </c>
    </row>
    <row r="837" spans="5:20" x14ac:dyDescent="0.3">
      <c r="E837" s="71" t="s">
        <v>1641</v>
      </c>
      <c r="F837" s="72" t="s">
        <v>4814</v>
      </c>
      <c r="G837" s="72" t="s">
        <v>6819</v>
      </c>
      <c r="H837" s="72" t="s">
        <v>35</v>
      </c>
      <c r="I837" s="72" t="s">
        <v>8028</v>
      </c>
      <c r="J837" s="72" t="s">
        <v>8022</v>
      </c>
      <c r="K837" s="72">
        <v>3092.29</v>
      </c>
      <c r="L837" s="75">
        <v>45771</v>
      </c>
      <c r="M837" s="72" t="str">
        <f>TEXT(Table157[[#This Row],[Billing_Date]],"YYYY")</f>
        <v>2025</v>
      </c>
      <c r="N837" s="72" t="s">
        <v>28</v>
      </c>
      <c r="O837" s="72">
        <f>IF(Table157[[#This Row],[Payment_Status]]="Paid",1,0)</f>
        <v>1</v>
      </c>
      <c r="P837" s="72">
        <f>IF(Table157[[#This Row],[Payment_Status]]="Unpaid",1,0)</f>
        <v>0</v>
      </c>
      <c r="Q837" s="72">
        <f>IF(Table157[[#This Row],[Payment_Status]]="Pending",1,0)</f>
        <v>0</v>
      </c>
      <c r="R837" s="72" t="s">
        <v>58</v>
      </c>
      <c r="S837" s="72" t="s">
        <v>30</v>
      </c>
      <c r="T837" s="76" t="s">
        <v>63</v>
      </c>
    </row>
    <row r="838" spans="5:20" x14ac:dyDescent="0.3">
      <c r="E838" s="71" t="s">
        <v>952</v>
      </c>
      <c r="F838" s="72" t="s">
        <v>4815</v>
      </c>
      <c r="G838" s="72" t="s">
        <v>6820</v>
      </c>
      <c r="H838" s="72" t="s">
        <v>26</v>
      </c>
      <c r="I838" s="72" t="s">
        <v>8026</v>
      </c>
      <c r="J838" s="72" t="s">
        <v>8021</v>
      </c>
      <c r="K838" s="72">
        <v>887.66</v>
      </c>
      <c r="L838" s="75">
        <v>45715</v>
      </c>
      <c r="M838" s="72" t="str">
        <f>TEXT(Table157[[#This Row],[Billing_Date]],"YYYY")</f>
        <v>2025</v>
      </c>
      <c r="N838" s="72" t="s">
        <v>28</v>
      </c>
      <c r="O838" s="72">
        <f>IF(Table157[[#This Row],[Payment_Status]]="Paid",1,0)</f>
        <v>1</v>
      </c>
      <c r="P838" s="72">
        <f>IF(Table157[[#This Row],[Payment_Status]]="Unpaid",1,0)</f>
        <v>0</v>
      </c>
      <c r="Q838" s="72">
        <f>IF(Table157[[#This Row],[Payment_Status]]="Pending",1,0)</f>
        <v>0</v>
      </c>
      <c r="R838" s="72" t="s">
        <v>29</v>
      </c>
      <c r="S838" s="72" t="s">
        <v>44</v>
      </c>
      <c r="T838" s="76" t="s">
        <v>45</v>
      </c>
    </row>
    <row r="839" spans="5:20" x14ac:dyDescent="0.3">
      <c r="E839" s="71" t="s">
        <v>1645</v>
      </c>
      <c r="F839" s="72" t="s">
        <v>4816</v>
      </c>
      <c r="G839" s="72" t="s">
        <v>6821</v>
      </c>
      <c r="H839" s="72" t="s">
        <v>35</v>
      </c>
      <c r="I839" s="72" t="s">
        <v>8031</v>
      </c>
      <c r="J839" s="72" t="s">
        <v>8024</v>
      </c>
      <c r="K839" s="72">
        <v>2378.4</v>
      </c>
      <c r="L839" s="75">
        <v>45685</v>
      </c>
      <c r="M839" s="72" t="str">
        <f>TEXT(Table157[[#This Row],[Billing_Date]],"YYYY")</f>
        <v>2025</v>
      </c>
      <c r="N839" s="72" t="s">
        <v>37</v>
      </c>
      <c r="O839" s="72">
        <f>IF(Table157[[#This Row],[Payment_Status]]="Paid",1,0)</f>
        <v>0</v>
      </c>
      <c r="P839" s="72">
        <f>IF(Table157[[#This Row],[Payment_Status]]="Unpaid",1,0)</f>
        <v>0</v>
      </c>
      <c r="Q839" s="72">
        <f>IF(Table157[[#This Row],[Payment_Status]]="Pending",1,0)</f>
        <v>1</v>
      </c>
      <c r="R839" s="72" t="s">
        <v>50</v>
      </c>
      <c r="S839" s="72" t="s">
        <v>30</v>
      </c>
      <c r="T839" s="76" t="s">
        <v>63</v>
      </c>
    </row>
    <row r="840" spans="5:20" x14ac:dyDescent="0.3">
      <c r="E840" s="71" t="s">
        <v>1647</v>
      </c>
      <c r="F840" s="72" t="s">
        <v>4817</v>
      </c>
      <c r="G840" s="72" t="s">
        <v>6822</v>
      </c>
      <c r="H840" s="72" t="s">
        <v>26</v>
      </c>
      <c r="I840" s="72" t="s">
        <v>8025</v>
      </c>
      <c r="J840" s="72" t="s">
        <v>8020</v>
      </c>
      <c r="K840" s="72">
        <v>869.95</v>
      </c>
      <c r="L840" s="75">
        <v>45773</v>
      </c>
      <c r="M840" s="72" t="str">
        <f>TEXT(Table157[[#This Row],[Billing_Date]],"YYYY")</f>
        <v>2025</v>
      </c>
      <c r="N840" s="72" t="s">
        <v>37</v>
      </c>
      <c r="O840" s="72">
        <f>IF(Table157[[#This Row],[Payment_Status]]="Paid",1,0)</f>
        <v>0</v>
      </c>
      <c r="P840" s="72">
        <f>IF(Table157[[#This Row],[Payment_Status]]="Unpaid",1,0)</f>
        <v>0</v>
      </c>
      <c r="Q840" s="72">
        <f>IF(Table157[[#This Row],[Payment_Status]]="Pending",1,0)</f>
        <v>1</v>
      </c>
      <c r="R840" s="72" t="s">
        <v>58</v>
      </c>
      <c r="S840" s="72" t="s">
        <v>44</v>
      </c>
      <c r="T840" s="76" t="s">
        <v>63</v>
      </c>
    </row>
    <row r="841" spans="5:20" x14ac:dyDescent="0.3">
      <c r="E841" s="71" t="s">
        <v>1649</v>
      </c>
      <c r="F841" s="72" t="s">
        <v>4818</v>
      </c>
      <c r="G841" s="72" t="s">
        <v>6823</v>
      </c>
      <c r="H841" s="72" t="s">
        <v>26</v>
      </c>
      <c r="I841" s="72" t="s">
        <v>8026</v>
      </c>
      <c r="J841" s="72" t="s">
        <v>8021</v>
      </c>
      <c r="K841" s="72">
        <v>1249.23</v>
      </c>
      <c r="L841" s="75">
        <v>45807</v>
      </c>
      <c r="M841" s="72" t="str">
        <f>TEXT(Table157[[#This Row],[Billing_Date]],"YYYY")</f>
        <v>2025</v>
      </c>
      <c r="N841" s="72" t="s">
        <v>49</v>
      </c>
      <c r="O841" s="72">
        <f>IF(Table157[[#This Row],[Payment_Status]]="Paid",1,0)</f>
        <v>0</v>
      </c>
      <c r="P841" s="72">
        <f>IF(Table157[[#This Row],[Payment_Status]]="Unpaid",1,0)</f>
        <v>1</v>
      </c>
      <c r="Q841" s="72">
        <f>IF(Table157[[#This Row],[Payment_Status]]="Pending",1,0)</f>
        <v>0</v>
      </c>
      <c r="R841" s="72" t="s">
        <v>58</v>
      </c>
      <c r="S841" s="72" t="s">
        <v>44</v>
      </c>
      <c r="T841" s="76" t="s">
        <v>51</v>
      </c>
    </row>
    <row r="842" spans="5:20" x14ac:dyDescent="0.3">
      <c r="E842" s="71" t="s">
        <v>1651</v>
      </c>
      <c r="F842" s="72" t="s">
        <v>4819</v>
      </c>
      <c r="G842" s="72" t="s">
        <v>6824</v>
      </c>
      <c r="H842" s="72" t="s">
        <v>35</v>
      </c>
      <c r="I842" s="72" t="s">
        <v>8031</v>
      </c>
      <c r="J842" s="72" t="s">
        <v>8024</v>
      </c>
      <c r="K842" s="72">
        <v>1030.78</v>
      </c>
      <c r="L842" s="75">
        <v>45846</v>
      </c>
      <c r="M842" s="72" t="str">
        <f>TEXT(Table157[[#This Row],[Billing_Date]],"YYYY")</f>
        <v>2025</v>
      </c>
      <c r="N842" s="72" t="s">
        <v>49</v>
      </c>
      <c r="O842" s="72">
        <f>IF(Table157[[#This Row],[Payment_Status]]="Paid",1,0)</f>
        <v>0</v>
      </c>
      <c r="P842" s="72">
        <f>IF(Table157[[#This Row],[Payment_Status]]="Unpaid",1,0)</f>
        <v>1</v>
      </c>
      <c r="Q842" s="72">
        <f>IF(Table157[[#This Row],[Payment_Status]]="Pending",1,0)</f>
        <v>0</v>
      </c>
      <c r="R842" s="72" t="s">
        <v>29</v>
      </c>
      <c r="S842" s="72" t="s">
        <v>30</v>
      </c>
      <c r="T842" s="76" t="s">
        <v>51</v>
      </c>
    </row>
    <row r="843" spans="5:20" x14ac:dyDescent="0.3">
      <c r="E843" s="71" t="s">
        <v>1653</v>
      </c>
      <c r="F843" s="72" t="s">
        <v>4820</v>
      </c>
      <c r="G843" s="72" t="s">
        <v>6825</v>
      </c>
      <c r="H843" s="72" t="s">
        <v>35</v>
      </c>
      <c r="I843" s="72" t="s">
        <v>8031</v>
      </c>
      <c r="J843" s="72" t="s">
        <v>8024</v>
      </c>
      <c r="K843" s="72">
        <v>2668.71</v>
      </c>
      <c r="L843" s="75">
        <v>45697</v>
      </c>
      <c r="M843" s="72" t="str">
        <f>TEXT(Table157[[#This Row],[Billing_Date]],"YYYY")</f>
        <v>2025</v>
      </c>
      <c r="N843" s="72" t="s">
        <v>37</v>
      </c>
      <c r="O843" s="72">
        <f>IF(Table157[[#This Row],[Payment_Status]]="Paid",1,0)</f>
        <v>0</v>
      </c>
      <c r="P843" s="72">
        <f>IF(Table157[[#This Row],[Payment_Status]]="Unpaid",1,0)</f>
        <v>0</v>
      </c>
      <c r="Q843" s="72">
        <f>IF(Table157[[#This Row],[Payment_Status]]="Pending",1,0)</f>
        <v>1</v>
      </c>
      <c r="R843" s="72" t="s">
        <v>50</v>
      </c>
      <c r="S843" s="72" t="s">
        <v>30</v>
      </c>
      <c r="T843" s="76" t="s">
        <v>31</v>
      </c>
    </row>
    <row r="844" spans="5:20" x14ac:dyDescent="0.3">
      <c r="E844" s="71" t="s">
        <v>1655</v>
      </c>
      <c r="F844" s="72" t="s">
        <v>4821</v>
      </c>
      <c r="G844" s="72" t="s">
        <v>6826</v>
      </c>
      <c r="H844" s="72" t="s">
        <v>26</v>
      </c>
      <c r="I844" s="72" t="s">
        <v>8027</v>
      </c>
      <c r="J844" s="72" t="s">
        <v>8022</v>
      </c>
      <c r="K844" s="72">
        <v>468.86</v>
      </c>
      <c r="L844" s="75">
        <v>45825</v>
      </c>
      <c r="M844" s="72" t="str">
        <f>TEXT(Table157[[#This Row],[Billing_Date]],"YYYY")</f>
        <v>2025</v>
      </c>
      <c r="N844" s="72" t="s">
        <v>37</v>
      </c>
      <c r="O844" s="72">
        <f>IF(Table157[[#This Row],[Payment_Status]]="Paid",1,0)</f>
        <v>0</v>
      </c>
      <c r="P844" s="72">
        <f>IF(Table157[[#This Row],[Payment_Status]]="Unpaid",1,0)</f>
        <v>0</v>
      </c>
      <c r="Q844" s="72">
        <f>IF(Table157[[#This Row],[Payment_Status]]="Pending",1,0)</f>
        <v>1</v>
      </c>
      <c r="R844" s="72" t="s">
        <v>43</v>
      </c>
      <c r="S844" s="72" t="s">
        <v>30</v>
      </c>
      <c r="T844" s="76" t="s">
        <v>85</v>
      </c>
    </row>
    <row r="845" spans="5:20" x14ac:dyDescent="0.3">
      <c r="E845" s="71" t="s">
        <v>1657</v>
      </c>
      <c r="F845" s="72" t="s">
        <v>4822</v>
      </c>
      <c r="G845" s="72" t="s">
        <v>6827</v>
      </c>
      <c r="H845" s="72" t="s">
        <v>30</v>
      </c>
      <c r="I845" s="72" t="s">
        <v>8026</v>
      </c>
      <c r="J845" s="72" t="s">
        <v>8021</v>
      </c>
      <c r="K845" s="72">
        <v>1156.6600000000001</v>
      </c>
      <c r="L845" s="75">
        <v>45857</v>
      </c>
      <c r="M845" s="72" t="str">
        <f>TEXT(Table157[[#This Row],[Billing_Date]],"YYYY")</f>
        <v>2025</v>
      </c>
      <c r="N845" s="72" t="s">
        <v>49</v>
      </c>
      <c r="O845" s="72">
        <f>IF(Table157[[#This Row],[Payment_Status]]="Paid",1,0)</f>
        <v>0</v>
      </c>
      <c r="P845" s="72">
        <f>IF(Table157[[#This Row],[Payment_Status]]="Unpaid",1,0)</f>
        <v>1</v>
      </c>
      <c r="Q845" s="72">
        <f>IF(Table157[[#This Row],[Payment_Status]]="Pending",1,0)</f>
        <v>0</v>
      </c>
      <c r="R845" s="72" t="s">
        <v>38</v>
      </c>
      <c r="S845" s="72" t="s">
        <v>30</v>
      </c>
      <c r="T845" s="76" t="s">
        <v>31</v>
      </c>
    </row>
    <row r="846" spans="5:20" x14ac:dyDescent="0.3">
      <c r="E846" s="71" t="s">
        <v>1659</v>
      </c>
      <c r="F846" s="72" t="s">
        <v>4823</v>
      </c>
      <c r="G846" s="72" t="s">
        <v>6828</v>
      </c>
      <c r="H846" s="72" t="s">
        <v>35</v>
      </c>
      <c r="I846" s="72" t="s">
        <v>8031</v>
      </c>
      <c r="J846" s="72" t="s">
        <v>8024</v>
      </c>
      <c r="K846" s="72">
        <v>1598.61</v>
      </c>
      <c r="L846" s="75">
        <v>45847</v>
      </c>
      <c r="M846" s="72" t="str">
        <f>TEXT(Table157[[#This Row],[Billing_Date]],"YYYY")</f>
        <v>2025</v>
      </c>
      <c r="N846" s="72" t="s">
        <v>37</v>
      </c>
      <c r="O846" s="72">
        <f>IF(Table157[[#This Row],[Payment_Status]]="Paid",1,0)</f>
        <v>0</v>
      </c>
      <c r="P846" s="72">
        <f>IF(Table157[[#This Row],[Payment_Status]]="Unpaid",1,0)</f>
        <v>0</v>
      </c>
      <c r="Q846" s="72">
        <f>IF(Table157[[#This Row],[Payment_Status]]="Pending",1,0)</f>
        <v>1</v>
      </c>
      <c r="R846" s="72" t="s">
        <v>43</v>
      </c>
      <c r="S846" s="72" t="s">
        <v>39</v>
      </c>
      <c r="T846" s="76" t="s">
        <v>63</v>
      </c>
    </row>
    <row r="847" spans="5:20" x14ac:dyDescent="0.3">
      <c r="E847" s="71" t="s">
        <v>1661</v>
      </c>
      <c r="F847" s="72" t="s">
        <v>4824</v>
      </c>
      <c r="G847" s="72" t="s">
        <v>6829</v>
      </c>
      <c r="H847" s="72" t="s">
        <v>35</v>
      </c>
      <c r="I847" s="72" t="s">
        <v>8031</v>
      </c>
      <c r="J847" s="72" t="s">
        <v>8024</v>
      </c>
      <c r="K847" s="72">
        <v>2608.33</v>
      </c>
      <c r="L847" s="75">
        <v>45797</v>
      </c>
      <c r="M847" s="72" t="str">
        <f>TEXT(Table157[[#This Row],[Billing_Date]],"YYYY")</f>
        <v>2025</v>
      </c>
      <c r="N847" s="72" t="s">
        <v>49</v>
      </c>
      <c r="O847" s="72">
        <f>IF(Table157[[#This Row],[Payment_Status]]="Paid",1,0)</f>
        <v>0</v>
      </c>
      <c r="P847" s="72">
        <f>IF(Table157[[#This Row],[Payment_Status]]="Unpaid",1,0)</f>
        <v>1</v>
      </c>
      <c r="Q847" s="72">
        <f>IF(Table157[[#This Row],[Payment_Status]]="Pending",1,0)</f>
        <v>0</v>
      </c>
      <c r="R847" s="72" t="s">
        <v>29</v>
      </c>
      <c r="S847" s="72" t="s">
        <v>44</v>
      </c>
      <c r="T847" s="76" t="s">
        <v>85</v>
      </c>
    </row>
    <row r="848" spans="5:20" x14ac:dyDescent="0.3">
      <c r="E848" s="71" t="s">
        <v>1663</v>
      </c>
      <c r="F848" s="72" t="s">
        <v>4825</v>
      </c>
      <c r="G848" s="72" t="s">
        <v>6830</v>
      </c>
      <c r="H848" s="72" t="s">
        <v>35</v>
      </c>
      <c r="I848" s="72" t="s">
        <v>8026</v>
      </c>
      <c r="J848" s="72" t="s">
        <v>8021</v>
      </c>
      <c r="K848" s="72">
        <v>839.37</v>
      </c>
      <c r="L848" s="75">
        <v>45855</v>
      </c>
      <c r="M848" s="72" t="str">
        <f>TEXT(Table157[[#This Row],[Billing_Date]],"YYYY")</f>
        <v>2025</v>
      </c>
      <c r="N848" s="72" t="s">
        <v>37</v>
      </c>
      <c r="O848" s="72">
        <f>IF(Table157[[#This Row],[Payment_Status]]="Paid",1,0)</f>
        <v>0</v>
      </c>
      <c r="P848" s="72">
        <f>IF(Table157[[#This Row],[Payment_Status]]="Unpaid",1,0)</f>
        <v>0</v>
      </c>
      <c r="Q848" s="72">
        <f>IF(Table157[[#This Row],[Payment_Status]]="Pending",1,0)</f>
        <v>1</v>
      </c>
      <c r="R848" s="72" t="s">
        <v>29</v>
      </c>
      <c r="S848" s="72" t="s">
        <v>30</v>
      </c>
      <c r="T848" s="76" t="s">
        <v>51</v>
      </c>
    </row>
    <row r="849" spans="5:20" x14ac:dyDescent="0.3">
      <c r="E849" s="71" t="s">
        <v>1665</v>
      </c>
      <c r="F849" s="72" t="s">
        <v>4826</v>
      </c>
      <c r="G849" s="72" t="s">
        <v>6831</v>
      </c>
      <c r="H849" s="72" t="s">
        <v>30</v>
      </c>
      <c r="I849" s="72" t="s">
        <v>8025</v>
      </c>
      <c r="J849" s="72" t="s">
        <v>8020</v>
      </c>
      <c r="K849" s="72">
        <v>2739.42</v>
      </c>
      <c r="L849" s="75">
        <v>45811</v>
      </c>
      <c r="M849" s="72" t="str">
        <f>TEXT(Table157[[#This Row],[Billing_Date]],"YYYY")</f>
        <v>2025</v>
      </c>
      <c r="N849" s="72" t="s">
        <v>49</v>
      </c>
      <c r="O849" s="72">
        <f>IF(Table157[[#This Row],[Payment_Status]]="Paid",1,0)</f>
        <v>0</v>
      </c>
      <c r="P849" s="72">
        <f>IF(Table157[[#This Row],[Payment_Status]]="Unpaid",1,0)</f>
        <v>1</v>
      </c>
      <c r="Q849" s="72">
        <f>IF(Table157[[#This Row],[Payment_Status]]="Pending",1,0)</f>
        <v>0</v>
      </c>
      <c r="R849" s="72" t="s">
        <v>50</v>
      </c>
      <c r="S849" s="72" t="s">
        <v>44</v>
      </c>
      <c r="T849" s="76" t="s">
        <v>85</v>
      </c>
    </row>
    <row r="850" spans="5:20" x14ac:dyDescent="0.3">
      <c r="E850" s="71" t="s">
        <v>3088</v>
      </c>
      <c r="F850" s="72" t="s">
        <v>4827</v>
      </c>
      <c r="G850" s="72" t="s">
        <v>6832</v>
      </c>
      <c r="H850" s="72" t="s">
        <v>30</v>
      </c>
      <c r="I850" s="72" t="s">
        <v>8026</v>
      </c>
      <c r="J850" s="72" t="s">
        <v>8021</v>
      </c>
      <c r="K850" s="72">
        <v>121.88</v>
      </c>
      <c r="L850" s="75">
        <v>45832</v>
      </c>
      <c r="M850" s="72" t="str">
        <f>TEXT(Table157[[#This Row],[Billing_Date]],"YYYY")</f>
        <v>2025</v>
      </c>
      <c r="N850" s="72" t="s">
        <v>37</v>
      </c>
      <c r="O850" s="72">
        <f>IF(Table157[[#This Row],[Payment_Status]]="Paid",1,0)</f>
        <v>0</v>
      </c>
      <c r="P850" s="72">
        <f>IF(Table157[[#This Row],[Payment_Status]]="Unpaid",1,0)</f>
        <v>0</v>
      </c>
      <c r="Q850" s="72">
        <f>IF(Table157[[#This Row],[Payment_Status]]="Pending",1,0)</f>
        <v>1</v>
      </c>
      <c r="R850" s="72" t="s">
        <v>38</v>
      </c>
      <c r="S850" s="72" t="s">
        <v>39</v>
      </c>
      <c r="T850" s="76" t="s">
        <v>31</v>
      </c>
    </row>
    <row r="851" spans="5:20" x14ac:dyDescent="0.3">
      <c r="E851" s="71" t="s">
        <v>1669</v>
      </c>
      <c r="F851" s="72" t="s">
        <v>4828</v>
      </c>
      <c r="G851" s="72" t="s">
        <v>6833</v>
      </c>
      <c r="H851" s="72" t="s">
        <v>30</v>
      </c>
      <c r="I851" s="72" t="s">
        <v>8026</v>
      </c>
      <c r="J851" s="72" t="s">
        <v>8021</v>
      </c>
      <c r="K851" s="72">
        <v>1230.22</v>
      </c>
      <c r="L851" s="75">
        <v>45739</v>
      </c>
      <c r="M851" s="72" t="str">
        <f>TEXT(Table157[[#This Row],[Billing_Date]],"YYYY")</f>
        <v>2025</v>
      </c>
      <c r="N851" s="72" t="s">
        <v>49</v>
      </c>
      <c r="O851" s="72">
        <f>IF(Table157[[#This Row],[Payment_Status]]="Paid",1,0)</f>
        <v>0</v>
      </c>
      <c r="P851" s="72">
        <f>IF(Table157[[#This Row],[Payment_Status]]="Unpaid",1,0)</f>
        <v>1</v>
      </c>
      <c r="Q851" s="72">
        <f>IF(Table157[[#This Row],[Payment_Status]]="Pending",1,0)</f>
        <v>0</v>
      </c>
      <c r="R851" s="72" t="s">
        <v>29</v>
      </c>
      <c r="S851" s="72" t="s">
        <v>39</v>
      </c>
      <c r="T851" s="76" t="s">
        <v>45</v>
      </c>
    </row>
    <row r="852" spans="5:20" x14ac:dyDescent="0.3">
      <c r="E852" s="71" t="s">
        <v>1671</v>
      </c>
      <c r="F852" s="72" t="s">
        <v>4829</v>
      </c>
      <c r="G852" s="72" t="s">
        <v>6834</v>
      </c>
      <c r="H852" s="72" t="s">
        <v>26</v>
      </c>
      <c r="I852" s="72" t="s">
        <v>8025</v>
      </c>
      <c r="J852" s="72" t="s">
        <v>8020</v>
      </c>
      <c r="K852" s="72">
        <v>2469.8000000000002</v>
      </c>
      <c r="L852" s="75">
        <v>45650</v>
      </c>
      <c r="M852" s="72" t="str">
        <f>TEXT(Table157[[#This Row],[Billing_Date]],"YYYY")</f>
        <v>2024</v>
      </c>
      <c r="N852" s="72" t="s">
        <v>37</v>
      </c>
      <c r="O852" s="72">
        <f>IF(Table157[[#This Row],[Payment_Status]]="Paid",1,0)</f>
        <v>0</v>
      </c>
      <c r="P852" s="72">
        <f>IF(Table157[[#This Row],[Payment_Status]]="Unpaid",1,0)</f>
        <v>0</v>
      </c>
      <c r="Q852" s="72">
        <f>IF(Table157[[#This Row],[Payment_Status]]="Pending",1,0)</f>
        <v>1</v>
      </c>
      <c r="R852" s="72" t="s">
        <v>50</v>
      </c>
      <c r="S852" s="72" t="s">
        <v>44</v>
      </c>
      <c r="T852" s="76" t="s">
        <v>63</v>
      </c>
    </row>
    <row r="853" spans="5:20" x14ac:dyDescent="0.3">
      <c r="E853" s="71" t="s">
        <v>1673</v>
      </c>
      <c r="F853" s="72" t="s">
        <v>4830</v>
      </c>
      <c r="G853" s="72" t="s">
        <v>6835</v>
      </c>
      <c r="H853" s="72" t="s">
        <v>30</v>
      </c>
      <c r="I853" s="72" t="s">
        <v>8026</v>
      </c>
      <c r="J853" s="72" t="s">
        <v>8021</v>
      </c>
      <c r="K853" s="72">
        <v>780.97</v>
      </c>
      <c r="L853" s="75">
        <v>45842</v>
      </c>
      <c r="M853" s="72" t="str">
        <f>TEXT(Table157[[#This Row],[Billing_Date]],"YYYY")</f>
        <v>2025</v>
      </c>
      <c r="N853" s="72" t="s">
        <v>37</v>
      </c>
      <c r="O853" s="72">
        <f>IF(Table157[[#This Row],[Payment_Status]]="Paid",1,0)</f>
        <v>0</v>
      </c>
      <c r="P853" s="72">
        <f>IF(Table157[[#This Row],[Payment_Status]]="Unpaid",1,0)</f>
        <v>0</v>
      </c>
      <c r="Q853" s="72">
        <f>IF(Table157[[#This Row],[Payment_Status]]="Pending",1,0)</f>
        <v>1</v>
      </c>
      <c r="R853" s="72" t="s">
        <v>43</v>
      </c>
      <c r="S853" s="72" t="s">
        <v>39</v>
      </c>
      <c r="T853" s="76" t="s">
        <v>63</v>
      </c>
    </row>
    <row r="854" spans="5:20" x14ac:dyDescent="0.3">
      <c r="E854" s="71" t="s">
        <v>1675</v>
      </c>
      <c r="F854" s="72" t="s">
        <v>4831</v>
      </c>
      <c r="G854" s="72" t="s">
        <v>6836</v>
      </c>
      <c r="H854" s="72" t="s">
        <v>26</v>
      </c>
      <c r="I854" s="72" t="s">
        <v>8031</v>
      </c>
      <c r="J854" s="72" t="s">
        <v>8024</v>
      </c>
      <c r="K854" s="72">
        <v>2903.57</v>
      </c>
      <c r="L854" s="75">
        <v>45706</v>
      </c>
      <c r="M854" s="72" t="str">
        <f>TEXT(Table157[[#This Row],[Billing_Date]],"YYYY")</f>
        <v>2025</v>
      </c>
      <c r="N854" s="72" t="s">
        <v>37</v>
      </c>
      <c r="O854" s="72">
        <f>IF(Table157[[#This Row],[Payment_Status]]="Paid",1,0)</f>
        <v>0</v>
      </c>
      <c r="P854" s="72">
        <f>IF(Table157[[#This Row],[Payment_Status]]="Unpaid",1,0)</f>
        <v>0</v>
      </c>
      <c r="Q854" s="72">
        <f>IF(Table157[[#This Row],[Payment_Status]]="Pending",1,0)</f>
        <v>1</v>
      </c>
      <c r="R854" s="72" t="s">
        <v>29</v>
      </c>
      <c r="S854" s="72" t="s">
        <v>30</v>
      </c>
      <c r="T854" s="76" t="s">
        <v>85</v>
      </c>
    </row>
    <row r="855" spans="5:20" x14ac:dyDescent="0.3">
      <c r="E855" s="71" t="s">
        <v>2704</v>
      </c>
      <c r="F855" s="72" t="s">
        <v>4832</v>
      </c>
      <c r="G855" s="72" t="s">
        <v>6837</v>
      </c>
      <c r="H855" s="72" t="s">
        <v>30</v>
      </c>
      <c r="I855" s="72" t="s">
        <v>8026</v>
      </c>
      <c r="J855" s="72" t="s">
        <v>8021</v>
      </c>
      <c r="K855" s="72">
        <v>3016.33</v>
      </c>
      <c r="L855" s="75">
        <v>45825</v>
      </c>
      <c r="M855" s="72" t="str">
        <f>TEXT(Table157[[#This Row],[Billing_Date]],"YYYY")</f>
        <v>2025</v>
      </c>
      <c r="N855" s="72" t="s">
        <v>49</v>
      </c>
      <c r="O855" s="72">
        <f>IF(Table157[[#This Row],[Payment_Status]]="Paid",1,0)</f>
        <v>0</v>
      </c>
      <c r="P855" s="72">
        <f>IF(Table157[[#This Row],[Payment_Status]]="Unpaid",1,0)</f>
        <v>1</v>
      </c>
      <c r="Q855" s="72">
        <f>IF(Table157[[#This Row],[Payment_Status]]="Pending",1,0)</f>
        <v>0</v>
      </c>
      <c r="R855" s="72" t="s">
        <v>29</v>
      </c>
      <c r="S855" s="72" t="s">
        <v>30</v>
      </c>
      <c r="T855" s="76" t="s">
        <v>63</v>
      </c>
    </row>
    <row r="856" spans="5:20" x14ac:dyDescent="0.3">
      <c r="E856" s="71" t="s">
        <v>3365</v>
      </c>
      <c r="F856" s="72" t="s">
        <v>4833</v>
      </c>
      <c r="G856" s="72" t="s">
        <v>6838</v>
      </c>
      <c r="H856" s="72" t="s">
        <v>30</v>
      </c>
      <c r="I856" s="72" t="s">
        <v>8029</v>
      </c>
      <c r="J856" s="72" t="s">
        <v>8020</v>
      </c>
      <c r="K856" s="72">
        <v>893.7</v>
      </c>
      <c r="L856" s="75">
        <v>45644</v>
      </c>
      <c r="M856" s="72" t="str">
        <f>TEXT(Table157[[#This Row],[Billing_Date]],"YYYY")</f>
        <v>2024</v>
      </c>
      <c r="N856" s="72" t="s">
        <v>28</v>
      </c>
      <c r="O856" s="72">
        <f>IF(Table157[[#This Row],[Payment_Status]]="Paid",1,0)</f>
        <v>1</v>
      </c>
      <c r="P856" s="72">
        <f>IF(Table157[[#This Row],[Payment_Status]]="Unpaid",1,0)</f>
        <v>0</v>
      </c>
      <c r="Q856" s="72">
        <f>IF(Table157[[#This Row],[Payment_Status]]="Pending",1,0)</f>
        <v>0</v>
      </c>
      <c r="R856" s="72" t="s">
        <v>43</v>
      </c>
      <c r="S856" s="72" t="s">
        <v>30</v>
      </c>
      <c r="T856" s="76" t="s">
        <v>31</v>
      </c>
    </row>
    <row r="857" spans="5:20" x14ac:dyDescent="0.3">
      <c r="E857" s="71" t="s">
        <v>1681</v>
      </c>
      <c r="F857" s="72" t="s">
        <v>4834</v>
      </c>
      <c r="G857" s="72" t="s">
        <v>6839</v>
      </c>
      <c r="H857" s="72" t="s">
        <v>35</v>
      </c>
      <c r="I857" s="72" t="s">
        <v>8030</v>
      </c>
      <c r="J857" s="72" t="s">
        <v>8023</v>
      </c>
      <c r="K857" s="72">
        <v>1535.53</v>
      </c>
      <c r="L857" s="75">
        <v>45849</v>
      </c>
      <c r="M857" s="72" t="str">
        <f>TEXT(Table157[[#This Row],[Billing_Date]],"YYYY")</f>
        <v>2025</v>
      </c>
      <c r="N857" s="72" t="s">
        <v>37</v>
      </c>
      <c r="O857" s="72">
        <f>IF(Table157[[#This Row],[Payment_Status]]="Paid",1,0)</f>
        <v>0</v>
      </c>
      <c r="P857" s="72">
        <f>IF(Table157[[#This Row],[Payment_Status]]="Unpaid",1,0)</f>
        <v>0</v>
      </c>
      <c r="Q857" s="72">
        <f>IF(Table157[[#This Row],[Payment_Status]]="Pending",1,0)</f>
        <v>1</v>
      </c>
      <c r="R857" s="72" t="s">
        <v>29</v>
      </c>
      <c r="S857" s="72" t="s">
        <v>30</v>
      </c>
      <c r="T857" s="76" t="s">
        <v>31</v>
      </c>
    </row>
    <row r="858" spans="5:20" x14ac:dyDescent="0.3">
      <c r="E858" s="71" t="s">
        <v>1683</v>
      </c>
      <c r="F858" s="72" t="s">
        <v>4835</v>
      </c>
      <c r="G858" s="72" t="s">
        <v>6840</v>
      </c>
      <c r="H858" s="72" t="s">
        <v>26</v>
      </c>
      <c r="I858" s="72" t="s">
        <v>8026</v>
      </c>
      <c r="J858" s="72" t="s">
        <v>8021</v>
      </c>
      <c r="K858" s="72">
        <v>766.21</v>
      </c>
      <c r="L858" s="75">
        <v>45747</v>
      </c>
      <c r="M858" s="72" t="str">
        <f>TEXT(Table157[[#This Row],[Billing_Date]],"YYYY")</f>
        <v>2025</v>
      </c>
      <c r="N858" s="72" t="s">
        <v>37</v>
      </c>
      <c r="O858" s="72">
        <f>IF(Table157[[#This Row],[Payment_Status]]="Paid",1,0)</f>
        <v>0</v>
      </c>
      <c r="P858" s="72">
        <f>IF(Table157[[#This Row],[Payment_Status]]="Unpaid",1,0)</f>
        <v>0</v>
      </c>
      <c r="Q858" s="72">
        <f>IF(Table157[[#This Row],[Payment_Status]]="Pending",1,0)</f>
        <v>1</v>
      </c>
      <c r="R858" s="72" t="s">
        <v>29</v>
      </c>
      <c r="S858" s="72" t="s">
        <v>44</v>
      </c>
      <c r="T858" s="76" t="s">
        <v>63</v>
      </c>
    </row>
    <row r="859" spans="5:20" x14ac:dyDescent="0.3">
      <c r="E859" s="71" t="s">
        <v>1687</v>
      </c>
      <c r="F859" s="72" t="s">
        <v>4837</v>
      </c>
      <c r="G859" s="72" t="s">
        <v>6842</v>
      </c>
      <c r="H859" s="72" t="s">
        <v>30</v>
      </c>
      <c r="I859" s="72" t="s">
        <v>8031</v>
      </c>
      <c r="J859" s="72" t="s">
        <v>8024</v>
      </c>
      <c r="K859" s="72">
        <v>2146.0300000000002</v>
      </c>
      <c r="L859" s="75">
        <v>45761</v>
      </c>
      <c r="M859" s="72" t="str">
        <f>TEXT(Table157[[#This Row],[Billing_Date]],"YYYY")</f>
        <v>2025</v>
      </c>
      <c r="N859" s="72" t="s">
        <v>37</v>
      </c>
      <c r="O859" s="72">
        <f>IF(Table157[[#This Row],[Payment_Status]]="Paid",1,0)</f>
        <v>0</v>
      </c>
      <c r="P859" s="72">
        <f>IF(Table157[[#This Row],[Payment_Status]]="Unpaid",1,0)</f>
        <v>0</v>
      </c>
      <c r="Q859" s="72">
        <f>IF(Table157[[#This Row],[Payment_Status]]="Pending",1,0)</f>
        <v>1</v>
      </c>
      <c r="R859" s="72" t="s">
        <v>58</v>
      </c>
      <c r="S859" s="72" t="s">
        <v>30</v>
      </c>
      <c r="T859" s="76" t="s">
        <v>85</v>
      </c>
    </row>
    <row r="860" spans="5:20" x14ac:dyDescent="0.3">
      <c r="E860" s="71" t="s">
        <v>1689</v>
      </c>
      <c r="F860" s="72" t="s">
        <v>4838</v>
      </c>
      <c r="G860" s="72" t="s">
        <v>6843</v>
      </c>
      <c r="H860" s="72" t="s">
        <v>35</v>
      </c>
      <c r="I860" s="72" t="s">
        <v>8031</v>
      </c>
      <c r="J860" s="72" t="s">
        <v>8024</v>
      </c>
      <c r="K860" s="72">
        <v>1431.82</v>
      </c>
      <c r="L860" s="75">
        <v>45664</v>
      </c>
      <c r="M860" s="72" t="str">
        <f>TEXT(Table157[[#This Row],[Billing_Date]],"YYYY")</f>
        <v>2025</v>
      </c>
      <c r="N860" s="72" t="s">
        <v>37</v>
      </c>
      <c r="O860" s="72">
        <f>IF(Table157[[#This Row],[Payment_Status]]="Paid",1,0)</f>
        <v>0</v>
      </c>
      <c r="P860" s="72">
        <f>IF(Table157[[#This Row],[Payment_Status]]="Unpaid",1,0)</f>
        <v>0</v>
      </c>
      <c r="Q860" s="72">
        <f>IF(Table157[[#This Row],[Payment_Status]]="Pending",1,0)</f>
        <v>1</v>
      </c>
      <c r="R860" s="72" t="s">
        <v>58</v>
      </c>
      <c r="S860" s="72" t="s">
        <v>30</v>
      </c>
      <c r="T860" s="76" t="s">
        <v>63</v>
      </c>
    </row>
    <row r="861" spans="5:20" x14ac:dyDescent="0.3">
      <c r="E861" s="71" t="s">
        <v>1691</v>
      </c>
      <c r="F861" s="72" t="s">
        <v>4839</v>
      </c>
      <c r="G861" s="72" t="s">
        <v>6844</v>
      </c>
      <c r="H861" s="72" t="s">
        <v>26</v>
      </c>
      <c r="I861" s="72" t="s">
        <v>8028</v>
      </c>
      <c r="J861" s="72" t="s">
        <v>8022</v>
      </c>
      <c r="K861" s="72">
        <v>485.87</v>
      </c>
      <c r="L861" s="75">
        <v>45690</v>
      </c>
      <c r="M861" s="72" t="str">
        <f>TEXT(Table157[[#This Row],[Billing_Date]],"YYYY")</f>
        <v>2025</v>
      </c>
      <c r="N861" s="72" t="s">
        <v>28</v>
      </c>
      <c r="O861" s="72">
        <f>IF(Table157[[#This Row],[Payment_Status]]="Paid",1,0)</f>
        <v>1</v>
      </c>
      <c r="P861" s="72">
        <f>IF(Table157[[#This Row],[Payment_Status]]="Unpaid",1,0)</f>
        <v>0</v>
      </c>
      <c r="Q861" s="72">
        <f>IF(Table157[[#This Row],[Payment_Status]]="Pending",1,0)</f>
        <v>0</v>
      </c>
      <c r="R861" s="72" t="s">
        <v>43</v>
      </c>
      <c r="S861" s="72" t="s">
        <v>39</v>
      </c>
      <c r="T861" s="76" t="s">
        <v>31</v>
      </c>
    </row>
    <row r="862" spans="5:20" x14ac:dyDescent="0.3">
      <c r="E862" s="71" t="s">
        <v>1695</v>
      </c>
      <c r="F862" s="72" t="s">
        <v>4841</v>
      </c>
      <c r="G862" s="72" t="s">
        <v>6846</v>
      </c>
      <c r="H862" s="72" t="s">
        <v>30</v>
      </c>
      <c r="I862" s="72" t="s">
        <v>8026</v>
      </c>
      <c r="J862" s="72" t="s">
        <v>8021</v>
      </c>
      <c r="K862" s="72">
        <v>1340.87</v>
      </c>
      <c r="L862" s="75">
        <v>45718</v>
      </c>
      <c r="M862" s="72" t="str">
        <f>TEXT(Table157[[#This Row],[Billing_Date]],"YYYY")</f>
        <v>2025</v>
      </c>
      <c r="N862" s="72" t="s">
        <v>49</v>
      </c>
      <c r="O862" s="72">
        <f>IF(Table157[[#This Row],[Payment_Status]]="Paid",1,0)</f>
        <v>0</v>
      </c>
      <c r="P862" s="72">
        <f>IF(Table157[[#This Row],[Payment_Status]]="Unpaid",1,0)</f>
        <v>1</v>
      </c>
      <c r="Q862" s="72">
        <f>IF(Table157[[#This Row],[Payment_Status]]="Pending",1,0)</f>
        <v>0</v>
      </c>
      <c r="R862" s="72" t="s">
        <v>50</v>
      </c>
      <c r="S862" s="72" t="s">
        <v>30</v>
      </c>
      <c r="T862" s="76" t="s">
        <v>51</v>
      </c>
    </row>
    <row r="863" spans="5:20" x14ac:dyDescent="0.3">
      <c r="E863" s="71" t="s">
        <v>1697</v>
      </c>
      <c r="F863" s="72" t="s">
        <v>6016</v>
      </c>
      <c r="G863" s="72" t="s">
        <v>6847</v>
      </c>
      <c r="H863" s="72" t="s">
        <v>30</v>
      </c>
      <c r="I863" s="72" t="s">
        <v>8027</v>
      </c>
      <c r="J863" s="72" t="s">
        <v>8022</v>
      </c>
      <c r="K863" s="72">
        <v>2389.5700000000002</v>
      </c>
      <c r="L863" s="75">
        <v>45858</v>
      </c>
      <c r="M863" s="72" t="str">
        <f>TEXT(Table157[[#This Row],[Billing_Date]],"YYYY")</f>
        <v>2025</v>
      </c>
      <c r="N863" s="72" t="s">
        <v>49</v>
      </c>
      <c r="O863" s="72">
        <f>IF(Table157[[#This Row],[Payment_Status]]="Paid",1,0)</f>
        <v>0</v>
      </c>
      <c r="P863" s="72">
        <f>IF(Table157[[#This Row],[Payment_Status]]="Unpaid",1,0)</f>
        <v>1</v>
      </c>
      <c r="Q863" s="72">
        <f>IF(Table157[[#This Row],[Payment_Status]]="Pending",1,0)</f>
        <v>0</v>
      </c>
      <c r="R863" s="72" t="s">
        <v>58</v>
      </c>
      <c r="S863" s="72" t="s">
        <v>44</v>
      </c>
      <c r="T863" s="76" t="s">
        <v>63</v>
      </c>
    </row>
    <row r="864" spans="5:20" x14ac:dyDescent="0.3">
      <c r="E864" s="71" t="s">
        <v>1699</v>
      </c>
      <c r="F864" s="72" t="s">
        <v>4843</v>
      </c>
      <c r="G864" s="72" t="s">
        <v>6848</v>
      </c>
      <c r="H864" s="72" t="s">
        <v>35</v>
      </c>
      <c r="I864" s="72" t="s">
        <v>8030</v>
      </c>
      <c r="J864" s="72" t="s">
        <v>8023</v>
      </c>
      <c r="K864" s="72">
        <v>923.76</v>
      </c>
      <c r="L864" s="75">
        <v>45684</v>
      </c>
      <c r="M864" s="72" t="str">
        <f>TEXT(Table157[[#This Row],[Billing_Date]],"YYYY")</f>
        <v>2025</v>
      </c>
      <c r="N864" s="72" t="s">
        <v>28</v>
      </c>
      <c r="O864" s="72">
        <f>IF(Table157[[#This Row],[Payment_Status]]="Paid",1,0)</f>
        <v>1</v>
      </c>
      <c r="P864" s="72">
        <f>IF(Table157[[#This Row],[Payment_Status]]="Unpaid",1,0)</f>
        <v>0</v>
      </c>
      <c r="Q864" s="72">
        <f>IF(Table157[[#This Row],[Payment_Status]]="Pending",1,0)</f>
        <v>0</v>
      </c>
      <c r="R864" s="72" t="s">
        <v>38</v>
      </c>
      <c r="S864" s="72" t="s">
        <v>39</v>
      </c>
      <c r="T864" s="76" t="s">
        <v>45</v>
      </c>
    </row>
    <row r="865" spans="5:20" x14ac:dyDescent="0.3">
      <c r="E865" s="71" t="s">
        <v>1635</v>
      </c>
      <c r="F865" s="72" t="s">
        <v>4844</v>
      </c>
      <c r="G865" s="72" t="s">
        <v>6849</v>
      </c>
      <c r="H865" s="72" t="s">
        <v>35</v>
      </c>
      <c r="I865" s="72" t="s">
        <v>8029</v>
      </c>
      <c r="J865" s="72" t="s">
        <v>8020</v>
      </c>
      <c r="K865" s="72">
        <v>851.23</v>
      </c>
      <c r="L865" s="75">
        <v>45819</v>
      </c>
      <c r="M865" s="72" t="str">
        <f>TEXT(Table157[[#This Row],[Billing_Date]],"YYYY")</f>
        <v>2025</v>
      </c>
      <c r="N865" s="72" t="s">
        <v>28</v>
      </c>
      <c r="O865" s="72">
        <f>IF(Table157[[#This Row],[Payment_Status]]="Paid",1,0)</f>
        <v>1</v>
      </c>
      <c r="P865" s="72">
        <f>IF(Table157[[#This Row],[Payment_Status]]="Unpaid",1,0)</f>
        <v>0</v>
      </c>
      <c r="Q865" s="72">
        <f>IF(Table157[[#This Row],[Payment_Status]]="Pending",1,0)</f>
        <v>0</v>
      </c>
      <c r="R865" s="72" t="s">
        <v>43</v>
      </c>
      <c r="S865" s="72" t="s">
        <v>30</v>
      </c>
      <c r="T865" s="76" t="s">
        <v>85</v>
      </c>
    </row>
    <row r="866" spans="5:20" x14ac:dyDescent="0.3">
      <c r="E866" s="71" t="s">
        <v>1703</v>
      </c>
      <c r="F866" s="72" t="s">
        <v>4845</v>
      </c>
      <c r="G866" s="72" t="s">
        <v>6850</v>
      </c>
      <c r="H866" s="72" t="s">
        <v>26</v>
      </c>
      <c r="I866" s="72" t="s">
        <v>8028</v>
      </c>
      <c r="J866" s="72" t="s">
        <v>8022</v>
      </c>
      <c r="K866" s="72">
        <v>1686.26</v>
      </c>
      <c r="L866" s="75">
        <v>45746</v>
      </c>
      <c r="M866" s="72" t="str">
        <f>TEXT(Table157[[#This Row],[Billing_Date]],"YYYY")</f>
        <v>2025</v>
      </c>
      <c r="N866" s="72" t="s">
        <v>37</v>
      </c>
      <c r="O866" s="72">
        <f>IF(Table157[[#This Row],[Payment_Status]]="Paid",1,0)</f>
        <v>0</v>
      </c>
      <c r="P866" s="72">
        <f>IF(Table157[[#This Row],[Payment_Status]]="Unpaid",1,0)</f>
        <v>0</v>
      </c>
      <c r="Q866" s="72">
        <f>IF(Table157[[#This Row],[Payment_Status]]="Pending",1,0)</f>
        <v>1</v>
      </c>
      <c r="R866" s="72" t="s">
        <v>38</v>
      </c>
      <c r="S866" s="72" t="s">
        <v>44</v>
      </c>
      <c r="T866" s="76" t="s">
        <v>63</v>
      </c>
    </row>
    <row r="867" spans="5:20" x14ac:dyDescent="0.3">
      <c r="E867" s="71" t="s">
        <v>1705</v>
      </c>
      <c r="F867" s="72" t="s">
        <v>4846</v>
      </c>
      <c r="G867" s="72" t="s">
        <v>6851</v>
      </c>
      <c r="H867" s="72" t="s">
        <v>35</v>
      </c>
      <c r="I867" s="72" t="s">
        <v>8028</v>
      </c>
      <c r="J867" s="72" t="s">
        <v>8022</v>
      </c>
      <c r="K867" s="72">
        <v>911.94</v>
      </c>
      <c r="L867" s="75">
        <v>45709</v>
      </c>
      <c r="M867" s="72" t="str">
        <f>TEXT(Table157[[#This Row],[Billing_Date]],"YYYY")</f>
        <v>2025</v>
      </c>
      <c r="N867" s="72" t="s">
        <v>37</v>
      </c>
      <c r="O867" s="72">
        <f>IF(Table157[[#This Row],[Payment_Status]]="Paid",1,0)</f>
        <v>0</v>
      </c>
      <c r="P867" s="72">
        <f>IF(Table157[[#This Row],[Payment_Status]]="Unpaid",1,0)</f>
        <v>0</v>
      </c>
      <c r="Q867" s="72">
        <f>IF(Table157[[#This Row],[Payment_Status]]="Pending",1,0)</f>
        <v>1</v>
      </c>
      <c r="R867" s="72" t="s">
        <v>58</v>
      </c>
      <c r="S867" s="72" t="s">
        <v>30</v>
      </c>
      <c r="T867" s="76" t="s">
        <v>85</v>
      </c>
    </row>
    <row r="868" spans="5:20" x14ac:dyDescent="0.3">
      <c r="E868" s="71" t="s">
        <v>3265</v>
      </c>
      <c r="F868" s="72" t="s">
        <v>4847</v>
      </c>
      <c r="G868" s="72" t="s">
        <v>6852</v>
      </c>
      <c r="H868" s="72" t="s">
        <v>35</v>
      </c>
      <c r="I868" s="72" t="s">
        <v>8030</v>
      </c>
      <c r="J868" s="72" t="s">
        <v>8023</v>
      </c>
      <c r="K868" s="72">
        <v>1261.19</v>
      </c>
      <c r="L868" s="75">
        <v>45770</v>
      </c>
      <c r="M868" s="72" t="str">
        <f>TEXT(Table157[[#This Row],[Billing_Date]],"YYYY")</f>
        <v>2025</v>
      </c>
      <c r="N868" s="72" t="s">
        <v>49</v>
      </c>
      <c r="O868" s="72">
        <f>IF(Table157[[#This Row],[Payment_Status]]="Paid",1,0)</f>
        <v>0</v>
      </c>
      <c r="P868" s="72">
        <f>IF(Table157[[#This Row],[Payment_Status]]="Unpaid",1,0)</f>
        <v>1</v>
      </c>
      <c r="Q868" s="72">
        <f>IF(Table157[[#This Row],[Payment_Status]]="Pending",1,0)</f>
        <v>0</v>
      </c>
      <c r="R868" s="72" t="s">
        <v>29</v>
      </c>
      <c r="S868" s="72" t="s">
        <v>30</v>
      </c>
      <c r="T868" s="76" t="s">
        <v>51</v>
      </c>
    </row>
    <row r="869" spans="5:20" x14ac:dyDescent="0.3">
      <c r="E869" s="71" t="s">
        <v>1709</v>
      </c>
      <c r="F869" s="72" t="s">
        <v>4848</v>
      </c>
      <c r="G869" s="72" t="s">
        <v>6853</v>
      </c>
      <c r="H869" s="72" t="s">
        <v>26</v>
      </c>
      <c r="I869" s="72" t="s">
        <v>8031</v>
      </c>
      <c r="J869" s="72" t="s">
        <v>8024</v>
      </c>
      <c r="K869" s="72">
        <v>1855.62</v>
      </c>
      <c r="L869" s="75">
        <v>45839</v>
      </c>
      <c r="M869" s="72" t="str">
        <f>TEXT(Table157[[#This Row],[Billing_Date]],"YYYY")</f>
        <v>2025</v>
      </c>
      <c r="N869" s="72" t="s">
        <v>28</v>
      </c>
      <c r="O869" s="72">
        <f>IF(Table157[[#This Row],[Payment_Status]]="Paid",1,0)</f>
        <v>1</v>
      </c>
      <c r="P869" s="72">
        <f>IF(Table157[[#This Row],[Payment_Status]]="Unpaid",1,0)</f>
        <v>0</v>
      </c>
      <c r="Q869" s="72">
        <f>IF(Table157[[#This Row],[Payment_Status]]="Pending",1,0)</f>
        <v>0</v>
      </c>
      <c r="R869" s="72" t="s">
        <v>43</v>
      </c>
      <c r="S869" s="72" t="s">
        <v>30</v>
      </c>
      <c r="T869" s="76" t="s">
        <v>31</v>
      </c>
    </row>
    <row r="870" spans="5:20" x14ac:dyDescent="0.3">
      <c r="E870" s="71" t="s">
        <v>108</v>
      </c>
      <c r="F870" s="72" t="s">
        <v>4849</v>
      </c>
      <c r="G870" s="72" t="s">
        <v>6854</v>
      </c>
      <c r="H870" s="72" t="s">
        <v>26</v>
      </c>
      <c r="I870" s="72" t="s">
        <v>8031</v>
      </c>
      <c r="J870" s="72" t="s">
        <v>8024</v>
      </c>
      <c r="K870" s="72">
        <v>1279.25</v>
      </c>
      <c r="L870" s="75">
        <v>45767</v>
      </c>
      <c r="M870" s="72" t="str">
        <f>TEXT(Table157[[#This Row],[Billing_Date]],"YYYY")</f>
        <v>2025</v>
      </c>
      <c r="N870" s="72" t="s">
        <v>37</v>
      </c>
      <c r="O870" s="72">
        <f>IF(Table157[[#This Row],[Payment_Status]]="Paid",1,0)</f>
        <v>0</v>
      </c>
      <c r="P870" s="72">
        <f>IF(Table157[[#This Row],[Payment_Status]]="Unpaid",1,0)</f>
        <v>0</v>
      </c>
      <c r="Q870" s="72">
        <f>IF(Table157[[#This Row],[Payment_Status]]="Pending",1,0)</f>
        <v>1</v>
      </c>
      <c r="R870" s="72" t="s">
        <v>58</v>
      </c>
      <c r="S870" s="72" t="s">
        <v>44</v>
      </c>
      <c r="T870" s="76" t="s">
        <v>31</v>
      </c>
    </row>
    <row r="871" spans="5:20" x14ac:dyDescent="0.3">
      <c r="E871" s="71" t="s">
        <v>1713</v>
      </c>
      <c r="F871" s="72" t="s">
        <v>4850</v>
      </c>
      <c r="G871" s="72" t="s">
        <v>6855</v>
      </c>
      <c r="H871" s="72" t="s">
        <v>26</v>
      </c>
      <c r="I871" s="72" t="s">
        <v>8026</v>
      </c>
      <c r="J871" s="72" t="s">
        <v>8021</v>
      </c>
      <c r="K871" s="72">
        <v>1210.93</v>
      </c>
      <c r="L871" s="75">
        <v>45857</v>
      </c>
      <c r="M871" s="72" t="str">
        <f>TEXT(Table157[[#This Row],[Billing_Date]],"YYYY")</f>
        <v>2025</v>
      </c>
      <c r="N871" s="72" t="s">
        <v>28</v>
      </c>
      <c r="O871" s="72">
        <f>IF(Table157[[#This Row],[Payment_Status]]="Paid",1,0)</f>
        <v>1</v>
      </c>
      <c r="P871" s="72">
        <f>IF(Table157[[#This Row],[Payment_Status]]="Unpaid",1,0)</f>
        <v>0</v>
      </c>
      <c r="Q871" s="72">
        <f>IF(Table157[[#This Row],[Payment_Status]]="Pending",1,0)</f>
        <v>0</v>
      </c>
      <c r="R871" s="72" t="s">
        <v>58</v>
      </c>
      <c r="S871" s="72" t="s">
        <v>44</v>
      </c>
      <c r="T871" s="76" t="s">
        <v>31</v>
      </c>
    </row>
    <row r="872" spans="5:20" x14ac:dyDescent="0.3">
      <c r="E872" s="71" t="s">
        <v>1715</v>
      </c>
      <c r="F872" s="72" t="s">
        <v>4851</v>
      </c>
      <c r="G872" s="72" t="s">
        <v>6856</v>
      </c>
      <c r="H872" s="72" t="s">
        <v>30</v>
      </c>
      <c r="I872" s="72" t="s">
        <v>8030</v>
      </c>
      <c r="J872" s="72" t="s">
        <v>8023</v>
      </c>
      <c r="K872" s="72">
        <v>1591.86</v>
      </c>
      <c r="L872" s="75">
        <v>45768</v>
      </c>
      <c r="M872" s="72" t="str">
        <f>TEXT(Table157[[#This Row],[Billing_Date]],"YYYY")</f>
        <v>2025</v>
      </c>
      <c r="N872" s="72" t="s">
        <v>28</v>
      </c>
      <c r="O872" s="72">
        <f>IF(Table157[[#This Row],[Payment_Status]]="Paid",1,0)</f>
        <v>1</v>
      </c>
      <c r="P872" s="72">
        <f>IF(Table157[[#This Row],[Payment_Status]]="Unpaid",1,0)</f>
        <v>0</v>
      </c>
      <c r="Q872" s="72">
        <f>IF(Table157[[#This Row],[Payment_Status]]="Pending",1,0)</f>
        <v>0</v>
      </c>
      <c r="R872" s="72" t="s">
        <v>50</v>
      </c>
      <c r="S872" s="72" t="s">
        <v>39</v>
      </c>
      <c r="T872" s="76" t="s">
        <v>85</v>
      </c>
    </row>
    <row r="873" spans="5:20" x14ac:dyDescent="0.3">
      <c r="E873" s="71" t="s">
        <v>1717</v>
      </c>
      <c r="F873" s="72" t="s">
        <v>4852</v>
      </c>
      <c r="G873" s="72" t="s">
        <v>6857</v>
      </c>
      <c r="H873" s="72" t="s">
        <v>35</v>
      </c>
      <c r="I873" s="72" t="s">
        <v>8025</v>
      </c>
      <c r="J873" s="72" t="s">
        <v>8020</v>
      </c>
      <c r="K873" s="72">
        <v>1700.47</v>
      </c>
      <c r="L873" s="75">
        <v>45839</v>
      </c>
      <c r="M873" s="72" t="str">
        <f>TEXT(Table157[[#This Row],[Billing_Date]],"YYYY")</f>
        <v>2025</v>
      </c>
      <c r="N873" s="72" t="s">
        <v>28</v>
      </c>
      <c r="O873" s="72">
        <f>IF(Table157[[#This Row],[Payment_Status]]="Paid",1,0)</f>
        <v>1</v>
      </c>
      <c r="P873" s="72">
        <f>IF(Table157[[#This Row],[Payment_Status]]="Unpaid",1,0)</f>
        <v>0</v>
      </c>
      <c r="Q873" s="72">
        <f>IF(Table157[[#This Row],[Payment_Status]]="Pending",1,0)</f>
        <v>0</v>
      </c>
      <c r="R873" s="72" t="s">
        <v>50</v>
      </c>
      <c r="S873" s="72" t="s">
        <v>44</v>
      </c>
      <c r="T873" s="76" t="s">
        <v>85</v>
      </c>
    </row>
    <row r="874" spans="5:20" x14ac:dyDescent="0.3">
      <c r="E874" s="71" t="s">
        <v>334</v>
      </c>
      <c r="F874" s="72" t="s">
        <v>4853</v>
      </c>
      <c r="G874" s="72" t="s">
        <v>6858</v>
      </c>
      <c r="H874" s="72" t="s">
        <v>35</v>
      </c>
      <c r="I874" s="72" t="s">
        <v>8029</v>
      </c>
      <c r="J874" s="72" t="s">
        <v>8020</v>
      </c>
      <c r="K874" s="72">
        <v>1976.65</v>
      </c>
      <c r="L874" s="75">
        <v>45620</v>
      </c>
      <c r="M874" s="72" t="str">
        <f>TEXT(Table157[[#This Row],[Billing_Date]],"YYYY")</f>
        <v>2024</v>
      </c>
      <c r="N874" s="72" t="s">
        <v>37</v>
      </c>
      <c r="O874" s="72">
        <f>IF(Table157[[#This Row],[Payment_Status]]="Paid",1,0)</f>
        <v>0</v>
      </c>
      <c r="P874" s="72">
        <f>IF(Table157[[#This Row],[Payment_Status]]="Unpaid",1,0)</f>
        <v>0</v>
      </c>
      <c r="Q874" s="72">
        <f>IF(Table157[[#This Row],[Payment_Status]]="Pending",1,0)</f>
        <v>1</v>
      </c>
      <c r="R874" s="72" t="s">
        <v>38</v>
      </c>
      <c r="S874" s="72" t="s">
        <v>30</v>
      </c>
      <c r="T874" s="76" t="s">
        <v>51</v>
      </c>
    </row>
    <row r="875" spans="5:20" x14ac:dyDescent="0.3">
      <c r="E875" s="71" t="s">
        <v>1721</v>
      </c>
      <c r="F875" s="72" t="s">
        <v>4854</v>
      </c>
      <c r="G875" s="72" t="s">
        <v>6859</v>
      </c>
      <c r="H875" s="72" t="s">
        <v>26</v>
      </c>
      <c r="I875" s="72" t="s">
        <v>8030</v>
      </c>
      <c r="J875" s="72" t="s">
        <v>8023</v>
      </c>
      <c r="K875" s="72">
        <v>2229.56</v>
      </c>
      <c r="L875" s="75">
        <v>45559</v>
      </c>
      <c r="M875" s="72" t="str">
        <f>TEXT(Table157[[#This Row],[Billing_Date]],"YYYY")</f>
        <v>2024</v>
      </c>
      <c r="N875" s="72" t="s">
        <v>37</v>
      </c>
      <c r="O875" s="72">
        <f>IF(Table157[[#This Row],[Payment_Status]]="Paid",1,0)</f>
        <v>0</v>
      </c>
      <c r="P875" s="72">
        <f>IF(Table157[[#This Row],[Payment_Status]]="Unpaid",1,0)</f>
        <v>0</v>
      </c>
      <c r="Q875" s="72">
        <f>IF(Table157[[#This Row],[Payment_Status]]="Pending",1,0)</f>
        <v>1</v>
      </c>
      <c r="R875" s="72" t="s">
        <v>29</v>
      </c>
      <c r="S875" s="72" t="s">
        <v>30</v>
      </c>
      <c r="T875" s="76" t="s">
        <v>31</v>
      </c>
    </row>
    <row r="876" spans="5:20" x14ac:dyDescent="0.3">
      <c r="E876" s="71" t="s">
        <v>1723</v>
      </c>
      <c r="F876" s="72" t="s">
        <v>4855</v>
      </c>
      <c r="G876" s="72" t="s">
        <v>6860</v>
      </c>
      <c r="H876" s="72" t="s">
        <v>26</v>
      </c>
      <c r="I876" s="72" t="s">
        <v>8025</v>
      </c>
      <c r="J876" s="72" t="s">
        <v>8020</v>
      </c>
      <c r="K876" s="72">
        <v>1895.73</v>
      </c>
      <c r="L876" s="75">
        <v>45755</v>
      </c>
      <c r="M876" s="72" t="str">
        <f>TEXT(Table157[[#This Row],[Billing_Date]],"YYYY")</f>
        <v>2025</v>
      </c>
      <c r="N876" s="72" t="s">
        <v>28</v>
      </c>
      <c r="O876" s="72">
        <f>IF(Table157[[#This Row],[Payment_Status]]="Paid",1,0)</f>
        <v>1</v>
      </c>
      <c r="P876" s="72">
        <f>IF(Table157[[#This Row],[Payment_Status]]="Unpaid",1,0)</f>
        <v>0</v>
      </c>
      <c r="Q876" s="72">
        <f>IF(Table157[[#This Row],[Payment_Status]]="Pending",1,0)</f>
        <v>0</v>
      </c>
      <c r="R876" s="72" t="s">
        <v>58</v>
      </c>
      <c r="S876" s="72" t="s">
        <v>44</v>
      </c>
      <c r="T876" s="76" t="s">
        <v>63</v>
      </c>
    </row>
    <row r="877" spans="5:20" x14ac:dyDescent="0.3">
      <c r="E877" s="71" t="s">
        <v>1725</v>
      </c>
      <c r="F877" s="72" t="s">
        <v>4856</v>
      </c>
      <c r="G877" s="72" t="s">
        <v>6861</v>
      </c>
      <c r="H877" s="72" t="s">
        <v>35</v>
      </c>
      <c r="I877" s="72" t="s">
        <v>8031</v>
      </c>
      <c r="J877" s="72" t="s">
        <v>8024</v>
      </c>
      <c r="K877" s="72">
        <v>3147.25</v>
      </c>
      <c r="L877" s="75">
        <v>45823</v>
      </c>
      <c r="M877" s="72" t="str">
        <f>TEXT(Table157[[#This Row],[Billing_Date]],"YYYY")</f>
        <v>2025</v>
      </c>
      <c r="N877" s="72" t="s">
        <v>49</v>
      </c>
      <c r="O877" s="72">
        <f>IF(Table157[[#This Row],[Payment_Status]]="Paid",1,0)</f>
        <v>0</v>
      </c>
      <c r="P877" s="72">
        <f>IF(Table157[[#This Row],[Payment_Status]]="Unpaid",1,0)</f>
        <v>1</v>
      </c>
      <c r="Q877" s="72">
        <f>IF(Table157[[#This Row],[Payment_Status]]="Pending",1,0)</f>
        <v>0</v>
      </c>
      <c r="R877" s="72" t="s">
        <v>29</v>
      </c>
      <c r="S877" s="72" t="s">
        <v>39</v>
      </c>
      <c r="T877" s="76" t="s">
        <v>45</v>
      </c>
    </row>
    <row r="878" spans="5:20" x14ac:dyDescent="0.3">
      <c r="E878" s="71" t="s">
        <v>1727</v>
      </c>
      <c r="F878" s="72" t="s">
        <v>4857</v>
      </c>
      <c r="G878" s="72" t="s">
        <v>6862</v>
      </c>
      <c r="H878" s="72" t="s">
        <v>30</v>
      </c>
      <c r="I878" s="72" t="s">
        <v>8029</v>
      </c>
      <c r="J878" s="72" t="s">
        <v>8020</v>
      </c>
      <c r="K878" s="72">
        <v>2877.34</v>
      </c>
      <c r="L878" s="75">
        <v>45575</v>
      </c>
      <c r="M878" s="72" t="str">
        <f>TEXT(Table157[[#This Row],[Billing_Date]],"YYYY")</f>
        <v>2024</v>
      </c>
      <c r="N878" s="72" t="s">
        <v>28</v>
      </c>
      <c r="O878" s="72">
        <f>IF(Table157[[#This Row],[Payment_Status]]="Paid",1,0)</f>
        <v>1</v>
      </c>
      <c r="P878" s="72">
        <f>IF(Table157[[#This Row],[Payment_Status]]="Unpaid",1,0)</f>
        <v>0</v>
      </c>
      <c r="Q878" s="72">
        <f>IF(Table157[[#This Row],[Payment_Status]]="Pending",1,0)</f>
        <v>0</v>
      </c>
      <c r="R878" s="72" t="s">
        <v>29</v>
      </c>
      <c r="S878" s="72" t="s">
        <v>44</v>
      </c>
      <c r="T878" s="76" t="s">
        <v>45</v>
      </c>
    </row>
    <row r="879" spans="5:20" x14ac:dyDescent="0.3">
      <c r="E879" s="71" t="s">
        <v>1729</v>
      </c>
      <c r="F879" s="72" t="s">
        <v>4858</v>
      </c>
      <c r="G879" s="72" t="s">
        <v>6863</v>
      </c>
      <c r="H879" s="72" t="s">
        <v>35</v>
      </c>
      <c r="I879" s="72" t="s">
        <v>8025</v>
      </c>
      <c r="J879" s="72" t="s">
        <v>8020</v>
      </c>
      <c r="K879" s="72">
        <v>2391.0700000000002</v>
      </c>
      <c r="L879" s="75">
        <v>45650</v>
      </c>
      <c r="M879" s="72" t="str">
        <f>TEXT(Table157[[#This Row],[Billing_Date]],"YYYY")</f>
        <v>2024</v>
      </c>
      <c r="N879" s="72" t="s">
        <v>28</v>
      </c>
      <c r="O879" s="72">
        <f>IF(Table157[[#This Row],[Payment_Status]]="Paid",1,0)</f>
        <v>1</v>
      </c>
      <c r="P879" s="72">
        <f>IF(Table157[[#This Row],[Payment_Status]]="Unpaid",1,0)</f>
        <v>0</v>
      </c>
      <c r="Q879" s="72">
        <f>IF(Table157[[#This Row],[Payment_Status]]="Pending",1,0)</f>
        <v>0</v>
      </c>
      <c r="R879" s="72" t="s">
        <v>50</v>
      </c>
      <c r="S879" s="72" t="s">
        <v>44</v>
      </c>
      <c r="T879" s="76" t="s">
        <v>85</v>
      </c>
    </row>
    <row r="880" spans="5:20" x14ac:dyDescent="0.3">
      <c r="E880" s="71" t="s">
        <v>1731</v>
      </c>
      <c r="F880" s="72" t="s">
        <v>4859</v>
      </c>
      <c r="G880" s="72" t="s">
        <v>6864</v>
      </c>
      <c r="H880" s="72" t="s">
        <v>26</v>
      </c>
      <c r="I880" s="72" t="s">
        <v>8030</v>
      </c>
      <c r="J880" s="72" t="s">
        <v>8023</v>
      </c>
      <c r="K880" s="72">
        <v>1203.18</v>
      </c>
      <c r="L880" s="75">
        <v>45594</v>
      </c>
      <c r="M880" s="72" t="str">
        <f>TEXT(Table157[[#This Row],[Billing_Date]],"YYYY")</f>
        <v>2024</v>
      </c>
      <c r="N880" s="72" t="s">
        <v>49</v>
      </c>
      <c r="O880" s="72">
        <f>IF(Table157[[#This Row],[Payment_Status]]="Paid",1,0)</f>
        <v>0</v>
      </c>
      <c r="P880" s="72">
        <f>IF(Table157[[#This Row],[Payment_Status]]="Unpaid",1,0)</f>
        <v>1</v>
      </c>
      <c r="Q880" s="72">
        <f>IF(Table157[[#This Row],[Payment_Status]]="Pending",1,0)</f>
        <v>0</v>
      </c>
      <c r="R880" s="72" t="s">
        <v>38</v>
      </c>
      <c r="S880" s="72" t="s">
        <v>39</v>
      </c>
      <c r="T880" s="76" t="s">
        <v>45</v>
      </c>
    </row>
    <row r="881" spans="5:20" x14ac:dyDescent="0.3">
      <c r="E881" s="71" t="s">
        <v>1733</v>
      </c>
      <c r="F881" s="72" t="s">
        <v>4860</v>
      </c>
      <c r="G881" s="72" t="s">
        <v>6865</v>
      </c>
      <c r="H881" s="72" t="s">
        <v>30</v>
      </c>
      <c r="I881" s="72" t="s">
        <v>8030</v>
      </c>
      <c r="J881" s="72" t="s">
        <v>8023</v>
      </c>
      <c r="K881" s="72">
        <v>3138.07</v>
      </c>
      <c r="L881" s="75">
        <v>45802</v>
      </c>
      <c r="M881" s="72" t="str">
        <f>TEXT(Table157[[#This Row],[Billing_Date]],"YYYY")</f>
        <v>2025</v>
      </c>
      <c r="N881" s="72" t="s">
        <v>28</v>
      </c>
      <c r="O881" s="72">
        <f>IF(Table157[[#This Row],[Payment_Status]]="Paid",1,0)</f>
        <v>1</v>
      </c>
      <c r="P881" s="72">
        <f>IF(Table157[[#This Row],[Payment_Status]]="Unpaid",1,0)</f>
        <v>0</v>
      </c>
      <c r="Q881" s="72">
        <f>IF(Table157[[#This Row],[Payment_Status]]="Pending",1,0)</f>
        <v>0</v>
      </c>
      <c r="R881" s="72" t="s">
        <v>38</v>
      </c>
      <c r="S881" s="72" t="s">
        <v>30</v>
      </c>
      <c r="T881" s="76" t="s">
        <v>63</v>
      </c>
    </row>
    <row r="882" spans="5:20" x14ac:dyDescent="0.3">
      <c r="E882" s="71" t="s">
        <v>1735</v>
      </c>
      <c r="F882" s="72" t="s">
        <v>4861</v>
      </c>
      <c r="G882" s="72" t="s">
        <v>6866</v>
      </c>
      <c r="H882" s="72" t="s">
        <v>30</v>
      </c>
      <c r="I882" s="72" t="s">
        <v>8025</v>
      </c>
      <c r="J882" s="72" t="s">
        <v>8020</v>
      </c>
      <c r="K882" s="72">
        <v>1136.1199999999999</v>
      </c>
      <c r="L882" s="75">
        <v>45790</v>
      </c>
      <c r="M882" s="72" t="str">
        <f>TEXT(Table157[[#This Row],[Billing_Date]],"YYYY")</f>
        <v>2025</v>
      </c>
      <c r="N882" s="72" t="s">
        <v>49</v>
      </c>
      <c r="O882" s="72">
        <f>IF(Table157[[#This Row],[Payment_Status]]="Paid",1,0)</f>
        <v>0</v>
      </c>
      <c r="P882" s="72">
        <f>IF(Table157[[#This Row],[Payment_Status]]="Unpaid",1,0)</f>
        <v>1</v>
      </c>
      <c r="Q882" s="72">
        <f>IF(Table157[[#This Row],[Payment_Status]]="Pending",1,0)</f>
        <v>0</v>
      </c>
      <c r="R882" s="72" t="s">
        <v>43</v>
      </c>
      <c r="S882" s="72" t="s">
        <v>44</v>
      </c>
      <c r="T882" s="76" t="s">
        <v>85</v>
      </c>
    </row>
    <row r="883" spans="5:20" x14ac:dyDescent="0.3">
      <c r="E883" s="71" t="s">
        <v>1737</v>
      </c>
      <c r="F883" s="72" t="s">
        <v>4862</v>
      </c>
      <c r="G883" s="72" t="s">
        <v>6867</v>
      </c>
      <c r="H883" s="72" t="s">
        <v>26</v>
      </c>
      <c r="I883" s="72" t="s">
        <v>8028</v>
      </c>
      <c r="J883" s="72" t="s">
        <v>8022</v>
      </c>
      <c r="K883" s="72">
        <v>2020.12</v>
      </c>
      <c r="L883" s="75">
        <v>45741</v>
      </c>
      <c r="M883" s="72" t="str">
        <f>TEXT(Table157[[#This Row],[Billing_Date]],"YYYY")</f>
        <v>2025</v>
      </c>
      <c r="N883" s="72" t="s">
        <v>49</v>
      </c>
      <c r="O883" s="72">
        <f>IF(Table157[[#This Row],[Payment_Status]]="Paid",1,0)</f>
        <v>0</v>
      </c>
      <c r="P883" s="72">
        <f>IF(Table157[[#This Row],[Payment_Status]]="Unpaid",1,0)</f>
        <v>1</v>
      </c>
      <c r="Q883" s="72">
        <f>IF(Table157[[#This Row],[Payment_Status]]="Pending",1,0)</f>
        <v>0</v>
      </c>
      <c r="R883" s="72" t="s">
        <v>50</v>
      </c>
      <c r="S883" s="72" t="s">
        <v>30</v>
      </c>
      <c r="T883" s="76" t="s">
        <v>45</v>
      </c>
    </row>
    <row r="884" spans="5:20" x14ac:dyDescent="0.3">
      <c r="E884" s="71" t="s">
        <v>1739</v>
      </c>
      <c r="F884" s="72" t="s">
        <v>4863</v>
      </c>
      <c r="G884" s="72" t="s">
        <v>6868</v>
      </c>
      <c r="H884" s="72" t="s">
        <v>26</v>
      </c>
      <c r="I884" s="72" t="s">
        <v>8030</v>
      </c>
      <c r="J884" s="72" t="s">
        <v>8023</v>
      </c>
      <c r="K884" s="72">
        <v>2314.88</v>
      </c>
      <c r="L884" s="75">
        <v>45835</v>
      </c>
      <c r="M884" s="72" t="str">
        <f>TEXT(Table157[[#This Row],[Billing_Date]],"YYYY")</f>
        <v>2025</v>
      </c>
      <c r="N884" s="72" t="s">
        <v>37</v>
      </c>
      <c r="O884" s="72">
        <f>IF(Table157[[#This Row],[Payment_Status]]="Paid",1,0)</f>
        <v>0</v>
      </c>
      <c r="P884" s="72">
        <f>IF(Table157[[#This Row],[Payment_Status]]="Unpaid",1,0)</f>
        <v>0</v>
      </c>
      <c r="Q884" s="72">
        <f>IF(Table157[[#This Row],[Payment_Status]]="Pending",1,0)</f>
        <v>1</v>
      </c>
      <c r="R884" s="72" t="s">
        <v>38</v>
      </c>
      <c r="S884" s="72" t="s">
        <v>44</v>
      </c>
      <c r="T884" s="76" t="s">
        <v>45</v>
      </c>
    </row>
    <row r="885" spans="5:20" x14ac:dyDescent="0.3">
      <c r="E885" s="71" t="s">
        <v>1741</v>
      </c>
      <c r="F885" s="72" t="s">
        <v>4864</v>
      </c>
      <c r="G885" s="72" t="s">
        <v>6869</v>
      </c>
      <c r="H885" s="72" t="s">
        <v>30</v>
      </c>
      <c r="I885" s="72" t="s">
        <v>8026</v>
      </c>
      <c r="J885" s="72" t="s">
        <v>8021</v>
      </c>
      <c r="K885" s="72">
        <v>1786.04</v>
      </c>
      <c r="L885" s="75">
        <v>45644</v>
      </c>
      <c r="M885" s="72" t="str">
        <f>TEXT(Table157[[#This Row],[Billing_Date]],"YYYY")</f>
        <v>2024</v>
      </c>
      <c r="N885" s="72" t="s">
        <v>37</v>
      </c>
      <c r="O885" s="72">
        <f>IF(Table157[[#This Row],[Payment_Status]]="Paid",1,0)</f>
        <v>0</v>
      </c>
      <c r="P885" s="72">
        <f>IF(Table157[[#This Row],[Payment_Status]]="Unpaid",1,0)</f>
        <v>0</v>
      </c>
      <c r="Q885" s="72">
        <f>IF(Table157[[#This Row],[Payment_Status]]="Pending",1,0)</f>
        <v>1</v>
      </c>
      <c r="R885" s="72" t="s">
        <v>38</v>
      </c>
      <c r="S885" s="72" t="s">
        <v>44</v>
      </c>
      <c r="T885" s="76" t="s">
        <v>45</v>
      </c>
    </row>
    <row r="886" spans="5:20" x14ac:dyDescent="0.3">
      <c r="E886" s="71" t="s">
        <v>1743</v>
      </c>
      <c r="F886" s="72" t="s">
        <v>4865</v>
      </c>
      <c r="G886" s="72" t="s">
        <v>6870</v>
      </c>
      <c r="H886" s="72" t="s">
        <v>35</v>
      </c>
      <c r="I886" s="72" t="s">
        <v>8026</v>
      </c>
      <c r="J886" s="72" t="s">
        <v>8021</v>
      </c>
      <c r="K886" s="72">
        <v>1943.81</v>
      </c>
      <c r="L886" s="75">
        <v>45617</v>
      </c>
      <c r="M886" s="72" t="str">
        <f>TEXT(Table157[[#This Row],[Billing_Date]],"YYYY")</f>
        <v>2024</v>
      </c>
      <c r="N886" s="72" t="s">
        <v>37</v>
      </c>
      <c r="O886" s="72">
        <f>IF(Table157[[#This Row],[Payment_Status]]="Paid",1,0)</f>
        <v>0</v>
      </c>
      <c r="P886" s="72">
        <f>IF(Table157[[#This Row],[Payment_Status]]="Unpaid",1,0)</f>
        <v>0</v>
      </c>
      <c r="Q886" s="72">
        <f>IF(Table157[[#This Row],[Payment_Status]]="Pending",1,0)</f>
        <v>1</v>
      </c>
      <c r="R886" s="72" t="s">
        <v>58</v>
      </c>
      <c r="S886" s="72" t="s">
        <v>30</v>
      </c>
      <c r="T886" s="76" t="s">
        <v>63</v>
      </c>
    </row>
    <row r="887" spans="5:20" x14ac:dyDescent="0.3">
      <c r="E887" s="71" t="s">
        <v>1745</v>
      </c>
      <c r="F887" s="72" t="s">
        <v>4866</v>
      </c>
      <c r="G887" s="72" t="s">
        <v>6050</v>
      </c>
      <c r="H887" s="72" t="s">
        <v>26</v>
      </c>
      <c r="I887" s="72" t="s">
        <v>8031</v>
      </c>
      <c r="J887" s="72" t="s">
        <v>8024</v>
      </c>
      <c r="K887" s="72">
        <v>1946.94</v>
      </c>
      <c r="L887" s="75">
        <v>45711</v>
      </c>
      <c r="M887" s="72" t="str">
        <f>TEXT(Table157[[#This Row],[Billing_Date]],"YYYY")</f>
        <v>2025</v>
      </c>
      <c r="N887" s="72" t="s">
        <v>49</v>
      </c>
      <c r="O887" s="72">
        <f>IF(Table157[[#This Row],[Payment_Status]]="Paid",1,0)</f>
        <v>0</v>
      </c>
      <c r="P887" s="72">
        <f>IF(Table157[[#This Row],[Payment_Status]]="Unpaid",1,0)</f>
        <v>1</v>
      </c>
      <c r="Q887" s="72">
        <f>IF(Table157[[#This Row],[Payment_Status]]="Pending",1,0)</f>
        <v>0</v>
      </c>
      <c r="R887" s="72" t="s">
        <v>43</v>
      </c>
      <c r="S887" s="72" t="s">
        <v>39</v>
      </c>
      <c r="T887" s="76" t="s">
        <v>63</v>
      </c>
    </row>
    <row r="888" spans="5:20" x14ac:dyDescent="0.3">
      <c r="E888" s="71" t="s">
        <v>1747</v>
      </c>
      <c r="F888" s="72" t="s">
        <v>4867</v>
      </c>
      <c r="G888" s="72" t="s">
        <v>6871</v>
      </c>
      <c r="H888" s="72" t="s">
        <v>26</v>
      </c>
      <c r="I888" s="72" t="s">
        <v>8029</v>
      </c>
      <c r="J888" s="72" t="s">
        <v>8020</v>
      </c>
      <c r="K888" s="72">
        <v>877.15</v>
      </c>
      <c r="L888" s="75">
        <v>45734</v>
      </c>
      <c r="M888" s="72" t="str">
        <f>TEXT(Table157[[#This Row],[Billing_Date]],"YYYY")</f>
        <v>2025</v>
      </c>
      <c r="N888" s="72" t="s">
        <v>28</v>
      </c>
      <c r="O888" s="72">
        <f>IF(Table157[[#This Row],[Payment_Status]]="Paid",1,0)</f>
        <v>1</v>
      </c>
      <c r="P888" s="72">
        <f>IF(Table157[[#This Row],[Payment_Status]]="Unpaid",1,0)</f>
        <v>0</v>
      </c>
      <c r="Q888" s="72">
        <f>IF(Table157[[#This Row],[Payment_Status]]="Pending",1,0)</f>
        <v>0</v>
      </c>
      <c r="R888" s="72" t="s">
        <v>38</v>
      </c>
      <c r="S888" s="72" t="s">
        <v>39</v>
      </c>
      <c r="T888" s="76" t="s">
        <v>31</v>
      </c>
    </row>
    <row r="889" spans="5:20" x14ac:dyDescent="0.3">
      <c r="E889" s="71" t="s">
        <v>1749</v>
      </c>
      <c r="F889" s="72" t="s">
        <v>4868</v>
      </c>
      <c r="G889" s="72" t="s">
        <v>6872</v>
      </c>
      <c r="H889" s="72" t="s">
        <v>26</v>
      </c>
      <c r="I889" s="72" t="s">
        <v>8027</v>
      </c>
      <c r="J889" s="72" t="s">
        <v>8022</v>
      </c>
      <c r="K889" s="72">
        <v>2373.36</v>
      </c>
      <c r="L889" s="75">
        <v>45841</v>
      </c>
      <c r="M889" s="72" t="str">
        <f>TEXT(Table157[[#This Row],[Billing_Date]],"YYYY")</f>
        <v>2025</v>
      </c>
      <c r="N889" s="72" t="s">
        <v>28</v>
      </c>
      <c r="O889" s="72">
        <f>IF(Table157[[#This Row],[Payment_Status]]="Paid",1,0)</f>
        <v>1</v>
      </c>
      <c r="P889" s="72">
        <f>IF(Table157[[#This Row],[Payment_Status]]="Unpaid",1,0)</f>
        <v>0</v>
      </c>
      <c r="Q889" s="72">
        <f>IF(Table157[[#This Row],[Payment_Status]]="Pending",1,0)</f>
        <v>0</v>
      </c>
      <c r="R889" s="72" t="s">
        <v>29</v>
      </c>
      <c r="S889" s="72" t="s">
        <v>30</v>
      </c>
      <c r="T889" s="76" t="s">
        <v>85</v>
      </c>
    </row>
    <row r="890" spans="5:20" x14ac:dyDescent="0.3">
      <c r="E890" s="71" t="s">
        <v>1751</v>
      </c>
      <c r="F890" s="72" t="s">
        <v>4869</v>
      </c>
      <c r="G890" s="72" t="s">
        <v>6873</v>
      </c>
      <c r="H890" s="72" t="s">
        <v>35</v>
      </c>
      <c r="I890" s="72" t="s">
        <v>8031</v>
      </c>
      <c r="J890" s="72" t="s">
        <v>8024</v>
      </c>
      <c r="K890" s="72">
        <v>2181.4299999999998</v>
      </c>
      <c r="L890" s="75">
        <v>45739</v>
      </c>
      <c r="M890" s="72" t="str">
        <f>TEXT(Table157[[#This Row],[Billing_Date]],"YYYY")</f>
        <v>2025</v>
      </c>
      <c r="N890" s="72" t="s">
        <v>49</v>
      </c>
      <c r="O890" s="72">
        <f>IF(Table157[[#This Row],[Payment_Status]]="Paid",1,0)</f>
        <v>0</v>
      </c>
      <c r="P890" s="72">
        <f>IF(Table157[[#This Row],[Payment_Status]]="Unpaid",1,0)</f>
        <v>1</v>
      </c>
      <c r="Q890" s="72">
        <f>IF(Table157[[#This Row],[Payment_Status]]="Pending",1,0)</f>
        <v>0</v>
      </c>
      <c r="R890" s="72" t="s">
        <v>58</v>
      </c>
      <c r="S890" s="72" t="s">
        <v>30</v>
      </c>
      <c r="T890" s="76" t="s">
        <v>31</v>
      </c>
    </row>
    <row r="891" spans="5:20" x14ac:dyDescent="0.3">
      <c r="E891" s="71" t="s">
        <v>1753</v>
      </c>
      <c r="F891" s="72" t="s">
        <v>4870</v>
      </c>
      <c r="G891" s="72" t="s">
        <v>6874</v>
      </c>
      <c r="H891" s="72" t="s">
        <v>35</v>
      </c>
      <c r="I891" s="72" t="s">
        <v>8025</v>
      </c>
      <c r="J891" s="72" t="s">
        <v>8020</v>
      </c>
      <c r="K891" s="72">
        <v>1031.44</v>
      </c>
      <c r="L891" s="75">
        <v>45778</v>
      </c>
      <c r="M891" s="72" t="str">
        <f>TEXT(Table157[[#This Row],[Billing_Date]],"YYYY")</f>
        <v>2025</v>
      </c>
      <c r="N891" s="72" t="s">
        <v>37</v>
      </c>
      <c r="O891" s="72">
        <f>IF(Table157[[#This Row],[Payment_Status]]="Paid",1,0)</f>
        <v>0</v>
      </c>
      <c r="P891" s="72">
        <f>IF(Table157[[#This Row],[Payment_Status]]="Unpaid",1,0)</f>
        <v>0</v>
      </c>
      <c r="Q891" s="72">
        <f>IF(Table157[[#This Row],[Payment_Status]]="Pending",1,0)</f>
        <v>1</v>
      </c>
      <c r="R891" s="72" t="s">
        <v>29</v>
      </c>
      <c r="S891" s="72" t="s">
        <v>44</v>
      </c>
      <c r="T891" s="76" t="s">
        <v>51</v>
      </c>
    </row>
    <row r="892" spans="5:20" x14ac:dyDescent="0.3">
      <c r="E892" s="71" t="s">
        <v>1755</v>
      </c>
      <c r="F892" s="72" t="s">
        <v>4871</v>
      </c>
      <c r="G892" s="72" t="s">
        <v>6875</v>
      </c>
      <c r="H892" s="72" t="s">
        <v>30</v>
      </c>
      <c r="I892" s="72" t="s">
        <v>8030</v>
      </c>
      <c r="J892" s="72" t="s">
        <v>8023</v>
      </c>
      <c r="K892" s="72">
        <v>1416.44</v>
      </c>
      <c r="L892" s="75">
        <v>45763</v>
      </c>
      <c r="M892" s="72" t="str">
        <f>TEXT(Table157[[#This Row],[Billing_Date]],"YYYY")</f>
        <v>2025</v>
      </c>
      <c r="N892" s="72" t="s">
        <v>49</v>
      </c>
      <c r="O892" s="72">
        <f>IF(Table157[[#This Row],[Payment_Status]]="Paid",1,0)</f>
        <v>0</v>
      </c>
      <c r="P892" s="72">
        <f>IF(Table157[[#This Row],[Payment_Status]]="Unpaid",1,0)</f>
        <v>1</v>
      </c>
      <c r="Q892" s="72">
        <f>IF(Table157[[#This Row],[Payment_Status]]="Pending",1,0)</f>
        <v>0</v>
      </c>
      <c r="R892" s="72" t="s">
        <v>58</v>
      </c>
      <c r="S892" s="72" t="s">
        <v>44</v>
      </c>
      <c r="T892" s="76" t="s">
        <v>31</v>
      </c>
    </row>
    <row r="893" spans="5:20" x14ac:dyDescent="0.3">
      <c r="E893" s="71" t="s">
        <v>1757</v>
      </c>
      <c r="F893" s="72" t="s">
        <v>4872</v>
      </c>
      <c r="G893" s="72" t="s">
        <v>6876</v>
      </c>
      <c r="H893" s="72" t="s">
        <v>30</v>
      </c>
      <c r="I893" s="72" t="s">
        <v>8026</v>
      </c>
      <c r="J893" s="72" t="s">
        <v>8021</v>
      </c>
      <c r="K893" s="72">
        <v>1880.87</v>
      </c>
      <c r="L893" s="75">
        <v>45839</v>
      </c>
      <c r="M893" s="72" t="str">
        <f>TEXT(Table157[[#This Row],[Billing_Date]],"YYYY")</f>
        <v>2025</v>
      </c>
      <c r="N893" s="72" t="s">
        <v>49</v>
      </c>
      <c r="O893" s="72">
        <f>IF(Table157[[#This Row],[Payment_Status]]="Paid",1,0)</f>
        <v>0</v>
      </c>
      <c r="P893" s="72">
        <f>IF(Table157[[#This Row],[Payment_Status]]="Unpaid",1,0)</f>
        <v>1</v>
      </c>
      <c r="Q893" s="72">
        <f>IF(Table157[[#This Row],[Payment_Status]]="Pending",1,0)</f>
        <v>0</v>
      </c>
      <c r="R893" s="72" t="s">
        <v>29</v>
      </c>
      <c r="S893" s="72" t="s">
        <v>44</v>
      </c>
      <c r="T893" s="76" t="s">
        <v>63</v>
      </c>
    </row>
    <row r="894" spans="5:20" x14ac:dyDescent="0.3">
      <c r="E894" s="71" t="s">
        <v>1759</v>
      </c>
      <c r="F894" s="72" t="s">
        <v>4873</v>
      </c>
      <c r="G894" s="72" t="s">
        <v>6877</v>
      </c>
      <c r="H894" s="72" t="s">
        <v>35</v>
      </c>
      <c r="I894" s="72" t="s">
        <v>8027</v>
      </c>
      <c r="J894" s="72" t="s">
        <v>8022</v>
      </c>
      <c r="K894" s="72">
        <v>405.89</v>
      </c>
      <c r="L894" s="75">
        <v>45761</v>
      </c>
      <c r="M894" s="72" t="str">
        <f>TEXT(Table157[[#This Row],[Billing_Date]],"YYYY")</f>
        <v>2025</v>
      </c>
      <c r="N894" s="72" t="s">
        <v>28</v>
      </c>
      <c r="O894" s="72">
        <f>IF(Table157[[#This Row],[Payment_Status]]="Paid",1,0)</f>
        <v>1</v>
      </c>
      <c r="P894" s="72">
        <f>IF(Table157[[#This Row],[Payment_Status]]="Unpaid",1,0)</f>
        <v>0</v>
      </c>
      <c r="Q894" s="72">
        <f>IF(Table157[[#This Row],[Payment_Status]]="Pending",1,0)</f>
        <v>0</v>
      </c>
      <c r="R894" s="72" t="s">
        <v>58</v>
      </c>
      <c r="S894" s="72" t="s">
        <v>39</v>
      </c>
      <c r="T894" s="76" t="s">
        <v>51</v>
      </c>
    </row>
    <row r="895" spans="5:20" x14ac:dyDescent="0.3">
      <c r="E895" s="71" t="s">
        <v>1761</v>
      </c>
      <c r="F895" s="72" t="s">
        <v>4874</v>
      </c>
      <c r="G895" s="72" t="s">
        <v>6878</v>
      </c>
      <c r="H895" s="72" t="s">
        <v>30</v>
      </c>
      <c r="I895" s="72" t="s">
        <v>8026</v>
      </c>
      <c r="J895" s="72" t="s">
        <v>8021</v>
      </c>
      <c r="K895" s="72">
        <v>3541.02</v>
      </c>
      <c r="L895" s="75">
        <v>45668</v>
      </c>
      <c r="M895" s="72" t="str">
        <f>TEXT(Table157[[#This Row],[Billing_Date]],"YYYY")</f>
        <v>2025</v>
      </c>
      <c r="N895" s="72" t="s">
        <v>37</v>
      </c>
      <c r="O895" s="72">
        <f>IF(Table157[[#This Row],[Payment_Status]]="Paid",1,0)</f>
        <v>0</v>
      </c>
      <c r="P895" s="72">
        <f>IF(Table157[[#This Row],[Payment_Status]]="Unpaid",1,0)</f>
        <v>0</v>
      </c>
      <c r="Q895" s="72">
        <f>IF(Table157[[#This Row],[Payment_Status]]="Pending",1,0)</f>
        <v>1</v>
      </c>
      <c r="R895" s="72" t="s">
        <v>38</v>
      </c>
      <c r="S895" s="72" t="s">
        <v>39</v>
      </c>
      <c r="T895" s="76" t="s">
        <v>45</v>
      </c>
    </row>
    <row r="896" spans="5:20" x14ac:dyDescent="0.3">
      <c r="E896" s="71" t="s">
        <v>1763</v>
      </c>
      <c r="F896" s="72" t="s">
        <v>4875</v>
      </c>
      <c r="G896" s="72" t="s">
        <v>6879</v>
      </c>
      <c r="H896" s="72" t="s">
        <v>30</v>
      </c>
      <c r="I896" s="72" t="s">
        <v>8030</v>
      </c>
      <c r="J896" s="72" t="s">
        <v>8023</v>
      </c>
      <c r="K896" s="72">
        <v>187.99</v>
      </c>
      <c r="L896" s="75">
        <v>45721</v>
      </c>
      <c r="M896" s="72" t="str">
        <f>TEXT(Table157[[#This Row],[Billing_Date]],"YYYY")</f>
        <v>2025</v>
      </c>
      <c r="N896" s="72" t="s">
        <v>37</v>
      </c>
      <c r="O896" s="72">
        <f>IF(Table157[[#This Row],[Payment_Status]]="Paid",1,0)</f>
        <v>0</v>
      </c>
      <c r="P896" s="72">
        <f>IF(Table157[[#This Row],[Payment_Status]]="Unpaid",1,0)</f>
        <v>0</v>
      </c>
      <c r="Q896" s="72">
        <f>IF(Table157[[#This Row],[Payment_Status]]="Pending",1,0)</f>
        <v>1</v>
      </c>
      <c r="R896" s="72" t="s">
        <v>58</v>
      </c>
      <c r="S896" s="72" t="s">
        <v>30</v>
      </c>
      <c r="T896" s="76" t="s">
        <v>51</v>
      </c>
    </row>
    <row r="897" spans="5:20" x14ac:dyDescent="0.3">
      <c r="E897" s="71" t="s">
        <v>1765</v>
      </c>
      <c r="F897" s="72" t="s">
        <v>4876</v>
      </c>
      <c r="G897" s="72" t="s">
        <v>6880</v>
      </c>
      <c r="H897" s="72" t="s">
        <v>35</v>
      </c>
      <c r="I897" s="72" t="s">
        <v>8029</v>
      </c>
      <c r="J897" s="72" t="s">
        <v>8020</v>
      </c>
      <c r="K897" s="72">
        <v>1782.99</v>
      </c>
      <c r="L897" s="75">
        <v>45835</v>
      </c>
      <c r="M897" s="72" t="str">
        <f>TEXT(Table157[[#This Row],[Billing_Date]],"YYYY")</f>
        <v>2025</v>
      </c>
      <c r="N897" s="72" t="s">
        <v>49</v>
      </c>
      <c r="O897" s="72">
        <f>IF(Table157[[#This Row],[Payment_Status]]="Paid",1,0)</f>
        <v>0</v>
      </c>
      <c r="P897" s="72">
        <f>IF(Table157[[#This Row],[Payment_Status]]="Unpaid",1,0)</f>
        <v>1</v>
      </c>
      <c r="Q897" s="72">
        <f>IF(Table157[[#This Row],[Payment_Status]]="Pending",1,0)</f>
        <v>0</v>
      </c>
      <c r="R897" s="72" t="s">
        <v>29</v>
      </c>
      <c r="S897" s="72" t="s">
        <v>39</v>
      </c>
      <c r="T897" s="76" t="s">
        <v>51</v>
      </c>
    </row>
    <row r="898" spans="5:20" x14ac:dyDescent="0.3">
      <c r="E898" s="71" t="s">
        <v>1767</v>
      </c>
      <c r="F898" s="72" t="s">
        <v>4877</v>
      </c>
      <c r="G898" s="72" t="s">
        <v>6881</v>
      </c>
      <c r="H898" s="72" t="s">
        <v>26</v>
      </c>
      <c r="I898" s="72" t="s">
        <v>8030</v>
      </c>
      <c r="J898" s="72" t="s">
        <v>8023</v>
      </c>
      <c r="K898" s="72">
        <v>2385.9299999999998</v>
      </c>
      <c r="L898" s="75">
        <v>45635</v>
      </c>
      <c r="M898" s="72" t="str">
        <f>TEXT(Table157[[#This Row],[Billing_Date]],"YYYY")</f>
        <v>2024</v>
      </c>
      <c r="N898" s="72" t="s">
        <v>49</v>
      </c>
      <c r="O898" s="72">
        <f>IF(Table157[[#This Row],[Payment_Status]]="Paid",1,0)</f>
        <v>0</v>
      </c>
      <c r="P898" s="72">
        <f>IF(Table157[[#This Row],[Payment_Status]]="Unpaid",1,0)</f>
        <v>1</v>
      </c>
      <c r="Q898" s="72">
        <f>IF(Table157[[#This Row],[Payment_Status]]="Pending",1,0)</f>
        <v>0</v>
      </c>
      <c r="R898" s="72" t="s">
        <v>43</v>
      </c>
      <c r="S898" s="72" t="s">
        <v>30</v>
      </c>
      <c r="T898" s="76" t="s">
        <v>31</v>
      </c>
    </row>
    <row r="899" spans="5:20" x14ac:dyDescent="0.3">
      <c r="E899" s="71" t="s">
        <v>1769</v>
      </c>
      <c r="F899" s="72" t="s">
        <v>4878</v>
      </c>
      <c r="G899" s="72" t="s">
        <v>6882</v>
      </c>
      <c r="H899" s="72" t="s">
        <v>26</v>
      </c>
      <c r="I899" s="72" t="s">
        <v>8030</v>
      </c>
      <c r="J899" s="72" t="s">
        <v>8023</v>
      </c>
      <c r="K899" s="72">
        <v>3184.63</v>
      </c>
      <c r="L899" s="75">
        <v>45590</v>
      </c>
      <c r="M899" s="72" t="str">
        <f>TEXT(Table157[[#This Row],[Billing_Date]],"YYYY")</f>
        <v>2024</v>
      </c>
      <c r="N899" s="72" t="s">
        <v>37</v>
      </c>
      <c r="O899" s="72">
        <f>IF(Table157[[#This Row],[Payment_Status]]="Paid",1,0)</f>
        <v>0</v>
      </c>
      <c r="P899" s="72">
        <f>IF(Table157[[#This Row],[Payment_Status]]="Unpaid",1,0)</f>
        <v>0</v>
      </c>
      <c r="Q899" s="72">
        <f>IF(Table157[[#This Row],[Payment_Status]]="Pending",1,0)</f>
        <v>1</v>
      </c>
      <c r="R899" s="72" t="s">
        <v>43</v>
      </c>
      <c r="S899" s="72" t="s">
        <v>39</v>
      </c>
      <c r="T899" s="76" t="s">
        <v>45</v>
      </c>
    </row>
    <row r="900" spans="5:20" x14ac:dyDescent="0.3">
      <c r="E900" s="71" t="s">
        <v>1140</v>
      </c>
      <c r="F900" s="72" t="s">
        <v>4879</v>
      </c>
      <c r="G900" s="72" t="s">
        <v>6883</v>
      </c>
      <c r="H900" s="72" t="s">
        <v>35</v>
      </c>
      <c r="I900" s="72" t="s">
        <v>8026</v>
      </c>
      <c r="J900" s="72" t="s">
        <v>8021</v>
      </c>
      <c r="K900" s="72">
        <v>2489.94</v>
      </c>
      <c r="L900" s="75">
        <v>45834</v>
      </c>
      <c r="M900" s="72" t="str">
        <f>TEXT(Table157[[#This Row],[Billing_Date]],"YYYY")</f>
        <v>2025</v>
      </c>
      <c r="N900" s="72" t="s">
        <v>28</v>
      </c>
      <c r="O900" s="72">
        <f>IF(Table157[[#This Row],[Payment_Status]]="Paid",1,0)</f>
        <v>1</v>
      </c>
      <c r="P900" s="72">
        <f>IF(Table157[[#This Row],[Payment_Status]]="Unpaid",1,0)</f>
        <v>0</v>
      </c>
      <c r="Q900" s="72">
        <f>IF(Table157[[#This Row],[Payment_Status]]="Pending",1,0)</f>
        <v>0</v>
      </c>
      <c r="R900" s="72" t="s">
        <v>50</v>
      </c>
      <c r="S900" s="72" t="s">
        <v>39</v>
      </c>
      <c r="T900" s="76" t="s">
        <v>51</v>
      </c>
    </row>
    <row r="901" spans="5:20" x14ac:dyDescent="0.3">
      <c r="E901" s="71" t="s">
        <v>1773</v>
      </c>
      <c r="F901" s="72" t="s">
        <v>4880</v>
      </c>
      <c r="G901" s="72" t="s">
        <v>6884</v>
      </c>
      <c r="H901" s="72" t="s">
        <v>35</v>
      </c>
      <c r="I901" s="72" t="s">
        <v>8028</v>
      </c>
      <c r="J901" s="72" t="s">
        <v>8022</v>
      </c>
      <c r="K901" s="72">
        <v>1091.69</v>
      </c>
      <c r="L901" s="75">
        <v>45705</v>
      </c>
      <c r="M901" s="72" t="str">
        <f>TEXT(Table157[[#This Row],[Billing_Date]],"YYYY")</f>
        <v>2025</v>
      </c>
      <c r="N901" s="72" t="s">
        <v>37</v>
      </c>
      <c r="O901" s="72">
        <f>IF(Table157[[#This Row],[Payment_Status]]="Paid",1,0)</f>
        <v>0</v>
      </c>
      <c r="P901" s="72">
        <f>IF(Table157[[#This Row],[Payment_Status]]="Unpaid",1,0)</f>
        <v>0</v>
      </c>
      <c r="Q901" s="72">
        <f>IF(Table157[[#This Row],[Payment_Status]]="Pending",1,0)</f>
        <v>1</v>
      </c>
      <c r="R901" s="72" t="s">
        <v>38</v>
      </c>
      <c r="S901" s="72" t="s">
        <v>30</v>
      </c>
      <c r="T901" s="76" t="s">
        <v>63</v>
      </c>
    </row>
    <row r="902" spans="5:20" x14ac:dyDescent="0.3">
      <c r="E902" s="71" t="s">
        <v>1777</v>
      </c>
      <c r="F902" s="72" t="s">
        <v>4882</v>
      </c>
      <c r="G902" s="72" t="s">
        <v>6886</v>
      </c>
      <c r="H902" s="72" t="s">
        <v>30</v>
      </c>
      <c r="I902" s="72" t="s">
        <v>8026</v>
      </c>
      <c r="J902" s="72" t="s">
        <v>8021</v>
      </c>
      <c r="K902" s="72">
        <v>1328.42</v>
      </c>
      <c r="L902" s="75">
        <v>45780</v>
      </c>
      <c r="M902" s="72" t="str">
        <f>TEXT(Table157[[#This Row],[Billing_Date]],"YYYY")</f>
        <v>2025</v>
      </c>
      <c r="N902" s="72" t="s">
        <v>28</v>
      </c>
      <c r="O902" s="72">
        <f>IF(Table157[[#This Row],[Payment_Status]]="Paid",1,0)</f>
        <v>1</v>
      </c>
      <c r="P902" s="72">
        <f>IF(Table157[[#This Row],[Payment_Status]]="Unpaid",1,0)</f>
        <v>0</v>
      </c>
      <c r="Q902" s="72">
        <f>IF(Table157[[#This Row],[Payment_Status]]="Pending",1,0)</f>
        <v>0</v>
      </c>
      <c r="R902" s="72" t="s">
        <v>38</v>
      </c>
      <c r="S902" s="72" t="s">
        <v>44</v>
      </c>
      <c r="T902" s="76" t="s">
        <v>85</v>
      </c>
    </row>
    <row r="903" spans="5:20" x14ac:dyDescent="0.3">
      <c r="E903" s="71" t="s">
        <v>1779</v>
      </c>
      <c r="F903" s="72" t="s">
        <v>4883</v>
      </c>
      <c r="G903" s="72" t="s">
        <v>6887</v>
      </c>
      <c r="H903" s="72" t="s">
        <v>30</v>
      </c>
      <c r="I903" s="72" t="s">
        <v>8028</v>
      </c>
      <c r="J903" s="72" t="s">
        <v>8022</v>
      </c>
      <c r="K903" s="72">
        <v>530.02</v>
      </c>
      <c r="L903" s="75">
        <v>45795</v>
      </c>
      <c r="M903" s="72" t="str">
        <f>TEXT(Table157[[#This Row],[Billing_Date]],"YYYY")</f>
        <v>2025</v>
      </c>
      <c r="N903" s="72" t="s">
        <v>49</v>
      </c>
      <c r="O903" s="72">
        <f>IF(Table157[[#This Row],[Payment_Status]]="Paid",1,0)</f>
        <v>0</v>
      </c>
      <c r="P903" s="72">
        <f>IF(Table157[[#This Row],[Payment_Status]]="Unpaid",1,0)</f>
        <v>1</v>
      </c>
      <c r="Q903" s="72">
        <f>IF(Table157[[#This Row],[Payment_Status]]="Pending",1,0)</f>
        <v>0</v>
      </c>
      <c r="R903" s="72" t="s">
        <v>29</v>
      </c>
      <c r="S903" s="72" t="s">
        <v>30</v>
      </c>
      <c r="T903" s="76" t="s">
        <v>51</v>
      </c>
    </row>
    <row r="904" spans="5:20" x14ac:dyDescent="0.3">
      <c r="E904" s="71" t="s">
        <v>1781</v>
      </c>
      <c r="F904" s="72" t="s">
        <v>4884</v>
      </c>
      <c r="G904" s="72" t="s">
        <v>6888</v>
      </c>
      <c r="H904" s="72" t="s">
        <v>30</v>
      </c>
      <c r="I904" s="72" t="s">
        <v>8025</v>
      </c>
      <c r="J904" s="72" t="s">
        <v>8020</v>
      </c>
      <c r="K904" s="72">
        <v>1142.25</v>
      </c>
      <c r="L904" s="75">
        <v>45789</v>
      </c>
      <c r="M904" s="72" t="str">
        <f>TEXT(Table157[[#This Row],[Billing_Date]],"YYYY")</f>
        <v>2025</v>
      </c>
      <c r="N904" s="72" t="s">
        <v>37</v>
      </c>
      <c r="O904" s="72">
        <f>IF(Table157[[#This Row],[Payment_Status]]="Paid",1,0)</f>
        <v>0</v>
      </c>
      <c r="P904" s="72">
        <f>IF(Table157[[#This Row],[Payment_Status]]="Unpaid",1,0)</f>
        <v>0</v>
      </c>
      <c r="Q904" s="72">
        <f>IF(Table157[[#This Row],[Payment_Status]]="Pending",1,0)</f>
        <v>1</v>
      </c>
      <c r="R904" s="72" t="s">
        <v>38</v>
      </c>
      <c r="S904" s="72" t="s">
        <v>39</v>
      </c>
      <c r="T904" s="76" t="s">
        <v>45</v>
      </c>
    </row>
    <row r="905" spans="5:20" x14ac:dyDescent="0.3">
      <c r="E905" s="71" t="s">
        <v>1783</v>
      </c>
      <c r="F905" s="72" t="s">
        <v>4885</v>
      </c>
      <c r="G905" s="72" t="s">
        <v>6889</v>
      </c>
      <c r="H905" s="72" t="s">
        <v>35</v>
      </c>
      <c r="I905" s="72" t="s">
        <v>8025</v>
      </c>
      <c r="J905" s="72" t="s">
        <v>8020</v>
      </c>
      <c r="K905" s="72">
        <v>2098.14</v>
      </c>
      <c r="L905" s="75">
        <v>45826</v>
      </c>
      <c r="M905" s="72" t="str">
        <f>TEXT(Table157[[#This Row],[Billing_Date]],"YYYY")</f>
        <v>2025</v>
      </c>
      <c r="N905" s="72" t="s">
        <v>49</v>
      </c>
      <c r="O905" s="72">
        <f>IF(Table157[[#This Row],[Payment_Status]]="Paid",1,0)</f>
        <v>0</v>
      </c>
      <c r="P905" s="72">
        <f>IF(Table157[[#This Row],[Payment_Status]]="Unpaid",1,0)</f>
        <v>1</v>
      </c>
      <c r="Q905" s="72">
        <f>IF(Table157[[#This Row],[Payment_Status]]="Pending",1,0)</f>
        <v>0</v>
      </c>
      <c r="R905" s="72" t="s">
        <v>29</v>
      </c>
      <c r="S905" s="72" t="s">
        <v>30</v>
      </c>
      <c r="T905" s="76" t="s">
        <v>45</v>
      </c>
    </row>
    <row r="906" spans="5:20" x14ac:dyDescent="0.3">
      <c r="E906" s="71" t="s">
        <v>1785</v>
      </c>
      <c r="F906" s="72" t="s">
        <v>4886</v>
      </c>
      <c r="G906" s="72" t="s">
        <v>6890</v>
      </c>
      <c r="H906" s="72" t="s">
        <v>35</v>
      </c>
      <c r="I906" s="72" t="s">
        <v>8031</v>
      </c>
      <c r="J906" s="72" t="s">
        <v>8024</v>
      </c>
      <c r="K906" s="72">
        <v>1742.47</v>
      </c>
      <c r="L906" s="75">
        <v>45677</v>
      </c>
      <c r="M906" s="72" t="str">
        <f>TEXT(Table157[[#This Row],[Billing_Date]],"YYYY")</f>
        <v>2025</v>
      </c>
      <c r="N906" s="72" t="s">
        <v>49</v>
      </c>
      <c r="O906" s="72">
        <f>IF(Table157[[#This Row],[Payment_Status]]="Paid",1,0)</f>
        <v>0</v>
      </c>
      <c r="P906" s="72">
        <f>IF(Table157[[#This Row],[Payment_Status]]="Unpaid",1,0)</f>
        <v>1</v>
      </c>
      <c r="Q906" s="72">
        <f>IF(Table157[[#This Row],[Payment_Status]]="Pending",1,0)</f>
        <v>0</v>
      </c>
      <c r="R906" s="72" t="s">
        <v>50</v>
      </c>
      <c r="S906" s="72" t="s">
        <v>30</v>
      </c>
      <c r="T906" s="76" t="s">
        <v>85</v>
      </c>
    </row>
    <row r="907" spans="5:20" x14ac:dyDescent="0.3">
      <c r="E907" s="71" t="s">
        <v>1787</v>
      </c>
      <c r="F907" s="72" t="s">
        <v>4887</v>
      </c>
      <c r="G907" s="72" t="s">
        <v>6891</v>
      </c>
      <c r="H907" s="72" t="s">
        <v>35</v>
      </c>
      <c r="I907" s="72" t="s">
        <v>8026</v>
      </c>
      <c r="J907" s="72" t="s">
        <v>8021</v>
      </c>
      <c r="K907" s="72">
        <v>559.45000000000005</v>
      </c>
      <c r="L907" s="75">
        <v>45714</v>
      </c>
      <c r="M907" s="72" t="str">
        <f>TEXT(Table157[[#This Row],[Billing_Date]],"YYYY")</f>
        <v>2025</v>
      </c>
      <c r="N907" s="72" t="s">
        <v>49</v>
      </c>
      <c r="O907" s="72">
        <f>IF(Table157[[#This Row],[Payment_Status]]="Paid",1,0)</f>
        <v>0</v>
      </c>
      <c r="P907" s="72">
        <f>IF(Table157[[#This Row],[Payment_Status]]="Unpaid",1,0)</f>
        <v>1</v>
      </c>
      <c r="Q907" s="72">
        <f>IF(Table157[[#This Row],[Payment_Status]]="Pending",1,0)</f>
        <v>0</v>
      </c>
      <c r="R907" s="72" t="s">
        <v>58</v>
      </c>
      <c r="S907" s="72" t="s">
        <v>39</v>
      </c>
      <c r="T907" s="76" t="s">
        <v>31</v>
      </c>
    </row>
    <row r="908" spans="5:20" x14ac:dyDescent="0.3">
      <c r="E908" s="71" t="s">
        <v>1789</v>
      </c>
      <c r="F908" s="72" t="s">
        <v>4888</v>
      </c>
      <c r="G908" s="72" t="s">
        <v>6892</v>
      </c>
      <c r="H908" s="72" t="s">
        <v>30</v>
      </c>
      <c r="I908" s="72" t="s">
        <v>8028</v>
      </c>
      <c r="J908" s="72" t="s">
        <v>8022</v>
      </c>
      <c r="K908" s="72">
        <v>176.16</v>
      </c>
      <c r="L908" s="75">
        <v>45615</v>
      </c>
      <c r="M908" s="72" t="str">
        <f>TEXT(Table157[[#This Row],[Billing_Date]],"YYYY")</f>
        <v>2024</v>
      </c>
      <c r="N908" s="72" t="s">
        <v>49</v>
      </c>
      <c r="O908" s="72">
        <f>IF(Table157[[#This Row],[Payment_Status]]="Paid",1,0)</f>
        <v>0</v>
      </c>
      <c r="P908" s="72">
        <f>IF(Table157[[#This Row],[Payment_Status]]="Unpaid",1,0)</f>
        <v>1</v>
      </c>
      <c r="Q908" s="72">
        <f>IF(Table157[[#This Row],[Payment_Status]]="Pending",1,0)</f>
        <v>0</v>
      </c>
      <c r="R908" s="72" t="s">
        <v>38</v>
      </c>
      <c r="S908" s="72" t="s">
        <v>30</v>
      </c>
      <c r="T908" s="76" t="s">
        <v>45</v>
      </c>
    </row>
    <row r="909" spans="5:20" x14ac:dyDescent="0.3">
      <c r="E909" s="71" t="s">
        <v>1331</v>
      </c>
      <c r="F909" s="72" t="s">
        <v>4889</v>
      </c>
      <c r="G909" s="72" t="s">
        <v>6893</v>
      </c>
      <c r="H909" s="72" t="s">
        <v>35</v>
      </c>
      <c r="I909" s="72" t="s">
        <v>8030</v>
      </c>
      <c r="J909" s="72" t="s">
        <v>8023</v>
      </c>
      <c r="K909" s="72">
        <v>714.2</v>
      </c>
      <c r="L909" s="75">
        <v>45763</v>
      </c>
      <c r="M909" s="72" t="str">
        <f>TEXT(Table157[[#This Row],[Billing_Date]],"YYYY")</f>
        <v>2025</v>
      </c>
      <c r="N909" s="72" t="s">
        <v>28</v>
      </c>
      <c r="O909" s="72">
        <f>IF(Table157[[#This Row],[Payment_Status]]="Paid",1,0)</f>
        <v>1</v>
      </c>
      <c r="P909" s="72">
        <f>IF(Table157[[#This Row],[Payment_Status]]="Unpaid",1,0)</f>
        <v>0</v>
      </c>
      <c r="Q909" s="72">
        <f>IF(Table157[[#This Row],[Payment_Status]]="Pending",1,0)</f>
        <v>0</v>
      </c>
      <c r="R909" s="72" t="s">
        <v>38</v>
      </c>
      <c r="S909" s="72" t="s">
        <v>39</v>
      </c>
      <c r="T909" s="76" t="s">
        <v>51</v>
      </c>
    </row>
    <row r="910" spans="5:20" x14ac:dyDescent="0.3">
      <c r="E910" s="71" t="s">
        <v>1793</v>
      </c>
      <c r="F910" s="72" t="s">
        <v>4890</v>
      </c>
      <c r="G910" s="72" t="s">
        <v>6894</v>
      </c>
      <c r="H910" s="72" t="s">
        <v>26</v>
      </c>
      <c r="I910" s="72" t="s">
        <v>8029</v>
      </c>
      <c r="J910" s="72" t="s">
        <v>8020</v>
      </c>
      <c r="K910" s="72">
        <v>1581.59</v>
      </c>
      <c r="L910" s="75">
        <v>45685</v>
      </c>
      <c r="M910" s="72" t="str">
        <f>TEXT(Table157[[#This Row],[Billing_Date]],"YYYY")</f>
        <v>2025</v>
      </c>
      <c r="N910" s="72" t="s">
        <v>28</v>
      </c>
      <c r="O910" s="72">
        <f>IF(Table157[[#This Row],[Payment_Status]]="Paid",1,0)</f>
        <v>1</v>
      </c>
      <c r="P910" s="72">
        <f>IF(Table157[[#This Row],[Payment_Status]]="Unpaid",1,0)</f>
        <v>0</v>
      </c>
      <c r="Q910" s="72">
        <f>IF(Table157[[#This Row],[Payment_Status]]="Pending",1,0)</f>
        <v>0</v>
      </c>
      <c r="R910" s="72" t="s">
        <v>29</v>
      </c>
      <c r="S910" s="72" t="s">
        <v>39</v>
      </c>
      <c r="T910" s="76" t="s">
        <v>63</v>
      </c>
    </row>
    <row r="911" spans="5:20" x14ac:dyDescent="0.3">
      <c r="E911" s="71" t="s">
        <v>1795</v>
      </c>
      <c r="F911" s="72" t="s">
        <v>4891</v>
      </c>
      <c r="G911" s="72" t="s">
        <v>6895</v>
      </c>
      <c r="H911" s="72" t="s">
        <v>35</v>
      </c>
      <c r="I911" s="72" t="s">
        <v>8028</v>
      </c>
      <c r="J911" s="72" t="s">
        <v>8022</v>
      </c>
      <c r="K911" s="72">
        <v>193.23</v>
      </c>
      <c r="L911" s="75">
        <v>45800</v>
      </c>
      <c r="M911" s="72" t="str">
        <f>TEXT(Table157[[#This Row],[Billing_Date]],"YYYY")</f>
        <v>2025</v>
      </c>
      <c r="N911" s="72" t="s">
        <v>49</v>
      </c>
      <c r="O911" s="72">
        <f>IF(Table157[[#This Row],[Payment_Status]]="Paid",1,0)</f>
        <v>0</v>
      </c>
      <c r="P911" s="72">
        <f>IF(Table157[[#This Row],[Payment_Status]]="Unpaid",1,0)</f>
        <v>1</v>
      </c>
      <c r="Q911" s="72">
        <f>IF(Table157[[#This Row],[Payment_Status]]="Pending",1,0)</f>
        <v>0</v>
      </c>
      <c r="R911" s="72" t="s">
        <v>58</v>
      </c>
      <c r="S911" s="72" t="s">
        <v>44</v>
      </c>
      <c r="T911" s="76" t="s">
        <v>51</v>
      </c>
    </row>
    <row r="912" spans="5:20" x14ac:dyDescent="0.3">
      <c r="E912" s="71" t="s">
        <v>1797</v>
      </c>
      <c r="F912" s="72" t="s">
        <v>4892</v>
      </c>
      <c r="G912" s="72" t="s">
        <v>6896</v>
      </c>
      <c r="H912" s="72" t="s">
        <v>35</v>
      </c>
      <c r="I912" s="72" t="s">
        <v>8026</v>
      </c>
      <c r="J912" s="72" t="s">
        <v>8021</v>
      </c>
      <c r="K912" s="72">
        <v>2394.1999999999998</v>
      </c>
      <c r="L912" s="75">
        <v>45716</v>
      </c>
      <c r="M912" s="72" t="str">
        <f>TEXT(Table157[[#This Row],[Billing_Date]],"YYYY")</f>
        <v>2025</v>
      </c>
      <c r="N912" s="72" t="s">
        <v>37</v>
      </c>
      <c r="O912" s="72">
        <f>IF(Table157[[#This Row],[Payment_Status]]="Paid",1,0)</f>
        <v>0</v>
      </c>
      <c r="P912" s="72">
        <f>IF(Table157[[#This Row],[Payment_Status]]="Unpaid",1,0)</f>
        <v>0</v>
      </c>
      <c r="Q912" s="72">
        <f>IF(Table157[[#This Row],[Payment_Status]]="Pending",1,0)</f>
        <v>1</v>
      </c>
      <c r="R912" s="72" t="s">
        <v>43</v>
      </c>
      <c r="S912" s="72" t="s">
        <v>30</v>
      </c>
      <c r="T912" s="76" t="s">
        <v>51</v>
      </c>
    </row>
    <row r="913" spans="5:20" x14ac:dyDescent="0.3">
      <c r="E913" s="71" t="s">
        <v>3090</v>
      </c>
      <c r="F913" s="72" t="s">
        <v>4893</v>
      </c>
      <c r="G913" s="72" t="s">
        <v>6897</v>
      </c>
      <c r="H913" s="72" t="s">
        <v>30</v>
      </c>
      <c r="I913" s="72" t="s">
        <v>8031</v>
      </c>
      <c r="J913" s="72" t="s">
        <v>8024</v>
      </c>
      <c r="K913" s="72">
        <v>1458.89</v>
      </c>
      <c r="L913" s="75">
        <v>45603</v>
      </c>
      <c r="M913" s="72" t="str">
        <f>TEXT(Table157[[#This Row],[Billing_Date]],"YYYY")</f>
        <v>2024</v>
      </c>
      <c r="N913" s="72" t="s">
        <v>37</v>
      </c>
      <c r="O913" s="72">
        <f>IF(Table157[[#This Row],[Payment_Status]]="Paid",1,0)</f>
        <v>0</v>
      </c>
      <c r="P913" s="72">
        <f>IF(Table157[[#This Row],[Payment_Status]]="Unpaid",1,0)</f>
        <v>0</v>
      </c>
      <c r="Q913" s="72">
        <f>IF(Table157[[#This Row],[Payment_Status]]="Pending",1,0)</f>
        <v>1</v>
      </c>
      <c r="R913" s="72" t="s">
        <v>50</v>
      </c>
      <c r="S913" s="72" t="s">
        <v>30</v>
      </c>
      <c r="T913" s="76" t="s">
        <v>31</v>
      </c>
    </row>
    <row r="914" spans="5:20" x14ac:dyDescent="0.3">
      <c r="E914" s="71" t="s">
        <v>1801</v>
      </c>
      <c r="F914" s="72" t="s">
        <v>4894</v>
      </c>
      <c r="G914" s="72" t="s">
        <v>6898</v>
      </c>
      <c r="H914" s="72" t="s">
        <v>26</v>
      </c>
      <c r="I914" s="72" t="s">
        <v>8029</v>
      </c>
      <c r="J914" s="72" t="s">
        <v>8020</v>
      </c>
      <c r="K914" s="72">
        <v>90.17</v>
      </c>
      <c r="L914" s="75">
        <v>45752</v>
      </c>
      <c r="M914" s="72" t="str">
        <f>TEXT(Table157[[#This Row],[Billing_Date]],"YYYY")</f>
        <v>2025</v>
      </c>
      <c r="N914" s="72" t="s">
        <v>28</v>
      </c>
      <c r="O914" s="72">
        <f>IF(Table157[[#This Row],[Payment_Status]]="Paid",1,0)</f>
        <v>1</v>
      </c>
      <c r="P914" s="72">
        <f>IF(Table157[[#This Row],[Payment_Status]]="Unpaid",1,0)</f>
        <v>0</v>
      </c>
      <c r="Q914" s="72">
        <f>IF(Table157[[#This Row],[Payment_Status]]="Pending",1,0)</f>
        <v>0</v>
      </c>
      <c r="R914" s="72" t="s">
        <v>29</v>
      </c>
      <c r="S914" s="72" t="s">
        <v>44</v>
      </c>
      <c r="T914" s="76" t="s">
        <v>51</v>
      </c>
    </row>
    <row r="915" spans="5:20" x14ac:dyDescent="0.3">
      <c r="E915" s="71" t="s">
        <v>1803</v>
      </c>
      <c r="F915" s="72" t="s">
        <v>4895</v>
      </c>
      <c r="G915" s="72" t="s">
        <v>6899</v>
      </c>
      <c r="H915" s="72" t="s">
        <v>35</v>
      </c>
      <c r="I915" s="72" t="s">
        <v>8028</v>
      </c>
      <c r="J915" s="72" t="s">
        <v>8022</v>
      </c>
      <c r="K915" s="72">
        <v>2362.17</v>
      </c>
      <c r="L915" s="75">
        <v>45800</v>
      </c>
      <c r="M915" s="72" t="str">
        <f>TEXT(Table157[[#This Row],[Billing_Date]],"YYYY")</f>
        <v>2025</v>
      </c>
      <c r="N915" s="72" t="s">
        <v>49</v>
      </c>
      <c r="O915" s="72">
        <f>IF(Table157[[#This Row],[Payment_Status]]="Paid",1,0)</f>
        <v>0</v>
      </c>
      <c r="P915" s="72">
        <f>IF(Table157[[#This Row],[Payment_Status]]="Unpaid",1,0)</f>
        <v>1</v>
      </c>
      <c r="Q915" s="72">
        <f>IF(Table157[[#This Row],[Payment_Status]]="Pending",1,0)</f>
        <v>0</v>
      </c>
      <c r="R915" s="72" t="s">
        <v>29</v>
      </c>
      <c r="S915" s="72" t="s">
        <v>44</v>
      </c>
      <c r="T915" s="76" t="s">
        <v>63</v>
      </c>
    </row>
    <row r="916" spans="5:20" x14ac:dyDescent="0.3">
      <c r="E916" s="71" t="s">
        <v>1805</v>
      </c>
      <c r="F916" s="72" t="s">
        <v>4896</v>
      </c>
      <c r="G916" s="72" t="s">
        <v>6900</v>
      </c>
      <c r="H916" s="72" t="s">
        <v>30</v>
      </c>
      <c r="I916" s="72" t="s">
        <v>8028</v>
      </c>
      <c r="J916" s="72" t="s">
        <v>8022</v>
      </c>
      <c r="K916" s="72">
        <v>491.92</v>
      </c>
      <c r="L916" s="75">
        <v>45721</v>
      </c>
      <c r="M916" s="72" t="str">
        <f>TEXT(Table157[[#This Row],[Billing_Date]],"YYYY")</f>
        <v>2025</v>
      </c>
      <c r="N916" s="72" t="s">
        <v>37</v>
      </c>
      <c r="O916" s="72">
        <f>IF(Table157[[#This Row],[Payment_Status]]="Paid",1,0)</f>
        <v>0</v>
      </c>
      <c r="P916" s="72">
        <f>IF(Table157[[#This Row],[Payment_Status]]="Unpaid",1,0)</f>
        <v>0</v>
      </c>
      <c r="Q916" s="72">
        <f>IF(Table157[[#This Row],[Payment_Status]]="Pending",1,0)</f>
        <v>1</v>
      </c>
      <c r="R916" s="72" t="s">
        <v>29</v>
      </c>
      <c r="S916" s="72" t="s">
        <v>44</v>
      </c>
      <c r="T916" s="76" t="s">
        <v>45</v>
      </c>
    </row>
    <row r="917" spans="5:20" x14ac:dyDescent="0.3">
      <c r="E917" s="71" t="s">
        <v>1807</v>
      </c>
      <c r="F917" s="72" t="s">
        <v>4897</v>
      </c>
      <c r="G917" s="72" t="s">
        <v>6901</v>
      </c>
      <c r="H917" s="72" t="s">
        <v>26</v>
      </c>
      <c r="I917" s="72" t="s">
        <v>8028</v>
      </c>
      <c r="J917" s="72" t="s">
        <v>8022</v>
      </c>
      <c r="K917" s="72">
        <v>1587.02</v>
      </c>
      <c r="L917" s="75">
        <v>45731</v>
      </c>
      <c r="M917" s="72" t="str">
        <f>TEXT(Table157[[#This Row],[Billing_Date]],"YYYY")</f>
        <v>2025</v>
      </c>
      <c r="N917" s="72" t="s">
        <v>28</v>
      </c>
      <c r="O917" s="72">
        <f>IF(Table157[[#This Row],[Payment_Status]]="Paid",1,0)</f>
        <v>1</v>
      </c>
      <c r="P917" s="72">
        <f>IF(Table157[[#This Row],[Payment_Status]]="Unpaid",1,0)</f>
        <v>0</v>
      </c>
      <c r="Q917" s="72">
        <f>IF(Table157[[#This Row],[Payment_Status]]="Pending",1,0)</f>
        <v>0</v>
      </c>
      <c r="R917" s="72" t="s">
        <v>43</v>
      </c>
      <c r="S917" s="72" t="s">
        <v>44</v>
      </c>
      <c r="T917" s="76" t="s">
        <v>51</v>
      </c>
    </row>
    <row r="918" spans="5:20" x14ac:dyDescent="0.3">
      <c r="E918" s="71" t="s">
        <v>1809</v>
      </c>
      <c r="F918" s="72" t="s">
        <v>4898</v>
      </c>
      <c r="G918" s="72" t="s">
        <v>6902</v>
      </c>
      <c r="H918" s="72" t="s">
        <v>30</v>
      </c>
      <c r="I918" s="72" t="s">
        <v>8026</v>
      </c>
      <c r="J918" s="72" t="s">
        <v>8021</v>
      </c>
      <c r="K918" s="72">
        <v>2695.12</v>
      </c>
      <c r="L918" s="75">
        <v>45845</v>
      </c>
      <c r="M918" s="72" t="str">
        <f>TEXT(Table157[[#This Row],[Billing_Date]],"YYYY")</f>
        <v>2025</v>
      </c>
      <c r="N918" s="72" t="s">
        <v>28</v>
      </c>
      <c r="O918" s="72">
        <f>IF(Table157[[#This Row],[Payment_Status]]="Paid",1,0)</f>
        <v>1</v>
      </c>
      <c r="P918" s="72">
        <f>IF(Table157[[#This Row],[Payment_Status]]="Unpaid",1,0)</f>
        <v>0</v>
      </c>
      <c r="Q918" s="72">
        <f>IF(Table157[[#This Row],[Payment_Status]]="Pending",1,0)</f>
        <v>0</v>
      </c>
      <c r="R918" s="72" t="s">
        <v>43</v>
      </c>
      <c r="S918" s="72" t="s">
        <v>30</v>
      </c>
      <c r="T918" s="76" t="s">
        <v>51</v>
      </c>
    </row>
    <row r="919" spans="5:20" x14ac:dyDescent="0.3">
      <c r="E919" s="71" t="s">
        <v>1811</v>
      </c>
      <c r="F919" s="72" t="s">
        <v>4899</v>
      </c>
      <c r="G919" s="72" t="s">
        <v>6903</v>
      </c>
      <c r="H919" s="72" t="s">
        <v>35</v>
      </c>
      <c r="I919" s="72" t="s">
        <v>8026</v>
      </c>
      <c r="J919" s="72" t="s">
        <v>8021</v>
      </c>
      <c r="K919" s="72">
        <v>1555.1</v>
      </c>
      <c r="L919" s="75">
        <v>45744</v>
      </c>
      <c r="M919" s="72" t="str">
        <f>TEXT(Table157[[#This Row],[Billing_Date]],"YYYY")</f>
        <v>2025</v>
      </c>
      <c r="N919" s="72" t="s">
        <v>49</v>
      </c>
      <c r="O919" s="72">
        <f>IF(Table157[[#This Row],[Payment_Status]]="Paid",1,0)</f>
        <v>0</v>
      </c>
      <c r="P919" s="72">
        <f>IF(Table157[[#This Row],[Payment_Status]]="Unpaid",1,0)</f>
        <v>1</v>
      </c>
      <c r="Q919" s="72">
        <f>IF(Table157[[#This Row],[Payment_Status]]="Pending",1,0)</f>
        <v>0</v>
      </c>
      <c r="R919" s="72" t="s">
        <v>50</v>
      </c>
      <c r="S919" s="72" t="s">
        <v>39</v>
      </c>
      <c r="T919" s="76" t="s">
        <v>85</v>
      </c>
    </row>
    <row r="920" spans="5:20" x14ac:dyDescent="0.3">
      <c r="E920" s="71" t="s">
        <v>1813</v>
      </c>
      <c r="F920" s="72" t="s">
        <v>4900</v>
      </c>
      <c r="G920" s="72" t="s">
        <v>6904</v>
      </c>
      <c r="H920" s="72" t="s">
        <v>26</v>
      </c>
      <c r="I920" s="72" t="s">
        <v>8026</v>
      </c>
      <c r="J920" s="72" t="s">
        <v>8021</v>
      </c>
      <c r="K920" s="72">
        <v>2037.97</v>
      </c>
      <c r="L920" s="75">
        <v>45767</v>
      </c>
      <c r="M920" s="72" t="str">
        <f>TEXT(Table157[[#This Row],[Billing_Date]],"YYYY")</f>
        <v>2025</v>
      </c>
      <c r="N920" s="72" t="s">
        <v>37</v>
      </c>
      <c r="O920" s="72">
        <f>IF(Table157[[#This Row],[Payment_Status]]="Paid",1,0)</f>
        <v>0</v>
      </c>
      <c r="P920" s="72">
        <f>IF(Table157[[#This Row],[Payment_Status]]="Unpaid",1,0)</f>
        <v>0</v>
      </c>
      <c r="Q920" s="72">
        <f>IF(Table157[[#This Row],[Payment_Status]]="Pending",1,0)</f>
        <v>1</v>
      </c>
      <c r="R920" s="72" t="s">
        <v>58</v>
      </c>
      <c r="S920" s="72" t="s">
        <v>30</v>
      </c>
      <c r="T920" s="76" t="s">
        <v>85</v>
      </c>
    </row>
    <row r="921" spans="5:20" x14ac:dyDescent="0.3">
      <c r="E921" s="71" t="s">
        <v>3925</v>
      </c>
      <c r="F921" s="72" t="s">
        <v>4901</v>
      </c>
      <c r="G921" s="72" t="s">
        <v>6905</v>
      </c>
      <c r="H921" s="72" t="s">
        <v>26</v>
      </c>
      <c r="I921" s="72" t="s">
        <v>8030</v>
      </c>
      <c r="J921" s="72" t="s">
        <v>8023</v>
      </c>
      <c r="K921" s="72">
        <v>2288.6999999999998</v>
      </c>
      <c r="L921" s="75">
        <v>45856</v>
      </c>
      <c r="M921" s="72" t="str">
        <f>TEXT(Table157[[#This Row],[Billing_Date]],"YYYY")</f>
        <v>2025</v>
      </c>
      <c r="N921" s="72" t="s">
        <v>37</v>
      </c>
      <c r="O921" s="72">
        <f>IF(Table157[[#This Row],[Payment_Status]]="Paid",1,0)</f>
        <v>0</v>
      </c>
      <c r="P921" s="72">
        <f>IF(Table157[[#This Row],[Payment_Status]]="Unpaid",1,0)</f>
        <v>0</v>
      </c>
      <c r="Q921" s="72">
        <f>IF(Table157[[#This Row],[Payment_Status]]="Pending",1,0)</f>
        <v>1</v>
      </c>
      <c r="R921" s="72" t="s">
        <v>29</v>
      </c>
      <c r="S921" s="72" t="s">
        <v>30</v>
      </c>
      <c r="T921" s="76" t="s">
        <v>31</v>
      </c>
    </row>
    <row r="922" spans="5:20" x14ac:dyDescent="0.3">
      <c r="E922" s="71" t="s">
        <v>1817</v>
      </c>
      <c r="F922" s="72" t="s">
        <v>4902</v>
      </c>
      <c r="G922" s="72" t="s">
        <v>6906</v>
      </c>
      <c r="H922" s="72" t="s">
        <v>26</v>
      </c>
      <c r="I922" s="72" t="s">
        <v>8027</v>
      </c>
      <c r="J922" s="72" t="s">
        <v>8022</v>
      </c>
      <c r="K922" s="72">
        <v>1858.96</v>
      </c>
      <c r="L922" s="75">
        <v>45850</v>
      </c>
      <c r="M922" s="72" t="str">
        <f>TEXT(Table157[[#This Row],[Billing_Date]],"YYYY")</f>
        <v>2025</v>
      </c>
      <c r="N922" s="72" t="s">
        <v>49</v>
      </c>
      <c r="O922" s="72">
        <f>IF(Table157[[#This Row],[Payment_Status]]="Paid",1,0)</f>
        <v>0</v>
      </c>
      <c r="P922" s="72">
        <f>IF(Table157[[#This Row],[Payment_Status]]="Unpaid",1,0)</f>
        <v>1</v>
      </c>
      <c r="Q922" s="72">
        <f>IF(Table157[[#This Row],[Payment_Status]]="Pending",1,0)</f>
        <v>0</v>
      </c>
      <c r="R922" s="72" t="s">
        <v>58</v>
      </c>
      <c r="S922" s="72" t="s">
        <v>39</v>
      </c>
      <c r="T922" s="76" t="s">
        <v>85</v>
      </c>
    </row>
    <row r="923" spans="5:20" x14ac:dyDescent="0.3">
      <c r="E923" s="71" t="s">
        <v>1819</v>
      </c>
      <c r="F923" s="72" t="s">
        <v>4903</v>
      </c>
      <c r="G923" s="72" t="s">
        <v>6907</v>
      </c>
      <c r="H923" s="72" t="s">
        <v>30</v>
      </c>
      <c r="I923" s="72" t="s">
        <v>8025</v>
      </c>
      <c r="J923" s="72" t="s">
        <v>8020</v>
      </c>
      <c r="K923" s="72">
        <v>949.1</v>
      </c>
      <c r="L923" s="75">
        <v>45812</v>
      </c>
      <c r="M923" s="72" t="str">
        <f>TEXT(Table157[[#This Row],[Billing_Date]],"YYYY")</f>
        <v>2025</v>
      </c>
      <c r="N923" s="72" t="s">
        <v>49</v>
      </c>
      <c r="O923" s="72">
        <f>IF(Table157[[#This Row],[Payment_Status]]="Paid",1,0)</f>
        <v>0</v>
      </c>
      <c r="P923" s="72">
        <f>IF(Table157[[#This Row],[Payment_Status]]="Unpaid",1,0)</f>
        <v>1</v>
      </c>
      <c r="Q923" s="72">
        <f>IF(Table157[[#This Row],[Payment_Status]]="Pending",1,0)</f>
        <v>0</v>
      </c>
      <c r="R923" s="72" t="s">
        <v>50</v>
      </c>
      <c r="S923" s="72" t="s">
        <v>44</v>
      </c>
      <c r="T923" s="76" t="s">
        <v>31</v>
      </c>
    </row>
    <row r="924" spans="5:20" x14ac:dyDescent="0.3">
      <c r="E924" s="71" t="s">
        <v>1821</v>
      </c>
      <c r="F924" s="72" t="s">
        <v>4904</v>
      </c>
      <c r="G924" s="72" t="s">
        <v>6908</v>
      </c>
      <c r="H924" s="72" t="s">
        <v>26</v>
      </c>
      <c r="I924" s="72" t="s">
        <v>8026</v>
      </c>
      <c r="J924" s="72" t="s">
        <v>8021</v>
      </c>
      <c r="K924" s="72">
        <v>536.42999999999995</v>
      </c>
      <c r="L924" s="75">
        <v>45590</v>
      </c>
      <c r="M924" s="72" t="str">
        <f>TEXT(Table157[[#This Row],[Billing_Date]],"YYYY")</f>
        <v>2024</v>
      </c>
      <c r="N924" s="72" t="s">
        <v>28</v>
      </c>
      <c r="O924" s="72">
        <f>IF(Table157[[#This Row],[Payment_Status]]="Paid",1,0)</f>
        <v>1</v>
      </c>
      <c r="P924" s="72">
        <f>IF(Table157[[#This Row],[Payment_Status]]="Unpaid",1,0)</f>
        <v>0</v>
      </c>
      <c r="Q924" s="72">
        <f>IF(Table157[[#This Row],[Payment_Status]]="Pending",1,0)</f>
        <v>0</v>
      </c>
      <c r="R924" s="72" t="s">
        <v>29</v>
      </c>
      <c r="S924" s="72" t="s">
        <v>39</v>
      </c>
      <c r="T924" s="76" t="s">
        <v>45</v>
      </c>
    </row>
    <row r="925" spans="5:20" x14ac:dyDescent="0.3">
      <c r="E925" s="71" t="s">
        <v>690</v>
      </c>
      <c r="F925" s="72" t="s">
        <v>4905</v>
      </c>
      <c r="G925" s="72" t="s">
        <v>6909</v>
      </c>
      <c r="H925" s="72" t="s">
        <v>26</v>
      </c>
      <c r="I925" s="72" t="s">
        <v>8026</v>
      </c>
      <c r="J925" s="72" t="s">
        <v>8021</v>
      </c>
      <c r="K925" s="72">
        <v>1955.38</v>
      </c>
      <c r="L925" s="75">
        <v>45804</v>
      </c>
      <c r="M925" s="72" t="str">
        <f>TEXT(Table157[[#This Row],[Billing_Date]],"YYYY")</f>
        <v>2025</v>
      </c>
      <c r="N925" s="72" t="s">
        <v>49</v>
      </c>
      <c r="O925" s="72">
        <f>IF(Table157[[#This Row],[Payment_Status]]="Paid",1,0)</f>
        <v>0</v>
      </c>
      <c r="P925" s="72">
        <f>IF(Table157[[#This Row],[Payment_Status]]="Unpaid",1,0)</f>
        <v>1</v>
      </c>
      <c r="Q925" s="72">
        <f>IF(Table157[[#This Row],[Payment_Status]]="Pending",1,0)</f>
        <v>0</v>
      </c>
      <c r="R925" s="72" t="s">
        <v>38</v>
      </c>
      <c r="S925" s="72" t="s">
        <v>44</v>
      </c>
      <c r="T925" s="76" t="s">
        <v>31</v>
      </c>
    </row>
    <row r="926" spans="5:20" x14ac:dyDescent="0.3">
      <c r="E926" s="71" t="s">
        <v>1825</v>
      </c>
      <c r="F926" s="72" t="s">
        <v>4906</v>
      </c>
      <c r="G926" s="72" t="s">
        <v>6910</v>
      </c>
      <c r="H926" s="72" t="s">
        <v>26</v>
      </c>
      <c r="I926" s="72" t="s">
        <v>8028</v>
      </c>
      <c r="J926" s="72" t="s">
        <v>8022</v>
      </c>
      <c r="K926" s="72">
        <v>325.92</v>
      </c>
      <c r="L926" s="75">
        <v>45680</v>
      </c>
      <c r="M926" s="72" t="str">
        <f>TEXT(Table157[[#This Row],[Billing_Date]],"YYYY")</f>
        <v>2025</v>
      </c>
      <c r="N926" s="72" t="s">
        <v>28</v>
      </c>
      <c r="O926" s="72">
        <f>IF(Table157[[#This Row],[Payment_Status]]="Paid",1,0)</f>
        <v>1</v>
      </c>
      <c r="P926" s="72">
        <f>IF(Table157[[#This Row],[Payment_Status]]="Unpaid",1,0)</f>
        <v>0</v>
      </c>
      <c r="Q926" s="72">
        <f>IF(Table157[[#This Row],[Payment_Status]]="Pending",1,0)</f>
        <v>0</v>
      </c>
      <c r="R926" s="72" t="s">
        <v>43</v>
      </c>
      <c r="S926" s="72" t="s">
        <v>39</v>
      </c>
      <c r="T926" s="76" t="s">
        <v>63</v>
      </c>
    </row>
    <row r="927" spans="5:20" x14ac:dyDescent="0.3">
      <c r="E927" s="71" t="s">
        <v>1827</v>
      </c>
      <c r="F927" s="72" t="s">
        <v>4907</v>
      </c>
      <c r="G927" s="72" t="s">
        <v>6911</v>
      </c>
      <c r="H927" s="72" t="s">
        <v>30</v>
      </c>
      <c r="I927" s="72" t="s">
        <v>8026</v>
      </c>
      <c r="J927" s="72" t="s">
        <v>8021</v>
      </c>
      <c r="K927" s="72">
        <v>1440.38</v>
      </c>
      <c r="L927" s="75">
        <v>45795</v>
      </c>
      <c r="M927" s="72" t="str">
        <f>TEXT(Table157[[#This Row],[Billing_Date]],"YYYY")</f>
        <v>2025</v>
      </c>
      <c r="N927" s="72" t="s">
        <v>28</v>
      </c>
      <c r="O927" s="72">
        <f>IF(Table157[[#This Row],[Payment_Status]]="Paid",1,0)</f>
        <v>1</v>
      </c>
      <c r="P927" s="72">
        <f>IF(Table157[[#This Row],[Payment_Status]]="Unpaid",1,0)</f>
        <v>0</v>
      </c>
      <c r="Q927" s="72">
        <f>IF(Table157[[#This Row],[Payment_Status]]="Pending",1,0)</f>
        <v>0</v>
      </c>
      <c r="R927" s="72" t="s">
        <v>50</v>
      </c>
      <c r="S927" s="72" t="s">
        <v>30</v>
      </c>
      <c r="T927" s="76" t="s">
        <v>51</v>
      </c>
    </row>
    <row r="928" spans="5:20" x14ac:dyDescent="0.3">
      <c r="E928" s="71" t="s">
        <v>734</v>
      </c>
      <c r="F928" s="72" t="s">
        <v>4908</v>
      </c>
      <c r="G928" s="72" t="s">
        <v>6912</v>
      </c>
      <c r="H928" s="72" t="s">
        <v>35</v>
      </c>
      <c r="I928" s="72" t="s">
        <v>8030</v>
      </c>
      <c r="J928" s="72" t="s">
        <v>8023</v>
      </c>
      <c r="K928" s="72">
        <v>889.32</v>
      </c>
      <c r="L928" s="75">
        <v>45571</v>
      </c>
      <c r="M928" s="72" t="str">
        <f>TEXT(Table157[[#This Row],[Billing_Date]],"YYYY")</f>
        <v>2024</v>
      </c>
      <c r="N928" s="72" t="s">
        <v>28</v>
      </c>
      <c r="O928" s="72">
        <f>IF(Table157[[#This Row],[Payment_Status]]="Paid",1,0)</f>
        <v>1</v>
      </c>
      <c r="P928" s="72">
        <f>IF(Table157[[#This Row],[Payment_Status]]="Unpaid",1,0)</f>
        <v>0</v>
      </c>
      <c r="Q928" s="72">
        <f>IF(Table157[[#This Row],[Payment_Status]]="Pending",1,0)</f>
        <v>0</v>
      </c>
      <c r="R928" s="72" t="s">
        <v>50</v>
      </c>
      <c r="S928" s="72" t="s">
        <v>44</v>
      </c>
      <c r="T928" s="76" t="s">
        <v>63</v>
      </c>
    </row>
    <row r="929" spans="5:20" x14ac:dyDescent="0.3">
      <c r="E929" s="71" t="s">
        <v>1831</v>
      </c>
      <c r="F929" s="72" t="s">
        <v>4909</v>
      </c>
      <c r="G929" s="72" t="s">
        <v>6913</v>
      </c>
      <c r="H929" s="72" t="s">
        <v>35</v>
      </c>
      <c r="I929" s="72" t="s">
        <v>8030</v>
      </c>
      <c r="J929" s="72" t="s">
        <v>8023</v>
      </c>
      <c r="K929" s="72">
        <v>909.24</v>
      </c>
      <c r="L929" s="75">
        <v>45726</v>
      </c>
      <c r="M929" s="72" t="str">
        <f>TEXT(Table157[[#This Row],[Billing_Date]],"YYYY")</f>
        <v>2025</v>
      </c>
      <c r="N929" s="72" t="s">
        <v>49</v>
      </c>
      <c r="O929" s="72">
        <f>IF(Table157[[#This Row],[Payment_Status]]="Paid",1,0)</f>
        <v>0</v>
      </c>
      <c r="P929" s="72">
        <f>IF(Table157[[#This Row],[Payment_Status]]="Unpaid",1,0)</f>
        <v>1</v>
      </c>
      <c r="Q929" s="72">
        <f>IF(Table157[[#This Row],[Payment_Status]]="Pending",1,0)</f>
        <v>0</v>
      </c>
      <c r="R929" s="72" t="s">
        <v>43</v>
      </c>
      <c r="S929" s="72" t="s">
        <v>30</v>
      </c>
      <c r="T929" s="76" t="s">
        <v>63</v>
      </c>
    </row>
    <row r="930" spans="5:20" x14ac:dyDescent="0.3">
      <c r="E930" s="71" t="s">
        <v>1833</v>
      </c>
      <c r="F930" s="72" t="s">
        <v>4910</v>
      </c>
      <c r="G930" s="72" t="s">
        <v>6914</v>
      </c>
      <c r="H930" s="72" t="s">
        <v>35</v>
      </c>
      <c r="I930" s="72" t="s">
        <v>8026</v>
      </c>
      <c r="J930" s="72" t="s">
        <v>8021</v>
      </c>
      <c r="K930" s="72">
        <v>859.54</v>
      </c>
      <c r="L930" s="75">
        <v>45646</v>
      </c>
      <c r="M930" s="72" t="str">
        <f>TEXT(Table157[[#This Row],[Billing_Date]],"YYYY")</f>
        <v>2024</v>
      </c>
      <c r="N930" s="72" t="s">
        <v>28</v>
      </c>
      <c r="O930" s="72">
        <f>IF(Table157[[#This Row],[Payment_Status]]="Paid",1,0)</f>
        <v>1</v>
      </c>
      <c r="P930" s="72">
        <f>IF(Table157[[#This Row],[Payment_Status]]="Unpaid",1,0)</f>
        <v>0</v>
      </c>
      <c r="Q930" s="72">
        <f>IF(Table157[[#This Row],[Payment_Status]]="Pending",1,0)</f>
        <v>0</v>
      </c>
      <c r="R930" s="72" t="s">
        <v>43</v>
      </c>
      <c r="S930" s="72" t="s">
        <v>44</v>
      </c>
      <c r="T930" s="76" t="s">
        <v>45</v>
      </c>
    </row>
    <row r="931" spans="5:20" x14ac:dyDescent="0.3">
      <c r="E931" s="71" t="s">
        <v>1172</v>
      </c>
      <c r="F931" s="72" t="s">
        <v>4911</v>
      </c>
      <c r="G931" s="72" t="s">
        <v>6915</v>
      </c>
      <c r="H931" s="72" t="s">
        <v>35</v>
      </c>
      <c r="I931" s="72" t="s">
        <v>8027</v>
      </c>
      <c r="J931" s="72" t="s">
        <v>8022</v>
      </c>
      <c r="K931" s="72">
        <v>1785.65</v>
      </c>
      <c r="L931" s="75">
        <v>45664</v>
      </c>
      <c r="M931" s="72" t="str">
        <f>TEXT(Table157[[#This Row],[Billing_Date]],"YYYY")</f>
        <v>2025</v>
      </c>
      <c r="N931" s="72" t="s">
        <v>37</v>
      </c>
      <c r="O931" s="72">
        <f>IF(Table157[[#This Row],[Payment_Status]]="Paid",1,0)</f>
        <v>0</v>
      </c>
      <c r="P931" s="72">
        <f>IF(Table157[[#This Row],[Payment_Status]]="Unpaid",1,0)</f>
        <v>0</v>
      </c>
      <c r="Q931" s="72">
        <f>IF(Table157[[#This Row],[Payment_Status]]="Pending",1,0)</f>
        <v>1</v>
      </c>
      <c r="R931" s="72" t="s">
        <v>50</v>
      </c>
      <c r="S931" s="72" t="s">
        <v>44</v>
      </c>
      <c r="T931" s="76" t="s">
        <v>31</v>
      </c>
    </row>
    <row r="932" spans="5:20" x14ac:dyDescent="0.3">
      <c r="E932" s="71" t="s">
        <v>1837</v>
      </c>
      <c r="F932" s="72" t="s">
        <v>4912</v>
      </c>
      <c r="G932" s="72" t="s">
        <v>6916</v>
      </c>
      <c r="H932" s="72" t="s">
        <v>30</v>
      </c>
      <c r="I932" s="72" t="s">
        <v>8027</v>
      </c>
      <c r="J932" s="72" t="s">
        <v>8022</v>
      </c>
      <c r="K932" s="72">
        <v>1383.26</v>
      </c>
      <c r="L932" s="75">
        <v>45838</v>
      </c>
      <c r="M932" s="72" t="str">
        <f>TEXT(Table157[[#This Row],[Billing_Date]],"YYYY")</f>
        <v>2025</v>
      </c>
      <c r="N932" s="72" t="s">
        <v>28</v>
      </c>
      <c r="O932" s="72">
        <f>IF(Table157[[#This Row],[Payment_Status]]="Paid",1,0)</f>
        <v>1</v>
      </c>
      <c r="P932" s="72">
        <f>IF(Table157[[#This Row],[Payment_Status]]="Unpaid",1,0)</f>
        <v>0</v>
      </c>
      <c r="Q932" s="72">
        <f>IF(Table157[[#This Row],[Payment_Status]]="Pending",1,0)</f>
        <v>0</v>
      </c>
      <c r="R932" s="72" t="s">
        <v>43</v>
      </c>
      <c r="S932" s="72" t="s">
        <v>44</v>
      </c>
      <c r="T932" s="76" t="s">
        <v>31</v>
      </c>
    </row>
    <row r="933" spans="5:20" x14ac:dyDescent="0.3">
      <c r="E933" s="71" t="s">
        <v>1839</v>
      </c>
      <c r="F933" s="72" t="s">
        <v>4913</v>
      </c>
      <c r="G933" s="72" t="s">
        <v>6917</v>
      </c>
      <c r="H933" s="72" t="s">
        <v>30</v>
      </c>
      <c r="I933" s="72" t="s">
        <v>8028</v>
      </c>
      <c r="J933" s="72" t="s">
        <v>8022</v>
      </c>
      <c r="K933" s="72">
        <v>2426.13</v>
      </c>
      <c r="L933" s="75">
        <v>45629</v>
      </c>
      <c r="M933" s="72" t="str">
        <f>TEXT(Table157[[#This Row],[Billing_Date]],"YYYY")</f>
        <v>2024</v>
      </c>
      <c r="N933" s="72" t="s">
        <v>28</v>
      </c>
      <c r="O933" s="72">
        <f>IF(Table157[[#This Row],[Payment_Status]]="Paid",1,0)</f>
        <v>1</v>
      </c>
      <c r="P933" s="72">
        <f>IF(Table157[[#This Row],[Payment_Status]]="Unpaid",1,0)</f>
        <v>0</v>
      </c>
      <c r="Q933" s="72">
        <f>IF(Table157[[#This Row],[Payment_Status]]="Pending",1,0)</f>
        <v>0</v>
      </c>
      <c r="R933" s="72" t="s">
        <v>50</v>
      </c>
      <c r="S933" s="72" t="s">
        <v>39</v>
      </c>
      <c r="T933" s="76" t="s">
        <v>63</v>
      </c>
    </row>
    <row r="934" spans="5:20" x14ac:dyDescent="0.3">
      <c r="E934" s="71" t="s">
        <v>1841</v>
      </c>
      <c r="F934" s="72" t="s">
        <v>4914</v>
      </c>
      <c r="G934" s="72" t="s">
        <v>6918</v>
      </c>
      <c r="H934" s="72" t="s">
        <v>30</v>
      </c>
      <c r="I934" s="72" t="s">
        <v>8031</v>
      </c>
      <c r="J934" s="72" t="s">
        <v>8024</v>
      </c>
      <c r="K934" s="72">
        <v>2186.9</v>
      </c>
      <c r="L934" s="75">
        <v>45688</v>
      </c>
      <c r="M934" s="72" t="str">
        <f>TEXT(Table157[[#This Row],[Billing_Date]],"YYYY")</f>
        <v>2025</v>
      </c>
      <c r="N934" s="72" t="s">
        <v>28</v>
      </c>
      <c r="O934" s="72">
        <f>IF(Table157[[#This Row],[Payment_Status]]="Paid",1,0)</f>
        <v>1</v>
      </c>
      <c r="P934" s="72">
        <f>IF(Table157[[#This Row],[Payment_Status]]="Unpaid",1,0)</f>
        <v>0</v>
      </c>
      <c r="Q934" s="72">
        <f>IF(Table157[[#This Row],[Payment_Status]]="Pending",1,0)</f>
        <v>0</v>
      </c>
      <c r="R934" s="72" t="s">
        <v>50</v>
      </c>
      <c r="S934" s="72" t="s">
        <v>39</v>
      </c>
      <c r="T934" s="76" t="s">
        <v>63</v>
      </c>
    </row>
    <row r="935" spans="5:20" x14ac:dyDescent="0.3">
      <c r="E935" s="71" t="s">
        <v>1843</v>
      </c>
      <c r="F935" s="72" t="s">
        <v>4915</v>
      </c>
      <c r="G935" s="72" t="s">
        <v>6919</v>
      </c>
      <c r="H935" s="72" t="s">
        <v>35</v>
      </c>
      <c r="I935" s="72" t="s">
        <v>8026</v>
      </c>
      <c r="J935" s="72" t="s">
        <v>8021</v>
      </c>
      <c r="K935" s="72">
        <v>836.95</v>
      </c>
      <c r="L935" s="75">
        <v>45621</v>
      </c>
      <c r="M935" s="72" t="str">
        <f>TEXT(Table157[[#This Row],[Billing_Date]],"YYYY")</f>
        <v>2024</v>
      </c>
      <c r="N935" s="72" t="s">
        <v>28</v>
      </c>
      <c r="O935" s="72">
        <f>IF(Table157[[#This Row],[Payment_Status]]="Paid",1,0)</f>
        <v>1</v>
      </c>
      <c r="P935" s="72">
        <f>IF(Table157[[#This Row],[Payment_Status]]="Unpaid",1,0)</f>
        <v>0</v>
      </c>
      <c r="Q935" s="72">
        <f>IF(Table157[[#This Row],[Payment_Status]]="Pending",1,0)</f>
        <v>0</v>
      </c>
      <c r="R935" s="72" t="s">
        <v>43</v>
      </c>
      <c r="S935" s="72" t="s">
        <v>39</v>
      </c>
      <c r="T935" s="76" t="s">
        <v>45</v>
      </c>
    </row>
    <row r="936" spans="5:20" x14ac:dyDescent="0.3">
      <c r="E936" s="71" t="s">
        <v>1845</v>
      </c>
      <c r="F936" s="72" t="s">
        <v>4916</v>
      </c>
      <c r="G936" s="72" t="s">
        <v>6920</v>
      </c>
      <c r="H936" s="72" t="s">
        <v>26</v>
      </c>
      <c r="I936" s="72" t="s">
        <v>8027</v>
      </c>
      <c r="J936" s="72" t="s">
        <v>8022</v>
      </c>
      <c r="K936" s="72">
        <v>174.77</v>
      </c>
      <c r="L936" s="75">
        <v>45657</v>
      </c>
      <c r="M936" s="72" t="str">
        <f>TEXT(Table157[[#This Row],[Billing_Date]],"YYYY")</f>
        <v>2024</v>
      </c>
      <c r="N936" s="72" t="s">
        <v>28</v>
      </c>
      <c r="O936" s="72">
        <f>IF(Table157[[#This Row],[Payment_Status]]="Paid",1,0)</f>
        <v>1</v>
      </c>
      <c r="P936" s="72">
        <f>IF(Table157[[#This Row],[Payment_Status]]="Unpaid",1,0)</f>
        <v>0</v>
      </c>
      <c r="Q936" s="72">
        <f>IF(Table157[[#This Row],[Payment_Status]]="Pending",1,0)</f>
        <v>0</v>
      </c>
      <c r="R936" s="72" t="s">
        <v>58</v>
      </c>
      <c r="S936" s="72" t="s">
        <v>39</v>
      </c>
      <c r="T936" s="76" t="s">
        <v>85</v>
      </c>
    </row>
    <row r="937" spans="5:20" x14ac:dyDescent="0.3">
      <c r="E937" s="71" t="s">
        <v>1847</v>
      </c>
      <c r="F937" s="72" t="s">
        <v>4917</v>
      </c>
      <c r="G937" s="72" t="s">
        <v>6921</v>
      </c>
      <c r="H937" s="72" t="s">
        <v>35</v>
      </c>
      <c r="I937" s="72" t="s">
        <v>8030</v>
      </c>
      <c r="J937" s="72" t="s">
        <v>8023</v>
      </c>
      <c r="K937" s="72">
        <v>3419.45</v>
      </c>
      <c r="L937" s="75">
        <v>45732</v>
      </c>
      <c r="M937" s="72" t="str">
        <f>TEXT(Table157[[#This Row],[Billing_Date]],"YYYY")</f>
        <v>2025</v>
      </c>
      <c r="N937" s="72" t="s">
        <v>37</v>
      </c>
      <c r="O937" s="72">
        <f>IF(Table157[[#This Row],[Payment_Status]]="Paid",1,0)</f>
        <v>0</v>
      </c>
      <c r="P937" s="72">
        <f>IF(Table157[[#This Row],[Payment_Status]]="Unpaid",1,0)</f>
        <v>0</v>
      </c>
      <c r="Q937" s="72">
        <f>IF(Table157[[#This Row],[Payment_Status]]="Pending",1,0)</f>
        <v>1</v>
      </c>
      <c r="R937" s="72" t="s">
        <v>43</v>
      </c>
      <c r="S937" s="72" t="s">
        <v>39</v>
      </c>
      <c r="T937" s="76" t="s">
        <v>51</v>
      </c>
    </row>
    <row r="938" spans="5:20" x14ac:dyDescent="0.3">
      <c r="E938" s="71" t="s">
        <v>3719</v>
      </c>
      <c r="F938" s="72" t="s">
        <v>4918</v>
      </c>
      <c r="G938" s="72" t="s">
        <v>6922</v>
      </c>
      <c r="H938" s="72" t="s">
        <v>26</v>
      </c>
      <c r="I938" s="72" t="s">
        <v>8025</v>
      </c>
      <c r="J938" s="72" t="s">
        <v>8020</v>
      </c>
      <c r="K938" s="72">
        <v>2236.16</v>
      </c>
      <c r="L938" s="75">
        <v>45848</v>
      </c>
      <c r="M938" s="72" t="str">
        <f>TEXT(Table157[[#This Row],[Billing_Date]],"YYYY")</f>
        <v>2025</v>
      </c>
      <c r="N938" s="72" t="s">
        <v>28</v>
      </c>
      <c r="O938" s="72">
        <f>IF(Table157[[#This Row],[Payment_Status]]="Paid",1,0)</f>
        <v>1</v>
      </c>
      <c r="P938" s="72">
        <f>IF(Table157[[#This Row],[Payment_Status]]="Unpaid",1,0)</f>
        <v>0</v>
      </c>
      <c r="Q938" s="72">
        <f>IF(Table157[[#This Row],[Payment_Status]]="Pending",1,0)</f>
        <v>0</v>
      </c>
      <c r="R938" s="72" t="s">
        <v>29</v>
      </c>
      <c r="S938" s="72" t="s">
        <v>44</v>
      </c>
      <c r="T938" s="76" t="s">
        <v>85</v>
      </c>
    </row>
    <row r="939" spans="5:20" x14ac:dyDescent="0.3">
      <c r="E939" s="71" t="s">
        <v>1851</v>
      </c>
      <c r="F939" s="72" t="s">
        <v>4919</v>
      </c>
      <c r="G939" s="72" t="s">
        <v>6923</v>
      </c>
      <c r="H939" s="72" t="s">
        <v>35</v>
      </c>
      <c r="I939" s="72" t="s">
        <v>8029</v>
      </c>
      <c r="J939" s="72" t="s">
        <v>8020</v>
      </c>
      <c r="K939" s="72">
        <v>871.42</v>
      </c>
      <c r="L939" s="75">
        <v>45855</v>
      </c>
      <c r="M939" s="72" t="str">
        <f>TEXT(Table157[[#This Row],[Billing_Date]],"YYYY")</f>
        <v>2025</v>
      </c>
      <c r="N939" s="72" t="s">
        <v>28</v>
      </c>
      <c r="O939" s="72">
        <f>IF(Table157[[#This Row],[Payment_Status]]="Paid",1,0)</f>
        <v>1</v>
      </c>
      <c r="P939" s="72">
        <f>IF(Table157[[#This Row],[Payment_Status]]="Unpaid",1,0)</f>
        <v>0</v>
      </c>
      <c r="Q939" s="72">
        <f>IF(Table157[[#This Row],[Payment_Status]]="Pending",1,0)</f>
        <v>0</v>
      </c>
      <c r="R939" s="72" t="s">
        <v>50</v>
      </c>
      <c r="S939" s="72" t="s">
        <v>30</v>
      </c>
      <c r="T939" s="76" t="s">
        <v>31</v>
      </c>
    </row>
    <row r="940" spans="5:20" x14ac:dyDescent="0.3">
      <c r="E940" s="71" t="s">
        <v>1853</v>
      </c>
      <c r="F940" s="72" t="s">
        <v>4920</v>
      </c>
      <c r="G940" s="72" t="s">
        <v>6924</v>
      </c>
      <c r="H940" s="72" t="s">
        <v>35</v>
      </c>
      <c r="I940" s="72" t="s">
        <v>8027</v>
      </c>
      <c r="J940" s="72" t="s">
        <v>8022</v>
      </c>
      <c r="K940" s="72">
        <v>455.41</v>
      </c>
      <c r="L940" s="75">
        <v>45745</v>
      </c>
      <c r="M940" s="72" t="str">
        <f>TEXT(Table157[[#This Row],[Billing_Date]],"YYYY")</f>
        <v>2025</v>
      </c>
      <c r="N940" s="72" t="s">
        <v>37</v>
      </c>
      <c r="O940" s="72">
        <f>IF(Table157[[#This Row],[Payment_Status]]="Paid",1,0)</f>
        <v>0</v>
      </c>
      <c r="P940" s="72">
        <f>IF(Table157[[#This Row],[Payment_Status]]="Unpaid",1,0)</f>
        <v>0</v>
      </c>
      <c r="Q940" s="72">
        <f>IF(Table157[[#This Row],[Payment_Status]]="Pending",1,0)</f>
        <v>1</v>
      </c>
      <c r="R940" s="72" t="s">
        <v>38</v>
      </c>
      <c r="S940" s="72" t="s">
        <v>39</v>
      </c>
      <c r="T940" s="76" t="s">
        <v>45</v>
      </c>
    </row>
    <row r="941" spans="5:20" x14ac:dyDescent="0.3">
      <c r="E941" s="71" t="s">
        <v>1855</v>
      </c>
      <c r="F941" s="72" t="s">
        <v>4921</v>
      </c>
      <c r="G941" s="72" t="s">
        <v>6925</v>
      </c>
      <c r="H941" s="72" t="s">
        <v>30</v>
      </c>
      <c r="I941" s="72" t="s">
        <v>8029</v>
      </c>
      <c r="J941" s="72" t="s">
        <v>8020</v>
      </c>
      <c r="K941" s="72">
        <v>1839.2</v>
      </c>
      <c r="L941" s="75">
        <v>45617</v>
      </c>
      <c r="M941" s="72" t="str">
        <f>TEXT(Table157[[#This Row],[Billing_Date]],"YYYY")</f>
        <v>2024</v>
      </c>
      <c r="N941" s="72" t="s">
        <v>49</v>
      </c>
      <c r="O941" s="72">
        <f>IF(Table157[[#This Row],[Payment_Status]]="Paid",1,0)</f>
        <v>0</v>
      </c>
      <c r="P941" s="72">
        <f>IF(Table157[[#This Row],[Payment_Status]]="Unpaid",1,0)</f>
        <v>1</v>
      </c>
      <c r="Q941" s="72">
        <f>IF(Table157[[#This Row],[Payment_Status]]="Pending",1,0)</f>
        <v>0</v>
      </c>
      <c r="R941" s="72" t="s">
        <v>29</v>
      </c>
      <c r="S941" s="72" t="s">
        <v>44</v>
      </c>
      <c r="T941" s="76" t="s">
        <v>85</v>
      </c>
    </row>
    <row r="942" spans="5:20" x14ac:dyDescent="0.3">
      <c r="E942" s="71" t="s">
        <v>1857</v>
      </c>
      <c r="F942" s="72" t="s">
        <v>4922</v>
      </c>
      <c r="G942" s="72" t="s">
        <v>6926</v>
      </c>
      <c r="H942" s="72" t="s">
        <v>30</v>
      </c>
      <c r="I942" s="72" t="s">
        <v>8025</v>
      </c>
      <c r="J942" s="72" t="s">
        <v>8020</v>
      </c>
      <c r="K942" s="72">
        <v>965.6</v>
      </c>
      <c r="L942" s="75">
        <v>45662</v>
      </c>
      <c r="M942" s="72" t="str">
        <f>TEXT(Table157[[#This Row],[Billing_Date]],"YYYY")</f>
        <v>2025</v>
      </c>
      <c r="N942" s="72" t="s">
        <v>37</v>
      </c>
      <c r="O942" s="72">
        <f>IF(Table157[[#This Row],[Payment_Status]]="Paid",1,0)</f>
        <v>0</v>
      </c>
      <c r="P942" s="72">
        <f>IF(Table157[[#This Row],[Payment_Status]]="Unpaid",1,0)</f>
        <v>0</v>
      </c>
      <c r="Q942" s="72">
        <f>IF(Table157[[#This Row],[Payment_Status]]="Pending",1,0)</f>
        <v>1</v>
      </c>
      <c r="R942" s="72" t="s">
        <v>58</v>
      </c>
      <c r="S942" s="72" t="s">
        <v>30</v>
      </c>
      <c r="T942" s="76" t="s">
        <v>85</v>
      </c>
    </row>
    <row r="943" spans="5:20" x14ac:dyDescent="0.3">
      <c r="E943" s="71" t="s">
        <v>1859</v>
      </c>
      <c r="F943" s="72" t="s">
        <v>4923</v>
      </c>
      <c r="G943" s="72" t="s">
        <v>6927</v>
      </c>
      <c r="H943" s="72" t="s">
        <v>35</v>
      </c>
      <c r="I943" s="72" t="s">
        <v>8031</v>
      </c>
      <c r="J943" s="72" t="s">
        <v>8024</v>
      </c>
      <c r="K943" s="72">
        <v>804.83</v>
      </c>
      <c r="L943" s="75">
        <v>45772</v>
      </c>
      <c r="M943" s="72" t="str">
        <f>TEXT(Table157[[#This Row],[Billing_Date]],"YYYY")</f>
        <v>2025</v>
      </c>
      <c r="N943" s="72" t="s">
        <v>28</v>
      </c>
      <c r="O943" s="72">
        <f>IF(Table157[[#This Row],[Payment_Status]]="Paid",1,0)</f>
        <v>1</v>
      </c>
      <c r="P943" s="72">
        <f>IF(Table157[[#This Row],[Payment_Status]]="Unpaid",1,0)</f>
        <v>0</v>
      </c>
      <c r="Q943" s="72">
        <f>IF(Table157[[#This Row],[Payment_Status]]="Pending",1,0)</f>
        <v>0</v>
      </c>
      <c r="R943" s="72" t="s">
        <v>38</v>
      </c>
      <c r="S943" s="72" t="s">
        <v>44</v>
      </c>
      <c r="T943" s="76" t="s">
        <v>51</v>
      </c>
    </row>
    <row r="944" spans="5:20" x14ac:dyDescent="0.3">
      <c r="E944" s="71" t="s">
        <v>1861</v>
      </c>
      <c r="F944" s="72" t="s">
        <v>4924</v>
      </c>
      <c r="G944" s="72" t="s">
        <v>6928</v>
      </c>
      <c r="H944" s="72" t="s">
        <v>26</v>
      </c>
      <c r="I944" s="72" t="s">
        <v>8030</v>
      </c>
      <c r="J944" s="72" t="s">
        <v>8023</v>
      </c>
      <c r="K944" s="72">
        <v>2220.54</v>
      </c>
      <c r="L944" s="75">
        <v>45712</v>
      </c>
      <c r="M944" s="72" t="str">
        <f>TEXT(Table157[[#This Row],[Billing_Date]],"YYYY")</f>
        <v>2025</v>
      </c>
      <c r="N944" s="72" t="s">
        <v>28</v>
      </c>
      <c r="O944" s="72">
        <f>IF(Table157[[#This Row],[Payment_Status]]="Paid",1,0)</f>
        <v>1</v>
      </c>
      <c r="P944" s="72">
        <f>IF(Table157[[#This Row],[Payment_Status]]="Unpaid",1,0)</f>
        <v>0</v>
      </c>
      <c r="Q944" s="72">
        <f>IF(Table157[[#This Row],[Payment_Status]]="Pending",1,0)</f>
        <v>0</v>
      </c>
      <c r="R944" s="72" t="s">
        <v>43</v>
      </c>
      <c r="S944" s="72" t="s">
        <v>30</v>
      </c>
      <c r="T944" s="76" t="s">
        <v>63</v>
      </c>
    </row>
    <row r="945" spans="5:20" x14ac:dyDescent="0.3">
      <c r="E945" s="71" t="s">
        <v>1863</v>
      </c>
      <c r="F945" s="72" t="s">
        <v>4925</v>
      </c>
      <c r="G945" s="72" t="s">
        <v>6929</v>
      </c>
      <c r="H945" s="72" t="s">
        <v>30</v>
      </c>
      <c r="I945" s="72" t="s">
        <v>8030</v>
      </c>
      <c r="J945" s="72" t="s">
        <v>8023</v>
      </c>
      <c r="K945" s="72">
        <v>1913.21</v>
      </c>
      <c r="L945" s="75">
        <v>45830</v>
      </c>
      <c r="M945" s="72" t="str">
        <f>TEXT(Table157[[#This Row],[Billing_Date]],"YYYY")</f>
        <v>2025</v>
      </c>
      <c r="N945" s="72" t="s">
        <v>37</v>
      </c>
      <c r="O945" s="72">
        <f>IF(Table157[[#This Row],[Payment_Status]]="Paid",1,0)</f>
        <v>0</v>
      </c>
      <c r="P945" s="72">
        <f>IF(Table157[[#This Row],[Payment_Status]]="Unpaid",1,0)</f>
        <v>0</v>
      </c>
      <c r="Q945" s="72">
        <f>IF(Table157[[#This Row],[Payment_Status]]="Pending",1,0)</f>
        <v>1</v>
      </c>
      <c r="R945" s="72" t="s">
        <v>50</v>
      </c>
      <c r="S945" s="72" t="s">
        <v>30</v>
      </c>
      <c r="T945" s="76" t="s">
        <v>63</v>
      </c>
    </row>
    <row r="946" spans="5:20" x14ac:dyDescent="0.3">
      <c r="E946" s="71" t="s">
        <v>1865</v>
      </c>
      <c r="F946" s="72" t="s">
        <v>4926</v>
      </c>
      <c r="G946" s="72" t="s">
        <v>6930</v>
      </c>
      <c r="H946" s="72" t="s">
        <v>35</v>
      </c>
      <c r="I946" s="72" t="s">
        <v>8031</v>
      </c>
      <c r="J946" s="72" t="s">
        <v>8024</v>
      </c>
      <c r="K946" s="72">
        <v>2437.15</v>
      </c>
      <c r="L946" s="75">
        <v>45564</v>
      </c>
      <c r="M946" s="72" t="str">
        <f>TEXT(Table157[[#This Row],[Billing_Date]],"YYYY")</f>
        <v>2024</v>
      </c>
      <c r="N946" s="72" t="s">
        <v>37</v>
      </c>
      <c r="O946" s="72">
        <f>IF(Table157[[#This Row],[Payment_Status]]="Paid",1,0)</f>
        <v>0</v>
      </c>
      <c r="P946" s="72">
        <f>IF(Table157[[#This Row],[Payment_Status]]="Unpaid",1,0)</f>
        <v>0</v>
      </c>
      <c r="Q946" s="72">
        <f>IF(Table157[[#This Row],[Payment_Status]]="Pending",1,0)</f>
        <v>1</v>
      </c>
      <c r="R946" s="72" t="s">
        <v>38</v>
      </c>
      <c r="S946" s="72" t="s">
        <v>44</v>
      </c>
      <c r="T946" s="76" t="s">
        <v>63</v>
      </c>
    </row>
    <row r="947" spans="5:20" x14ac:dyDescent="0.3">
      <c r="E947" s="71" t="s">
        <v>578</v>
      </c>
      <c r="F947" s="72" t="s">
        <v>4927</v>
      </c>
      <c r="G947" s="72" t="s">
        <v>6931</v>
      </c>
      <c r="H947" s="72" t="s">
        <v>35</v>
      </c>
      <c r="I947" s="72" t="s">
        <v>8031</v>
      </c>
      <c r="J947" s="72" t="s">
        <v>8024</v>
      </c>
      <c r="K947" s="72">
        <v>97.88</v>
      </c>
      <c r="L947" s="75">
        <v>45821</v>
      </c>
      <c r="M947" s="72" t="str">
        <f>TEXT(Table157[[#This Row],[Billing_Date]],"YYYY")</f>
        <v>2025</v>
      </c>
      <c r="N947" s="72" t="s">
        <v>28</v>
      </c>
      <c r="O947" s="72">
        <f>IF(Table157[[#This Row],[Payment_Status]]="Paid",1,0)</f>
        <v>1</v>
      </c>
      <c r="P947" s="72">
        <f>IF(Table157[[#This Row],[Payment_Status]]="Unpaid",1,0)</f>
        <v>0</v>
      </c>
      <c r="Q947" s="72">
        <f>IF(Table157[[#This Row],[Payment_Status]]="Pending",1,0)</f>
        <v>0</v>
      </c>
      <c r="R947" s="72" t="s">
        <v>38</v>
      </c>
      <c r="S947" s="72" t="s">
        <v>39</v>
      </c>
      <c r="T947" s="76" t="s">
        <v>31</v>
      </c>
    </row>
    <row r="948" spans="5:20" x14ac:dyDescent="0.3">
      <c r="E948" s="71" t="s">
        <v>1869</v>
      </c>
      <c r="F948" s="72" t="s">
        <v>4928</v>
      </c>
      <c r="G948" s="72" t="s">
        <v>6932</v>
      </c>
      <c r="H948" s="72" t="s">
        <v>30</v>
      </c>
      <c r="I948" s="72" t="s">
        <v>8025</v>
      </c>
      <c r="J948" s="72" t="s">
        <v>8020</v>
      </c>
      <c r="K948" s="72">
        <v>81.569999999999993</v>
      </c>
      <c r="L948" s="75">
        <v>45698</v>
      </c>
      <c r="M948" s="72" t="str">
        <f>TEXT(Table157[[#This Row],[Billing_Date]],"YYYY")</f>
        <v>2025</v>
      </c>
      <c r="N948" s="72" t="s">
        <v>28</v>
      </c>
      <c r="O948" s="72">
        <f>IF(Table157[[#This Row],[Payment_Status]]="Paid",1,0)</f>
        <v>1</v>
      </c>
      <c r="P948" s="72">
        <f>IF(Table157[[#This Row],[Payment_Status]]="Unpaid",1,0)</f>
        <v>0</v>
      </c>
      <c r="Q948" s="72">
        <f>IF(Table157[[#This Row],[Payment_Status]]="Pending",1,0)</f>
        <v>0</v>
      </c>
      <c r="R948" s="72" t="s">
        <v>58</v>
      </c>
      <c r="S948" s="72" t="s">
        <v>44</v>
      </c>
      <c r="T948" s="76" t="s">
        <v>45</v>
      </c>
    </row>
    <row r="949" spans="5:20" x14ac:dyDescent="0.3">
      <c r="E949" s="71" t="s">
        <v>1871</v>
      </c>
      <c r="F949" s="72" t="s">
        <v>4929</v>
      </c>
      <c r="G949" s="72" t="s">
        <v>6933</v>
      </c>
      <c r="H949" s="72" t="s">
        <v>30</v>
      </c>
      <c r="I949" s="72" t="s">
        <v>8026</v>
      </c>
      <c r="J949" s="72" t="s">
        <v>8021</v>
      </c>
      <c r="K949" s="72">
        <v>3010.56</v>
      </c>
      <c r="L949" s="75">
        <v>45853</v>
      </c>
      <c r="M949" s="72" t="str">
        <f>TEXT(Table157[[#This Row],[Billing_Date]],"YYYY")</f>
        <v>2025</v>
      </c>
      <c r="N949" s="72" t="s">
        <v>37</v>
      </c>
      <c r="O949" s="72">
        <f>IF(Table157[[#This Row],[Payment_Status]]="Paid",1,0)</f>
        <v>0</v>
      </c>
      <c r="P949" s="72">
        <f>IF(Table157[[#This Row],[Payment_Status]]="Unpaid",1,0)</f>
        <v>0</v>
      </c>
      <c r="Q949" s="72">
        <f>IF(Table157[[#This Row],[Payment_Status]]="Pending",1,0)</f>
        <v>1</v>
      </c>
      <c r="R949" s="72" t="s">
        <v>58</v>
      </c>
      <c r="S949" s="72" t="s">
        <v>44</v>
      </c>
      <c r="T949" s="76" t="s">
        <v>51</v>
      </c>
    </row>
    <row r="950" spans="5:20" x14ac:dyDescent="0.3">
      <c r="E950" s="71" t="s">
        <v>1873</v>
      </c>
      <c r="F950" s="72" t="s">
        <v>4930</v>
      </c>
      <c r="G950" s="72" t="s">
        <v>6934</v>
      </c>
      <c r="H950" s="72" t="s">
        <v>30</v>
      </c>
      <c r="I950" s="72" t="s">
        <v>8029</v>
      </c>
      <c r="J950" s="72" t="s">
        <v>8020</v>
      </c>
      <c r="K950" s="72">
        <v>1907.32</v>
      </c>
      <c r="L950" s="75">
        <v>45658</v>
      </c>
      <c r="M950" s="72" t="str">
        <f>TEXT(Table157[[#This Row],[Billing_Date]],"YYYY")</f>
        <v>2025</v>
      </c>
      <c r="N950" s="72" t="s">
        <v>49</v>
      </c>
      <c r="O950" s="72">
        <f>IF(Table157[[#This Row],[Payment_Status]]="Paid",1,0)</f>
        <v>0</v>
      </c>
      <c r="P950" s="72">
        <f>IF(Table157[[#This Row],[Payment_Status]]="Unpaid",1,0)</f>
        <v>1</v>
      </c>
      <c r="Q950" s="72">
        <f>IF(Table157[[#This Row],[Payment_Status]]="Pending",1,0)</f>
        <v>0</v>
      </c>
      <c r="R950" s="72" t="s">
        <v>43</v>
      </c>
      <c r="S950" s="72" t="s">
        <v>30</v>
      </c>
      <c r="T950" s="76" t="s">
        <v>85</v>
      </c>
    </row>
    <row r="951" spans="5:20" x14ac:dyDescent="0.3">
      <c r="E951" s="71" t="s">
        <v>1875</v>
      </c>
      <c r="F951" s="72" t="s">
        <v>4931</v>
      </c>
      <c r="G951" s="72" t="s">
        <v>6935</v>
      </c>
      <c r="H951" s="72" t="s">
        <v>30</v>
      </c>
      <c r="I951" s="72" t="s">
        <v>8031</v>
      </c>
      <c r="J951" s="72" t="s">
        <v>8024</v>
      </c>
      <c r="K951" s="72">
        <v>1507.18</v>
      </c>
      <c r="L951" s="75">
        <v>45788</v>
      </c>
      <c r="M951" s="72" t="str">
        <f>TEXT(Table157[[#This Row],[Billing_Date]],"YYYY")</f>
        <v>2025</v>
      </c>
      <c r="N951" s="72" t="s">
        <v>37</v>
      </c>
      <c r="O951" s="72">
        <f>IF(Table157[[#This Row],[Payment_Status]]="Paid",1,0)</f>
        <v>0</v>
      </c>
      <c r="P951" s="72">
        <f>IF(Table157[[#This Row],[Payment_Status]]="Unpaid",1,0)</f>
        <v>0</v>
      </c>
      <c r="Q951" s="72">
        <f>IF(Table157[[#This Row],[Payment_Status]]="Pending",1,0)</f>
        <v>1</v>
      </c>
      <c r="R951" s="72" t="s">
        <v>43</v>
      </c>
      <c r="S951" s="72" t="s">
        <v>44</v>
      </c>
      <c r="T951" s="76" t="s">
        <v>85</v>
      </c>
    </row>
    <row r="952" spans="5:20" x14ac:dyDescent="0.3">
      <c r="E952" s="71" t="s">
        <v>1877</v>
      </c>
      <c r="F952" s="72" t="s">
        <v>4932</v>
      </c>
      <c r="G952" s="72" t="s">
        <v>6936</v>
      </c>
      <c r="H952" s="72" t="s">
        <v>26</v>
      </c>
      <c r="I952" s="72" t="s">
        <v>8030</v>
      </c>
      <c r="J952" s="72" t="s">
        <v>8023</v>
      </c>
      <c r="K952" s="72">
        <v>731.25</v>
      </c>
      <c r="L952" s="75">
        <v>45823</v>
      </c>
      <c r="M952" s="72" t="str">
        <f>TEXT(Table157[[#This Row],[Billing_Date]],"YYYY")</f>
        <v>2025</v>
      </c>
      <c r="N952" s="72" t="s">
        <v>37</v>
      </c>
      <c r="O952" s="72">
        <f>IF(Table157[[#This Row],[Payment_Status]]="Paid",1,0)</f>
        <v>0</v>
      </c>
      <c r="P952" s="72">
        <f>IF(Table157[[#This Row],[Payment_Status]]="Unpaid",1,0)</f>
        <v>0</v>
      </c>
      <c r="Q952" s="72">
        <f>IF(Table157[[#This Row],[Payment_Status]]="Pending",1,0)</f>
        <v>1</v>
      </c>
      <c r="R952" s="72" t="s">
        <v>38</v>
      </c>
      <c r="S952" s="72" t="s">
        <v>44</v>
      </c>
      <c r="T952" s="76" t="s">
        <v>45</v>
      </c>
    </row>
    <row r="953" spans="5:20" x14ac:dyDescent="0.3">
      <c r="E953" s="71" t="s">
        <v>1879</v>
      </c>
      <c r="F953" s="72" t="s">
        <v>4933</v>
      </c>
      <c r="G953" s="72" t="s">
        <v>6937</v>
      </c>
      <c r="H953" s="72" t="s">
        <v>30</v>
      </c>
      <c r="I953" s="72" t="s">
        <v>8029</v>
      </c>
      <c r="J953" s="72" t="s">
        <v>8020</v>
      </c>
      <c r="K953" s="72">
        <v>1267.9100000000001</v>
      </c>
      <c r="L953" s="75">
        <v>45682</v>
      </c>
      <c r="M953" s="72" t="str">
        <f>TEXT(Table157[[#This Row],[Billing_Date]],"YYYY")</f>
        <v>2025</v>
      </c>
      <c r="N953" s="72" t="s">
        <v>49</v>
      </c>
      <c r="O953" s="72">
        <f>IF(Table157[[#This Row],[Payment_Status]]="Paid",1,0)</f>
        <v>0</v>
      </c>
      <c r="P953" s="72">
        <f>IF(Table157[[#This Row],[Payment_Status]]="Unpaid",1,0)</f>
        <v>1</v>
      </c>
      <c r="Q953" s="72">
        <f>IF(Table157[[#This Row],[Payment_Status]]="Pending",1,0)</f>
        <v>0</v>
      </c>
      <c r="R953" s="72" t="s">
        <v>29</v>
      </c>
      <c r="S953" s="72" t="s">
        <v>44</v>
      </c>
      <c r="T953" s="76" t="s">
        <v>85</v>
      </c>
    </row>
    <row r="954" spans="5:20" x14ac:dyDescent="0.3">
      <c r="E954" s="71" t="s">
        <v>1881</v>
      </c>
      <c r="F954" s="72" t="s">
        <v>4934</v>
      </c>
      <c r="G954" s="72" t="s">
        <v>6938</v>
      </c>
      <c r="H954" s="72" t="s">
        <v>35</v>
      </c>
      <c r="I954" s="72" t="s">
        <v>8026</v>
      </c>
      <c r="J954" s="72" t="s">
        <v>8021</v>
      </c>
      <c r="K954" s="72">
        <v>2016.46</v>
      </c>
      <c r="L954" s="75">
        <v>45623</v>
      </c>
      <c r="M954" s="72" t="str">
        <f>TEXT(Table157[[#This Row],[Billing_Date]],"YYYY")</f>
        <v>2024</v>
      </c>
      <c r="N954" s="72" t="s">
        <v>28</v>
      </c>
      <c r="O954" s="72">
        <f>IF(Table157[[#This Row],[Payment_Status]]="Paid",1,0)</f>
        <v>1</v>
      </c>
      <c r="P954" s="72">
        <f>IF(Table157[[#This Row],[Payment_Status]]="Unpaid",1,0)</f>
        <v>0</v>
      </c>
      <c r="Q954" s="72">
        <f>IF(Table157[[#This Row],[Payment_Status]]="Pending",1,0)</f>
        <v>0</v>
      </c>
      <c r="R954" s="72" t="s">
        <v>38</v>
      </c>
      <c r="S954" s="72" t="s">
        <v>30</v>
      </c>
      <c r="T954" s="76" t="s">
        <v>63</v>
      </c>
    </row>
    <row r="955" spans="5:20" x14ac:dyDescent="0.3">
      <c r="E955" s="71" t="s">
        <v>1883</v>
      </c>
      <c r="F955" s="72" t="s">
        <v>4935</v>
      </c>
      <c r="G955" s="72" t="s">
        <v>6939</v>
      </c>
      <c r="H955" s="72" t="s">
        <v>30</v>
      </c>
      <c r="I955" s="72" t="s">
        <v>8029</v>
      </c>
      <c r="J955" s="72" t="s">
        <v>8020</v>
      </c>
      <c r="K955" s="72">
        <v>324.87</v>
      </c>
      <c r="L955" s="75">
        <v>45790</v>
      </c>
      <c r="M955" s="72" t="str">
        <f>TEXT(Table157[[#This Row],[Billing_Date]],"YYYY")</f>
        <v>2025</v>
      </c>
      <c r="N955" s="72" t="s">
        <v>49</v>
      </c>
      <c r="O955" s="72">
        <f>IF(Table157[[#This Row],[Payment_Status]]="Paid",1,0)</f>
        <v>0</v>
      </c>
      <c r="P955" s="72">
        <f>IF(Table157[[#This Row],[Payment_Status]]="Unpaid",1,0)</f>
        <v>1</v>
      </c>
      <c r="Q955" s="72">
        <f>IF(Table157[[#This Row],[Payment_Status]]="Pending",1,0)</f>
        <v>0</v>
      </c>
      <c r="R955" s="72" t="s">
        <v>43</v>
      </c>
      <c r="S955" s="72" t="s">
        <v>44</v>
      </c>
      <c r="T955" s="76" t="s">
        <v>31</v>
      </c>
    </row>
    <row r="956" spans="5:20" x14ac:dyDescent="0.3">
      <c r="E956" s="71" t="s">
        <v>1885</v>
      </c>
      <c r="F956" s="72" t="s">
        <v>4936</v>
      </c>
      <c r="G956" s="72" t="s">
        <v>6940</v>
      </c>
      <c r="H956" s="72" t="s">
        <v>26</v>
      </c>
      <c r="I956" s="72" t="s">
        <v>8027</v>
      </c>
      <c r="J956" s="72" t="s">
        <v>8022</v>
      </c>
      <c r="K956" s="72">
        <v>1677.79</v>
      </c>
      <c r="L956" s="75">
        <v>45690</v>
      </c>
      <c r="M956" s="72" t="str">
        <f>TEXT(Table157[[#This Row],[Billing_Date]],"YYYY")</f>
        <v>2025</v>
      </c>
      <c r="N956" s="72" t="s">
        <v>28</v>
      </c>
      <c r="O956" s="72">
        <f>IF(Table157[[#This Row],[Payment_Status]]="Paid",1,0)</f>
        <v>1</v>
      </c>
      <c r="P956" s="72">
        <f>IF(Table157[[#This Row],[Payment_Status]]="Unpaid",1,0)</f>
        <v>0</v>
      </c>
      <c r="Q956" s="72">
        <f>IF(Table157[[#This Row],[Payment_Status]]="Pending",1,0)</f>
        <v>0</v>
      </c>
      <c r="R956" s="72" t="s">
        <v>43</v>
      </c>
      <c r="S956" s="72" t="s">
        <v>30</v>
      </c>
      <c r="T956" s="76" t="s">
        <v>45</v>
      </c>
    </row>
    <row r="957" spans="5:20" x14ac:dyDescent="0.3">
      <c r="E957" s="71" t="s">
        <v>1887</v>
      </c>
      <c r="F957" s="72" t="s">
        <v>4937</v>
      </c>
      <c r="G957" s="72" t="s">
        <v>6941</v>
      </c>
      <c r="H957" s="72" t="s">
        <v>30</v>
      </c>
      <c r="I957" s="72" t="s">
        <v>8029</v>
      </c>
      <c r="J957" s="72" t="s">
        <v>8020</v>
      </c>
      <c r="K957" s="72">
        <v>1894.64</v>
      </c>
      <c r="L957" s="75">
        <v>45766</v>
      </c>
      <c r="M957" s="72" t="str">
        <f>TEXT(Table157[[#This Row],[Billing_Date]],"YYYY")</f>
        <v>2025</v>
      </c>
      <c r="N957" s="72" t="s">
        <v>37</v>
      </c>
      <c r="O957" s="72">
        <f>IF(Table157[[#This Row],[Payment_Status]]="Paid",1,0)</f>
        <v>0</v>
      </c>
      <c r="P957" s="72">
        <f>IF(Table157[[#This Row],[Payment_Status]]="Unpaid",1,0)</f>
        <v>0</v>
      </c>
      <c r="Q957" s="72">
        <f>IF(Table157[[#This Row],[Payment_Status]]="Pending",1,0)</f>
        <v>1</v>
      </c>
      <c r="R957" s="72" t="s">
        <v>58</v>
      </c>
      <c r="S957" s="72" t="s">
        <v>30</v>
      </c>
      <c r="T957" s="76" t="s">
        <v>85</v>
      </c>
    </row>
    <row r="958" spans="5:20" x14ac:dyDescent="0.3">
      <c r="E958" s="71" t="s">
        <v>1973</v>
      </c>
      <c r="F958" s="72" t="s">
        <v>4938</v>
      </c>
      <c r="G958" s="72" t="s">
        <v>6942</v>
      </c>
      <c r="H958" s="72" t="s">
        <v>30</v>
      </c>
      <c r="I958" s="72" t="s">
        <v>8031</v>
      </c>
      <c r="J958" s="72" t="s">
        <v>8024</v>
      </c>
      <c r="K958" s="72">
        <v>992.27</v>
      </c>
      <c r="L958" s="75">
        <v>45800</v>
      </c>
      <c r="M958" s="72" t="str">
        <f>TEXT(Table157[[#This Row],[Billing_Date]],"YYYY")</f>
        <v>2025</v>
      </c>
      <c r="N958" s="72" t="s">
        <v>49</v>
      </c>
      <c r="O958" s="72">
        <f>IF(Table157[[#This Row],[Payment_Status]]="Paid",1,0)</f>
        <v>0</v>
      </c>
      <c r="P958" s="72">
        <f>IF(Table157[[#This Row],[Payment_Status]]="Unpaid",1,0)</f>
        <v>1</v>
      </c>
      <c r="Q958" s="72">
        <f>IF(Table157[[#This Row],[Payment_Status]]="Pending",1,0)</f>
        <v>0</v>
      </c>
      <c r="R958" s="72" t="s">
        <v>38</v>
      </c>
      <c r="S958" s="72" t="s">
        <v>39</v>
      </c>
      <c r="T958" s="76" t="s">
        <v>45</v>
      </c>
    </row>
    <row r="959" spans="5:20" x14ac:dyDescent="0.3">
      <c r="E959" s="71" t="s">
        <v>1891</v>
      </c>
      <c r="F959" s="72" t="s">
        <v>4939</v>
      </c>
      <c r="G959" s="72" t="s">
        <v>6943</v>
      </c>
      <c r="H959" s="72" t="s">
        <v>30</v>
      </c>
      <c r="I959" s="72" t="s">
        <v>8030</v>
      </c>
      <c r="J959" s="72" t="s">
        <v>8023</v>
      </c>
      <c r="K959" s="72">
        <v>180.42</v>
      </c>
      <c r="L959" s="75">
        <v>45663</v>
      </c>
      <c r="M959" s="72" t="str">
        <f>TEXT(Table157[[#This Row],[Billing_Date]],"YYYY")</f>
        <v>2025</v>
      </c>
      <c r="N959" s="72" t="s">
        <v>49</v>
      </c>
      <c r="O959" s="72">
        <f>IF(Table157[[#This Row],[Payment_Status]]="Paid",1,0)</f>
        <v>0</v>
      </c>
      <c r="P959" s="72">
        <f>IF(Table157[[#This Row],[Payment_Status]]="Unpaid",1,0)</f>
        <v>1</v>
      </c>
      <c r="Q959" s="72">
        <f>IF(Table157[[#This Row],[Payment_Status]]="Pending",1,0)</f>
        <v>0</v>
      </c>
      <c r="R959" s="72" t="s">
        <v>43</v>
      </c>
      <c r="S959" s="72" t="s">
        <v>44</v>
      </c>
      <c r="T959" s="76" t="s">
        <v>51</v>
      </c>
    </row>
    <row r="960" spans="5:20" x14ac:dyDescent="0.3">
      <c r="E960" s="71" t="s">
        <v>1893</v>
      </c>
      <c r="F960" s="72" t="s">
        <v>4940</v>
      </c>
      <c r="G960" s="72" t="s">
        <v>6944</v>
      </c>
      <c r="H960" s="72" t="s">
        <v>35</v>
      </c>
      <c r="I960" s="72" t="s">
        <v>8030</v>
      </c>
      <c r="J960" s="72" t="s">
        <v>8023</v>
      </c>
      <c r="K960" s="72">
        <v>2153.56</v>
      </c>
      <c r="L960" s="75">
        <v>45788</v>
      </c>
      <c r="M960" s="72" t="str">
        <f>TEXT(Table157[[#This Row],[Billing_Date]],"YYYY")</f>
        <v>2025</v>
      </c>
      <c r="N960" s="72" t="s">
        <v>49</v>
      </c>
      <c r="O960" s="72">
        <f>IF(Table157[[#This Row],[Payment_Status]]="Paid",1,0)</f>
        <v>0</v>
      </c>
      <c r="P960" s="72">
        <f>IF(Table157[[#This Row],[Payment_Status]]="Unpaid",1,0)</f>
        <v>1</v>
      </c>
      <c r="Q960" s="72">
        <f>IF(Table157[[#This Row],[Payment_Status]]="Pending",1,0)</f>
        <v>0</v>
      </c>
      <c r="R960" s="72" t="s">
        <v>50</v>
      </c>
      <c r="S960" s="72" t="s">
        <v>39</v>
      </c>
      <c r="T960" s="76" t="s">
        <v>45</v>
      </c>
    </row>
    <row r="961" spans="5:20" x14ac:dyDescent="0.3">
      <c r="E961" s="71" t="s">
        <v>1895</v>
      </c>
      <c r="F961" s="72" t="s">
        <v>4941</v>
      </c>
      <c r="G961" s="72" t="s">
        <v>6945</v>
      </c>
      <c r="H961" s="72" t="s">
        <v>30</v>
      </c>
      <c r="I961" s="72" t="s">
        <v>8031</v>
      </c>
      <c r="J961" s="72" t="s">
        <v>8024</v>
      </c>
      <c r="K961" s="72">
        <v>2264.46</v>
      </c>
      <c r="L961" s="75">
        <v>45691</v>
      </c>
      <c r="M961" s="72" t="str">
        <f>TEXT(Table157[[#This Row],[Billing_Date]],"YYYY")</f>
        <v>2025</v>
      </c>
      <c r="N961" s="72" t="s">
        <v>28</v>
      </c>
      <c r="O961" s="72">
        <f>IF(Table157[[#This Row],[Payment_Status]]="Paid",1,0)</f>
        <v>1</v>
      </c>
      <c r="P961" s="72">
        <f>IF(Table157[[#This Row],[Payment_Status]]="Unpaid",1,0)</f>
        <v>0</v>
      </c>
      <c r="Q961" s="72">
        <f>IF(Table157[[#This Row],[Payment_Status]]="Pending",1,0)</f>
        <v>0</v>
      </c>
      <c r="R961" s="72" t="s">
        <v>38</v>
      </c>
      <c r="S961" s="72" t="s">
        <v>39</v>
      </c>
      <c r="T961" s="76" t="s">
        <v>31</v>
      </c>
    </row>
    <row r="962" spans="5:20" x14ac:dyDescent="0.3">
      <c r="E962" s="71" t="s">
        <v>1897</v>
      </c>
      <c r="F962" s="72" t="s">
        <v>4942</v>
      </c>
      <c r="G962" s="72" t="s">
        <v>6946</v>
      </c>
      <c r="H962" s="72" t="s">
        <v>30</v>
      </c>
      <c r="I962" s="72" t="s">
        <v>8027</v>
      </c>
      <c r="J962" s="72" t="s">
        <v>8022</v>
      </c>
      <c r="K962" s="72">
        <v>1577.74</v>
      </c>
      <c r="L962" s="75">
        <v>45592</v>
      </c>
      <c r="M962" s="72" t="str">
        <f>TEXT(Table157[[#This Row],[Billing_Date]],"YYYY")</f>
        <v>2024</v>
      </c>
      <c r="N962" s="72" t="s">
        <v>28</v>
      </c>
      <c r="O962" s="72">
        <f>IF(Table157[[#This Row],[Payment_Status]]="Paid",1,0)</f>
        <v>1</v>
      </c>
      <c r="P962" s="72">
        <f>IF(Table157[[#This Row],[Payment_Status]]="Unpaid",1,0)</f>
        <v>0</v>
      </c>
      <c r="Q962" s="72">
        <f>IF(Table157[[#This Row],[Payment_Status]]="Pending",1,0)</f>
        <v>0</v>
      </c>
      <c r="R962" s="72" t="s">
        <v>43</v>
      </c>
      <c r="S962" s="72" t="s">
        <v>30</v>
      </c>
      <c r="T962" s="76" t="s">
        <v>85</v>
      </c>
    </row>
    <row r="963" spans="5:20" x14ac:dyDescent="0.3">
      <c r="E963" s="71" t="s">
        <v>1899</v>
      </c>
      <c r="F963" s="72" t="s">
        <v>4943</v>
      </c>
      <c r="G963" s="72" t="s">
        <v>6947</v>
      </c>
      <c r="H963" s="72" t="s">
        <v>30</v>
      </c>
      <c r="I963" s="72" t="s">
        <v>8031</v>
      </c>
      <c r="J963" s="72" t="s">
        <v>8024</v>
      </c>
      <c r="K963" s="72">
        <v>324.73</v>
      </c>
      <c r="L963" s="75">
        <v>45766</v>
      </c>
      <c r="M963" s="72" t="str">
        <f>TEXT(Table157[[#This Row],[Billing_Date]],"YYYY")</f>
        <v>2025</v>
      </c>
      <c r="N963" s="72" t="s">
        <v>37</v>
      </c>
      <c r="O963" s="72">
        <f>IF(Table157[[#This Row],[Payment_Status]]="Paid",1,0)</f>
        <v>0</v>
      </c>
      <c r="P963" s="72">
        <f>IF(Table157[[#This Row],[Payment_Status]]="Unpaid",1,0)</f>
        <v>0</v>
      </c>
      <c r="Q963" s="72">
        <f>IF(Table157[[#This Row],[Payment_Status]]="Pending",1,0)</f>
        <v>1</v>
      </c>
      <c r="R963" s="72" t="s">
        <v>29</v>
      </c>
      <c r="S963" s="72" t="s">
        <v>39</v>
      </c>
      <c r="T963" s="76" t="s">
        <v>63</v>
      </c>
    </row>
    <row r="964" spans="5:20" x14ac:dyDescent="0.3">
      <c r="E964" s="71" t="s">
        <v>1679</v>
      </c>
      <c r="F964" s="72" t="s">
        <v>4944</v>
      </c>
      <c r="G964" s="72" t="s">
        <v>6948</v>
      </c>
      <c r="H964" s="72" t="s">
        <v>35</v>
      </c>
      <c r="I964" s="72" t="s">
        <v>8029</v>
      </c>
      <c r="J964" s="72" t="s">
        <v>8020</v>
      </c>
      <c r="K964" s="72">
        <v>894.44</v>
      </c>
      <c r="L964" s="75">
        <v>45853</v>
      </c>
      <c r="M964" s="72" t="str">
        <f>TEXT(Table157[[#This Row],[Billing_Date]],"YYYY")</f>
        <v>2025</v>
      </c>
      <c r="N964" s="72" t="s">
        <v>49</v>
      </c>
      <c r="O964" s="72">
        <f>IF(Table157[[#This Row],[Payment_Status]]="Paid",1,0)</f>
        <v>0</v>
      </c>
      <c r="P964" s="72">
        <f>IF(Table157[[#This Row],[Payment_Status]]="Unpaid",1,0)</f>
        <v>1</v>
      </c>
      <c r="Q964" s="72">
        <f>IF(Table157[[#This Row],[Payment_Status]]="Pending",1,0)</f>
        <v>0</v>
      </c>
      <c r="R964" s="72" t="s">
        <v>50</v>
      </c>
      <c r="S964" s="72" t="s">
        <v>39</v>
      </c>
      <c r="T964" s="76" t="s">
        <v>85</v>
      </c>
    </row>
    <row r="965" spans="5:20" x14ac:dyDescent="0.3">
      <c r="E965" s="71" t="s">
        <v>1903</v>
      </c>
      <c r="F965" s="72" t="s">
        <v>4945</v>
      </c>
      <c r="G965" s="72" t="s">
        <v>6949</v>
      </c>
      <c r="H965" s="72" t="s">
        <v>35</v>
      </c>
      <c r="I965" s="72" t="s">
        <v>8031</v>
      </c>
      <c r="J965" s="72" t="s">
        <v>8024</v>
      </c>
      <c r="K965" s="72">
        <v>2474.14</v>
      </c>
      <c r="L965" s="75">
        <v>45789</v>
      </c>
      <c r="M965" s="72" t="str">
        <f>TEXT(Table157[[#This Row],[Billing_Date]],"YYYY")</f>
        <v>2025</v>
      </c>
      <c r="N965" s="72" t="s">
        <v>37</v>
      </c>
      <c r="O965" s="72">
        <f>IF(Table157[[#This Row],[Payment_Status]]="Paid",1,0)</f>
        <v>0</v>
      </c>
      <c r="P965" s="72">
        <f>IF(Table157[[#This Row],[Payment_Status]]="Unpaid",1,0)</f>
        <v>0</v>
      </c>
      <c r="Q965" s="72">
        <f>IF(Table157[[#This Row],[Payment_Status]]="Pending",1,0)</f>
        <v>1</v>
      </c>
      <c r="R965" s="72" t="s">
        <v>43</v>
      </c>
      <c r="S965" s="72" t="s">
        <v>44</v>
      </c>
      <c r="T965" s="76" t="s">
        <v>51</v>
      </c>
    </row>
    <row r="966" spans="5:20" x14ac:dyDescent="0.3">
      <c r="E966" s="71" t="s">
        <v>3206</v>
      </c>
      <c r="F966" s="72" t="s">
        <v>4946</v>
      </c>
      <c r="G966" s="72" t="s">
        <v>6950</v>
      </c>
      <c r="H966" s="72" t="s">
        <v>35</v>
      </c>
      <c r="I966" s="72" t="s">
        <v>8031</v>
      </c>
      <c r="J966" s="72" t="s">
        <v>8024</v>
      </c>
      <c r="K966" s="72">
        <v>2282.39</v>
      </c>
      <c r="L966" s="75">
        <v>45662</v>
      </c>
      <c r="M966" s="72" t="str">
        <f>TEXT(Table157[[#This Row],[Billing_Date]],"YYYY")</f>
        <v>2025</v>
      </c>
      <c r="N966" s="72" t="s">
        <v>37</v>
      </c>
      <c r="O966" s="72">
        <f>IF(Table157[[#This Row],[Payment_Status]]="Paid",1,0)</f>
        <v>0</v>
      </c>
      <c r="P966" s="72">
        <f>IF(Table157[[#This Row],[Payment_Status]]="Unpaid",1,0)</f>
        <v>0</v>
      </c>
      <c r="Q966" s="72">
        <f>IF(Table157[[#This Row],[Payment_Status]]="Pending",1,0)</f>
        <v>1</v>
      </c>
      <c r="R966" s="72" t="s">
        <v>43</v>
      </c>
      <c r="S966" s="72" t="s">
        <v>39</v>
      </c>
      <c r="T966" s="76" t="s">
        <v>51</v>
      </c>
    </row>
    <row r="967" spans="5:20" x14ac:dyDescent="0.3">
      <c r="E967" s="71" t="s">
        <v>3683</v>
      </c>
      <c r="F967" s="72" t="s">
        <v>4947</v>
      </c>
      <c r="G967" s="72" t="s">
        <v>6951</v>
      </c>
      <c r="H967" s="72" t="s">
        <v>26</v>
      </c>
      <c r="I967" s="72" t="s">
        <v>8028</v>
      </c>
      <c r="J967" s="72" t="s">
        <v>8022</v>
      </c>
      <c r="K967" s="72">
        <v>2280.36</v>
      </c>
      <c r="L967" s="75">
        <v>45853</v>
      </c>
      <c r="M967" s="72" t="str">
        <f>TEXT(Table157[[#This Row],[Billing_Date]],"YYYY")</f>
        <v>2025</v>
      </c>
      <c r="N967" s="72" t="s">
        <v>37</v>
      </c>
      <c r="O967" s="72">
        <f>IF(Table157[[#This Row],[Payment_Status]]="Paid",1,0)</f>
        <v>0</v>
      </c>
      <c r="P967" s="72">
        <f>IF(Table157[[#This Row],[Payment_Status]]="Unpaid",1,0)</f>
        <v>0</v>
      </c>
      <c r="Q967" s="72">
        <f>IF(Table157[[#This Row],[Payment_Status]]="Pending",1,0)</f>
        <v>1</v>
      </c>
      <c r="R967" s="72" t="s">
        <v>50</v>
      </c>
      <c r="S967" s="72" t="s">
        <v>39</v>
      </c>
      <c r="T967" s="76" t="s">
        <v>63</v>
      </c>
    </row>
    <row r="968" spans="5:20" x14ac:dyDescent="0.3">
      <c r="E968" s="71" t="s">
        <v>1909</v>
      </c>
      <c r="F968" s="72" t="s">
        <v>4948</v>
      </c>
      <c r="G968" s="72" t="s">
        <v>6952</v>
      </c>
      <c r="H968" s="72" t="s">
        <v>30</v>
      </c>
      <c r="I968" s="72" t="s">
        <v>8025</v>
      </c>
      <c r="J968" s="72" t="s">
        <v>8020</v>
      </c>
      <c r="K968" s="72">
        <v>1765.83</v>
      </c>
      <c r="L968" s="75">
        <v>45839</v>
      </c>
      <c r="M968" s="72" t="str">
        <f>TEXT(Table157[[#This Row],[Billing_Date]],"YYYY")</f>
        <v>2025</v>
      </c>
      <c r="N968" s="72" t="s">
        <v>28</v>
      </c>
      <c r="O968" s="72">
        <f>IF(Table157[[#This Row],[Payment_Status]]="Paid",1,0)</f>
        <v>1</v>
      </c>
      <c r="P968" s="72">
        <f>IF(Table157[[#This Row],[Payment_Status]]="Unpaid",1,0)</f>
        <v>0</v>
      </c>
      <c r="Q968" s="72">
        <f>IF(Table157[[#This Row],[Payment_Status]]="Pending",1,0)</f>
        <v>0</v>
      </c>
      <c r="R968" s="72" t="s">
        <v>50</v>
      </c>
      <c r="S968" s="72" t="s">
        <v>44</v>
      </c>
      <c r="T968" s="76" t="s">
        <v>51</v>
      </c>
    </row>
    <row r="969" spans="5:20" x14ac:dyDescent="0.3">
      <c r="E969" s="71" t="s">
        <v>1911</v>
      </c>
      <c r="F969" s="72" t="s">
        <v>4949</v>
      </c>
      <c r="G969" s="72" t="s">
        <v>6953</v>
      </c>
      <c r="H969" s="72" t="s">
        <v>26</v>
      </c>
      <c r="I969" s="72" t="s">
        <v>8026</v>
      </c>
      <c r="J969" s="72" t="s">
        <v>8021</v>
      </c>
      <c r="K969" s="72">
        <v>1248.3499999999999</v>
      </c>
      <c r="L969" s="75">
        <v>45690</v>
      </c>
      <c r="M969" s="72" t="str">
        <f>TEXT(Table157[[#This Row],[Billing_Date]],"YYYY")</f>
        <v>2025</v>
      </c>
      <c r="N969" s="72" t="s">
        <v>37</v>
      </c>
      <c r="O969" s="72">
        <f>IF(Table157[[#This Row],[Payment_Status]]="Paid",1,0)</f>
        <v>0</v>
      </c>
      <c r="P969" s="72">
        <f>IF(Table157[[#This Row],[Payment_Status]]="Unpaid",1,0)</f>
        <v>0</v>
      </c>
      <c r="Q969" s="72">
        <f>IF(Table157[[#This Row],[Payment_Status]]="Pending",1,0)</f>
        <v>1</v>
      </c>
      <c r="R969" s="72" t="s">
        <v>58</v>
      </c>
      <c r="S969" s="72" t="s">
        <v>39</v>
      </c>
      <c r="T969" s="76" t="s">
        <v>51</v>
      </c>
    </row>
    <row r="970" spans="5:20" x14ac:dyDescent="0.3">
      <c r="E970" s="71" t="s">
        <v>3832</v>
      </c>
      <c r="F970" s="72" t="s">
        <v>4950</v>
      </c>
      <c r="G970" s="72" t="s">
        <v>6954</v>
      </c>
      <c r="H970" s="72" t="s">
        <v>30</v>
      </c>
      <c r="I970" s="72" t="s">
        <v>8026</v>
      </c>
      <c r="J970" s="72" t="s">
        <v>8021</v>
      </c>
      <c r="K970" s="72">
        <v>1264.26</v>
      </c>
      <c r="L970" s="75">
        <v>45607</v>
      </c>
      <c r="M970" s="72" t="str">
        <f>TEXT(Table157[[#This Row],[Billing_Date]],"YYYY")</f>
        <v>2024</v>
      </c>
      <c r="N970" s="72" t="s">
        <v>49</v>
      </c>
      <c r="O970" s="72">
        <f>IF(Table157[[#This Row],[Payment_Status]]="Paid",1,0)</f>
        <v>0</v>
      </c>
      <c r="P970" s="72">
        <f>IF(Table157[[#This Row],[Payment_Status]]="Unpaid",1,0)</f>
        <v>1</v>
      </c>
      <c r="Q970" s="72">
        <f>IF(Table157[[#This Row],[Payment_Status]]="Pending",1,0)</f>
        <v>0</v>
      </c>
      <c r="R970" s="72" t="s">
        <v>43</v>
      </c>
      <c r="S970" s="72" t="s">
        <v>30</v>
      </c>
      <c r="T970" s="76" t="s">
        <v>31</v>
      </c>
    </row>
    <row r="971" spans="5:20" x14ac:dyDescent="0.3">
      <c r="E971" s="71" t="s">
        <v>1915</v>
      </c>
      <c r="F971" s="72" t="s">
        <v>4951</v>
      </c>
      <c r="G971" s="72" t="s">
        <v>6955</v>
      </c>
      <c r="H971" s="72" t="s">
        <v>35</v>
      </c>
      <c r="I971" s="72" t="s">
        <v>8030</v>
      </c>
      <c r="J971" s="72" t="s">
        <v>8023</v>
      </c>
      <c r="K971" s="72">
        <v>2480.89</v>
      </c>
      <c r="L971" s="75">
        <v>45843</v>
      </c>
      <c r="M971" s="72" t="str">
        <f>TEXT(Table157[[#This Row],[Billing_Date]],"YYYY")</f>
        <v>2025</v>
      </c>
      <c r="N971" s="72" t="s">
        <v>49</v>
      </c>
      <c r="O971" s="72">
        <f>IF(Table157[[#This Row],[Payment_Status]]="Paid",1,0)</f>
        <v>0</v>
      </c>
      <c r="P971" s="72">
        <f>IF(Table157[[#This Row],[Payment_Status]]="Unpaid",1,0)</f>
        <v>1</v>
      </c>
      <c r="Q971" s="72">
        <f>IF(Table157[[#This Row],[Payment_Status]]="Pending",1,0)</f>
        <v>0</v>
      </c>
      <c r="R971" s="72" t="s">
        <v>38</v>
      </c>
      <c r="S971" s="72" t="s">
        <v>30</v>
      </c>
      <c r="T971" s="76" t="s">
        <v>45</v>
      </c>
    </row>
    <row r="972" spans="5:20" x14ac:dyDescent="0.3">
      <c r="E972" s="71" t="s">
        <v>2800</v>
      </c>
      <c r="F972" s="72" t="s">
        <v>4952</v>
      </c>
      <c r="G972" s="72" t="s">
        <v>6956</v>
      </c>
      <c r="H972" s="72" t="s">
        <v>30</v>
      </c>
      <c r="I972" s="72" t="s">
        <v>8031</v>
      </c>
      <c r="J972" s="72" t="s">
        <v>8024</v>
      </c>
      <c r="K972" s="72">
        <v>572.4</v>
      </c>
      <c r="L972" s="75">
        <v>45797</v>
      </c>
      <c r="M972" s="72" t="str">
        <f>TEXT(Table157[[#This Row],[Billing_Date]],"YYYY")</f>
        <v>2025</v>
      </c>
      <c r="N972" s="72" t="s">
        <v>28</v>
      </c>
      <c r="O972" s="72">
        <f>IF(Table157[[#This Row],[Payment_Status]]="Paid",1,0)</f>
        <v>1</v>
      </c>
      <c r="P972" s="72">
        <f>IF(Table157[[#This Row],[Payment_Status]]="Unpaid",1,0)</f>
        <v>0</v>
      </c>
      <c r="Q972" s="72">
        <f>IF(Table157[[#This Row],[Payment_Status]]="Pending",1,0)</f>
        <v>0</v>
      </c>
      <c r="R972" s="72" t="s">
        <v>50</v>
      </c>
      <c r="S972" s="72" t="s">
        <v>44</v>
      </c>
      <c r="T972" s="76" t="s">
        <v>31</v>
      </c>
    </row>
    <row r="973" spans="5:20" x14ac:dyDescent="0.3">
      <c r="E973" s="71" t="s">
        <v>1919</v>
      </c>
      <c r="F973" s="72" t="s">
        <v>4953</v>
      </c>
      <c r="G973" s="72" t="s">
        <v>6957</v>
      </c>
      <c r="H973" s="72" t="s">
        <v>26</v>
      </c>
      <c r="I973" s="72" t="s">
        <v>8030</v>
      </c>
      <c r="J973" s="72" t="s">
        <v>8023</v>
      </c>
      <c r="K973" s="72">
        <v>2845.49</v>
      </c>
      <c r="L973" s="75">
        <v>45606</v>
      </c>
      <c r="M973" s="72" t="str">
        <f>TEXT(Table157[[#This Row],[Billing_Date]],"YYYY")</f>
        <v>2024</v>
      </c>
      <c r="N973" s="72" t="s">
        <v>28</v>
      </c>
      <c r="O973" s="72">
        <f>IF(Table157[[#This Row],[Payment_Status]]="Paid",1,0)</f>
        <v>1</v>
      </c>
      <c r="P973" s="72">
        <f>IF(Table157[[#This Row],[Payment_Status]]="Unpaid",1,0)</f>
        <v>0</v>
      </c>
      <c r="Q973" s="72">
        <f>IF(Table157[[#This Row],[Payment_Status]]="Pending",1,0)</f>
        <v>0</v>
      </c>
      <c r="R973" s="72" t="s">
        <v>43</v>
      </c>
      <c r="S973" s="72" t="s">
        <v>44</v>
      </c>
      <c r="T973" s="76" t="s">
        <v>31</v>
      </c>
    </row>
    <row r="974" spans="5:20" x14ac:dyDescent="0.3">
      <c r="E974" s="71" t="s">
        <v>1921</v>
      </c>
      <c r="F974" s="72" t="s">
        <v>4954</v>
      </c>
      <c r="G974" s="72" t="s">
        <v>6958</v>
      </c>
      <c r="H974" s="72" t="s">
        <v>26</v>
      </c>
      <c r="I974" s="72" t="s">
        <v>8028</v>
      </c>
      <c r="J974" s="72" t="s">
        <v>8022</v>
      </c>
      <c r="K974" s="72">
        <v>126.59</v>
      </c>
      <c r="L974" s="75">
        <v>45843</v>
      </c>
      <c r="M974" s="72" t="str">
        <f>TEXT(Table157[[#This Row],[Billing_Date]],"YYYY")</f>
        <v>2025</v>
      </c>
      <c r="N974" s="72" t="s">
        <v>49</v>
      </c>
      <c r="O974" s="72">
        <f>IF(Table157[[#This Row],[Payment_Status]]="Paid",1,0)</f>
        <v>0</v>
      </c>
      <c r="P974" s="72">
        <f>IF(Table157[[#This Row],[Payment_Status]]="Unpaid",1,0)</f>
        <v>1</v>
      </c>
      <c r="Q974" s="72">
        <f>IF(Table157[[#This Row],[Payment_Status]]="Pending",1,0)</f>
        <v>0</v>
      </c>
      <c r="R974" s="72" t="s">
        <v>50</v>
      </c>
      <c r="S974" s="72" t="s">
        <v>44</v>
      </c>
      <c r="T974" s="76" t="s">
        <v>63</v>
      </c>
    </row>
    <row r="975" spans="5:20" x14ac:dyDescent="0.3">
      <c r="E975" s="71" t="s">
        <v>1923</v>
      </c>
      <c r="F975" s="72" t="s">
        <v>4955</v>
      </c>
      <c r="G975" s="72" t="s">
        <v>6959</v>
      </c>
      <c r="H975" s="72" t="s">
        <v>35</v>
      </c>
      <c r="I975" s="72" t="s">
        <v>8026</v>
      </c>
      <c r="J975" s="72" t="s">
        <v>8021</v>
      </c>
      <c r="K975" s="72">
        <v>96.06</v>
      </c>
      <c r="L975" s="75">
        <v>45713</v>
      </c>
      <c r="M975" s="72" t="str">
        <f>TEXT(Table157[[#This Row],[Billing_Date]],"YYYY")</f>
        <v>2025</v>
      </c>
      <c r="N975" s="72" t="s">
        <v>37</v>
      </c>
      <c r="O975" s="72">
        <f>IF(Table157[[#This Row],[Payment_Status]]="Paid",1,0)</f>
        <v>0</v>
      </c>
      <c r="P975" s="72">
        <f>IF(Table157[[#This Row],[Payment_Status]]="Unpaid",1,0)</f>
        <v>0</v>
      </c>
      <c r="Q975" s="72">
        <f>IF(Table157[[#This Row],[Payment_Status]]="Pending",1,0)</f>
        <v>1</v>
      </c>
      <c r="R975" s="72" t="s">
        <v>58</v>
      </c>
      <c r="S975" s="72" t="s">
        <v>44</v>
      </c>
      <c r="T975" s="76" t="s">
        <v>51</v>
      </c>
    </row>
    <row r="976" spans="5:20" x14ac:dyDescent="0.3">
      <c r="E976" s="71" t="s">
        <v>1925</v>
      </c>
      <c r="F976" s="72" t="s">
        <v>4956</v>
      </c>
      <c r="G976" s="72" t="s">
        <v>6960</v>
      </c>
      <c r="H976" s="72" t="s">
        <v>26</v>
      </c>
      <c r="I976" s="72" t="s">
        <v>8031</v>
      </c>
      <c r="J976" s="72" t="s">
        <v>8024</v>
      </c>
      <c r="K976" s="72">
        <v>2289.35</v>
      </c>
      <c r="L976" s="75">
        <v>45802</v>
      </c>
      <c r="M976" s="72" t="str">
        <f>TEXT(Table157[[#This Row],[Billing_Date]],"YYYY")</f>
        <v>2025</v>
      </c>
      <c r="N976" s="72" t="s">
        <v>37</v>
      </c>
      <c r="O976" s="72">
        <f>IF(Table157[[#This Row],[Payment_Status]]="Paid",1,0)</f>
        <v>0</v>
      </c>
      <c r="P976" s="72">
        <f>IF(Table157[[#This Row],[Payment_Status]]="Unpaid",1,0)</f>
        <v>0</v>
      </c>
      <c r="Q976" s="72">
        <f>IF(Table157[[#This Row],[Payment_Status]]="Pending",1,0)</f>
        <v>1</v>
      </c>
      <c r="R976" s="72" t="s">
        <v>50</v>
      </c>
      <c r="S976" s="72" t="s">
        <v>30</v>
      </c>
      <c r="T976" s="76" t="s">
        <v>31</v>
      </c>
    </row>
    <row r="977" spans="5:20" x14ac:dyDescent="0.3">
      <c r="E977" s="71" t="s">
        <v>1927</v>
      </c>
      <c r="F977" s="72" t="s">
        <v>4957</v>
      </c>
      <c r="G977" s="72" t="s">
        <v>6961</v>
      </c>
      <c r="H977" s="72" t="s">
        <v>35</v>
      </c>
      <c r="I977" s="72" t="s">
        <v>8027</v>
      </c>
      <c r="J977" s="72" t="s">
        <v>8022</v>
      </c>
      <c r="K977" s="72">
        <v>806.87</v>
      </c>
      <c r="L977" s="75">
        <v>45791</v>
      </c>
      <c r="M977" s="72" t="str">
        <f>TEXT(Table157[[#This Row],[Billing_Date]],"YYYY")</f>
        <v>2025</v>
      </c>
      <c r="N977" s="72" t="s">
        <v>37</v>
      </c>
      <c r="O977" s="72">
        <f>IF(Table157[[#This Row],[Payment_Status]]="Paid",1,0)</f>
        <v>0</v>
      </c>
      <c r="P977" s="72">
        <f>IF(Table157[[#This Row],[Payment_Status]]="Unpaid",1,0)</f>
        <v>0</v>
      </c>
      <c r="Q977" s="72">
        <f>IF(Table157[[#This Row],[Payment_Status]]="Pending",1,0)</f>
        <v>1</v>
      </c>
      <c r="R977" s="72" t="s">
        <v>43</v>
      </c>
      <c r="S977" s="72" t="s">
        <v>39</v>
      </c>
      <c r="T977" s="76" t="s">
        <v>31</v>
      </c>
    </row>
    <row r="978" spans="5:20" x14ac:dyDescent="0.3">
      <c r="E978" s="71" t="s">
        <v>3919</v>
      </c>
      <c r="F978" s="72" t="s">
        <v>4958</v>
      </c>
      <c r="G978" s="72" t="s">
        <v>6962</v>
      </c>
      <c r="H978" s="72" t="s">
        <v>35</v>
      </c>
      <c r="I978" s="72" t="s">
        <v>8028</v>
      </c>
      <c r="J978" s="72" t="s">
        <v>8022</v>
      </c>
      <c r="K978" s="72">
        <v>2674.4</v>
      </c>
      <c r="L978" s="75">
        <v>45788</v>
      </c>
      <c r="M978" s="72" t="str">
        <f>TEXT(Table157[[#This Row],[Billing_Date]],"YYYY")</f>
        <v>2025</v>
      </c>
      <c r="N978" s="72" t="s">
        <v>28</v>
      </c>
      <c r="O978" s="72">
        <f>IF(Table157[[#This Row],[Payment_Status]]="Paid",1,0)</f>
        <v>1</v>
      </c>
      <c r="P978" s="72">
        <f>IF(Table157[[#This Row],[Payment_Status]]="Unpaid",1,0)</f>
        <v>0</v>
      </c>
      <c r="Q978" s="72">
        <f>IF(Table157[[#This Row],[Payment_Status]]="Pending",1,0)</f>
        <v>0</v>
      </c>
      <c r="R978" s="72" t="s">
        <v>29</v>
      </c>
      <c r="S978" s="72" t="s">
        <v>30</v>
      </c>
      <c r="T978" s="76" t="s">
        <v>63</v>
      </c>
    </row>
    <row r="979" spans="5:20" x14ac:dyDescent="0.3">
      <c r="E979" s="71" t="s">
        <v>1931</v>
      </c>
      <c r="F979" s="72" t="s">
        <v>4959</v>
      </c>
      <c r="G979" s="72" t="s">
        <v>6963</v>
      </c>
      <c r="H979" s="72" t="s">
        <v>35</v>
      </c>
      <c r="I979" s="72" t="s">
        <v>8031</v>
      </c>
      <c r="J979" s="72" t="s">
        <v>8024</v>
      </c>
      <c r="K979" s="72">
        <v>457.95</v>
      </c>
      <c r="L979" s="75">
        <v>45707</v>
      </c>
      <c r="M979" s="72" t="str">
        <f>TEXT(Table157[[#This Row],[Billing_Date]],"YYYY")</f>
        <v>2025</v>
      </c>
      <c r="N979" s="72" t="s">
        <v>37</v>
      </c>
      <c r="O979" s="72">
        <f>IF(Table157[[#This Row],[Payment_Status]]="Paid",1,0)</f>
        <v>0</v>
      </c>
      <c r="P979" s="72">
        <f>IF(Table157[[#This Row],[Payment_Status]]="Unpaid",1,0)</f>
        <v>0</v>
      </c>
      <c r="Q979" s="72">
        <f>IF(Table157[[#This Row],[Payment_Status]]="Pending",1,0)</f>
        <v>1</v>
      </c>
      <c r="R979" s="72" t="s">
        <v>43</v>
      </c>
      <c r="S979" s="72" t="s">
        <v>44</v>
      </c>
      <c r="T979" s="76" t="s">
        <v>85</v>
      </c>
    </row>
    <row r="980" spans="5:20" x14ac:dyDescent="0.3">
      <c r="E980" s="71" t="s">
        <v>1933</v>
      </c>
      <c r="F980" s="72" t="s">
        <v>4960</v>
      </c>
      <c r="G980" s="72" t="s">
        <v>6964</v>
      </c>
      <c r="H980" s="72" t="s">
        <v>26</v>
      </c>
      <c r="I980" s="72" t="s">
        <v>8028</v>
      </c>
      <c r="J980" s="72" t="s">
        <v>8022</v>
      </c>
      <c r="K980" s="72">
        <v>2410.27</v>
      </c>
      <c r="L980" s="75">
        <v>45787</v>
      </c>
      <c r="M980" s="72" t="str">
        <f>TEXT(Table157[[#This Row],[Billing_Date]],"YYYY")</f>
        <v>2025</v>
      </c>
      <c r="N980" s="72" t="s">
        <v>37</v>
      </c>
      <c r="O980" s="72">
        <f>IF(Table157[[#This Row],[Payment_Status]]="Paid",1,0)</f>
        <v>0</v>
      </c>
      <c r="P980" s="72">
        <f>IF(Table157[[#This Row],[Payment_Status]]="Unpaid",1,0)</f>
        <v>0</v>
      </c>
      <c r="Q980" s="72">
        <f>IF(Table157[[#This Row],[Payment_Status]]="Pending",1,0)</f>
        <v>1</v>
      </c>
      <c r="R980" s="72" t="s">
        <v>50</v>
      </c>
      <c r="S980" s="72" t="s">
        <v>39</v>
      </c>
      <c r="T980" s="76" t="s">
        <v>63</v>
      </c>
    </row>
    <row r="981" spans="5:20" x14ac:dyDescent="0.3">
      <c r="E981" s="71" t="s">
        <v>1935</v>
      </c>
      <c r="F981" s="72" t="s">
        <v>4961</v>
      </c>
      <c r="G981" s="72" t="s">
        <v>6965</v>
      </c>
      <c r="H981" s="72" t="s">
        <v>26</v>
      </c>
      <c r="I981" s="72" t="s">
        <v>8031</v>
      </c>
      <c r="J981" s="72" t="s">
        <v>8024</v>
      </c>
      <c r="K981" s="72">
        <v>1928.52</v>
      </c>
      <c r="L981" s="75">
        <v>45742</v>
      </c>
      <c r="M981" s="72" t="str">
        <f>TEXT(Table157[[#This Row],[Billing_Date]],"YYYY")</f>
        <v>2025</v>
      </c>
      <c r="N981" s="72" t="s">
        <v>49</v>
      </c>
      <c r="O981" s="72">
        <f>IF(Table157[[#This Row],[Payment_Status]]="Paid",1,0)</f>
        <v>0</v>
      </c>
      <c r="P981" s="72">
        <f>IF(Table157[[#This Row],[Payment_Status]]="Unpaid",1,0)</f>
        <v>1</v>
      </c>
      <c r="Q981" s="72">
        <f>IF(Table157[[#This Row],[Payment_Status]]="Pending",1,0)</f>
        <v>0</v>
      </c>
      <c r="R981" s="72" t="s">
        <v>38</v>
      </c>
      <c r="S981" s="72" t="s">
        <v>30</v>
      </c>
      <c r="T981" s="76" t="s">
        <v>51</v>
      </c>
    </row>
    <row r="982" spans="5:20" x14ac:dyDescent="0.3">
      <c r="E982" s="71" t="s">
        <v>1939</v>
      </c>
      <c r="F982" s="72" t="s">
        <v>4963</v>
      </c>
      <c r="G982" s="72" t="s">
        <v>6967</v>
      </c>
      <c r="H982" s="72" t="s">
        <v>30</v>
      </c>
      <c r="I982" s="72" t="s">
        <v>8029</v>
      </c>
      <c r="J982" s="72" t="s">
        <v>8020</v>
      </c>
      <c r="K982" s="72">
        <v>732.56</v>
      </c>
      <c r="L982" s="75">
        <v>45706</v>
      </c>
      <c r="M982" s="72" t="str">
        <f>TEXT(Table157[[#This Row],[Billing_Date]],"YYYY")</f>
        <v>2025</v>
      </c>
      <c r="N982" s="72" t="s">
        <v>37</v>
      </c>
      <c r="O982" s="72">
        <f>IF(Table157[[#This Row],[Payment_Status]]="Paid",1,0)</f>
        <v>0</v>
      </c>
      <c r="P982" s="72">
        <f>IF(Table157[[#This Row],[Payment_Status]]="Unpaid",1,0)</f>
        <v>0</v>
      </c>
      <c r="Q982" s="72">
        <f>IF(Table157[[#This Row],[Payment_Status]]="Pending",1,0)</f>
        <v>1</v>
      </c>
      <c r="R982" s="72" t="s">
        <v>43</v>
      </c>
      <c r="S982" s="72" t="s">
        <v>30</v>
      </c>
      <c r="T982" s="76" t="s">
        <v>45</v>
      </c>
    </row>
    <row r="983" spans="5:20" x14ac:dyDescent="0.3">
      <c r="E983" s="71" t="s">
        <v>594</v>
      </c>
      <c r="F983" s="72" t="s">
        <v>4964</v>
      </c>
      <c r="G983" s="72" t="s">
        <v>6968</v>
      </c>
      <c r="H983" s="72" t="s">
        <v>35</v>
      </c>
      <c r="I983" s="72" t="s">
        <v>8030</v>
      </c>
      <c r="J983" s="72" t="s">
        <v>8023</v>
      </c>
      <c r="K983" s="72">
        <v>861.12</v>
      </c>
      <c r="L983" s="75">
        <v>45601</v>
      </c>
      <c r="M983" s="72" t="str">
        <f>TEXT(Table157[[#This Row],[Billing_Date]],"YYYY")</f>
        <v>2024</v>
      </c>
      <c r="N983" s="72" t="s">
        <v>37</v>
      </c>
      <c r="O983" s="72">
        <f>IF(Table157[[#This Row],[Payment_Status]]="Paid",1,0)</f>
        <v>0</v>
      </c>
      <c r="P983" s="72">
        <f>IF(Table157[[#This Row],[Payment_Status]]="Unpaid",1,0)</f>
        <v>0</v>
      </c>
      <c r="Q983" s="72">
        <f>IF(Table157[[#This Row],[Payment_Status]]="Pending",1,0)</f>
        <v>1</v>
      </c>
      <c r="R983" s="72" t="s">
        <v>50</v>
      </c>
      <c r="S983" s="72" t="s">
        <v>30</v>
      </c>
      <c r="T983" s="76" t="s">
        <v>85</v>
      </c>
    </row>
    <row r="984" spans="5:20" x14ac:dyDescent="0.3">
      <c r="E984" s="71" t="s">
        <v>1943</v>
      </c>
      <c r="F984" s="72" t="s">
        <v>4965</v>
      </c>
      <c r="G984" s="72" t="s">
        <v>6969</v>
      </c>
      <c r="H984" s="72" t="s">
        <v>26</v>
      </c>
      <c r="I984" s="72" t="s">
        <v>8028</v>
      </c>
      <c r="J984" s="72" t="s">
        <v>8022</v>
      </c>
      <c r="K984" s="72">
        <v>3331.32</v>
      </c>
      <c r="L984" s="75">
        <v>45840</v>
      </c>
      <c r="M984" s="72" t="str">
        <f>TEXT(Table157[[#This Row],[Billing_Date]],"YYYY")</f>
        <v>2025</v>
      </c>
      <c r="N984" s="72" t="s">
        <v>28</v>
      </c>
      <c r="O984" s="72">
        <f>IF(Table157[[#This Row],[Payment_Status]]="Paid",1,0)</f>
        <v>1</v>
      </c>
      <c r="P984" s="72">
        <f>IF(Table157[[#This Row],[Payment_Status]]="Unpaid",1,0)</f>
        <v>0</v>
      </c>
      <c r="Q984" s="72">
        <f>IF(Table157[[#This Row],[Payment_Status]]="Pending",1,0)</f>
        <v>0</v>
      </c>
      <c r="R984" s="72" t="s">
        <v>58</v>
      </c>
      <c r="S984" s="72" t="s">
        <v>44</v>
      </c>
      <c r="T984" s="76" t="s">
        <v>85</v>
      </c>
    </row>
    <row r="985" spans="5:20" x14ac:dyDescent="0.3">
      <c r="E985" s="71" t="s">
        <v>1945</v>
      </c>
      <c r="F985" s="72" t="s">
        <v>4966</v>
      </c>
      <c r="G985" s="72" t="s">
        <v>6970</v>
      </c>
      <c r="H985" s="72" t="s">
        <v>35</v>
      </c>
      <c r="I985" s="72" t="s">
        <v>8027</v>
      </c>
      <c r="J985" s="72" t="s">
        <v>8022</v>
      </c>
      <c r="K985" s="72">
        <v>97.02</v>
      </c>
      <c r="L985" s="75">
        <v>45746</v>
      </c>
      <c r="M985" s="72" t="str">
        <f>TEXT(Table157[[#This Row],[Billing_Date]],"YYYY")</f>
        <v>2025</v>
      </c>
      <c r="N985" s="72" t="s">
        <v>28</v>
      </c>
      <c r="O985" s="72">
        <f>IF(Table157[[#This Row],[Payment_Status]]="Paid",1,0)</f>
        <v>1</v>
      </c>
      <c r="P985" s="72">
        <f>IF(Table157[[#This Row],[Payment_Status]]="Unpaid",1,0)</f>
        <v>0</v>
      </c>
      <c r="Q985" s="72">
        <f>IF(Table157[[#This Row],[Payment_Status]]="Pending",1,0)</f>
        <v>0</v>
      </c>
      <c r="R985" s="72" t="s">
        <v>58</v>
      </c>
      <c r="S985" s="72" t="s">
        <v>30</v>
      </c>
      <c r="T985" s="76" t="s">
        <v>85</v>
      </c>
    </row>
    <row r="986" spans="5:20" x14ac:dyDescent="0.3">
      <c r="E986" s="71" t="s">
        <v>1948</v>
      </c>
      <c r="F986" s="72" t="s">
        <v>4968</v>
      </c>
      <c r="G986" s="72" t="s">
        <v>6972</v>
      </c>
      <c r="H986" s="72" t="s">
        <v>26</v>
      </c>
      <c r="I986" s="72" t="s">
        <v>8025</v>
      </c>
      <c r="J986" s="72" t="s">
        <v>8020</v>
      </c>
      <c r="K986" s="72">
        <v>2841.88</v>
      </c>
      <c r="L986" s="75">
        <v>45846</v>
      </c>
      <c r="M986" s="72" t="str">
        <f>TEXT(Table157[[#This Row],[Billing_Date]],"YYYY")</f>
        <v>2025</v>
      </c>
      <c r="N986" s="72" t="s">
        <v>49</v>
      </c>
      <c r="O986" s="72">
        <f>IF(Table157[[#This Row],[Payment_Status]]="Paid",1,0)</f>
        <v>0</v>
      </c>
      <c r="P986" s="72">
        <f>IF(Table157[[#This Row],[Payment_Status]]="Unpaid",1,0)</f>
        <v>1</v>
      </c>
      <c r="Q986" s="72">
        <f>IF(Table157[[#This Row],[Payment_Status]]="Pending",1,0)</f>
        <v>0</v>
      </c>
      <c r="R986" s="72" t="s">
        <v>50</v>
      </c>
      <c r="S986" s="72" t="s">
        <v>30</v>
      </c>
      <c r="T986" s="76" t="s">
        <v>85</v>
      </c>
    </row>
    <row r="987" spans="5:20" x14ac:dyDescent="0.3">
      <c r="E987" s="71" t="s">
        <v>1950</v>
      </c>
      <c r="F987" s="72" t="s">
        <v>4969</v>
      </c>
      <c r="G987" s="72" t="s">
        <v>6973</v>
      </c>
      <c r="H987" s="72" t="s">
        <v>30</v>
      </c>
      <c r="I987" s="72" t="s">
        <v>8029</v>
      </c>
      <c r="J987" s="72" t="s">
        <v>8020</v>
      </c>
      <c r="K987" s="72">
        <v>653.65</v>
      </c>
      <c r="L987" s="75">
        <v>45685</v>
      </c>
      <c r="M987" s="72" t="str">
        <f>TEXT(Table157[[#This Row],[Billing_Date]],"YYYY")</f>
        <v>2025</v>
      </c>
      <c r="N987" s="72" t="s">
        <v>49</v>
      </c>
      <c r="O987" s="72">
        <f>IF(Table157[[#This Row],[Payment_Status]]="Paid",1,0)</f>
        <v>0</v>
      </c>
      <c r="P987" s="72">
        <f>IF(Table157[[#This Row],[Payment_Status]]="Unpaid",1,0)</f>
        <v>1</v>
      </c>
      <c r="Q987" s="72">
        <f>IF(Table157[[#This Row],[Payment_Status]]="Pending",1,0)</f>
        <v>0</v>
      </c>
      <c r="R987" s="72" t="s">
        <v>43</v>
      </c>
      <c r="S987" s="72" t="s">
        <v>44</v>
      </c>
      <c r="T987" s="76" t="s">
        <v>31</v>
      </c>
    </row>
    <row r="988" spans="5:20" x14ac:dyDescent="0.3">
      <c r="E988" s="71" t="s">
        <v>1952</v>
      </c>
      <c r="F988" s="72" t="s">
        <v>4970</v>
      </c>
      <c r="G988" s="72" t="s">
        <v>6974</v>
      </c>
      <c r="H988" s="72" t="s">
        <v>30</v>
      </c>
      <c r="I988" s="72" t="s">
        <v>8026</v>
      </c>
      <c r="J988" s="72" t="s">
        <v>8021</v>
      </c>
      <c r="K988" s="72">
        <v>2132.5</v>
      </c>
      <c r="L988" s="75">
        <v>45636</v>
      </c>
      <c r="M988" s="72" t="str">
        <f>TEXT(Table157[[#This Row],[Billing_Date]],"YYYY")</f>
        <v>2024</v>
      </c>
      <c r="N988" s="72" t="s">
        <v>37</v>
      </c>
      <c r="O988" s="72">
        <f>IF(Table157[[#This Row],[Payment_Status]]="Paid",1,0)</f>
        <v>0</v>
      </c>
      <c r="P988" s="72">
        <f>IF(Table157[[#This Row],[Payment_Status]]="Unpaid",1,0)</f>
        <v>0</v>
      </c>
      <c r="Q988" s="72">
        <f>IF(Table157[[#This Row],[Payment_Status]]="Pending",1,0)</f>
        <v>1</v>
      </c>
      <c r="R988" s="72" t="s">
        <v>38</v>
      </c>
      <c r="S988" s="72" t="s">
        <v>30</v>
      </c>
      <c r="T988" s="76" t="s">
        <v>45</v>
      </c>
    </row>
    <row r="989" spans="5:20" x14ac:dyDescent="0.3">
      <c r="E989" s="71" t="s">
        <v>1954</v>
      </c>
      <c r="F989" s="72" t="s">
        <v>4971</v>
      </c>
      <c r="G989" s="72" t="s">
        <v>6975</v>
      </c>
      <c r="H989" s="72" t="s">
        <v>30</v>
      </c>
      <c r="I989" s="72" t="s">
        <v>8026</v>
      </c>
      <c r="J989" s="72" t="s">
        <v>8021</v>
      </c>
      <c r="K989" s="72">
        <v>1870.43</v>
      </c>
      <c r="L989" s="75">
        <v>45772</v>
      </c>
      <c r="M989" s="72" t="str">
        <f>TEXT(Table157[[#This Row],[Billing_Date]],"YYYY")</f>
        <v>2025</v>
      </c>
      <c r="N989" s="72" t="s">
        <v>28</v>
      </c>
      <c r="O989" s="72">
        <f>IF(Table157[[#This Row],[Payment_Status]]="Paid",1,0)</f>
        <v>1</v>
      </c>
      <c r="P989" s="72">
        <f>IF(Table157[[#This Row],[Payment_Status]]="Unpaid",1,0)</f>
        <v>0</v>
      </c>
      <c r="Q989" s="72">
        <f>IF(Table157[[#This Row],[Payment_Status]]="Pending",1,0)</f>
        <v>0</v>
      </c>
      <c r="R989" s="72" t="s">
        <v>38</v>
      </c>
      <c r="S989" s="72" t="s">
        <v>44</v>
      </c>
      <c r="T989" s="76" t="s">
        <v>51</v>
      </c>
    </row>
    <row r="990" spans="5:20" x14ac:dyDescent="0.3">
      <c r="E990" s="71" t="s">
        <v>1956</v>
      </c>
      <c r="F990" s="72" t="s">
        <v>4972</v>
      </c>
      <c r="G990" s="72" t="s">
        <v>6976</v>
      </c>
      <c r="H990" s="72" t="s">
        <v>35</v>
      </c>
      <c r="I990" s="72" t="s">
        <v>8026</v>
      </c>
      <c r="J990" s="72" t="s">
        <v>8021</v>
      </c>
      <c r="K990" s="72">
        <v>472.9</v>
      </c>
      <c r="L990" s="75">
        <v>45765</v>
      </c>
      <c r="M990" s="72" t="str">
        <f>TEXT(Table157[[#This Row],[Billing_Date]],"YYYY")</f>
        <v>2025</v>
      </c>
      <c r="N990" s="72" t="s">
        <v>49</v>
      </c>
      <c r="O990" s="72">
        <f>IF(Table157[[#This Row],[Payment_Status]]="Paid",1,0)</f>
        <v>0</v>
      </c>
      <c r="P990" s="72">
        <f>IF(Table157[[#This Row],[Payment_Status]]="Unpaid",1,0)</f>
        <v>1</v>
      </c>
      <c r="Q990" s="72">
        <f>IF(Table157[[#This Row],[Payment_Status]]="Pending",1,0)</f>
        <v>0</v>
      </c>
      <c r="R990" s="72" t="s">
        <v>38</v>
      </c>
      <c r="S990" s="72" t="s">
        <v>39</v>
      </c>
      <c r="T990" s="76" t="s">
        <v>51</v>
      </c>
    </row>
    <row r="991" spans="5:20" x14ac:dyDescent="0.3">
      <c r="E991" s="71" t="s">
        <v>1958</v>
      </c>
      <c r="F991" s="72" t="s">
        <v>4973</v>
      </c>
      <c r="G991" s="72" t="s">
        <v>6977</v>
      </c>
      <c r="H991" s="72" t="s">
        <v>30</v>
      </c>
      <c r="I991" s="72" t="s">
        <v>8031</v>
      </c>
      <c r="J991" s="72" t="s">
        <v>8024</v>
      </c>
      <c r="K991" s="72">
        <v>1386.38</v>
      </c>
      <c r="L991" s="75">
        <v>45825</v>
      </c>
      <c r="M991" s="72" t="str">
        <f>TEXT(Table157[[#This Row],[Billing_Date]],"YYYY")</f>
        <v>2025</v>
      </c>
      <c r="N991" s="72" t="s">
        <v>49</v>
      </c>
      <c r="O991" s="72">
        <f>IF(Table157[[#This Row],[Payment_Status]]="Paid",1,0)</f>
        <v>0</v>
      </c>
      <c r="P991" s="72">
        <f>IF(Table157[[#This Row],[Payment_Status]]="Unpaid",1,0)</f>
        <v>1</v>
      </c>
      <c r="Q991" s="72">
        <f>IF(Table157[[#This Row],[Payment_Status]]="Pending",1,0)</f>
        <v>0</v>
      </c>
      <c r="R991" s="72" t="s">
        <v>50</v>
      </c>
      <c r="S991" s="72" t="s">
        <v>30</v>
      </c>
      <c r="T991" s="76" t="s">
        <v>31</v>
      </c>
    </row>
    <row r="992" spans="5:20" x14ac:dyDescent="0.3">
      <c r="E992" s="71" t="s">
        <v>1960</v>
      </c>
      <c r="F992" s="72" t="s">
        <v>4974</v>
      </c>
      <c r="G992" s="72" t="s">
        <v>6978</v>
      </c>
      <c r="H992" s="72" t="s">
        <v>35</v>
      </c>
      <c r="I992" s="72" t="s">
        <v>8027</v>
      </c>
      <c r="J992" s="72" t="s">
        <v>8022</v>
      </c>
      <c r="K992" s="72">
        <v>1091.1300000000001</v>
      </c>
      <c r="L992" s="75">
        <v>45764</v>
      </c>
      <c r="M992" s="72" t="str">
        <f>TEXT(Table157[[#This Row],[Billing_Date]],"YYYY")</f>
        <v>2025</v>
      </c>
      <c r="N992" s="72" t="s">
        <v>49</v>
      </c>
      <c r="O992" s="72">
        <f>IF(Table157[[#This Row],[Payment_Status]]="Paid",1,0)</f>
        <v>0</v>
      </c>
      <c r="P992" s="72">
        <f>IF(Table157[[#This Row],[Payment_Status]]="Unpaid",1,0)</f>
        <v>1</v>
      </c>
      <c r="Q992" s="72">
        <f>IF(Table157[[#This Row],[Payment_Status]]="Pending",1,0)</f>
        <v>0</v>
      </c>
      <c r="R992" s="72" t="s">
        <v>38</v>
      </c>
      <c r="S992" s="72" t="s">
        <v>44</v>
      </c>
      <c r="T992" s="76" t="s">
        <v>63</v>
      </c>
    </row>
    <row r="993" spans="5:20" x14ac:dyDescent="0.3">
      <c r="E993" s="71" t="s">
        <v>1962</v>
      </c>
      <c r="F993" s="72" t="s">
        <v>4975</v>
      </c>
      <c r="G993" s="72" t="s">
        <v>6979</v>
      </c>
      <c r="H993" s="72" t="s">
        <v>26</v>
      </c>
      <c r="I993" s="72" t="s">
        <v>8030</v>
      </c>
      <c r="J993" s="72" t="s">
        <v>8023</v>
      </c>
      <c r="K993" s="72">
        <v>2785.5</v>
      </c>
      <c r="L993" s="75">
        <v>45522</v>
      </c>
      <c r="M993" s="72" t="str">
        <f>TEXT(Table157[[#This Row],[Billing_Date]],"YYYY")</f>
        <v>2024</v>
      </c>
      <c r="N993" s="72" t="s">
        <v>28</v>
      </c>
      <c r="O993" s="72">
        <f>IF(Table157[[#This Row],[Payment_Status]]="Paid",1,0)</f>
        <v>1</v>
      </c>
      <c r="P993" s="72">
        <f>IF(Table157[[#This Row],[Payment_Status]]="Unpaid",1,0)</f>
        <v>0</v>
      </c>
      <c r="Q993" s="72">
        <f>IF(Table157[[#This Row],[Payment_Status]]="Pending",1,0)</f>
        <v>0</v>
      </c>
      <c r="R993" s="72" t="s">
        <v>38</v>
      </c>
      <c r="S993" s="72" t="s">
        <v>39</v>
      </c>
      <c r="T993" s="76" t="s">
        <v>51</v>
      </c>
    </row>
    <row r="994" spans="5:20" x14ac:dyDescent="0.3">
      <c r="E994" s="71" t="s">
        <v>1964</v>
      </c>
      <c r="F994" s="72" t="s">
        <v>4976</v>
      </c>
      <c r="G994" s="72" t="s">
        <v>6980</v>
      </c>
      <c r="H994" s="72" t="s">
        <v>26</v>
      </c>
      <c r="I994" s="72" t="s">
        <v>8031</v>
      </c>
      <c r="J994" s="72" t="s">
        <v>8024</v>
      </c>
      <c r="K994" s="72">
        <v>186.44</v>
      </c>
      <c r="L994" s="75">
        <v>45834</v>
      </c>
      <c r="M994" s="72" t="str">
        <f>TEXT(Table157[[#This Row],[Billing_Date]],"YYYY")</f>
        <v>2025</v>
      </c>
      <c r="N994" s="72" t="s">
        <v>49</v>
      </c>
      <c r="O994" s="72">
        <f>IF(Table157[[#This Row],[Payment_Status]]="Paid",1,0)</f>
        <v>0</v>
      </c>
      <c r="P994" s="72">
        <f>IF(Table157[[#This Row],[Payment_Status]]="Unpaid",1,0)</f>
        <v>1</v>
      </c>
      <c r="Q994" s="72">
        <f>IF(Table157[[#This Row],[Payment_Status]]="Pending",1,0)</f>
        <v>0</v>
      </c>
      <c r="R994" s="72" t="s">
        <v>29</v>
      </c>
      <c r="S994" s="72" t="s">
        <v>39</v>
      </c>
      <c r="T994" s="76" t="s">
        <v>45</v>
      </c>
    </row>
    <row r="995" spans="5:20" x14ac:dyDescent="0.3">
      <c r="E995" s="71" t="s">
        <v>3747</v>
      </c>
      <c r="F995" s="72" t="s">
        <v>4977</v>
      </c>
      <c r="G995" s="72" t="s">
        <v>6981</v>
      </c>
      <c r="H995" s="72" t="s">
        <v>30</v>
      </c>
      <c r="I995" s="72" t="s">
        <v>8027</v>
      </c>
      <c r="J995" s="72" t="s">
        <v>8022</v>
      </c>
      <c r="K995" s="72">
        <v>1675.48</v>
      </c>
      <c r="L995" s="75">
        <v>45651</v>
      </c>
      <c r="M995" s="72" t="str">
        <f>TEXT(Table157[[#This Row],[Billing_Date]],"YYYY")</f>
        <v>2024</v>
      </c>
      <c r="N995" s="72" t="s">
        <v>37</v>
      </c>
      <c r="O995" s="72">
        <f>IF(Table157[[#This Row],[Payment_Status]]="Paid",1,0)</f>
        <v>0</v>
      </c>
      <c r="P995" s="72">
        <f>IF(Table157[[#This Row],[Payment_Status]]="Unpaid",1,0)</f>
        <v>0</v>
      </c>
      <c r="Q995" s="72">
        <f>IF(Table157[[#This Row],[Payment_Status]]="Pending",1,0)</f>
        <v>1</v>
      </c>
      <c r="R995" s="72" t="s">
        <v>29</v>
      </c>
      <c r="S995" s="72" t="s">
        <v>44</v>
      </c>
      <c r="T995" s="76" t="s">
        <v>51</v>
      </c>
    </row>
    <row r="996" spans="5:20" x14ac:dyDescent="0.3">
      <c r="E996" s="71" t="s">
        <v>1968</v>
      </c>
      <c r="F996" s="72" t="s">
        <v>4978</v>
      </c>
      <c r="G996" s="72" t="s">
        <v>6982</v>
      </c>
      <c r="H996" s="72" t="s">
        <v>26</v>
      </c>
      <c r="I996" s="72" t="s">
        <v>8028</v>
      </c>
      <c r="J996" s="72" t="s">
        <v>8022</v>
      </c>
      <c r="K996" s="72">
        <v>3247.54</v>
      </c>
      <c r="L996" s="75">
        <v>45840</v>
      </c>
      <c r="M996" s="72" t="str">
        <f>TEXT(Table157[[#This Row],[Billing_Date]],"YYYY")</f>
        <v>2025</v>
      </c>
      <c r="N996" s="72" t="s">
        <v>37</v>
      </c>
      <c r="O996" s="72">
        <f>IF(Table157[[#This Row],[Payment_Status]]="Paid",1,0)</f>
        <v>0</v>
      </c>
      <c r="P996" s="72">
        <f>IF(Table157[[#This Row],[Payment_Status]]="Unpaid",1,0)</f>
        <v>0</v>
      </c>
      <c r="Q996" s="72">
        <f>IF(Table157[[#This Row],[Payment_Status]]="Pending",1,0)</f>
        <v>1</v>
      </c>
      <c r="R996" s="72" t="s">
        <v>58</v>
      </c>
      <c r="S996" s="72" t="s">
        <v>44</v>
      </c>
      <c r="T996" s="76" t="s">
        <v>63</v>
      </c>
    </row>
    <row r="997" spans="5:20" x14ac:dyDescent="0.3">
      <c r="E997" s="71" t="s">
        <v>1971</v>
      </c>
      <c r="F997" s="72" t="s">
        <v>4980</v>
      </c>
      <c r="G997" s="72" t="s">
        <v>6984</v>
      </c>
      <c r="H997" s="72" t="s">
        <v>35</v>
      </c>
      <c r="I997" s="72" t="s">
        <v>8029</v>
      </c>
      <c r="J997" s="72" t="s">
        <v>8020</v>
      </c>
      <c r="K997" s="72">
        <v>3144.67</v>
      </c>
      <c r="L997" s="75">
        <v>45703</v>
      </c>
      <c r="M997" s="72" t="str">
        <f>TEXT(Table157[[#This Row],[Billing_Date]],"YYYY")</f>
        <v>2025</v>
      </c>
      <c r="N997" s="72" t="s">
        <v>37</v>
      </c>
      <c r="O997" s="72">
        <f>IF(Table157[[#This Row],[Payment_Status]]="Paid",1,0)</f>
        <v>0</v>
      </c>
      <c r="P997" s="72">
        <f>IF(Table157[[#This Row],[Payment_Status]]="Unpaid",1,0)</f>
        <v>0</v>
      </c>
      <c r="Q997" s="72">
        <f>IF(Table157[[#This Row],[Payment_Status]]="Pending",1,0)</f>
        <v>1</v>
      </c>
      <c r="R997" s="72" t="s">
        <v>58</v>
      </c>
      <c r="S997" s="72" t="s">
        <v>30</v>
      </c>
      <c r="T997" s="76" t="s">
        <v>85</v>
      </c>
    </row>
    <row r="998" spans="5:20" x14ac:dyDescent="0.3">
      <c r="E998" s="71" t="s">
        <v>1315</v>
      </c>
      <c r="F998" s="72" t="s">
        <v>4981</v>
      </c>
      <c r="G998" s="72" t="s">
        <v>6985</v>
      </c>
      <c r="H998" s="72" t="s">
        <v>26</v>
      </c>
      <c r="I998" s="72" t="s">
        <v>8031</v>
      </c>
      <c r="J998" s="72" t="s">
        <v>8024</v>
      </c>
      <c r="K998" s="72">
        <v>239.44</v>
      </c>
      <c r="L998" s="75">
        <v>45858</v>
      </c>
      <c r="M998" s="72" t="str">
        <f>TEXT(Table157[[#This Row],[Billing_Date]],"YYYY")</f>
        <v>2025</v>
      </c>
      <c r="N998" s="72" t="s">
        <v>37</v>
      </c>
      <c r="O998" s="72">
        <f>IF(Table157[[#This Row],[Payment_Status]]="Paid",1,0)</f>
        <v>0</v>
      </c>
      <c r="P998" s="72">
        <f>IF(Table157[[#This Row],[Payment_Status]]="Unpaid",1,0)</f>
        <v>0</v>
      </c>
      <c r="Q998" s="72">
        <f>IF(Table157[[#This Row],[Payment_Status]]="Pending",1,0)</f>
        <v>1</v>
      </c>
      <c r="R998" s="72" t="s">
        <v>58</v>
      </c>
      <c r="S998" s="72" t="s">
        <v>44</v>
      </c>
      <c r="T998" s="76" t="s">
        <v>45</v>
      </c>
    </row>
    <row r="999" spans="5:20" x14ac:dyDescent="0.3">
      <c r="E999" s="71" t="s">
        <v>1607</v>
      </c>
      <c r="F999" s="72" t="s">
        <v>4982</v>
      </c>
      <c r="G999" s="72" t="s">
        <v>6986</v>
      </c>
      <c r="H999" s="72" t="s">
        <v>35</v>
      </c>
      <c r="I999" s="72" t="s">
        <v>8025</v>
      </c>
      <c r="J999" s="72" t="s">
        <v>8020</v>
      </c>
      <c r="K999" s="72">
        <v>305.20999999999998</v>
      </c>
      <c r="L999" s="75">
        <v>45843</v>
      </c>
      <c r="M999" s="72" t="str">
        <f>TEXT(Table157[[#This Row],[Billing_Date]],"YYYY")</f>
        <v>2025</v>
      </c>
      <c r="N999" s="72" t="s">
        <v>37</v>
      </c>
      <c r="O999" s="72">
        <f>IF(Table157[[#This Row],[Payment_Status]]="Paid",1,0)</f>
        <v>0</v>
      </c>
      <c r="P999" s="72">
        <f>IF(Table157[[#This Row],[Payment_Status]]="Unpaid",1,0)</f>
        <v>0</v>
      </c>
      <c r="Q999" s="72">
        <f>IF(Table157[[#This Row],[Payment_Status]]="Pending",1,0)</f>
        <v>1</v>
      </c>
      <c r="R999" s="72" t="s">
        <v>58</v>
      </c>
      <c r="S999" s="72" t="s">
        <v>39</v>
      </c>
      <c r="T999" s="76" t="s">
        <v>31</v>
      </c>
    </row>
    <row r="1000" spans="5:20" x14ac:dyDescent="0.3">
      <c r="E1000" s="71" t="s">
        <v>1977</v>
      </c>
      <c r="F1000" s="72" t="s">
        <v>4983</v>
      </c>
      <c r="G1000" s="72" t="s">
        <v>6987</v>
      </c>
      <c r="H1000" s="72" t="s">
        <v>35</v>
      </c>
      <c r="I1000" s="72" t="s">
        <v>8027</v>
      </c>
      <c r="J1000" s="72" t="s">
        <v>8022</v>
      </c>
      <c r="K1000" s="72">
        <v>385.78</v>
      </c>
      <c r="L1000" s="75">
        <v>45850</v>
      </c>
      <c r="M1000" s="72" t="str">
        <f>TEXT(Table157[[#This Row],[Billing_Date]],"YYYY")</f>
        <v>2025</v>
      </c>
      <c r="N1000" s="72" t="s">
        <v>28</v>
      </c>
      <c r="O1000" s="72">
        <f>IF(Table157[[#This Row],[Payment_Status]]="Paid",1,0)</f>
        <v>1</v>
      </c>
      <c r="P1000" s="72">
        <f>IF(Table157[[#This Row],[Payment_Status]]="Unpaid",1,0)</f>
        <v>0</v>
      </c>
      <c r="Q1000" s="72">
        <f>IF(Table157[[#This Row],[Payment_Status]]="Pending",1,0)</f>
        <v>0</v>
      </c>
      <c r="R1000" s="72" t="s">
        <v>38</v>
      </c>
      <c r="S1000" s="72" t="s">
        <v>39</v>
      </c>
      <c r="T1000" s="76" t="s">
        <v>63</v>
      </c>
    </row>
    <row r="1001" spans="5:20" x14ac:dyDescent="0.3">
      <c r="E1001" s="71" t="s">
        <v>1979</v>
      </c>
      <c r="F1001" s="72" t="s">
        <v>4984</v>
      </c>
      <c r="G1001" s="72" t="s">
        <v>6988</v>
      </c>
      <c r="H1001" s="72" t="s">
        <v>26</v>
      </c>
      <c r="I1001" s="72" t="s">
        <v>8025</v>
      </c>
      <c r="J1001" s="72" t="s">
        <v>8020</v>
      </c>
      <c r="K1001" s="72">
        <v>2504.59</v>
      </c>
      <c r="L1001" s="75">
        <v>45819</v>
      </c>
      <c r="M1001" s="72" t="str">
        <f>TEXT(Table157[[#This Row],[Billing_Date]],"YYYY")</f>
        <v>2025</v>
      </c>
      <c r="N1001" s="72" t="s">
        <v>28</v>
      </c>
      <c r="O1001" s="72">
        <f>IF(Table157[[#This Row],[Payment_Status]]="Paid",1,0)</f>
        <v>1</v>
      </c>
      <c r="P1001" s="72">
        <f>IF(Table157[[#This Row],[Payment_Status]]="Unpaid",1,0)</f>
        <v>0</v>
      </c>
      <c r="Q1001" s="72">
        <f>IF(Table157[[#This Row],[Payment_Status]]="Pending",1,0)</f>
        <v>0</v>
      </c>
      <c r="R1001" s="72" t="s">
        <v>38</v>
      </c>
      <c r="S1001" s="72" t="s">
        <v>30</v>
      </c>
      <c r="T1001" s="76" t="s">
        <v>63</v>
      </c>
    </row>
    <row r="1002" spans="5:20" x14ac:dyDescent="0.3">
      <c r="E1002" s="71" t="s">
        <v>1981</v>
      </c>
      <c r="F1002" s="72" t="s">
        <v>4985</v>
      </c>
      <c r="G1002" s="72" t="s">
        <v>6989</v>
      </c>
      <c r="H1002" s="72" t="s">
        <v>26</v>
      </c>
      <c r="I1002" s="72" t="s">
        <v>8026</v>
      </c>
      <c r="J1002" s="72" t="s">
        <v>8021</v>
      </c>
      <c r="K1002" s="72">
        <v>1301.1099999999999</v>
      </c>
      <c r="L1002" s="75">
        <v>45605</v>
      </c>
      <c r="M1002" s="72" t="str">
        <f>TEXT(Table157[[#This Row],[Billing_Date]],"YYYY")</f>
        <v>2024</v>
      </c>
      <c r="N1002" s="72" t="s">
        <v>37</v>
      </c>
      <c r="O1002" s="72">
        <f>IF(Table157[[#This Row],[Payment_Status]]="Paid",1,0)</f>
        <v>0</v>
      </c>
      <c r="P1002" s="72">
        <f>IF(Table157[[#This Row],[Payment_Status]]="Unpaid",1,0)</f>
        <v>0</v>
      </c>
      <c r="Q1002" s="72">
        <f>IF(Table157[[#This Row],[Payment_Status]]="Pending",1,0)</f>
        <v>1</v>
      </c>
      <c r="R1002" s="72" t="s">
        <v>58</v>
      </c>
      <c r="S1002" s="72" t="s">
        <v>30</v>
      </c>
      <c r="T1002" s="76" t="s">
        <v>31</v>
      </c>
    </row>
    <row r="1003" spans="5:20" x14ac:dyDescent="0.3">
      <c r="E1003" s="71" t="s">
        <v>1983</v>
      </c>
      <c r="F1003" s="72" t="s">
        <v>4986</v>
      </c>
      <c r="G1003" s="72" t="s">
        <v>6990</v>
      </c>
      <c r="H1003" s="72" t="s">
        <v>26</v>
      </c>
      <c r="I1003" s="72" t="s">
        <v>8029</v>
      </c>
      <c r="J1003" s="72" t="s">
        <v>8020</v>
      </c>
      <c r="K1003" s="72">
        <v>1863.32</v>
      </c>
      <c r="L1003" s="75">
        <v>45595</v>
      </c>
      <c r="M1003" s="72" t="str">
        <f>TEXT(Table157[[#This Row],[Billing_Date]],"YYYY")</f>
        <v>2024</v>
      </c>
      <c r="N1003" s="72" t="s">
        <v>49</v>
      </c>
      <c r="O1003" s="72">
        <f>IF(Table157[[#This Row],[Payment_Status]]="Paid",1,0)</f>
        <v>0</v>
      </c>
      <c r="P1003" s="72">
        <f>IF(Table157[[#This Row],[Payment_Status]]="Unpaid",1,0)</f>
        <v>1</v>
      </c>
      <c r="Q1003" s="72">
        <f>IF(Table157[[#This Row],[Payment_Status]]="Pending",1,0)</f>
        <v>0</v>
      </c>
      <c r="R1003" s="72" t="s">
        <v>58</v>
      </c>
      <c r="S1003" s="72" t="s">
        <v>39</v>
      </c>
      <c r="T1003" s="76" t="s">
        <v>45</v>
      </c>
    </row>
    <row r="1004" spans="5:20" x14ac:dyDescent="0.3">
      <c r="E1004" s="71" t="s">
        <v>1985</v>
      </c>
      <c r="F1004" s="72" t="s">
        <v>4987</v>
      </c>
      <c r="G1004" s="72" t="s">
        <v>6991</v>
      </c>
      <c r="H1004" s="72" t="s">
        <v>30</v>
      </c>
      <c r="I1004" s="72" t="s">
        <v>8027</v>
      </c>
      <c r="J1004" s="72" t="s">
        <v>8022</v>
      </c>
      <c r="K1004" s="72">
        <v>619.14</v>
      </c>
      <c r="L1004" s="75">
        <v>45684</v>
      </c>
      <c r="M1004" s="72" t="str">
        <f>TEXT(Table157[[#This Row],[Billing_Date]],"YYYY")</f>
        <v>2025</v>
      </c>
      <c r="N1004" s="72" t="s">
        <v>28</v>
      </c>
      <c r="O1004" s="72">
        <f>IF(Table157[[#This Row],[Payment_Status]]="Paid",1,0)</f>
        <v>1</v>
      </c>
      <c r="P1004" s="72">
        <f>IF(Table157[[#This Row],[Payment_Status]]="Unpaid",1,0)</f>
        <v>0</v>
      </c>
      <c r="Q1004" s="72">
        <f>IF(Table157[[#This Row],[Payment_Status]]="Pending",1,0)</f>
        <v>0</v>
      </c>
      <c r="R1004" s="72" t="s">
        <v>50</v>
      </c>
      <c r="S1004" s="72" t="s">
        <v>39</v>
      </c>
      <c r="T1004" s="76" t="s">
        <v>63</v>
      </c>
    </row>
    <row r="1005" spans="5:20" x14ac:dyDescent="0.3">
      <c r="E1005" s="71" t="s">
        <v>426</v>
      </c>
      <c r="F1005" s="72" t="s">
        <v>4988</v>
      </c>
      <c r="G1005" s="72" t="s">
        <v>6992</v>
      </c>
      <c r="H1005" s="72" t="s">
        <v>26</v>
      </c>
      <c r="I1005" s="72" t="s">
        <v>8031</v>
      </c>
      <c r="J1005" s="72" t="s">
        <v>8024</v>
      </c>
      <c r="K1005" s="72">
        <v>2013.85</v>
      </c>
      <c r="L1005" s="75">
        <v>45773</v>
      </c>
      <c r="M1005" s="72" t="str">
        <f>TEXT(Table157[[#This Row],[Billing_Date]],"YYYY")</f>
        <v>2025</v>
      </c>
      <c r="N1005" s="72" t="s">
        <v>28</v>
      </c>
      <c r="O1005" s="72">
        <f>IF(Table157[[#This Row],[Payment_Status]]="Paid",1,0)</f>
        <v>1</v>
      </c>
      <c r="P1005" s="72">
        <f>IF(Table157[[#This Row],[Payment_Status]]="Unpaid",1,0)</f>
        <v>0</v>
      </c>
      <c r="Q1005" s="72">
        <f>IF(Table157[[#This Row],[Payment_Status]]="Pending",1,0)</f>
        <v>0</v>
      </c>
      <c r="R1005" s="72" t="s">
        <v>50</v>
      </c>
      <c r="S1005" s="72" t="s">
        <v>30</v>
      </c>
      <c r="T1005" s="76" t="s">
        <v>45</v>
      </c>
    </row>
    <row r="1006" spans="5:20" x14ac:dyDescent="0.3">
      <c r="E1006" s="71" t="s">
        <v>1989</v>
      </c>
      <c r="F1006" s="72" t="s">
        <v>4989</v>
      </c>
      <c r="G1006" s="72" t="s">
        <v>6993</v>
      </c>
      <c r="H1006" s="72" t="s">
        <v>26</v>
      </c>
      <c r="I1006" s="72" t="s">
        <v>8030</v>
      </c>
      <c r="J1006" s="72" t="s">
        <v>8023</v>
      </c>
      <c r="K1006" s="72">
        <v>1052.97</v>
      </c>
      <c r="L1006" s="75">
        <v>45686</v>
      </c>
      <c r="M1006" s="72" t="str">
        <f>TEXT(Table157[[#This Row],[Billing_Date]],"YYYY")</f>
        <v>2025</v>
      </c>
      <c r="N1006" s="72" t="s">
        <v>37</v>
      </c>
      <c r="O1006" s="72">
        <f>IF(Table157[[#This Row],[Payment_Status]]="Paid",1,0)</f>
        <v>0</v>
      </c>
      <c r="P1006" s="72">
        <f>IF(Table157[[#This Row],[Payment_Status]]="Unpaid",1,0)</f>
        <v>0</v>
      </c>
      <c r="Q1006" s="72">
        <f>IF(Table157[[#This Row],[Payment_Status]]="Pending",1,0)</f>
        <v>1</v>
      </c>
      <c r="R1006" s="72" t="s">
        <v>58</v>
      </c>
      <c r="S1006" s="72" t="s">
        <v>30</v>
      </c>
      <c r="T1006" s="76" t="s">
        <v>45</v>
      </c>
    </row>
    <row r="1007" spans="5:20" x14ac:dyDescent="0.3">
      <c r="E1007" s="71" t="s">
        <v>1991</v>
      </c>
      <c r="F1007" s="72" t="s">
        <v>4990</v>
      </c>
      <c r="G1007" s="72" t="s">
        <v>6994</v>
      </c>
      <c r="H1007" s="72" t="s">
        <v>26</v>
      </c>
      <c r="I1007" s="72" t="s">
        <v>8029</v>
      </c>
      <c r="J1007" s="72" t="s">
        <v>8020</v>
      </c>
      <c r="K1007" s="72">
        <v>2591.2199999999998</v>
      </c>
      <c r="L1007" s="75">
        <v>45741</v>
      </c>
      <c r="M1007" s="72" t="str">
        <f>TEXT(Table157[[#This Row],[Billing_Date]],"YYYY")</f>
        <v>2025</v>
      </c>
      <c r="N1007" s="72" t="s">
        <v>37</v>
      </c>
      <c r="O1007" s="72">
        <f>IF(Table157[[#This Row],[Payment_Status]]="Paid",1,0)</f>
        <v>0</v>
      </c>
      <c r="P1007" s="72">
        <f>IF(Table157[[#This Row],[Payment_Status]]="Unpaid",1,0)</f>
        <v>0</v>
      </c>
      <c r="Q1007" s="72">
        <f>IF(Table157[[#This Row],[Payment_Status]]="Pending",1,0)</f>
        <v>1</v>
      </c>
      <c r="R1007" s="72" t="s">
        <v>58</v>
      </c>
      <c r="S1007" s="72" t="s">
        <v>44</v>
      </c>
      <c r="T1007" s="76" t="s">
        <v>45</v>
      </c>
    </row>
    <row r="1008" spans="5:20" x14ac:dyDescent="0.3">
      <c r="E1008" s="71" t="s">
        <v>1993</v>
      </c>
      <c r="F1008" s="72" t="s">
        <v>4991</v>
      </c>
      <c r="G1008" s="72" t="s">
        <v>6995</v>
      </c>
      <c r="H1008" s="72" t="s">
        <v>30</v>
      </c>
      <c r="I1008" s="72" t="s">
        <v>8028</v>
      </c>
      <c r="J1008" s="72" t="s">
        <v>8022</v>
      </c>
      <c r="K1008" s="72">
        <v>984.22</v>
      </c>
      <c r="L1008" s="75">
        <v>45831</v>
      </c>
      <c r="M1008" s="72" t="str">
        <f>TEXT(Table157[[#This Row],[Billing_Date]],"YYYY")</f>
        <v>2025</v>
      </c>
      <c r="N1008" s="72" t="s">
        <v>37</v>
      </c>
      <c r="O1008" s="72">
        <f>IF(Table157[[#This Row],[Payment_Status]]="Paid",1,0)</f>
        <v>0</v>
      </c>
      <c r="P1008" s="72">
        <f>IF(Table157[[#This Row],[Payment_Status]]="Unpaid",1,0)</f>
        <v>0</v>
      </c>
      <c r="Q1008" s="72">
        <f>IF(Table157[[#This Row],[Payment_Status]]="Pending",1,0)</f>
        <v>1</v>
      </c>
      <c r="R1008" s="72" t="s">
        <v>38</v>
      </c>
      <c r="S1008" s="72" t="s">
        <v>39</v>
      </c>
      <c r="T1008" s="76" t="s">
        <v>31</v>
      </c>
    </row>
    <row r="1009" spans="5:20" x14ac:dyDescent="0.3">
      <c r="E1009" s="71" t="s">
        <v>1995</v>
      </c>
      <c r="F1009" s="72" t="s">
        <v>4992</v>
      </c>
      <c r="G1009" s="72" t="s">
        <v>6996</v>
      </c>
      <c r="H1009" s="72" t="s">
        <v>30</v>
      </c>
      <c r="I1009" s="72" t="s">
        <v>8030</v>
      </c>
      <c r="J1009" s="72" t="s">
        <v>8023</v>
      </c>
      <c r="K1009" s="72">
        <v>1758.28</v>
      </c>
      <c r="L1009" s="75">
        <v>45841</v>
      </c>
      <c r="M1009" s="72" t="str">
        <f>TEXT(Table157[[#This Row],[Billing_Date]],"YYYY")</f>
        <v>2025</v>
      </c>
      <c r="N1009" s="72" t="s">
        <v>49</v>
      </c>
      <c r="O1009" s="72">
        <f>IF(Table157[[#This Row],[Payment_Status]]="Paid",1,0)</f>
        <v>0</v>
      </c>
      <c r="P1009" s="72">
        <f>IF(Table157[[#This Row],[Payment_Status]]="Unpaid",1,0)</f>
        <v>1</v>
      </c>
      <c r="Q1009" s="72">
        <f>IF(Table157[[#This Row],[Payment_Status]]="Pending",1,0)</f>
        <v>0</v>
      </c>
      <c r="R1009" s="72" t="s">
        <v>38</v>
      </c>
      <c r="S1009" s="72" t="s">
        <v>39</v>
      </c>
      <c r="T1009" s="76" t="s">
        <v>45</v>
      </c>
    </row>
    <row r="1010" spans="5:20" x14ac:dyDescent="0.3">
      <c r="E1010" s="71" t="s">
        <v>1355</v>
      </c>
      <c r="F1010" s="72" t="s">
        <v>4993</v>
      </c>
      <c r="G1010" s="72" t="s">
        <v>6997</v>
      </c>
      <c r="H1010" s="72" t="s">
        <v>35</v>
      </c>
      <c r="I1010" s="72" t="s">
        <v>8030</v>
      </c>
      <c r="J1010" s="72" t="s">
        <v>8023</v>
      </c>
      <c r="K1010" s="72">
        <v>1325.76</v>
      </c>
      <c r="L1010" s="75">
        <v>45790</v>
      </c>
      <c r="M1010" s="72" t="str">
        <f>TEXT(Table157[[#This Row],[Billing_Date]],"YYYY")</f>
        <v>2025</v>
      </c>
      <c r="N1010" s="72" t="s">
        <v>37</v>
      </c>
      <c r="O1010" s="72">
        <f>IF(Table157[[#This Row],[Payment_Status]]="Paid",1,0)</f>
        <v>0</v>
      </c>
      <c r="P1010" s="72">
        <f>IF(Table157[[#This Row],[Payment_Status]]="Unpaid",1,0)</f>
        <v>0</v>
      </c>
      <c r="Q1010" s="72">
        <f>IF(Table157[[#This Row],[Payment_Status]]="Pending",1,0)</f>
        <v>1</v>
      </c>
      <c r="R1010" s="72" t="s">
        <v>50</v>
      </c>
      <c r="S1010" s="72" t="s">
        <v>44</v>
      </c>
      <c r="T1010" s="76" t="s">
        <v>51</v>
      </c>
    </row>
    <row r="1011" spans="5:20" x14ac:dyDescent="0.3">
      <c r="E1011" s="71" t="s">
        <v>1999</v>
      </c>
      <c r="F1011" s="72" t="s">
        <v>4994</v>
      </c>
      <c r="G1011" s="72" t="s">
        <v>6998</v>
      </c>
      <c r="H1011" s="72" t="s">
        <v>26</v>
      </c>
      <c r="I1011" s="72" t="s">
        <v>8026</v>
      </c>
      <c r="J1011" s="72" t="s">
        <v>8021</v>
      </c>
      <c r="K1011" s="72">
        <v>2321.5</v>
      </c>
      <c r="L1011" s="75">
        <v>45740</v>
      </c>
      <c r="M1011" s="72" t="str">
        <f>TEXT(Table157[[#This Row],[Billing_Date]],"YYYY")</f>
        <v>2025</v>
      </c>
      <c r="N1011" s="72" t="s">
        <v>49</v>
      </c>
      <c r="O1011" s="72">
        <f>IF(Table157[[#This Row],[Payment_Status]]="Paid",1,0)</f>
        <v>0</v>
      </c>
      <c r="P1011" s="72">
        <f>IF(Table157[[#This Row],[Payment_Status]]="Unpaid",1,0)</f>
        <v>1</v>
      </c>
      <c r="Q1011" s="72">
        <f>IF(Table157[[#This Row],[Payment_Status]]="Pending",1,0)</f>
        <v>0</v>
      </c>
      <c r="R1011" s="72" t="s">
        <v>58</v>
      </c>
      <c r="S1011" s="72" t="s">
        <v>39</v>
      </c>
      <c r="T1011" s="76" t="s">
        <v>45</v>
      </c>
    </row>
    <row r="1012" spans="5:20" x14ac:dyDescent="0.3">
      <c r="E1012" s="71" t="s">
        <v>2001</v>
      </c>
      <c r="F1012" s="72" t="s">
        <v>4995</v>
      </c>
      <c r="G1012" s="72" t="s">
        <v>6999</v>
      </c>
      <c r="H1012" s="72" t="s">
        <v>26</v>
      </c>
      <c r="I1012" s="72" t="s">
        <v>8030</v>
      </c>
      <c r="J1012" s="72" t="s">
        <v>8023</v>
      </c>
      <c r="K1012" s="72">
        <v>3013.05</v>
      </c>
      <c r="L1012" s="75">
        <v>45836</v>
      </c>
      <c r="M1012" s="72" t="str">
        <f>TEXT(Table157[[#This Row],[Billing_Date]],"YYYY")</f>
        <v>2025</v>
      </c>
      <c r="N1012" s="72" t="s">
        <v>28</v>
      </c>
      <c r="O1012" s="72">
        <f>IF(Table157[[#This Row],[Payment_Status]]="Paid",1,0)</f>
        <v>1</v>
      </c>
      <c r="P1012" s="72">
        <f>IF(Table157[[#This Row],[Payment_Status]]="Unpaid",1,0)</f>
        <v>0</v>
      </c>
      <c r="Q1012" s="72">
        <f>IF(Table157[[#This Row],[Payment_Status]]="Pending",1,0)</f>
        <v>0</v>
      </c>
      <c r="R1012" s="72" t="s">
        <v>29</v>
      </c>
      <c r="S1012" s="72" t="s">
        <v>44</v>
      </c>
      <c r="T1012" s="76" t="s">
        <v>63</v>
      </c>
    </row>
    <row r="1013" spans="5:20" x14ac:dyDescent="0.3">
      <c r="E1013" s="71" t="s">
        <v>504</v>
      </c>
      <c r="F1013" s="72" t="s">
        <v>4996</v>
      </c>
      <c r="G1013" s="72" t="s">
        <v>7000</v>
      </c>
      <c r="H1013" s="72" t="s">
        <v>26</v>
      </c>
      <c r="I1013" s="72" t="s">
        <v>8028</v>
      </c>
      <c r="J1013" s="72" t="s">
        <v>8022</v>
      </c>
      <c r="K1013" s="72">
        <v>799.56</v>
      </c>
      <c r="L1013" s="75">
        <v>45686</v>
      </c>
      <c r="M1013" s="72" t="str">
        <f>TEXT(Table157[[#This Row],[Billing_Date]],"YYYY")</f>
        <v>2025</v>
      </c>
      <c r="N1013" s="72" t="s">
        <v>37</v>
      </c>
      <c r="O1013" s="72">
        <f>IF(Table157[[#This Row],[Payment_Status]]="Paid",1,0)</f>
        <v>0</v>
      </c>
      <c r="P1013" s="72">
        <f>IF(Table157[[#This Row],[Payment_Status]]="Unpaid",1,0)</f>
        <v>0</v>
      </c>
      <c r="Q1013" s="72">
        <f>IF(Table157[[#This Row],[Payment_Status]]="Pending",1,0)</f>
        <v>1</v>
      </c>
      <c r="R1013" s="72" t="s">
        <v>58</v>
      </c>
      <c r="S1013" s="72" t="s">
        <v>30</v>
      </c>
      <c r="T1013" s="76" t="s">
        <v>31</v>
      </c>
    </row>
    <row r="1014" spans="5:20" x14ac:dyDescent="0.3">
      <c r="E1014" s="71" t="s">
        <v>2268</v>
      </c>
      <c r="F1014" s="72" t="s">
        <v>4997</v>
      </c>
      <c r="G1014" s="72" t="s">
        <v>7001</v>
      </c>
      <c r="H1014" s="72" t="s">
        <v>26</v>
      </c>
      <c r="I1014" s="72" t="s">
        <v>8028</v>
      </c>
      <c r="J1014" s="72" t="s">
        <v>8022</v>
      </c>
      <c r="K1014" s="72">
        <v>1309.56</v>
      </c>
      <c r="L1014" s="75">
        <v>45769</v>
      </c>
      <c r="M1014" s="72" t="str">
        <f>TEXT(Table157[[#This Row],[Billing_Date]],"YYYY")</f>
        <v>2025</v>
      </c>
      <c r="N1014" s="72" t="s">
        <v>37</v>
      </c>
      <c r="O1014" s="72">
        <f>IF(Table157[[#This Row],[Payment_Status]]="Paid",1,0)</f>
        <v>0</v>
      </c>
      <c r="P1014" s="72">
        <f>IF(Table157[[#This Row],[Payment_Status]]="Unpaid",1,0)</f>
        <v>0</v>
      </c>
      <c r="Q1014" s="72">
        <f>IF(Table157[[#This Row],[Payment_Status]]="Pending",1,0)</f>
        <v>1</v>
      </c>
      <c r="R1014" s="72" t="s">
        <v>38</v>
      </c>
      <c r="S1014" s="72" t="s">
        <v>44</v>
      </c>
      <c r="T1014" s="76" t="s">
        <v>63</v>
      </c>
    </row>
    <row r="1015" spans="5:20" x14ac:dyDescent="0.3">
      <c r="E1015" s="71" t="s">
        <v>2007</v>
      </c>
      <c r="F1015" s="72" t="s">
        <v>4998</v>
      </c>
      <c r="G1015" s="72" t="s">
        <v>7002</v>
      </c>
      <c r="H1015" s="72" t="s">
        <v>26</v>
      </c>
      <c r="I1015" s="72" t="s">
        <v>8029</v>
      </c>
      <c r="J1015" s="72" t="s">
        <v>8020</v>
      </c>
      <c r="K1015" s="72">
        <v>2621.51</v>
      </c>
      <c r="L1015" s="75">
        <v>45702</v>
      </c>
      <c r="M1015" s="72" t="str">
        <f>TEXT(Table157[[#This Row],[Billing_Date]],"YYYY")</f>
        <v>2025</v>
      </c>
      <c r="N1015" s="72" t="s">
        <v>28</v>
      </c>
      <c r="O1015" s="72">
        <f>IF(Table157[[#This Row],[Payment_Status]]="Paid",1,0)</f>
        <v>1</v>
      </c>
      <c r="P1015" s="72">
        <f>IF(Table157[[#This Row],[Payment_Status]]="Unpaid",1,0)</f>
        <v>0</v>
      </c>
      <c r="Q1015" s="72">
        <f>IF(Table157[[#This Row],[Payment_Status]]="Pending",1,0)</f>
        <v>0</v>
      </c>
      <c r="R1015" s="72" t="s">
        <v>58</v>
      </c>
      <c r="S1015" s="72" t="s">
        <v>44</v>
      </c>
      <c r="T1015" s="76" t="s">
        <v>45</v>
      </c>
    </row>
    <row r="1016" spans="5:20" x14ac:dyDescent="0.3">
      <c r="E1016" s="71" t="s">
        <v>1913</v>
      </c>
      <c r="F1016" s="72" t="s">
        <v>4999</v>
      </c>
      <c r="G1016" s="72" t="s">
        <v>7003</v>
      </c>
      <c r="H1016" s="72" t="s">
        <v>26</v>
      </c>
      <c r="I1016" s="72" t="s">
        <v>8025</v>
      </c>
      <c r="J1016" s="72" t="s">
        <v>8020</v>
      </c>
      <c r="K1016" s="72">
        <v>678.54</v>
      </c>
      <c r="L1016" s="75">
        <v>45850</v>
      </c>
      <c r="M1016" s="72" t="str">
        <f>TEXT(Table157[[#This Row],[Billing_Date]],"YYYY")</f>
        <v>2025</v>
      </c>
      <c r="N1016" s="72" t="s">
        <v>49</v>
      </c>
      <c r="O1016" s="72">
        <f>IF(Table157[[#This Row],[Payment_Status]]="Paid",1,0)</f>
        <v>0</v>
      </c>
      <c r="P1016" s="72">
        <f>IF(Table157[[#This Row],[Payment_Status]]="Unpaid",1,0)</f>
        <v>1</v>
      </c>
      <c r="Q1016" s="72">
        <f>IF(Table157[[#This Row],[Payment_Status]]="Pending",1,0)</f>
        <v>0</v>
      </c>
      <c r="R1016" s="72" t="s">
        <v>50</v>
      </c>
      <c r="S1016" s="72" t="s">
        <v>39</v>
      </c>
      <c r="T1016" s="76" t="s">
        <v>31</v>
      </c>
    </row>
    <row r="1017" spans="5:20" x14ac:dyDescent="0.3">
      <c r="E1017" s="71" t="s">
        <v>2011</v>
      </c>
      <c r="F1017" s="72" t="s">
        <v>5000</v>
      </c>
      <c r="G1017" s="72" t="s">
        <v>7004</v>
      </c>
      <c r="H1017" s="72" t="s">
        <v>30</v>
      </c>
      <c r="I1017" s="72" t="s">
        <v>8025</v>
      </c>
      <c r="J1017" s="72" t="s">
        <v>8020</v>
      </c>
      <c r="K1017" s="72">
        <v>2965.37</v>
      </c>
      <c r="L1017" s="75">
        <v>45841</v>
      </c>
      <c r="M1017" s="72" t="str">
        <f>TEXT(Table157[[#This Row],[Billing_Date]],"YYYY")</f>
        <v>2025</v>
      </c>
      <c r="N1017" s="72" t="s">
        <v>37</v>
      </c>
      <c r="O1017" s="72">
        <f>IF(Table157[[#This Row],[Payment_Status]]="Paid",1,0)</f>
        <v>0</v>
      </c>
      <c r="P1017" s="72">
        <f>IF(Table157[[#This Row],[Payment_Status]]="Unpaid",1,0)</f>
        <v>0</v>
      </c>
      <c r="Q1017" s="72">
        <f>IF(Table157[[#This Row],[Payment_Status]]="Pending",1,0)</f>
        <v>1</v>
      </c>
      <c r="R1017" s="72" t="s">
        <v>50</v>
      </c>
      <c r="S1017" s="72" t="s">
        <v>30</v>
      </c>
      <c r="T1017" s="76" t="s">
        <v>63</v>
      </c>
    </row>
    <row r="1018" spans="5:20" x14ac:dyDescent="0.3">
      <c r="E1018" s="71" t="s">
        <v>2013</v>
      </c>
      <c r="F1018" s="72" t="s">
        <v>5001</v>
      </c>
      <c r="G1018" s="72" t="s">
        <v>7005</v>
      </c>
      <c r="H1018" s="72" t="s">
        <v>26</v>
      </c>
      <c r="I1018" s="72" t="s">
        <v>8030</v>
      </c>
      <c r="J1018" s="72" t="s">
        <v>8023</v>
      </c>
      <c r="K1018" s="72">
        <v>2007.31</v>
      </c>
      <c r="L1018" s="75">
        <v>45759</v>
      </c>
      <c r="M1018" s="72" t="str">
        <f>TEXT(Table157[[#This Row],[Billing_Date]],"YYYY")</f>
        <v>2025</v>
      </c>
      <c r="N1018" s="72" t="s">
        <v>37</v>
      </c>
      <c r="O1018" s="72">
        <f>IF(Table157[[#This Row],[Payment_Status]]="Paid",1,0)</f>
        <v>0</v>
      </c>
      <c r="P1018" s="72">
        <f>IF(Table157[[#This Row],[Payment_Status]]="Unpaid",1,0)</f>
        <v>0</v>
      </c>
      <c r="Q1018" s="72">
        <f>IF(Table157[[#This Row],[Payment_Status]]="Pending",1,0)</f>
        <v>1</v>
      </c>
      <c r="R1018" s="72" t="s">
        <v>50</v>
      </c>
      <c r="S1018" s="72" t="s">
        <v>30</v>
      </c>
      <c r="T1018" s="76" t="s">
        <v>51</v>
      </c>
    </row>
    <row r="1019" spans="5:20" x14ac:dyDescent="0.3">
      <c r="E1019" s="71" t="s">
        <v>1966</v>
      </c>
      <c r="F1019" s="72" t="s">
        <v>5002</v>
      </c>
      <c r="G1019" s="72" t="s">
        <v>7006</v>
      </c>
      <c r="H1019" s="72" t="s">
        <v>35</v>
      </c>
      <c r="I1019" s="72" t="s">
        <v>8030</v>
      </c>
      <c r="J1019" s="72" t="s">
        <v>8023</v>
      </c>
      <c r="K1019" s="72">
        <v>1042.1300000000001</v>
      </c>
      <c r="L1019" s="75">
        <v>45598</v>
      </c>
      <c r="M1019" s="72" t="str">
        <f>TEXT(Table157[[#This Row],[Billing_Date]],"YYYY")</f>
        <v>2024</v>
      </c>
      <c r="N1019" s="72" t="s">
        <v>49</v>
      </c>
      <c r="O1019" s="72">
        <f>IF(Table157[[#This Row],[Payment_Status]]="Paid",1,0)</f>
        <v>0</v>
      </c>
      <c r="P1019" s="72">
        <f>IF(Table157[[#This Row],[Payment_Status]]="Unpaid",1,0)</f>
        <v>1</v>
      </c>
      <c r="Q1019" s="72">
        <f>IF(Table157[[#This Row],[Payment_Status]]="Pending",1,0)</f>
        <v>0</v>
      </c>
      <c r="R1019" s="72" t="s">
        <v>43</v>
      </c>
      <c r="S1019" s="72" t="s">
        <v>30</v>
      </c>
      <c r="T1019" s="76" t="s">
        <v>63</v>
      </c>
    </row>
    <row r="1020" spans="5:20" x14ac:dyDescent="0.3">
      <c r="E1020" s="71" t="s">
        <v>2017</v>
      </c>
      <c r="F1020" s="72" t="s">
        <v>5003</v>
      </c>
      <c r="G1020" s="72" t="s">
        <v>7007</v>
      </c>
      <c r="H1020" s="72" t="s">
        <v>26</v>
      </c>
      <c r="I1020" s="72" t="s">
        <v>8026</v>
      </c>
      <c r="J1020" s="72" t="s">
        <v>8021</v>
      </c>
      <c r="K1020" s="72">
        <v>1082.6199999999999</v>
      </c>
      <c r="L1020" s="75">
        <v>45695</v>
      </c>
      <c r="M1020" s="72" t="str">
        <f>TEXT(Table157[[#This Row],[Billing_Date]],"YYYY")</f>
        <v>2025</v>
      </c>
      <c r="N1020" s="72" t="s">
        <v>28</v>
      </c>
      <c r="O1020" s="72">
        <f>IF(Table157[[#This Row],[Payment_Status]]="Paid",1,0)</f>
        <v>1</v>
      </c>
      <c r="P1020" s="72">
        <f>IF(Table157[[#This Row],[Payment_Status]]="Unpaid",1,0)</f>
        <v>0</v>
      </c>
      <c r="Q1020" s="72">
        <f>IF(Table157[[#This Row],[Payment_Status]]="Pending",1,0)</f>
        <v>0</v>
      </c>
      <c r="R1020" s="72" t="s">
        <v>50</v>
      </c>
      <c r="S1020" s="72" t="s">
        <v>44</v>
      </c>
      <c r="T1020" s="76" t="s">
        <v>51</v>
      </c>
    </row>
    <row r="1021" spans="5:20" x14ac:dyDescent="0.3">
      <c r="E1021" s="71" t="s">
        <v>2019</v>
      </c>
      <c r="F1021" s="72" t="s">
        <v>5004</v>
      </c>
      <c r="G1021" s="72" t="s">
        <v>7008</v>
      </c>
      <c r="H1021" s="72" t="s">
        <v>35</v>
      </c>
      <c r="I1021" s="72" t="s">
        <v>8025</v>
      </c>
      <c r="J1021" s="72" t="s">
        <v>8020</v>
      </c>
      <c r="K1021" s="72">
        <v>1948.83</v>
      </c>
      <c r="L1021" s="75">
        <v>45612</v>
      </c>
      <c r="M1021" s="72" t="str">
        <f>TEXT(Table157[[#This Row],[Billing_Date]],"YYYY")</f>
        <v>2024</v>
      </c>
      <c r="N1021" s="72" t="s">
        <v>28</v>
      </c>
      <c r="O1021" s="72">
        <f>IF(Table157[[#This Row],[Payment_Status]]="Paid",1,0)</f>
        <v>1</v>
      </c>
      <c r="P1021" s="72">
        <f>IF(Table157[[#This Row],[Payment_Status]]="Unpaid",1,0)</f>
        <v>0</v>
      </c>
      <c r="Q1021" s="72">
        <f>IF(Table157[[#This Row],[Payment_Status]]="Pending",1,0)</f>
        <v>0</v>
      </c>
      <c r="R1021" s="72" t="s">
        <v>29</v>
      </c>
      <c r="S1021" s="72" t="s">
        <v>39</v>
      </c>
      <c r="T1021" s="76" t="s">
        <v>31</v>
      </c>
    </row>
    <row r="1022" spans="5:20" x14ac:dyDescent="0.3">
      <c r="E1022" s="71" t="s">
        <v>2021</v>
      </c>
      <c r="F1022" s="72" t="s">
        <v>5005</v>
      </c>
      <c r="G1022" s="72" t="s">
        <v>7009</v>
      </c>
      <c r="H1022" s="72" t="s">
        <v>30</v>
      </c>
      <c r="I1022" s="72" t="s">
        <v>8031</v>
      </c>
      <c r="J1022" s="72" t="s">
        <v>8024</v>
      </c>
      <c r="K1022" s="72">
        <v>953.28</v>
      </c>
      <c r="L1022" s="75">
        <v>45633</v>
      </c>
      <c r="M1022" s="72" t="str">
        <f>TEXT(Table157[[#This Row],[Billing_Date]],"YYYY")</f>
        <v>2024</v>
      </c>
      <c r="N1022" s="72" t="s">
        <v>37</v>
      </c>
      <c r="O1022" s="72">
        <f>IF(Table157[[#This Row],[Payment_Status]]="Paid",1,0)</f>
        <v>0</v>
      </c>
      <c r="P1022" s="72">
        <f>IF(Table157[[#This Row],[Payment_Status]]="Unpaid",1,0)</f>
        <v>0</v>
      </c>
      <c r="Q1022" s="72">
        <f>IF(Table157[[#This Row],[Payment_Status]]="Pending",1,0)</f>
        <v>1</v>
      </c>
      <c r="R1022" s="72" t="s">
        <v>38</v>
      </c>
      <c r="S1022" s="72" t="s">
        <v>39</v>
      </c>
      <c r="T1022" s="76" t="s">
        <v>85</v>
      </c>
    </row>
    <row r="1023" spans="5:20" x14ac:dyDescent="0.3">
      <c r="E1023" s="71" t="s">
        <v>1495</v>
      </c>
      <c r="F1023" s="72" t="s">
        <v>5006</v>
      </c>
      <c r="G1023" s="72" t="s">
        <v>7010</v>
      </c>
      <c r="H1023" s="72" t="s">
        <v>30</v>
      </c>
      <c r="I1023" s="72" t="s">
        <v>8026</v>
      </c>
      <c r="J1023" s="72" t="s">
        <v>8021</v>
      </c>
      <c r="K1023" s="72">
        <v>1592.56</v>
      </c>
      <c r="L1023" s="75">
        <v>45716</v>
      </c>
      <c r="M1023" s="72" t="str">
        <f>TEXT(Table157[[#This Row],[Billing_Date]],"YYYY")</f>
        <v>2025</v>
      </c>
      <c r="N1023" s="72" t="s">
        <v>37</v>
      </c>
      <c r="O1023" s="72">
        <f>IF(Table157[[#This Row],[Payment_Status]]="Paid",1,0)</f>
        <v>0</v>
      </c>
      <c r="P1023" s="72">
        <f>IF(Table157[[#This Row],[Payment_Status]]="Unpaid",1,0)</f>
        <v>0</v>
      </c>
      <c r="Q1023" s="72">
        <f>IF(Table157[[#This Row],[Payment_Status]]="Pending",1,0)</f>
        <v>1</v>
      </c>
      <c r="R1023" s="72" t="s">
        <v>38</v>
      </c>
      <c r="S1023" s="72" t="s">
        <v>44</v>
      </c>
      <c r="T1023" s="76" t="s">
        <v>85</v>
      </c>
    </row>
    <row r="1024" spans="5:20" x14ac:dyDescent="0.3">
      <c r="E1024" s="71" t="s">
        <v>2025</v>
      </c>
      <c r="F1024" s="72" t="s">
        <v>5007</v>
      </c>
      <c r="G1024" s="72" t="s">
        <v>7011</v>
      </c>
      <c r="H1024" s="72" t="s">
        <v>26</v>
      </c>
      <c r="I1024" s="72" t="s">
        <v>8031</v>
      </c>
      <c r="J1024" s="72" t="s">
        <v>8024</v>
      </c>
      <c r="K1024" s="72">
        <v>2961.57</v>
      </c>
      <c r="L1024" s="75">
        <v>45681</v>
      </c>
      <c r="M1024" s="72" t="str">
        <f>TEXT(Table157[[#This Row],[Billing_Date]],"YYYY")</f>
        <v>2025</v>
      </c>
      <c r="N1024" s="72" t="s">
        <v>28</v>
      </c>
      <c r="O1024" s="72">
        <f>IF(Table157[[#This Row],[Payment_Status]]="Paid",1,0)</f>
        <v>1</v>
      </c>
      <c r="P1024" s="72">
        <f>IF(Table157[[#This Row],[Payment_Status]]="Unpaid",1,0)</f>
        <v>0</v>
      </c>
      <c r="Q1024" s="72">
        <f>IF(Table157[[#This Row],[Payment_Status]]="Pending",1,0)</f>
        <v>0</v>
      </c>
      <c r="R1024" s="72" t="s">
        <v>38</v>
      </c>
      <c r="S1024" s="72" t="s">
        <v>44</v>
      </c>
      <c r="T1024" s="76" t="s">
        <v>45</v>
      </c>
    </row>
    <row r="1025" spans="5:20" x14ac:dyDescent="0.3">
      <c r="E1025" s="71" t="s">
        <v>2027</v>
      </c>
      <c r="F1025" s="72" t="s">
        <v>5008</v>
      </c>
      <c r="G1025" s="72" t="s">
        <v>7012</v>
      </c>
      <c r="H1025" s="72" t="s">
        <v>35</v>
      </c>
      <c r="I1025" s="72" t="s">
        <v>8030</v>
      </c>
      <c r="J1025" s="72" t="s">
        <v>8023</v>
      </c>
      <c r="K1025" s="72">
        <v>308.83999999999997</v>
      </c>
      <c r="L1025" s="75">
        <v>45833</v>
      </c>
      <c r="M1025" s="72" t="str">
        <f>TEXT(Table157[[#This Row],[Billing_Date]],"YYYY")</f>
        <v>2025</v>
      </c>
      <c r="N1025" s="72" t="s">
        <v>37</v>
      </c>
      <c r="O1025" s="72">
        <f>IF(Table157[[#This Row],[Payment_Status]]="Paid",1,0)</f>
        <v>0</v>
      </c>
      <c r="P1025" s="72">
        <f>IF(Table157[[#This Row],[Payment_Status]]="Unpaid",1,0)</f>
        <v>0</v>
      </c>
      <c r="Q1025" s="72">
        <f>IF(Table157[[#This Row],[Payment_Status]]="Pending",1,0)</f>
        <v>1</v>
      </c>
      <c r="R1025" s="72" t="s">
        <v>29</v>
      </c>
      <c r="S1025" s="72" t="s">
        <v>30</v>
      </c>
      <c r="T1025" s="76" t="s">
        <v>51</v>
      </c>
    </row>
    <row r="1026" spans="5:20" x14ac:dyDescent="0.3">
      <c r="E1026" s="71" t="s">
        <v>2029</v>
      </c>
      <c r="F1026" s="72" t="s">
        <v>5009</v>
      </c>
      <c r="G1026" s="72" t="s">
        <v>7013</v>
      </c>
      <c r="H1026" s="72" t="s">
        <v>35</v>
      </c>
      <c r="I1026" s="72" t="s">
        <v>8026</v>
      </c>
      <c r="J1026" s="72" t="s">
        <v>8021</v>
      </c>
      <c r="K1026" s="72">
        <v>1583.78</v>
      </c>
      <c r="L1026" s="75">
        <v>45838</v>
      </c>
      <c r="M1026" s="72" t="str">
        <f>TEXT(Table157[[#This Row],[Billing_Date]],"YYYY")</f>
        <v>2025</v>
      </c>
      <c r="N1026" s="72" t="s">
        <v>49</v>
      </c>
      <c r="O1026" s="72">
        <f>IF(Table157[[#This Row],[Payment_Status]]="Paid",1,0)</f>
        <v>0</v>
      </c>
      <c r="P1026" s="72">
        <f>IF(Table157[[#This Row],[Payment_Status]]="Unpaid",1,0)</f>
        <v>1</v>
      </c>
      <c r="Q1026" s="72">
        <f>IF(Table157[[#This Row],[Payment_Status]]="Pending",1,0)</f>
        <v>0</v>
      </c>
      <c r="R1026" s="72" t="s">
        <v>50</v>
      </c>
      <c r="S1026" s="72" t="s">
        <v>30</v>
      </c>
      <c r="T1026" s="76" t="s">
        <v>31</v>
      </c>
    </row>
    <row r="1027" spans="5:20" x14ac:dyDescent="0.3">
      <c r="E1027" s="71" t="s">
        <v>4020</v>
      </c>
      <c r="F1027" s="72" t="s">
        <v>5010</v>
      </c>
      <c r="G1027" s="72" t="s">
        <v>7014</v>
      </c>
      <c r="H1027" s="72" t="s">
        <v>35</v>
      </c>
      <c r="I1027" s="72" t="s">
        <v>8026</v>
      </c>
      <c r="J1027" s="72" t="s">
        <v>8021</v>
      </c>
      <c r="K1027" s="72">
        <v>821.72</v>
      </c>
      <c r="L1027" s="75">
        <v>45856</v>
      </c>
      <c r="M1027" s="72" t="str">
        <f>TEXT(Table157[[#This Row],[Billing_Date]],"YYYY")</f>
        <v>2025</v>
      </c>
      <c r="N1027" s="72" t="s">
        <v>28</v>
      </c>
      <c r="O1027" s="72">
        <f>IF(Table157[[#This Row],[Payment_Status]]="Paid",1,0)</f>
        <v>1</v>
      </c>
      <c r="P1027" s="72">
        <f>IF(Table157[[#This Row],[Payment_Status]]="Unpaid",1,0)</f>
        <v>0</v>
      </c>
      <c r="Q1027" s="72">
        <f>IF(Table157[[#This Row],[Payment_Status]]="Pending",1,0)</f>
        <v>0</v>
      </c>
      <c r="R1027" s="72" t="s">
        <v>58</v>
      </c>
      <c r="S1027" s="72" t="s">
        <v>30</v>
      </c>
      <c r="T1027" s="76" t="s">
        <v>85</v>
      </c>
    </row>
    <row r="1028" spans="5:20" x14ac:dyDescent="0.3">
      <c r="E1028" s="71" t="s">
        <v>2033</v>
      </c>
      <c r="F1028" s="72" t="s">
        <v>5011</v>
      </c>
      <c r="G1028" s="72" t="s">
        <v>7015</v>
      </c>
      <c r="H1028" s="72" t="s">
        <v>35</v>
      </c>
      <c r="I1028" s="72" t="s">
        <v>8027</v>
      </c>
      <c r="J1028" s="72" t="s">
        <v>8022</v>
      </c>
      <c r="K1028" s="72">
        <v>2207.81</v>
      </c>
      <c r="L1028" s="75">
        <v>45711</v>
      </c>
      <c r="M1028" s="72" t="str">
        <f>TEXT(Table157[[#This Row],[Billing_Date]],"YYYY")</f>
        <v>2025</v>
      </c>
      <c r="N1028" s="72" t="s">
        <v>37</v>
      </c>
      <c r="O1028" s="72">
        <f>IF(Table157[[#This Row],[Payment_Status]]="Paid",1,0)</f>
        <v>0</v>
      </c>
      <c r="P1028" s="72">
        <f>IF(Table157[[#This Row],[Payment_Status]]="Unpaid",1,0)</f>
        <v>0</v>
      </c>
      <c r="Q1028" s="72">
        <f>IF(Table157[[#This Row],[Payment_Status]]="Pending",1,0)</f>
        <v>1</v>
      </c>
      <c r="R1028" s="72" t="s">
        <v>50</v>
      </c>
      <c r="S1028" s="72" t="s">
        <v>44</v>
      </c>
      <c r="T1028" s="76" t="s">
        <v>31</v>
      </c>
    </row>
    <row r="1029" spans="5:20" x14ac:dyDescent="0.3">
      <c r="E1029" s="71" t="s">
        <v>2035</v>
      </c>
      <c r="F1029" s="72" t="s">
        <v>5012</v>
      </c>
      <c r="G1029" s="72" t="s">
        <v>7016</v>
      </c>
      <c r="H1029" s="72" t="s">
        <v>35</v>
      </c>
      <c r="I1029" s="72" t="s">
        <v>8030</v>
      </c>
      <c r="J1029" s="72" t="s">
        <v>8023</v>
      </c>
      <c r="K1029" s="72">
        <v>536.03</v>
      </c>
      <c r="L1029" s="75">
        <v>45634</v>
      </c>
      <c r="M1029" s="72" t="str">
        <f>TEXT(Table157[[#This Row],[Billing_Date]],"YYYY")</f>
        <v>2024</v>
      </c>
      <c r="N1029" s="72" t="s">
        <v>37</v>
      </c>
      <c r="O1029" s="72">
        <f>IF(Table157[[#This Row],[Payment_Status]]="Paid",1,0)</f>
        <v>0</v>
      </c>
      <c r="P1029" s="72">
        <f>IF(Table157[[#This Row],[Payment_Status]]="Unpaid",1,0)</f>
        <v>0</v>
      </c>
      <c r="Q1029" s="72">
        <f>IF(Table157[[#This Row],[Payment_Status]]="Pending",1,0)</f>
        <v>1</v>
      </c>
      <c r="R1029" s="72" t="s">
        <v>43</v>
      </c>
      <c r="S1029" s="72" t="s">
        <v>39</v>
      </c>
      <c r="T1029" s="76" t="s">
        <v>63</v>
      </c>
    </row>
    <row r="1030" spans="5:20" x14ac:dyDescent="0.3">
      <c r="E1030" s="71" t="s">
        <v>2037</v>
      </c>
      <c r="F1030" s="72" t="s">
        <v>5013</v>
      </c>
      <c r="G1030" s="72" t="s">
        <v>7017</v>
      </c>
      <c r="H1030" s="72" t="s">
        <v>26</v>
      </c>
      <c r="I1030" s="72" t="s">
        <v>8030</v>
      </c>
      <c r="J1030" s="72" t="s">
        <v>8023</v>
      </c>
      <c r="K1030" s="72">
        <v>1982.13</v>
      </c>
      <c r="L1030" s="75">
        <v>45596</v>
      </c>
      <c r="M1030" s="72" t="str">
        <f>TEXT(Table157[[#This Row],[Billing_Date]],"YYYY")</f>
        <v>2024</v>
      </c>
      <c r="N1030" s="72" t="s">
        <v>28</v>
      </c>
      <c r="O1030" s="72">
        <f>IF(Table157[[#This Row],[Payment_Status]]="Paid",1,0)</f>
        <v>1</v>
      </c>
      <c r="P1030" s="72">
        <f>IF(Table157[[#This Row],[Payment_Status]]="Unpaid",1,0)</f>
        <v>0</v>
      </c>
      <c r="Q1030" s="72">
        <f>IF(Table157[[#This Row],[Payment_Status]]="Pending",1,0)</f>
        <v>0</v>
      </c>
      <c r="R1030" s="72" t="s">
        <v>43</v>
      </c>
      <c r="S1030" s="72" t="s">
        <v>39</v>
      </c>
      <c r="T1030" s="76" t="s">
        <v>85</v>
      </c>
    </row>
    <row r="1031" spans="5:20" x14ac:dyDescent="0.3">
      <c r="E1031" s="71" t="s">
        <v>2039</v>
      </c>
      <c r="F1031" s="72" t="s">
        <v>5014</v>
      </c>
      <c r="G1031" s="72" t="s">
        <v>7018</v>
      </c>
      <c r="H1031" s="72" t="s">
        <v>26</v>
      </c>
      <c r="I1031" s="72" t="s">
        <v>8026</v>
      </c>
      <c r="J1031" s="72" t="s">
        <v>8021</v>
      </c>
      <c r="K1031" s="72">
        <v>1012.43</v>
      </c>
      <c r="L1031" s="75">
        <v>45802</v>
      </c>
      <c r="M1031" s="72" t="str">
        <f>TEXT(Table157[[#This Row],[Billing_Date]],"YYYY")</f>
        <v>2025</v>
      </c>
      <c r="N1031" s="72" t="s">
        <v>49</v>
      </c>
      <c r="O1031" s="72">
        <f>IF(Table157[[#This Row],[Payment_Status]]="Paid",1,0)</f>
        <v>0</v>
      </c>
      <c r="P1031" s="72">
        <f>IF(Table157[[#This Row],[Payment_Status]]="Unpaid",1,0)</f>
        <v>1</v>
      </c>
      <c r="Q1031" s="72">
        <f>IF(Table157[[#This Row],[Payment_Status]]="Pending",1,0)</f>
        <v>0</v>
      </c>
      <c r="R1031" s="72" t="s">
        <v>50</v>
      </c>
      <c r="S1031" s="72" t="s">
        <v>39</v>
      </c>
      <c r="T1031" s="76" t="s">
        <v>63</v>
      </c>
    </row>
    <row r="1032" spans="5:20" x14ac:dyDescent="0.3">
      <c r="E1032" s="71" t="s">
        <v>2041</v>
      </c>
      <c r="F1032" s="72" t="s">
        <v>5015</v>
      </c>
      <c r="G1032" s="72" t="s">
        <v>7019</v>
      </c>
      <c r="H1032" s="72" t="s">
        <v>26</v>
      </c>
      <c r="I1032" s="72" t="s">
        <v>8030</v>
      </c>
      <c r="J1032" s="72" t="s">
        <v>8023</v>
      </c>
      <c r="K1032" s="72">
        <v>1493.74</v>
      </c>
      <c r="L1032" s="75">
        <v>45821</v>
      </c>
      <c r="M1032" s="72" t="str">
        <f>TEXT(Table157[[#This Row],[Billing_Date]],"YYYY")</f>
        <v>2025</v>
      </c>
      <c r="N1032" s="72" t="s">
        <v>28</v>
      </c>
      <c r="O1032" s="72">
        <f>IF(Table157[[#This Row],[Payment_Status]]="Paid",1,0)</f>
        <v>1</v>
      </c>
      <c r="P1032" s="72">
        <f>IF(Table157[[#This Row],[Payment_Status]]="Unpaid",1,0)</f>
        <v>0</v>
      </c>
      <c r="Q1032" s="72">
        <f>IF(Table157[[#This Row],[Payment_Status]]="Pending",1,0)</f>
        <v>0</v>
      </c>
      <c r="R1032" s="72" t="s">
        <v>38</v>
      </c>
      <c r="S1032" s="72" t="s">
        <v>39</v>
      </c>
      <c r="T1032" s="76" t="s">
        <v>51</v>
      </c>
    </row>
    <row r="1033" spans="5:20" x14ac:dyDescent="0.3">
      <c r="E1033" s="71" t="s">
        <v>2043</v>
      </c>
      <c r="F1033" s="72" t="s">
        <v>5016</v>
      </c>
      <c r="G1033" s="72" t="s">
        <v>7020</v>
      </c>
      <c r="H1033" s="72" t="s">
        <v>35</v>
      </c>
      <c r="I1033" s="72" t="s">
        <v>8026</v>
      </c>
      <c r="J1033" s="72" t="s">
        <v>8021</v>
      </c>
      <c r="K1033" s="72">
        <v>739.9</v>
      </c>
      <c r="L1033" s="75">
        <v>45850</v>
      </c>
      <c r="M1033" s="72" t="str">
        <f>TEXT(Table157[[#This Row],[Billing_Date]],"YYYY")</f>
        <v>2025</v>
      </c>
      <c r="N1033" s="72" t="s">
        <v>28</v>
      </c>
      <c r="O1033" s="72">
        <f>IF(Table157[[#This Row],[Payment_Status]]="Paid",1,0)</f>
        <v>1</v>
      </c>
      <c r="P1033" s="72">
        <f>IF(Table157[[#This Row],[Payment_Status]]="Unpaid",1,0)</f>
        <v>0</v>
      </c>
      <c r="Q1033" s="72">
        <f>IF(Table157[[#This Row],[Payment_Status]]="Pending",1,0)</f>
        <v>0</v>
      </c>
      <c r="R1033" s="72" t="s">
        <v>58</v>
      </c>
      <c r="S1033" s="72" t="s">
        <v>30</v>
      </c>
      <c r="T1033" s="76" t="s">
        <v>85</v>
      </c>
    </row>
    <row r="1034" spans="5:20" x14ac:dyDescent="0.3">
      <c r="E1034" s="71" t="s">
        <v>2045</v>
      </c>
      <c r="F1034" s="72" t="s">
        <v>5017</v>
      </c>
      <c r="G1034" s="72" t="s">
        <v>7021</v>
      </c>
      <c r="H1034" s="72" t="s">
        <v>35</v>
      </c>
      <c r="I1034" s="72" t="s">
        <v>8027</v>
      </c>
      <c r="J1034" s="72" t="s">
        <v>8022</v>
      </c>
      <c r="K1034" s="72">
        <v>2678.63</v>
      </c>
      <c r="L1034" s="75">
        <v>45663</v>
      </c>
      <c r="M1034" s="72" t="str">
        <f>TEXT(Table157[[#This Row],[Billing_Date]],"YYYY")</f>
        <v>2025</v>
      </c>
      <c r="N1034" s="72" t="s">
        <v>37</v>
      </c>
      <c r="O1034" s="72">
        <f>IF(Table157[[#This Row],[Payment_Status]]="Paid",1,0)</f>
        <v>0</v>
      </c>
      <c r="P1034" s="72">
        <f>IF(Table157[[#This Row],[Payment_Status]]="Unpaid",1,0)</f>
        <v>0</v>
      </c>
      <c r="Q1034" s="72">
        <f>IF(Table157[[#This Row],[Payment_Status]]="Pending",1,0)</f>
        <v>1</v>
      </c>
      <c r="R1034" s="72" t="s">
        <v>50</v>
      </c>
      <c r="S1034" s="72" t="s">
        <v>39</v>
      </c>
      <c r="T1034" s="76" t="s">
        <v>51</v>
      </c>
    </row>
    <row r="1035" spans="5:20" x14ac:dyDescent="0.3">
      <c r="E1035" s="71" t="s">
        <v>2047</v>
      </c>
      <c r="F1035" s="72" t="s">
        <v>5018</v>
      </c>
      <c r="G1035" s="72" t="s">
        <v>7022</v>
      </c>
      <c r="H1035" s="72" t="s">
        <v>35</v>
      </c>
      <c r="I1035" s="72" t="s">
        <v>8026</v>
      </c>
      <c r="J1035" s="72" t="s">
        <v>8021</v>
      </c>
      <c r="K1035" s="72">
        <v>1183.57</v>
      </c>
      <c r="L1035" s="75">
        <v>45686</v>
      </c>
      <c r="M1035" s="72" t="str">
        <f>TEXT(Table157[[#This Row],[Billing_Date]],"YYYY")</f>
        <v>2025</v>
      </c>
      <c r="N1035" s="72" t="s">
        <v>37</v>
      </c>
      <c r="O1035" s="72">
        <f>IF(Table157[[#This Row],[Payment_Status]]="Paid",1,0)</f>
        <v>0</v>
      </c>
      <c r="P1035" s="72">
        <f>IF(Table157[[#This Row],[Payment_Status]]="Unpaid",1,0)</f>
        <v>0</v>
      </c>
      <c r="Q1035" s="72">
        <f>IF(Table157[[#This Row],[Payment_Status]]="Pending",1,0)</f>
        <v>1</v>
      </c>
      <c r="R1035" s="72" t="s">
        <v>43</v>
      </c>
      <c r="S1035" s="72" t="s">
        <v>30</v>
      </c>
      <c r="T1035" s="76" t="s">
        <v>45</v>
      </c>
    </row>
    <row r="1036" spans="5:20" x14ac:dyDescent="0.3">
      <c r="E1036" s="71" t="s">
        <v>2049</v>
      </c>
      <c r="F1036" s="72" t="s">
        <v>5019</v>
      </c>
      <c r="G1036" s="72" t="s">
        <v>7023</v>
      </c>
      <c r="H1036" s="72" t="s">
        <v>26</v>
      </c>
      <c r="I1036" s="72" t="s">
        <v>8030</v>
      </c>
      <c r="J1036" s="72" t="s">
        <v>8023</v>
      </c>
      <c r="K1036" s="72">
        <v>2584.91</v>
      </c>
      <c r="L1036" s="75">
        <v>45767</v>
      </c>
      <c r="M1036" s="72" t="str">
        <f>TEXT(Table157[[#This Row],[Billing_Date]],"YYYY")</f>
        <v>2025</v>
      </c>
      <c r="N1036" s="72" t="s">
        <v>37</v>
      </c>
      <c r="O1036" s="72">
        <f>IF(Table157[[#This Row],[Payment_Status]]="Paid",1,0)</f>
        <v>0</v>
      </c>
      <c r="P1036" s="72">
        <f>IF(Table157[[#This Row],[Payment_Status]]="Unpaid",1,0)</f>
        <v>0</v>
      </c>
      <c r="Q1036" s="72">
        <f>IF(Table157[[#This Row],[Payment_Status]]="Pending",1,0)</f>
        <v>1</v>
      </c>
      <c r="R1036" s="72" t="s">
        <v>29</v>
      </c>
      <c r="S1036" s="72" t="s">
        <v>30</v>
      </c>
      <c r="T1036" s="76" t="s">
        <v>63</v>
      </c>
    </row>
    <row r="1037" spans="5:20" x14ac:dyDescent="0.3">
      <c r="E1037" s="71" t="s">
        <v>1180</v>
      </c>
      <c r="F1037" s="72" t="s">
        <v>5020</v>
      </c>
      <c r="G1037" s="72" t="s">
        <v>7024</v>
      </c>
      <c r="H1037" s="72" t="s">
        <v>26</v>
      </c>
      <c r="I1037" s="72" t="s">
        <v>8030</v>
      </c>
      <c r="J1037" s="72" t="s">
        <v>8023</v>
      </c>
      <c r="K1037" s="72">
        <v>1513.1</v>
      </c>
      <c r="L1037" s="75">
        <v>45732</v>
      </c>
      <c r="M1037" s="72" t="str">
        <f>TEXT(Table157[[#This Row],[Billing_Date]],"YYYY")</f>
        <v>2025</v>
      </c>
      <c r="N1037" s="72" t="s">
        <v>37</v>
      </c>
      <c r="O1037" s="72">
        <f>IF(Table157[[#This Row],[Payment_Status]]="Paid",1,0)</f>
        <v>0</v>
      </c>
      <c r="P1037" s="72">
        <f>IF(Table157[[#This Row],[Payment_Status]]="Unpaid",1,0)</f>
        <v>0</v>
      </c>
      <c r="Q1037" s="72">
        <f>IF(Table157[[#This Row],[Payment_Status]]="Pending",1,0)</f>
        <v>1</v>
      </c>
      <c r="R1037" s="72" t="s">
        <v>29</v>
      </c>
      <c r="S1037" s="72" t="s">
        <v>39</v>
      </c>
      <c r="T1037" s="76" t="s">
        <v>85</v>
      </c>
    </row>
    <row r="1038" spans="5:20" x14ac:dyDescent="0.3">
      <c r="E1038" s="71" t="s">
        <v>2053</v>
      </c>
      <c r="F1038" s="72" t="s">
        <v>5021</v>
      </c>
      <c r="G1038" s="72" t="s">
        <v>7025</v>
      </c>
      <c r="H1038" s="72" t="s">
        <v>35</v>
      </c>
      <c r="I1038" s="72" t="s">
        <v>8026</v>
      </c>
      <c r="J1038" s="72" t="s">
        <v>8021</v>
      </c>
      <c r="K1038" s="72">
        <v>498.63</v>
      </c>
      <c r="L1038" s="75">
        <v>45654</v>
      </c>
      <c r="M1038" s="72" t="str">
        <f>TEXT(Table157[[#This Row],[Billing_Date]],"YYYY")</f>
        <v>2024</v>
      </c>
      <c r="N1038" s="72" t="s">
        <v>37</v>
      </c>
      <c r="O1038" s="72">
        <f>IF(Table157[[#This Row],[Payment_Status]]="Paid",1,0)</f>
        <v>0</v>
      </c>
      <c r="P1038" s="72">
        <f>IF(Table157[[#This Row],[Payment_Status]]="Unpaid",1,0)</f>
        <v>0</v>
      </c>
      <c r="Q1038" s="72">
        <f>IF(Table157[[#This Row],[Payment_Status]]="Pending",1,0)</f>
        <v>1</v>
      </c>
      <c r="R1038" s="72" t="s">
        <v>38</v>
      </c>
      <c r="S1038" s="72" t="s">
        <v>44</v>
      </c>
      <c r="T1038" s="76" t="s">
        <v>85</v>
      </c>
    </row>
    <row r="1039" spans="5:20" x14ac:dyDescent="0.3">
      <c r="E1039" s="71" t="s">
        <v>2055</v>
      </c>
      <c r="F1039" s="72" t="s">
        <v>5022</v>
      </c>
      <c r="G1039" s="72" t="s">
        <v>7026</v>
      </c>
      <c r="H1039" s="72" t="s">
        <v>30</v>
      </c>
      <c r="I1039" s="72" t="s">
        <v>8026</v>
      </c>
      <c r="J1039" s="72" t="s">
        <v>8021</v>
      </c>
      <c r="K1039" s="72">
        <v>1273.1500000000001</v>
      </c>
      <c r="L1039" s="75">
        <v>45660</v>
      </c>
      <c r="M1039" s="72" t="str">
        <f>TEXT(Table157[[#This Row],[Billing_Date]],"YYYY")</f>
        <v>2025</v>
      </c>
      <c r="N1039" s="72" t="s">
        <v>37</v>
      </c>
      <c r="O1039" s="72">
        <f>IF(Table157[[#This Row],[Payment_Status]]="Paid",1,0)</f>
        <v>0</v>
      </c>
      <c r="P1039" s="72">
        <f>IF(Table157[[#This Row],[Payment_Status]]="Unpaid",1,0)</f>
        <v>0</v>
      </c>
      <c r="Q1039" s="72">
        <f>IF(Table157[[#This Row],[Payment_Status]]="Pending",1,0)</f>
        <v>1</v>
      </c>
      <c r="R1039" s="72" t="s">
        <v>43</v>
      </c>
      <c r="S1039" s="72" t="s">
        <v>30</v>
      </c>
      <c r="T1039" s="76" t="s">
        <v>85</v>
      </c>
    </row>
    <row r="1040" spans="5:20" x14ac:dyDescent="0.3">
      <c r="E1040" s="71" t="s">
        <v>2057</v>
      </c>
      <c r="F1040" s="72" t="s">
        <v>5023</v>
      </c>
      <c r="G1040" s="72" t="s">
        <v>7027</v>
      </c>
      <c r="H1040" s="72" t="s">
        <v>30</v>
      </c>
      <c r="I1040" s="72" t="s">
        <v>8026</v>
      </c>
      <c r="J1040" s="72" t="s">
        <v>8021</v>
      </c>
      <c r="K1040" s="72">
        <v>601.4</v>
      </c>
      <c r="L1040" s="75">
        <v>45761</v>
      </c>
      <c r="M1040" s="72" t="str">
        <f>TEXT(Table157[[#This Row],[Billing_Date]],"YYYY")</f>
        <v>2025</v>
      </c>
      <c r="N1040" s="72" t="s">
        <v>49</v>
      </c>
      <c r="O1040" s="72">
        <f>IF(Table157[[#This Row],[Payment_Status]]="Paid",1,0)</f>
        <v>0</v>
      </c>
      <c r="P1040" s="72">
        <f>IF(Table157[[#This Row],[Payment_Status]]="Unpaid",1,0)</f>
        <v>1</v>
      </c>
      <c r="Q1040" s="72">
        <f>IF(Table157[[#This Row],[Payment_Status]]="Pending",1,0)</f>
        <v>0</v>
      </c>
      <c r="R1040" s="72" t="s">
        <v>58</v>
      </c>
      <c r="S1040" s="72" t="s">
        <v>30</v>
      </c>
      <c r="T1040" s="76" t="s">
        <v>45</v>
      </c>
    </row>
    <row r="1041" spans="5:20" x14ac:dyDescent="0.3">
      <c r="E1041" s="71" t="s">
        <v>2115</v>
      </c>
      <c r="F1041" s="72" t="s">
        <v>5024</v>
      </c>
      <c r="G1041" s="72" t="s">
        <v>7028</v>
      </c>
      <c r="H1041" s="72" t="s">
        <v>35</v>
      </c>
      <c r="I1041" s="72" t="s">
        <v>8025</v>
      </c>
      <c r="J1041" s="72" t="s">
        <v>8020</v>
      </c>
      <c r="K1041" s="72">
        <v>2323.27</v>
      </c>
      <c r="L1041" s="75">
        <v>45757</v>
      </c>
      <c r="M1041" s="72" t="str">
        <f>TEXT(Table157[[#This Row],[Billing_Date]],"YYYY")</f>
        <v>2025</v>
      </c>
      <c r="N1041" s="72" t="s">
        <v>49</v>
      </c>
      <c r="O1041" s="72">
        <f>IF(Table157[[#This Row],[Payment_Status]]="Paid",1,0)</f>
        <v>0</v>
      </c>
      <c r="P1041" s="72">
        <f>IF(Table157[[#This Row],[Payment_Status]]="Unpaid",1,0)</f>
        <v>1</v>
      </c>
      <c r="Q1041" s="72">
        <f>IF(Table157[[#This Row],[Payment_Status]]="Pending",1,0)</f>
        <v>0</v>
      </c>
      <c r="R1041" s="72" t="s">
        <v>29</v>
      </c>
      <c r="S1041" s="72" t="s">
        <v>30</v>
      </c>
      <c r="T1041" s="76" t="s">
        <v>63</v>
      </c>
    </row>
    <row r="1042" spans="5:20" x14ac:dyDescent="0.3">
      <c r="E1042" s="71" t="s">
        <v>2061</v>
      </c>
      <c r="F1042" s="72" t="s">
        <v>5025</v>
      </c>
      <c r="G1042" s="72" t="s">
        <v>7029</v>
      </c>
      <c r="H1042" s="72" t="s">
        <v>30</v>
      </c>
      <c r="I1042" s="72" t="s">
        <v>8030</v>
      </c>
      <c r="J1042" s="72" t="s">
        <v>8023</v>
      </c>
      <c r="K1042" s="72">
        <v>1817.9</v>
      </c>
      <c r="L1042" s="75">
        <v>45782</v>
      </c>
      <c r="M1042" s="72" t="str">
        <f>TEXT(Table157[[#This Row],[Billing_Date]],"YYYY")</f>
        <v>2025</v>
      </c>
      <c r="N1042" s="72" t="s">
        <v>28</v>
      </c>
      <c r="O1042" s="72">
        <f>IF(Table157[[#This Row],[Payment_Status]]="Paid",1,0)</f>
        <v>1</v>
      </c>
      <c r="P1042" s="72">
        <f>IF(Table157[[#This Row],[Payment_Status]]="Unpaid",1,0)</f>
        <v>0</v>
      </c>
      <c r="Q1042" s="72">
        <f>IF(Table157[[#This Row],[Payment_Status]]="Pending",1,0)</f>
        <v>0</v>
      </c>
      <c r="R1042" s="72" t="s">
        <v>29</v>
      </c>
      <c r="S1042" s="72" t="s">
        <v>44</v>
      </c>
      <c r="T1042" s="76" t="s">
        <v>85</v>
      </c>
    </row>
    <row r="1043" spans="5:20" x14ac:dyDescent="0.3">
      <c r="E1043" s="71" t="s">
        <v>2065</v>
      </c>
      <c r="F1043" s="72" t="s">
        <v>5027</v>
      </c>
      <c r="G1043" s="72" t="s">
        <v>7031</v>
      </c>
      <c r="H1043" s="72" t="s">
        <v>26</v>
      </c>
      <c r="I1043" s="72" t="s">
        <v>8029</v>
      </c>
      <c r="J1043" s="72" t="s">
        <v>8020</v>
      </c>
      <c r="K1043" s="72">
        <v>771.05</v>
      </c>
      <c r="L1043" s="75">
        <v>45759</v>
      </c>
      <c r="M1043" s="72" t="str">
        <f>TEXT(Table157[[#This Row],[Billing_Date]],"YYYY")</f>
        <v>2025</v>
      </c>
      <c r="N1043" s="72" t="s">
        <v>37</v>
      </c>
      <c r="O1043" s="72">
        <f>IF(Table157[[#This Row],[Payment_Status]]="Paid",1,0)</f>
        <v>0</v>
      </c>
      <c r="P1043" s="72">
        <f>IF(Table157[[#This Row],[Payment_Status]]="Unpaid",1,0)</f>
        <v>0</v>
      </c>
      <c r="Q1043" s="72">
        <f>IF(Table157[[#This Row],[Payment_Status]]="Pending",1,0)</f>
        <v>1</v>
      </c>
      <c r="R1043" s="72" t="s">
        <v>43</v>
      </c>
      <c r="S1043" s="72" t="s">
        <v>44</v>
      </c>
      <c r="T1043" s="76" t="s">
        <v>45</v>
      </c>
    </row>
    <row r="1044" spans="5:20" x14ac:dyDescent="0.3">
      <c r="E1044" s="71" t="s">
        <v>414</v>
      </c>
      <c r="F1044" s="72" t="s">
        <v>5028</v>
      </c>
      <c r="G1044" s="72" t="s">
        <v>7032</v>
      </c>
      <c r="H1044" s="72" t="s">
        <v>26</v>
      </c>
      <c r="I1044" s="72" t="s">
        <v>8026</v>
      </c>
      <c r="J1044" s="72" t="s">
        <v>8021</v>
      </c>
      <c r="K1044" s="72">
        <v>1137.96</v>
      </c>
      <c r="L1044" s="75">
        <v>45618</v>
      </c>
      <c r="M1044" s="72" t="str">
        <f>TEXT(Table157[[#This Row],[Billing_Date]],"YYYY")</f>
        <v>2024</v>
      </c>
      <c r="N1044" s="72" t="s">
        <v>49</v>
      </c>
      <c r="O1044" s="72">
        <f>IF(Table157[[#This Row],[Payment_Status]]="Paid",1,0)</f>
        <v>0</v>
      </c>
      <c r="P1044" s="72">
        <f>IF(Table157[[#This Row],[Payment_Status]]="Unpaid",1,0)</f>
        <v>1</v>
      </c>
      <c r="Q1044" s="72">
        <f>IF(Table157[[#This Row],[Payment_Status]]="Pending",1,0)</f>
        <v>0</v>
      </c>
      <c r="R1044" s="72" t="s">
        <v>58</v>
      </c>
      <c r="S1044" s="72" t="s">
        <v>39</v>
      </c>
      <c r="T1044" s="76" t="s">
        <v>51</v>
      </c>
    </row>
    <row r="1045" spans="5:20" x14ac:dyDescent="0.3">
      <c r="E1045" s="71" t="s">
        <v>2069</v>
      </c>
      <c r="F1045" s="72" t="s">
        <v>5029</v>
      </c>
      <c r="G1045" s="72" t="s">
        <v>7033</v>
      </c>
      <c r="H1045" s="72" t="s">
        <v>35</v>
      </c>
      <c r="I1045" s="72" t="s">
        <v>8027</v>
      </c>
      <c r="J1045" s="72" t="s">
        <v>8022</v>
      </c>
      <c r="K1045" s="72">
        <v>1169.3800000000001</v>
      </c>
      <c r="L1045" s="75">
        <v>45719</v>
      </c>
      <c r="M1045" s="72" t="str">
        <f>TEXT(Table157[[#This Row],[Billing_Date]],"YYYY")</f>
        <v>2025</v>
      </c>
      <c r="N1045" s="72" t="s">
        <v>37</v>
      </c>
      <c r="O1045" s="72">
        <f>IF(Table157[[#This Row],[Payment_Status]]="Paid",1,0)</f>
        <v>0</v>
      </c>
      <c r="P1045" s="72">
        <f>IF(Table157[[#This Row],[Payment_Status]]="Unpaid",1,0)</f>
        <v>0</v>
      </c>
      <c r="Q1045" s="72">
        <f>IF(Table157[[#This Row],[Payment_Status]]="Pending",1,0)</f>
        <v>1</v>
      </c>
      <c r="R1045" s="72" t="s">
        <v>29</v>
      </c>
      <c r="S1045" s="72" t="s">
        <v>39</v>
      </c>
      <c r="T1045" s="76" t="s">
        <v>51</v>
      </c>
    </row>
    <row r="1046" spans="5:20" x14ac:dyDescent="0.3">
      <c r="E1046" s="71" t="s">
        <v>2071</v>
      </c>
      <c r="F1046" s="72" t="s">
        <v>5030</v>
      </c>
      <c r="G1046" s="72" t="s">
        <v>7034</v>
      </c>
      <c r="H1046" s="72" t="s">
        <v>35</v>
      </c>
      <c r="I1046" s="72" t="s">
        <v>8026</v>
      </c>
      <c r="J1046" s="72" t="s">
        <v>8021</v>
      </c>
      <c r="K1046" s="72">
        <v>558.11</v>
      </c>
      <c r="L1046" s="75">
        <v>45735</v>
      </c>
      <c r="M1046" s="72" t="str">
        <f>TEXT(Table157[[#This Row],[Billing_Date]],"YYYY")</f>
        <v>2025</v>
      </c>
      <c r="N1046" s="72" t="s">
        <v>28</v>
      </c>
      <c r="O1046" s="72">
        <f>IF(Table157[[#This Row],[Payment_Status]]="Paid",1,0)</f>
        <v>1</v>
      </c>
      <c r="P1046" s="72">
        <f>IF(Table157[[#This Row],[Payment_Status]]="Unpaid",1,0)</f>
        <v>0</v>
      </c>
      <c r="Q1046" s="72">
        <f>IF(Table157[[#This Row],[Payment_Status]]="Pending",1,0)</f>
        <v>0</v>
      </c>
      <c r="R1046" s="72" t="s">
        <v>29</v>
      </c>
      <c r="S1046" s="72" t="s">
        <v>44</v>
      </c>
      <c r="T1046" s="76" t="s">
        <v>31</v>
      </c>
    </row>
    <row r="1047" spans="5:20" x14ac:dyDescent="0.3">
      <c r="E1047" s="71" t="s">
        <v>2073</v>
      </c>
      <c r="F1047" s="72" t="s">
        <v>5031</v>
      </c>
      <c r="G1047" s="72" t="s">
        <v>7035</v>
      </c>
      <c r="H1047" s="72" t="s">
        <v>26</v>
      </c>
      <c r="I1047" s="72" t="s">
        <v>8026</v>
      </c>
      <c r="J1047" s="72" t="s">
        <v>8021</v>
      </c>
      <c r="K1047" s="72">
        <v>2389.1999999999998</v>
      </c>
      <c r="L1047" s="75">
        <v>45831</v>
      </c>
      <c r="M1047" s="72" t="str">
        <f>TEXT(Table157[[#This Row],[Billing_Date]],"YYYY")</f>
        <v>2025</v>
      </c>
      <c r="N1047" s="72" t="s">
        <v>28</v>
      </c>
      <c r="O1047" s="72">
        <f>IF(Table157[[#This Row],[Payment_Status]]="Paid",1,0)</f>
        <v>1</v>
      </c>
      <c r="P1047" s="72">
        <f>IF(Table157[[#This Row],[Payment_Status]]="Unpaid",1,0)</f>
        <v>0</v>
      </c>
      <c r="Q1047" s="72">
        <f>IF(Table157[[#This Row],[Payment_Status]]="Pending",1,0)</f>
        <v>0</v>
      </c>
      <c r="R1047" s="72" t="s">
        <v>50</v>
      </c>
      <c r="S1047" s="72" t="s">
        <v>30</v>
      </c>
      <c r="T1047" s="76" t="s">
        <v>45</v>
      </c>
    </row>
    <row r="1048" spans="5:20" x14ac:dyDescent="0.3">
      <c r="E1048" s="71" t="s">
        <v>1060</v>
      </c>
      <c r="F1048" s="72" t="s">
        <v>5032</v>
      </c>
      <c r="G1048" s="72" t="s">
        <v>7036</v>
      </c>
      <c r="H1048" s="72" t="s">
        <v>26</v>
      </c>
      <c r="I1048" s="72" t="s">
        <v>8029</v>
      </c>
      <c r="J1048" s="72" t="s">
        <v>8020</v>
      </c>
      <c r="K1048" s="72">
        <v>1613.98</v>
      </c>
      <c r="L1048" s="75">
        <v>45761</v>
      </c>
      <c r="M1048" s="72" t="str">
        <f>TEXT(Table157[[#This Row],[Billing_Date]],"YYYY")</f>
        <v>2025</v>
      </c>
      <c r="N1048" s="72" t="s">
        <v>37</v>
      </c>
      <c r="O1048" s="72">
        <f>IF(Table157[[#This Row],[Payment_Status]]="Paid",1,0)</f>
        <v>0</v>
      </c>
      <c r="P1048" s="72">
        <f>IF(Table157[[#This Row],[Payment_Status]]="Unpaid",1,0)</f>
        <v>0</v>
      </c>
      <c r="Q1048" s="72">
        <f>IF(Table157[[#This Row],[Payment_Status]]="Pending",1,0)</f>
        <v>1</v>
      </c>
      <c r="R1048" s="72" t="s">
        <v>58</v>
      </c>
      <c r="S1048" s="72" t="s">
        <v>30</v>
      </c>
      <c r="T1048" s="76" t="s">
        <v>51</v>
      </c>
    </row>
    <row r="1049" spans="5:20" x14ac:dyDescent="0.3">
      <c r="E1049" s="71" t="s">
        <v>2077</v>
      </c>
      <c r="F1049" s="72" t="s">
        <v>5033</v>
      </c>
      <c r="G1049" s="72" t="s">
        <v>7037</v>
      </c>
      <c r="H1049" s="72" t="s">
        <v>35</v>
      </c>
      <c r="I1049" s="72" t="s">
        <v>8030</v>
      </c>
      <c r="J1049" s="72" t="s">
        <v>8023</v>
      </c>
      <c r="K1049" s="72">
        <v>309.27</v>
      </c>
      <c r="L1049" s="75">
        <v>45846</v>
      </c>
      <c r="M1049" s="72" t="str">
        <f>TEXT(Table157[[#This Row],[Billing_Date]],"YYYY")</f>
        <v>2025</v>
      </c>
      <c r="N1049" s="72" t="s">
        <v>28</v>
      </c>
      <c r="O1049" s="72">
        <f>IF(Table157[[#This Row],[Payment_Status]]="Paid",1,0)</f>
        <v>1</v>
      </c>
      <c r="P1049" s="72">
        <f>IF(Table157[[#This Row],[Payment_Status]]="Unpaid",1,0)</f>
        <v>0</v>
      </c>
      <c r="Q1049" s="72">
        <f>IF(Table157[[#This Row],[Payment_Status]]="Pending",1,0)</f>
        <v>0</v>
      </c>
      <c r="R1049" s="72" t="s">
        <v>58</v>
      </c>
      <c r="S1049" s="72" t="s">
        <v>44</v>
      </c>
      <c r="T1049" s="76" t="s">
        <v>63</v>
      </c>
    </row>
    <row r="1050" spans="5:20" x14ac:dyDescent="0.3">
      <c r="E1050" s="71" t="s">
        <v>2079</v>
      </c>
      <c r="F1050" s="72" t="s">
        <v>5034</v>
      </c>
      <c r="G1050" s="72" t="s">
        <v>7038</v>
      </c>
      <c r="H1050" s="72" t="s">
        <v>35</v>
      </c>
      <c r="I1050" s="72" t="s">
        <v>8026</v>
      </c>
      <c r="J1050" s="72" t="s">
        <v>8021</v>
      </c>
      <c r="K1050" s="72">
        <v>703.99</v>
      </c>
      <c r="L1050" s="75">
        <v>45827</v>
      </c>
      <c r="M1050" s="72" t="str">
        <f>TEXT(Table157[[#This Row],[Billing_Date]],"YYYY")</f>
        <v>2025</v>
      </c>
      <c r="N1050" s="72" t="s">
        <v>37</v>
      </c>
      <c r="O1050" s="72">
        <f>IF(Table157[[#This Row],[Payment_Status]]="Paid",1,0)</f>
        <v>0</v>
      </c>
      <c r="P1050" s="72">
        <f>IF(Table157[[#This Row],[Payment_Status]]="Unpaid",1,0)</f>
        <v>0</v>
      </c>
      <c r="Q1050" s="72">
        <f>IF(Table157[[#This Row],[Payment_Status]]="Pending",1,0)</f>
        <v>1</v>
      </c>
      <c r="R1050" s="72" t="s">
        <v>43</v>
      </c>
      <c r="S1050" s="72" t="s">
        <v>44</v>
      </c>
      <c r="T1050" s="76" t="s">
        <v>51</v>
      </c>
    </row>
    <row r="1051" spans="5:20" x14ac:dyDescent="0.3">
      <c r="E1051" s="71" t="s">
        <v>3949</v>
      </c>
      <c r="F1051" s="72" t="s">
        <v>5035</v>
      </c>
      <c r="G1051" s="72" t="s">
        <v>7039</v>
      </c>
      <c r="H1051" s="72" t="s">
        <v>30</v>
      </c>
      <c r="I1051" s="72" t="s">
        <v>8030</v>
      </c>
      <c r="J1051" s="72" t="s">
        <v>8023</v>
      </c>
      <c r="K1051" s="72">
        <v>2656.82</v>
      </c>
      <c r="L1051" s="75">
        <v>45719</v>
      </c>
      <c r="M1051" s="72" t="str">
        <f>TEXT(Table157[[#This Row],[Billing_Date]],"YYYY")</f>
        <v>2025</v>
      </c>
      <c r="N1051" s="72" t="s">
        <v>49</v>
      </c>
      <c r="O1051" s="72">
        <f>IF(Table157[[#This Row],[Payment_Status]]="Paid",1,0)</f>
        <v>0</v>
      </c>
      <c r="P1051" s="72">
        <f>IF(Table157[[#This Row],[Payment_Status]]="Unpaid",1,0)</f>
        <v>1</v>
      </c>
      <c r="Q1051" s="72">
        <f>IF(Table157[[#This Row],[Payment_Status]]="Pending",1,0)</f>
        <v>0</v>
      </c>
      <c r="R1051" s="72" t="s">
        <v>58</v>
      </c>
      <c r="S1051" s="72" t="s">
        <v>44</v>
      </c>
      <c r="T1051" s="76" t="s">
        <v>45</v>
      </c>
    </row>
    <row r="1052" spans="5:20" x14ac:dyDescent="0.3">
      <c r="E1052" s="71" t="s">
        <v>2083</v>
      </c>
      <c r="F1052" s="72" t="s">
        <v>5036</v>
      </c>
      <c r="G1052" s="72" t="s">
        <v>7040</v>
      </c>
      <c r="H1052" s="72" t="s">
        <v>26</v>
      </c>
      <c r="I1052" s="72" t="s">
        <v>8031</v>
      </c>
      <c r="J1052" s="72" t="s">
        <v>8024</v>
      </c>
      <c r="K1052" s="72">
        <v>2991.39</v>
      </c>
      <c r="L1052" s="75">
        <v>45836</v>
      </c>
      <c r="M1052" s="72" t="str">
        <f>TEXT(Table157[[#This Row],[Billing_Date]],"YYYY")</f>
        <v>2025</v>
      </c>
      <c r="N1052" s="72" t="s">
        <v>49</v>
      </c>
      <c r="O1052" s="72">
        <f>IF(Table157[[#This Row],[Payment_Status]]="Paid",1,0)</f>
        <v>0</v>
      </c>
      <c r="P1052" s="72">
        <f>IF(Table157[[#This Row],[Payment_Status]]="Unpaid",1,0)</f>
        <v>1</v>
      </c>
      <c r="Q1052" s="72">
        <f>IF(Table157[[#This Row],[Payment_Status]]="Pending",1,0)</f>
        <v>0</v>
      </c>
      <c r="R1052" s="72" t="s">
        <v>43</v>
      </c>
      <c r="S1052" s="72" t="s">
        <v>44</v>
      </c>
      <c r="T1052" s="76" t="s">
        <v>51</v>
      </c>
    </row>
    <row r="1053" spans="5:20" x14ac:dyDescent="0.3">
      <c r="E1053" s="71" t="s">
        <v>3577</v>
      </c>
      <c r="F1053" s="72" t="s">
        <v>5037</v>
      </c>
      <c r="G1053" s="72" t="s">
        <v>7041</v>
      </c>
      <c r="H1053" s="72" t="s">
        <v>26</v>
      </c>
      <c r="I1053" s="72" t="s">
        <v>8030</v>
      </c>
      <c r="J1053" s="72" t="s">
        <v>8023</v>
      </c>
      <c r="K1053" s="72">
        <v>2870.16</v>
      </c>
      <c r="L1053" s="75">
        <v>45757</v>
      </c>
      <c r="M1053" s="72" t="str">
        <f>TEXT(Table157[[#This Row],[Billing_Date]],"YYYY")</f>
        <v>2025</v>
      </c>
      <c r="N1053" s="72" t="s">
        <v>28</v>
      </c>
      <c r="O1053" s="72">
        <f>IF(Table157[[#This Row],[Payment_Status]]="Paid",1,0)</f>
        <v>1</v>
      </c>
      <c r="P1053" s="72">
        <f>IF(Table157[[#This Row],[Payment_Status]]="Unpaid",1,0)</f>
        <v>0</v>
      </c>
      <c r="Q1053" s="72">
        <f>IF(Table157[[#This Row],[Payment_Status]]="Pending",1,0)</f>
        <v>0</v>
      </c>
      <c r="R1053" s="72" t="s">
        <v>58</v>
      </c>
      <c r="S1053" s="72" t="s">
        <v>39</v>
      </c>
      <c r="T1053" s="76" t="s">
        <v>51</v>
      </c>
    </row>
    <row r="1054" spans="5:20" x14ac:dyDescent="0.3">
      <c r="E1054" s="71" t="s">
        <v>2087</v>
      </c>
      <c r="F1054" s="72" t="s">
        <v>5038</v>
      </c>
      <c r="G1054" s="72" t="s">
        <v>7042</v>
      </c>
      <c r="H1054" s="72" t="s">
        <v>35</v>
      </c>
      <c r="I1054" s="72" t="s">
        <v>8027</v>
      </c>
      <c r="J1054" s="72" t="s">
        <v>8022</v>
      </c>
      <c r="K1054" s="72">
        <v>498.54</v>
      </c>
      <c r="L1054" s="75">
        <v>45746</v>
      </c>
      <c r="M1054" s="72" t="str">
        <f>TEXT(Table157[[#This Row],[Billing_Date]],"YYYY")</f>
        <v>2025</v>
      </c>
      <c r="N1054" s="72" t="s">
        <v>49</v>
      </c>
      <c r="O1054" s="72">
        <f>IF(Table157[[#This Row],[Payment_Status]]="Paid",1,0)</f>
        <v>0</v>
      </c>
      <c r="P1054" s="72">
        <f>IF(Table157[[#This Row],[Payment_Status]]="Unpaid",1,0)</f>
        <v>1</v>
      </c>
      <c r="Q1054" s="72">
        <f>IF(Table157[[#This Row],[Payment_Status]]="Pending",1,0)</f>
        <v>0</v>
      </c>
      <c r="R1054" s="72" t="s">
        <v>43</v>
      </c>
      <c r="S1054" s="72" t="s">
        <v>39</v>
      </c>
      <c r="T1054" s="76" t="s">
        <v>85</v>
      </c>
    </row>
    <row r="1055" spans="5:20" x14ac:dyDescent="0.3">
      <c r="E1055" s="71" t="s">
        <v>2089</v>
      </c>
      <c r="F1055" s="72" t="s">
        <v>5039</v>
      </c>
      <c r="G1055" s="72" t="s">
        <v>7043</v>
      </c>
      <c r="H1055" s="72" t="s">
        <v>26</v>
      </c>
      <c r="I1055" s="72" t="s">
        <v>8027</v>
      </c>
      <c r="J1055" s="72" t="s">
        <v>8022</v>
      </c>
      <c r="K1055" s="72">
        <v>1578.7</v>
      </c>
      <c r="L1055" s="75">
        <v>45770</v>
      </c>
      <c r="M1055" s="72" t="str">
        <f>TEXT(Table157[[#This Row],[Billing_Date]],"YYYY")</f>
        <v>2025</v>
      </c>
      <c r="N1055" s="72" t="s">
        <v>28</v>
      </c>
      <c r="O1055" s="72">
        <f>IF(Table157[[#This Row],[Payment_Status]]="Paid",1,0)</f>
        <v>1</v>
      </c>
      <c r="P1055" s="72">
        <f>IF(Table157[[#This Row],[Payment_Status]]="Unpaid",1,0)</f>
        <v>0</v>
      </c>
      <c r="Q1055" s="72">
        <f>IF(Table157[[#This Row],[Payment_Status]]="Pending",1,0)</f>
        <v>0</v>
      </c>
      <c r="R1055" s="72" t="s">
        <v>29</v>
      </c>
      <c r="S1055" s="72" t="s">
        <v>30</v>
      </c>
      <c r="T1055" s="76" t="s">
        <v>51</v>
      </c>
    </row>
    <row r="1056" spans="5:20" x14ac:dyDescent="0.3">
      <c r="E1056" s="71" t="s">
        <v>2091</v>
      </c>
      <c r="F1056" s="72" t="s">
        <v>5040</v>
      </c>
      <c r="G1056" s="72" t="s">
        <v>7044</v>
      </c>
      <c r="H1056" s="72" t="s">
        <v>35</v>
      </c>
      <c r="I1056" s="72" t="s">
        <v>8026</v>
      </c>
      <c r="J1056" s="72" t="s">
        <v>8021</v>
      </c>
      <c r="K1056" s="72">
        <v>1391.07</v>
      </c>
      <c r="L1056" s="75">
        <v>45825</v>
      </c>
      <c r="M1056" s="72" t="str">
        <f>TEXT(Table157[[#This Row],[Billing_Date]],"YYYY")</f>
        <v>2025</v>
      </c>
      <c r="N1056" s="72" t="s">
        <v>49</v>
      </c>
      <c r="O1056" s="72">
        <f>IF(Table157[[#This Row],[Payment_Status]]="Paid",1,0)</f>
        <v>0</v>
      </c>
      <c r="P1056" s="72">
        <f>IF(Table157[[#This Row],[Payment_Status]]="Unpaid",1,0)</f>
        <v>1</v>
      </c>
      <c r="Q1056" s="72">
        <f>IF(Table157[[#This Row],[Payment_Status]]="Pending",1,0)</f>
        <v>0</v>
      </c>
      <c r="R1056" s="72" t="s">
        <v>38</v>
      </c>
      <c r="S1056" s="72" t="s">
        <v>30</v>
      </c>
      <c r="T1056" s="76" t="s">
        <v>45</v>
      </c>
    </row>
    <row r="1057" spans="5:20" x14ac:dyDescent="0.3">
      <c r="E1057" s="71" t="s">
        <v>3645</v>
      </c>
      <c r="F1057" s="72" t="s">
        <v>5041</v>
      </c>
      <c r="G1057" s="72" t="s">
        <v>7045</v>
      </c>
      <c r="H1057" s="72" t="s">
        <v>30</v>
      </c>
      <c r="I1057" s="72" t="s">
        <v>8030</v>
      </c>
      <c r="J1057" s="72" t="s">
        <v>8023</v>
      </c>
      <c r="K1057" s="72">
        <v>2107.23</v>
      </c>
      <c r="L1057" s="75">
        <v>45629</v>
      </c>
      <c r="M1057" s="72" t="str">
        <f>TEXT(Table157[[#This Row],[Billing_Date]],"YYYY")</f>
        <v>2024</v>
      </c>
      <c r="N1057" s="72" t="s">
        <v>49</v>
      </c>
      <c r="O1057" s="72">
        <f>IF(Table157[[#This Row],[Payment_Status]]="Paid",1,0)</f>
        <v>0</v>
      </c>
      <c r="P1057" s="72">
        <f>IF(Table157[[#This Row],[Payment_Status]]="Unpaid",1,0)</f>
        <v>1</v>
      </c>
      <c r="Q1057" s="72">
        <f>IF(Table157[[#This Row],[Payment_Status]]="Pending",1,0)</f>
        <v>0</v>
      </c>
      <c r="R1057" s="72" t="s">
        <v>50</v>
      </c>
      <c r="S1057" s="72" t="s">
        <v>39</v>
      </c>
      <c r="T1057" s="76" t="s">
        <v>63</v>
      </c>
    </row>
    <row r="1058" spans="5:20" x14ac:dyDescent="0.3">
      <c r="E1058" s="71" t="s">
        <v>450</v>
      </c>
      <c r="F1058" s="72" t="s">
        <v>5042</v>
      </c>
      <c r="G1058" s="72" t="s">
        <v>7046</v>
      </c>
      <c r="H1058" s="72" t="s">
        <v>30</v>
      </c>
      <c r="I1058" s="72" t="s">
        <v>8026</v>
      </c>
      <c r="J1058" s="72" t="s">
        <v>8021</v>
      </c>
      <c r="K1058" s="72">
        <v>1269.27</v>
      </c>
      <c r="L1058" s="75">
        <v>45655</v>
      </c>
      <c r="M1058" s="72" t="str">
        <f>TEXT(Table157[[#This Row],[Billing_Date]],"YYYY")</f>
        <v>2024</v>
      </c>
      <c r="N1058" s="72" t="s">
        <v>37</v>
      </c>
      <c r="O1058" s="72">
        <f>IF(Table157[[#This Row],[Payment_Status]]="Paid",1,0)</f>
        <v>0</v>
      </c>
      <c r="P1058" s="72">
        <f>IF(Table157[[#This Row],[Payment_Status]]="Unpaid",1,0)</f>
        <v>0</v>
      </c>
      <c r="Q1058" s="72">
        <f>IF(Table157[[#This Row],[Payment_Status]]="Pending",1,0)</f>
        <v>1</v>
      </c>
      <c r="R1058" s="72" t="s">
        <v>50</v>
      </c>
      <c r="S1058" s="72" t="s">
        <v>30</v>
      </c>
      <c r="T1058" s="76" t="s">
        <v>85</v>
      </c>
    </row>
    <row r="1059" spans="5:20" x14ac:dyDescent="0.3">
      <c r="E1059" s="71" t="s">
        <v>2097</v>
      </c>
      <c r="F1059" s="72" t="s">
        <v>5043</v>
      </c>
      <c r="G1059" s="72" t="s">
        <v>7047</v>
      </c>
      <c r="H1059" s="72" t="s">
        <v>26</v>
      </c>
      <c r="I1059" s="72" t="s">
        <v>8025</v>
      </c>
      <c r="J1059" s="72" t="s">
        <v>8020</v>
      </c>
      <c r="K1059" s="72">
        <v>2446.1</v>
      </c>
      <c r="L1059" s="75">
        <v>45835</v>
      </c>
      <c r="M1059" s="72" t="str">
        <f>TEXT(Table157[[#This Row],[Billing_Date]],"YYYY")</f>
        <v>2025</v>
      </c>
      <c r="N1059" s="72" t="s">
        <v>28</v>
      </c>
      <c r="O1059" s="72">
        <f>IF(Table157[[#This Row],[Payment_Status]]="Paid",1,0)</f>
        <v>1</v>
      </c>
      <c r="P1059" s="72">
        <f>IF(Table157[[#This Row],[Payment_Status]]="Unpaid",1,0)</f>
        <v>0</v>
      </c>
      <c r="Q1059" s="72">
        <f>IF(Table157[[#This Row],[Payment_Status]]="Pending",1,0)</f>
        <v>0</v>
      </c>
      <c r="R1059" s="72" t="s">
        <v>38</v>
      </c>
      <c r="S1059" s="72" t="s">
        <v>44</v>
      </c>
      <c r="T1059" s="76" t="s">
        <v>51</v>
      </c>
    </row>
    <row r="1060" spans="5:20" x14ac:dyDescent="0.3">
      <c r="E1060" s="71" t="s">
        <v>2099</v>
      </c>
      <c r="F1060" s="72" t="s">
        <v>5044</v>
      </c>
      <c r="G1060" s="72" t="s">
        <v>7048</v>
      </c>
      <c r="H1060" s="72" t="s">
        <v>35</v>
      </c>
      <c r="I1060" s="72" t="s">
        <v>8028</v>
      </c>
      <c r="J1060" s="72" t="s">
        <v>8022</v>
      </c>
      <c r="K1060" s="72">
        <v>298.38</v>
      </c>
      <c r="L1060" s="75">
        <v>45819</v>
      </c>
      <c r="M1060" s="72" t="str">
        <f>TEXT(Table157[[#This Row],[Billing_Date]],"YYYY")</f>
        <v>2025</v>
      </c>
      <c r="N1060" s="72" t="s">
        <v>49</v>
      </c>
      <c r="O1060" s="72">
        <f>IF(Table157[[#This Row],[Payment_Status]]="Paid",1,0)</f>
        <v>0</v>
      </c>
      <c r="P1060" s="72">
        <f>IF(Table157[[#This Row],[Payment_Status]]="Unpaid",1,0)</f>
        <v>1</v>
      </c>
      <c r="Q1060" s="72">
        <f>IF(Table157[[#This Row],[Payment_Status]]="Pending",1,0)</f>
        <v>0</v>
      </c>
      <c r="R1060" s="72" t="s">
        <v>43</v>
      </c>
      <c r="S1060" s="72" t="s">
        <v>44</v>
      </c>
      <c r="T1060" s="76" t="s">
        <v>45</v>
      </c>
    </row>
    <row r="1061" spans="5:20" x14ac:dyDescent="0.3">
      <c r="E1061" s="71" t="s">
        <v>1194</v>
      </c>
      <c r="F1061" s="72" t="s">
        <v>5045</v>
      </c>
      <c r="G1061" s="72" t="s">
        <v>7049</v>
      </c>
      <c r="H1061" s="72" t="s">
        <v>35</v>
      </c>
      <c r="I1061" s="72" t="s">
        <v>8026</v>
      </c>
      <c r="J1061" s="72" t="s">
        <v>8021</v>
      </c>
      <c r="K1061" s="72">
        <v>1692.87</v>
      </c>
      <c r="L1061" s="75">
        <v>45696</v>
      </c>
      <c r="M1061" s="72" t="str">
        <f>TEXT(Table157[[#This Row],[Billing_Date]],"YYYY")</f>
        <v>2025</v>
      </c>
      <c r="N1061" s="72" t="s">
        <v>37</v>
      </c>
      <c r="O1061" s="72">
        <f>IF(Table157[[#This Row],[Payment_Status]]="Paid",1,0)</f>
        <v>0</v>
      </c>
      <c r="P1061" s="72">
        <f>IF(Table157[[#This Row],[Payment_Status]]="Unpaid",1,0)</f>
        <v>0</v>
      </c>
      <c r="Q1061" s="72">
        <f>IF(Table157[[#This Row],[Payment_Status]]="Pending",1,0)</f>
        <v>1</v>
      </c>
      <c r="R1061" s="72" t="s">
        <v>43</v>
      </c>
      <c r="S1061" s="72" t="s">
        <v>39</v>
      </c>
      <c r="T1061" s="76" t="s">
        <v>63</v>
      </c>
    </row>
    <row r="1062" spans="5:20" x14ac:dyDescent="0.3">
      <c r="E1062" s="71" t="s">
        <v>1501</v>
      </c>
      <c r="F1062" s="72" t="s">
        <v>5046</v>
      </c>
      <c r="G1062" s="72" t="s">
        <v>7050</v>
      </c>
      <c r="H1062" s="72" t="s">
        <v>26</v>
      </c>
      <c r="I1062" s="72" t="s">
        <v>8029</v>
      </c>
      <c r="J1062" s="72" t="s">
        <v>8020</v>
      </c>
      <c r="K1062" s="72">
        <v>2628.68</v>
      </c>
      <c r="L1062" s="75">
        <v>45794</v>
      </c>
      <c r="M1062" s="72" t="str">
        <f>TEXT(Table157[[#This Row],[Billing_Date]],"YYYY")</f>
        <v>2025</v>
      </c>
      <c r="N1062" s="72" t="s">
        <v>49</v>
      </c>
      <c r="O1062" s="72">
        <f>IF(Table157[[#This Row],[Payment_Status]]="Paid",1,0)</f>
        <v>0</v>
      </c>
      <c r="P1062" s="72">
        <f>IF(Table157[[#This Row],[Payment_Status]]="Unpaid",1,0)</f>
        <v>1</v>
      </c>
      <c r="Q1062" s="72">
        <f>IF(Table157[[#This Row],[Payment_Status]]="Pending",1,0)</f>
        <v>0</v>
      </c>
      <c r="R1062" s="72" t="s">
        <v>43</v>
      </c>
      <c r="S1062" s="72" t="s">
        <v>39</v>
      </c>
      <c r="T1062" s="76" t="s">
        <v>45</v>
      </c>
    </row>
    <row r="1063" spans="5:20" x14ac:dyDescent="0.3">
      <c r="E1063" s="71" t="s">
        <v>2105</v>
      </c>
      <c r="F1063" s="72" t="s">
        <v>5047</v>
      </c>
      <c r="G1063" s="72" t="s">
        <v>7051</v>
      </c>
      <c r="H1063" s="72" t="s">
        <v>35</v>
      </c>
      <c r="I1063" s="72" t="s">
        <v>8026</v>
      </c>
      <c r="J1063" s="72" t="s">
        <v>8021</v>
      </c>
      <c r="K1063" s="72">
        <v>2549.89</v>
      </c>
      <c r="L1063" s="75">
        <v>45725</v>
      </c>
      <c r="M1063" s="72" t="str">
        <f>TEXT(Table157[[#This Row],[Billing_Date]],"YYYY")</f>
        <v>2025</v>
      </c>
      <c r="N1063" s="72" t="s">
        <v>37</v>
      </c>
      <c r="O1063" s="72">
        <f>IF(Table157[[#This Row],[Payment_Status]]="Paid",1,0)</f>
        <v>0</v>
      </c>
      <c r="P1063" s="72">
        <f>IF(Table157[[#This Row],[Payment_Status]]="Unpaid",1,0)</f>
        <v>0</v>
      </c>
      <c r="Q1063" s="72">
        <f>IF(Table157[[#This Row],[Payment_Status]]="Pending",1,0)</f>
        <v>1</v>
      </c>
      <c r="R1063" s="72" t="s">
        <v>38</v>
      </c>
      <c r="S1063" s="72" t="s">
        <v>39</v>
      </c>
      <c r="T1063" s="76" t="s">
        <v>85</v>
      </c>
    </row>
    <row r="1064" spans="5:20" x14ac:dyDescent="0.3">
      <c r="E1064" s="71" t="s">
        <v>2107</v>
      </c>
      <c r="F1064" s="72" t="s">
        <v>5048</v>
      </c>
      <c r="G1064" s="72" t="s">
        <v>7052</v>
      </c>
      <c r="H1064" s="72" t="s">
        <v>30</v>
      </c>
      <c r="I1064" s="72" t="s">
        <v>8030</v>
      </c>
      <c r="J1064" s="72" t="s">
        <v>8023</v>
      </c>
      <c r="K1064" s="72">
        <v>2291.64</v>
      </c>
      <c r="L1064" s="75">
        <v>45840</v>
      </c>
      <c r="M1064" s="72" t="str">
        <f>TEXT(Table157[[#This Row],[Billing_Date]],"YYYY")</f>
        <v>2025</v>
      </c>
      <c r="N1064" s="72" t="s">
        <v>28</v>
      </c>
      <c r="O1064" s="72">
        <f>IF(Table157[[#This Row],[Payment_Status]]="Paid",1,0)</f>
        <v>1</v>
      </c>
      <c r="P1064" s="72">
        <f>IF(Table157[[#This Row],[Payment_Status]]="Unpaid",1,0)</f>
        <v>0</v>
      </c>
      <c r="Q1064" s="72">
        <f>IF(Table157[[#This Row],[Payment_Status]]="Pending",1,0)</f>
        <v>0</v>
      </c>
      <c r="R1064" s="72" t="s">
        <v>58</v>
      </c>
      <c r="S1064" s="72" t="s">
        <v>44</v>
      </c>
      <c r="T1064" s="76" t="s">
        <v>51</v>
      </c>
    </row>
    <row r="1065" spans="5:20" x14ac:dyDescent="0.3">
      <c r="E1065" s="71" t="s">
        <v>2109</v>
      </c>
      <c r="F1065" s="72" t="s">
        <v>5049</v>
      </c>
      <c r="G1065" s="72" t="s">
        <v>7053</v>
      </c>
      <c r="H1065" s="72" t="s">
        <v>35</v>
      </c>
      <c r="I1065" s="72" t="s">
        <v>8030</v>
      </c>
      <c r="J1065" s="72" t="s">
        <v>8023</v>
      </c>
      <c r="K1065" s="72">
        <v>507.61</v>
      </c>
      <c r="L1065" s="75">
        <v>45605</v>
      </c>
      <c r="M1065" s="72" t="str">
        <f>TEXT(Table157[[#This Row],[Billing_Date]],"YYYY")</f>
        <v>2024</v>
      </c>
      <c r="N1065" s="72" t="s">
        <v>37</v>
      </c>
      <c r="O1065" s="72">
        <f>IF(Table157[[#This Row],[Payment_Status]]="Paid",1,0)</f>
        <v>0</v>
      </c>
      <c r="P1065" s="72">
        <f>IF(Table157[[#This Row],[Payment_Status]]="Unpaid",1,0)</f>
        <v>0</v>
      </c>
      <c r="Q1065" s="72">
        <f>IF(Table157[[#This Row],[Payment_Status]]="Pending",1,0)</f>
        <v>1</v>
      </c>
      <c r="R1065" s="72" t="s">
        <v>29</v>
      </c>
      <c r="S1065" s="72" t="s">
        <v>30</v>
      </c>
      <c r="T1065" s="76" t="s">
        <v>45</v>
      </c>
    </row>
    <row r="1066" spans="5:20" x14ac:dyDescent="0.3">
      <c r="E1066" s="71" t="s">
        <v>2111</v>
      </c>
      <c r="F1066" s="72" t="s">
        <v>5050</v>
      </c>
      <c r="G1066" s="72" t="s">
        <v>7054</v>
      </c>
      <c r="H1066" s="72" t="s">
        <v>35</v>
      </c>
      <c r="I1066" s="72" t="s">
        <v>8030</v>
      </c>
      <c r="J1066" s="72" t="s">
        <v>8023</v>
      </c>
      <c r="K1066" s="72">
        <v>1124.71</v>
      </c>
      <c r="L1066" s="75">
        <v>45653</v>
      </c>
      <c r="M1066" s="72" t="str">
        <f>TEXT(Table157[[#This Row],[Billing_Date]],"YYYY")</f>
        <v>2024</v>
      </c>
      <c r="N1066" s="72" t="s">
        <v>37</v>
      </c>
      <c r="O1066" s="72">
        <f>IF(Table157[[#This Row],[Payment_Status]]="Paid",1,0)</f>
        <v>0</v>
      </c>
      <c r="P1066" s="72">
        <f>IF(Table157[[#This Row],[Payment_Status]]="Unpaid",1,0)</f>
        <v>0</v>
      </c>
      <c r="Q1066" s="72">
        <f>IF(Table157[[#This Row],[Payment_Status]]="Pending",1,0)</f>
        <v>1</v>
      </c>
      <c r="R1066" s="72" t="s">
        <v>29</v>
      </c>
      <c r="S1066" s="72" t="s">
        <v>30</v>
      </c>
      <c r="T1066" s="76" t="s">
        <v>45</v>
      </c>
    </row>
    <row r="1067" spans="5:20" x14ac:dyDescent="0.3">
      <c r="E1067" s="71" t="s">
        <v>2113</v>
      </c>
      <c r="F1067" s="72" t="s">
        <v>5051</v>
      </c>
      <c r="G1067" s="72" t="s">
        <v>7055</v>
      </c>
      <c r="H1067" s="72" t="s">
        <v>30</v>
      </c>
      <c r="I1067" s="72" t="s">
        <v>8030</v>
      </c>
      <c r="J1067" s="72" t="s">
        <v>8023</v>
      </c>
      <c r="K1067" s="72">
        <v>961.04</v>
      </c>
      <c r="L1067" s="75">
        <v>45829</v>
      </c>
      <c r="M1067" s="72" t="str">
        <f>TEXT(Table157[[#This Row],[Billing_Date]],"YYYY")</f>
        <v>2025</v>
      </c>
      <c r="N1067" s="72" t="s">
        <v>37</v>
      </c>
      <c r="O1067" s="72">
        <f>IF(Table157[[#This Row],[Payment_Status]]="Paid",1,0)</f>
        <v>0</v>
      </c>
      <c r="P1067" s="72">
        <f>IF(Table157[[#This Row],[Payment_Status]]="Unpaid",1,0)</f>
        <v>0</v>
      </c>
      <c r="Q1067" s="72">
        <f>IF(Table157[[#This Row],[Payment_Status]]="Pending",1,0)</f>
        <v>1</v>
      </c>
      <c r="R1067" s="72" t="s">
        <v>38</v>
      </c>
      <c r="S1067" s="72" t="s">
        <v>44</v>
      </c>
      <c r="T1067" s="76" t="s">
        <v>51</v>
      </c>
    </row>
    <row r="1068" spans="5:20" x14ac:dyDescent="0.3">
      <c r="E1068" s="71" t="s">
        <v>3291</v>
      </c>
      <c r="F1068" s="72" t="s">
        <v>5052</v>
      </c>
      <c r="G1068" s="72" t="s">
        <v>7056</v>
      </c>
      <c r="H1068" s="72" t="s">
        <v>26</v>
      </c>
      <c r="I1068" s="72" t="s">
        <v>8031</v>
      </c>
      <c r="J1068" s="72" t="s">
        <v>8024</v>
      </c>
      <c r="K1068" s="72">
        <v>2358.66</v>
      </c>
      <c r="L1068" s="75">
        <v>45851</v>
      </c>
      <c r="M1068" s="72" t="str">
        <f>TEXT(Table157[[#This Row],[Billing_Date]],"YYYY")</f>
        <v>2025</v>
      </c>
      <c r="N1068" s="72" t="s">
        <v>49</v>
      </c>
      <c r="O1068" s="72">
        <f>IF(Table157[[#This Row],[Payment_Status]]="Paid",1,0)</f>
        <v>0</v>
      </c>
      <c r="P1068" s="72">
        <f>IF(Table157[[#This Row],[Payment_Status]]="Unpaid",1,0)</f>
        <v>1</v>
      </c>
      <c r="Q1068" s="72">
        <f>IF(Table157[[#This Row],[Payment_Status]]="Pending",1,0)</f>
        <v>0</v>
      </c>
      <c r="R1068" s="72" t="s">
        <v>50</v>
      </c>
      <c r="S1068" s="72" t="s">
        <v>44</v>
      </c>
      <c r="T1068" s="76" t="s">
        <v>31</v>
      </c>
    </row>
    <row r="1069" spans="5:20" x14ac:dyDescent="0.3">
      <c r="E1069" s="71" t="s">
        <v>2117</v>
      </c>
      <c r="F1069" s="72" t="s">
        <v>5053</v>
      </c>
      <c r="G1069" s="72" t="s">
        <v>7057</v>
      </c>
      <c r="H1069" s="72" t="s">
        <v>26</v>
      </c>
      <c r="I1069" s="72" t="s">
        <v>8029</v>
      </c>
      <c r="J1069" s="72" t="s">
        <v>8020</v>
      </c>
      <c r="K1069" s="72">
        <v>100.81</v>
      </c>
      <c r="L1069" s="75">
        <v>45816</v>
      </c>
      <c r="M1069" s="72" t="str">
        <f>TEXT(Table157[[#This Row],[Billing_Date]],"YYYY")</f>
        <v>2025</v>
      </c>
      <c r="N1069" s="72" t="s">
        <v>49</v>
      </c>
      <c r="O1069" s="72">
        <f>IF(Table157[[#This Row],[Payment_Status]]="Paid",1,0)</f>
        <v>0</v>
      </c>
      <c r="P1069" s="72">
        <f>IF(Table157[[#This Row],[Payment_Status]]="Unpaid",1,0)</f>
        <v>1</v>
      </c>
      <c r="Q1069" s="72">
        <f>IF(Table157[[#This Row],[Payment_Status]]="Pending",1,0)</f>
        <v>0</v>
      </c>
      <c r="R1069" s="72" t="s">
        <v>50</v>
      </c>
      <c r="S1069" s="72" t="s">
        <v>39</v>
      </c>
      <c r="T1069" s="76" t="s">
        <v>51</v>
      </c>
    </row>
    <row r="1070" spans="5:20" x14ac:dyDescent="0.3">
      <c r="E1070" s="71" t="s">
        <v>2119</v>
      </c>
      <c r="F1070" s="72" t="s">
        <v>5054</v>
      </c>
      <c r="G1070" s="72" t="s">
        <v>7058</v>
      </c>
      <c r="H1070" s="72" t="s">
        <v>30</v>
      </c>
      <c r="I1070" s="72" t="s">
        <v>8029</v>
      </c>
      <c r="J1070" s="72" t="s">
        <v>8020</v>
      </c>
      <c r="K1070" s="72">
        <v>2477.0500000000002</v>
      </c>
      <c r="L1070" s="75">
        <v>45633</v>
      </c>
      <c r="M1070" s="72" t="str">
        <f>TEXT(Table157[[#This Row],[Billing_Date]],"YYYY")</f>
        <v>2024</v>
      </c>
      <c r="N1070" s="72" t="s">
        <v>49</v>
      </c>
      <c r="O1070" s="72">
        <f>IF(Table157[[#This Row],[Payment_Status]]="Paid",1,0)</f>
        <v>0</v>
      </c>
      <c r="P1070" s="72">
        <f>IF(Table157[[#This Row],[Payment_Status]]="Unpaid",1,0)</f>
        <v>1</v>
      </c>
      <c r="Q1070" s="72">
        <f>IF(Table157[[#This Row],[Payment_Status]]="Pending",1,0)</f>
        <v>0</v>
      </c>
      <c r="R1070" s="72" t="s">
        <v>38</v>
      </c>
      <c r="S1070" s="72" t="s">
        <v>39</v>
      </c>
      <c r="T1070" s="76" t="s">
        <v>45</v>
      </c>
    </row>
    <row r="1071" spans="5:20" x14ac:dyDescent="0.3">
      <c r="E1071" s="71" t="s">
        <v>2121</v>
      </c>
      <c r="F1071" s="72" t="s">
        <v>5055</v>
      </c>
      <c r="G1071" s="72" t="s">
        <v>7059</v>
      </c>
      <c r="H1071" s="72" t="s">
        <v>35</v>
      </c>
      <c r="I1071" s="72" t="s">
        <v>8030</v>
      </c>
      <c r="J1071" s="72" t="s">
        <v>8023</v>
      </c>
      <c r="K1071" s="72">
        <v>2380.96</v>
      </c>
      <c r="L1071" s="75">
        <v>45843</v>
      </c>
      <c r="M1071" s="72" t="str">
        <f>TEXT(Table157[[#This Row],[Billing_Date]],"YYYY")</f>
        <v>2025</v>
      </c>
      <c r="N1071" s="72" t="s">
        <v>49</v>
      </c>
      <c r="O1071" s="72">
        <f>IF(Table157[[#This Row],[Payment_Status]]="Paid",1,0)</f>
        <v>0</v>
      </c>
      <c r="P1071" s="72">
        <f>IF(Table157[[#This Row],[Payment_Status]]="Unpaid",1,0)</f>
        <v>1</v>
      </c>
      <c r="Q1071" s="72">
        <f>IF(Table157[[#This Row],[Payment_Status]]="Pending",1,0)</f>
        <v>0</v>
      </c>
      <c r="R1071" s="72" t="s">
        <v>38</v>
      </c>
      <c r="S1071" s="72" t="s">
        <v>39</v>
      </c>
      <c r="T1071" s="76" t="s">
        <v>85</v>
      </c>
    </row>
    <row r="1072" spans="5:20" x14ac:dyDescent="0.3">
      <c r="E1072" s="71" t="s">
        <v>81</v>
      </c>
      <c r="F1072" s="72" t="s">
        <v>5056</v>
      </c>
      <c r="G1072" s="72" t="s">
        <v>7060</v>
      </c>
      <c r="H1072" s="72" t="s">
        <v>26</v>
      </c>
      <c r="I1072" s="72" t="s">
        <v>8031</v>
      </c>
      <c r="J1072" s="72" t="s">
        <v>8024</v>
      </c>
      <c r="K1072" s="72">
        <v>2118.0100000000002</v>
      </c>
      <c r="L1072" s="75">
        <v>45800</v>
      </c>
      <c r="M1072" s="72" t="str">
        <f>TEXT(Table157[[#This Row],[Billing_Date]],"YYYY")</f>
        <v>2025</v>
      </c>
      <c r="N1072" s="72" t="s">
        <v>49</v>
      </c>
      <c r="O1072" s="72">
        <f>IF(Table157[[#This Row],[Payment_Status]]="Paid",1,0)</f>
        <v>0</v>
      </c>
      <c r="P1072" s="72">
        <f>IF(Table157[[#This Row],[Payment_Status]]="Unpaid",1,0)</f>
        <v>1</v>
      </c>
      <c r="Q1072" s="72">
        <f>IF(Table157[[#This Row],[Payment_Status]]="Pending",1,0)</f>
        <v>0</v>
      </c>
      <c r="R1072" s="72" t="s">
        <v>38</v>
      </c>
      <c r="S1072" s="72" t="s">
        <v>30</v>
      </c>
      <c r="T1072" s="76" t="s">
        <v>51</v>
      </c>
    </row>
    <row r="1073" spans="5:20" x14ac:dyDescent="0.3">
      <c r="E1073" s="71" t="s">
        <v>2125</v>
      </c>
      <c r="F1073" s="72" t="s">
        <v>5057</v>
      </c>
      <c r="G1073" s="72" t="s">
        <v>7061</v>
      </c>
      <c r="H1073" s="72" t="s">
        <v>35</v>
      </c>
      <c r="I1073" s="72" t="s">
        <v>8030</v>
      </c>
      <c r="J1073" s="72" t="s">
        <v>8023</v>
      </c>
      <c r="K1073" s="72">
        <v>1053.24</v>
      </c>
      <c r="L1073" s="75">
        <v>45603</v>
      </c>
      <c r="M1073" s="72" t="str">
        <f>TEXT(Table157[[#This Row],[Billing_Date]],"YYYY")</f>
        <v>2024</v>
      </c>
      <c r="N1073" s="72" t="s">
        <v>49</v>
      </c>
      <c r="O1073" s="72">
        <f>IF(Table157[[#This Row],[Payment_Status]]="Paid",1,0)</f>
        <v>0</v>
      </c>
      <c r="P1073" s="72">
        <f>IF(Table157[[#This Row],[Payment_Status]]="Unpaid",1,0)</f>
        <v>1</v>
      </c>
      <c r="Q1073" s="72">
        <f>IF(Table157[[#This Row],[Payment_Status]]="Pending",1,0)</f>
        <v>0</v>
      </c>
      <c r="R1073" s="72" t="s">
        <v>50</v>
      </c>
      <c r="S1073" s="72" t="s">
        <v>30</v>
      </c>
      <c r="T1073" s="76" t="s">
        <v>85</v>
      </c>
    </row>
    <row r="1074" spans="5:20" x14ac:dyDescent="0.3">
      <c r="E1074" s="71" t="s">
        <v>2127</v>
      </c>
      <c r="F1074" s="72" t="s">
        <v>5058</v>
      </c>
      <c r="G1074" s="72" t="s">
        <v>7062</v>
      </c>
      <c r="H1074" s="72" t="s">
        <v>26</v>
      </c>
      <c r="I1074" s="72" t="s">
        <v>8031</v>
      </c>
      <c r="J1074" s="72" t="s">
        <v>8024</v>
      </c>
      <c r="K1074" s="72">
        <v>481.38</v>
      </c>
      <c r="L1074" s="75">
        <v>45744</v>
      </c>
      <c r="M1074" s="72" t="str">
        <f>TEXT(Table157[[#This Row],[Billing_Date]],"YYYY")</f>
        <v>2025</v>
      </c>
      <c r="N1074" s="72" t="s">
        <v>37</v>
      </c>
      <c r="O1074" s="72">
        <f>IF(Table157[[#This Row],[Payment_Status]]="Paid",1,0)</f>
        <v>0</v>
      </c>
      <c r="P1074" s="72">
        <f>IF(Table157[[#This Row],[Payment_Status]]="Unpaid",1,0)</f>
        <v>0</v>
      </c>
      <c r="Q1074" s="72">
        <f>IF(Table157[[#This Row],[Payment_Status]]="Pending",1,0)</f>
        <v>1</v>
      </c>
      <c r="R1074" s="72" t="s">
        <v>29</v>
      </c>
      <c r="S1074" s="72" t="s">
        <v>44</v>
      </c>
      <c r="T1074" s="76" t="s">
        <v>85</v>
      </c>
    </row>
    <row r="1075" spans="5:20" x14ac:dyDescent="0.3">
      <c r="E1075" s="71" t="s">
        <v>2129</v>
      </c>
      <c r="F1075" s="72" t="s">
        <v>5059</v>
      </c>
      <c r="G1075" s="72" t="s">
        <v>7063</v>
      </c>
      <c r="H1075" s="72" t="s">
        <v>30</v>
      </c>
      <c r="I1075" s="72" t="s">
        <v>8030</v>
      </c>
      <c r="J1075" s="72" t="s">
        <v>8023</v>
      </c>
      <c r="K1075" s="72">
        <v>1261.81</v>
      </c>
      <c r="L1075" s="75">
        <v>45733</v>
      </c>
      <c r="M1075" s="72" t="str">
        <f>TEXT(Table157[[#This Row],[Billing_Date]],"YYYY")</f>
        <v>2025</v>
      </c>
      <c r="N1075" s="72" t="s">
        <v>49</v>
      </c>
      <c r="O1075" s="72">
        <f>IF(Table157[[#This Row],[Payment_Status]]="Paid",1,0)</f>
        <v>0</v>
      </c>
      <c r="P1075" s="72">
        <f>IF(Table157[[#This Row],[Payment_Status]]="Unpaid",1,0)</f>
        <v>1</v>
      </c>
      <c r="Q1075" s="72">
        <f>IF(Table157[[#This Row],[Payment_Status]]="Pending",1,0)</f>
        <v>0</v>
      </c>
      <c r="R1075" s="72" t="s">
        <v>50</v>
      </c>
      <c r="S1075" s="72" t="s">
        <v>30</v>
      </c>
      <c r="T1075" s="76" t="s">
        <v>85</v>
      </c>
    </row>
    <row r="1076" spans="5:20" x14ac:dyDescent="0.3">
      <c r="E1076" s="71" t="s">
        <v>2131</v>
      </c>
      <c r="F1076" s="72" t="s">
        <v>5060</v>
      </c>
      <c r="G1076" s="72" t="s">
        <v>7064</v>
      </c>
      <c r="H1076" s="72" t="s">
        <v>30</v>
      </c>
      <c r="I1076" s="72" t="s">
        <v>8027</v>
      </c>
      <c r="J1076" s="72" t="s">
        <v>8022</v>
      </c>
      <c r="K1076" s="72">
        <v>1571.8</v>
      </c>
      <c r="L1076" s="75">
        <v>45561</v>
      </c>
      <c r="M1076" s="72" t="str">
        <f>TEXT(Table157[[#This Row],[Billing_Date]],"YYYY")</f>
        <v>2024</v>
      </c>
      <c r="N1076" s="72" t="s">
        <v>49</v>
      </c>
      <c r="O1076" s="72">
        <f>IF(Table157[[#This Row],[Payment_Status]]="Paid",1,0)</f>
        <v>0</v>
      </c>
      <c r="P1076" s="72">
        <f>IF(Table157[[#This Row],[Payment_Status]]="Unpaid",1,0)</f>
        <v>1</v>
      </c>
      <c r="Q1076" s="72">
        <f>IF(Table157[[#This Row],[Payment_Status]]="Pending",1,0)</f>
        <v>0</v>
      </c>
      <c r="R1076" s="72" t="s">
        <v>58</v>
      </c>
      <c r="S1076" s="72" t="s">
        <v>30</v>
      </c>
      <c r="T1076" s="76" t="s">
        <v>63</v>
      </c>
    </row>
    <row r="1077" spans="5:20" x14ac:dyDescent="0.3">
      <c r="E1077" s="71" t="s">
        <v>3935</v>
      </c>
      <c r="F1077" s="72" t="s">
        <v>5061</v>
      </c>
      <c r="G1077" s="72" t="s">
        <v>7065</v>
      </c>
      <c r="H1077" s="72" t="s">
        <v>30</v>
      </c>
      <c r="I1077" s="72" t="s">
        <v>8027</v>
      </c>
      <c r="J1077" s="72" t="s">
        <v>8022</v>
      </c>
      <c r="K1077" s="72">
        <v>3126.39</v>
      </c>
      <c r="L1077" s="75">
        <v>45812</v>
      </c>
      <c r="M1077" s="72" t="str">
        <f>TEXT(Table157[[#This Row],[Billing_Date]],"YYYY")</f>
        <v>2025</v>
      </c>
      <c r="N1077" s="72" t="s">
        <v>49</v>
      </c>
      <c r="O1077" s="72">
        <f>IF(Table157[[#This Row],[Payment_Status]]="Paid",1,0)</f>
        <v>0</v>
      </c>
      <c r="P1077" s="72">
        <f>IF(Table157[[#This Row],[Payment_Status]]="Unpaid",1,0)</f>
        <v>1</v>
      </c>
      <c r="Q1077" s="72">
        <f>IF(Table157[[#This Row],[Payment_Status]]="Pending",1,0)</f>
        <v>0</v>
      </c>
      <c r="R1077" s="72" t="s">
        <v>50</v>
      </c>
      <c r="S1077" s="72" t="s">
        <v>30</v>
      </c>
      <c r="T1077" s="76" t="s">
        <v>63</v>
      </c>
    </row>
    <row r="1078" spans="5:20" x14ac:dyDescent="0.3">
      <c r="E1078" s="71" t="s">
        <v>2135</v>
      </c>
      <c r="F1078" s="72" t="s">
        <v>4663</v>
      </c>
      <c r="G1078" s="72" t="s">
        <v>7066</v>
      </c>
      <c r="H1078" s="72" t="s">
        <v>35</v>
      </c>
      <c r="I1078" s="72" t="s">
        <v>8026</v>
      </c>
      <c r="J1078" s="72" t="s">
        <v>8021</v>
      </c>
      <c r="K1078" s="72">
        <v>96.17</v>
      </c>
      <c r="L1078" s="75">
        <v>45830</v>
      </c>
      <c r="M1078" s="72" t="str">
        <f>TEXT(Table157[[#This Row],[Billing_Date]],"YYYY")</f>
        <v>2025</v>
      </c>
      <c r="N1078" s="72" t="s">
        <v>28</v>
      </c>
      <c r="O1078" s="72">
        <f>IF(Table157[[#This Row],[Payment_Status]]="Paid",1,0)</f>
        <v>1</v>
      </c>
      <c r="P1078" s="72">
        <f>IF(Table157[[#This Row],[Payment_Status]]="Unpaid",1,0)</f>
        <v>0</v>
      </c>
      <c r="Q1078" s="72">
        <f>IF(Table157[[#This Row],[Payment_Status]]="Pending",1,0)</f>
        <v>0</v>
      </c>
      <c r="R1078" s="72" t="s">
        <v>50</v>
      </c>
      <c r="S1078" s="72" t="s">
        <v>44</v>
      </c>
      <c r="T1078" s="76" t="s">
        <v>85</v>
      </c>
    </row>
    <row r="1079" spans="5:20" x14ac:dyDescent="0.3">
      <c r="E1079" s="71" t="s">
        <v>2137</v>
      </c>
      <c r="F1079" s="72" t="s">
        <v>5062</v>
      </c>
      <c r="G1079" s="72" t="s">
        <v>7067</v>
      </c>
      <c r="H1079" s="72" t="s">
        <v>26</v>
      </c>
      <c r="I1079" s="72" t="s">
        <v>8030</v>
      </c>
      <c r="J1079" s="72" t="s">
        <v>8023</v>
      </c>
      <c r="K1079" s="72">
        <v>1778.93</v>
      </c>
      <c r="L1079" s="75">
        <v>45826</v>
      </c>
      <c r="M1079" s="72" t="str">
        <f>TEXT(Table157[[#This Row],[Billing_Date]],"YYYY")</f>
        <v>2025</v>
      </c>
      <c r="N1079" s="72" t="s">
        <v>37</v>
      </c>
      <c r="O1079" s="72">
        <f>IF(Table157[[#This Row],[Payment_Status]]="Paid",1,0)</f>
        <v>0</v>
      </c>
      <c r="P1079" s="72">
        <f>IF(Table157[[#This Row],[Payment_Status]]="Unpaid",1,0)</f>
        <v>0</v>
      </c>
      <c r="Q1079" s="72">
        <f>IF(Table157[[#This Row],[Payment_Status]]="Pending",1,0)</f>
        <v>1</v>
      </c>
      <c r="R1079" s="72" t="s">
        <v>38</v>
      </c>
      <c r="S1079" s="72" t="s">
        <v>39</v>
      </c>
      <c r="T1079" s="76" t="s">
        <v>63</v>
      </c>
    </row>
    <row r="1080" spans="5:20" x14ac:dyDescent="0.3">
      <c r="E1080" s="71" t="s">
        <v>2139</v>
      </c>
      <c r="F1080" s="72" t="s">
        <v>5063</v>
      </c>
      <c r="G1080" s="72" t="s">
        <v>7068</v>
      </c>
      <c r="H1080" s="72" t="s">
        <v>35</v>
      </c>
      <c r="I1080" s="72" t="s">
        <v>8025</v>
      </c>
      <c r="J1080" s="72" t="s">
        <v>8020</v>
      </c>
      <c r="K1080" s="72">
        <v>247.54</v>
      </c>
      <c r="L1080" s="75">
        <v>45765</v>
      </c>
      <c r="M1080" s="72" t="str">
        <f>TEXT(Table157[[#This Row],[Billing_Date]],"YYYY")</f>
        <v>2025</v>
      </c>
      <c r="N1080" s="72" t="s">
        <v>28</v>
      </c>
      <c r="O1080" s="72">
        <f>IF(Table157[[#This Row],[Payment_Status]]="Paid",1,0)</f>
        <v>1</v>
      </c>
      <c r="P1080" s="72">
        <f>IF(Table157[[#This Row],[Payment_Status]]="Unpaid",1,0)</f>
        <v>0</v>
      </c>
      <c r="Q1080" s="72">
        <f>IF(Table157[[#This Row],[Payment_Status]]="Pending",1,0)</f>
        <v>0</v>
      </c>
      <c r="R1080" s="72" t="s">
        <v>38</v>
      </c>
      <c r="S1080" s="72" t="s">
        <v>44</v>
      </c>
      <c r="T1080" s="76" t="s">
        <v>85</v>
      </c>
    </row>
    <row r="1081" spans="5:20" x14ac:dyDescent="0.3">
      <c r="E1081" s="71" t="s">
        <v>2141</v>
      </c>
      <c r="F1081" s="72" t="s">
        <v>5064</v>
      </c>
      <c r="G1081" s="72" t="s">
        <v>7069</v>
      </c>
      <c r="H1081" s="72" t="s">
        <v>35</v>
      </c>
      <c r="I1081" s="72" t="s">
        <v>8026</v>
      </c>
      <c r="J1081" s="72" t="s">
        <v>8021</v>
      </c>
      <c r="K1081" s="72">
        <v>76.349999999999994</v>
      </c>
      <c r="L1081" s="75">
        <v>45796</v>
      </c>
      <c r="M1081" s="72" t="str">
        <f>TEXT(Table157[[#This Row],[Billing_Date]],"YYYY")</f>
        <v>2025</v>
      </c>
      <c r="N1081" s="72" t="s">
        <v>28</v>
      </c>
      <c r="O1081" s="72">
        <f>IF(Table157[[#This Row],[Payment_Status]]="Paid",1,0)</f>
        <v>1</v>
      </c>
      <c r="P1081" s="72">
        <f>IF(Table157[[#This Row],[Payment_Status]]="Unpaid",1,0)</f>
        <v>0</v>
      </c>
      <c r="Q1081" s="72">
        <f>IF(Table157[[#This Row],[Payment_Status]]="Pending",1,0)</f>
        <v>0</v>
      </c>
      <c r="R1081" s="72" t="s">
        <v>29</v>
      </c>
      <c r="S1081" s="72" t="s">
        <v>44</v>
      </c>
      <c r="T1081" s="76" t="s">
        <v>51</v>
      </c>
    </row>
    <row r="1082" spans="5:20" x14ac:dyDescent="0.3">
      <c r="E1082" s="71" t="s">
        <v>2143</v>
      </c>
      <c r="F1082" s="72" t="s">
        <v>5065</v>
      </c>
      <c r="G1082" s="72" t="s">
        <v>7070</v>
      </c>
      <c r="H1082" s="72" t="s">
        <v>30</v>
      </c>
      <c r="I1082" s="72" t="s">
        <v>8028</v>
      </c>
      <c r="J1082" s="72" t="s">
        <v>8022</v>
      </c>
      <c r="K1082" s="72">
        <v>222.69</v>
      </c>
      <c r="L1082" s="75">
        <v>45849</v>
      </c>
      <c r="M1082" s="72" t="str">
        <f>TEXT(Table157[[#This Row],[Billing_Date]],"YYYY")</f>
        <v>2025</v>
      </c>
      <c r="N1082" s="72" t="s">
        <v>37</v>
      </c>
      <c r="O1082" s="72">
        <f>IF(Table157[[#This Row],[Payment_Status]]="Paid",1,0)</f>
        <v>0</v>
      </c>
      <c r="P1082" s="72">
        <f>IF(Table157[[#This Row],[Payment_Status]]="Unpaid",1,0)</f>
        <v>0</v>
      </c>
      <c r="Q1082" s="72">
        <f>IF(Table157[[#This Row],[Payment_Status]]="Pending",1,0)</f>
        <v>1</v>
      </c>
      <c r="R1082" s="72" t="s">
        <v>50</v>
      </c>
      <c r="S1082" s="72" t="s">
        <v>39</v>
      </c>
      <c r="T1082" s="76" t="s">
        <v>31</v>
      </c>
    </row>
    <row r="1083" spans="5:20" x14ac:dyDescent="0.3">
      <c r="E1083" s="71" t="s">
        <v>2093</v>
      </c>
      <c r="F1083" s="72" t="s">
        <v>5066</v>
      </c>
      <c r="G1083" s="72" t="s">
        <v>7071</v>
      </c>
      <c r="H1083" s="72" t="s">
        <v>26</v>
      </c>
      <c r="I1083" s="72" t="s">
        <v>8030</v>
      </c>
      <c r="J1083" s="72" t="s">
        <v>8023</v>
      </c>
      <c r="K1083" s="72">
        <v>403.12</v>
      </c>
      <c r="L1083" s="75">
        <v>45753</v>
      </c>
      <c r="M1083" s="72" t="str">
        <f>TEXT(Table157[[#This Row],[Billing_Date]],"YYYY")</f>
        <v>2025</v>
      </c>
      <c r="N1083" s="72" t="s">
        <v>28</v>
      </c>
      <c r="O1083" s="72">
        <f>IF(Table157[[#This Row],[Payment_Status]]="Paid",1,0)</f>
        <v>1</v>
      </c>
      <c r="P1083" s="72">
        <f>IF(Table157[[#This Row],[Payment_Status]]="Unpaid",1,0)</f>
        <v>0</v>
      </c>
      <c r="Q1083" s="72">
        <f>IF(Table157[[#This Row],[Payment_Status]]="Pending",1,0)</f>
        <v>0</v>
      </c>
      <c r="R1083" s="72" t="s">
        <v>50</v>
      </c>
      <c r="S1083" s="72" t="s">
        <v>39</v>
      </c>
      <c r="T1083" s="76" t="s">
        <v>63</v>
      </c>
    </row>
    <row r="1084" spans="5:20" x14ac:dyDescent="0.3">
      <c r="E1084" s="71" t="s">
        <v>2147</v>
      </c>
      <c r="F1084" s="72" t="s">
        <v>5067</v>
      </c>
      <c r="G1084" s="72" t="s">
        <v>7072</v>
      </c>
      <c r="H1084" s="72" t="s">
        <v>26</v>
      </c>
      <c r="I1084" s="72" t="s">
        <v>8026</v>
      </c>
      <c r="J1084" s="72" t="s">
        <v>8021</v>
      </c>
      <c r="K1084" s="72">
        <v>2884.84</v>
      </c>
      <c r="L1084" s="75">
        <v>45830</v>
      </c>
      <c r="M1084" s="72" t="str">
        <f>TEXT(Table157[[#This Row],[Billing_Date]],"YYYY")</f>
        <v>2025</v>
      </c>
      <c r="N1084" s="72" t="s">
        <v>28</v>
      </c>
      <c r="O1084" s="72">
        <f>IF(Table157[[#This Row],[Payment_Status]]="Paid",1,0)</f>
        <v>1</v>
      </c>
      <c r="P1084" s="72">
        <f>IF(Table157[[#This Row],[Payment_Status]]="Unpaid",1,0)</f>
        <v>0</v>
      </c>
      <c r="Q1084" s="72">
        <f>IF(Table157[[#This Row],[Payment_Status]]="Pending",1,0)</f>
        <v>0</v>
      </c>
      <c r="R1084" s="72" t="s">
        <v>43</v>
      </c>
      <c r="S1084" s="72" t="s">
        <v>44</v>
      </c>
      <c r="T1084" s="76" t="s">
        <v>51</v>
      </c>
    </row>
    <row r="1085" spans="5:20" x14ac:dyDescent="0.3">
      <c r="E1085" s="71" t="s">
        <v>2425</v>
      </c>
      <c r="F1085" s="72" t="s">
        <v>5068</v>
      </c>
      <c r="G1085" s="72" t="s">
        <v>7073</v>
      </c>
      <c r="H1085" s="72" t="s">
        <v>35</v>
      </c>
      <c r="I1085" s="72" t="s">
        <v>8030</v>
      </c>
      <c r="J1085" s="72" t="s">
        <v>8023</v>
      </c>
      <c r="K1085" s="72">
        <v>2718.36</v>
      </c>
      <c r="L1085" s="75">
        <v>45825</v>
      </c>
      <c r="M1085" s="72" t="str">
        <f>TEXT(Table157[[#This Row],[Billing_Date]],"YYYY")</f>
        <v>2025</v>
      </c>
      <c r="N1085" s="72" t="s">
        <v>49</v>
      </c>
      <c r="O1085" s="72">
        <f>IF(Table157[[#This Row],[Payment_Status]]="Paid",1,0)</f>
        <v>0</v>
      </c>
      <c r="P1085" s="72">
        <f>IF(Table157[[#This Row],[Payment_Status]]="Unpaid",1,0)</f>
        <v>1</v>
      </c>
      <c r="Q1085" s="72">
        <f>IF(Table157[[#This Row],[Payment_Status]]="Pending",1,0)</f>
        <v>0</v>
      </c>
      <c r="R1085" s="72" t="s">
        <v>58</v>
      </c>
      <c r="S1085" s="72" t="s">
        <v>39</v>
      </c>
      <c r="T1085" s="76" t="s">
        <v>45</v>
      </c>
    </row>
    <row r="1086" spans="5:20" x14ac:dyDescent="0.3">
      <c r="E1086" s="71" t="s">
        <v>2151</v>
      </c>
      <c r="F1086" s="72" t="s">
        <v>5069</v>
      </c>
      <c r="G1086" s="72" t="s">
        <v>7074</v>
      </c>
      <c r="H1086" s="72" t="s">
        <v>30</v>
      </c>
      <c r="I1086" s="72" t="s">
        <v>8027</v>
      </c>
      <c r="J1086" s="72" t="s">
        <v>8022</v>
      </c>
      <c r="K1086" s="72">
        <v>2548.6</v>
      </c>
      <c r="L1086" s="75">
        <v>45838</v>
      </c>
      <c r="M1086" s="72" t="str">
        <f>TEXT(Table157[[#This Row],[Billing_Date]],"YYYY")</f>
        <v>2025</v>
      </c>
      <c r="N1086" s="72" t="s">
        <v>49</v>
      </c>
      <c r="O1086" s="72">
        <f>IF(Table157[[#This Row],[Payment_Status]]="Paid",1,0)</f>
        <v>0</v>
      </c>
      <c r="P1086" s="72">
        <f>IF(Table157[[#This Row],[Payment_Status]]="Unpaid",1,0)</f>
        <v>1</v>
      </c>
      <c r="Q1086" s="72">
        <f>IF(Table157[[#This Row],[Payment_Status]]="Pending",1,0)</f>
        <v>0</v>
      </c>
      <c r="R1086" s="72" t="s">
        <v>58</v>
      </c>
      <c r="S1086" s="72" t="s">
        <v>44</v>
      </c>
      <c r="T1086" s="76" t="s">
        <v>31</v>
      </c>
    </row>
    <row r="1087" spans="5:20" x14ac:dyDescent="0.3">
      <c r="E1087" s="71" t="s">
        <v>2153</v>
      </c>
      <c r="F1087" s="72" t="s">
        <v>5070</v>
      </c>
      <c r="G1087" s="72" t="s">
        <v>7075</v>
      </c>
      <c r="H1087" s="72" t="s">
        <v>30</v>
      </c>
      <c r="I1087" s="72" t="s">
        <v>8026</v>
      </c>
      <c r="J1087" s="72" t="s">
        <v>8021</v>
      </c>
      <c r="K1087" s="72">
        <v>299.44</v>
      </c>
      <c r="L1087" s="75">
        <v>45803</v>
      </c>
      <c r="M1087" s="72" t="str">
        <f>TEXT(Table157[[#This Row],[Billing_Date]],"YYYY")</f>
        <v>2025</v>
      </c>
      <c r="N1087" s="72" t="s">
        <v>37</v>
      </c>
      <c r="O1087" s="72">
        <f>IF(Table157[[#This Row],[Payment_Status]]="Paid",1,0)</f>
        <v>0</v>
      </c>
      <c r="P1087" s="72">
        <f>IF(Table157[[#This Row],[Payment_Status]]="Unpaid",1,0)</f>
        <v>0</v>
      </c>
      <c r="Q1087" s="72">
        <f>IF(Table157[[#This Row],[Payment_Status]]="Pending",1,0)</f>
        <v>1</v>
      </c>
      <c r="R1087" s="72" t="s">
        <v>50</v>
      </c>
      <c r="S1087" s="72" t="s">
        <v>39</v>
      </c>
      <c r="T1087" s="76" t="s">
        <v>63</v>
      </c>
    </row>
    <row r="1088" spans="5:20" x14ac:dyDescent="0.3">
      <c r="E1088" s="71" t="s">
        <v>2155</v>
      </c>
      <c r="F1088" s="72" t="s">
        <v>5071</v>
      </c>
      <c r="G1088" s="72" t="s">
        <v>7076</v>
      </c>
      <c r="H1088" s="72" t="s">
        <v>35</v>
      </c>
      <c r="I1088" s="72" t="s">
        <v>8027</v>
      </c>
      <c r="J1088" s="72" t="s">
        <v>8022</v>
      </c>
      <c r="K1088" s="72">
        <v>2808.44</v>
      </c>
      <c r="L1088" s="75">
        <v>45856</v>
      </c>
      <c r="M1088" s="72" t="str">
        <f>TEXT(Table157[[#This Row],[Billing_Date]],"YYYY")</f>
        <v>2025</v>
      </c>
      <c r="N1088" s="72" t="s">
        <v>28</v>
      </c>
      <c r="O1088" s="72">
        <f>IF(Table157[[#This Row],[Payment_Status]]="Paid",1,0)</f>
        <v>1</v>
      </c>
      <c r="P1088" s="72">
        <f>IF(Table157[[#This Row],[Payment_Status]]="Unpaid",1,0)</f>
        <v>0</v>
      </c>
      <c r="Q1088" s="72">
        <f>IF(Table157[[#This Row],[Payment_Status]]="Pending",1,0)</f>
        <v>0</v>
      </c>
      <c r="R1088" s="72" t="s">
        <v>29</v>
      </c>
      <c r="S1088" s="72" t="s">
        <v>44</v>
      </c>
      <c r="T1088" s="76" t="s">
        <v>85</v>
      </c>
    </row>
    <row r="1089" spans="5:20" x14ac:dyDescent="0.3">
      <c r="E1089" s="71" t="s">
        <v>2157</v>
      </c>
      <c r="F1089" s="72" t="s">
        <v>5072</v>
      </c>
      <c r="G1089" s="72" t="s">
        <v>7077</v>
      </c>
      <c r="H1089" s="72" t="s">
        <v>30</v>
      </c>
      <c r="I1089" s="72" t="s">
        <v>8031</v>
      </c>
      <c r="J1089" s="72" t="s">
        <v>8024</v>
      </c>
      <c r="K1089" s="72">
        <v>2990.96</v>
      </c>
      <c r="L1089" s="75">
        <v>45773</v>
      </c>
      <c r="M1089" s="72" t="str">
        <f>TEXT(Table157[[#This Row],[Billing_Date]],"YYYY")</f>
        <v>2025</v>
      </c>
      <c r="N1089" s="72" t="s">
        <v>49</v>
      </c>
      <c r="O1089" s="72">
        <f>IF(Table157[[#This Row],[Payment_Status]]="Paid",1,0)</f>
        <v>0</v>
      </c>
      <c r="P1089" s="72">
        <f>IF(Table157[[#This Row],[Payment_Status]]="Unpaid",1,0)</f>
        <v>1</v>
      </c>
      <c r="Q1089" s="72">
        <f>IF(Table157[[#This Row],[Payment_Status]]="Pending",1,0)</f>
        <v>0</v>
      </c>
      <c r="R1089" s="72" t="s">
        <v>29</v>
      </c>
      <c r="S1089" s="72" t="s">
        <v>39</v>
      </c>
      <c r="T1089" s="76" t="s">
        <v>51</v>
      </c>
    </row>
    <row r="1090" spans="5:20" x14ac:dyDescent="0.3">
      <c r="E1090" s="71" t="s">
        <v>2081</v>
      </c>
      <c r="F1090" s="72" t="s">
        <v>5073</v>
      </c>
      <c r="G1090" s="72" t="s">
        <v>7078</v>
      </c>
      <c r="H1090" s="72" t="s">
        <v>26</v>
      </c>
      <c r="I1090" s="72" t="s">
        <v>8027</v>
      </c>
      <c r="J1090" s="72" t="s">
        <v>8022</v>
      </c>
      <c r="K1090" s="72">
        <v>3591.62</v>
      </c>
      <c r="L1090" s="75">
        <v>45713</v>
      </c>
      <c r="M1090" s="72" t="str">
        <f>TEXT(Table157[[#This Row],[Billing_Date]],"YYYY")</f>
        <v>2025</v>
      </c>
      <c r="N1090" s="72" t="s">
        <v>28</v>
      </c>
      <c r="O1090" s="72">
        <f>IF(Table157[[#This Row],[Payment_Status]]="Paid",1,0)</f>
        <v>1</v>
      </c>
      <c r="P1090" s="72">
        <f>IF(Table157[[#This Row],[Payment_Status]]="Unpaid",1,0)</f>
        <v>0</v>
      </c>
      <c r="Q1090" s="72">
        <f>IF(Table157[[#This Row],[Payment_Status]]="Pending",1,0)</f>
        <v>0</v>
      </c>
      <c r="R1090" s="72" t="s">
        <v>29</v>
      </c>
      <c r="S1090" s="72" t="s">
        <v>30</v>
      </c>
      <c r="T1090" s="76" t="s">
        <v>85</v>
      </c>
    </row>
    <row r="1091" spans="5:20" x14ac:dyDescent="0.3">
      <c r="E1091" s="71" t="s">
        <v>2145</v>
      </c>
      <c r="F1091" s="72" t="s">
        <v>5074</v>
      </c>
      <c r="G1091" s="72" t="s">
        <v>7079</v>
      </c>
      <c r="H1091" s="72" t="s">
        <v>30</v>
      </c>
      <c r="I1091" s="72" t="s">
        <v>8030</v>
      </c>
      <c r="J1091" s="72" t="s">
        <v>8023</v>
      </c>
      <c r="K1091" s="72">
        <v>88.15</v>
      </c>
      <c r="L1091" s="75">
        <v>45769</v>
      </c>
      <c r="M1091" s="72" t="str">
        <f>TEXT(Table157[[#This Row],[Billing_Date]],"YYYY")</f>
        <v>2025</v>
      </c>
      <c r="N1091" s="72" t="s">
        <v>28</v>
      </c>
      <c r="O1091" s="72">
        <f>IF(Table157[[#This Row],[Payment_Status]]="Paid",1,0)</f>
        <v>1</v>
      </c>
      <c r="P1091" s="72">
        <f>IF(Table157[[#This Row],[Payment_Status]]="Unpaid",1,0)</f>
        <v>0</v>
      </c>
      <c r="Q1091" s="72">
        <f>IF(Table157[[#This Row],[Payment_Status]]="Pending",1,0)</f>
        <v>0</v>
      </c>
      <c r="R1091" s="72" t="s">
        <v>58</v>
      </c>
      <c r="S1091" s="72" t="s">
        <v>39</v>
      </c>
      <c r="T1091" s="76" t="s">
        <v>51</v>
      </c>
    </row>
    <row r="1092" spans="5:20" x14ac:dyDescent="0.3">
      <c r="E1092" s="71" t="s">
        <v>2163</v>
      </c>
      <c r="F1092" s="72" t="s">
        <v>5075</v>
      </c>
      <c r="G1092" s="72" t="s">
        <v>7080</v>
      </c>
      <c r="H1092" s="72" t="s">
        <v>26</v>
      </c>
      <c r="I1092" s="72" t="s">
        <v>8029</v>
      </c>
      <c r="J1092" s="72" t="s">
        <v>8020</v>
      </c>
      <c r="K1092" s="72">
        <v>1597.45</v>
      </c>
      <c r="L1092" s="75">
        <v>45688</v>
      </c>
      <c r="M1092" s="72" t="str">
        <f>TEXT(Table157[[#This Row],[Billing_Date]],"YYYY")</f>
        <v>2025</v>
      </c>
      <c r="N1092" s="72" t="s">
        <v>37</v>
      </c>
      <c r="O1092" s="72">
        <f>IF(Table157[[#This Row],[Payment_Status]]="Paid",1,0)</f>
        <v>0</v>
      </c>
      <c r="P1092" s="72">
        <f>IF(Table157[[#This Row],[Payment_Status]]="Unpaid",1,0)</f>
        <v>0</v>
      </c>
      <c r="Q1092" s="72">
        <f>IF(Table157[[#This Row],[Payment_Status]]="Pending",1,0)</f>
        <v>1</v>
      </c>
      <c r="R1092" s="72" t="s">
        <v>58</v>
      </c>
      <c r="S1092" s="72" t="s">
        <v>30</v>
      </c>
      <c r="T1092" s="76" t="s">
        <v>45</v>
      </c>
    </row>
    <row r="1093" spans="5:20" x14ac:dyDescent="0.3">
      <c r="E1093" s="71" t="s">
        <v>2165</v>
      </c>
      <c r="F1093" s="72" t="s">
        <v>5076</v>
      </c>
      <c r="G1093" s="72" t="s">
        <v>7081</v>
      </c>
      <c r="H1093" s="72" t="s">
        <v>30</v>
      </c>
      <c r="I1093" s="72" t="s">
        <v>8027</v>
      </c>
      <c r="J1093" s="72" t="s">
        <v>8022</v>
      </c>
      <c r="K1093" s="72">
        <v>1829.81</v>
      </c>
      <c r="L1093" s="75">
        <v>45847</v>
      </c>
      <c r="M1093" s="72" t="str">
        <f>TEXT(Table157[[#This Row],[Billing_Date]],"YYYY")</f>
        <v>2025</v>
      </c>
      <c r="N1093" s="72" t="s">
        <v>49</v>
      </c>
      <c r="O1093" s="72">
        <f>IF(Table157[[#This Row],[Payment_Status]]="Paid",1,0)</f>
        <v>0</v>
      </c>
      <c r="P1093" s="72">
        <f>IF(Table157[[#This Row],[Payment_Status]]="Unpaid",1,0)</f>
        <v>1</v>
      </c>
      <c r="Q1093" s="72">
        <f>IF(Table157[[#This Row],[Payment_Status]]="Pending",1,0)</f>
        <v>0</v>
      </c>
      <c r="R1093" s="72" t="s">
        <v>29</v>
      </c>
      <c r="S1093" s="72" t="s">
        <v>44</v>
      </c>
      <c r="T1093" s="76" t="s">
        <v>45</v>
      </c>
    </row>
    <row r="1094" spans="5:20" x14ac:dyDescent="0.3">
      <c r="E1094" s="71" t="s">
        <v>2167</v>
      </c>
      <c r="F1094" s="72" t="s">
        <v>5077</v>
      </c>
      <c r="G1094" s="72" t="s">
        <v>7082</v>
      </c>
      <c r="H1094" s="72" t="s">
        <v>35</v>
      </c>
      <c r="I1094" s="72" t="s">
        <v>8025</v>
      </c>
      <c r="J1094" s="72" t="s">
        <v>8020</v>
      </c>
      <c r="K1094" s="72">
        <v>2339.12</v>
      </c>
      <c r="L1094" s="75">
        <v>45772</v>
      </c>
      <c r="M1094" s="72" t="str">
        <f>TEXT(Table157[[#This Row],[Billing_Date]],"YYYY")</f>
        <v>2025</v>
      </c>
      <c r="N1094" s="72" t="s">
        <v>49</v>
      </c>
      <c r="O1094" s="72">
        <f>IF(Table157[[#This Row],[Payment_Status]]="Paid",1,0)</f>
        <v>0</v>
      </c>
      <c r="P1094" s="72">
        <f>IF(Table157[[#This Row],[Payment_Status]]="Unpaid",1,0)</f>
        <v>1</v>
      </c>
      <c r="Q1094" s="72">
        <f>IF(Table157[[#This Row],[Payment_Status]]="Pending",1,0)</f>
        <v>0</v>
      </c>
      <c r="R1094" s="72" t="s">
        <v>58</v>
      </c>
      <c r="S1094" s="72" t="s">
        <v>39</v>
      </c>
      <c r="T1094" s="76" t="s">
        <v>63</v>
      </c>
    </row>
    <row r="1095" spans="5:20" x14ac:dyDescent="0.3">
      <c r="E1095" s="71" t="s">
        <v>2744</v>
      </c>
      <c r="F1095" s="72" t="s">
        <v>5078</v>
      </c>
      <c r="G1095" s="72" t="s">
        <v>7083</v>
      </c>
      <c r="H1095" s="72" t="s">
        <v>26</v>
      </c>
      <c r="I1095" s="72" t="s">
        <v>8031</v>
      </c>
      <c r="J1095" s="72" t="s">
        <v>8024</v>
      </c>
      <c r="K1095" s="72">
        <v>2722.14</v>
      </c>
      <c r="L1095" s="75">
        <v>45767</v>
      </c>
      <c r="M1095" s="72" t="str">
        <f>TEXT(Table157[[#This Row],[Billing_Date]],"YYYY")</f>
        <v>2025</v>
      </c>
      <c r="N1095" s="72" t="s">
        <v>28</v>
      </c>
      <c r="O1095" s="72">
        <f>IF(Table157[[#This Row],[Payment_Status]]="Paid",1,0)</f>
        <v>1</v>
      </c>
      <c r="P1095" s="72">
        <f>IF(Table157[[#This Row],[Payment_Status]]="Unpaid",1,0)</f>
        <v>0</v>
      </c>
      <c r="Q1095" s="72">
        <f>IF(Table157[[#This Row],[Payment_Status]]="Pending",1,0)</f>
        <v>0</v>
      </c>
      <c r="R1095" s="72" t="s">
        <v>43</v>
      </c>
      <c r="S1095" s="72" t="s">
        <v>44</v>
      </c>
      <c r="T1095" s="76" t="s">
        <v>31</v>
      </c>
    </row>
    <row r="1096" spans="5:20" x14ac:dyDescent="0.3">
      <c r="E1096" s="71" t="s">
        <v>2171</v>
      </c>
      <c r="F1096" s="72" t="s">
        <v>5079</v>
      </c>
      <c r="G1096" s="72" t="s">
        <v>7084</v>
      </c>
      <c r="H1096" s="72" t="s">
        <v>35</v>
      </c>
      <c r="I1096" s="72" t="s">
        <v>8026</v>
      </c>
      <c r="J1096" s="72" t="s">
        <v>8021</v>
      </c>
      <c r="K1096" s="72">
        <v>137.29</v>
      </c>
      <c r="L1096" s="75">
        <v>45677</v>
      </c>
      <c r="M1096" s="72" t="str">
        <f>TEXT(Table157[[#This Row],[Billing_Date]],"YYYY")</f>
        <v>2025</v>
      </c>
      <c r="N1096" s="72" t="s">
        <v>37</v>
      </c>
      <c r="O1096" s="72">
        <f>IF(Table157[[#This Row],[Payment_Status]]="Paid",1,0)</f>
        <v>0</v>
      </c>
      <c r="P1096" s="72">
        <f>IF(Table157[[#This Row],[Payment_Status]]="Unpaid",1,0)</f>
        <v>0</v>
      </c>
      <c r="Q1096" s="72">
        <f>IF(Table157[[#This Row],[Payment_Status]]="Pending",1,0)</f>
        <v>1</v>
      </c>
      <c r="R1096" s="72" t="s">
        <v>50</v>
      </c>
      <c r="S1096" s="72" t="s">
        <v>39</v>
      </c>
      <c r="T1096" s="76" t="s">
        <v>51</v>
      </c>
    </row>
    <row r="1097" spans="5:20" x14ac:dyDescent="0.3">
      <c r="E1097" s="71" t="s">
        <v>2173</v>
      </c>
      <c r="F1097" s="72" t="s">
        <v>5080</v>
      </c>
      <c r="G1097" s="72" t="s">
        <v>7085</v>
      </c>
      <c r="H1097" s="72" t="s">
        <v>30</v>
      </c>
      <c r="I1097" s="72" t="s">
        <v>8026</v>
      </c>
      <c r="J1097" s="72" t="s">
        <v>8021</v>
      </c>
      <c r="K1097" s="72">
        <v>2872.15</v>
      </c>
      <c r="L1097" s="75">
        <v>45811</v>
      </c>
      <c r="M1097" s="72" t="str">
        <f>TEXT(Table157[[#This Row],[Billing_Date]],"YYYY")</f>
        <v>2025</v>
      </c>
      <c r="N1097" s="72" t="s">
        <v>37</v>
      </c>
      <c r="O1097" s="72">
        <f>IF(Table157[[#This Row],[Payment_Status]]="Paid",1,0)</f>
        <v>0</v>
      </c>
      <c r="P1097" s="72">
        <f>IF(Table157[[#This Row],[Payment_Status]]="Unpaid",1,0)</f>
        <v>0</v>
      </c>
      <c r="Q1097" s="72">
        <f>IF(Table157[[#This Row],[Payment_Status]]="Pending",1,0)</f>
        <v>1</v>
      </c>
      <c r="R1097" s="72" t="s">
        <v>50</v>
      </c>
      <c r="S1097" s="72" t="s">
        <v>39</v>
      </c>
      <c r="T1097" s="76" t="s">
        <v>31</v>
      </c>
    </row>
    <row r="1098" spans="5:20" x14ac:dyDescent="0.3">
      <c r="E1098" s="71" t="s">
        <v>2175</v>
      </c>
      <c r="F1098" s="72" t="s">
        <v>5081</v>
      </c>
      <c r="G1098" s="72" t="s">
        <v>7086</v>
      </c>
      <c r="H1098" s="72" t="s">
        <v>26</v>
      </c>
      <c r="I1098" s="72" t="s">
        <v>8029</v>
      </c>
      <c r="J1098" s="72" t="s">
        <v>8020</v>
      </c>
      <c r="K1098" s="72">
        <v>737.36</v>
      </c>
      <c r="L1098" s="75">
        <v>45699</v>
      </c>
      <c r="M1098" s="72" t="str">
        <f>TEXT(Table157[[#This Row],[Billing_Date]],"YYYY")</f>
        <v>2025</v>
      </c>
      <c r="N1098" s="72" t="s">
        <v>28</v>
      </c>
      <c r="O1098" s="72">
        <f>IF(Table157[[#This Row],[Payment_Status]]="Paid",1,0)</f>
        <v>1</v>
      </c>
      <c r="P1098" s="72">
        <f>IF(Table157[[#This Row],[Payment_Status]]="Unpaid",1,0)</f>
        <v>0</v>
      </c>
      <c r="Q1098" s="72">
        <f>IF(Table157[[#This Row],[Payment_Status]]="Pending",1,0)</f>
        <v>0</v>
      </c>
      <c r="R1098" s="72" t="s">
        <v>43</v>
      </c>
      <c r="S1098" s="72" t="s">
        <v>44</v>
      </c>
      <c r="T1098" s="76" t="s">
        <v>63</v>
      </c>
    </row>
    <row r="1099" spans="5:20" x14ac:dyDescent="0.3">
      <c r="E1099" s="71" t="s">
        <v>2189</v>
      </c>
      <c r="F1099" s="72" t="s">
        <v>5083</v>
      </c>
      <c r="G1099" s="72" t="s">
        <v>7088</v>
      </c>
      <c r="H1099" s="72" t="s">
        <v>30</v>
      </c>
      <c r="I1099" s="72" t="s">
        <v>8028</v>
      </c>
      <c r="J1099" s="72" t="s">
        <v>8022</v>
      </c>
      <c r="K1099" s="72">
        <v>918.22</v>
      </c>
      <c r="L1099" s="75">
        <v>45784</v>
      </c>
      <c r="M1099" s="72" t="str">
        <f>TEXT(Table157[[#This Row],[Billing_Date]],"YYYY")</f>
        <v>2025</v>
      </c>
      <c r="N1099" s="72" t="s">
        <v>28</v>
      </c>
      <c r="O1099" s="72">
        <f>IF(Table157[[#This Row],[Payment_Status]]="Paid",1,0)</f>
        <v>1</v>
      </c>
      <c r="P1099" s="72">
        <f>IF(Table157[[#This Row],[Payment_Status]]="Unpaid",1,0)</f>
        <v>0</v>
      </c>
      <c r="Q1099" s="72">
        <f>IF(Table157[[#This Row],[Payment_Status]]="Pending",1,0)</f>
        <v>0</v>
      </c>
      <c r="R1099" s="72" t="s">
        <v>43</v>
      </c>
      <c r="S1099" s="72" t="s">
        <v>39</v>
      </c>
      <c r="T1099" s="76" t="s">
        <v>63</v>
      </c>
    </row>
    <row r="1100" spans="5:20" x14ac:dyDescent="0.3">
      <c r="E1100" s="71" t="s">
        <v>2181</v>
      </c>
      <c r="F1100" s="72" t="s">
        <v>5084</v>
      </c>
      <c r="G1100" s="72" t="s">
        <v>7089</v>
      </c>
      <c r="H1100" s="72" t="s">
        <v>35</v>
      </c>
      <c r="I1100" s="72" t="s">
        <v>8029</v>
      </c>
      <c r="J1100" s="72" t="s">
        <v>8020</v>
      </c>
      <c r="K1100" s="72">
        <v>338.96</v>
      </c>
      <c r="L1100" s="75">
        <v>45669</v>
      </c>
      <c r="M1100" s="72" t="str">
        <f>TEXT(Table157[[#This Row],[Billing_Date]],"YYYY")</f>
        <v>2025</v>
      </c>
      <c r="N1100" s="72" t="s">
        <v>37</v>
      </c>
      <c r="O1100" s="72">
        <f>IF(Table157[[#This Row],[Payment_Status]]="Paid",1,0)</f>
        <v>0</v>
      </c>
      <c r="P1100" s="72">
        <f>IF(Table157[[#This Row],[Payment_Status]]="Unpaid",1,0)</f>
        <v>0</v>
      </c>
      <c r="Q1100" s="72">
        <f>IF(Table157[[#This Row],[Payment_Status]]="Pending",1,0)</f>
        <v>1</v>
      </c>
      <c r="R1100" s="72" t="s">
        <v>58</v>
      </c>
      <c r="S1100" s="72" t="s">
        <v>39</v>
      </c>
      <c r="T1100" s="76" t="s">
        <v>85</v>
      </c>
    </row>
    <row r="1101" spans="5:20" x14ac:dyDescent="0.3">
      <c r="E1101" s="71" t="s">
        <v>2326</v>
      </c>
      <c r="F1101" s="72" t="s">
        <v>5085</v>
      </c>
      <c r="G1101" s="72" t="s">
        <v>7090</v>
      </c>
      <c r="H1101" s="72" t="s">
        <v>30</v>
      </c>
      <c r="I1101" s="72" t="s">
        <v>8030</v>
      </c>
      <c r="J1101" s="72" t="s">
        <v>8023</v>
      </c>
      <c r="K1101" s="72">
        <v>1691.49</v>
      </c>
      <c r="L1101" s="75">
        <v>45841</v>
      </c>
      <c r="M1101" s="72" t="str">
        <f>TEXT(Table157[[#This Row],[Billing_Date]],"YYYY")</f>
        <v>2025</v>
      </c>
      <c r="N1101" s="72" t="s">
        <v>49</v>
      </c>
      <c r="O1101" s="72">
        <f>IF(Table157[[#This Row],[Payment_Status]]="Paid",1,0)</f>
        <v>0</v>
      </c>
      <c r="P1101" s="72">
        <f>IF(Table157[[#This Row],[Payment_Status]]="Unpaid",1,0)</f>
        <v>1</v>
      </c>
      <c r="Q1101" s="72">
        <f>IF(Table157[[#This Row],[Payment_Status]]="Pending",1,0)</f>
        <v>0</v>
      </c>
      <c r="R1101" s="72" t="s">
        <v>58</v>
      </c>
      <c r="S1101" s="72" t="s">
        <v>44</v>
      </c>
      <c r="T1101" s="76" t="s">
        <v>31</v>
      </c>
    </row>
    <row r="1102" spans="5:20" x14ac:dyDescent="0.3">
      <c r="E1102" s="71" t="s">
        <v>2185</v>
      </c>
      <c r="F1102" s="72" t="s">
        <v>5086</v>
      </c>
      <c r="G1102" s="72" t="s">
        <v>7091</v>
      </c>
      <c r="H1102" s="72" t="s">
        <v>35</v>
      </c>
      <c r="I1102" s="72" t="s">
        <v>8027</v>
      </c>
      <c r="J1102" s="72" t="s">
        <v>8022</v>
      </c>
      <c r="K1102" s="72">
        <v>1652.1</v>
      </c>
      <c r="L1102" s="75">
        <v>45826</v>
      </c>
      <c r="M1102" s="72" t="str">
        <f>TEXT(Table157[[#This Row],[Billing_Date]],"YYYY")</f>
        <v>2025</v>
      </c>
      <c r="N1102" s="72" t="s">
        <v>49</v>
      </c>
      <c r="O1102" s="72">
        <f>IF(Table157[[#This Row],[Payment_Status]]="Paid",1,0)</f>
        <v>0</v>
      </c>
      <c r="P1102" s="72">
        <f>IF(Table157[[#This Row],[Payment_Status]]="Unpaid",1,0)</f>
        <v>1</v>
      </c>
      <c r="Q1102" s="72">
        <f>IF(Table157[[#This Row],[Payment_Status]]="Pending",1,0)</f>
        <v>0</v>
      </c>
      <c r="R1102" s="72" t="s">
        <v>38</v>
      </c>
      <c r="S1102" s="72" t="s">
        <v>30</v>
      </c>
      <c r="T1102" s="76" t="s">
        <v>31</v>
      </c>
    </row>
    <row r="1103" spans="5:20" x14ac:dyDescent="0.3">
      <c r="E1103" s="71" t="s">
        <v>2187</v>
      </c>
      <c r="F1103" s="72" t="s">
        <v>5087</v>
      </c>
      <c r="G1103" s="72" t="s">
        <v>7092</v>
      </c>
      <c r="H1103" s="72" t="s">
        <v>35</v>
      </c>
      <c r="I1103" s="72" t="s">
        <v>8028</v>
      </c>
      <c r="J1103" s="72" t="s">
        <v>8022</v>
      </c>
      <c r="K1103" s="72">
        <v>1824.59</v>
      </c>
      <c r="L1103" s="75">
        <v>45637</v>
      </c>
      <c r="M1103" s="72" t="str">
        <f>TEXT(Table157[[#This Row],[Billing_Date]],"YYYY")</f>
        <v>2024</v>
      </c>
      <c r="N1103" s="72" t="s">
        <v>37</v>
      </c>
      <c r="O1103" s="72">
        <f>IF(Table157[[#This Row],[Payment_Status]]="Paid",1,0)</f>
        <v>0</v>
      </c>
      <c r="P1103" s="72">
        <f>IF(Table157[[#This Row],[Payment_Status]]="Unpaid",1,0)</f>
        <v>0</v>
      </c>
      <c r="Q1103" s="72">
        <f>IF(Table157[[#This Row],[Payment_Status]]="Pending",1,0)</f>
        <v>1</v>
      </c>
      <c r="R1103" s="72" t="s">
        <v>38</v>
      </c>
      <c r="S1103" s="72" t="s">
        <v>39</v>
      </c>
      <c r="T1103" s="76" t="s">
        <v>31</v>
      </c>
    </row>
    <row r="1104" spans="5:20" x14ac:dyDescent="0.3">
      <c r="E1104" s="71" t="s">
        <v>2023</v>
      </c>
      <c r="F1104" s="72" t="s">
        <v>5088</v>
      </c>
      <c r="G1104" s="72" t="s">
        <v>7093</v>
      </c>
      <c r="H1104" s="72" t="s">
        <v>26</v>
      </c>
      <c r="I1104" s="72" t="s">
        <v>8027</v>
      </c>
      <c r="J1104" s="72" t="s">
        <v>8022</v>
      </c>
      <c r="K1104" s="72">
        <v>1987.8</v>
      </c>
      <c r="L1104" s="75">
        <v>45849</v>
      </c>
      <c r="M1104" s="72" t="str">
        <f>TEXT(Table157[[#This Row],[Billing_Date]],"YYYY")</f>
        <v>2025</v>
      </c>
      <c r="N1104" s="72" t="s">
        <v>28</v>
      </c>
      <c r="O1104" s="72">
        <f>IF(Table157[[#This Row],[Payment_Status]]="Paid",1,0)</f>
        <v>1</v>
      </c>
      <c r="P1104" s="72">
        <f>IF(Table157[[#This Row],[Payment_Status]]="Unpaid",1,0)</f>
        <v>0</v>
      </c>
      <c r="Q1104" s="72">
        <f>IF(Table157[[#This Row],[Payment_Status]]="Pending",1,0)</f>
        <v>0</v>
      </c>
      <c r="R1104" s="72" t="s">
        <v>50</v>
      </c>
      <c r="S1104" s="72" t="s">
        <v>44</v>
      </c>
      <c r="T1104" s="76" t="s">
        <v>31</v>
      </c>
    </row>
    <row r="1105" spans="5:20" x14ac:dyDescent="0.3">
      <c r="E1105" s="71" t="s">
        <v>2191</v>
      </c>
      <c r="F1105" s="72" t="s">
        <v>5089</v>
      </c>
      <c r="G1105" s="72" t="s">
        <v>7094</v>
      </c>
      <c r="H1105" s="72" t="s">
        <v>26</v>
      </c>
      <c r="I1105" s="72" t="s">
        <v>8030</v>
      </c>
      <c r="J1105" s="72" t="s">
        <v>8023</v>
      </c>
      <c r="K1105" s="72">
        <v>2254.56</v>
      </c>
      <c r="L1105" s="75">
        <v>45831</v>
      </c>
      <c r="M1105" s="72" t="str">
        <f>TEXT(Table157[[#This Row],[Billing_Date]],"YYYY")</f>
        <v>2025</v>
      </c>
      <c r="N1105" s="72" t="s">
        <v>28</v>
      </c>
      <c r="O1105" s="72">
        <f>IF(Table157[[#This Row],[Payment_Status]]="Paid",1,0)</f>
        <v>1</v>
      </c>
      <c r="P1105" s="72">
        <f>IF(Table157[[#This Row],[Payment_Status]]="Unpaid",1,0)</f>
        <v>0</v>
      </c>
      <c r="Q1105" s="72">
        <f>IF(Table157[[#This Row],[Payment_Status]]="Pending",1,0)</f>
        <v>0</v>
      </c>
      <c r="R1105" s="72" t="s">
        <v>38</v>
      </c>
      <c r="S1105" s="72" t="s">
        <v>30</v>
      </c>
      <c r="T1105" s="76" t="s">
        <v>31</v>
      </c>
    </row>
    <row r="1106" spans="5:20" x14ac:dyDescent="0.3">
      <c r="E1106" s="71" t="s">
        <v>2193</v>
      </c>
      <c r="F1106" s="72" t="s">
        <v>5090</v>
      </c>
      <c r="G1106" s="72" t="s">
        <v>7095</v>
      </c>
      <c r="H1106" s="72" t="s">
        <v>30</v>
      </c>
      <c r="I1106" s="72" t="s">
        <v>8031</v>
      </c>
      <c r="J1106" s="72" t="s">
        <v>8024</v>
      </c>
      <c r="K1106" s="72">
        <v>2184.6</v>
      </c>
      <c r="L1106" s="75">
        <v>45729</v>
      </c>
      <c r="M1106" s="72" t="str">
        <f>TEXT(Table157[[#This Row],[Billing_Date]],"YYYY")</f>
        <v>2025</v>
      </c>
      <c r="N1106" s="72" t="s">
        <v>49</v>
      </c>
      <c r="O1106" s="72">
        <f>IF(Table157[[#This Row],[Payment_Status]]="Paid",1,0)</f>
        <v>0</v>
      </c>
      <c r="P1106" s="72">
        <f>IF(Table157[[#This Row],[Payment_Status]]="Unpaid",1,0)</f>
        <v>1</v>
      </c>
      <c r="Q1106" s="72">
        <f>IF(Table157[[#This Row],[Payment_Status]]="Pending",1,0)</f>
        <v>0</v>
      </c>
      <c r="R1106" s="72" t="s">
        <v>50</v>
      </c>
      <c r="S1106" s="72" t="s">
        <v>30</v>
      </c>
      <c r="T1106" s="76" t="s">
        <v>85</v>
      </c>
    </row>
    <row r="1107" spans="5:20" x14ac:dyDescent="0.3">
      <c r="E1107" s="71" t="s">
        <v>2196</v>
      </c>
      <c r="F1107" s="72" t="s">
        <v>5092</v>
      </c>
      <c r="G1107" s="72" t="s">
        <v>7097</v>
      </c>
      <c r="H1107" s="72" t="s">
        <v>26</v>
      </c>
      <c r="I1107" s="72" t="s">
        <v>8029</v>
      </c>
      <c r="J1107" s="72" t="s">
        <v>8020</v>
      </c>
      <c r="K1107" s="72">
        <v>2773.85</v>
      </c>
      <c r="L1107" s="75">
        <v>45734</v>
      </c>
      <c r="M1107" s="72" t="str">
        <f>TEXT(Table157[[#This Row],[Billing_Date]],"YYYY")</f>
        <v>2025</v>
      </c>
      <c r="N1107" s="72" t="s">
        <v>49</v>
      </c>
      <c r="O1107" s="72">
        <f>IF(Table157[[#This Row],[Payment_Status]]="Paid",1,0)</f>
        <v>0</v>
      </c>
      <c r="P1107" s="72">
        <f>IF(Table157[[#This Row],[Payment_Status]]="Unpaid",1,0)</f>
        <v>1</v>
      </c>
      <c r="Q1107" s="72">
        <f>IF(Table157[[#This Row],[Payment_Status]]="Pending",1,0)</f>
        <v>0</v>
      </c>
      <c r="R1107" s="72" t="s">
        <v>50</v>
      </c>
      <c r="S1107" s="72" t="s">
        <v>39</v>
      </c>
      <c r="T1107" s="76" t="s">
        <v>45</v>
      </c>
    </row>
    <row r="1108" spans="5:20" x14ac:dyDescent="0.3">
      <c r="E1108" s="71" t="s">
        <v>2198</v>
      </c>
      <c r="F1108" s="72" t="s">
        <v>5093</v>
      </c>
      <c r="G1108" s="72" t="s">
        <v>7098</v>
      </c>
      <c r="H1108" s="72" t="s">
        <v>35</v>
      </c>
      <c r="I1108" s="72" t="s">
        <v>8031</v>
      </c>
      <c r="J1108" s="72" t="s">
        <v>8024</v>
      </c>
      <c r="K1108" s="72">
        <v>485.35</v>
      </c>
      <c r="L1108" s="75">
        <v>45631</v>
      </c>
      <c r="M1108" s="72" t="str">
        <f>TEXT(Table157[[#This Row],[Billing_Date]],"YYYY")</f>
        <v>2024</v>
      </c>
      <c r="N1108" s="72" t="s">
        <v>37</v>
      </c>
      <c r="O1108" s="72">
        <f>IF(Table157[[#This Row],[Payment_Status]]="Paid",1,0)</f>
        <v>0</v>
      </c>
      <c r="P1108" s="72">
        <f>IF(Table157[[#This Row],[Payment_Status]]="Unpaid",1,0)</f>
        <v>0</v>
      </c>
      <c r="Q1108" s="72">
        <f>IF(Table157[[#This Row],[Payment_Status]]="Pending",1,0)</f>
        <v>1</v>
      </c>
      <c r="R1108" s="72" t="s">
        <v>58</v>
      </c>
      <c r="S1108" s="72" t="s">
        <v>30</v>
      </c>
      <c r="T1108" s="76" t="s">
        <v>51</v>
      </c>
    </row>
    <row r="1109" spans="5:20" x14ac:dyDescent="0.3">
      <c r="E1109" s="71" t="s">
        <v>2200</v>
      </c>
      <c r="F1109" s="72" t="s">
        <v>5094</v>
      </c>
      <c r="G1109" s="72" t="s">
        <v>7099</v>
      </c>
      <c r="H1109" s="72" t="s">
        <v>35</v>
      </c>
      <c r="I1109" s="72" t="s">
        <v>8025</v>
      </c>
      <c r="J1109" s="72" t="s">
        <v>8020</v>
      </c>
      <c r="K1109" s="72">
        <v>2206.0700000000002</v>
      </c>
      <c r="L1109" s="75">
        <v>45635</v>
      </c>
      <c r="M1109" s="72" t="str">
        <f>TEXT(Table157[[#This Row],[Billing_Date]],"YYYY")</f>
        <v>2024</v>
      </c>
      <c r="N1109" s="72" t="s">
        <v>28</v>
      </c>
      <c r="O1109" s="72">
        <f>IF(Table157[[#This Row],[Payment_Status]]="Paid",1,0)</f>
        <v>1</v>
      </c>
      <c r="P1109" s="72">
        <f>IF(Table157[[#This Row],[Payment_Status]]="Unpaid",1,0)</f>
        <v>0</v>
      </c>
      <c r="Q1109" s="72">
        <f>IF(Table157[[#This Row],[Payment_Status]]="Pending",1,0)</f>
        <v>0</v>
      </c>
      <c r="R1109" s="72" t="s">
        <v>38</v>
      </c>
      <c r="S1109" s="72" t="s">
        <v>30</v>
      </c>
      <c r="T1109" s="76" t="s">
        <v>45</v>
      </c>
    </row>
    <row r="1110" spans="5:20" x14ac:dyDescent="0.3">
      <c r="E1110" s="71" t="s">
        <v>2202</v>
      </c>
      <c r="F1110" s="72" t="s">
        <v>5095</v>
      </c>
      <c r="G1110" s="72" t="s">
        <v>7100</v>
      </c>
      <c r="H1110" s="72" t="s">
        <v>30</v>
      </c>
      <c r="I1110" s="72" t="s">
        <v>8026</v>
      </c>
      <c r="J1110" s="72" t="s">
        <v>8021</v>
      </c>
      <c r="K1110" s="72">
        <v>147.01</v>
      </c>
      <c r="L1110" s="75">
        <v>45690</v>
      </c>
      <c r="M1110" s="72" t="str">
        <f>TEXT(Table157[[#This Row],[Billing_Date]],"YYYY")</f>
        <v>2025</v>
      </c>
      <c r="N1110" s="72" t="s">
        <v>49</v>
      </c>
      <c r="O1110" s="72">
        <f>IF(Table157[[#This Row],[Payment_Status]]="Paid",1,0)</f>
        <v>0</v>
      </c>
      <c r="P1110" s="72">
        <f>IF(Table157[[#This Row],[Payment_Status]]="Unpaid",1,0)</f>
        <v>1</v>
      </c>
      <c r="Q1110" s="72">
        <f>IF(Table157[[#This Row],[Payment_Status]]="Pending",1,0)</f>
        <v>0</v>
      </c>
      <c r="R1110" s="72" t="s">
        <v>38</v>
      </c>
      <c r="S1110" s="72" t="s">
        <v>44</v>
      </c>
      <c r="T1110" s="76" t="s">
        <v>63</v>
      </c>
    </row>
    <row r="1111" spans="5:20" x14ac:dyDescent="0.3">
      <c r="E1111" s="71" t="s">
        <v>2204</v>
      </c>
      <c r="F1111" s="72" t="s">
        <v>5096</v>
      </c>
      <c r="G1111" s="72" t="s">
        <v>7101</v>
      </c>
      <c r="H1111" s="72" t="s">
        <v>26</v>
      </c>
      <c r="I1111" s="72" t="s">
        <v>8030</v>
      </c>
      <c r="J1111" s="72" t="s">
        <v>8023</v>
      </c>
      <c r="K1111" s="72">
        <v>1415.22</v>
      </c>
      <c r="L1111" s="75">
        <v>45745</v>
      </c>
      <c r="M1111" s="72" t="str">
        <f>TEXT(Table157[[#This Row],[Billing_Date]],"YYYY")</f>
        <v>2025</v>
      </c>
      <c r="N1111" s="72" t="s">
        <v>49</v>
      </c>
      <c r="O1111" s="72">
        <f>IF(Table157[[#This Row],[Payment_Status]]="Paid",1,0)</f>
        <v>0</v>
      </c>
      <c r="P1111" s="72">
        <f>IF(Table157[[#This Row],[Payment_Status]]="Unpaid",1,0)</f>
        <v>1</v>
      </c>
      <c r="Q1111" s="72">
        <f>IF(Table157[[#This Row],[Payment_Status]]="Pending",1,0)</f>
        <v>0</v>
      </c>
      <c r="R1111" s="72" t="s">
        <v>58</v>
      </c>
      <c r="S1111" s="72" t="s">
        <v>39</v>
      </c>
      <c r="T1111" s="76" t="s">
        <v>63</v>
      </c>
    </row>
    <row r="1112" spans="5:20" x14ac:dyDescent="0.3">
      <c r="E1112" s="71" t="s">
        <v>1929</v>
      </c>
      <c r="F1112" s="72" t="s">
        <v>5097</v>
      </c>
      <c r="G1112" s="72" t="s">
        <v>7102</v>
      </c>
      <c r="H1112" s="72" t="s">
        <v>26</v>
      </c>
      <c r="I1112" s="72" t="s">
        <v>8027</v>
      </c>
      <c r="J1112" s="72" t="s">
        <v>8022</v>
      </c>
      <c r="K1112" s="72">
        <v>2635.24</v>
      </c>
      <c r="L1112" s="75">
        <v>45678</v>
      </c>
      <c r="M1112" s="72" t="str">
        <f>TEXT(Table157[[#This Row],[Billing_Date]],"YYYY")</f>
        <v>2025</v>
      </c>
      <c r="N1112" s="72" t="s">
        <v>28</v>
      </c>
      <c r="O1112" s="72">
        <f>IF(Table157[[#This Row],[Payment_Status]]="Paid",1,0)</f>
        <v>1</v>
      </c>
      <c r="P1112" s="72">
        <f>IF(Table157[[#This Row],[Payment_Status]]="Unpaid",1,0)</f>
        <v>0</v>
      </c>
      <c r="Q1112" s="72">
        <f>IF(Table157[[#This Row],[Payment_Status]]="Pending",1,0)</f>
        <v>0</v>
      </c>
      <c r="R1112" s="72" t="s">
        <v>43</v>
      </c>
      <c r="S1112" s="72" t="s">
        <v>30</v>
      </c>
      <c r="T1112" s="76" t="s">
        <v>31</v>
      </c>
    </row>
    <row r="1113" spans="5:20" x14ac:dyDescent="0.3">
      <c r="E1113" s="71" t="s">
        <v>2208</v>
      </c>
      <c r="F1113" s="72" t="s">
        <v>5098</v>
      </c>
      <c r="G1113" s="72" t="s">
        <v>7103</v>
      </c>
      <c r="H1113" s="72" t="s">
        <v>30</v>
      </c>
      <c r="I1113" s="72" t="s">
        <v>8027</v>
      </c>
      <c r="J1113" s="72" t="s">
        <v>8022</v>
      </c>
      <c r="K1113" s="72">
        <v>417.16</v>
      </c>
      <c r="L1113" s="75">
        <v>45730</v>
      </c>
      <c r="M1113" s="72" t="str">
        <f>TEXT(Table157[[#This Row],[Billing_Date]],"YYYY")</f>
        <v>2025</v>
      </c>
      <c r="N1113" s="72" t="s">
        <v>49</v>
      </c>
      <c r="O1113" s="72">
        <f>IF(Table157[[#This Row],[Payment_Status]]="Paid",1,0)</f>
        <v>0</v>
      </c>
      <c r="P1113" s="72">
        <f>IF(Table157[[#This Row],[Payment_Status]]="Unpaid",1,0)</f>
        <v>1</v>
      </c>
      <c r="Q1113" s="72">
        <f>IF(Table157[[#This Row],[Payment_Status]]="Pending",1,0)</f>
        <v>0</v>
      </c>
      <c r="R1113" s="72" t="s">
        <v>43</v>
      </c>
      <c r="S1113" s="72" t="s">
        <v>39</v>
      </c>
      <c r="T1113" s="76" t="s">
        <v>45</v>
      </c>
    </row>
    <row r="1114" spans="5:20" x14ac:dyDescent="0.3">
      <c r="E1114" s="71" t="s">
        <v>2210</v>
      </c>
      <c r="F1114" s="72" t="s">
        <v>5099</v>
      </c>
      <c r="G1114" s="72" t="s">
        <v>7104</v>
      </c>
      <c r="H1114" s="72" t="s">
        <v>26</v>
      </c>
      <c r="I1114" s="72" t="s">
        <v>8030</v>
      </c>
      <c r="J1114" s="72" t="s">
        <v>8023</v>
      </c>
      <c r="K1114" s="72">
        <v>3136.02</v>
      </c>
      <c r="L1114" s="75">
        <v>45699</v>
      </c>
      <c r="M1114" s="72" t="str">
        <f>TEXT(Table157[[#This Row],[Billing_Date]],"YYYY")</f>
        <v>2025</v>
      </c>
      <c r="N1114" s="72" t="s">
        <v>28</v>
      </c>
      <c r="O1114" s="72">
        <f>IF(Table157[[#This Row],[Payment_Status]]="Paid",1,0)</f>
        <v>1</v>
      </c>
      <c r="P1114" s="72">
        <f>IF(Table157[[#This Row],[Payment_Status]]="Unpaid",1,0)</f>
        <v>0</v>
      </c>
      <c r="Q1114" s="72">
        <f>IF(Table157[[#This Row],[Payment_Status]]="Pending",1,0)</f>
        <v>0</v>
      </c>
      <c r="R1114" s="72" t="s">
        <v>29</v>
      </c>
      <c r="S1114" s="72" t="s">
        <v>44</v>
      </c>
      <c r="T1114" s="76" t="s">
        <v>51</v>
      </c>
    </row>
    <row r="1115" spans="5:20" x14ac:dyDescent="0.3">
      <c r="E1115" s="71" t="s">
        <v>2212</v>
      </c>
      <c r="F1115" s="72" t="s">
        <v>5100</v>
      </c>
      <c r="G1115" s="72" t="s">
        <v>7105</v>
      </c>
      <c r="H1115" s="72" t="s">
        <v>26</v>
      </c>
      <c r="I1115" s="72" t="s">
        <v>8031</v>
      </c>
      <c r="J1115" s="72" t="s">
        <v>8024</v>
      </c>
      <c r="K1115" s="72">
        <v>2047.22</v>
      </c>
      <c r="L1115" s="75">
        <v>45546</v>
      </c>
      <c r="M1115" s="72" t="str">
        <f>TEXT(Table157[[#This Row],[Billing_Date]],"YYYY")</f>
        <v>2024</v>
      </c>
      <c r="N1115" s="72" t="s">
        <v>49</v>
      </c>
      <c r="O1115" s="72">
        <f>IF(Table157[[#This Row],[Payment_Status]]="Paid",1,0)</f>
        <v>0</v>
      </c>
      <c r="P1115" s="72">
        <f>IF(Table157[[#This Row],[Payment_Status]]="Unpaid",1,0)</f>
        <v>1</v>
      </c>
      <c r="Q1115" s="72">
        <f>IF(Table157[[#This Row],[Payment_Status]]="Pending",1,0)</f>
        <v>0</v>
      </c>
      <c r="R1115" s="72" t="s">
        <v>50</v>
      </c>
      <c r="S1115" s="72" t="s">
        <v>44</v>
      </c>
      <c r="T1115" s="76" t="s">
        <v>45</v>
      </c>
    </row>
    <row r="1116" spans="5:20" x14ac:dyDescent="0.3">
      <c r="E1116" s="71" t="s">
        <v>2214</v>
      </c>
      <c r="F1116" s="72" t="s">
        <v>5101</v>
      </c>
      <c r="G1116" s="72" t="s">
        <v>7106</v>
      </c>
      <c r="H1116" s="72" t="s">
        <v>30</v>
      </c>
      <c r="I1116" s="72" t="s">
        <v>8031</v>
      </c>
      <c r="J1116" s="72" t="s">
        <v>8024</v>
      </c>
      <c r="K1116" s="72">
        <v>1461.51</v>
      </c>
      <c r="L1116" s="75">
        <v>45642</v>
      </c>
      <c r="M1116" s="72" t="str">
        <f>TEXT(Table157[[#This Row],[Billing_Date]],"YYYY")</f>
        <v>2024</v>
      </c>
      <c r="N1116" s="72" t="s">
        <v>37</v>
      </c>
      <c r="O1116" s="72">
        <f>IF(Table157[[#This Row],[Payment_Status]]="Paid",1,0)</f>
        <v>0</v>
      </c>
      <c r="P1116" s="72">
        <f>IF(Table157[[#This Row],[Payment_Status]]="Unpaid",1,0)</f>
        <v>0</v>
      </c>
      <c r="Q1116" s="72">
        <f>IF(Table157[[#This Row],[Payment_Status]]="Pending",1,0)</f>
        <v>1</v>
      </c>
      <c r="R1116" s="72" t="s">
        <v>50</v>
      </c>
      <c r="S1116" s="72" t="s">
        <v>39</v>
      </c>
      <c r="T1116" s="76" t="s">
        <v>45</v>
      </c>
    </row>
    <row r="1117" spans="5:20" x14ac:dyDescent="0.3">
      <c r="E1117" s="71" t="s">
        <v>2216</v>
      </c>
      <c r="F1117" s="72" t="s">
        <v>5102</v>
      </c>
      <c r="G1117" s="72" t="s">
        <v>7107</v>
      </c>
      <c r="H1117" s="72" t="s">
        <v>30</v>
      </c>
      <c r="I1117" s="72" t="s">
        <v>8025</v>
      </c>
      <c r="J1117" s="72" t="s">
        <v>8020</v>
      </c>
      <c r="K1117" s="72">
        <v>2453.38</v>
      </c>
      <c r="L1117" s="75">
        <v>45816</v>
      </c>
      <c r="M1117" s="72" t="str">
        <f>TEXT(Table157[[#This Row],[Billing_Date]],"YYYY")</f>
        <v>2025</v>
      </c>
      <c r="N1117" s="72" t="s">
        <v>28</v>
      </c>
      <c r="O1117" s="72">
        <f>IF(Table157[[#This Row],[Payment_Status]]="Paid",1,0)</f>
        <v>1</v>
      </c>
      <c r="P1117" s="72">
        <f>IF(Table157[[#This Row],[Payment_Status]]="Unpaid",1,0)</f>
        <v>0</v>
      </c>
      <c r="Q1117" s="72">
        <f>IF(Table157[[#This Row],[Payment_Status]]="Pending",1,0)</f>
        <v>0</v>
      </c>
      <c r="R1117" s="72" t="s">
        <v>29</v>
      </c>
      <c r="S1117" s="72" t="s">
        <v>30</v>
      </c>
      <c r="T1117" s="76" t="s">
        <v>85</v>
      </c>
    </row>
    <row r="1118" spans="5:20" x14ac:dyDescent="0.3">
      <c r="E1118" s="71" t="s">
        <v>2218</v>
      </c>
      <c r="F1118" s="72" t="s">
        <v>5103</v>
      </c>
      <c r="G1118" s="72" t="s">
        <v>7108</v>
      </c>
      <c r="H1118" s="72" t="s">
        <v>26</v>
      </c>
      <c r="I1118" s="72" t="s">
        <v>8030</v>
      </c>
      <c r="J1118" s="72" t="s">
        <v>8023</v>
      </c>
      <c r="K1118" s="72">
        <v>3284.82</v>
      </c>
      <c r="L1118" s="75">
        <v>45587</v>
      </c>
      <c r="M1118" s="72" t="str">
        <f>TEXT(Table157[[#This Row],[Billing_Date]],"YYYY")</f>
        <v>2024</v>
      </c>
      <c r="N1118" s="72" t="s">
        <v>28</v>
      </c>
      <c r="O1118" s="72">
        <f>IF(Table157[[#This Row],[Payment_Status]]="Paid",1,0)</f>
        <v>1</v>
      </c>
      <c r="P1118" s="72">
        <f>IF(Table157[[#This Row],[Payment_Status]]="Unpaid",1,0)</f>
        <v>0</v>
      </c>
      <c r="Q1118" s="72">
        <f>IF(Table157[[#This Row],[Payment_Status]]="Pending",1,0)</f>
        <v>0</v>
      </c>
      <c r="R1118" s="72" t="s">
        <v>29</v>
      </c>
      <c r="S1118" s="72" t="s">
        <v>30</v>
      </c>
      <c r="T1118" s="76" t="s">
        <v>63</v>
      </c>
    </row>
    <row r="1119" spans="5:20" x14ac:dyDescent="0.3">
      <c r="E1119" s="71" t="s">
        <v>2220</v>
      </c>
      <c r="F1119" s="72" t="s">
        <v>5104</v>
      </c>
      <c r="G1119" s="72" t="s">
        <v>7109</v>
      </c>
      <c r="H1119" s="72" t="s">
        <v>35</v>
      </c>
      <c r="I1119" s="72" t="s">
        <v>8031</v>
      </c>
      <c r="J1119" s="72" t="s">
        <v>8024</v>
      </c>
      <c r="K1119" s="72">
        <v>455.68</v>
      </c>
      <c r="L1119" s="75">
        <v>45696</v>
      </c>
      <c r="M1119" s="72" t="str">
        <f>TEXT(Table157[[#This Row],[Billing_Date]],"YYYY")</f>
        <v>2025</v>
      </c>
      <c r="N1119" s="72" t="s">
        <v>37</v>
      </c>
      <c r="O1119" s="72">
        <f>IF(Table157[[#This Row],[Payment_Status]]="Paid",1,0)</f>
        <v>0</v>
      </c>
      <c r="P1119" s="72">
        <f>IF(Table157[[#This Row],[Payment_Status]]="Unpaid",1,0)</f>
        <v>0</v>
      </c>
      <c r="Q1119" s="72">
        <f>IF(Table157[[#This Row],[Payment_Status]]="Pending",1,0)</f>
        <v>1</v>
      </c>
      <c r="R1119" s="72" t="s">
        <v>38</v>
      </c>
      <c r="S1119" s="72" t="s">
        <v>44</v>
      </c>
      <c r="T1119" s="76" t="s">
        <v>51</v>
      </c>
    </row>
    <row r="1120" spans="5:20" x14ac:dyDescent="0.3">
      <c r="E1120" s="71" t="s">
        <v>2222</v>
      </c>
      <c r="F1120" s="72" t="s">
        <v>5105</v>
      </c>
      <c r="G1120" s="72" t="s">
        <v>7110</v>
      </c>
      <c r="H1120" s="72" t="s">
        <v>26</v>
      </c>
      <c r="I1120" s="72" t="s">
        <v>8030</v>
      </c>
      <c r="J1120" s="72" t="s">
        <v>8023</v>
      </c>
      <c r="K1120" s="72">
        <v>1054.04</v>
      </c>
      <c r="L1120" s="75">
        <v>45745</v>
      </c>
      <c r="M1120" s="72" t="str">
        <f>TEXT(Table157[[#This Row],[Billing_Date]],"YYYY")</f>
        <v>2025</v>
      </c>
      <c r="N1120" s="72" t="s">
        <v>49</v>
      </c>
      <c r="O1120" s="72">
        <f>IF(Table157[[#This Row],[Payment_Status]]="Paid",1,0)</f>
        <v>0</v>
      </c>
      <c r="P1120" s="72">
        <f>IF(Table157[[#This Row],[Payment_Status]]="Unpaid",1,0)</f>
        <v>1</v>
      </c>
      <c r="Q1120" s="72">
        <f>IF(Table157[[#This Row],[Payment_Status]]="Pending",1,0)</f>
        <v>0</v>
      </c>
      <c r="R1120" s="72" t="s">
        <v>38</v>
      </c>
      <c r="S1120" s="72" t="s">
        <v>44</v>
      </c>
      <c r="T1120" s="76" t="s">
        <v>63</v>
      </c>
    </row>
    <row r="1121" spans="5:20" x14ac:dyDescent="0.3">
      <c r="E1121" s="71" t="s">
        <v>2224</v>
      </c>
      <c r="F1121" s="72" t="s">
        <v>5106</v>
      </c>
      <c r="G1121" s="72" t="s">
        <v>7111</v>
      </c>
      <c r="H1121" s="72" t="s">
        <v>30</v>
      </c>
      <c r="I1121" s="72" t="s">
        <v>8026</v>
      </c>
      <c r="J1121" s="72" t="s">
        <v>8021</v>
      </c>
      <c r="K1121" s="72">
        <v>572.77</v>
      </c>
      <c r="L1121" s="75">
        <v>45774</v>
      </c>
      <c r="M1121" s="72" t="str">
        <f>TEXT(Table157[[#This Row],[Billing_Date]],"YYYY")</f>
        <v>2025</v>
      </c>
      <c r="N1121" s="72" t="s">
        <v>28</v>
      </c>
      <c r="O1121" s="72">
        <f>IF(Table157[[#This Row],[Payment_Status]]="Paid",1,0)</f>
        <v>1</v>
      </c>
      <c r="P1121" s="72">
        <f>IF(Table157[[#This Row],[Payment_Status]]="Unpaid",1,0)</f>
        <v>0</v>
      </c>
      <c r="Q1121" s="72">
        <f>IF(Table157[[#This Row],[Payment_Status]]="Pending",1,0)</f>
        <v>0</v>
      </c>
      <c r="R1121" s="72" t="s">
        <v>43</v>
      </c>
      <c r="S1121" s="72" t="s">
        <v>39</v>
      </c>
      <c r="T1121" s="76" t="s">
        <v>85</v>
      </c>
    </row>
    <row r="1122" spans="5:20" x14ac:dyDescent="0.3">
      <c r="E1122" s="71" t="s">
        <v>2226</v>
      </c>
      <c r="F1122" s="72" t="s">
        <v>5107</v>
      </c>
      <c r="G1122" s="72" t="s">
        <v>7112</v>
      </c>
      <c r="H1122" s="72" t="s">
        <v>26</v>
      </c>
      <c r="I1122" s="72" t="s">
        <v>8027</v>
      </c>
      <c r="J1122" s="72" t="s">
        <v>8022</v>
      </c>
      <c r="K1122" s="72">
        <v>1995.87</v>
      </c>
      <c r="L1122" s="75">
        <v>45703</v>
      </c>
      <c r="M1122" s="72" t="str">
        <f>TEXT(Table157[[#This Row],[Billing_Date]],"YYYY")</f>
        <v>2025</v>
      </c>
      <c r="N1122" s="72" t="s">
        <v>37</v>
      </c>
      <c r="O1122" s="72">
        <f>IF(Table157[[#This Row],[Payment_Status]]="Paid",1,0)</f>
        <v>0</v>
      </c>
      <c r="P1122" s="72">
        <f>IF(Table157[[#This Row],[Payment_Status]]="Unpaid",1,0)</f>
        <v>0</v>
      </c>
      <c r="Q1122" s="72">
        <f>IF(Table157[[#This Row],[Payment_Status]]="Pending",1,0)</f>
        <v>1</v>
      </c>
      <c r="R1122" s="72" t="s">
        <v>50</v>
      </c>
      <c r="S1122" s="72" t="s">
        <v>30</v>
      </c>
      <c r="T1122" s="76" t="s">
        <v>31</v>
      </c>
    </row>
    <row r="1123" spans="5:20" x14ac:dyDescent="0.3">
      <c r="E1123" s="71" t="s">
        <v>2228</v>
      </c>
      <c r="F1123" s="72" t="s">
        <v>5108</v>
      </c>
      <c r="G1123" s="72" t="s">
        <v>7113</v>
      </c>
      <c r="H1123" s="72" t="s">
        <v>30</v>
      </c>
      <c r="I1123" s="72" t="s">
        <v>8027</v>
      </c>
      <c r="J1123" s="72" t="s">
        <v>8022</v>
      </c>
      <c r="K1123" s="72">
        <v>1831.86</v>
      </c>
      <c r="L1123" s="75">
        <v>45790</v>
      </c>
      <c r="M1123" s="72" t="str">
        <f>TEXT(Table157[[#This Row],[Billing_Date]],"YYYY")</f>
        <v>2025</v>
      </c>
      <c r="N1123" s="72" t="s">
        <v>37</v>
      </c>
      <c r="O1123" s="72">
        <f>IF(Table157[[#This Row],[Payment_Status]]="Paid",1,0)</f>
        <v>0</v>
      </c>
      <c r="P1123" s="72">
        <f>IF(Table157[[#This Row],[Payment_Status]]="Unpaid",1,0)</f>
        <v>0</v>
      </c>
      <c r="Q1123" s="72">
        <f>IF(Table157[[#This Row],[Payment_Status]]="Pending",1,0)</f>
        <v>1</v>
      </c>
      <c r="R1123" s="72" t="s">
        <v>43</v>
      </c>
      <c r="S1123" s="72" t="s">
        <v>30</v>
      </c>
      <c r="T1123" s="76" t="s">
        <v>45</v>
      </c>
    </row>
    <row r="1124" spans="5:20" x14ac:dyDescent="0.3">
      <c r="E1124" s="71" t="s">
        <v>2230</v>
      </c>
      <c r="F1124" s="72" t="s">
        <v>5109</v>
      </c>
      <c r="G1124" s="72" t="s">
        <v>7114</v>
      </c>
      <c r="H1124" s="72" t="s">
        <v>30</v>
      </c>
      <c r="I1124" s="72" t="s">
        <v>8028</v>
      </c>
      <c r="J1124" s="72" t="s">
        <v>8022</v>
      </c>
      <c r="K1124" s="72">
        <v>2457.44</v>
      </c>
      <c r="L1124" s="75">
        <v>45649</v>
      </c>
      <c r="M1124" s="72" t="str">
        <f>TEXT(Table157[[#This Row],[Billing_Date]],"YYYY")</f>
        <v>2024</v>
      </c>
      <c r="N1124" s="72" t="s">
        <v>28</v>
      </c>
      <c r="O1124" s="72">
        <f>IF(Table157[[#This Row],[Payment_Status]]="Paid",1,0)</f>
        <v>1</v>
      </c>
      <c r="P1124" s="72">
        <f>IF(Table157[[#This Row],[Payment_Status]]="Unpaid",1,0)</f>
        <v>0</v>
      </c>
      <c r="Q1124" s="72">
        <f>IF(Table157[[#This Row],[Payment_Status]]="Pending",1,0)</f>
        <v>0</v>
      </c>
      <c r="R1124" s="72" t="s">
        <v>29</v>
      </c>
      <c r="S1124" s="72" t="s">
        <v>44</v>
      </c>
      <c r="T1124" s="76" t="s">
        <v>85</v>
      </c>
    </row>
    <row r="1125" spans="5:20" x14ac:dyDescent="0.3">
      <c r="E1125" s="71" t="s">
        <v>2232</v>
      </c>
      <c r="F1125" s="72" t="s">
        <v>5110</v>
      </c>
      <c r="G1125" s="72" t="s">
        <v>7115</v>
      </c>
      <c r="H1125" s="72" t="s">
        <v>26</v>
      </c>
      <c r="I1125" s="72" t="s">
        <v>8030</v>
      </c>
      <c r="J1125" s="72" t="s">
        <v>8023</v>
      </c>
      <c r="K1125" s="72">
        <v>1966.67</v>
      </c>
      <c r="L1125" s="75">
        <v>45742</v>
      </c>
      <c r="M1125" s="72" t="str">
        <f>TEXT(Table157[[#This Row],[Billing_Date]],"YYYY")</f>
        <v>2025</v>
      </c>
      <c r="N1125" s="72" t="s">
        <v>28</v>
      </c>
      <c r="O1125" s="72">
        <f>IF(Table157[[#This Row],[Payment_Status]]="Paid",1,0)</f>
        <v>1</v>
      </c>
      <c r="P1125" s="72">
        <f>IF(Table157[[#This Row],[Payment_Status]]="Unpaid",1,0)</f>
        <v>0</v>
      </c>
      <c r="Q1125" s="72">
        <f>IF(Table157[[#This Row],[Payment_Status]]="Pending",1,0)</f>
        <v>0</v>
      </c>
      <c r="R1125" s="72" t="s">
        <v>58</v>
      </c>
      <c r="S1125" s="72" t="s">
        <v>39</v>
      </c>
      <c r="T1125" s="76" t="s">
        <v>85</v>
      </c>
    </row>
    <row r="1126" spans="5:20" x14ac:dyDescent="0.3">
      <c r="E1126" s="71" t="s">
        <v>2234</v>
      </c>
      <c r="F1126" s="72" t="s">
        <v>5111</v>
      </c>
      <c r="G1126" s="72" t="s">
        <v>7116</v>
      </c>
      <c r="H1126" s="72" t="s">
        <v>30</v>
      </c>
      <c r="I1126" s="72" t="s">
        <v>8030</v>
      </c>
      <c r="J1126" s="72" t="s">
        <v>8023</v>
      </c>
      <c r="K1126" s="72">
        <v>1844.32</v>
      </c>
      <c r="L1126" s="75">
        <v>45796</v>
      </c>
      <c r="M1126" s="72" t="str">
        <f>TEXT(Table157[[#This Row],[Billing_Date]],"YYYY")</f>
        <v>2025</v>
      </c>
      <c r="N1126" s="72" t="s">
        <v>49</v>
      </c>
      <c r="O1126" s="72">
        <f>IF(Table157[[#This Row],[Payment_Status]]="Paid",1,0)</f>
        <v>0</v>
      </c>
      <c r="P1126" s="72">
        <f>IF(Table157[[#This Row],[Payment_Status]]="Unpaid",1,0)</f>
        <v>1</v>
      </c>
      <c r="Q1126" s="72">
        <f>IF(Table157[[#This Row],[Payment_Status]]="Pending",1,0)</f>
        <v>0</v>
      </c>
      <c r="R1126" s="72" t="s">
        <v>43</v>
      </c>
      <c r="S1126" s="72" t="s">
        <v>44</v>
      </c>
      <c r="T1126" s="76" t="s">
        <v>63</v>
      </c>
    </row>
    <row r="1127" spans="5:20" x14ac:dyDescent="0.3">
      <c r="E1127" s="71" t="s">
        <v>2149</v>
      </c>
      <c r="F1127" s="72" t="s">
        <v>5112</v>
      </c>
      <c r="G1127" s="72" t="s">
        <v>7117</v>
      </c>
      <c r="H1127" s="72" t="s">
        <v>35</v>
      </c>
      <c r="I1127" s="72" t="s">
        <v>8025</v>
      </c>
      <c r="J1127" s="72" t="s">
        <v>8020</v>
      </c>
      <c r="K1127" s="72">
        <v>1930.11</v>
      </c>
      <c r="L1127" s="75">
        <v>45836</v>
      </c>
      <c r="M1127" s="72" t="str">
        <f>TEXT(Table157[[#This Row],[Billing_Date]],"YYYY")</f>
        <v>2025</v>
      </c>
      <c r="N1127" s="72" t="s">
        <v>49</v>
      </c>
      <c r="O1127" s="72">
        <f>IF(Table157[[#This Row],[Payment_Status]]="Paid",1,0)</f>
        <v>0</v>
      </c>
      <c r="P1127" s="72">
        <f>IF(Table157[[#This Row],[Payment_Status]]="Unpaid",1,0)</f>
        <v>1</v>
      </c>
      <c r="Q1127" s="72">
        <f>IF(Table157[[#This Row],[Payment_Status]]="Pending",1,0)</f>
        <v>0</v>
      </c>
      <c r="R1127" s="72" t="s">
        <v>43</v>
      </c>
      <c r="S1127" s="72" t="s">
        <v>39</v>
      </c>
      <c r="T1127" s="76" t="s">
        <v>51</v>
      </c>
    </row>
    <row r="1128" spans="5:20" x14ac:dyDescent="0.3">
      <c r="E1128" s="71" t="s">
        <v>2238</v>
      </c>
      <c r="F1128" s="72" t="s">
        <v>5113</v>
      </c>
      <c r="G1128" s="72" t="s">
        <v>7118</v>
      </c>
      <c r="H1128" s="72" t="s">
        <v>30</v>
      </c>
      <c r="I1128" s="72" t="s">
        <v>8028</v>
      </c>
      <c r="J1128" s="72" t="s">
        <v>8022</v>
      </c>
      <c r="K1128" s="72">
        <v>1977.96</v>
      </c>
      <c r="L1128" s="75">
        <v>45847</v>
      </c>
      <c r="M1128" s="72" t="str">
        <f>TEXT(Table157[[#This Row],[Billing_Date]],"YYYY")</f>
        <v>2025</v>
      </c>
      <c r="N1128" s="72" t="s">
        <v>28</v>
      </c>
      <c r="O1128" s="72">
        <f>IF(Table157[[#This Row],[Payment_Status]]="Paid",1,0)</f>
        <v>1</v>
      </c>
      <c r="P1128" s="72">
        <f>IF(Table157[[#This Row],[Payment_Status]]="Unpaid",1,0)</f>
        <v>0</v>
      </c>
      <c r="Q1128" s="72">
        <f>IF(Table157[[#This Row],[Payment_Status]]="Pending",1,0)</f>
        <v>0</v>
      </c>
      <c r="R1128" s="72" t="s">
        <v>58</v>
      </c>
      <c r="S1128" s="72" t="s">
        <v>39</v>
      </c>
      <c r="T1128" s="76" t="s">
        <v>31</v>
      </c>
    </row>
    <row r="1129" spans="5:20" x14ac:dyDescent="0.3">
      <c r="E1129" s="71" t="s">
        <v>2240</v>
      </c>
      <c r="F1129" s="72" t="s">
        <v>5114</v>
      </c>
      <c r="G1129" s="72" t="s">
        <v>7119</v>
      </c>
      <c r="H1129" s="72" t="s">
        <v>30</v>
      </c>
      <c r="I1129" s="72" t="s">
        <v>8029</v>
      </c>
      <c r="J1129" s="72" t="s">
        <v>8020</v>
      </c>
      <c r="K1129" s="72">
        <v>118.87</v>
      </c>
      <c r="L1129" s="75">
        <v>45815</v>
      </c>
      <c r="M1129" s="72" t="str">
        <f>TEXT(Table157[[#This Row],[Billing_Date]],"YYYY")</f>
        <v>2025</v>
      </c>
      <c r="N1129" s="72" t="s">
        <v>49</v>
      </c>
      <c r="O1129" s="72">
        <f>IF(Table157[[#This Row],[Payment_Status]]="Paid",1,0)</f>
        <v>0</v>
      </c>
      <c r="P1129" s="72">
        <f>IF(Table157[[#This Row],[Payment_Status]]="Unpaid",1,0)</f>
        <v>1</v>
      </c>
      <c r="Q1129" s="72">
        <f>IF(Table157[[#This Row],[Payment_Status]]="Pending",1,0)</f>
        <v>0</v>
      </c>
      <c r="R1129" s="72" t="s">
        <v>29</v>
      </c>
      <c r="S1129" s="72" t="s">
        <v>30</v>
      </c>
      <c r="T1129" s="76" t="s">
        <v>31</v>
      </c>
    </row>
    <row r="1130" spans="5:20" x14ac:dyDescent="0.3">
      <c r="E1130" s="71" t="s">
        <v>2242</v>
      </c>
      <c r="F1130" s="72" t="s">
        <v>5115</v>
      </c>
      <c r="G1130" s="72" t="s">
        <v>7120</v>
      </c>
      <c r="H1130" s="72" t="s">
        <v>26</v>
      </c>
      <c r="I1130" s="72" t="s">
        <v>8027</v>
      </c>
      <c r="J1130" s="72" t="s">
        <v>8022</v>
      </c>
      <c r="K1130" s="72">
        <v>2484.66</v>
      </c>
      <c r="L1130" s="75">
        <v>45545</v>
      </c>
      <c r="M1130" s="72" t="str">
        <f>TEXT(Table157[[#This Row],[Billing_Date]],"YYYY")</f>
        <v>2024</v>
      </c>
      <c r="N1130" s="72" t="s">
        <v>37</v>
      </c>
      <c r="O1130" s="72">
        <f>IF(Table157[[#This Row],[Payment_Status]]="Paid",1,0)</f>
        <v>0</v>
      </c>
      <c r="P1130" s="72">
        <f>IF(Table157[[#This Row],[Payment_Status]]="Unpaid",1,0)</f>
        <v>0</v>
      </c>
      <c r="Q1130" s="72">
        <f>IF(Table157[[#This Row],[Payment_Status]]="Pending",1,0)</f>
        <v>1</v>
      </c>
      <c r="R1130" s="72" t="s">
        <v>58</v>
      </c>
      <c r="S1130" s="72" t="s">
        <v>44</v>
      </c>
      <c r="T1130" s="76" t="s">
        <v>85</v>
      </c>
    </row>
    <row r="1131" spans="5:20" x14ac:dyDescent="0.3">
      <c r="E1131" s="71" t="s">
        <v>2244</v>
      </c>
      <c r="F1131" s="72" t="s">
        <v>5116</v>
      </c>
      <c r="G1131" s="72" t="s">
        <v>7121</v>
      </c>
      <c r="H1131" s="72" t="s">
        <v>35</v>
      </c>
      <c r="I1131" s="72" t="s">
        <v>8029</v>
      </c>
      <c r="J1131" s="72" t="s">
        <v>8020</v>
      </c>
      <c r="K1131" s="72">
        <v>3413.24</v>
      </c>
      <c r="L1131" s="75">
        <v>45769</v>
      </c>
      <c r="M1131" s="72" t="str">
        <f>TEXT(Table157[[#This Row],[Billing_Date]],"YYYY")</f>
        <v>2025</v>
      </c>
      <c r="N1131" s="72" t="s">
        <v>37</v>
      </c>
      <c r="O1131" s="72">
        <f>IF(Table157[[#This Row],[Payment_Status]]="Paid",1,0)</f>
        <v>0</v>
      </c>
      <c r="P1131" s="72">
        <f>IF(Table157[[#This Row],[Payment_Status]]="Unpaid",1,0)</f>
        <v>0</v>
      </c>
      <c r="Q1131" s="72">
        <f>IF(Table157[[#This Row],[Payment_Status]]="Pending",1,0)</f>
        <v>1</v>
      </c>
      <c r="R1131" s="72" t="s">
        <v>38</v>
      </c>
      <c r="S1131" s="72" t="s">
        <v>39</v>
      </c>
      <c r="T1131" s="76" t="s">
        <v>31</v>
      </c>
    </row>
    <row r="1132" spans="5:20" x14ac:dyDescent="0.3">
      <c r="E1132" s="71" t="s">
        <v>2246</v>
      </c>
      <c r="F1132" s="72" t="s">
        <v>5117</v>
      </c>
      <c r="G1132" s="72" t="s">
        <v>7122</v>
      </c>
      <c r="H1132" s="72" t="s">
        <v>30</v>
      </c>
      <c r="I1132" s="72" t="s">
        <v>8029</v>
      </c>
      <c r="J1132" s="72" t="s">
        <v>8020</v>
      </c>
      <c r="K1132" s="72">
        <v>2188.9699999999998</v>
      </c>
      <c r="L1132" s="75">
        <v>45624</v>
      </c>
      <c r="M1132" s="72" t="str">
        <f>TEXT(Table157[[#This Row],[Billing_Date]],"YYYY")</f>
        <v>2024</v>
      </c>
      <c r="N1132" s="72" t="s">
        <v>37</v>
      </c>
      <c r="O1132" s="72">
        <f>IF(Table157[[#This Row],[Payment_Status]]="Paid",1,0)</f>
        <v>0</v>
      </c>
      <c r="P1132" s="72">
        <f>IF(Table157[[#This Row],[Payment_Status]]="Unpaid",1,0)</f>
        <v>0</v>
      </c>
      <c r="Q1132" s="72">
        <f>IF(Table157[[#This Row],[Payment_Status]]="Pending",1,0)</f>
        <v>1</v>
      </c>
      <c r="R1132" s="72" t="s">
        <v>38</v>
      </c>
      <c r="S1132" s="72" t="s">
        <v>39</v>
      </c>
      <c r="T1132" s="76" t="s">
        <v>51</v>
      </c>
    </row>
    <row r="1133" spans="5:20" x14ac:dyDescent="0.3">
      <c r="E1133" s="71" t="s">
        <v>2248</v>
      </c>
      <c r="F1133" s="72" t="s">
        <v>5118</v>
      </c>
      <c r="G1133" s="72" t="s">
        <v>7123</v>
      </c>
      <c r="H1133" s="72" t="s">
        <v>30</v>
      </c>
      <c r="I1133" s="72" t="s">
        <v>8026</v>
      </c>
      <c r="J1133" s="72" t="s">
        <v>8021</v>
      </c>
      <c r="K1133" s="72">
        <v>1882.65</v>
      </c>
      <c r="L1133" s="75">
        <v>45559</v>
      </c>
      <c r="M1133" s="72" t="str">
        <f>TEXT(Table157[[#This Row],[Billing_Date]],"YYYY")</f>
        <v>2024</v>
      </c>
      <c r="N1133" s="72" t="s">
        <v>37</v>
      </c>
      <c r="O1133" s="72">
        <f>IF(Table157[[#This Row],[Payment_Status]]="Paid",1,0)</f>
        <v>0</v>
      </c>
      <c r="P1133" s="72">
        <f>IF(Table157[[#This Row],[Payment_Status]]="Unpaid",1,0)</f>
        <v>0</v>
      </c>
      <c r="Q1133" s="72">
        <f>IF(Table157[[#This Row],[Payment_Status]]="Pending",1,0)</f>
        <v>1</v>
      </c>
      <c r="R1133" s="72" t="s">
        <v>50</v>
      </c>
      <c r="S1133" s="72" t="s">
        <v>30</v>
      </c>
      <c r="T1133" s="76" t="s">
        <v>85</v>
      </c>
    </row>
    <row r="1134" spans="5:20" x14ac:dyDescent="0.3">
      <c r="E1134" s="71" t="s">
        <v>2250</v>
      </c>
      <c r="F1134" s="72" t="s">
        <v>5119</v>
      </c>
      <c r="G1134" s="72" t="s">
        <v>7124</v>
      </c>
      <c r="H1134" s="72" t="s">
        <v>30</v>
      </c>
      <c r="I1134" s="72" t="s">
        <v>8029</v>
      </c>
      <c r="J1134" s="72" t="s">
        <v>8020</v>
      </c>
      <c r="K1134" s="72">
        <v>1517.99</v>
      </c>
      <c r="L1134" s="75">
        <v>45803</v>
      </c>
      <c r="M1134" s="72" t="str">
        <f>TEXT(Table157[[#This Row],[Billing_Date]],"YYYY")</f>
        <v>2025</v>
      </c>
      <c r="N1134" s="72" t="s">
        <v>37</v>
      </c>
      <c r="O1134" s="72">
        <f>IF(Table157[[#This Row],[Payment_Status]]="Paid",1,0)</f>
        <v>0</v>
      </c>
      <c r="P1134" s="72">
        <f>IF(Table157[[#This Row],[Payment_Status]]="Unpaid",1,0)</f>
        <v>0</v>
      </c>
      <c r="Q1134" s="72">
        <f>IF(Table157[[#This Row],[Payment_Status]]="Pending",1,0)</f>
        <v>1</v>
      </c>
      <c r="R1134" s="72" t="s">
        <v>58</v>
      </c>
      <c r="S1134" s="72" t="s">
        <v>39</v>
      </c>
      <c r="T1134" s="76" t="s">
        <v>31</v>
      </c>
    </row>
    <row r="1135" spans="5:20" x14ac:dyDescent="0.3">
      <c r="E1135" s="71" t="s">
        <v>2252</v>
      </c>
      <c r="F1135" s="72" t="s">
        <v>5120</v>
      </c>
      <c r="G1135" s="72" t="s">
        <v>7125</v>
      </c>
      <c r="H1135" s="72" t="s">
        <v>30</v>
      </c>
      <c r="I1135" s="72" t="s">
        <v>8030</v>
      </c>
      <c r="J1135" s="72" t="s">
        <v>8023</v>
      </c>
      <c r="K1135" s="72">
        <v>969.11</v>
      </c>
      <c r="L1135" s="75">
        <v>45836</v>
      </c>
      <c r="M1135" s="72" t="str">
        <f>TEXT(Table157[[#This Row],[Billing_Date]],"YYYY")</f>
        <v>2025</v>
      </c>
      <c r="N1135" s="72" t="s">
        <v>37</v>
      </c>
      <c r="O1135" s="72">
        <f>IF(Table157[[#This Row],[Payment_Status]]="Paid",1,0)</f>
        <v>0</v>
      </c>
      <c r="P1135" s="72">
        <f>IF(Table157[[#This Row],[Payment_Status]]="Unpaid",1,0)</f>
        <v>0</v>
      </c>
      <c r="Q1135" s="72">
        <f>IF(Table157[[#This Row],[Payment_Status]]="Pending",1,0)</f>
        <v>1</v>
      </c>
      <c r="R1135" s="72" t="s">
        <v>38</v>
      </c>
      <c r="S1135" s="72" t="s">
        <v>30</v>
      </c>
      <c r="T1135" s="76" t="s">
        <v>45</v>
      </c>
    </row>
    <row r="1136" spans="5:20" x14ac:dyDescent="0.3">
      <c r="E1136" s="71" t="s">
        <v>2254</v>
      </c>
      <c r="F1136" s="72" t="s">
        <v>5121</v>
      </c>
      <c r="G1136" s="72" t="s">
        <v>7126</v>
      </c>
      <c r="H1136" s="72" t="s">
        <v>35</v>
      </c>
      <c r="I1136" s="72" t="s">
        <v>8025</v>
      </c>
      <c r="J1136" s="72" t="s">
        <v>8020</v>
      </c>
      <c r="K1136" s="72">
        <v>1731.21</v>
      </c>
      <c r="L1136" s="75">
        <v>45649</v>
      </c>
      <c r="M1136" s="72" t="str">
        <f>TEXT(Table157[[#This Row],[Billing_Date]],"YYYY")</f>
        <v>2024</v>
      </c>
      <c r="N1136" s="72" t="s">
        <v>28</v>
      </c>
      <c r="O1136" s="72">
        <f>IF(Table157[[#This Row],[Payment_Status]]="Paid",1,0)</f>
        <v>1</v>
      </c>
      <c r="P1136" s="72">
        <f>IF(Table157[[#This Row],[Payment_Status]]="Unpaid",1,0)</f>
        <v>0</v>
      </c>
      <c r="Q1136" s="72">
        <f>IF(Table157[[#This Row],[Payment_Status]]="Pending",1,0)</f>
        <v>0</v>
      </c>
      <c r="R1136" s="72" t="s">
        <v>43</v>
      </c>
      <c r="S1136" s="72" t="s">
        <v>44</v>
      </c>
      <c r="T1136" s="76" t="s">
        <v>51</v>
      </c>
    </row>
    <row r="1137" spans="5:20" x14ac:dyDescent="0.3">
      <c r="E1137" s="71" t="s">
        <v>2256</v>
      </c>
      <c r="F1137" s="72" t="s">
        <v>5122</v>
      </c>
      <c r="G1137" s="72" t="s">
        <v>7127</v>
      </c>
      <c r="H1137" s="72" t="s">
        <v>35</v>
      </c>
      <c r="I1137" s="72" t="s">
        <v>8027</v>
      </c>
      <c r="J1137" s="72" t="s">
        <v>8022</v>
      </c>
      <c r="K1137" s="72">
        <v>1041.7</v>
      </c>
      <c r="L1137" s="75">
        <v>45585</v>
      </c>
      <c r="M1137" s="72" t="str">
        <f>TEXT(Table157[[#This Row],[Billing_Date]],"YYYY")</f>
        <v>2024</v>
      </c>
      <c r="N1137" s="72" t="s">
        <v>28</v>
      </c>
      <c r="O1137" s="72">
        <f>IF(Table157[[#This Row],[Payment_Status]]="Paid",1,0)</f>
        <v>1</v>
      </c>
      <c r="P1137" s="72">
        <f>IF(Table157[[#This Row],[Payment_Status]]="Unpaid",1,0)</f>
        <v>0</v>
      </c>
      <c r="Q1137" s="72">
        <f>IF(Table157[[#This Row],[Payment_Status]]="Pending",1,0)</f>
        <v>0</v>
      </c>
      <c r="R1137" s="72" t="s">
        <v>38</v>
      </c>
      <c r="S1137" s="72" t="s">
        <v>30</v>
      </c>
      <c r="T1137" s="76" t="s">
        <v>85</v>
      </c>
    </row>
    <row r="1138" spans="5:20" x14ac:dyDescent="0.3">
      <c r="E1138" s="71" t="s">
        <v>2258</v>
      </c>
      <c r="F1138" s="72" t="s">
        <v>5123</v>
      </c>
      <c r="G1138" s="72" t="s">
        <v>7128</v>
      </c>
      <c r="H1138" s="72" t="s">
        <v>35</v>
      </c>
      <c r="I1138" s="72" t="s">
        <v>8029</v>
      </c>
      <c r="J1138" s="72" t="s">
        <v>8020</v>
      </c>
      <c r="K1138" s="72">
        <v>1280.99</v>
      </c>
      <c r="L1138" s="75">
        <v>45708</v>
      </c>
      <c r="M1138" s="72" t="str">
        <f>TEXT(Table157[[#This Row],[Billing_Date]],"YYYY")</f>
        <v>2025</v>
      </c>
      <c r="N1138" s="72" t="s">
        <v>28</v>
      </c>
      <c r="O1138" s="72">
        <f>IF(Table157[[#This Row],[Payment_Status]]="Paid",1,0)</f>
        <v>1</v>
      </c>
      <c r="P1138" s="72">
        <f>IF(Table157[[#This Row],[Payment_Status]]="Unpaid",1,0)</f>
        <v>0</v>
      </c>
      <c r="Q1138" s="72">
        <f>IF(Table157[[#This Row],[Payment_Status]]="Pending",1,0)</f>
        <v>0</v>
      </c>
      <c r="R1138" s="72" t="s">
        <v>43</v>
      </c>
      <c r="S1138" s="72" t="s">
        <v>44</v>
      </c>
      <c r="T1138" s="76" t="s">
        <v>63</v>
      </c>
    </row>
    <row r="1139" spans="5:20" x14ac:dyDescent="0.3">
      <c r="E1139" s="71" t="s">
        <v>2260</v>
      </c>
      <c r="F1139" s="72" t="s">
        <v>5124</v>
      </c>
      <c r="G1139" s="72" t="s">
        <v>7129</v>
      </c>
      <c r="H1139" s="72" t="s">
        <v>30</v>
      </c>
      <c r="I1139" s="72" t="s">
        <v>8031</v>
      </c>
      <c r="J1139" s="72" t="s">
        <v>8024</v>
      </c>
      <c r="K1139" s="72">
        <v>756.95</v>
      </c>
      <c r="L1139" s="75">
        <v>45833</v>
      </c>
      <c r="M1139" s="72" t="str">
        <f>TEXT(Table157[[#This Row],[Billing_Date]],"YYYY")</f>
        <v>2025</v>
      </c>
      <c r="N1139" s="72" t="s">
        <v>49</v>
      </c>
      <c r="O1139" s="72">
        <f>IF(Table157[[#This Row],[Payment_Status]]="Paid",1,0)</f>
        <v>0</v>
      </c>
      <c r="P1139" s="72">
        <f>IF(Table157[[#This Row],[Payment_Status]]="Unpaid",1,0)</f>
        <v>1</v>
      </c>
      <c r="Q1139" s="72">
        <f>IF(Table157[[#This Row],[Payment_Status]]="Pending",1,0)</f>
        <v>0</v>
      </c>
      <c r="R1139" s="72" t="s">
        <v>50</v>
      </c>
      <c r="S1139" s="72" t="s">
        <v>44</v>
      </c>
      <c r="T1139" s="76" t="s">
        <v>31</v>
      </c>
    </row>
    <row r="1140" spans="5:20" x14ac:dyDescent="0.3">
      <c r="E1140" s="71" t="s">
        <v>1024</v>
      </c>
      <c r="F1140" s="72" t="s">
        <v>5125</v>
      </c>
      <c r="G1140" s="72" t="s">
        <v>7130</v>
      </c>
      <c r="H1140" s="72" t="s">
        <v>26</v>
      </c>
      <c r="I1140" s="72" t="s">
        <v>8027</v>
      </c>
      <c r="J1140" s="72" t="s">
        <v>8022</v>
      </c>
      <c r="K1140" s="72">
        <v>3488.83</v>
      </c>
      <c r="L1140" s="75">
        <v>45828</v>
      </c>
      <c r="M1140" s="72" t="str">
        <f>TEXT(Table157[[#This Row],[Billing_Date]],"YYYY")</f>
        <v>2025</v>
      </c>
      <c r="N1140" s="72" t="s">
        <v>49</v>
      </c>
      <c r="O1140" s="72">
        <f>IF(Table157[[#This Row],[Payment_Status]]="Paid",1,0)</f>
        <v>0</v>
      </c>
      <c r="P1140" s="72">
        <f>IF(Table157[[#This Row],[Payment_Status]]="Unpaid",1,0)</f>
        <v>1</v>
      </c>
      <c r="Q1140" s="72">
        <f>IF(Table157[[#This Row],[Payment_Status]]="Pending",1,0)</f>
        <v>0</v>
      </c>
      <c r="R1140" s="72" t="s">
        <v>38</v>
      </c>
      <c r="S1140" s="72" t="s">
        <v>30</v>
      </c>
      <c r="T1140" s="76" t="s">
        <v>45</v>
      </c>
    </row>
    <row r="1141" spans="5:20" x14ac:dyDescent="0.3">
      <c r="E1141" s="71" t="s">
        <v>2264</v>
      </c>
      <c r="F1141" s="72" t="s">
        <v>5126</v>
      </c>
      <c r="G1141" s="72" t="s">
        <v>7131</v>
      </c>
      <c r="H1141" s="72" t="s">
        <v>35</v>
      </c>
      <c r="I1141" s="72" t="s">
        <v>8031</v>
      </c>
      <c r="J1141" s="72" t="s">
        <v>8024</v>
      </c>
      <c r="K1141" s="72">
        <v>1626.14</v>
      </c>
      <c r="L1141" s="75">
        <v>45690</v>
      </c>
      <c r="M1141" s="72" t="str">
        <f>TEXT(Table157[[#This Row],[Billing_Date]],"YYYY")</f>
        <v>2025</v>
      </c>
      <c r="N1141" s="72" t="s">
        <v>28</v>
      </c>
      <c r="O1141" s="72">
        <f>IF(Table157[[#This Row],[Payment_Status]]="Paid",1,0)</f>
        <v>1</v>
      </c>
      <c r="P1141" s="72">
        <f>IF(Table157[[#This Row],[Payment_Status]]="Unpaid",1,0)</f>
        <v>0</v>
      </c>
      <c r="Q1141" s="72">
        <f>IF(Table157[[#This Row],[Payment_Status]]="Pending",1,0)</f>
        <v>0</v>
      </c>
      <c r="R1141" s="72" t="s">
        <v>50</v>
      </c>
      <c r="S1141" s="72" t="s">
        <v>44</v>
      </c>
      <c r="T1141" s="76" t="s">
        <v>45</v>
      </c>
    </row>
    <row r="1142" spans="5:20" x14ac:dyDescent="0.3">
      <c r="E1142" s="71" t="s">
        <v>2266</v>
      </c>
      <c r="F1142" s="72" t="s">
        <v>5127</v>
      </c>
      <c r="G1142" s="72" t="s">
        <v>7132</v>
      </c>
      <c r="H1142" s="72" t="s">
        <v>35</v>
      </c>
      <c r="I1142" s="72" t="s">
        <v>8027</v>
      </c>
      <c r="J1142" s="72" t="s">
        <v>8022</v>
      </c>
      <c r="K1142" s="72">
        <v>1874.39</v>
      </c>
      <c r="L1142" s="75">
        <v>45718</v>
      </c>
      <c r="M1142" s="72" t="str">
        <f>TEXT(Table157[[#This Row],[Billing_Date]],"YYYY")</f>
        <v>2025</v>
      </c>
      <c r="N1142" s="72" t="s">
        <v>37</v>
      </c>
      <c r="O1142" s="72">
        <f>IF(Table157[[#This Row],[Payment_Status]]="Paid",1,0)</f>
        <v>0</v>
      </c>
      <c r="P1142" s="72">
        <f>IF(Table157[[#This Row],[Payment_Status]]="Unpaid",1,0)</f>
        <v>0</v>
      </c>
      <c r="Q1142" s="72">
        <f>IF(Table157[[#This Row],[Payment_Status]]="Pending",1,0)</f>
        <v>1</v>
      </c>
      <c r="R1142" s="72" t="s">
        <v>29</v>
      </c>
      <c r="S1142" s="72" t="s">
        <v>30</v>
      </c>
      <c r="T1142" s="76" t="s">
        <v>45</v>
      </c>
    </row>
    <row r="1143" spans="5:20" x14ac:dyDescent="0.3">
      <c r="E1143" s="71" t="s">
        <v>3253</v>
      </c>
      <c r="F1143" s="72" t="s">
        <v>5128</v>
      </c>
      <c r="G1143" s="72" t="s">
        <v>7133</v>
      </c>
      <c r="H1143" s="72" t="s">
        <v>35</v>
      </c>
      <c r="I1143" s="72" t="s">
        <v>8030</v>
      </c>
      <c r="J1143" s="72" t="s">
        <v>8023</v>
      </c>
      <c r="K1143" s="72">
        <v>2064.9899999999998</v>
      </c>
      <c r="L1143" s="75">
        <v>45719</v>
      </c>
      <c r="M1143" s="72" t="str">
        <f>TEXT(Table157[[#This Row],[Billing_Date]],"YYYY")</f>
        <v>2025</v>
      </c>
      <c r="N1143" s="72" t="s">
        <v>28</v>
      </c>
      <c r="O1143" s="72">
        <f>IF(Table157[[#This Row],[Payment_Status]]="Paid",1,0)</f>
        <v>1</v>
      </c>
      <c r="P1143" s="72">
        <f>IF(Table157[[#This Row],[Payment_Status]]="Unpaid",1,0)</f>
        <v>0</v>
      </c>
      <c r="Q1143" s="72">
        <f>IF(Table157[[#This Row],[Payment_Status]]="Pending",1,0)</f>
        <v>0</v>
      </c>
      <c r="R1143" s="72" t="s">
        <v>50</v>
      </c>
      <c r="S1143" s="72" t="s">
        <v>30</v>
      </c>
      <c r="T1143" s="76" t="s">
        <v>31</v>
      </c>
    </row>
    <row r="1144" spans="5:20" x14ac:dyDescent="0.3">
      <c r="E1144" s="71" t="s">
        <v>3339</v>
      </c>
      <c r="F1144" s="72" t="s">
        <v>5129</v>
      </c>
      <c r="G1144" s="72" t="s">
        <v>7134</v>
      </c>
      <c r="H1144" s="72" t="s">
        <v>30</v>
      </c>
      <c r="I1144" s="72" t="s">
        <v>8030</v>
      </c>
      <c r="J1144" s="72" t="s">
        <v>8023</v>
      </c>
      <c r="K1144" s="72">
        <v>202.57</v>
      </c>
      <c r="L1144" s="75">
        <v>45709</v>
      </c>
      <c r="M1144" s="72" t="str">
        <f>TEXT(Table157[[#This Row],[Billing_Date]],"YYYY")</f>
        <v>2025</v>
      </c>
      <c r="N1144" s="72" t="s">
        <v>37</v>
      </c>
      <c r="O1144" s="72">
        <f>IF(Table157[[#This Row],[Payment_Status]]="Paid",1,0)</f>
        <v>0</v>
      </c>
      <c r="P1144" s="72">
        <f>IF(Table157[[#This Row],[Payment_Status]]="Unpaid",1,0)</f>
        <v>0</v>
      </c>
      <c r="Q1144" s="72">
        <f>IF(Table157[[#This Row],[Payment_Status]]="Pending",1,0)</f>
        <v>1</v>
      </c>
      <c r="R1144" s="72" t="s">
        <v>29</v>
      </c>
      <c r="S1144" s="72" t="s">
        <v>30</v>
      </c>
      <c r="T1144" s="76" t="s">
        <v>45</v>
      </c>
    </row>
    <row r="1145" spans="5:20" x14ac:dyDescent="0.3">
      <c r="E1145" s="71" t="s">
        <v>3691</v>
      </c>
      <c r="F1145" s="72" t="s">
        <v>5130</v>
      </c>
      <c r="G1145" s="72" t="s">
        <v>7135</v>
      </c>
      <c r="H1145" s="72" t="s">
        <v>26</v>
      </c>
      <c r="I1145" s="72" t="s">
        <v>8030</v>
      </c>
      <c r="J1145" s="72" t="s">
        <v>8023</v>
      </c>
      <c r="K1145" s="72">
        <v>195.48</v>
      </c>
      <c r="L1145" s="75">
        <v>45855</v>
      </c>
      <c r="M1145" s="72" t="str">
        <f>TEXT(Table157[[#This Row],[Billing_Date]],"YYYY")</f>
        <v>2025</v>
      </c>
      <c r="N1145" s="72" t="s">
        <v>49</v>
      </c>
      <c r="O1145" s="72">
        <f>IF(Table157[[#This Row],[Payment_Status]]="Paid",1,0)</f>
        <v>0</v>
      </c>
      <c r="P1145" s="72">
        <f>IF(Table157[[#This Row],[Payment_Status]]="Unpaid",1,0)</f>
        <v>1</v>
      </c>
      <c r="Q1145" s="72">
        <f>IF(Table157[[#This Row],[Payment_Status]]="Pending",1,0)</f>
        <v>0</v>
      </c>
      <c r="R1145" s="72" t="s">
        <v>43</v>
      </c>
      <c r="S1145" s="72" t="s">
        <v>44</v>
      </c>
      <c r="T1145" s="76" t="s">
        <v>63</v>
      </c>
    </row>
    <row r="1146" spans="5:20" x14ac:dyDescent="0.3">
      <c r="E1146" s="71" t="s">
        <v>2274</v>
      </c>
      <c r="F1146" s="72" t="s">
        <v>6017</v>
      </c>
      <c r="G1146" s="72" t="s">
        <v>7136</v>
      </c>
      <c r="H1146" s="72" t="s">
        <v>26</v>
      </c>
      <c r="I1146" s="72" t="s">
        <v>8031</v>
      </c>
      <c r="J1146" s="72" t="s">
        <v>8024</v>
      </c>
      <c r="K1146" s="72">
        <v>756.19</v>
      </c>
      <c r="L1146" s="75">
        <v>45682</v>
      </c>
      <c r="M1146" s="72" t="str">
        <f>TEXT(Table157[[#This Row],[Billing_Date]],"YYYY")</f>
        <v>2025</v>
      </c>
      <c r="N1146" s="72" t="s">
        <v>37</v>
      </c>
      <c r="O1146" s="72">
        <f>IF(Table157[[#This Row],[Payment_Status]]="Paid",1,0)</f>
        <v>0</v>
      </c>
      <c r="P1146" s="72">
        <f>IF(Table157[[#This Row],[Payment_Status]]="Unpaid",1,0)</f>
        <v>0</v>
      </c>
      <c r="Q1146" s="72">
        <f>IF(Table157[[#This Row],[Payment_Status]]="Pending",1,0)</f>
        <v>1</v>
      </c>
      <c r="R1146" s="72" t="s">
        <v>38</v>
      </c>
      <c r="S1146" s="72" t="s">
        <v>39</v>
      </c>
      <c r="T1146" s="76" t="s">
        <v>85</v>
      </c>
    </row>
    <row r="1147" spans="5:20" x14ac:dyDescent="0.3">
      <c r="E1147" s="71" t="s">
        <v>1204</v>
      </c>
      <c r="F1147" s="72" t="s">
        <v>5132</v>
      </c>
      <c r="G1147" s="72" t="s">
        <v>7137</v>
      </c>
      <c r="H1147" s="72" t="s">
        <v>30</v>
      </c>
      <c r="I1147" s="72" t="s">
        <v>8026</v>
      </c>
      <c r="J1147" s="72" t="s">
        <v>8021</v>
      </c>
      <c r="K1147" s="72">
        <v>1438.36</v>
      </c>
      <c r="L1147" s="75">
        <v>45640</v>
      </c>
      <c r="M1147" s="72" t="str">
        <f>TEXT(Table157[[#This Row],[Billing_Date]],"YYYY")</f>
        <v>2024</v>
      </c>
      <c r="N1147" s="72" t="s">
        <v>49</v>
      </c>
      <c r="O1147" s="72">
        <f>IF(Table157[[#This Row],[Payment_Status]]="Paid",1,0)</f>
        <v>0</v>
      </c>
      <c r="P1147" s="72">
        <f>IF(Table157[[#This Row],[Payment_Status]]="Unpaid",1,0)</f>
        <v>1</v>
      </c>
      <c r="Q1147" s="72">
        <f>IF(Table157[[#This Row],[Payment_Status]]="Pending",1,0)</f>
        <v>0</v>
      </c>
      <c r="R1147" s="72" t="s">
        <v>29</v>
      </c>
      <c r="S1147" s="72" t="s">
        <v>44</v>
      </c>
      <c r="T1147" s="76" t="s">
        <v>45</v>
      </c>
    </row>
    <row r="1148" spans="5:20" x14ac:dyDescent="0.3">
      <c r="E1148" s="71" t="s">
        <v>2278</v>
      </c>
      <c r="F1148" s="72" t="s">
        <v>5133</v>
      </c>
      <c r="G1148" s="72" t="s">
        <v>7138</v>
      </c>
      <c r="H1148" s="72" t="s">
        <v>26</v>
      </c>
      <c r="I1148" s="72" t="s">
        <v>8027</v>
      </c>
      <c r="J1148" s="72" t="s">
        <v>8022</v>
      </c>
      <c r="K1148" s="72">
        <v>1061.49</v>
      </c>
      <c r="L1148" s="75">
        <v>45844</v>
      </c>
      <c r="M1148" s="72" t="str">
        <f>TEXT(Table157[[#This Row],[Billing_Date]],"YYYY")</f>
        <v>2025</v>
      </c>
      <c r="N1148" s="72" t="s">
        <v>28</v>
      </c>
      <c r="O1148" s="72">
        <f>IF(Table157[[#This Row],[Payment_Status]]="Paid",1,0)</f>
        <v>1</v>
      </c>
      <c r="P1148" s="72">
        <f>IF(Table157[[#This Row],[Payment_Status]]="Unpaid",1,0)</f>
        <v>0</v>
      </c>
      <c r="Q1148" s="72">
        <f>IF(Table157[[#This Row],[Payment_Status]]="Pending",1,0)</f>
        <v>0</v>
      </c>
      <c r="R1148" s="72" t="s">
        <v>38</v>
      </c>
      <c r="S1148" s="72" t="s">
        <v>30</v>
      </c>
      <c r="T1148" s="76" t="s">
        <v>51</v>
      </c>
    </row>
    <row r="1149" spans="5:20" x14ac:dyDescent="0.3">
      <c r="E1149" s="71" t="s">
        <v>2280</v>
      </c>
      <c r="F1149" s="72" t="s">
        <v>5134</v>
      </c>
      <c r="G1149" s="72" t="s">
        <v>7139</v>
      </c>
      <c r="H1149" s="72" t="s">
        <v>30</v>
      </c>
      <c r="I1149" s="72" t="s">
        <v>8030</v>
      </c>
      <c r="J1149" s="72" t="s">
        <v>8023</v>
      </c>
      <c r="K1149" s="72">
        <v>1673.48</v>
      </c>
      <c r="L1149" s="75">
        <v>45598</v>
      </c>
      <c r="M1149" s="72" t="str">
        <f>TEXT(Table157[[#This Row],[Billing_Date]],"YYYY")</f>
        <v>2024</v>
      </c>
      <c r="N1149" s="72" t="s">
        <v>37</v>
      </c>
      <c r="O1149" s="72">
        <f>IF(Table157[[#This Row],[Payment_Status]]="Paid",1,0)</f>
        <v>0</v>
      </c>
      <c r="P1149" s="72">
        <f>IF(Table157[[#This Row],[Payment_Status]]="Unpaid",1,0)</f>
        <v>0</v>
      </c>
      <c r="Q1149" s="72">
        <f>IF(Table157[[#This Row],[Payment_Status]]="Pending",1,0)</f>
        <v>1</v>
      </c>
      <c r="R1149" s="72" t="s">
        <v>58</v>
      </c>
      <c r="S1149" s="72" t="s">
        <v>39</v>
      </c>
      <c r="T1149" s="76" t="s">
        <v>85</v>
      </c>
    </row>
    <row r="1150" spans="5:20" x14ac:dyDescent="0.3">
      <c r="E1150" s="71" t="s">
        <v>2282</v>
      </c>
      <c r="F1150" s="72" t="s">
        <v>5135</v>
      </c>
      <c r="G1150" s="72" t="s">
        <v>7140</v>
      </c>
      <c r="H1150" s="72" t="s">
        <v>35</v>
      </c>
      <c r="I1150" s="72" t="s">
        <v>8027</v>
      </c>
      <c r="J1150" s="72" t="s">
        <v>8022</v>
      </c>
      <c r="K1150" s="72">
        <v>2983.67</v>
      </c>
      <c r="L1150" s="75">
        <v>45527</v>
      </c>
      <c r="M1150" s="72" t="str">
        <f>TEXT(Table157[[#This Row],[Billing_Date]],"YYYY")</f>
        <v>2024</v>
      </c>
      <c r="N1150" s="72" t="s">
        <v>49</v>
      </c>
      <c r="O1150" s="72">
        <f>IF(Table157[[#This Row],[Payment_Status]]="Paid",1,0)</f>
        <v>0</v>
      </c>
      <c r="P1150" s="72">
        <f>IF(Table157[[#This Row],[Payment_Status]]="Unpaid",1,0)</f>
        <v>1</v>
      </c>
      <c r="Q1150" s="72">
        <f>IF(Table157[[#This Row],[Payment_Status]]="Pending",1,0)</f>
        <v>0</v>
      </c>
      <c r="R1150" s="72" t="s">
        <v>29</v>
      </c>
      <c r="S1150" s="72" t="s">
        <v>30</v>
      </c>
      <c r="T1150" s="76" t="s">
        <v>51</v>
      </c>
    </row>
    <row r="1151" spans="5:20" x14ac:dyDescent="0.3">
      <c r="E1151" s="71" t="s">
        <v>2284</v>
      </c>
      <c r="F1151" s="72" t="s">
        <v>5136</v>
      </c>
      <c r="G1151" s="72" t="s">
        <v>7141</v>
      </c>
      <c r="H1151" s="72" t="s">
        <v>35</v>
      </c>
      <c r="I1151" s="72" t="s">
        <v>8031</v>
      </c>
      <c r="J1151" s="72" t="s">
        <v>8024</v>
      </c>
      <c r="K1151" s="72">
        <v>458.19</v>
      </c>
      <c r="L1151" s="75">
        <v>45793</v>
      </c>
      <c r="M1151" s="72" t="str">
        <f>TEXT(Table157[[#This Row],[Billing_Date]],"YYYY")</f>
        <v>2025</v>
      </c>
      <c r="N1151" s="72" t="s">
        <v>28</v>
      </c>
      <c r="O1151" s="72">
        <f>IF(Table157[[#This Row],[Payment_Status]]="Paid",1,0)</f>
        <v>1</v>
      </c>
      <c r="P1151" s="72">
        <f>IF(Table157[[#This Row],[Payment_Status]]="Unpaid",1,0)</f>
        <v>0</v>
      </c>
      <c r="Q1151" s="72">
        <f>IF(Table157[[#This Row],[Payment_Status]]="Pending",1,0)</f>
        <v>0</v>
      </c>
      <c r="R1151" s="72" t="s">
        <v>38</v>
      </c>
      <c r="S1151" s="72" t="s">
        <v>39</v>
      </c>
      <c r="T1151" s="76" t="s">
        <v>31</v>
      </c>
    </row>
    <row r="1152" spans="5:20" x14ac:dyDescent="0.3">
      <c r="E1152" s="71" t="s">
        <v>2636</v>
      </c>
      <c r="F1152" s="72" t="s">
        <v>5137</v>
      </c>
      <c r="G1152" s="72" t="s">
        <v>7142</v>
      </c>
      <c r="H1152" s="72" t="s">
        <v>35</v>
      </c>
      <c r="I1152" s="72" t="s">
        <v>8026</v>
      </c>
      <c r="J1152" s="72" t="s">
        <v>8021</v>
      </c>
      <c r="K1152" s="72">
        <v>2075.54</v>
      </c>
      <c r="L1152" s="75">
        <v>45824</v>
      </c>
      <c r="M1152" s="72" t="str">
        <f>TEXT(Table157[[#This Row],[Billing_Date]],"YYYY")</f>
        <v>2025</v>
      </c>
      <c r="N1152" s="72" t="s">
        <v>28</v>
      </c>
      <c r="O1152" s="72">
        <f>IF(Table157[[#This Row],[Payment_Status]]="Paid",1,0)</f>
        <v>1</v>
      </c>
      <c r="P1152" s="72">
        <f>IF(Table157[[#This Row],[Payment_Status]]="Unpaid",1,0)</f>
        <v>0</v>
      </c>
      <c r="Q1152" s="72">
        <f>IF(Table157[[#This Row],[Payment_Status]]="Pending",1,0)</f>
        <v>0</v>
      </c>
      <c r="R1152" s="72" t="s">
        <v>29</v>
      </c>
      <c r="S1152" s="72" t="s">
        <v>30</v>
      </c>
      <c r="T1152" s="76" t="s">
        <v>51</v>
      </c>
    </row>
    <row r="1153" spans="5:20" x14ac:dyDescent="0.3">
      <c r="E1153" s="71" t="s">
        <v>2288</v>
      </c>
      <c r="F1153" s="72" t="s">
        <v>5138</v>
      </c>
      <c r="G1153" s="72" t="s">
        <v>7143</v>
      </c>
      <c r="H1153" s="72" t="s">
        <v>30</v>
      </c>
      <c r="I1153" s="72" t="s">
        <v>8031</v>
      </c>
      <c r="J1153" s="72" t="s">
        <v>8024</v>
      </c>
      <c r="K1153" s="72">
        <v>916.68</v>
      </c>
      <c r="L1153" s="75">
        <v>45770</v>
      </c>
      <c r="M1153" s="72" t="str">
        <f>TEXT(Table157[[#This Row],[Billing_Date]],"YYYY")</f>
        <v>2025</v>
      </c>
      <c r="N1153" s="72" t="s">
        <v>28</v>
      </c>
      <c r="O1153" s="72">
        <f>IF(Table157[[#This Row],[Payment_Status]]="Paid",1,0)</f>
        <v>1</v>
      </c>
      <c r="P1153" s="72">
        <f>IF(Table157[[#This Row],[Payment_Status]]="Unpaid",1,0)</f>
        <v>0</v>
      </c>
      <c r="Q1153" s="72">
        <f>IF(Table157[[#This Row],[Payment_Status]]="Pending",1,0)</f>
        <v>0</v>
      </c>
      <c r="R1153" s="72" t="s">
        <v>43</v>
      </c>
      <c r="S1153" s="72" t="s">
        <v>44</v>
      </c>
      <c r="T1153" s="76" t="s">
        <v>85</v>
      </c>
    </row>
    <row r="1154" spans="5:20" x14ac:dyDescent="0.3">
      <c r="E1154" s="71" t="s">
        <v>2290</v>
      </c>
      <c r="F1154" s="72" t="s">
        <v>5139</v>
      </c>
      <c r="G1154" s="72" t="s">
        <v>7144</v>
      </c>
      <c r="H1154" s="72" t="s">
        <v>30</v>
      </c>
      <c r="I1154" s="72" t="s">
        <v>8027</v>
      </c>
      <c r="J1154" s="72" t="s">
        <v>8022</v>
      </c>
      <c r="K1154" s="72">
        <v>2736.86</v>
      </c>
      <c r="L1154" s="75">
        <v>45839</v>
      </c>
      <c r="M1154" s="72" t="str">
        <f>TEXT(Table157[[#This Row],[Billing_Date]],"YYYY")</f>
        <v>2025</v>
      </c>
      <c r="N1154" s="72" t="s">
        <v>49</v>
      </c>
      <c r="O1154" s="72">
        <f>IF(Table157[[#This Row],[Payment_Status]]="Paid",1,0)</f>
        <v>0</v>
      </c>
      <c r="P1154" s="72">
        <f>IF(Table157[[#This Row],[Payment_Status]]="Unpaid",1,0)</f>
        <v>1</v>
      </c>
      <c r="Q1154" s="72">
        <f>IF(Table157[[#This Row],[Payment_Status]]="Pending",1,0)</f>
        <v>0</v>
      </c>
      <c r="R1154" s="72" t="s">
        <v>29</v>
      </c>
      <c r="S1154" s="72" t="s">
        <v>30</v>
      </c>
      <c r="T1154" s="76" t="s">
        <v>85</v>
      </c>
    </row>
    <row r="1155" spans="5:20" x14ac:dyDescent="0.3">
      <c r="E1155" s="71" t="s">
        <v>2292</v>
      </c>
      <c r="F1155" s="72" t="s">
        <v>5140</v>
      </c>
      <c r="G1155" s="72" t="s">
        <v>7145</v>
      </c>
      <c r="H1155" s="72" t="s">
        <v>30</v>
      </c>
      <c r="I1155" s="72" t="s">
        <v>8026</v>
      </c>
      <c r="J1155" s="72" t="s">
        <v>8021</v>
      </c>
      <c r="K1155" s="72">
        <v>2228.5700000000002</v>
      </c>
      <c r="L1155" s="75">
        <v>45640</v>
      </c>
      <c r="M1155" s="72" t="str">
        <f>TEXT(Table157[[#This Row],[Billing_Date]],"YYYY")</f>
        <v>2024</v>
      </c>
      <c r="N1155" s="72" t="s">
        <v>37</v>
      </c>
      <c r="O1155" s="72">
        <f>IF(Table157[[#This Row],[Payment_Status]]="Paid",1,0)</f>
        <v>0</v>
      </c>
      <c r="P1155" s="72">
        <f>IF(Table157[[#This Row],[Payment_Status]]="Unpaid",1,0)</f>
        <v>0</v>
      </c>
      <c r="Q1155" s="72">
        <f>IF(Table157[[#This Row],[Payment_Status]]="Pending",1,0)</f>
        <v>1</v>
      </c>
      <c r="R1155" s="72" t="s">
        <v>43</v>
      </c>
      <c r="S1155" s="72" t="s">
        <v>44</v>
      </c>
      <c r="T1155" s="76" t="s">
        <v>63</v>
      </c>
    </row>
    <row r="1156" spans="5:20" x14ac:dyDescent="0.3">
      <c r="E1156" s="71" t="s">
        <v>2294</v>
      </c>
      <c r="F1156" s="72" t="s">
        <v>5141</v>
      </c>
      <c r="G1156" s="72" t="s">
        <v>7146</v>
      </c>
      <c r="H1156" s="72" t="s">
        <v>30</v>
      </c>
      <c r="I1156" s="72" t="s">
        <v>8026</v>
      </c>
      <c r="J1156" s="72" t="s">
        <v>8021</v>
      </c>
      <c r="K1156" s="72">
        <v>1475.32</v>
      </c>
      <c r="L1156" s="75">
        <v>45838</v>
      </c>
      <c r="M1156" s="72" t="str">
        <f>TEXT(Table157[[#This Row],[Billing_Date]],"YYYY")</f>
        <v>2025</v>
      </c>
      <c r="N1156" s="72" t="s">
        <v>28</v>
      </c>
      <c r="O1156" s="72">
        <f>IF(Table157[[#This Row],[Payment_Status]]="Paid",1,0)</f>
        <v>1</v>
      </c>
      <c r="P1156" s="72">
        <f>IF(Table157[[#This Row],[Payment_Status]]="Unpaid",1,0)</f>
        <v>0</v>
      </c>
      <c r="Q1156" s="72">
        <f>IF(Table157[[#This Row],[Payment_Status]]="Pending",1,0)</f>
        <v>0</v>
      </c>
      <c r="R1156" s="72" t="s">
        <v>50</v>
      </c>
      <c r="S1156" s="72" t="s">
        <v>39</v>
      </c>
      <c r="T1156" s="76" t="s">
        <v>45</v>
      </c>
    </row>
    <row r="1157" spans="5:20" x14ac:dyDescent="0.3">
      <c r="E1157" s="71" t="s">
        <v>2296</v>
      </c>
      <c r="F1157" s="72" t="s">
        <v>5142</v>
      </c>
      <c r="G1157" s="72" t="s">
        <v>7147</v>
      </c>
      <c r="H1157" s="72" t="s">
        <v>26</v>
      </c>
      <c r="I1157" s="72" t="s">
        <v>8031</v>
      </c>
      <c r="J1157" s="72" t="s">
        <v>8024</v>
      </c>
      <c r="K1157" s="72">
        <v>2928.81</v>
      </c>
      <c r="L1157" s="75">
        <v>45623</v>
      </c>
      <c r="M1157" s="72" t="str">
        <f>TEXT(Table157[[#This Row],[Billing_Date]],"YYYY")</f>
        <v>2024</v>
      </c>
      <c r="N1157" s="72" t="s">
        <v>49</v>
      </c>
      <c r="O1157" s="72">
        <f>IF(Table157[[#This Row],[Payment_Status]]="Paid",1,0)</f>
        <v>0</v>
      </c>
      <c r="P1157" s="72">
        <f>IF(Table157[[#This Row],[Payment_Status]]="Unpaid",1,0)</f>
        <v>1</v>
      </c>
      <c r="Q1157" s="72">
        <f>IF(Table157[[#This Row],[Payment_Status]]="Pending",1,0)</f>
        <v>0</v>
      </c>
      <c r="R1157" s="72" t="s">
        <v>50</v>
      </c>
      <c r="S1157" s="72" t="s">
        <v>44</v>
      </c>
      <c r="T1157" s="76" t="s">
        <v>45</v>
      </c>
    </row>
    <row r="1158" spans="5:20" x14ac:dyDescent="0.3">
      <c r="E1158" s="71" t="s">
        <v>25</v>
      </c>
      <c r="F1158" s="72" t="s">
        <v>5143</v>
      </c>
      <c r="G1158" s="72" t="s">
        <v>7148</v>
      </c>
      <c r="H1158" s="72" t="s">
        <v>26</v>
      </c>
      <c r="I1158" s="72" t="s">
        <v>8030</v>
      </c>
      <c r="J1158" s="72" t="s">
        <v>8023</v>
      </c>
      <c r="K1158" s="72">
        <v>2777.43</v>
      </c>
      <c r="L1158" s="75">
        <v>45843</v>
      </c>
      <c r="M1158" s="72" t="str">
        <f>TEXT(Table157[[#This Row],[Billing_Date]],"YYYY")</f>
        <v>2025</v>
      </c>
      <c r="N1158" s="72" t="s">
        <v>28</v>
      </c>
      <c r="O1158" s="72">
        <f>IF(Table157[[#This Row],[Payment_Status]]="Paid",1,0)</f>
        <v>1</v>
      </c>
      <c r="P1158" s="72">
        <f>IF(Table157[[#This Row],[Payment_Status]]="Unpaid",1,0)</f>
        <v>0</v>
      </c>
      <c r="Q1158" s="72">
        <f>IF(Table157[[#This Row],[Payment_Status]]="Pending",1,0)</f>
        <v>0</v>
      </c>
      <c r="R1158" s="72" t="s">
        <v>29</v>
      </c>
      <c r="S1158" s="72" t="s">
        <v>30</v>
      </c>
      <c r="T1158" s="76" t="s">
        <v>31</v>
      </c>
    </row>
    <row r="1159" spans="5:20" x14ac:dyDescent="0.3">
      <c r="E1159" s="71" t="s">
        <v>2300</v>
      </c>
      <c r="F1159" s="72" t="s">
        <v>5144</v>
      </c>
      <c r="G1159" s="72" t="s">
        <v>7149</v>
      </c>
      <c r="H1159" s="72" t="s">
        <v>35</v>
      </c>
      <c r="I1159" s="72" t="s">
        <v>8027</v>
      </c>
      <c r="J1159" s="72" t="s">
        <v>8022</v>
      </c>
      <c r="K1159" s="72">
        <v>1973.93</v>
      </c>
      <c r="L1159" s="75">
        <v>45822</v>
      </c>
      <c r="M1159" s="72" t="str">
        <f>TEXT(Table157[[#This Row],[Billing_Date]],"YYYY")</f>
        <v>2025</v>
      </c>
      <c r="N1159" s="72" t="s">
        <v>37</v>
      </c>
      <c r="O1159" s="72">
        <f>IF(Table157[[#This Row],[Payment_Status]]="Paid",1,0)</f>
        <v>0</v>
      </c>
      <c r="P1159" s="72">
        <f>IF(Table157[[#This Row],[Payment_Status]]="Unpaid",1,0)</f>
        <v>0</v>
      </c>
      <c r="Q1159" s="72">
        <f>IF(Table157[[#This Row],[Payment_Status]]="Pending",1,0)</f>
        <v>1</v>
      </c>
      <c r="R1159" s="72" t="s">
        <v>50</v>
      </c>
      <c r="S1159" s="72" t="s">
        <v>44</v>
      </c>
      <c r="T1159" s="76" t="s">
        <v>51</v>
      </c>
    </row>
    <row r="1160" spans="5:20" x14ac:dyDescent="0.3">
      <c r="E1160" s="71" t="s">
        <v>2409</v>
      </c>
      <c r="F1160" s="72" t="s">
        <v>5145</v>
      </c>
      <c r="G1160" s="72" t="s">
        <v>7150</v>
      </c>
      <c r="H1160" s="72" t="s">
        <v>26</v>
      </c>
      <c r="I1160" s="72" t="s">
        <v>8029</v>
      </c>
      <c r="J1160" s="72" t="s">
        <v>8020</v>
      </c>
      <c r="K1160" s="72">
        <v>2191.3200000000002</v>
      </c>
      <c r="L1160" s="75">
        <v>45785</v>
      </c>
      <c r="M1160" s="72" t="str">
        <f>TEXT(Table157[[#This Row],[Billing_Date]],"YYYY")</f>
        <v>2025</v>
      </c>
      <c r="N1160" s="72" t="s">
        <v>49</v>
      </c>
      <c r="O1160" s="72">
        <f>IF(Table157[[#This Row],[Payment_Status]]="Paid",1,0)</f>
        <v>0</v>
      </c>
      <c r="P1160" s="72">
        <f>IF(Table157[[#This Row],[Payment_Status]]="Unpaid",1,0)</f>
        <v>1</v>
      </c>
      <c r="Q1160" s="72">
        <f>IF(Table157[[#This Row],[Payment_Status]]="Pending",1,0)</f>
        <v>0</v>
      </c>
      <c r="R1160" s="72" t="s">
        <v>50</v>
      </c>
      <c r="S1160" s="72" t="s">
        <v>39</v>
      </c>
      <c r="T1160" s="76" t="s">
        <v>31</v>
      </c>
    </row>
    <row r="1161" spans="5:20" x14ac:dyDescent="0.3">
      <c r="E1161" s="71" t="s">
        <v>2304</v>
      </c>
      <c r="F1161" s="72" t="s">
        <v>5146</v>
      </c>
      <c r="G1161" s="72" t="s">
        <v>7151</v>
      </c>
      <c r="H1161" s="72" t="s">
        <v>30</v>
      </c>
      <c r="I1161" s="72" t="s">
        <v>8025</v>
      </c>
      <c r="J1161" s="72" t="s">
        <v>8020</v>
      </c>
      <c r="K1161" s="72">
        <v>217.41</v>
      </c>
      <c r="L1161" s="75">
        <v>45655</v>
      </c>
      <c r="M1161" s="72" t="str">
        <f>TEXT(Table157[[#This Row],[Billing_Date]],"YYYY")</f>
        <v>2024</v>
      </c>
      <c r="N1161" s="72" t="s">
        <v>49</v>
      </c>
      <c r="O1161" s="72">
        <f>IF(Table157[[#This Row],[Payment_Status]]="Paid",1,0)</f>
        <v>0</v>
      </c>
      <c r="P1161" s="72">
        <f>IF(Table157[[#This Row],[Payment_Status]]="Unpaid",1,0)</f>
        <v>1</v>
      </c>
      <c r="Q1161" s="72">
        <f>IF(Table157[[#This Row],[Payment_Status]]="Pending",1,0)</f>
        <v>0</v>
      </c>
      <c r="R1161" s="72" t="s">
        <v>29</v>
      </c>
      <c r="S1161" s="72" t="s">
        <v>39</v>
      </c>
      <c r="T1161" s="76" t="s">
        <v>63</v>
      </c>
    </row>
    <row r="1162" spans="5:20" x14ac:dyDescent="0.3">
      <c r="E1162" s="71" t="s">
        <v>2306</v>
      </c>
      <c r="F1162" s="72" t="s">
        <v>5147</v>
      </c>
      <c r="G1162" s="72" t="s">
        <v>7152</v>
      </c>
      <c r="H1162" s="72" t="s">
        <v>30</v>
      </c>
      <c r="I1162" s="72" t="s">
        <v>8031</v>
      </c>
      <c r="J1162" s="72" t="s">
        <v>8024</v>
      </c>
      <c r="K1162" s="72">
        <v>639.91999999999996</v>
      </c>
      <c r="L1162" s="75">
        <v>45620</v>
      </c>
      <c r="M1162" s="72" t="str">
        <f>TEXT(Table157[[#This Row],[Billing_Date]],"YYYY")</f>
        <v>2024</v>
      </c>
      <c r="N1162" s="72" t="s">
        <v>28</v>
      </c>
      <c r="O1162" s="72">
        <f>IF(Table157[[#This Row],[Payment_Status]]="Paid",1,0)</f>
        <v>1</v>
      </c>
      <c r="P1162" s="72">
        <f>IF(Table157[[#This Row],[Payment_Status]]="Unpaid",1,0)</f>
        <v>0</v>
      </c>
      <c r="Q1162" s="72">
        <f>IF(Table157[[#This Row],[Payment_Status]]="Pending",1,0)</f>
        <v>0</v>
      </c>
      <c r="R1162" s="72" t="s">
        <v>43</v>
      </c>
      <c r="S1162" s="72" t="s">
        <v>30</v>
      </c>
      <c r="T1162" s="76" t="s">
        <v>63</v>
      </c>
    </row>
    <row r="1163" spans="5:20" x14ac:dyDescent="0.3">
      <c r="E1163" s="71" t="s">
        <v>2308</v>
      </c>
      <c r="F1163" s="72" t="s">
        <v>5148</v>
      </c>
      <c r="G1163" s="72" t="s">
        <v>7153</v>
      </c>
      <c r="H1163" s="72" t="s">
        <v>30</v>
      </c>
      <c r="I1163" s="72" t="s">
        <v>8027</v>
      </c>
      <c r="J1163" s="72" t="s">
        <v>8022</v>
      </c>
      <c r="K1163" s="72">
        <v>647.16999999999996</v>
      </c>
      <c r="L1163" s="75">
        <v>45719</v>
      </c>
      <c r="M1163" s="72" t="str">
        <f>TEXT(Table157[[#This Row],[Billing_Date]],"YYYY")</f>
        <v>2025</v>
      </c>
      <c r="N1163" s="72" t="s">
        <v>28</v>
      </c>
      <c r="O1163" s="72">
        <f>IF(Table157[[#This Row],[Payment_Status]]="Paid",1,0)</f>
        <v>1</v>
      </c>
      <c r="P1163" s="72">
        <f>IF(Table157[[#This Row],[Payment_Status]]="Unpaid",1,0)</f>
        <v>0</v>
      </c>
      <c r="Q1163" s="72">
        <f>IF(Table157[[#This Row],[Payment_Status]]="Pending",1,0)</f>
        <v>0</v>
      </c>
      <c r="R1163" s="72" t="s">
        <v>50</v>
      </c>
      <c r="S1163" s="72" t="s">
        <v>44</v>
      </c>
      <c r="T1163" s="76" t="s">
        <v>51</v>
      </c>
    </row>
    <row r="1164" spans="5:20" x14ac:dyDescent="0.3">
      <c r="E1164" s="71" t="s">
        <v>2310</v>
      </c>
      <c r="F1164" s="72" t="s">
        <v>5149</v>
      </c>
      <c r="G1164" s="72" t="s">
        <v>7154</v>
      </c>
      <c r="H1164" s="72" t="s">
        <v>35</v>
      </c>
      <c r="I1164" s="72" t="s">
        <v>8028</v>
      </c>
      <c r="J1164" s="72" t="s">
        <v>8022</v>
      </c>
      <c r="K1164" s="72">
        <v>2383.61</v>
      </c>
      <c r="L1164" s="75">
        <v>45848</v>
      </c>
      <c r="M1164" s="72" t="str">
        <f>TEXT(Table157[[#This Row],[Billing_Date]],"YYYY")</f>
        <v>2025</v>
      </c>
      <c r="N1164" s="72" t="s">
        <v>28</v>
      </c>
      <c r="O1164" s="72">
        <f>IF(Table157[[#This Row],[Payment_Status]]="Paid",1,0)</f>
        <v>1</v>
      </c>
      <c r="P1164" s="72">
        <f>IF(Table157[[#This Row],[Payment_Status]]="Unpaid",1,0)</f>
        <v>0</v>
      </c>
      <c r="Q1164" s="72">
        <f>IF(Table157[[#This Row],[Payment_Status]]="Pending",1,0)</f>
        <v>0</v>
      </c>
      <c r="R1164" s="72" t="s">
        <v>43</v>
      </c>
      <c r="S1164" s="72" t="s">
        <v>44</v>
      </c>
      <c r="T1164" s="76" t="s">
        <v>85</v>
      </c>
    </row>
    <row r="1165" spans="5:20" x14ac:dyDescent="0.3">
      <c r="E1165" s="71" t="s">
        <v>2312</v>
      </c>
      <c r="F1165" s="72" t="s">
        <v>5150</v>
      </c>
      <c r="G1165" s="72" t="s">
        <v>7155</v>
      </c>
      <c r="H1165" s="72" t="s">
        <v>26</v>
      </c>
      <c r="I1165" s="72" t="s">
        <v>8031</v>
      </c>
      <c r="J1165" s="72" t="s">
        <v>8024</v>
      </c>
      <c r="K1165" s="72">
        <v>407.2</v>
      </c>
      <c r="L1165" s="75">
        <v>45508</v>
      </c>
      <c r="M1165" s="72" t="str">
        <f>TEXT(Table157[[#This Row],[Billing_Date]],"YYYY")</f>
        <v>2024</v>
      </c>
      <c r="N1165" s="72" t="s">
        <v>49</v>
      </c>
      <c r="O1165" s="72">
        <f>IF(Table157[[#This Row],[Payment_Status]]="Paid",1,0)</f>
        <v>0</v>
      </c>
      <c r="P1165" s="72">
        <f>IF(Table157[[#This Row],[Payment_Status]]="Unpaid",1,0)</f>
        <v>1</v>
      </c>
      <c r="Q1165" s="72">
        <f>IF(Table157[[#This Row],[Payment_Status]]="Pending",1,0)</f>
        <v>0</v>
      </c>
      <c r="R1165" s="72" t="s">
        <v>38</v>
      </c>
      <c r="S1165" s="72" t="s">
        <v>39</v>
      </c>
      <c r="T1165" s="76" t="s">
        <v>31</v>
      </c>
    </row>
    <row r="1166" spans="5:20" x14ac:dyDescent="0.3">
      <c r="E1166" s="71" t="s">
        <v>2314</v>
      </c>
      <c r="F1166" s="72" t="s">
        <v>5151</v>
      </c>
      <c r="G1166" s="72" t="s">
        <v>7156</v>
      </c>
      <c r="H1166" s="72" t="s">
        <v>26</v>
      </c>
      <c r="I1166" s="72" t="s">
        <v>8027</v>
      </c>
      <c r="J1166" s="72" t="s">
        <v>8022</v>
      </c>
      <c r="K1166" s="72">
        <v>1892.2</v>
      </c>
      <c r="L1166" s="75">
        <v>45570</v>
      </c>
      <c r="M1166" s="72" t="str">
        <f>TEXT(Table157[[#This Row],[Billing_Date]],"YYYY")</f>
        <v>2024</v>
      </c>
      <c r="N1166" s="72" t="s">
        <v>37</v>
      </c>
      <c r="O1166" s="72">
        <f>IF(Table157[[#This Row],[Payment_Status]]="Paid",1,0)</f>
        <v>0</v>
      </c>
      <c r="P1166" s="72">
        <f>IF(Table157[[#This Row],[Payment_Status]]="Unpaid",1,0)</f>
        <v>0</v>
      </c>
      <c r="Q1166" s="72">
        <f>IF(Table157[[#This Row],[Payment_Status]]="Pending",1,0)</f>
        <v>1</v>
      </c>
      <c r="R1166" s="72" t="s">
        <v>58</v>
      </c>
      <c r="S1166" s="72" t="s">
        <v>30</v>
      </c>
      <c r="T1166" s="76" t="s">
        <v>85</v>
      </c>
    </row>
    <row r="1167" spans="5:20" x14ac:dyDescent="0.3">
      <c r="E1167" s="71" t="s">
        <v>2316</v>
      </c>
      <c r="F1167" s="72" t="s">
        <v>5152</v>
      </c>
      <c r="G1167" s="72" t="s">
        <v>7157</v>
      </c>
      <c r="H1167" s="72" t="s">
        <v>30</v>
      </c>
      <c r="I1167" s="72" t="s">
        <v>8030</v>
      </c>
      <c r="J1167" s="72" t="s">
        <v>8023</v>
      </c>
      <c r="K1167" s="72">
        <v>2317.8200000000002</v>
      </c>
      <c r="L1167" s="75">
        <v>45621</v>
      </c>
      <c r="M1167" s="72" t="str">
        <f>TEXT(Table157[[#This Row],[Billing_Date]],"YYYY")</f>
        <v>2024</v>
      </c>
      <c r="N1167" s="72" t="s">
        <v>37</v>
      </c>
      <c r="O1167" s="72">
        <f>IF(Table157[[#This Row],[Payment_Status]]="Paid",1,0)</f>
        <v>0</v>
      </c>
      <c r="P1167" s="72">
        <f>IF(Table157[[#This Row],[Payment_Status]]="Unpaid",1,0)</f>
        <v>0</v>
      </c>
      <c r="Q1167" s="72">
        <f>IF(Table157[[#This Row],[Payment_Status]]="Pending",1,0)</f>
        <v>1</v>
      </c>
      <c r="R1167" s="72" t="s">
        <v>50</v>
      </c>
      <c r="S1167" s="72" t="s">
        <v>39</v>
      </c>
      <c r="T1167" s="76" t="s">
        <v>51</v>
      </c>
    </row>
    <row r="1168" spans="5:20" x14ac:dyDescent="0.3">
      <c r="E1168" s="71" t="s">
        <v>2318</v>
      </c>
      <c r="F1168" s="72" t="s">
        <v>5153</v>
      </c>
      <c r="G1168" s="72" t="s">
        <v>7158</v>
      </c>
      <c r="H1168" s="72" t="s">
        <v>26</v>
      </c>
      <c r="I1168" s="72" t="s">
        <v>8031</v>
      </c>
      <c r="J1168" s="72" t="s">
        <v>8024</v>
      </c>
      <c r="K1168" s="72">
        <v>2312.46</v>
      </c>
      <c r="L1168" s="75">
        <v>45699</v>
      </c>
      <c r="M1168" s="72" t="str">
        <f>TEXT(Table157[[#This Row],[Billing_Date]],"YYYY")</f>
        <v>2025</v>
      </c>
      <c r="N1168" s="72" t="s">
        <v>49</v>
      </c>
      <c r="O1168" s="72">
        <f>IF(Table157[[#This Row],[Payment_Status]]="Paid",1,0)</f>
        <v>0</v>
      </c>
      <c r="P1168" s="72">
        <f>IF(Table157[[#This Row],[Payment_Status]]="Unpaid",1,0)</f>
        <v>1</v>
      </c>
      <c r="Q1168" s="72">
        <f>IF(Table157[[#This Row],[Payment_Status]]="Pending",1,0)</f>
        <v>0</v>
      </c>
      <c r="R1168" s="72" t="s">
        <v>58</v>
      </c>
      <c r="S1168" s="72" t="s">
        <v>44</v>
      </c>
      <c r="T1168" s="76" t="s">
        <v>51</v>
      </c>
    </row>
    <row r="1169" spans="5:20" x14ac:dyDescent="0.3">
      <c r="E1169" s="71" t="s">
        <v>2320</v>
      </c>
      <c r="F1169" s="72" t="s">
        <v>5154</v>
      </c>
      <c r="G1169" s="72" t="s">
        <v>7159</v>
      </c>
      <c r="H1169" s="72" t="s">
        <v>30</v>
      </c>
      <c r="I1169" s="72" t="s">
        <v>8030</v>
      </c>
      <c r="J1169" s="72" t="s">
        <v>8023</v>
      </c>
      <c r="K1169" s="72">
        <v>970.55</v>
      </c>
      <c r="L1169" s="75">
        <v>45824</v>
      </c>
      <c r="M1169" s="72" t="str">
        <f>TEXT(Table157[[#This Row],[Billing_Date]],"YYYY")</f>
        <v>2025</v>
      </c>
      <c r="N1169" s="72" t="s">
        <v>28</v>
      </c>
      <c r="O1169" s="72">
        <f>IF(Table157[[#This Row],[Payment_Status]]="Paid",1,0)</f>
        <v>1</v>
      </c>
      <c r="P1169" s="72">
        <f>IF(Table157[[#This Row],[Payment_Status]]="Unpaid",1,0)</f>
        <v>0</v>
      </c>
      <c r="Q1169" s="72">
        <f>IF(Table157[[#This Row],[Payment_Status]]="Pending",1,0)</f>
        <v>0</v>
      </c>
      <c r="R1169" s="72" t="s">
        <v>58</v>
      </c>
      <c r="S1169" s="72" t="s">
        <v>39</v>
      </c>
      <c r="T1169" s="76" t="s">
        <v>85</v>
      </c>
    </row>
    <row r="1170" spans="5:20" x14ac:dyDescent="0.3">
      <c r="E1170" s="71" t="s">
        <v>2322</v>
      </c>
      <c r="F1170" s="72" t="s">
        <v>5155</v>
      </c>
      <c r="G1170" s="72" t="s">
        <v>7160</v>
      </c>
      <c r="H1170" s="72" t="s">
        <v>30</v>
      </c>
      <c r="I1170" s="72" t="s">
        <v>8027</v>
      </c>
      <c r="J1170" s="72" t="s">
        <v>8022</v>
      </c>
      <c r="K1170" s="72">
        <v>1724.09</v>
      </c>
      <c r="L1170" s="75">
        <v>45656</v>
      </c>
      <c r="M1170" s="72" t="str">
        <f>TEXT(Table157[[#This Row],[Billing_Date]],"YYYY")</f>
        <v>2024</v>
      </c>
      <c r="N1170" s="72" t="s">
        <v>37</v>
      </c>
      <c r="O1170" s="72">
        <f>IF(Table157[[#This Row],[Payment_Status]]="Paid",1,0)</f>
        <v>0</v>
      </c>
      <c r="P1170" s="72">
        <f>IF(Table157[[#This Row],[Payment_Status]]="Unpaid",1,0)</f>
        <v>0</v>
      </c>
      <c r="Q1170" s="72">
        <f>IF(Table157[[#This Row],[Payment_Status]]="Pending",1,0)</f>
        <v>1</v>
      </c>
      <c r="R1170" s="72" t="s">
        <v>29</v>
      </c>
      <c r="S1170" s="72" t="s">
        <v>44</v>
      </c>
      <c r="T1170" s="76" t="s">
        <v>63</v>
      </c>
    </row>
    <row r="1171" spans="5:20" x14ac:dyDescent="0.3">
      <c r="E1171" s="71" t="s">
        <v>2324</v>
      </c>
      <c r="F1171" s="72" t="s">
        <v>5156</v>
      </c>
      <c r="G1171" s="72" t="s">
        <v>7161</v>
      </c>
      <c r="H1171" s="72" t="s">
        <v>35</v>
      </c>
      <c r="I1171" s="72" t="s">
        <v>8031</v>
      </c>
      <c r="J1171" s="72" t="s">
        <v>8024</v>
      </c>
      <c r="K1171" s="72">
        <v>1582.16</v>
      </c>
      <c r="L1171" s="75">
        <v>45676</v>
      </c>
      <c r="M1171" s="72" t="str">
        <f>TEXT(Table157[[#This Row],[Billing_Date]],"YYYY")</f>
        <v>2025</v>
      </c>
      <c r="N1171" s="72" t="s">
        <v>49</v>
      </c>
      <c r="O1171" s="72">
        <f>IF(Table157[[#This Row],[Payment_Status]]="Paid",1,0)</f>
        <v>0</v>
      </c>
      <c r="P1171" s="72">
        <f>IF(Table157[[#This Row],[Payment_Status]]="Unpaid",1,0)</f>
        <v>1</v>
      </c>
      <c r="Q1171" s="72">
        <f>IF(Table157[[#This Row],[Payment_Status]]="Pending",1,0)</f>
        <v>0</v>
      </c>
      <c r="R1171" s="72" t="s">
        <v>43</v>
      </c>
      <c r="S1171" s="72" t="s">
        <v>44</v>
      </c>
      <c r="T1171" s="76" t="s">
        <v>63</v>
      </c>
    </row>
    <row r="1172" spans="5:20" x14ac:dyDescent="0.3">
      <c r="E1172" s="71" t="s">
        <v>1719</v>
      </c>
      <c r="F1172" s="72" t="s">
        <v>5157</v>
      </c>
      <c r="G1172" s="72" t="s">
        <v>7162</v>
      </c>
      <c r="H1172" s="72" t="s">
        <v>30</v>
      </c>
      <c r="I1172" s="72" t="s">
        <v>8027</v>
      </c>
      <c r="J1172" s="72" t="s">
        <v>8022</v>
      </c>
      <c r="K1172" s="72">
        <v>3540.35</v>
      </c>
      <c r="L1172" s="75">
        <v>45795</v>
      </c>
      <c r="M1172" s="72" t="str">
        <f>TEXT(Table157[[#This Row],[Billing_Date]],"YYYY")</f>
        <v>2025</v>
      </c>
      <c r="N1172" s="72" t="s">
        <v>37</v>
      </c>
      <c r="O1172" s="72">
        <f>IF(Table157[[#This Row],[Payment_Status]]="Paid",1,0)</f>
        <v>0</v>
      </c>
      <c r="P1172" s="72">
        <f>IF(Table157[[#This Row],[Payment_Status]]="Unpaid",1,0)</f>
        <v>0</v>
      </c>
      <c r="Q1172" s="72">
        <f>IF(Table157[[#This Row],[Payment_Status]]="Pending",1,0)</f>
        <v>1</v>
      </c>
      <c r="R1172" s="72" t="s">
        <v>50</v>
      </c>
      <c r="S1172" s="72" t="s">
        <v>44</v>
      </c>
      <c r="T1172" s="76" t="s">
        <v>63</v>
      </c>
    </row>
    <row r="1173" spans="5:20" x14ac:dyDescent="0.3">
      <c r="E1173" s="71" t="s">
        <v>2328</v>
      </c>
      <c r="F1173" s="72" t="s">
        <v>5158</v>
      </c>
      <c r="G1173" s="72" t="s">
        <v>7163</v>
      </c>
      <c r="H1173" s="72" t="s">
        <v>26</v>
      </c>
      <c r="I1173" s="72" t="s">
        <v>8031</v>
      </c>
      <c r="J1173" s="72" t="s">
        <v>8024</v>
      </c>
      <c r="K1173" s="72">
        <v>1989.45</v>
      </c>
      <c r="L1173" s="75">
        <v>45594</v>
      </c>
      <c r="M1173" s="72" t="str">
        <f>TEXT(Table157[[#This Row],[Billing_Date]],"YYYY")</f>
        <v>2024</v>
      </c>
      <c r="N1173" s="72" t="s">
        <v>49</v>
      </c>
      <c r="O1173" s="72">
        <f>IF(Table157[[#This Row],[Payment_Status]]="Paid",1,0)</f>
        <v>0</v>
      </c>
      <c r="P1173" s="72">
        <f>IF(Table157[[#This Row],[Payment_Status]]="Unpaid",1,0)</f>
        <v>1</v>
      </c>
      <c r="Q1173" s="72">
        <f>IF(Table157[[#This Row],[Payment_Status]]="Pending",1,0)</f>
        <v>0</v>
      </c>
      <c r="R1173" s="72" t="s">
        <v>50</v>
      </c>
      <c r="S1173" s="72" t="s">
        <v>39</v>
      </c>
      <c r="T1173" s="76" t="s">
        <v>51</v>
      </c>
    </row>
    <row r="1174" spans="5:20" x14ac:dyDescent="0.3">
      <c r="E1174" s="71" t="s">
        <v>3707</v>
      </c>
      <c r="F1174" s="72" t="s">
        <v>6018</v>
      </c>
      <c r="G1174" s="72" t="s">
        <v>7164</v>
      </c>
      <c r="H1174" s="72" t="s">
        <v>30</v>
      </c>
      <c r="I1174" s="72" t="s">
        <v>8028</v>
      </c>
      <c r="J1174" s="72" t="s">
        <v>8022</v>
      </c>
      <c r="K1174" s="72">
        <v>1708.97</v>
      </c>
      <c r="L1174" s="75">
        <v>45726</v>
      </c>
      <c r="M1174" s="72" t="str">
        <f>TEXT(Table157[[#This Row],[Billing_Date]],"YYYY")</f>
        <v>2025</v>
      </c>
      <c r="N1174" s="72" t="s">
        <v>37</v>
      </c>
      <c r="O1174" s="72">
        <f>IF(Table157[[#This Row],[Payment_Status]]="Paid",1,0)</f>
        <v>0</v>
      </c>
      <c r="P1174" s="72">
        <f>IF(Table157[[#This Row],[Payment_Status]]="Unpaid",1,0)</f>
        <v>0</v>
      </c>
      <c r="Q1174" s="72">
        <f>IF(Table157[[#This Row],[Payment_Status]]="Pending",1,0)</f>
        <v>1</v>
      </c>
      <c r="R1174" s="72" t="s">
        <v>50</v>
      </c>
      <c r="S1174" s="72" t="s">
        <v>39</v>
      </c>
      <c r="T1174" s="76" t="s">
        <v>51</v>
      </c>
    </row>
    <row r="1175" spans="5:20" x14ac:dyDescent="0.3">
      <c r="E1175" s="71" t="s">
        <v>2332</v>
      </c>
      <c r="F1175" s="72" t="s">
        <v>5160</v>
      </c>
      <c r="G1175" s="72" t="s">
        <v>7165</v>
      </c>
      <c r="H1175" s="72" t="s">
        <v>35</v>
      </c>
      <c r="I1175" s="72" t="s">
        <v>8030</v>
      </c>
      <c r="J1175" s="72" t="s">
        <v>8023</v>
      </c>
      <c r="K1175" s="72">
        <v>2113.87</v>
      </c>
      <c r="L1175" s="75">
        <v>45642</v>
      </c>
      <c r="M1175" s="72" t="str">
        <f>TEXT(Table157[[#This Row],[Billing_Date]],"YYYY")</f>
        <v>2024</v>
      </c>
      <c r="N1175" s="72" t="s">
        <v>28</v>
      </c>
      <c r="O1175" s="72">
        <f>IF(Table157[[#This Row],[Payment_Status]]="Paid",1,0)</f>
        <v>1</v>
      </c>
      <c r="P1175" s="72">
        <f>IF(Table157[[#This Row],[Payment_Status]]="Unpaid",1,0)</f>
        <v>0</v>
      </c>
      <c r="Q1175" s="72">
        <f>IF(Table157[[#This Row],[Payment_Status]]="Pending",1,0)</f>
        <v>0</v>
      </c>
      <c r="R1175" s="72" t="s">
        <v>29</v>
      </c>
      <c r="S1175" s="72" t="s">
        <v>44</v>
      </c>
      <c r="T1175" s="76" t="s">
        <v>45</v>
      </c>
    </row>
    <row r="1176" spans="5:20" x14ac:dyDescent="0.3">
      <c r="E1176" s="71" t="s">
        <v>2334</v>
      </c>
      <c r="F1176" s="72" t="s">
        <v>5161</v>
      </c>
      <c r="G1176" s="72" t="s">
        <v>7166</v>
      </c>
      <c r="H1176" s="72" t="s">
        <v>26</v>
      </c>
      <c r="I1176" s="72" t="s">
        <v>8030</v>
      </c>
      <c r="J1176" s="72" t="s">
        <v>8023</v>
      </c>
      <c r="K1176" s="72">
        <v>2378.31</v>
      </c>
      <c r="L1176" s="75">
        <v>45681</v>
      </c>
      <c r="M1176" s="72" t="str">
        <f>TEXT(Table157[[#This Row],[Billing_Date]],"YYYY")</f>
        <v>2025</v>
      </c>
      <c r="N1176" s="72" t="s">
        <v>49</v>
      </c>
      <c r="O1176" s="72">
        <f>IF(Table157[[#This Row],[Payment_Status]]="Paid",1,0)</f>
        <v>0</v>
      </c>
      <c r="P1176" s="72">
        <f>IF(Table157[[#This Row],[Payment_Status]]="Unpaid",1,0)</f>
        <v>1</v>
      </c>
      <c r="Q1176" s="72">
        <f>IF(Table157[[#This Row],[Payment_Status]]="Pending",1,0)</f>
        <v>0</v>
      </c>
      <c r="R1176" s="72" t="s">
        <v>43</v>
      </c>
      <c r="S1176" s="72" t="s">
        <v>44</v>
      </c>
      <c r="T1176" s="76" t="s">
        <v>63</v>
      </c>
    </row>
    <row r="1177" spans="5:20" x14ac:dyDescent="0.3">
      <c r="E1177" s="71" t="s">
        <v>2336</v>
      </c>
      <c r="F1177" s="72" t="s">
        <v>5162</v>
      </c>
      <c r="G1177" s="72" t="s">
        <v>7167</v>
      </c>
      <c r="H1177" s="72" t="s">
        <v>26</v>
      </c>
      <c r="I1177" s="72" t="s">
        <v>8028</v>
      </c>
      <c r="J1177" s="72" t="s">
        <v>8022</v>
      </c>
      <c r="K1177" s="72">
        <v>498.31</v>
      </c>
      <c r="L1177" s="75">
        <v>45719</v>
      </c>
      <c r="M1177" s="72" t="str">
        <f>TEXT(Table157[[#This Row],[Billing_Date]],"YYYY")</f>
        <v>2025</v>
      </c>
      <c r="N1177" s="72" t="s">
        <v>49</v>
      </c>
      <c r="O1177" s="72">
        <f>IF(Table157[[#This Row],[Payment_Status]]="Paid",1,0)</f>
        <v>0</v>
      </c>
      <c r="P1177" s="72">
        <f>IF(Table157[[#This Row],[Payment_Status]]="Unpaid",1,0)</f>
        <v>1</v>
      </c>
      <c r="Q1177" s="72">
        <f>IF(Table157[[#This Row],[Payment_Status]]="Pending",1,0)</f>
        <v>0</v>
      </c>
      <c r="R1177" s="72" t="s">
        <v>58</v>
      </c>
      <c r="S1177" s="72" t="s">
        <v>30</v>
      </c>
      <c r="T1177" s="76" t="s">
        <v>31</v>
      </c>
    </row>
    <row r="1178" spans="5:20" x14ac:dyDescent="0.3">
      <c r="E1178" s="71" t="s">
        <v>2338</v>
      </c>
      <c r="F1178" s="72" t="s">
        <v>5163</v>
      </c>
      <c r="G1178" s="72" t="s">
        <v>7168</v>
      </c>
      <c r="H1178" s="72" t="s">
        <v>30</v>
      </c>
      <c r="I1178" s="72" t="s">
        <v>8031</v>
      </c>
      <c r="J1178" s="72" t="s">
        <v>8024</v>
      </c>
      <c r="K1178" s="72">
        <v>1972.76</v>
      </c>
      <c r="L1178" s="75">
        <v>45801</v>
      </c>
      <c r="M1178" s="72" t="str">
        <f>TEXT(Table157[[#This Row],[Billing_Date]],"YYYY")</f>
        <v>2025</v>
      </c>
      <c r="N1178" s="72" t="s">
        <v>37</v>
      </c>
      <c r="O1178" s="72">
        <f>IF(Table157[[#This Row],[Payment_Status]]="Paid",1,0)</f>
        <v>0</v>
      </c>
      <c r="P1178" s="72">
        <f>IF(Table157[[#This Row],[Payment_Status]]="Unpaid",1,0)</f>
        <v>0</v>
      </c>
      <c r="Q1178" s="72">
        <f>IF(Table157[[#This Row],[Payment_Status]]="Pending",1,0)</f>
        <v>1</v>
      </c>
      <c r="R1178" s="72" t="s">
        <v>58</v>
      </c>
      <c r="S1178" s="72" t="s">
        <v>30</v>
      </c>
      <c r="T1178" s="76" t="s">
        <v>51</v>
      </c>
    </row>
    <row r="1179" spans="5:20" x14ac:dyDescent="0.3">
      <c r="E1179" s="71" t="s">
        <v>102</v>
      </c>
      <c r="F1179" s="72" t="s">
        <v>5164</v>
      </c>
      <c r="G1179" s="72" t="s">
        <v>7169</v>
      </c>
      <c r="H1179" s="72" t="s">
        <v>26</v>
      </c>
      <c r="I1179" s="72" t="s">
        <v>8029</v>
      </c>
      <c r="J1179" s="72" t="s">
        <v>8020</v>
      </c>
      <c r="K1179" s="72">
        <v>885.12</v>
      </c>
      <c r="L1179" s="75">
        <v>45838</v>
      </c>
      <c r="M1179" s="72" t="str">
        <f>TEXT(Table157[[#This Row],[Billing_Date]],"YYYY")</f>
        <v>2025</v>
      </c>
      <c r="N1179" s="72" t="s">
        <v>28</v>
      </c>
      <c r="O1179" s="72">
        <f>IF(Table157[[#This Row],[Payment_Status]]="Paid",1,0)</f>
        <v>1</v>
      </c>
      <c r="P1179" s="72">
        <f>IF(Table157[[#This Row],[Payment_Status]]="Unpaid",1,0)</f>
        <v>0</v>
      </c>
      <c r="Q1179" s="72">
        <f>IF(Table157[[#This Row],[Payment_Status]]="Pending",1,0)</f>
        <v>0</v>
      </c>
      <c r="R1179" s="72" t="s">
        <v>58</v>
      </c>
      <c r="S1179" s="72" t="s">
        <v>30</v>
      </c>
      <c r="T1179" s="76" t="s">
        <v>45</v>
      </c>
    </row>
    <row r="1180" spans="5:20" x14ac:dyDescent="0.3">
      <c r="E1180" s="71" t="s">
        <v>1367</v>
      </c>
      <c r="F1180" s="72" t="s">
        <v>5165</v>
      </c>
      <c r="G1180" s="72" t="s">
        <v>7170</v>
      </c>
      <c r="H1180" s="72" t="s">
        <v>30</v>
      </c>
      <c r="I1180" s="72" t="s">
        <v>8030</v>
      </c>
      <c r="J1180" s="72" t="s">
        <v>8023</v>
      </c>
      <c r="K1180" s="72">
        <v>1715.52</v>
      </c>
      <c r="L1180" s="75">
        <v>45733</v>
      </c>
      <c r="M1180" s="72" t="str">
        <f>TEXT(Table157[[#This Row],[Billing_Date]],"YYYY")</f>
        <v>2025</v>
      </c>
      <c r="N1180" s="72" t="s">
        <v>49</v>
      </c>
      <c r="O1180" s="72">
        <f>IF(Table157[[#This Row],[Payment_Status]]="Paid",1,0)</f>
        <v>0</v>
      </c>
      <c r="P1180" s="72">
        <f>IF(Table157[[#This Row],[Payment_Status]]="Unpaid",1,0)</f>
        <v>1</v>
      </c>
      <c r="Q1180" s="72">
        <f>IF(Table157[[#This Row],[Payment_Status]]="Pending",1,0)</f>
        <v>0</v>
      </c>
      <c r="R1180" s="72" t="s">
        <v>38</v>
      </c>
      <c r="S1180" s="72" t="s">
        <v>44</v>
      </c>
      <c r="T1180" s="76" t="s">
        <v>51</v>
      </c>
    </row>
    <row r="1181" spans="5:20" x14ac:dyDescent="0.3">
      <c r="E1181" s="71" t="s">
        <v>2344</v>
      </c>
      <c r="F1181" s="72" t="s">
        <v>5166</v>
      </c>
      <c r="G1181" s="72" t="s">
        <v>7171</v>
      </c>
      <c r="H1181" s="72" t="s">
        <v>26</v>
      </c>
      <c r="I1181" s="72" t="s">
        <v>8030</v>
      </c>
      <c r="J1181" s="72" t="s">
        <v>8023</v>
      </c>
      <c r="K1181" s="72">
        <v>2639.13</v>
      </c>
      <c r="L1181" s="75">
        <v>45854</v>
      </c>
      <c r="M1181" s="72" t="str">
        <f>TEXT(Table157[[#This Row],[Billing_Date]],"YYYY")</f>
        <v>2025</v>
      </c>
      <c r="N1181" s="72" t="s">
        <v>49</v>
      </c>
      <c r="O1181" s="72">
        <f>IF(Table157[[#This Row],[Payment_Status]]="Paid",1,0)</f>
        <v>0</v>
      </c>
      <c r="P1181" s="72">
        <f>IF(Table157[[#This Row],[Payment_Status]]="Unpaid",1,0)</f>
        <v>1</v>
      </c>
      <c r="Q1181" s="72">
        <f>IF(Table157[[#This Row],[Payment_Status]]="Pending",1,0)</f>
        <v>0</v>
      </c>
      <c r="R1181" s="72" t="s">
        <v>38</v>
      </c>
      <c r="S1181" s="72" t="s">
        <v>39</v>
      </c>
      <c r="T1181" s="76" t="s">
        <v>45</v>
      </c>
    </row>
    <row r="1182" spans="5:20" x14ac:dyDescent="0.3">
      <c r="E1182" s="71" t="s">
        <v>2346</v>
      </c>
      <c r="F1182" s="72" t="s">
        <v>4312</v>
      </c>
      <c r="G1182" s="72" t="s">
        <v>7172</v>
      </c>
      <c r="H1182" s="72" t="s">
        <v>26</v>
      </c>
      <c r="I1182" s="72" t="s">
        <v>8029</v>
      </c>
      <c r="J1182" s="72" t="s">
        <v>8020</v>
      </c>
      <c r="K1182" s="72">
        <v>1098.52</v>
      </c>
      <c r="L1182" s="75">
        <v>45811</v>
      </c>
      <c r="M1182" s="72" t="str">
        <f>TEXT(Table157[[#This Row],[Billing_Date]],"YYYY")</f>
        <v>2025</v>
      </c>
      <c r="N1182" s="72" t="s">
        <v>28</v>
      </c>
      <c r="O1182" s="72">
        <f>IF(Table157[[#This Row],[Payment_Status]]="Paid",1,0)</f>
        <v>1</v>
      </c>
      <c r="P1182" s="72">
        <f>IF(Table157[[#This Row],[Payment_Status]]="Unpaid",1,0)</f>
        <v>0</v>
      </c>
      <c r="Q1182" s="72">
        <f>IF(Table157[[#This Row],[Payment_Status]]="Pending",1,0)</f>
        <v>0</v>
      </c>
      <c r="R1182" s="72" t="s">
        <v>50</v>
      </c>
      <c r="S1182" s="72" t="s">
        <v>30</v>
      </c>
      <c r="T1182" s="76" t="s">
        <v>63</v>
      </c>
    </row>
    <row r="1183" spans="5:20" x14ac:dyDescent="0.3">
      <c r="E1183" s="71" t="s">
        <v>2348</v>
      </c>
      <c r="F1183" s="72" t="s">
        <v>5167</v>
      </c>
      <c r="G1183" s="72" t="s">
        <v>7173</v>
      </c>
      <c r="H1183" s="72" t="s">
        <v>26</v>
      </c>
      <c r="I1183" s="72" t="s">
        <v>8028</v>
      </c>
      <c r="J1183" s="72" t="s">
        <v>8022</v>
      </c>
      <c r="K1183" s="72">
        <v>3231.39</v>
      </c>
      <c r="L1183" s="75">
        <v>45827</v>
      </c>
      <c r="M1183" s="72" t="str">
        <f>TEXT(Table157[[#This Row],[Billing_Date]],"YYYY")</f>
        <v>2025</v>
      </c>
      <c r="N1183" s="72" t="s">
        <v>37</v>
      </c>
      <c r="O1183" s="72">
        <f>IF(Table157[[#This Row],[Payment_Status]]="Paid",1,0)</f>
        <v>0</v>
      </c>
      <c r="P1183" s="72">
        <f>IF(Table157[[#This Row],[Payment_Status]]="Unpaid",1,0)</f>
        <v>0</v>
      </c>
      <c r="Q1183" s="72">
        <f>IF(Table157[[#This Row],[Payment_Status]]="Pending",1,0)</f>
        <v>1</v>
      </c>
      <c r="R1183" s="72" t="s">
        <v>43</v>
      </c>
      <c r="S1183" s="72" t="s">
        <v>44</v>
      </c>
      <c r="T1183" s="76" t="s">
        <v>85</v>
      </c>
    </row>
    <row r="1184" spans="5:20" x14ac:dyDescent="0.3">
      <c r="E1184" s="71" t="s">
        <v>2350</v>
      </c>
      <c r="F1184" s="72" t="s">
        <v>5168</v>
      </c>
      <c r="G1184" s="72" t="s">
        <v>7174</v>
      </c>
      <c r="H1184" s="72" t="s">
        <v>30</v>
      </c>
      <c r="I1184" s="72" t="s">
        <v>8031</v>
      </c>
      <c r="J1184" s="72" t="s">
        <v>8024</v>
      </c>
      <c r="K1184" s="72">
        <v>316.68</v>
      </c>
      <c r="L1184" s="75">
        <v>45682</v>
      </c>
      <c r="M1184" s="72" t="str">
        <f>TEXT(Table157[[#This Row],[Billing_Date]],"YYYY")</f>
        <v>2025</v>
      </c>
      <c r="N1184" s="72" t="s">
        <v>37</v>
      </c>
      <c r="O1184" s="72">
        <f>IF(Table157[[#This Row],[Payment_Status]]="Paid",1,0)</f>
        <v>0</v>
      </c>
      <c r="P1184" s="72">
        <f>IF(Table157[[#This Row],[Payment_Status]]="Unpaid",1,0)</f>
        <v>0</v>
      </c>
      <c r="Q1184" s="72">
        <f>IF(Table157[[#This Row],[Payment_Status]]="Pending",1,0)</f>
        <v>1</v>
      </c>
      <c r="R1184" s="72" t="s">
        <v>38</v>
      </c>
      <c r="S1184" s="72" t="s">
        <v>30</v>
      </c>
      <c r="T1184" s="76" t="s">
        <v>85</v>
      </c>
    </row>
    <row r="1185" spans="5:20" x14ac:dyDescent="0.3">
      <c r="E1185" s="71" t="s">
        <v>2353</v>
      </c>
      <c r="F1185" s="72" t="s">
        <v>5170</v>
      </c>
      <c r="G1185" s="72" t="s">
        <v>7176</v>
      </c>
      <c r="H1185" s="72" t="s">
        <v>26</v>
      </c>
      <c r="I1185" s="72" t="s">
        <v>8026</v>
      </c>
      <c r="J1185" s="72" t="s">
        <v>8021</v>
      </c>
      <c r="K1185" s="72">
        <v>2786.69</v>
      </c>
      <c r="L1185" s="75">
        <v>45745</v>
      </c>
      <c r="M1185" s="72" t="str">
        <f>TEXT(Table157[[#This Row],[Billing_Date]],"YYYY")</f>
        <v>2025</v>
      </c>
      <c r="N1185" s="72" t="s">
        <v>37</v>
      </c>
      <c r="O1185" s="72">
        <f>IF(Table157[[#This Row],[Payment_Status]]="Paid",1,0)</f>
        <v>0</v>
      </c>
      <c r="P1185" s="72">
        <f>IF(Table157[[#This Row],[Payment_Status]]="Unpaid",1,0)</f>
        <v>0</v>
      </c>
      <c r="Q1185" s="72">
        <f>IF(Table157[[#This Row],[Payment_Status]]="Pending",1,0)</f>
        <v>1</v>
      </c>
      <c r="R1185" s="72" t="s">
        <v>29</v>
      </c>
      <c r="S1185" s="72" t="s">
        <v>44</v>
      </c>
      <c r="T1185" s="76" t="s">
        <v>63</v>
      </c>
    </row>
    <row r="1186" spans="5:20" x14ac:dyDescent="0.3">
      <c r="E1186" s="71" t="s">
        <v>2355</v>
      </c>
      <c r="F1186" s="72" t="s">
        <v>5171</v>
      </c>
      <c r="G1186" s="72" t="s">
        <v>7177</v>
      </c>
      <c r="H1186" s="72" t="s">
        <v>26</v>
      </c>
      <c r="I1186" s="72" t="s">
        <v>8030</v>
      </c>
      <c r="J1186" s="72" t="s">
        <v>8023</v>
      </c>
      <c r="K1186" s="72">
        <v>1547.68</v>
      </c>
      <c r="L1186" s="75">
        <v>45723</v>
      </c>
      <c r="M1186" s="72" t="str">
        <f>TEXT(Table157[[#This Row],[Billing_Date]],"YYYY")</f>
        <v>2025</v>
      </c>
      <c r="N1186" s="72" t="s">
        <v>28</v>
      </c>
      <c r="O1186" s="72">
        <f>IF(Table157[[#This Row],[Payment_Status]]="Paid",1,0)</f>
        <v>1</v>
      </c>
      <c r="P1186" s="72">
        <f>IF(Table157[[#This Row],[Payment_Status]]="Unpaid",1,0)</f>
        <v>0</v>
      </c>
      <c r="Q1186" s="72">
        <f>IF(Table157[[#This Row],[Payment_Status]]="Pending",1,0)</f>
        <v>0</v>
      </c>
      <c r="R1186" s="72" t="s">
        <v>29</v>
      </c>
      <c r="S1186" s="72" t="s">
        <v>44</v>
      </c>
      <c r="T1186" s="76" t="s">
        <v>85</v>
      </c>
    </row>
    <row r="1187" spans="5:20" x14ac:dyDescent="0.3">
      <c r="E1187" s="71" t="s">
        <v>2357</v>
      </c>
      <c r="F1187" s="72" t="s">
        <v>5172</v>
      </c>
      <c r="G1187" s="72" t="s">
        <v>7178</v>
      </c>
      <c r="H1187" s="72" t="s">
        <v>30</v>
      </c>
      <c r="I1187" s="72" t="s">
        <v>8026</v>
      </c>
      <c r="J1187" s="72" t="s">
        <v>8021</v>
      </c>
      <c r="K1187" s="72">
        <v>2474.23</v>
      </c>
      <c r="L1187" s="75">
        <v>45849</v>
      </c>
      <c r="M1187" s="72" t="str">
        <f>TEXT(Table157[[#This Row],[Billing_Date]],"YYYY")</f>
        <v>2025</v>
      </c>
      <c r="N1187" s="72" t="s">
        <v>49</v>
      </c>
      <c r="O1187" s="72">
        <f>IF(Table157[[#This Row],[Payment_Status]]="Paid",1,0)</f>
        <v>0</v>
      </c>
      <c r="P1187" s="72">
        <f>IF(Table157[[#This Row],[Payment_Status]]="Unpaid",1,0)</f>
        <v>1</v>
      </c>
      <c r="Q1187" s="72">
        <f>IF(Table157[[#This Row],[Payment_Status]]="Pending",1,0)</f>
        <v>0</v>
      </c>
      <c r="R1187" s="72" t="s">
        <v>43</v>
      </c>
      <c r="S1187" s="72" t="s">
        <v>39</v>
      </c>
      <c r="T1187" s="76" t="s">
        <v>63</v>
      </c>
    </row>
    <row r="1188" spans="5:20" x14ac:dyDescent="0.3">
      <c r="E1188" s="71" t="s">
        <v>2359</v>
      </c>
      <c r="F1188" s="72" t="s">
        <v>5173</v>
      </c>
      <c r="G1188" s="72" t="s">
        <v>7179</v>
      </c>
      <c r="H1188" s="72" t="s">
        <v>26</v>
      </c>
      <c r="I1188" s="72" t="s">
        <v>8030</v>
      </c>
      <c r="J1188" s="72" t="s">
        <v>8023</v>
      </c>
      <c r="K1188" s="72">
        <v>1325.52</v>
      </c>
      <c r="L1188" s="75">
        <v>45854</v>
      </c>
      <c r="M1188" s="72" t="str">
        <f>TEXT(Table157[[#This Row],[Billing_Date]],"YYYY")</f>
        <v>2025</v>
      </c>
      <c r="N1188" s="72" t="s">
        <v>49</v>
      </c>
      <c r="O1188" s="72">
        <f>IF(Table157[[#This Row],[Payment_Status]]="Paid",1,0)</f>
        <v>0</v>
      </c>
      <c r="P1188" s="72">
        <f>IF(Table157[[#This Row],[Payment_Status]]="Unpaid",1,0)</f>
        <v>1</v>
      </c>
      <c r="Q1188" s="72">
        <f>IF(Table157[[#This Row],[Payment_Status]]="Pending",1,0)</f>
        <v>0</v>
      </c>
      <c r="R1188" s="72" t="s">
        <v>29</v>
      </c>
      <c r="S1188" s="72" t="s">
        <v>30</v>
      </c>
      <c r="T1188" s="76" t="s">
        <v>45</v>
      </c>
    </row>
    <row r="1189" spans="5:20" x14ac:dyDescent="0.3">
      <c r="E1189" s="71" t="s">
        <v>2361</v>
      </c>
      <c r="F1189" s="72" t="s">
        <v>5174</v>
      </c>
      <c r="G1189" s="72" t="s">
        <v>7180</v>
      </c>
      <c r="H1189" s="72" t="s">
        <v>26</v>
      </c>
      <c r="I1189" s="72" t="s">
        <v>8030</v>
      </c>
      <c r="J1189" s="72" t="s">
        <v>8023</v>
      </c>
      <c r="K1189" s="72">
        <v>494.22</v>
      </c>
      <c r="L1189" s="75">
        <v>45836</v>
      </c>
      <c r="M1189" s="72" t="str">
        <f>TEXT(Table157[[#This Row],[Billing_Date]],"YYYY")</f>
        <v>2025</v>
      </c>
      <c r="N1189" s="72" t="s">
        <v>37</v>
      </c>
      <c r="O1189" s="72">
        <f>IF(Table157[[#This Row],[Payment_Status]]="Paid",1,0)</f>
        <v>0</v>
      </c>
      <c r="P1189" s="72">
        <f>IF(Table157[[#This Row],[Payment_Status]]="Unpaid",1,0)</f>
        <v>0</v>
      </c>
      <c r="Q1189" s="72">
        <f>IF(Table157[[#This Row],[Payment_Status]]="Pending",1,0)</f>
        <v>1</v>
      </c>
      <c r="R1189" s="72" t="s">
        <v>50</v>
      </c>
      <c r="S1189" s="72" t="s">
        <v>30</v>
      </c>
      <c r="T1189" s="76" t="s">
        <v>63</v>
      </c>
    </row>
    <row r="1190" spans="5:20" x14ac:dyDescent="0.3">
      <c r="E1190" s="71" t="s">
        <v>2363</v>
      </c>
      <c r="F1190" s="72" t="s">
        <v>5175</v>
      </c>
      <c r="G1190" s="72" t="s">
        <v>7181</v>
      </c>
      <c r="H1190" s="72" t="s">
        <v>35</v>
      </c>
      <c r="I1190" s="72" t="s">
        <v>8026</v>
      </c>
      <c r="J1190" s="72" t="s">
        <v>8021</v>
      </c>
      <c r="K1190" s="72">
        <v>2854.88</v>
      </c>
      <c r="L1190" s="75">
        <v>45836</v>
      </c>
      <c r="M1190" s="72" t="str">
        <f>TEXT(Table157[[#This Row],[Billing_Date]],"YYYY")</f>
        <v>2025</v>
      </c>
      <c r="N1190" s="72" t="s">
        <v>28</v>
      </c>
      <c r="O1190" s="72">
        <f>IF(Table157[[#This Row],[Payment_Status]]="Paid",1,0)</f>
        <v>1</v>
      </c>
      <c r="P1190" s="72">
        <f>IF(Table157[[#This Row],[Payment_Status]]="Unpaid",1,0)</f>
        <v>0</v>
      </c>
      <c r="Q1190" s="72">
        <f>IF(Table157[[#This Row],[Payment_Status]]="Pending",1,0)</f>
        <v>0</v>
      </c>
      <c r="R1190" s="72" t="s">
        <v>50</v>
      </c>
      <c r="S1190" s="72" t="s">
        <v>39</v>
      </c>
      <c r="T1190" s="76" t="s">
        <v>63</v>
      </c>
    </row>
    <row r="1191" spans="5:20" x14ac:dyDescent="0.3">
      <c r="E1191" s="71" t="s">
        <v>2365</v>
      </c>
      <c r="F1191" s="72" t="s">
        <v>5176</v>
      </c>
      <c r="G1191" s="72" t="s">
        <v>7182</v>
      </c>
      <c r="H1191" s="72" t="s">
        <v>35</v>
      </c>
      <c r="I1191" s="72" t="s">
        <v>8026</v>
      </c>
      <c r="J1191" s="72" t="s">
        <v>8021</v>
      </c>
      <c r="K1191" s="72">
        <v>2278.38</v>
      </c>
      <c r="L1191" s="75">
        <v>45649</v>
      </c>
      <c r="M1191" s="72" t="str">
        <f>TEXT(Table157[[#This Row],[Billing_Date]],"YYYY")</f>
        <v>2024</v>
      </c>
      <c r="N1191" s="72" t="s">
        <v>37</v>
      </c>
      <c r="O1191" s="72">
        <f>IF(Table157[[#This Row],[Payment_Status]]="Paid",1,0)</f>
        <v>0</v>
      </c>
      <c r="P1191" s="72">
        <f>IF(Table157[[#This Row],[Payment_Status]]="Unpaid",1,0)</f>
        <v>0</v>
      </c>
      <c r="Q1191" s="72">
        <f>IF(Table157[[#This Row],[Payment_Status]]="Pending",1,0)</f>
        <v>1</v>
      </c>
      <c r="R1191" s="72" t="s">
        <v>29</v>
      </c>
      <c r="S1191" s="72" t="s">
        <v>44</v>
      </c>
      <c r="T1191" s="76" t="s">
        <v>85</v>
      </c>
    </row>
    <row r="1192" spans="5:20" x14ac:dyDescent="0.3">
      <c r="E1192" s="71" t="s">
        <v>2367</v>
      </c>
      <c r="F1192" s="72" t="s">
        <v>5177</v>
      </c>
      <c r="G1192" s="72" t="s">
        <v>7183</v>
      </c>
      <c r="H1192" s="72" t="s">
        <v>30</v>
      </c>
      <c r="I1192" s="72" t="s">
        <v>8027</v>
      </c>
      <c r="J1192" s="72" t="s">
        <v>8022</v>
      </c>
      <c r="K1192" s="72">
        <v>272.91000000000003</v>
      </c>
      <c r="L1192" s="75">
        <v>45782</v>
      </c>
      <c r="M1192" s="72" t="str">
        <f>TEXT(Table157[[#This Row],[Billing_Date]],"YYYY")</f>
        <v>2025</v>
      </c>
      <c r="N1192" s="72" t="s">
        <v>28</v>
      </c>
      <c r="O1192" s="72">
        <f>IF(Table157[[#This Row],[Payment_Status]]="Paid",1,0)</f>
        <v>1</v>
      </c>
      <c r="P1192" s="72">
        <f>IF(Table157[[#This Row],[Payment_Status]]="Unpaid",1,0)</f>
        <v>0</v>
      </c>
      <c r="Q1192" s="72">
        <f>IF(Table157[[#This Row],[Payment_Status]]="Pending",1,0)</f>
        <v>0</v>
      </c>
      <c r="R1192" s="72" t="s">
        <v>58</v>
      </c>
      <c r="S1192" s="72" t="s">
        <v>30</v>
      </c>
      <c r="T1192" s="76" t="s">
        <v>51</v>
      </c>
    </row>
    <row r="1193" spans="5:20" x14ac:dyDescent="0.3">
      <c r="E1193" s="71" t="s">
        <v>432</v>
      </c>
      <c r="F1193" s="72" t="s">
        <v>5178</v>
      </c>
      <c r="G1193" s="72" t="s">
        <v>7184</v>
      </c>
      <c r="H1193" s="72" t="s">
        <v>35</v>
      </c>
      <c r="I1193" s="72" t="s">
        <v>8026</v>
      </c>
      <c r="J1193" s="72" t="s">
        <v>8021</v>
      </c>
      <c r="K1193" s="72">
        <v>1866.13</v>
      </c>
      <c r="L1193" s="75">
        <v>45633</v>
      </c>
      <c r="M1193" s="72" t="str">
        <f>TEXT(Table157[[#This Row],[Billing_Date]],"YYYY")</f>
        <v>2024</v>
      </c>
      <c r="N1193" s="72" t="s">
        <v>49</v>
      </c>
      <c r="O1193" s="72">
        <f>IF(Table157[[#This Row],[Payment_Status]]="Paid",1,0)</f>
        <v>0</v>
      </c>
      <c r="P1193" s="72">
        <f>IF(Table157[[#This Row],[Payment_Status]]="Unpaid",1,0)</f>
        <v>1</v>
      </c>
      <c r="Q1193" s="72">
        <f>IF(Table157[[#This Row],[Payment_Status]]="Pending",1,0)</f>
        <v>0</v>
      </c>
      <c r="R1193" s="72" t="s">
        <v>38</v>
      </c>
      <c r="S1193" s="72" t="s">
        <v>30</v>
      </c>
      <c r="T1193" s="76" t="s">
        <v>45</v>
      </c>
    </row>
    <row r="1194" spans="5:20" x14ac:dyDescent="0.3">
      <c r="E1194" s="71" t="s">
        <v>2371</v>
      </c>
      <c r="F1194" s="72" t="s">
        <v>5179</v>
      </c>
      <c r="G1194" s="72" t="s">
        <v>7185</v>
      </c>
      <c r="H1194" s="72" t="s">
        <v>30</v>
      </c>
      <c r="I1194" s="72" t="s">
        <v>8027</v>
      </c>
      <c r="J1194" s="72" t="s">
        <v>8022</v>
      </c>
      <c r="K1194" s="72">
        <v>594.6</v>
      </c>
      <c r="L1194" s="75">
        <v>45822</v>
      </c>
      <c r="M1194" s="72" t="str">
        <f>TEXT(Table157[[#This Row],[Billing_Date]],"YYYY")</f>
        <v>2025</v>
      </c>
      <c r="N1194" s="72" t="s">
        <v>37</v>
      </c>
      <c r="O1194" s="72">
        <f>IF(Table157[[#This Row],[Payment_Status]]="Paid",1,0)</f>
        <v>0</v>
      </c>
      <c r="P1194" s="72">
        <f>IF(Table157[[#This Row],[Payment_Status]]="Unpaid",1,0)</f>
        <v>0</v>
      </c>
      <c r="Q1194" s="72">
        <f>IF(Table157[[#This Row],[Payment_Status]]="Pending",1,0)</f>
        <v>1</v>
      </c>
      <c r="R1194" s="72" t="s">
        <v>29</v>
      </c>
      <c r="S1194" s="72" t="s">
        <v>44</v>
      </c>
      <c r="T1194" s="76" t="s">
        <v>31</v>
      </c>
    </row>
    <row r="1195" spans="5:20" x14ac:dyDescent="0.3">
      <c r="E1195" s="71" t="s">
        <v>2373</v>
      </c>
      <c r="F1195" s="72" t="s">
        <v>5180</v>
      </c>
      <c r="G1195" s="72" t="s">
        <v>7186</v>
      </c>
      <c r="H1195" s="72" t="s">
        <v>35</v>
      </c>
      <c r="I1195" s="72" t="s">
        <v>8028</v>
      </c>
      <c r="J1195" s="72" t="s">
        <v>8022</v>
      </c>
      <c r="K1195" s="72">
        <v>1794.74</v>
      </c>
      <c r="L1195" s="75">
        <v>45593</v>
      </c>
      <c r="M1195" s="72" t="str">
        <f>TEXT(Table157[[#This Row],[Billing_Date]],"YYYY")</f>
        <v>2024</v>
      </c>
      <c r="N1195" s="72" t="s">
        <v>37</v>
      </c>
      <c r="O1195" s="72">
        <f>IF(Table157[[#This Row],[Payment_Status]]="Paid",1,0)</f>
        <v>0</v>
      </c>
      <c r="P1195" s="72">
        <f>IF(Table157[[#This Row],[Payment_Status]]="Unpaid",1,0)</f>
        <v>0</v>
      </c>
      <c r="Q1195" s="72">
        <f>IF(Table157[[#This Row],[Payment_Status]]="Pending",1,0)</f>
        <v>1</v>
      </c>
      <c r="R1195" s="72" t="s">
        <v>29</v>
      </c>
      <c r="S1195" s="72" t="s">
        <v>44</v>
      </c>
      <c r="T1195" s="76" t="s">
        <v>45</v>
      </c>
    </row>
    <row r="1196" spans="5:20" x14ac:dyDescent="0.3">
      <c r="E1196" s="71" t="s">
        <v>2375</v>
      </c>
      <c r="F1196" s="72" t="s">
        <v>5181</v>
      </c>
      <c r="G1196" s="72" t="s">
        <v>7187</v>
      </c>
      <c r="H1196" s="72" t="s">
        <v>35</v>
      </c>
      <c r="I1196" s="72" t="s">
        <v>8027</v>
      </c>
      <c r="J1196" s="72" t="s">
        <v>8022</v>
      </c>
      <c r="K1196" s="72">
        <v>1400.98</v>
      </c>
      <c r="L1196" s="75">
        <v>45819</v>
      </c>
      <c r="M1196" s="72" t="str">
        <f>TEXT(Table157[[#This Row],[Billing_Date]],"YYYY")</f>
        <v>2025</v>
      </c>
      <c r="N1196" s="72" t="s">
        <v>37</v>
      </c>
      <c r="O1196" s="72">
        <f>IF(Table157[[#This Row],[Payment_Status]]="Paid",1,0)</f>
        <v>0</v>
      </c>
      <c r="P1196" s="72">
        <f>IF(Table157[[#This Row],[Payment_Status]]="Unpaid",1,0)</f>
        <v>0</v>
      </c>
      <c r="Q1196" s="72">
        <f>IF(Table157[[#This Row],[Payment_Status]]="Pending",1,0)</f>
        <v>1</v>
      </c>
      <c r="R1196" s="72" t="s">
        <v>43</v>
      </c>
      <c r="S1196" s="72" t="s">
        <v>39</v>
      </c>
      <c r="T1196" s="76" t="s">
        <v>31</v>
      </c>
    </row>
    <row r="1197" spans="5:20" x14ac:dyDescent="0.3">
      <c r="E1197" s="71" t="s">
        <v>3212</v>
      </c>
      <c r="F1197" s="72" t="s">
        <v>5182</v>
      </c>
      <c r="G1197" s="72" t="s">
        <v>7188</v>
      </c>
      <c r="H1197" s="72" t="s">
        <v>35</v>
      </c>
      <c r="I1197" s="72" t="s">
        <v>8030</v>
      </c>
      <c r="J1197" s="72" t="s">
        <v>8023</v>
      </c>
      <c r="K1197" s="72">
        <v>2448.8200000000002</v>
      </c>
      <c r="L1197" s="75">
        <v>45745</v>
      </c>
      <c r="M1197" s="72" t="str">
        <f>TEXT(Table157[[#This Row],[Billing_Date]],"YYYY")</f>
        <v>2025</v>
      </c>
      <c r="N1197" s="72" t="s">
        <v>28</v>
      </c>
      <c r="O1197" s="72">
        <f>IF(Table157[[#This Row],[Payment_Status]]="Paid",1,0)</f>
        <v>1</v>
      </c>
      <c r="P1197" s="72">
        <f>IF(Table157[[#This Row],[Payment_Status]]="Unpaid",1,0)</f>
        <v>0</v>
      </c>
      <c r="Q1197" s="72">
        <f>IF(Table157[[#This Row],[Payment_Status]]="Pending",1,0)</f>
        <v>0</v>
      </c>
      <c r="R1197" s="72" t="s">
        <v>29</v>
      </c>
      <c r="S1197" s="72" t="s">
        <v>39</v>
      </c>
      <c r="T1197" s="76" t="s">
        <v>85</v>
      </c>
    </row>
    <row r="1198" spans="5:20" x14ac:dyDescent="0.3">
      <c r="E1198" s="71" t="s">
        <v>2379</v>
      </c>
      <c r="F1198" s="72" t="s">
        <v>5183</v>
      </c>
      <c r="G1198" s="72" t="s">
        <v>7189</v>
      </c>
      <c r="H1198" s="72" t="s">
        <v>26</v>
      </c>
      <c r="I1198" s="72" t="s">
        <v>8030</v>
      </c>
      <c r="J1198" s="72" t="s">
        <v>8023</v>
      </c>
      <c r="K1198" s="72">
        <v>2331.92</v>
      </c>
      <c r="L1198" s="75">
        <v>45859</v>
      </c>
      <c r="M1198" s="72" t="str">
        <f>TEXT(Table157[[#This Row],[Billing_Date]],"YYYY")</f>
        <v>2025</v>
      </c>
      <c r="N1198" s="72" t="s">
        <v>28</v>
      </c>
      <c r="O1198" s="72">
        <f>IF(Table157[[#This Row],[Payment_Status]]="Paid",1,0)</f>
        <v>1</v>
      </c>
      <c r="P1198" s="72">
        <f>IF(Table157[[#This Row],[Payment_Status]]="Unpaid",1,0)</f>
        <v>0</v>
      </c>
      <c r="Q1198" s="72">
        <f>IF(Table157[[#This Row],[Payment_Status]]="Pending",1,0)</f>
        <v>0</v>
      </c>
      <c r="R1198" s="72" t="s">
        <v>50</v>
      </c>
      <c r="S1198" s="72" t="s">
        <v>44</v>
      </c>
      <c r="T1198" s="76" t="s">
        <v>51</v>
      </c>
    </row>
    <row r="1199" spans="5:20" x14ac:dyDescent="0.3">
      <c r="E1199" s="71" t="s">
        <v>2381</v>
      </c>
      <c r="F1199" s="72" t="s">
        <v>5184</v>
      </c>
      <c r="G1199" s="72" t="s">
        <v>7190</v>
      </c>
      <c r="H1199" s="72" t="s">
        <v>26</v>
      </c>
      <c r="I1199" s="72" t="s">
        <v>8026</v>
      </c>
      <c r="J1199" s="72" t="s">
        <v>8021</v>
      </c>
      <c r="K1199" s="72">
        <v>2036.13</v>
      </c>
      <c r="L1199" s="75">
        <v>45834</v>
      </c>
      <c r="M1199" s="72" t="str">
        <f>TEXT(Table157[[#This Row],[Billing_Date]],"YYYY")</f>
        <v>2025</v>
      </c>
      <c r="N1199" s="72" t="s">
        <v>49</v>
      </c>
      <c r="O1199" s="72">
        <f>IF(Table157[[#This Row],[Payment_Status]]="Paid",1,0)</f>
        <v>0</v>
      </c>
      <c r="P1199" s="72">
        <f>IF(Table157[[#This Row],[Payment_Status]]="Unpaid",1,0)</f>
        <v>1</v>
      </c>
      <c r="Q1199" s="72">
        <f>IF(Table157[[#This Row],[Payment_Status]]="Pending",1,0)</f>
        <v>0</v>
      </c>
      <c r="R1199" s="72" t="s">
        <v>38</v>
      </c>
      <c r="S1199" s="72" t="s">
        <v>39</v>
      </c>
      <c r="T1199" s="76" t="s">
        <v>51</v>
      </c>
    </row>
    <row r="1200" spans="5:20" x14ac:dyDescent="0.3">
      <c r="E1200" s="71" t="s">
        <v>2383</v>
      </c>
      <c r="F1200" s="72" t="s">
        <v>5185</v>
      </c>
      <c r="G1200" s="72" t="s">
        <v>7191</v>
      </c>
      <c r="H1200" s="72" t="s">
        <v>30</v>
      </c>
      <c r="I1200" s="72" t="s">
        <v>8030</v>
      </c>
      <c r="J1200" s="72" t="s">
        <v>8023</v>
      </c>
      <c r="K1200" s="72">
        <v>1657.36</v>
      </c>
      <c r="L1200" s="75">
        <v>45573</v>
      </c>
      <c r="M1200" s="72" t="str">
        <f>TEXT(Table157[[#This Row],[Billing_Date]],"YYYY")</f>
        <v>2024</v>
      </c>
      <c r="N1200" s="72" t="s">
        <v>49</v>
      </c>
      <c r="O1200" s="72">
        <f>IF(Table157[[#This Row],[Payment_Status]]="Paid",1,0)</f>
        <v>0</v>
      </c>
      <c r="P1200" s="72">
        <f>IF(Table157[[#This Row],[Payment_Status]]="Unpaid",1,0)</f>
        <v>1</v>
      </c>
      <c r="Q1200" s="72">
        <f>IF(Table157[[#This Row],[Payment_Status]]="Pending",1,0)</f>
        <v>0</v>
      </c>
      <c r="R1200" s="72" t="s">
        <v>38</v>
      </c>
      <c r="S1200" s="72" t="s">
        <v>30</v>
      </c>
      <c r="T1200" s="76" t="s">
        <v>85</v>
      </c>
    </row>
    <row r="1201" spans="5:20" x14ac:dyDescent="0.3">
      <c r="E1201" s="71" t="s">
        <v>2385</v>
      </c>
      <c r="F1201" s="72" t="s">
        <v>5186</v>
      </c>
      <c r="G1201" s="72" t="s">
        <v>7192</v>
      </c>
      <c r="H1201" s="72" t="s">
        <v>26</v>
      </c>
      <c r="I1201" s="72" t="s">
        <v>8026</v>
      </c>
      <c r="J1201" s="72" t="s">
        <v>8021</v>
      </c>
      <c r="K1201" s="72">
        <v>2082.9499999999998</v>
      </c>
      <c r="L1201" s="75">
        <v>45742</v>
      </c>
      <c r="M1201" s="72" t="str">
        <f>TEXT(Table157[[#This Row],[Billing_Date]],"YYYY")</f>
        <v>2025</v>
      </c>
      <c r="N1201" s="72" t="s">
        <v>49</v>
      </c>
      <c r="O1201" s="72">
        <f>IF(Table157[[#This Row],[Payment_Status]]="Paid",1,0)</f>
        <v>0</v>
      </c>
      <c r="P1201" s="72">
        <f>IF(Table157[[#This Row],[Payment_Status]]="Unpaid",1,0)</f>
        <v>1</v>
      </c>
      <c r="Q1201" s="72">
        <f>IF(Table157[[#This Row],[Payment_Status]]="Pending",1,0)</f>
        <v>0</v>
      </c>
      <c r="R1201" s="72" t="s">
        <v>58</v>
      </c>
      <c r="S1201" s="72" t="s">
        <v>30</v>
      </c>
      <c r="T1201" s="76" t="s">
        <v>45</v>
      </c>
    </row>
    <row r="1202" spans="5:20" x14ac:dyDescent="0.3">
      <c r="E1202" s="71" t="s">
        <v>2387</v>
      </c>
      <c r="F1202" s="72" t="s">
        <v>5187</v>
      </c>
      <c r="G1202" s="72" t="s">
        <v>7193</v>
      </c>
      <c r="H1202" s="72" t="s">
        <v>26</v>
      </c>
      <c r="I1202" s="72" t="s">
        <v>8030</v>
      </c>
      <c r="J1202" s="72" t="s">
        <v>8023</v>
      </c>
      <c r="K1202" s="72">
        <v>2167.4</v>
      </c>
      <c r="L1202" s="75">
        <v>45812</v>
      </c>
      <c r="M1202" s="72" t="str">
        <f>TEXT(Table157[[#This Row],[Billing_Date]],"YYYY")</f>
        <v>2025</v>
      </c>
      <c r="N1202" s="72" t="s">
        <v>49</v>
      </c>
      <c r="O1202" s="72">
        <f>IF(Table157[[#This Row],[Payment_Status]]="Paid",1,0)</f>
        <v>0</v>
      </c>
      <c r="P1202" s="72">
        <f>IF(Table157[[#This Row],[Payment_Status]]="Unpaid",1,0)</f>
        <v>1</v>
      </c>
      <c r="Q1202" s="72">
        <f>IF(Table157[[#This Row],[Payment_Status]]="Pending",1,0)</f>
        <v>0</v>
      </c>
      <c r="R1202" s="72" t="s">
        <v>58</v>
      </c>
      <c r="S1202" s="72" t="s">
        <v>39</v>
      </c>
      <c r="T1202" s="76" t="s">
        <v>51</v>
      </c>
    </row>
    <row r="1203" spans="5:20" x14ac:dyDescent="0.3">
      <c r="E1203" s="71" t="s">
        <v>2389</v>
      </c>
      <c r="F1203" s="72" t="s">
        <v>5188</v>
      </c>
      <c r="G1203" s="72" t="s">
        <v>7194</v>
      </c>
      <c r="H1203" s="72" t="s">
        <v>35</v>
      </c>
      <c r="I1203" s="72" t="s">
        <v>8031</v>
      </c>
      <c r="J1203" s="72" t="s">
        <v>8024</v>
      </c>
      <c r="K1203" s="72">
        <v>882.63</v>
      </c>
      <c r="L1203" s="75">
        <v>45600</v>
      </c>
      <c r="M1203" s="72" t="str">
        <f>TEXT(Table157[[#This Row],[Billing_Date]],"YYYY")</f>
        <v>2024</v>
      </c>
      <c r="N1203" s="72" t="s">
        <v>28</v>
      </c>
      <c r="O1203" s="72">
        <f>IF(Table157[[#This Row],[Payment_Status]]="Paid",1,0)</f>
        <v>1</v>
      </c>
      <c r="P1203" s="72">
        <f>IF(Table157[[#This Row],[Payment_Status]]="Unpaid",1,0)</f>
        <v>0</v>
      </c>
      <c r="Q1203" s="72">
        <f>IF(Table157[[#This Row],[Payment_Status]]="Pending",1,0)</f>
        <v>0</v>
      </c>
      <c r="R1203" s="72" t="s">
        <v>58</v>
      </c>
      <c r="S1203" s="72" t="s">
        <v>30</v>
      </c>
      <c r="T1203" s="76" t="s">
        <v>31</v>
      </c>
    </row>
    <row r="1204" spans="5:20" x14ac:dyDescent="0.3">
      <c r="E1204" s="71" t="s">
        <v>2391</v>
      </c>
      <c r="F1204" s="72" t="s">
        <v>5189</v>
      </c>
      <c r="G1204" s="72" t="s">
        <v>7195</v>
      </c>
      <c r="H1204" s="72" t="s">
        <v>26</v>
      </c>
      <c r="I1204" s="72" t="s">
        <v>8031</v>
      </c>
      <c r="J1204" s="72" t="s">
        <v>8024</v>
      </c>
      <c r="K1204" s="72">
        <v>2499.42</v>
      </c>
      <c r="L1204" s="75">
        <v>45801</v>
      </c>
      <c r="M1204" s="72" t="str">
        <f>TEXT(Table157[[#This Row],[Billing_Date]],"YYYY")</f>
        <v>2025</v>
      </c>
      <c r="N1204" s="72" t="s">
        <v>37</v>
      </c>
      <c r="O1204" s="72">
        <f>IF(Table157[[#This Row],[Payment_Status]]="Paid",1,0)</f>
        <v>0</v>
      </c>
      <c r="P1204" s="72">
        <f>IF(Table157[[#This Row],[Payment_Status]]="Unpaid",1,0)</f>
        <v>0</v>
      </c>
      <c r="Q1204" s="72">
        <f>IF(Table157[[#This Row],[Payment_Status]]="Pending",1,0)</f>
        <v>1</v>
      </c>
      <c r="R1204" s="72" t="s">
        <v>29</v>
      </c>
      <c r="S1204" s="72" t="s">
        <v>44</v>
      </c>
      <c r="T1204" s="76" t="s">
        <v>31</v>
      </c>
    </row>
    <row r="1205" spans="5:20" x14ac:dyDescent="0.3">
      <c r="E1205" s="71" t="s">
        <v>2393</v>
      </c>
      <c r="F1205" s="72" t="s">
        <v>5190</v>
      </c>
      <c r="G1205" s="72" t="s">
        <v>7196</v>
      </c>
      <c r="H1205" s="72" t="s">
        <v>35</v>
      </c>
      <c r="I1205" s="72" t="s">
        <v>8026</v>
      </c>
      <c r="J1205" s="72" t="s">
        <v>8021</v>
      </c>
      <c r="K1205" s="72">
        <v>1716.69</v>
      </c>
      <c r="L1205" s="75">
        <v>45676</v>
      </c>
      <c r="M1205" s="72" t="str">
        <f>TEXT(Table157[[#This Row],[Billing_Date]],"YYYY")</f>
        <v>2025</v>
      </c>
      <c r="N1205" s="72" t="s">
        <v>49</v>
      </c>
      <c r="O1205" s="72">
        <f>IF(Table157[[#This Row],[Payment_Status]]="Paid",1,0)</f>
        <v>0</v>
      </c>
      <c r="P1205" s="72">
        <f>IF(Table157[[#This Row],[Payment_Status]]="Unpaid",1,0)</f>
        <v>1</v>
      </c>
      <c r="Q1205" s="72">
        <f>IF(Table157[[#This Row],[Payment_Status]]="Pending",1,0)</f>
        <v>0</v>
      </c>
      <c r="R1205" s="72" t="s">
        <v>43</v>
      </c>
      <c r="S1205" s="72" t="s">
        <v>30</v>
      </c>
      <c r="T1205" s="76" t="s">
        <v>31</v>
      </c>
    </row>
    <row r="1206" spans="5:20" x14ac:dyDescent="0.3">
      <c r="E1206" s="71" t="s">
        <v>2395</v>
      </c>
      <c r="F1206" s="72" t="s">
        <v>5191</v>
      </c>
      <c r="G1206" s="72" t="s">
        <v>7197</v>
      </c>
      <c r="H1206" s="72" t="s">
        <v>26</v>
      </c>
      <c r="I1206" s="72" t="s">
        <v>8030</v>
      </c>
      <c r="J1206" s="72" t="s">
        <v>8023</v>
      </c>
      <c r="K1206" s="72">
        <v>2147.1999999999998</v>
      </c>
      <c r="L1206" s="75">
        <v>45716</v>
      </c>
      <c r="M1206" s="72" t="str">
        <f>TEXT(Table157[[#This Row],[Billing_Date]],"YYYY")</f>
        <v>2025</v>
      </c>
      <c r="N1206" s="72" t="s">
        <v>37</v>
      </c>
      <c r="O1206" s="72">
        <f>IF(Table157[[#This Row],[Payment_Status]]="Paid",1,0)</f>
        <v>0</v>
      </c>
      <c r="P1206" s="72">
        <f>IF(Table157[[#This Row],[Payment_Status]]="Unpaid",1,0)</f>
        <v>0</v>
      </c>
      <c r="Q1206" s="72">
        <f>IF(Table157[[#This Row],[Payment_Status]]="Pending",1,0)</f>
        <v>1</v>
      </c>
      <c r="R1206" s="72" t="s">
        <v>38</v>
      </c>
      <c r="S1206" s="72" t="s">
        <v>30</v>
      </c>
      <c r="T1206" s="76" t="s">
        <v>31</v>
      </c>
    </row>
    <row r="1207" spans="5:20" x14ac:dyDescent="0.3">
      <c r="E1207" s="71" t="s">
        <v>2397</v>
      </c>
      <c r="F1207" s="72" t="s">
        <v>5192</v>
      </c>
      <c r="G1207" s="72" t="s">
        <v>7198</v>
      </c>
      <c r="H1207" s="72" t="s">
        <v>26</v>
      </c>
      <c r="I1207" s="72" t="s">
        <v>8030</v>
      </c>
      <c r="J1207" s="72" t="s">
        <v>8023</v>
      </c>
      <c r="K1207" s="72">
        <v>604.46</v>
      </c>
      <c r="L1207" s="75">
        <v>45701</v>
      </c>
      <c r="M1207" s="72" t="str">
        <f>TEXT(Table157[[#This Row],[Billing_Date]],"YYYY")</f>
        <v>2025</v>
      </c>
      <c r="N1207" s="72" t="s">
        <v>37</v>
      </c>
      <c r="O1207" s="72">
        <f>IF(Table157[[#This Row],[Payment_Status]]="Paid",1,0)</f>
        <v>0</v>
      </c>
      <c r="P1207" s="72">
        <f>IF(Table157[[#This Row],[Payment_Status]]="Unpaid",1,0)</f>
        <v>0</v>
      </c>
      <c r="Q1207" s="72">
        <f>IF(Table157[[#This Row],[Payment_Status]]="Pending",1,0)</f>
        <v>1</v>
      </c>
      <c r="R1207" s="72" t="s">
        <v>38</v>
      </c>
      <c r="S1207" s="72" t="s">
        <v>44</v>
      </c>
      <c r="T1207" s="76" t="s">
        <v>45</v>
      </c>
    </row>
    <row r="1208" spans="5:20" x14ac:dyDescent="0.3">
      <c r="E1208" s="71" t="s">
        <v>2399</v>
      </c>
      <c r="F1208" s="72" t="s">
        <v>5193</v>
      </c>
      <c r="G1208" s="72" t="s">
        <v>7199</v>
      </c>
      <c r="H1208" s="72" t="s">
        <v>35</v>
      </c>
      <c r="I1208" s="72" t="s">
        <v>8027</v>
      </c>
      <c r="J1208" s="72" t="s">
        <v>8022</v>
      </c>
      <c r="K1208" s="72">
        <v>505.79</v>
      </c>
      <c r="L1208" s="75">
        <v>45525</v>
      </c>
      <c r="M1208" s="72" t="str">
        <f>TEXT(Table157[[#This Row],[Billing_Date]],"YYYY")</f>
        <v>2024</v>
      </c>
      <c r="N1208" s="72" t="s">
        <v>28</v>
      </c>
      <c r="O1208" s="72">
        <f>IF(Table157[[#This Row],[Payment_Status]]="Paid",1,0)</f>
        <v>1</v>
      </c>
      <c r="P1208" s="72">
        <f>IF(Table157[[#This Row],[Payment_Status]]="Unpaid",1,0)</f>
        <v>0</v>
      </c>
      <c r="Q1208" s="72">
        <f>IF(Table157[[#This Row],[Payment_Status]]="Pending",1,0)</f>
        <v>0</v>
      </c>
      <c r="R1208" s="72" t="s">
        <v>29</v>
      </c>
      <c r="S1208" s="72" t="s">
        <v>30</v>
      </c>
      <c r="T1208" s="76" t="s">
        <v>63</v>
      </c>
    </row>
    <row r="1209" spans="5:20" x14ac:dyDescent="0.3">
      <c r="E1209" s="71" t="s">
        <v>214</v>
      </c>
      <c r="F1209" s="72" t="s">
        <v>5194</v>
      </c>
      <c r="G1209" s="72" t="s">
        <v>7200</v>
      </c>
      <c r="H1209" s="72" t="s">
        <v>35</v>
      </c>
      <c r="I1209" s="72" t="s">
        <v>8029</v>
      </c>
      <c r="J1209" s="72" t="s">
        <v>8020</v>
      </c>
      <c r="K1209" s="72">
        <v>2048.8200000000002</v>
      </c>
      <c r="L1209" s="75">
        <v>45750</v>
      </c>
      <c r="M1209" s="72" t="str">
        <f>TEXT(Table157[[#This Row],[Billing_Date]],"YYYY")</f>
        <v>2025</v>
      </c>
      <c r="N1209" s="72" t="s">
        <v>49</v>
      </c>
      <c r="O1209" s="72">
        <f>IF(Table157[[#This Row],[Payment_Status]]="Paid",1,0)</f>
        <v>0</v>
      </c>
      <c r="P1209" s="72">
        <f>IF(Table157[[#This Row],[Payment_Status]]="Unpaid",1,0)</f>
        <v>1</v>
      </c>
      <c r="Q1209" s="72">
        <f>IF(Table157[[#This Row],[Payment_Status]]="Pending",1,0)</f>
        <v>0</v>
      </c>
      <c r="R1209" s="72" t="s">
        <v>29</v>
      </c>
      <c r="S1209" s="72" t="s">
        <v>39</v>
      </c>
      <c r="T1209" s="76" t="s">
        <v>63</v>
      </c>
    </row>
    <row r="1210" spans="5:20" x14ac:dyDescent="0.3">
      <c r="E1210" s="71" t="s">
        <v>2403</v>
      </c>
      <c r="F1210" s="72" t="s">
        <v>5195</v>
      </c>
      <c r="G1210" s="72" t="s">
        <v>7201</v>
      </c>
      <c r="H1210" s="72" t="s">
        <v>35</v>
      </c>
      <c r="I1210" s="72" t="s">
        <v>8026</v>
      </c>
      <c r="J1210" s="72" t="s">
        <v>8021</v>
      </c>
      <c r="K1210" s="72">
        <v>2644.61</v>
      </c>
      <c r="L1210" s="75">
        <v>45797</v>
      </c>
      <c r="M1210" s="72" t="str">
        <f>TEXT(Table157[[#This Row],[Billing_Date]],"YYYY")</f>
        <v>2025</v>
      </c>
      <c r="N1210" s="72" t="s">
        <v>49</v>
      </c>
      <c r="O1210" s="72">
        <f>IF(Table157[[#This Row],[Payment_Status]]="Paid",1,0)</f>
        <v>0</v>
      </c>
      <c r="P1210" s="72">
        <f>IF(Table157[[#This Row],[Payment_Status]]="Unpaid",1,0)</f>
        <v>1</v>
      </c>
      <c r="Q1210" s="72">
        <f>IF(Table157[[#This Row],[Payment_Status]]="Pending",1,0)</f>
        <v>0</v>
      </c>
      <c r="R1210" s="72" t="s">
        <v>58</v>
      </c>
      <c r="S1210" s="72" t="s">
        <v>39</v>
      </c>
      <c r="T1210" s="76" t="s">
        <v>51</v>
      </c>
    </row>
    <row r="1211" spans="5:20" x14ac:dyDescent="0.3">
      <c r="E1211" s="71" t="s">
        <v>2405</v>
      </c>
      <c r="F1211" s="72" t="s">
        <v>5196</v>
      </c>
      <c r="G1211" s="72" t="s">
        <v>7202</v>
      </c>
      <c r="H1211" s="72" t="s">
        <v>35</v>
      </c>
      <c r="I1211" s="72" t="s">
        <v>8029</v>
      </c>
      <c r="J1211" s="72" t="s">
        <v>8020</v>
      </c>
      <c r="K1211" s="72">
        <v>363.71</v>
      </c>
      <c r="L1211" s="75">
        <v>45781</v>
      </c>
      <c r="M1211" s="72" t="str">
        <f>TEXT(Table157[[#This Row],[Billing_Date]],"YYYY")</f>
        <v>2025</v>
      </c>
      <c r="N1211" s="72" t="s">
        <v>28</v>
      </c>
      <c r="O1211" s="72">
        <f>IF(Table157[[#This Row],[Payment_Status]]="Paid",1,0)</f>
        <v>1</v>
      </c>
      <c r="P1211" s="72">
        <f>IF(Table157[[#This Row],[Payment_Status]]="Unpaid",1,0)</f>
        <v>0</v>
      </c>
      <c r="Q1211" s="72">
        <f>IF(Table157[[#This Row],[Payment_Status]]="Pending",1,0)</f>
        <v>0</v>
      </c>
      <c r="R1211" s="72" t="s">
        <v>29</v>
      </c>
      <c r="S1211" s="72" t="s">
        <v>39</v>
      </c>
      <c r="T1211" s="76" t="s">
        <v>45</v>
      </c>
    </row>
    <row r="1212" spans="5:20" x14ac:dyDescent="0.3">
      <c r="E1212" s="71" t="s">
        <v>2407</v>
      </c>
      <c r="F1212" s="72" t="s">
        <v>5197</v>
      </c>
      <c r="G1212" s="72" t="s">
        <v>7203</v>
      </c>
      <c r="H1212" s="72" t="s">
        <v>35</v>
      </c>
      <c r="I1212" s="72" t="s">
        <v>8029</v>
      </c>
      <c r="J1212" s="72" t="s">
        <v>8020</v>
      </c>
      <c r="K1212" s="72">
        <v>1209.2</v>
      </c>
      <c r="L1212" s="75">
        <v>45737</v>
      </c>
      <c r="M1212" s="72" t="str">
        <f>TEXT(Table157[[#This Row],[Billing_Date]],"YYYY")</f>
        <v>2025</v>
      </c>
      <c r="N1212" s="72" t="s">
        <v>49</v>
      </c>
      <c r="O1212" s="72">
        <f>IF(Table157[[#This Row],[Payment_Status]]="Paid",1,0)</f>
        <v>0</v>
      </c>
      <c r="P1212" s="72">
        <f>IF(Table157[[#This Row],[Payment_Status]]="Unpaid",1,0)</f>
        <v>1</v>
      </c>
      <c r="Q1212" s="72">
        <f>IF(Table157[[#This Row],[Payment_Status]]="Pending",1,0)</f>
        <v>0</v>
      </c>
      <c r="R1212" s="72" t="s">
        <v>58</v>
      </c>
      <c r="S1212" s="72" t="s">
        <v>39</v>
      </c>
      <c r="T1212" s="76" t="s">
        <v>85</v>
      </c>
    </row>
    <row r="1213" spans="5:20" x14ac:dyDescent="0.3">
      <c r="E1213" s="71" t="s">
        <v>518</v>
      </c>
      <c r="F1213" s="72" t="s">
        <v>5198</v>
      </c>
      <c r="G1213" s="72" t="s">
        <v>7204</v>
      </c>
      <c r="H1213" s="72" t="s">
        <v>26</v>
      </c>
      <c r="I1213" s="72" t="s">
        <v>8026</v>
      </c>
      <c r="J1213" s="72" t="s">
        <v>8021</v>
      </c>
      <c r="K1213" s="72">
        <v>3031</v>
      </c>
      <c r="L1213" s="75">
        <v>45657</v>
      </c>
      <c r="M1213" s="72" t="str">
        <f>TEXT(Table157[[#This Row],[Billing_Date]],"YYYY")</f>
        <v>2024</v>
      </c>
      <c r="N1213" s="72" t="s">
        <v>49</v>
      </c>
      <c r="O1213" s="72">
        <f>IF(Table157[[#This Row],[Payment_Status]]="Paid",1,0)</f>
        <v>0</v>
      </c>
      <c r="P1213" s="72">
        <f>IF(Table157[[#This Row],[Payment_Status]]="Unpaid",1,0)</f>
        <v>1</v>
      </c>
      <c r="Q1213" s="72">
        <f>IF(Table157[[#This Row],[Payment_Status]]="Pending",1,0)</f>
        <v>0</v>
      </c>
      <c r="R1213" s="72" t="s">
        <v>50</v>
      </c>
      <c r="S1213" s="72" t="s">
        <v>44</v>
      </c>
      <c r="T1213" s="76" t="s">
        <v>31</v>
      </c>
    </row>
    <row r="1214" spans="5:20" x14ac:dyDescent="0.3">
      <c r="E1214" s="71" t="s">
        <v>2411</v>
      </c>
      <c r="F1214" s="72" t="s">
        <v>5199</v>
      </c>
      <c r="G1214" s="72" t="s">
        <v>7205</v>
      </c>
      <c r="H1214" s="72" t="s">
        <v>26</v>
      </c>
      <c r="I1214" s="72" t="s">
        <v>8030</v>
      </c>
      <c r="J1214" s="72" t="s">
        <v>8023</v>
      </c>
      <c r="K1214" s="72">
        <v>1740.86</v>
      </c>
      <c r="L1214" s="75">
        <v>45762</v>
      </c>
      <c r="M1214" s="72" t="str">
        <f>TEXT(Table157[[#This Row],[Billing_Date]],"YYYY")</f>
        <v>2025</v>
      </c>
      <c r="N1214" s="72" t="s">
        <v>28</v>
      </c>
      <c r="O1214" s="72">
        <f>IF(Table157[[#This Row],[Payment_Status]]="Paid",1,0)</f>
        <v>1</v>
      </c>
      <c r="P1214" s="72">
        <f>IF(Table157[[#This Row],[Payment_Status]]="Unpaid",1,0)</f>
        <v>0</v>
      </c>
      <c r="Q1214" s="72">
        <f>IF(Table157[[#This Row],[Payment_Status]]="Pending",1,0)</f>
        <v>0</v>
      </c>
      <c r="R1214" s="72" t="s">
        <v>38</v>
      </c>
      <c r="S1214" s="72" t="s">
        <v>30</v>
      </c>
      <c r="T1214" s="76" t="s">
        <v>85</v>
      </c>
    </row>
    <row r="1215" spans="5:20" x14ac:dyDescent="0.3">
      <c r="E1215" s="71" t="s">
        <v>1905</v>
      </c>
      <c r="F1215" s="72" t="s">
        <v>5200</v>
      </c>
      <c r="G1215" s="72" t="s">
        <v>7206</v>
      </c>
      <c r="H1215" s="72" t="s">
        <v>35</v>
      </c>
      <c r="I1215" s="72" t="s">
        <v>8026</v>
      </c>
      <c r="J1215" s="72" t="s">
        <v>8021</v>
      </c>
      <c r="K1215" s="72">
        <v>1959.95</v>
      </c>
      <c r="L1215" s="75">
        <v>45647</v>
      </c>
      <c r="M1215" s="72" t="str">
        <f>TEXT(Table157[[#This Row],[Billing_Date]],"YYYY")</f>
        <v>2024</v>
      </c>
      <c r="N1215" s="72" t="s">
        <v>28</v>
      </c>
      <c r="O1215" s="72">
        <f>IF(Table157[[#This Row],[Payment_Status]]="Paid",1,0)</f>
        <v>1</v>
      </c>
      <c r="P1215" s="72">
        <f>IF(Table157[[#This Row],[Payment_Status]]="Unpaid",1,0)</f>
        <v>0</v>
      </c>
      <c r="Q1215" s="72">
        <f>IF(Table157[[#This Row],[Payment_Status]]="Pending",1,0)</f>
        <v>0</v>
      </c>
      <c r="R1215" s="72" t="s">
        <v>38</v>
      </c>
      <c r="S1215" s="72" t="s">
        <v>39</v>
      </c>
      <c r="T1215" s="76" t="s">
        <v>51</v>
      </c>
    </row>
    <row r="1216" spans="5:20" x14ac:dyDescent="0.3">
      <c r="E1216" s="71" t="s">
        <v>2415</v>
      </c>
      <c r="F1216" s="72" t="s">
        <v>5201</v>
      </c>
      <c r="G1216" s="72" t="s">
        <v>7207</v>
      </c>
      <c r="H1216" s="72" t="s">
        <v>35</v>
      </c>
      <c r="I1216" s="72" t="s">
        <v>8025</v>
      </c>
      <c r="J1216" s="72" t="s">
        <v>8020</v>
      </c>
      <c r="K1216" s="72">
        <v>936.1</v>
      </c>
      <c r="L1216" s="75">
        <v>45729</v>
      </c>
      <c r="M1216" s="72" t="str">
        <f>TEXT(Table157[[#This Row],[Billing_Date]],"YYYY")</f>
        <v>2025</v>
      </c>
      <c r="N1216" s="72" t="s">
        <v>28</v>
      </c>
      <c r="O1216" s="72">
        <f>IF(Table157[[#This Row],[Payment_Status]]="Paid",1,0)</f>
        <v>1</v>
      </c>
      <c r="P1216" s="72">
        <f>IF(Table157[[#This Row],[Payment_Status]]="Unpaid",1,0)</f>
        <v>0</v>
      </c>
      <c r="Q1216" s="72">
        <f>IF(Table157[[#This Row],[Payment_Status]]="Pending",1,0)</f>
        <v>0</v>
      </c>
      <c r="R1216" s="72" t="s">
        <v>43</v>
      </c>
      <c r="S1216" s="72" t="s">
        <v>44</v>
      </c>
      <c r="T1216" s="76" t="s">
        <v>51</v>
      </c>
    </row>
    <row r="1217" spans="5:20" x14ac:dyDescent="0.3">
      <c r="E1217" s="71" t="s">
        <v>2417</v>
      </c>
      <c r="F1217" s="72" t="s">
        <v>5202</v>
      </c>
      <c r="G1217" s="72" t="s">
        <v>7208</v>
      </c>
      <c r="H1217" s="72" t="s">
        <v>35</v>
      </c>
      <c r="I1217" s="72" t="s">
        <v>8030</v>
      </c>
      <c r="J1217" s="72" t="s">
        <v>8023</v>
      </c>
      <c r="K1217" s="72">
        <v>636.44000000000005</v>
      </c>
      <c r="L1217" s="75">
        <v>45823</v>
      </c>
      <c r="M1217" s="72" t="str">
        <f>TEXT(Table157[[#This Row],[Billing_Date]],"YYYY")</f>
        <v>2025</v>
      </c>
      <c r="N1217" s="72" t="s">
        <v>37</v>
      </c>
      <c r="O1217" s="72">
        <f>IF(Table157[[#This Row],[Payment_Status]]="Paid",1,0)</f>
        <v>0</v>
      </c>
      <c r="P1217" s="72">
        <f>IF(Table157[[#This Row],[Payment_Status]]="Unpaid",1,0)</f>
        <v>0</v>
      </c>
      <c r="Q1217" s="72">
        <f>IF(Table157[[#This Row],[Payment_Status]]="Pending",1,0)</f>
        <v>1</v>
      </c>
      <c r="R1217" s="72" t="s">
        <v>38</v>
      </c>
      <c r="S1217" s="72" t="s">
        <v>44</v>
      </c>
      <c r="T1217" s="76" t="s">
        <v>31</v>
      </c>
    </row>
    <row r="1218" spans="5:20" x14ac:dyDescent="0.3">
      <c r="E1218" s="71" t="s">
        <v>2982</v>
      </c>
      <c r="F1218" s="72" t="s">
        <v>5203</v>
      </c>
      <c r="G1218" s="72" t="s">
        <v>7209</v>
      </c>
      <c r="H1218" s="72" t="s">
        <v>35</v>
      </c>
      <c r="I1218" s="72" t="s">
        <v>8031</v>
      </c>
      <c r="J1218" s="72" t="s">
        <v>8024</v>
      </c>
      <c r="K1218" s="72">
        <v>2907.36</v>
      </c>
      <c r="L1218" s="75">
        <v>45853</v>
      </c>
      <c r="M1218" s="72" t="str">
        <f>TEXT(Table157[[#This Row],[Billing_Date]],"YYYY")</f>
        <v>2025</v>
      </c>
      <c r="N1218" s="72" t="s">
        <v>37</v>
      </c>
      <c r="O1218" s="72">
        <f>IF(Table157[[#This Row],[Payment_Status]]="Paid",1,0)</f>
        <v>0</v>
      </c>
      <c r="P1218" s="72">
        <f>IF(Table157[[#This Row],[Payment_Status]]="Unpaid",1,0)</f>
        <v>0</v>
      </c>
      <c r="Q1218" s="72">
        <f>IF(Table157[[#This Row],[Payment_Status]]="Pending",1,0)</f>
        <v>1</v>
      </c>
      <c r="R1218" s="72" t="s">
        <v>58</v>
      </c>
      <c r="S1218" s="72" t="s">
        <v>30</v>
      </c>
      <c r="T1218" s="76" t="s">
        <v>45</v>
      </c>
    </row>
    <row r="1219" spans="5:20" x14ac:dyDescent="0.3">
      <c r="E1219" s="71" t="s">
        <v>2421</v>
      </c>
      <c r="F1219" s="72" t="s">
        <v>5204</v>
      </c>
      <c r="G1219" s="72" t="s">
        <v>7210</v>
      </c>
      <c r="H1219" s="72" t="s">
        <v>35</v>
      </c>
      <c r="I1219" s="72" t="s">
        <v>8026</v>
      </c>
      <c r="J1219" s="72" t="s">
        <v>8021</v>
      </c>
      <c r="K1219" s="72">
        <v>2734.44</v>
      </c>
      <c r="L1219" s="75">
        <v>45558</v>
      </c>
      <c r="M1219" s="72" t="str">
        <f>TEXT(Table157[[#This Row],[Billing_Date]],"YYYY")</f>
        <v>2024</v>
      </c>
      <c r="N1219" s="72" t="s">
        <v>49</v>
      </c>
      <c r="O1219" s="72">
        <f>IF(Table157[[#This Row],[Payment_Status]]="Paid",1,0)</f>
        <v>0</v>
      </c>
      <c r="P1219" s="72">
        <f>IF(Table157[[#This Row],[Payment_Status]]="Unpaid",1,0)</f>
        <v>1</v>
      </c>
      <c r="Q1219" s="72">
        <f>IF(Table157[[#This Row],[Payment_Status]]="Pending",1,0)</f>
        <v>0</v>
      </c>
      <c r="R1219" s="72" t="s">
        <v>58</v>
      </c>
      <c r="S1219" s="72" t="s">
        <v>39</v>
      </c>
      <c r="T1219" s="76" t="s">
        <v>51</v>
      </c>
    </row>
    <row r="1220" spans="5:20" x14ac:dyDescent="0.3">
      <c r="E1220" s="71" t="s">
        <v>2423</v>
      </c>
      <c r="F1220" s="72" t="s">
        <v>5205</v>
      </c>
      <c r="G1220" s="72" t="s">
        <v>7211</v>
      </c>
      <c r="H1220" s="72" t="s">
        <v>30</v>
      </c>
      <c r="I1220" s="72" t="s">
        <v>8026</v>
      </c>
      <c r="J1220" s="72" t="s">
        <v>8021</v>
      </c>
      <c r="K1220" s="72">
        <v>1973.39</v>
      </c>
      <c r="L1220" s="75">
        <v>45824</v>
      </c>
      <c r="M1220" s="72" t="str">
        <f>TEXT(Table157[[#This Row],[Billing_Date]],"YYYY")</f>
        <v>2025</v>
      </c>
      <c r="N1220" s="72" t="s">
        <v>49</v>
      </c>
      <c r="O1220" s="72">
        <f>IF(Table157[[#This Row],[Payment_Status]]="Paid",1,0)</f>
        <v>0</v>
      </c>
      <c r="P1220" s="72">
        <f>IF(Table157[[#This Row],[Payment_Status]]="Unpaid",1,0)</f>
        <v>1</v>
      </c>
      <c r="Q1220" s="72">
        <f>IF(Table157[[#This Row],[Payment_Status]]="Pending",1,0)</f>
        <v>0</v>
      </c>
      <c r="R1220" s="72" t="s">
        <v>43</v>
      </c>
      <c r="S1220" s="72" t="s">
        <v>44</v>
      </c>
      <c r="T1220" s="76" t="s">
        <v>63</v>
      </c>
    </row>
    <row r="1221" spans="5:20" x14ac:dyDescent="0.3">
      <c r="E1221" s="71" t="s">
        <v>2429</v>
      </c>
      <c r="F1221" s="72" t="s">
        <v>5206</v>
      </c>
      <c r="G1221" s="72" t="s">
        <v>7212</v>
      </c>
      <c r="H1221" s="72" t="s">
        <v>26</v>
      </c>
      <c r="I1221" s="72" t="s">
        <v>8030</v>
      </c>
      <c r="J1221" s="72" t="s">
        <v>8023</v>
      </c>
      <c r="K1221" s="72">
        <v>2388.19</v>
      </c>
      <c r="L1221" s="75">
        <v>45661</v>
      </c>
      <c r="M1221" s="72" t="str">
        <f>TEXT(Table157[[#This Row],[Billing_Date]],"YYYY")</f>
        <v>2025</v>
      </c>
      <c r="N1221" s="72" t="s">
        <v>37</v>
      </c>
      <c r="O1221" s="72">
        <f>IF(Table157[[#This Row],[Payment_Status]]="Paid",1,0)</f>
        <v>0</v>
      </c>
      <c r="P1221" s="72">
        <f>IF(Table157[[#This Row],[Payment_Status]]="Unpaid",1,0)</f>
        <v>0</v>
      </c>
      <c r="Q1221" s="72">
        <f>IF(Table157[[#This Row],[Payment_Status]]="Pending",1,0)</f>
        <v>1</v>
      </c>
      <c r="R1221" s="72" t="s">
        <v>38</v>
      </c>
      <c r="S1221" s="72" t="s">
        <v>39</v>
      </c>
      <c r="T1221" s="76" t="s">
        <v>31</v>
      </c>
    </row>
    <row r="1222" spans="5:20" x14ac:dyDescent="0.3">
      <c r="E1222" s="71" t="s">
        <v>2427</v>
      </c>
      <c r="F1222" s="72" t="s">
        <v>5207</v>
      </c>
      <c r="G1222" s="72" t="s">
        <v>7213</v>
      </c>
      <c r="H1222" s="72" t="s">
        <v>35</v>
      </c>
      <c r="I1222" s="72" t="s">
        <v>8031</v>
      </c>
      <c r="J1222" s="72" t="s">
        <v>8024</v>
      </c>
      <c r="K1222" s="72">
        <v>1211.19</v>
      </c>
      <c r="L1222" s="75">
        <v>45543</v>
      </c>
      <c r="M1222" s="72" t="str">
        <f>TEXT(Table157[[#This Row],[Billing_Date]],"YYYY")</f>
        <v>2024</v>
      </c>
      <c r="N1222" s="72" t="s">
        <v>28</v>
      </c>
      <c r="O1222" s="72">
        <f>IF(Table157[[#This Row],[Payment_Status]]="Paid",1,0)</f>
        <v>1</v>
      </c>
      <c r="P1222" s="72">
        <f>IF(Table157[[#This Row],[Payment_Status]]="Unpaid",1,0)</f>
        <v>0</v>
      </c>
      <c r="Q1222" s="72">
        <f>IF(Table157[[#This Row],[Payment_Status]]="Pending",1,0)</f>
        <v>0</v>
      </c>
      <c r="R1222" s="72" t="s">
        <v>50</v>
      </c>
      <c r="S1222" s="72" t="s">
        <v>44</v>
      </c>
      <c r="T1222" s="76" t="s">
        <v>63</v>
      </c>
    </row>
    <row r="1223" spans="5:20" x14ac:dyDescent="0.3">
      <c r="E1223" s="71" t="s">
        <v>2919</v>
      </c>
      <c r="F1223" s="72" t="s">
        <v>5208</v>
      </c>
      <c r="G1223" s="72" t="s">
        <v>7214</v>
      </c>
      <c r="H1223" s="72" t="s">
        <v>30</v>
      </c>
      <c r="I1223" s="72" t="s">
        <v>8031</v>
      </c>
      <c r="J1223" s="72" t="s">
        <v>8024</v>
      </c>
      <c r="K1223" s="72">
        <v>2033.49</v>
      </c>
      <c r="L1223" s="75">
        <v>45687</v>
      </c>
      <c r="M1223" s="72" t="str">
        <f>TEXT(Table157[[#This Row],[Billing_Date]],"YYYY")</f>
        <v>2025</v>
      </c>
      <c r="N1223" s="72" t="s">
        <v>37</v>
      </c>
      <c r="O1223" s="72">
        <f>IF(Table157[[#This Row],[Payment_Status]]="Paid",1,0)</f>
        <v>0</v>
      </c>
      <c r="P1223" s="72">
        <f>IF(Table157[[#This Row],[Payment_Status]]="Unpaid",1,0)</f>
        <v>0</v>
      </c>
      <c r="Q1223" s="72">
        <f>IF(Table157[[#This Row],[Payment_Status]]="Pending",1,0)</f>
        <v>1</v>
      </c>
      <c r="R1223" s="72" t="s">
        <v>29</v>
      </c>
      <c r="S1223" s="72" t="s">
        <v>44</v>
      </c>
      <c r="T1223" s="76" t="s">
        <v>51</v>
      </c>
    </row>
    <row r="1224" spans="5:20" x14ac:dyDescent="0.3">
      <c r="E1224" s="71" t="s">
        <v>2431</v>
      </c>
      <c r="F1224" s="72" t="s">
        <v>5209</v>
      </c>
      <c r="G1224" s="72" t="s">
        <v>7215</v>
      </c>
      <c r="H1224" s="72" t="s">
        <v>35</v>
      </c>
      <c r="I1224" s="72" t="s">
        <v>8030</v>
      </c>
      <c r="J1224" s="72" t="s">
        <v>8023</v>
      </c>
      <c r="K1224" s="72">
        <v>2479.23</v>
      </c>
      <c r="L1224" s="75">
        <v>45852</v>
      </c>
      <c r="M1224" s="72" t="str">
        <f>TEXT(Table157[[#This Row],[Billing_Date]],"YYYY")</f>
        <v>2025</v>
      </c>
      <c r="N1224" s="72" t="s">
        <v>49</v>
      </c>
      <c r="O1224" s="72">
        <f>IF(Table157[[#This Row],[Payment_Status]]="Paid",1,0)</f>
        <v>0</v>
      </c>
      <c r="P1224" s="72">
        <f>IF(Table157[[#This Row],[Payment_Status]]="Unpaid",1,0)</f>
        <v>1</v>
      </c>
      <c r="Q1224" s="72">
        <f>IF(Table157[[#This Row],[Payment_Status]]="Pending",1,0)</f>
        <v>0</v>
      </c>
      <c r="R1224" s="72" t="s">
        <v>43</v>
      </c>
      <c r="S1224" s="72" t="s">
        <v>44</v>
      </c>
      <c r="T1224" s="76" t="s">
        <v>45</v>
      </c>
    </row>
    <row r="1225" spans="5:20" x14ac:dyDescent="0.3">
      <c r="E1225" s="71" t="s">
        <v>1603</v>
      </c>
      <c r="F1225" s="72" t="s">
        <v>5210</v>
      </c>
      <c r="G1225" s="72" t="s">
        <v>7216</v>
      </c>
      <c r="H1225" s="72" t="s">
        <v>30</v>
      </c>
      <c r="I1225" s="72" t="s">
        <v>8027</v>
      </c>
      <c r="J1225" s="72" t="s">
        <v>8022</v>
      </c>
      <c r="K1225" s="72">
        <v>453.34</v>
      </c>
      <c r="L1225" s="75">
        <v>45836</v>
      </c>
      <c r="M1225" s="72" t="str">
        <f>TEXT(Table157[[#This Row],[Billing_Date]],"YYYY")</f>
        <v>2025</v>
      </c>
      <c r="N1225" s="72" t="s">
        <v>28</v>
      </c>
      <c r="O1225" s="72">
        <f>IF(Table157[[#This Row],[Payment_Status]]="Paid",1,0)</f>
        <v>1</v>
      </c>
      <c r="P1225" s="72">
        <f>IF(Table157[[#This Row],[Payment_Status]]="Unpaid",1,0)</f>
        <v>0</v>
      </c>
      <c r="Q1225" s="72">
        <f>IF(Table157[[#This Row],[Payment_Status]]="Pending",1,0)</f>
        <v>0</v>
      </c>
      <c r="R1225" s="72" t="s">
        <v>29</v>
      </c>
      <c r="S1225" s="72" t="s">
        <v>30</v>
      </c>
      <c r="T1225" s="76" t="s">
        <v>51</v>
      </c>
    </row>
    <row r="1226" spans="5:20" x14ac:dyDescent="0.3">
      <c r="E1226" s="71" t="s">
        <v>2435</v>
      </c>
      <c r="F1226" s="72" t="s">
        <v>5211</v>
      </c>
      <c r="G1226" s="72" t="s">
        <v>7217</v>
      </c>
      <c r="H1226" s="72" t="s">
        <v>30</v>
      </c>
      <c r="I1226" s="72" t="s">
        <v>8026</v>
      </c>
      <c r="J1226" s="72" t="s">
        <v>8021</v>
      </c>
      <c r="K1226" s="72">
        <v>3058.04</v>
      </c>
      <c r="L1226" s="75">
        <v>45744</v>
      </c>
      <c r="M1226" s="72" t="str">
        <f>TEXT(Table157[[#This Row],[Billing_Date]],"YYYY")</f>
        <v>2025</v>
      </c>
      <c r="N1226" s="72" t="s">
        <v>37</v>
      </c>
      <c r="O1226" s="72">
        <f>IF(Table157[[#This Row],[Payment_Status]]="Paid",1,0)</f>
        <v>0</v>
      </c>
      <c r="P1226" s="72">
        <f>IF(Table157[[#This Row],[Payment_Status]]="Unpaid",1,0)</f>
        <v>0</v>
      </c>
      <c r="Q1226" s="72">
        <f>IF(Table157[[#This Row],[Payment_Status]]="Pending",1,0)</f>
        <v>1</v>
      </c>
      <c r="R1226" s="72" t="s">
        <v>38</v>
      </c>
      <c r="S1226" s="72" t="s">
        <v>39</v>
      </c>
      <c r="T1226" s="76" t="s">
        <v>45</v>
      </c>
    </row>
    <row r="1227" spans="5:20" x14ac:dyDescent="0.3">
      <c r="E1227" s="71" t="s">
        <v>2437</v>
      </c>
      <c r="F1227" s="72" t="s">
        <v>5212</v>
      </c>
      <c r="G1227" s="72" t="s">
        <v>7218</v>
      </c>
      <c r="H1227" s="72" t="s">
        <v>30</v>
      </c>
      <c r="I1227" s="72" t="s">
        <v>8026</v>
      </c>
      <c r="J1227" s="72" t="s">
        <v>8021</v>
      </c>
      <c r="K1227" s="72">
        <v>3010.46</v>
      </c>
      <c r="L1227" s="75">
        <v>45732</v>
      </c>
      <c r="M1227" s="72" t="str">
        <f>TEXT(Table157[[#This Row],[Billing_Date]],"YYYY")</f>
        <v>2025</v>
      </c>
      <c r="N1227" s="72" t="s">
        <v>49</v>
      </c>
      <c r="O1227" s="72">
        <f>IF(Table157[[#This Row],[Payment_Status]]="Paid",1,0)</f>
        <v>0</v>
      </c>
      <c r="P1227" s="72">
        <f>IF(Table157[[#This Row],[Payment_Status]]="Unpaid",1,0)</f>
        <v>1</v>
      </c>
      <c r="Q1227" s="72">
        <f>IF(Table157[[#This Row],[Payment_Status]]="Pending",1,0)</f>
        <v>0</v>
      </c>
      <c r="R1227" s="72" t="s">
        <v>43</v>
      </c>
      <c r="S1227" s="72" t="s">
        <v>39</v>
      </c>
      <c r="T1227" s="76" t="s">
        <v>45</v>
      </c>
    </row>
    <row r="1228" spans="5:20" x14ac:dyDescent="0.3">
      <c r="E1228" s="71" t="s">
        <v>2439</v>
      </c>
      <c r="F1228" s="72" t="s">
        <v>5213</v>
      </c>
      <c r="G1228" s="72" t="s">
        <v>7219</v>
      </c>
      <c r="H1228" s="72" t="s">
        <v>35</v>
      </c>
      <c r="I1228" s="72" t="s">
        <v>8025</v>
      </c>
      <c r="J1228" s="72" t="s">
        <v>8020</v>
      </c>
      <c r="K1228" s="72">
        <v>2582.38</v>
      </c>
      <c r="L1228" s="75">
        <v>45855</v>
      </c>
      <c r="M1228" s="72" t="str">
        <f>TEXT(Table157[[#This Row],[Billing_Date]],"YYYY")</f>
        <v>2025</v>
      </c>
      <c r="N1228" s="72" t="s">
        <v>49</v>
      </c>
      <c r="O1228" s="72">
        <f>IF(Table157[[#This Row],[Payment_Status]]="Paid",1,0)</f>
        <v>0</v>
      </c>
      <c r="P1228" s="72">
        <f>IF(Table157[[#This Row],[Payment_Status]]="Unpaid",1,0)</f>
        <v>1</v>
      </c>
      <c r="Q1228" s="72">
        <f>IF(Table157[[#This Row],[Payment_Status]]="Pending",1,0)</f>
        <v>0</v>
      </c>
      <c r="R1228" s="72" t="s">
        <v>29</v>
      </c>
      <c r="S1228" s="72" t="s">
        <v>30</v>
      </c>
      <c r="T1228" s="76" t="s">
        <v>63</v>
      </c>
    </row>
    <row r="1229" spans="5:20" x14ac:dyDescent="0.3">
      <c r="E1229" s="71" t="s">
        <v>2442</v>
      </c>
      <c r="F1229" s="72" t="s">
        <v>5215</v>
      </c>
      <c r="G1229" s="72" t="s">
        <v>7221</v>
      </c>
      <c r="H1229" s="72" t="s">
        <v>30</v>
      </c>
      <c r="I1229" s="72" t="s">
        <v>8029</v>
      </c>
      <c r="J1229" s="72" t="s">
        <v>8020</v>
      </c>
      <c r="K1229" s="72">
        <v>1762.5</v>
      </c>
      <c r="L1229" s="75">
        <v>45665</v>
      </c>
      <c r="M1229" s="72" t="str">
        <f>TEXT(Table157[[#This Row],[Billing_Date]],"YYYY")</f>
        <v>2025</v>
      </c>
      <c r="N1229" s="72" t="s">
        <v>49</v>
      </c>
      <c r="O1229" s="72">
        <f>IF(Table157[[#This Row],[Payment_Status]]="Paid",1,0)</f>
        <v>0</v>
      </c>
      <c r="P1229" s="72">
        <f>IF(Table157[[#This Row],[Payment_Status]]="Unpaid",1,0)</f>
        <v>1</v>
      </c>
      <c r="Q1229" s="72">
        <f>IF(Table157[[#This Row],[Payment_Status]]="Pending",1,0)</f>
        <v>0</v>
      </c>
      <c r="R1229" s="72" t="s">
        <v>50</v>
      </c>
      <c r="S1229" s="72" t="s">
        <v>44</v>
      </c>
      <c r="T1229" s="76" t="s">
        <v>51</v>
      </c>
    </row>
    <row r="1230" spans="5:20" x14ac:dyDescent="0.3">
      <c r="E1230" s="71" t="s">
        <v>2444</v>
      </c>
      <c r="F1230" s="72" t="s">
        <v>5216</v>
      </c>
      <c r="G1230" s="72" t="s">
        <v>7222</v>
      </c>
      <c r="H1230" s="72" t="s">
        <v>26</v>
      </c>
      <c r="I1230" s="72" t="s">
        <v>8029</v>
      </c>
      <c r="J1230" s="72" t="s">
        <v>8020</v>
      </c>
      <c r="K1230" s="72">
        <v>1545.05</v>
      </c>
      <c r="L1230" s="75">
        <v>45718</v>
      </c>
      <c r="M1230" s="72" t="str">
        <f>TEXT(Table157[[#This Row],[Billing_Date]],"YYYY")</f>
        <v>2025</v>
      </c>
      <c r="N1230" s="72" t="s">
        <v>28</v>
      </c>
      <c r="O1230" s="72">
        <f>IF(Table157[[#This Row],[Payment_Status]]="Paid",1,0)</f>
        <v>1</v>
      </c>
      <c r="P1230" s="72">
        <f>IF(Table157[[#This Row],[Payment_Status]]="Unpaid",1,0)</f>
        <v>0</v>
      </c>
      <c r="Q1230" s="72">
        <f>IF(Table157[[#This Row],[Payment_Status]]="Pending",1,0)</f>
        <v>0</v>
      </c>
      <c r="R1230" s="72" t="s">
        <v>43</v>
      </c>
      <c r="S1230" s="72" t="s">
        <v>30</v>
      </c>
      <c r="T1230" s="76" t="s">
        <v>51</v>
      </c>
    </row>
    <row r="1231" spans="5:20" x14ac:dyDescent="0.3">
      <c r="E1231" s="71" t="s">
        <v>2446</v>
      </c>
      <c r="F1231" s="72" t="s">
        <v>5217</v>
      </c>
      <c r="G1231" s="72" t="s">
        <v>7223</v>
      </c>
      <c r="H1231" s="72" t="s">
        <v>35</v>
      </c>
      <c r="I1231" s="72" t="s">
        <v>8031</v>
      </c>
      <c r="J1231" s="72" t="s">
        <v>8024</v>
      </c>
      <c r="K1231" s="72">
        <v>148.69999999999999</v>
      </c>
      <c r="L1231" s="75">
        <v>45545</v>
      </c>
      <c r="M1231" s="72" t="str">
        <f>TEXT(Table157[[#This Row],[Billing_Date]],"YYYY")</f>
        <v>2024</v>
      </c>
      <c r="N1231" s="72" t="s">
        <v>28</v>
      </c>
      <c r="O1231" s="72">
        <f>IF(Table157[[#This Row],[Payment_Status]]="Paid",1,0)</f>
        <v>1</v>
      </c>
      <c r="P1231" s="72">
        <f>IF(Table157[[#This Row],[Payment_Status]]="Unpaid",1,0)</f>
        <v>0</v>
      </c>
      <c r="Q1231" s="72">
        <f>IF(Table157[[#This Row],[Payment_Status]]="Pending",1,0)</f>
        <v>0</v>
      </c>
      <c r="R1231" s="72" t="s">
        <v>29</v>
      </c>
      <c r="S1231" s="72" t="s">
        <v>44</v>
      </c>
      <c r="T1231" s="76" t="s">
        <v>45</v>
      </c>
    </row>
    <row r="1232" spans="5:20" x14ac:dyDescent="0.3">
      <c r="E1232" s="71" t="s">
        <v>2448</v>
      </c>
      <c r="F1232" s="72" t="s">
        <v>5218</v>
      </c>
      <c r="G1232" s="72" t="s">
        <v>7224</v>
      </c>
      <c r="H1232" s="72" t="s">
        <v>30</v>
      </c>
      <c r="I1232" s="72" t="s">
        <v>8026</v>
      </c>
      <c r="J1232" s="72" t="s">
        <v>8021</v>
      </c>
      <c r="K1232" s="72">
        <v>2011.26</v>
      </c>
      <c r="L1232" s="75">
        <v>45802</v>
      </c>
      <c r="M1232" s="72" t="str">
        <f>TEXT(Table157[[#This Row],[Billing_Date]],"YYYY")</f>
        <v>2025</v>
      </c>
      <c r="N1232" s="72" t="s">
        <v>28</v>
      </c>
      <c r="O1232" s="72">
        <f>IF(Table157[[#This Row],[Payment_Status]]="Paid",1,0)</f>
        <v>1</v>
      </c>
      <c r="P1232" s="72">
        <f>IF(Table157[[#This Row],[Payment_Status]]="Unpaid",1,0)</f>
        <v>0</v>
      </c>
      <c r="Q1232" s="72">
        <f>IF(Table157[[#This Row],[Payment_Status]]="Pending",1,0)</f>
        <v>0</v>
      </c>
      <c r="R1232" s="72" t="s">
        <v>38</v>
      </c>
      <c r="S1232" s="72" t="s">
        <v>44</v>
      </c>
      <c r="T1232" s="76" t="s">
        <v>85</v>
      </c>
    </row>
    <row r="1233" spans="5:20" x14ac:dyDescent="0.3">
      <c r="E1233" s="71" t="s">
        <v>3745</v>
      </c>
      <c r="F1233" s="72" t="s">
        <v>5219</v>
      </c>
      <c r="G1233" s="72" t="s">
        <v>7225</v>
      </c>
      <c r="H1233" s="72" t="s">
        <v>26</v>
      </c>
      <c r="I1233" s="72" t="s">
        <v>8029</v>
      </c>
      <c r="J1233" s="72" t="s">
        <v>8020</v>
      </c>
      <c r="K1233" s="72">
        <v>1952.69</v>
      </c>
      <c r="L1233" s="75">
        <v>45594</v>
      </c>
      <c r="M1233" s="72" t="str">
        <f>TEXT(Table157[[#This Row],[Billing_Date]],"YYYY")</f>
        <v>2024</v>
      </c>
      <c r="N1233" s="72" t="s">
        <v>28</v>
      </c>
      <c r="O1233" s="72">
        <f>IF(Table157[[#This Row],[Payment_Status]]="Paid",1,0)</f>
        <v>1</v>
      </c>
      <c r="P1233" s="72">
        <f>IF(Table157[[#This Row],[Payment_Status]]="Unpaid",1,0)</f>
        <v>0</v>
      </c>
      <c r="Q1233" s="72">
        <f>IF(Table157[[#This Row],[Payment_Status]]="Pending",1,0)</f>
        <v>0</v>
      </c>
      <c r="R1233" s="72" t="s">
        <v>58</v>
      </c>
      <c r="S1233" s="72" t="s">
        <v>44</v>
      </c>
      <c r="T1233" s="76" t="s">
        <v>85</v>
      </c>
    </row>
    <row r="1234" spans="5:20" x14ac:dyDescent="0.3">
      <c r="E1234" s="71" t="s">
        <v>2452</v>
      </c>
      <c r="F1234" s="72" t="s">
        <v>4566</v>
      </c>
      <c r="G1234" s="72" t="s">
        <v>7226</v>
      </c>
      <c r="H1234" s="72" t="s">
        <v>26</v>
      </c>
      <c r="I1234" s="72" t="s">
        <v>8031</v>
      </c>
      <c r="J1234" s="72" t="s">
        <v>8024</v>
      </c>
      <c r="K1234" s="72">
        <v>2066.79</v>
      </c>
      <c r="L1234" s="75">
        <v>45734</v>
      </c>
      <c r="M1234" s="72" t="str">
        <f>TEXT(Table157[[#This Row],[Billing_Date]],"YYYY")</f>
        <v>2025</v>
      </c>
      <c r="N1234" s="72" t="s">
        <v>49</v>
      </c>
      <c r="O1234" s="72">
        <f>IF(Table157[[#This Row],[Payment_Status]]="Paid",1,0)</f>
        <v>0</v>
      </c>
      <c r="P1234" s="72">
        <f>IF(Table157[[#This Row],[Payment_Status]]="Unpaid",1,0)</f>
        <v>1</v>
      </c>
      <c r="Q1234" s="72">
        <f>IF(Table157[[#This Row],[Payment_Status]]="Pending",1,0)</f>
        <v>0</v>
      </c>
      <c r="R1234" s="72" t="s">
        <v>58</v>
      </c>
      <c r="S1234" s="72" t="s">
        <v>39</v>
      </c>
      <c r="T1234" s="76" t="s">
        <v>51</v>
      </c>
    </row>
    <row r="1235" spans="5:20" x14ac:dyDescent="0.3">
      <c r="E1235" s="71" t="s">
        <v>2455</v>
      </c>
      <c r="F1235" s="72" t="s">
        <v>5221</v>
      </c>
      <c r="G1235" s="72" t="s">
        <v>7228</v>
      </c>
      <c r="H1235" s="72" t="s">
        <v>26</v>
      </c>
      <c r="I1235" s="72" t="s">
        <v>8029</v>
      </c>
      <c r="J1235" s="72" t="s">
        <v>8020</v>
      </c>
      <c r="K1235" s="72">
        <v>2744.88</v>
      </c>
      <c r="L1235" s="75">
        <v>45832</v>
      </c>
      <c r="M1235" s="72" t="str">
        <f>TEXT(Table157[[#This Row],[Billing_Date]],"YYYY")</f>
        <v>2025</v>
      </c>
      <c r="N1235" s="72" t="s">
        <v>28</v>
      </c>
      <c r="O1235" s="72">
        <f>IF(Table157[[#This Row],[Payment_Status]]="Paid",1,0)</f>
        <v>1</v>
      </c>
      <c r="P1235" s="72">
        <f>IF(Table157[[#This Row],[Payment_Status]]="Unpaid",1,0)</f>
        <v>0</v>
      </c>
      <c r="Q1235" s="72">
        <f>IF(Table157[[#This Row],[Payment_Status]]="Pending",1,0)</f>
        <v>0</v>
      </c>
      <c r="R1235" s="72" t="s">
        <v>43</v>
      </c>
      <c r="S1235" s="72" t="s">
        <v>39</v>
      </c>
      <c r="T1235" s="76" t="s">
        <v>31</v>
      </c>
    </row>
    <row r="1236" spans="5:20" x14ac:dyDescent="0.3">
      <c r="E1236" s="71" t="s">
        <v>2457</v>
      </c>
      <c r="F1236" s="72" t="s">
        <v>5222</v>
      </c>
      <c r="G1236" s="72" t="s">
        <v>7229</v>
      </c>
      <c r="H1236" s="72" t="s">
        <v>26</v>
      </c>
      <c r="I1236" s="72" t="s">
        <v>8026</v>
      </c>
      <c r="J1236" s="72" t="s">
        <v>8021</v>
      </c>
      <c r="K1236" s="72">
        <v>1746.84</v>
      </c>
      <c r="L1236" s="75">
        <v>45823</v>
      </c>
      <c r="M1236" s="72" t="str">
        <f>TEXT(Table157[[#This Row],[Billing_Date]],"YYYY")</f>
        <v>2025</v>
      </c>
      <c r="N1236" s="72" t="s">
        <v>28</v>
      </c>
      <c r="O1236" s="72">
        <f>IF(Table157[[#This Row],[Payment_Status]]="Paid",1,0)</f>
        <v>1</v>
      </c>
      <c r="P1236" s="72">
        <f>IF(Table157[[#This Row],[Payment_Status]]="Unpaid",1,0)</f>
        <v>0</v>
      </c>
      <c r="Q1236" s="72">
        <f>IF(Table157[[#This Row],[Payment_Status]]="Pending",1,0)</f>
        <v>0</v>
      </c>
      <c r="R1236" s="72" t="s">
        <v>58</v>
      </c>
      <c r="S1236" s="72" t="s">
        <v>30</v>
      </c>
      <c r="T1236" s="76" t="s">
        <v>63</v>
      </c>
    </row>
    <row r="1237" spans="5:20" x14ac:dyDescent="0.3">
      <c r="E1237" s="71" t="s">
        <v>2459</v>
      </c>
      <c r="F1237" s="72" t="s">
        <v>5223</v>
      </c>
      <c r="G1237" s="72" t="s">
        <v>7230</v>
      </c>
      <c r="H1237" s="72" t="s">
        <v>35</v>
      </c>
      <c r="I1237" s="72" t="s">
        <v>8025</v>
      </c>
      <c r="J1237" s="72" t="s">
        <v>8020</v>
      </c>
      <c r="K1237" s="72">
        <v>260.95999999999998</v>
      </c>
      <c r="L1237" s="75">
        <v>45700</v>
      </c>
      <c r="M1237" s="72" t="str">
        <f>TEXT(Table157[[#This Row],[Billing_Date]],"YYYY")</f>
        <v>2025</v>
      </c>
      <c r="N1237" s="72" t="s">
        <v>28</v>
      </c>
      <c r="O1237" s="72">
        <f>IF(Table157[[#This Row],[Payment_Status]]="Paid",1,0)</f>
        <v>1</v>
      </c>
      <c r="P1237" s="72">
        <f>IF(Table157[[#This Row],[Payment_Status]]="Unpaid",1,0)</f>
        <v>0</v>
      </c>
      <c r="Q1237" s="72">
        <f>IF(Table157[[#This Row],[Payment_Status]]="Pending",1,0)</f>
        <v>0</v>
      </c>
      <c r="R1237" s="72" t="s">
        <v>29</v>
      </c>
      <c r="S1237" s="72" t="s">
        <v>44</v>
      </c>
      <c r="T1237" s="76" t="s">
        <v>63</v>
      </c>
    </row>
    <row r="1238" spans="5:20" x14ac:dyDescent="0.3">
      <c r="E1238" s="71" t="s">
        <v>2461</v>
      </c>
      <c r="F1238" s="72" t="s">
        <v>5224</v>
      </c>
      <c r="G1238" s="72" t="s">
        <v>7231</v>
      </c>
      <c r="H1238" s="72" t="s">
        <v>30</v>
      </c>
      <c r="I1238" s="72" t="s">
        <v>8030</v>
      </c>
      <c r="J1238" s="72" t="s">
        <v>8023</v>
      </c>
      <c r="K1238" s="72">
        <v>3041.69</v>
      </c>
      <c r="L1238" s="75">
        <v>45767</v>
      </c>
      <c r="M1238" s="72" t="str">
        <f>TEXT(Table157[[#This Row],[Billing_Date]],"YYYY")</f>
        <v>2025</v>
      </c>
      <c r="N1238" s="72" t="s">
        <v>28</v>
      </c>
      <c r="O1238" s="72">
        <f>IF(Table157[[#This Row],[Payment_Status]]="Paid",1,0)</f>
        <v>1</v>
      </c>
      <c r="P1238" s="72">
        <f>IF(Table157[[#This Row],[Payment_Status]]="Unpaid",1,0)</f>
        <v>0</v>
      </c>
      <c r="Q1238" s="72">
        <f>IF(Table157[[#This Row],[Payment_Status]]="Pending",1,0)</f>
        <v>0</v>
      </c>
      <c r="R1238" s="72" t="s">
        <v>58</v>
      </c>
      <c r="S1238" s="72" t="s">
        <v>39</v>
      </c>
      <c r="T1238" s="76" t="s">
        <v>31</v>
      </c>
    </row>
    <row r="1239" spans="5:20" x14ac:dyDescent="0.3">
      <c r="E1239" s="71" t="s">
        <v>2463</v>
      </c>
      <c r="F1239" s="72" t="s">
        <v>4673</v>
      </c>
      <c r="G1239" s="72" t="s">
        <v>7232</v>
      </c>
      <c r="H1239" s="72" t="s">
        <v>30</v>
      </c>
      <c r="I1239" s="72" t="s">
        <v>8029</v>
      </c>
      <c r="J1239" s="72" t="s">
        <v>8020</v>
      </c>
      <c r="K1239" s="72">
        <v>418.07</v>
      </c>
      <c r="L1239" s="75">
        <v>45706</v>
      </c>
      <c r="M1239" s="72" t="str">
        <f>TEXT(Table157[[#This Row],[Billing_Date]],"YYYY")</f>
        <v>2025</v>
      </c>
      <c r="N1239" s="72" t="s">
        <v>37</v>
      </c>
      <c r="O1239" s="72">
        <f>IF(Table157[[#This Row],[Payment_Status]]="Paid",1,0)</f>
        <v>0</v>
      </c>
      <c r="P1239" s="72">
        <f>IF(Table157[[#This Row],[Payment_Status]]="Unpaid",1,0)</f>
        <v>0</v>
      </c>
      <c r="Q1239" s="72">
        <f>IF(Table157[[#This Row],[Payment_Status]]="Pending",1,0)</f>
        <v>1</v>
      </c>
      <c r="R1239" s="72" t="s">
        <v>50</v>
      </c>
      <c r="S1239" s="72" t="s">
        <v>39</v>
      </c>
      <c r="T1239" s="76" t="s">
        <v>51</v>
      </c>
    </row>
    <row r="1240" spans="5:20" x14ac:dyDescent="0.3">
      <c r="E1240" s="71" t="s">
        <v>2465</v>
      </c>
      <c r="F1240" s="72" t="s">
        <v>5225</v>
      </c>
      <c r="G1240" s="72" t="s">
        <v>7233</v>
      </c>
      <c r="H1240" s="72" t="s">
        <v>30</v>
      </c>
      <c r="I1240" s="72" t="s">
        <v>8026</v>
      </c>
      <c r="J1240" s="72" t="s">
        <v>8021</v>
      </c>
      <c r="K1240" s="72">
        <v>164.64</v>
      </c>
      <c r="L1240" s="75">
        <v>45593</v>
      </c>
      <c r="M1240" s="72" t="str">
        <f>TEXT(Table157[[#This Row],[Billing_Date]],"YYYY")</f>
        <v>2024</v>
      </c>
      <c r="N1240" s="72" t="s">
        <v>37</v>
      </c>
      <c r="O1240" s="72">
        <f>IF(Table157[[#This Row],[Payment_Status]]="Paid",1,0)</f>
        <v>0</v>
      </c>
      <c r="P1240" s="72">
        <f>IF(Table157[[#This Row],[Payment_Status]]="Unpaid",1,0)</f>
        <v>0</v>
      </c>
      <c r="Q1240" s="72">
        <f>IF(Table157[[#This Row],[Payment_Status]]="Pending",1,0)</f>
        <v>1</v>
      </c>
      <c r="R1240" s="72" t="s">
        <v>50</v>
      </c>
      <c r="S1240" s="72" t="s">
        <v>44</v>
      </c>
      <c r="T1240" s="76" t="s">
        <v>31</v>
      </c>
    </row>
    <row r="1241" spans="5:20" x14ac:dyDescent="0.3">
      <c r="E1241" s="71" t="s">
        <v>2467</v>
      </c>
      <c r="F1241" s="72" t="s">
        <v>4144</v>
      </c>
      <c r="G1241" s="72" t="s">
        <v>7234</v>
      </c>
      <c r="H1241" s="72" t="s">
        <v>35</v>
      </c>
      <c r="I1241" s="72" t="s">
        <v>8031</v>
      </c>
      <c r="J1241" s="72" t="s">
        <v>8024</v>
      </c>
      <c r="K1241" s="72">
        <v>659.02</v>
      </c>
      <c r="L1241" s="75">
        <v>45621</v>
      </c>
      <c r="M1241" s="72" t="str">
        <f>TEXT(Table157[[#This Row],[Billing_Date]],"YYYY")</f>
        <v>2024</v>
      </c>
      <c r="N1241" s="72" t="s">
        <v>28</v>
      </c>
      <c r="O1241" s="72">
        <f>IF(Table157[[#This Row],[Payment_Status]]="Paid",1,0)</f>
        <v>1</v>
      </c>
      <c r="P1241" s="72">
        <f>IF(Table157[[#This Row],[Payment_Status]]="Unpaid",1,0)</f>
        <v>0</v>
      </c>
      <c r="Q1241" s="72">
        <f>IF(Table157[[#This Row],[Payment_Status]]="Pending",1,0)</f>
        <v>0</v>
      </c>
      <c r="R1241" s="72" t="s">
        <v>43</v>
      </c>
      <c r="S1241" s="72" t="s">
        <v>30</v>
      </c>
      <c r="T1241" s="76" t="s">
        <v>63</v>
      </c>
    </row>
    <row r="1242" spans="5:20" x14ac:dyDescent="0.3">
      <c r="E1242" s="71" t="s">
        <v>2469</v>
      </c>
      <c r="F1242" s="72" t="s">
        <v>5226</v>
      </c>
      <c r="G1242" s="72" t="s">
        <v>7235</v>
      </c>
      <c r="H1242" s="72" t="s">
        <v>30</v>
      </c>
      <c r="I1242" s="72" t="s">
        <v>8026</v>
      </c>
      <c r="J1242" s="72" t="s">
        <v>8021</v>
      </c>
      <c r="K1242" s="72">
        <v>2393.2800000000002</v>
      </c>
      <c r="L1242" s="75">
        <v>45840</v>
      </c>
      <c r="M1242" s="72" t="str">
        <f>TEXT(Table157[[#This Row],[Billing_Date]],"YYYY")</f>
        <v>2025</v>
      </c>
      <c r="N1242" s="72" t="s">
        <v>28</v>
      </c>
      <c r="O1242" s="72">
        <f>IF(Table157[[#This Row],[Payment_Status]]="Paid",1,0)</f>
        <v>1</v>
      </c>
      <c r="P1242" s="72">
        <f>IF(Table157[[#This Row],[Payment_Status]]="Unpaid",1,0)</f>
        <v>0</v>
      </c>
      <c r="Q1242" s="72">
        <f>IF(Table157[[#This Row],[Payment_Status]]="Pending",1,0)</f>
        <v>0</v>
      </c>
      <c r="R1242" s="72" t="s">
        <v>29</v>
      </c>
      <c r="S1242" s="72" t="s">
        <v>30</v>
      </c>
      <c r="T1242" s="76" t="s">
        <v>63</v>
      </c>
    </row>
    <row r="1243" spans="5:20" x14ac:dyDescent="0.3">
      <c r="E1243" s="71" t="s">
        <v>2471</v>
      </c>
      <c r="F1243" s="72" t="s">
        <v>5227</v>
      </c>
      <c r="G1243" s="72" t="s">
        <v>7236</v>
      </c>
      <c r="H1243" s="72" t="s">
        <v>35</v>
      </c>
      <c r="I1243" s="72" t="s">
        <v>8031</v>
      </c>
      <c r="J1243" s="72" t="s">
        <v>8024</v>
      </c>
      <c r="K1243" s="72">
        <v>1527.14</v>
      </c>
      <c r="L1243" s="75">
        <v>45754</v>
      </c>
      <c r="M1243" s="72" t="str">
        <f>TEXT(Table157[[#This Row],[Billing_Date]],"YYYY")</f>
        <v>2025</v>
      </c>
      <c r="N1243" s="72" t="s">
        <v>37</v>
      </c>
      <c r="O1243" s="72">
        <f>IF(Table157[[#This Row],[Payment_Status]]="Paid",1,0)</f>
        <v>0</v>
      </c>
      <c r="P1243" s="72">
        <f>IF(Table157[[#This Row],[Payment_Status]]="Unpaid",1,0)</f>
        <v>0</v>
      </c>
      <c r="Q1243" s="72">
        <f>IF(Table157[[#This Row],[Payment_Status]]="Pending",1,0)</f>
        <v>1</v>
      </c>
      <c r="R1243" s="72" t="s">
        <v>58</v>
      </c>
      <c r="S1243" s="72" t="s">
        <v>39</v>
      </c>
      <c r="T1243" s="76" t="s">
        <v>45</v>
      </c>
    </row>
    <row r="1244" spans="5:20" x14ac:dyDescent="0.3">
      <c r="E1244" s="71" t="s">
        <v>2473</v>
      </c>
      <c r="F1244" s="72" t="s">
        <v>5228</v>
      </c>
      <c r="G1244" s="72" t="s">
        <v>7237</v>
      </c>
      <c r="H1244" s="72" t="s">
        <v>26</v>
      </c>
      <c r="I1244" s="72" t="s">
        <v>8027</v>
      </c>
      <c r="J1244" s="72" t="s">
        <v>8022</v>
      </c>
      <c r="K1244" s="72">
        <v>1666.57</v>
      </c>
      <c r="L1244" s="75">
        <v>45790</v>
      </c>
      <c r="M1244" s="72" t="str">
        <f>TEXT(Table157[[#This Row],[Billing_Date]],"YYYY")</f>
        <v>2025</v>
      </c>
      <c r="N1244" s="72" t="s">
        <v>28</v>
      </c>
      <c r="O1244" s="72">
        <f>IF(Table157[[#This Row],[Payment_Status]]="Paid",1,0)</f>
        <v>1</v>
      </c>
      <c r="P1244" s="72">
        <f>IF(Table157[[#This Row],[Payment_Status]]="Unpaid",1,0)</f>
        <v>0</v>
      </c>
      <c r="Q1244" s="72">
        <f>IF(Table157[[#This Row],[Payment_Status]]="Pending",1,0)</f>
        <v>0</v>
      </c>
      <c r="R1244" s="72" t="s">
        <v>38</v>
      </c>
      <c r="S1244" s="72" t="s">
        <v>44</v>
      </c>
      <c r="T1244" s="76" t="s">
        <v>51</v>
      </c>
    </row>
    <row r="1245" spans="5:20" x14ac:dyDescent="0.3">
      <c r="E1245" s="71" t="s">
        <v>2475</v>
      </c>
      <c r="F1245" s="72" t="s">
        <v>5229</v>
      </c>
      <c r="G1245" s="72" t="s">
        <v>7238</v>
      </c>
      <c r="H1245" s="72" t="s">
        <v>30</v>
      </c>
      <c r="I1245" s="72" t="s">
        <v>8026</v>
      </c>
      <c r="J1245" s="72" t="s">
        <v>8021</v>
      </c>
      <c r="K1245" s="72">
        <v>2320.19</v>
      </c>
      <c r="L1245" s="75">
        <v>45665</v>
      </c>
      <c r="M1245" s="72" t="str">
        <f>TEXT(Table157[[#This Row],[Billing_Date]],"YYYY")</f>
        <v>2025</v>
      </c>
      <c r="N1245" s="72" t="s">
        <v>49</v>
      </c>
      <c r="O1245" s="72">
        <f>IF(Table157[[#This Row],[Payment_Status]]="Paid",1,0)</f>
        <v>0</v>
      </c>
      <c r="P1245" s="72">
        <f>IF(Table157[[#This Row],[Payment_Status]]="Unpaid",1,0)</f>
        <v>1</v>
      </c>
      <c r="Q1245" s="72">
        <f>IF(Table157[[#This Row],[Payment_Status]]="Pending",1,0)</f>
        <v>0</v>
      </c>
      <c r="R1245" s="72" t="s">
        <v>38</v>
      </c>
      <c r="S1245" s="72" t="s">
        <v>30</v>
      </c>
      <c r="T1245" s="76" t="s">
        <v>45</v>
      </c>
    </row>
    <row r="1246" spans="5:20" x14ac:dyDescent="0.3">
      <c r="E1246" s="71" t="s">
        <v>2477</v>
      </c>
      <c r="F1246" s="72" t="s">
        <v>5230</v>
      </c>
      <c r="G1246" s="72" t="s">
        <v>7239</v>
      </c>
      <c r="H1246" s="72" t="s">
        <v>30</v>
      </c>
      <c r="I1246" s="72" t="s">
        <v>8026</v>
      </c>
      <c r="J1246" s="72" t="s">
        <v>8021</v>
      </c>
      <c r="K1246" s="72">
        <v>2115.62</v>
      </c>
      <c r="L1246" s="75">
        <v>45685</v>
      </c>
      <c r="M1246" s="72" t="str">
        <f>TEXT(Table157[[#This Row],[Billing_Date]],"YYYY")</f>
        <v>2025</v>
      </c>
      <c r="N1246" s="72" t="s">
        <v>28</v>
      </c>
      <c r="O1246" s="72">
        <f>IF(Table157[[#This Row],[Payment_Status]]="Paid",1,0)</f>
        <v>1</v>
      </c>
      <c r="P1246" s="72">
        <f>IF(Table157[[#This Row],[Payment_Status]]="Unpaid",1,0)</f>
        <v>0</v>
      </c>
      <c r="Q1246" s="72">
        <f>IF(Table157[[#This Row],[Payment_Status]]="Pending",1,0)</f>
        <v>0</v>
      </c>
      <c r="R1246" s="72" t="s">
        <v>29</v>
      </c>
      <c r="S1246" s="72" t="s">
        <v>39</v>
      </c>
      <c r="T1246" s="76" t="s">
        <v>31</v>
      </c>
    </row>
    <row r="1247" spans="5:20" x14ac:dyDescent="0.3">
      <c r="E1247" s="71" t="s">
        <v>2479</v>
      </c>
      <c r="F1247" s="72" t="s">
        <v>5231</v>
      </c>
      <c r="G1247" s="72" t="s">
        <v>7240</v>
      </c>
      <c r="H1247" s="72" t="s">
        <v>26</v>
      </c>
      <c r="I1247" s="72" t="s">
        <v>8030</v>
      </c>
      <c r="J1247" s="72" t="s">
        <v>8023</v>
      </c>
      <c r="K1247" s="72">
        <v>2897.18</v>
      </c>
      <c r="L1247" s="75">
        <v>45844</v>
      </c>
      <c r="M1247" s="72" t="str">
        <f>TEXT(Table157[[#This Row],[Billing_Date]],"YYYY")</f>
        <v>2025</v>
      </c>
      <c r="N1247" s="72" t="s">
        <v>37</v>
      </c>
      <c r="O1247" s="72">
        <f>IF(Table157[[#This Row],[Payment_Status]]="Paid",1,0)</f>
        <v>0</v>
      </c>
      <c r="P1247" s="72">
        <f>IF(Table157[[#This Row],[Payment_Status]]="Unpaid",1,0)</f>
        <v>0</v>
      </c>
      <c r="Q1247" s="72">
        <f>IF(Table157[[#This Row],[Payment_Status]]="Pending",1,0)</f>
        <v>1</v>
      </c>
      <c r="R1247" s="72" t="s">
        <v>43</v>
      </c>
      <c r="S1247" s="72" t="s">
        <v>44</v>
      </c>
      <c r="T1247" s="76" t="s">
        <v>85</v>
      </c>
    </row>
    <row r="1248" spans="5:20" x14ac:dyDescent="0.3">
      <c r="E1248" s="71" t="s">
        <v>2481</v>
      </c>
      <c r="F1248" s="72" t="s">
        <v>5232</v>
      </c>
      <c r="G1248" s="72" t="s">
        <v>7241</v>
      </c>
      <c r="H1248" s="72" t="s">
        <v>26</v>
      </c>
      <c r="I1248" s="72" t="s">
        <v>8029</v>
      </c>
      <c r="J1248" s="72" t="s">
        <v>8020</v>
      </c>
      <c r="K1248" s="72">
        <v>1392.2</v>
      </c>
      <c r="L1248" s="75">
        <v>45809</v>
      </c>
      <c r="M1248" s="72" t="str">
        <f>TEXT(Table157[[#This Row],[Billing_Date]],"YYYY")</f>
        <v>2025</v>
      </c>
      <c r="N1248" s="72" t="s">
        <v>28</v>
      </c>
      <c r="O1248" s="72">
        <f>IF(Table157[[#This Row],[Payment_Status]]="Paid",1,0)</f>
        <v>1</v>
      </c>
      <c r="P1248" s="72">
        <f>IF(Table157[[#This Row],[Payment_Status]]="Unpaid",1,0)</f>
        <v>0</v>
      </c>
      <c r="Q1248" s="72">
        <f>IF(Table157[[#This Row],[Payment_Status]]="Pending",1,0)</f>
        <v>0</v>
      </c>
      <c r="R1248" s="72" t="s">
        <v>43</v>
      </c>
      <c r="S1248" s="72" t="s">
        <v>30</v>
      </c>
      <c r="T1248" s="76" t="s">
        <v>51</v>
      </c>
    </row>
    <row r="1249" spans="5:20" x14ac:dyDescent="0.3">
      <c r="E1249" s="71" t="s">
        <v>2483</v>
      </c>
      <c r="F1249" s="72" t="s">
        <v>5233</v>
      </c>
      <c r="G1249" s="72" t="s">
        <v>7242</v>
      </c>
      <c r="H1249" s="72" t="s">
        <v>26</v>
      </c>
      <c r="I1249" s="72" t="s">
        <v>8031</v>
      </c>
      <c r="J1249" s="72" t="s">
        <v>8024</v>
      </c>
      <c r="K1249" s="72">
        <v>348.13</v>
      </c>
      <c r="L1249" s="75">
        <v>45733</v>
      </c>
      <c r="M1249" s="72" t="str">
        <f>TEXT(Table157[[#This Row],[Billing_Date]],"YYYY")</f>
        <v>2025</v>
      </c>
      <c r="N1249" s="72" t="s">
        <v>37</v>
      </c>
      <c r="O1249" s="72">
        <f>IF(Table157[[#This Row],[Payment_Status]]="Paid",1,0)</f>
        <v>0</v>
      </c>
      <c r="P1249" s="72">
        <f>IF(Table157[[#This Row],[Payment_Status]]="Unpaid",1,0)</f>
        <v>0</v>
      </c>
      <c r="Q1249" s="72">
        <f>IF(Table157[[#This Row],[Payment_Status]]="Pending",1,0)</f>
        <v>1</v>
      </c>
      <c r="R1249" s="72" t="s">
        <v>38</v>
      </c>
      <c r="S1249" s="72" t="s">
        <v>30</v>
      </c>
      <c r="T1249" s="76" t="s">
        <v>45</v>
      </c>
    </row>
    <row r="1250" spans="5:20" x14ac:dyDescent="0.3">
      <c r="E1250" s="71" t="s">
        <v>2886</v>
      </c>
      <c r="F1250" s="72" t="s">
        <v>5234</v>
      </c>
      <c r="G1250" s="72" t="s">
        <v>7243</v>
      </c>
      <c r="H1250" s="72" t="s">
        <v>35</v>
      </c>
      <c r="I1250" s="72" t="s">
        <v>8031</v>
      </c>
      <c r="J1250" s="72" t="s">
        <v>8024</v>
      </c>
      <c r="K1250" s="72">
        <v>2505.3200000000002</v>
      </c>
      <c r="L1250" s="75">
        <v>45717</v>
      </c>
      <c r="M1250" s="72" t="str">
        <f>TEXT(Table157[[#This Row],[Billing_Date]],"YYYY")</f>
        <v>2025</v>
      </c>
      <c r="N1250" s="72" t="s">
        <v>49</v>
      </c>
      <c r="O1250" s="72">
        <f>IF(Table157[[#This Row],[Payment_Status]]="Paid",1,0)</f>
        <v>0</v>
      </c>
      <c r="P1250" s="72">
        <f>IF(Table157[[#This Row],[Payment_Status]]="Unpaid",1,0)</f>
        <v>1</v>
      </c>
      <c r="Q1250" s="72">
        <f>IF(Table157[[#This Row],[Payment_Status]]="Pending",1,0)</f>
        <v>0</v>
      </c>
      <c r="R1250" s="72" t="s">
        <v>38</v>
      </c>
      <c r="S1250" s="72" t="s">
        <v>30</v>
      </c>
      <c r="T1250" s="76" t="s">
        <v>63</v>
      </c>
    </row>
    <row r="1251" spans="5:20" x14ac:dyDescent="0.3">
      <c r="E1251" s="71" t="s">
        <v>2487</v>
      </c>
      <c r="F1251" s="72" t="s">
        <v>5235</v>
      </c>
      <c r="G1251" s="72" t="s">
        <v>7244</v>
      </c>
      <c r="H1251" s="72" t="s">
        <v>30</v>
      </c>
      <c r="I1251" s="72" t="s">
        <v>8030</v>
      </c>
      <c r="J1251" s="72" t="s">
        <v>8023</v>
      </c>
      <c r="K1251" s="72">
        <v>781.92</v>
      </c>
      <c r="L1251" s="75">
        <v>45856</v>
      </c>
      <c r="M1251" s="72" t="str">
        <f>TEXT(Table157[[#This Row],[Billing_Date]],"YYYY")</f>
        <v>2025</v>
      </c>
      <c r="N1251" s="72" t="s">
        <v>49</v>
      </c>
      <c r="O1251" s="72">
        <f>IF(Table157[[#This Row],[Payment_Status]]="Paid",1,0)</f>
        <v>0</v>
      </c>
      <c r="P1251" s="72">
        <f>IF(Table157[[#This Row],[Payment_Status]]="Unpaid",1,0)</f>
        <v>1</v>
      </c>
      <c r="Q1251" s="72">
        <f>IF(Table157[[#This Row],[Payment_Status]]="Pending",1,0)</f>
        <v>0</v>
      </c>
      <c r="R1251" s="72" t="s">
        <v>29</v>
      </c>
      <c r="S1251" s="72" t="s">
        <v>44</v>
      </c>
      <c r="T1251" s="76" t="s">
        <v>45</v>
      </c>
    </row>
    <row r="1252" spans="5:20" x14ac:dyDescent="0.3">
      <c r="E1252" s="71" t="s">
        <v>2489</v>
      </c>
      <c r="F1252" s="72" t="s">
        <v>5236</v>
      </c>
      <c r="G1252" s="72" t="s">
        <v>7245</v>
      </c>
      <c r="H1252" s="72" t="s">
        <v>26</v>
      </c>
      <c r="I1252" s="72" t="s">
        <v>8030</v>
      </c>
      <c r="J1252" s="72" t="s">
        <v>8023</v>
      </c>
      <c r="K1252" s="72">
        <v>2003.4</v>
      </c>
      <c r="L1252" s="75">
        <v>45651</v>
      </c>
      <c r="M1252" s="72" t="str">
        <f>TEXT(Table157[[#This Row],[Billing_Date]],"YYYY")</f>
        <v>2024</v>
      </c>
      <c r="N1252" s="72" t="s">
        <v>28</v>
      </c>
      <c r="O1252" s="72">
        <f>IF(Table157[[#This Row],[Payment_Status]]="Paid",1,0)</f>
        <v>1</v>
      </c>
      <c r="P1252" s="72">
        <f>IF(Table157[[#This Row],[Payment_Status]]="Unpaid",1,0)</f>
        <v>0</v>
      </c>
      <c r="Q1252" s="72">
        <f>IF(Table157[[#This Row],[Payment_Status]]="Pending",1,0)</f>
        <v>0</v>
      </c>
      <c r="R1252" s="72" t="s">
        <v>43</v>
      </c>
      <c r="S1252" s="72" t="s">
        <v>30</v>
      </c>
      <c r="T1252" s="76" t="s">
        <v>85</v>
      </c>
    </row>
    <row r="1253" spans="5:20" x14ac:dyDescent="0.3">
      <c r="E1253" s="71" t="s">
        <v>2491</v>
      </c>
      <c r="F1253" s="72" t="s">
        <v>5237</v>
      </c>
      <c r="G1253" s="72" t="s">
        <v>7246</v>
      </c>
      <c r="H1253" s="72" t="s">
        <v>30</v>
      </c>
      <c r="I1253" s="72" t="s">
        <v>8029</v>
      </c>
      <c r="J1253" s="72" t="s">
        <v>8020</v>
      </c>
      <c r="K1253" s="72">
        <v>2332.1799999999998</v>
      </c>
      <c r="L1253" s="75">
        <v>45734</v>
      </c>
      <c r="M1253" s="72" t="str">
        <f>TEXT(Table157[[#This Row],[Billing_Date]],"YYYY")</f>
        <v>2025</v>
      </c>
      <c r="N1253" s="72" t="s">
        <v>28</v>
      </c>
      <c r="O1253" s="72">
        <f>IF(Table157[[#This Row],[Payment_Status]]="Paid",1,0)</f>
        <v>1</v>
      </c>
      <c r="P1253" s="72">
        <f>IF(Table157[[#This Row],[Payment_Status]]="Unpaid",1,0)</f>
        <v>0</v>
      </c>
      <c r="Q1253" s="72">
        <f>IF(Table157[[#This Row],[Payment_Status]]="Pending",1,0)</f>
        <v>0</v>
      </c>
      <c r="R1253" s="72" t="s">
        <v>43</v>
      </c>
      <c r="S1253" s="72" t="s">
        <v>44</v>
      </c>
      <c r="T1253" s="76" t="s">
        <v>31</v>
      </c>
    </row>
    <row r="1254" spans="5:20" x14ac:dyDescent="0.3">
      <c r="E1254" s="71" t="s">
        <v>2493</v>
      </c>
      <c r="F1254" s="72" t="s">
        <v>5238</v>
      </c>
      <c r="G1254" s="72" t="s">
        <v>7247</v>
      </c>
      <c r="H1254" s="72" t="s">
        <v>26</v>
      </c>
      <c r="I1254" s="72" t="s">
        <v>8029</v>
      </c>
      <c r="J1254" s="72" t="s">
        <v>8020</v>
      </c>
      <c r="K1254" s="72">
        <v>198.25</v>
      </c>
      <c r="L1254" s="75">
        <v>45645</v>
      </c>
      <c r="M1254" s="72" t="str">
        <f>TEXT(Table157[[#This Row],[Billing_Date]],"YYYY")</f>
        <v>2024</v>
      </c>
      <c r="N1254" s="72" t="s">
        <v>37</v>
      </c>
      <c r="O1254" s="72">
        <f>IF(Table157[[#This Row],[Payment_Status]]="Paid",1,0)</f>
        <v>0</v>
      </c>
      <c r="P1254" s="72">
        <f>IF(Table157[[#This Row],[Payment_Status]]="Unpaid",1,0)</f>
        <v>0</v>
      </c>
      <c r="Q1254" s="72">
        <f>IF(Table157[[#This Row],[Payment_Status]]="Pending",1,0)</f>
        <v>1</v>
      </c>
      <c r="R1254" s="72" t="s">
        <v>29</v>
      </c>
      <c r="S1254" s="72" t="s">
        <v>44</v>
      </c>
      <c r="T1254" s="76" t="s">
        <v>31</v>
      </c>
    </row>
    <row r="1255" spans="5:20" x14ac:dyDescent="0.3">
      <c r="E1255" s="71" t="s">
        <v>2496</v>
      </c>
      <c r="F1255" s="72" t="s">
        <v>5240</v>
      </c>
      <c r="G1255" s="72" t="s">
        <v>7249</v>
      </c>
      <c r="H1255" s="72" t="s">
        <v>26</v>
      </c>
      <c r="I1255" s="72" t="s">
        <v>8027</v>
      </c>
      <c r="J1255" s="72" t="s">
        <v>8022</v>
      </c>
      <c r="K1255" s="72">
        <v>1269.94</v>
      </c>
      <c r="L1255" s="75">
        <v>45722</v>
      </c>
      <c r="M1255" s="72" t="str">
        <f>TEXT(Table157[[#This Row],[Billing_Date]],"YYYY")</f>
        <v>2025</v>
      </c>
      <c r="N1255" s="72" t="s">
        <v>28</v>
      </c>
      <c r="O1255" s="72">
        <f>IF(Table157[[#This Row],[Payment_Status]]="Paid",1,0)</f>
        <v>1</v>
      </c>
      <c r="P1255" s="72">
        <f>IF(Table157[[#This Row],[Payment_Status]]="Unpaid",1,0)</f>
        <v>0</v>
      </c>
      <c r="Q1255" s="72">
        <f>IF(Table157[[#This Row],[Payment_Status]]="Pending",1,0)</f>
        <v>0</v>
      </c>
      <c r="R1255" s="72" t="s">
        <v>29</v>
      </c>
      <c r="S1255" s="72" t="s">
        <v>30</v>
      </c>
      <c r="T1255" s="76" t="s">
        <v>31</v>
      </c>
    </row>
    <row r="1256" spans="5:20" x14ac:dyDescent="0.3">
      <c r="E1256" s="71" t="s">
        <v>2498</v>
      </c>
      <c r="F1256" s="72" t="s">
        <v>5241</v>
      </c>
      <c r="G1256" s="72" t="s">
        <v>7250</v>
      </c>
      <c r="H1256" s="72" t="s">
        <v>35</v>
      </c>
      <c r="I1256" s="72" t="s">
        <v>8025</v>
      </c>
      <c r="J1256" s="72" t="s">
        <v>8020</v>
      </c>
      <c r="K1256" s="72">
        <v>278.52</v>
      </c>
      <c r="L1256" s="75">
        <v>45710</v>
      </c>
      <c r="M1256" s="72" t="str">
        <f>TEXT(Table157[[#This Row],[Billing_Date]],"YYYY")</f>
        <v>2025</v>
      </c>
      <c r="N1256" s="72" t="s">
        <v>28</v>
      </c>
      <c r="O1256" s="72">
        <f>IF(Table157[[#This Row],[Payment_Status]]="Paid",1,0)</f>
        <v>1</v>
      </c>
      <c r="P1256" s="72">
        <f>IF(Table157[[#This Row],[Payment_Status]]="Unpaid",1,0)</f>
        <v>0</v>
      </c>
      <c r="Q1256" s="72">
        <f>IF(Table157[[#This Row],[Payment_Status]]="Pending",1,0)</f>
        <v>0</v>
      </c>
      <c r="R1256" s="72" t="s">
        <v>38</v>
      </c>
      <c r="S1256" s="72" t="s">
        <v>44</v>
      </c>
      <c r="T1256" s="76" t="s">
        <v>31</v>
      </c>
    </row>
    <row r="1257" spans="5:20" x14ac:dyDescent="0.3">
      <c r="E1257" s="71" t="s">
        <v>2500</v>
      </c>
      <c r="F1257" s="72" t="s">
        <v>5242</v>
      </c>
      <c r="G1257" s="72" t="s">
        <v>7251</v>
      </c>
      <c r="H1257" s="72" t="s">
        <v>30</v>
      </c>
      <c r="I1257" s="72" t="s">
        <v>8030</v>
      </c>
      <c r="J1257" s="72" t="s">
        <v>8023</v>
      </c>
      <c r="K1257" s="72">
        <v>566.4</v>
      </c>
      <c r="L1257" s="75">
        <v>45824</v>
      </c>
      <c r="M1257" s="72" t="str">
        <f>TEXT(Table157[[#This Row],[Billing_Date]],"YYYY")</f>
        <v>2025</v>
      </c>
      <c r="N1257" s="72" t="s">
        <v>49</v>
      </c>
      <c r="O1257" s="72">
        <f>IF(Table157[[#This Row],[Payment_Status]]="Paid",1,0)</f>
        <v>0</v>
      </c>
      <c r="P1257" s="72">
        <f>IF(Table157[[#This Row],[Payment_Status]]="Unpaid",1,0)</f>
        <v>1</v>
      </c>
      <c r="Q1257" s="72">
        <f>IF(Table157[[#This Row],[Payment_Status]]="Pending",1,0)</f>
        <v>0</v>
      </c>
      <c r="R1257" s="72" t="s">
        <v>43</v>
      </c>
      <c r="S1257" s="72" t="s">
        <v>30</v>
      </c>
      <c r="T1257" s="76" t="s">
        <v>63</v>
      </c>
    </row>
    <row r="1258" spans="5:20" x14ac:dyDescent="0.3">
      <c r="E1258" s="71" t="s">
        <v>2502</v>
      </c>
      <c r="F1258" s="72" t="s">
        <v>5243</v>
      </c>
      <c r="G1258" s="72" t="s">
        <v>7252</v>
      </c>
      <c r="H1258" s="72" t="s">
        <v>35</v>
      </c>
      <c r="I1258" s="72" t="s">
        <v>8029</v>
      </c>
      <c r="J1258" s="72" t="s">
        <v>8020</v>
      </c>
      <c r="K1258" s="72">
        <v>2158.59</v>
      </c>
      <c r="L1258" s="75">
        <v>45697</v>
      </c>
      <c r="M1258" s="72" t="str">
        <f>TEXT(Table157[[#This Row],[Billing_Date]],"YYYY")</f>
        <v>2025</v>
      </c>
      <c r="N1258" s="72" t="s">
        <v>49</v>
      </c>
      <c r="O1258" s="72">
        <f>IF(Table157[[#This Row],[Payment_Status]]="Paid",1,0)</f>
        <v>0</v>
      </c>
      <c r="P1258" s="72">
        <f>IF(Table157[[#This Row],[Payment_Status]]="Unpaid",1,0)</f>
        <v>1</v>
      </c>
      <c r="Q1258" s="72">
        <f>IF(Table157[[#This Row],[Payment_Status]]="Pending",1,0)</f>
        <v>0</v>
      </c>
      <c r="R1258" s="72" t="s">
        <v>43</v>
      </c>
      <c r="S1258" s="72" t="s">
        <v>30</v>
      </c>
      <c r="T1258" s="76" t="s">
        <v>85</v>
      </c>
    </row>
    <row r="1259" spans="5:20" x14ac:dyDescent="0.3">
      <c r="E1259" s="71" t="s">
        <v>2505</v>
      </c>
      <c r="F1259" s="72" t="s">
        <v>5245</v>
      </c>
      <c r="G1259" s="72" t="s">
        <v>7254</v>
      </c>
      <c r="H1259" s="72" t="s">
        <v>26</v>
      </c>
      <c r="I1259" s="72" t="s">
        <v>8027</v>
      </c>
      <c r="J1259" s="72" t="s">
        <v>8022</v>
      </c>
      <c r="K1259" s="72">
        <v>166.98</v>
      </c>
      <c r="L1259" s="75">
        <v>45732</v>
      </c>
      <c r="M1259" s="72" t="str">
        <f>TEXT(Table157[[#This Row],[Billing_Date]],"YYYY")</f>
        <v>2025</v>
      </c>
      <c r="N1259" s="72" t="s">
        <v>49</v>
      </c>
      <c r="O1259" s="72">
        <f>IF(Table157[[#This Row],[Payment_Status]]="Paid",1,0)</f>
        <v>0</v>
      </c>
      <c r="P1259" s="72">
        <f>IF(Table157[[#This Row],[Payment_Status]]="Unpaid",1,0)</f>
        <v>1</v>
      </c>
      <c r="Q1259" s="72">
        <f>IF(Table157[[#This Row],[Payment_Status]]="Pending",1,0)</f>
        <v>0</v>
      </c>
      <c r="R1259" s="72" t="s">
        <v>58</v>
      </c>
      <c r="S1259" s="72" t="s">
        <v>44</v>
      </c>
      <c r="T1259" s="76" t="s">
        <v>31</v>
      </c>
    </row>
    <row r="1260" spans="5:20" x14ac:dyDescent="0.3">
      <c r="E1260" s="71" t="s">
        <v>2507</v>
      </c>
      <c r="F1260" s="72" t="s">
        <v>5246</v>
      </c>
      <c r="G1260" s="72" t="s">
        <v>7255</v>
      </c>
      <c r="H1260" s="72" t="s">
        <v>30</v>
      </c>
      <c r="I1260" s="72" t="s">
        <v>8026</v>
      </c>
      <c r="J1260" s="72" t="s">
        <v>8021</v>
      </c>
      <c r="K1260" s="72">
        <v>1438.79</v>
      </c>
      <c r="L1260" s="75">
        <v>45804</v>
      </c>
      <c r="M1260" s="72" t="str">
        <f>TEXT(Table157[[#This Row],[Billing_Date]],"YYYY")</f>
        <v>2025</v>
      </c>
      <c r="N1260" s="72" t="s">
        <v>28</v>
      </c>
      <c r="O1260" s="72">
        <f>IF(Table157[[#This Row],[Payment_Status]]="Paid",1,0)</f>
        <v>1</v>
      </c>
      <c r="P1260" s="72">
        <f>IF(Table157[[#This Row],[Payment_Status]]="Unpaid",1,0)</f>
        <v>0</v>
      </c>
      <c r="Q1260" s="72">
        <f>IF(Table157[[#This Row],[Payment_Status]]="Pending",1,0)</f>
        <v>0</v>
      </c>
      <c r="R1260" s="72" t="s">
        <v>29</v>
      </c>
      <c r="S1260" s="72" t="s">
        <v>30</v>
      </c>
      <c r="T1260" s="76" t="s">
        <v>85</v>
      </c>
    </row>
    <row r="1261" spans="5:20" x14ac:dyDescent="0.3">
      <c r="E1261" s="71" t="s">
        <v>2509</v>
      </c>
      <c r="F1261" s="72" t="s">
        <v>5247</v>
      </c>
      <c r="G1261" s="72" t="s">
        <v>7256</v>
      </c>
      <c r="H1261" s="72" t="s">
        <v>26</v>
      </c>
      <c r="I1261" s="72" t="s">
        <v>8031</v>
      </c>
      <c r="J1261" s="72" t="s">
        <v>8024</v>
      </c>
      <c r="K1261" s="72">
        <v>2091.61</v>
      </c>
      <c r="L1261" s="75">
        <v>45801</v>
      </c>
      <c r="M1261" s="72" t="str">
        <f>TEXT(Table157[[#This Row],[Billing_Date]],"YYYY")</f>
        <v>2025</v>
      </c>
      <c r="N1261" s="72" t="s">
        <v>28</v>
      </c>
      <c r="O1261" s="72">
        <f>IF(Table157[[#This Row],[Payment_Status]]="Paid",1,0)</f>
        <v>1</v>
      </c>
      <c r="P1261" s="72">
        <f>IF(Table157[[#This Row],[Payment_Status]]="Unpaid",1,0)</f>
        <v>0</v>
      </c>
      <c r="Q1261" s="72">
        <f>IF(Table157[[#This Row],[Payment_Status]]="Pending",1,0)</f>
        <v>0</v>
      </c>
      <c r="R1261" s="72" t="s">
        <v>29</v>
      </c>
      <c r="S1261" s="72" t="s">
        <v>44</v>
      </c>
      <c r="T1261" s="76" t="s">
        <v>31</v>
      </c>
    </row>
    <row r="1262" spans="5:20" x14ac:dyDescent="0.3">
      <c r="E1262" s="71" t="s">
        <v>2511</v>
      </c>
      <c r="F1262" s="72" t="s">
        <v>5248</v>
      </c>
      <c r="G1262" s="72" t="s">
        <v>7257</v>
      </c>
      <c r="H1262" s="72" t="s">
        <v>35</v>
      </c>
      <c r="I1262" s="72" t="s">
        <v>8031</v>
      </c>
      <c r="J1262" s="72" t="s">
        <v>8024</v>
      </c>
      <c r="K1262" s="72">
        <v>2156.36</v>
      </c>
      <c r="L1262" s="75">
        <v>45815</v>
      </c>
      <c r="M1262" s="72" t="str">
        <f>TEXT(Table157[[#This Row],[Billing_Date]],"YYYY")</f>
        <v>2025</v>
      </c>
      <c r="N1262" s="72" t="s">
        <v>37</v>
      </c>
      <c r="O1262" s="72">
        <f>IF(Table157[[#This Row],[Payment_Status]]="Paid",1,0)</f>
        <v>0</v>
      </c>
      <c r="P1262" s="72">
        <f>IF(Table157[[#This Row],[Payment_Status]]="Unpaid",1,0)</f>
        <v>0</v>
      </c>
      <c r="Q1262" s="72">
        <f>IF(Table157[[#This Row],[Payment_Status]]="Pending",1,0)</f>
        <v>1</v>
      </c>
      <c r="R1262" s="72" t="s">
        <v>50</v>
      </c>
      <c r="S1262" s="72" t="s">
        <v>30</v>
      </c>
      <c r="T1262" s="76" t="s">
        <v>85</v>
      </c>
    </row>
    <row r="1263" spans="5:20" x14ac:dyDescent="0.3">
      <c r="E1263" s="71" t="s">
        <v>2513</v>
      </c>
      <c r="F1263" s="72" t="s">
        <v>5249</v>
      </c>
      <c r="G1263" s="72" t="s">
        <v>7258</v>
      </c>
      <c r="H1263" s="72" t="s">
        <v>26</v>
      </c>
      <c r="I1263" s="72" t="s">
        <v>8027</v>
      </c>
      <c r="J1263" s="72" t="s">
        <v>8022</v>
      </c>
      <c r="K1263" s="72">
        <v>432.2</v>
      </c>
      <c r="L1263" s="75">
        <v>45680</v>
      </c>
      <c r="M1263" s="72" t="str">
        <f>TEXT(Table157[[#This Row],[Billing_Date]],"YYYY")</f>
        <v>2025</v>
      </c>
      <c r="N1263" s="72" t="s">
        <v>49</v>
      </c>
      <c r="O1263" s="72">
        <f>IF(Table157[[#This Row],[Payment_Status]]="Paid",1,0)</f>
        <v>0</v>
      </c>
      <c r="P1263" s="72">
        <f>IF(Table157[[#This Row],[Payment_Status]]="Unpaid",1,0)</f>
        <v>1</v>
      </c>
      <c r="Q1263" s="72">
        <f>IF(Table157[[#This Row],[Payment_Status]]="Pending",1,0)</f>
        <v>0</v>
      </c>
      <c r="R1263" s="72" t="s">
        <v>58</v>
      </c>
      <c r="S1263" s="72" t="s">
        <v>44</v>
      </c>
      <c r="T1263" s="76" t="s">
        <v>85</v>
      </c>
    </row>
    <row r="1264" spans="5:20" x14ac:dyDescent="0.3">
      <c r="E1264" s="71" t="s">
        <v>2515</v>
      </c>
      <c r="F1264" s="72" t="s">
        <v>5250</v>
      </c>
      <c r="G1264" s="72" t="s">
        <v>7259</v>
      </c>
      <c r="H1264" s="72" t="s">
        <v>35</v>
      </c>
      <c r="I1264" s="72" t="s">
        <v>8026</v>
      </c>
      <c r="J1264" s="72" t="s">
        <v>8021</v>
      </c>
      <c r="K1264" s="72">
        <v>1804.23</v>
      </c>
      <c r="L1264" s="75">
        <v>45728</v>
      </c>
      <c r="M1264" s="72" t="str">
        <f>TEXT(Table157[[#This Row],[Billing_Date]],"YYYY")</f>
        <v>2025</v>
      </c>
      <c r="N1264" s="72" t="s">
        <v>37</v>
      </c>
      <c r="O1264" s="72">
        <f>IF(Table157[[#This Row],[Payment_Status]]="Paid",1,0)</f>
        <v>0</v>
      </c>
      <c r="P1264" s="72">
        <f>IF(Table157[[#This Row],[Payment_Status]]="Unpaid",1,0)</f>
        <v>0</v>
      </c>
      <c r="Q1264" s="72">
        <f>IF(Table157[[#This Row],[Payment_Status]]="Pending",1,0)</f>
        <v>1</v>
      </c>
      <c r="R1264" s="72" t="s">
        <v>58</v>
      </c>
      <c r="S1264" s="72" t="s">
        <v>39</v>
      </c>
      <c r="T1264" s="76" t="s">
        <v>45</v>
      </c>
    </row>
    <row r="1265" spans="5:20" x14ac:dyDescent="0.3">
      <c r="E1265" s="71" t="s">
        <v>2517</v>
      </c>
      <c r="F1265" s="72" t="s">
        <v>5251</v>
      </c>
      <c r="G1265" s="72" t="s">
        <v>7260</v>
      </c>
      <c r="H1265" s="72" t="s">
        <v>26</v>
      </c>
      <c r="I1265" s="72" t="s">
        <v>8030</v>
      </c>
      <c r="J1265" s="72" t="s">
        <v>8023</v>
      </c>
      <c r="K1265" s="72">
        <v>906.83</v>
      </c>
      <c r="L1265" s="75">
        <v>45772</v>
      </c>
      <c r="M1265" s="72" t="str">
        <f>TEXT(Table157[[#This Row],[Billing_Date]],"YYYY")</f>
        <v>2025</v>
      </c>
      <c r="N1265" s="72" t="s">
        <v>49</v>
      </c>
      <c r="O1265" s="72">
        <f>IF(Table157[[#This Row],[Payment_Status]]="Paid",1,0)</f>
        <v>0</v>
      </c>
      <c r="P1265" s="72">
        <f>IF(Table157[[#This Row],[Payment_Status]]="Unpaid",1,0)</f>
        <v>1</v>
      </c>
      <c r="Q1265" s="72">
        <f>IF(Table157[[#This Row],[Payment_Status]]="Pending",1,0)</f>
        <v>0</v>
      </c>
      <c r="R1265" s="72" t="s">
        <v>29</v>
      </c>
      <c r="S1265" s="72" t="s">
        <v>39</v>
      </c>
      <c r="T1265" s="76" t="s">
        <v>45</v>
      </c>
    </row>
    <row r="1266" spans="5:20" x14ac:dyDescent="0.3">
      <c r="E1266" s="71" t="s">
        <v>2519</v>
      </c>
      <c r="F1266" s="72" t="s">
        <v>5252</v>
      </c>
      <c r="G1266" s="72" t="s">
        <v>7261</v>
      </c>
      <c r="H1266" s="72" t="s">
        <v>35</v>
      </c>
      <c r="I1266" s="72" t="s">
        <v>8026</v>
      </c>
      <c r="J1266" s="72" t="s">
        <v>8021</v>
      </c>
      <c r="K1266" s="72">
        <v>1423.36</v>
      </c>
      <c r="L1266" s="75">
        <v>45575</v>
      </c>
      <c r="M1266" s="72" t="str">
        <f>TEXT(Table157[[#This Row],[Billing_Date]],"YYYY")</f>
        <v>2024</v>
      </c>
      <c r="N1266" s="72" t="s">
        <v>37</v>
      </c>
      <c r="O1266" s="72">
        <f>IF(Table157[[#This Row],[Payment_Status]]="Paid",1,0)</f>
        <v>0</v>
      </c>
      <c r="P1266" s="72">
        <f>IF(Table157[[#This Row],[Payment_Status]]="Unpaid",1,0)</f>
        <v>0</v>
      </c>
      <c r="Q1266" s="72">
        <f>IF(Table157[[#This Row],[Payment_Status]]="Pending",1,0)</f>
        <v>1</v>
      </c>
      <c r="R1266" s="72" t="s">
        <v>50</v>
      </c>
      <c r="S1266" s="72" t="s">
        <v>30</v>
      </c>
      <c r="T1266" s="76" t="s">
        <v>45</v>
      </c>
    </row>
    <row r="1267" spans="5:20" x14ac:dyDescent="0.3">
      <c r="E1267" s="71" t="s">
        <v>2521</v>
      </c>
      <c r="F1267" s="72" t="s">
        <v>5253</v>
      </c>
      <c r="G1267" s="72" t="s">
        <v>7262</v>
      </c>
      <c r="H1267" s="72" t="s">
        <v>35</v>
      </c>
      <c r="I1267" s="72" t="s">
        <v>8025</v>
      </c>
      <c r="J1267" s="72" t="s">
        <v>8020</v>
      </c>
      <c r="K1267" s="72">
        <v>958.68</v>
      </c>
      <c r="L1267" s="75">
        <v>45788</v>
      </c>
      <c r="M1267" s="72" t="str">
        <f>TEXT(Table157[[#This Row],[Billing_Date]],"YYYY")</f>
        <v>2025</v>
      </c>
      <c r="N1267" s="72" t="s">
        <v>28</v>
      </c>
      <c r="O1267" s="72">
        <f>IF(Table157[[#This Row],[Payment_Status]]="Paid",1,0)</f>
        <v>1</v>
      </c>
      <c r="P1267" s="72">
        <f>IF(Table157[[#This Row],[Payment_Status]]="Unpaid",1,0)</f>
        <v>0</v>
      </c>
      <c r="Q1267" s="72">
        <f>IF(Table157[[#This Row],[Payment_Status]]="Pending",1,0)</f>
        <v>0</v>
      </c>
      <c r="R1267" s="72" t="s">
        <v>38</v>
      </c>
      <c r="S1267" s="72" t="s">
        <v>30</v>
      </c>
      <c r="T1267" s="76" t="s">
        <v>31</v>
      </c>
    </row>
    <row r="1268" spans="5:20" x14ac:dyDescent="0.3">
      <c r="E1268" s="71" t="s">
        <v>2523</v>
      </c>
      <c r="F1268" s="72" t="s">
        <v>5254</v>
      </c>
      <c r="G1268" s="72" t="s">
        <v>7263</v>
      </c>
      <c r="H1268" s="72" t="s">
        <v>30</v>
      </c>
      <c r="I1268" s="72" t="s">
        <v>8031</v>
      </c>
      <c r="J1268" s="72" t="s">
        <v>8024</v>
      </c>
      <c r="K1268" s="72">
        <v>1743.31</v>
      </c>
      <c r="L1268" s="75">
        <v>45739</v>
      </c>
      <c r="M1268" s="72" t="str">
        <f>TEXT(Table157[[#This Row],[Billing_Date]],"YYYY")</f>
        <v>2025</v>
      </c>
      <c r="N1268" s="72" t="s">
        <v>37</v>
      </c>
      <c r="O1268" s="72">
        <f>IF(Table157[[#This Row],[Payment_Status]]="Paid",1,0)</f>
        <v>0</v>
      </c>
      <c r="P1268" s="72">
        <f>IF(Table157[[#This Row],[Payment_Status]]="Unpaid",1,0)</f>
        <v>0</v>
      </c>
      <c r="Q1268" s="72">
        <f>IF(Table157[[#This Row],[Payment_Status]]="Pending",1,0)</f>
        <v>1</v>
      </c>
      <c r="R1268" s="72" t="s">
        <v>50</v>
      </c>
      <c r="S1268" s="72" t="s">
        <v>39</v>
      </c>
      <c r="T1268" s="76" t="s">
        <v>85</v>
      </c>
    </row>
    <row r="1269" spans="5:20" x14ac:dyDescent="0.3">
      <c r="E1269" s="71" t="s">
        <v>3490</v>
      </c>
      <c r="F1269" s="72" t="s">
        <v>5255</v>
      </c>
      <c r="G1269" s="72" t="s">
        <v>7264</v>
      </c>
      <c r="H1269" s="72" t="s">
        <v>35</v>
      </c>
      <c r="I1269" s="72" t="s">
        <v>8029</v>
      </c>
      <c r="J1269" s="72" t="s">
        <v>8020</v>
      </c>
      <c r="K1269" s="72">
        <v>2868.82</v>
      </c>
      <c r="L1269" s="75">
        <v>45840</v>
      </c>
      <c r="M1269" s="72" t="str">
        <f>TEXT(Table157[[#This Row],[Billing_Date]],"YYYY")</f>
        <v>2025</v>
      </c>
      <c r="N1269" s="72" t="s">
        <v>28</v>
      </c>
      <c r="O1269" s="72">
        <f>IF(Table157[[#This Row],[Payment_Status]]="Paid",1,0)</f>
        <v>1</v>
      </c>
      <c r="P1269" s="72">
        <f>IF(Table157[[#This Row],[Payment_Status]]="Unpaid",1,0)</f>
        <v>0</v>
      </c>
      <c r="Q1269" s="72">
        <f>IF(Table157[[#This Row],[Payment_Status]]="Pending",1,0)</f>
        <v>0</v>
      </c>
      <c r="R1269" s="72" t="s">
        <v>38</v>
      </c>
      <c r="S1269" s="72" t="s">
        <v>39</v>
      </c>
      <c r="T1269" s="76" t="s">
        <v>45</v>
      </c>
    </row>
    <row r="1270" spans="5:20" x14ac:dyDescent="0.3">
      <c r="E1270" s="71" t="s">
        <v>2527</v>
      </c>
      <c r="F1270" s="72" t="s">
        <v>5256</v>
      </c>
      <c r="G1270" s="72" t="s">
        <v>7265</v>
      </c>
      <c r="H1270" s="72" t="s">
        <v>35</v>
      </c>
      <c r="I1270" s="72" t="s">
        <v>8030</v>
      </c>
      <c r="J1270" s="72" t="s">
        <v>8023</v>
      </c>
      <c r="K1270" s="72">
        <v>385.58</v>
      </c>
      <c r="L1270" s="75">
        <v>45820</v>
      </c>
      <c r="M1270" s="72" t="str">
        <f>TEXT(Table157[[#This Row],[Billing_Date]],"YYYY")</f>
        <v>2025</v>
      </c>
      <c r="N1270" s="72" t="s">
        <v>37</v>
      </c>
      <c r="O1270" s="72">
        <f>IF(Table157[[#This Row],[Payment_Status]]="Paid",1,0)</f>
        <v>0</v>
      </c>
      <c r="P1270" s="72">
        <f>IF(Table157[[#This Row],[Payment_Status]]="Unpaid",1,0)</f>
        <v>0</v>
      </c>
      <c r="Q1270" s="72">
        <f>IF(Table157[[#This Row],[Payment_Status]]="Pending",1,0)</f>
        <v>1</v>
      </c>
      <c r="R1270" s="72" t="s">
        <v>29</v>
      </c>
      <c r="S1270" s="72" t="s">
        <v>44</v>
      </c>
      <c r="T1270" s="76" t="s">
        <v>45</v>
      </c>
    </row>
    <row r="1271" spans="5:20" x14ac:dyDescent="0.3">
      <c r="E1271" s="71" t="s">
        <v>2529</v>
      </c>
      <c r="F1271" s="72" t="s">
        <v>5257</v>
      </c>
      <c r="G1271" s="72" t="s">
        <v>7266</v>
      </c>
      <c r="H1271" s="72" t="s">
        <v>26</v>
      </c>
      <c r="I1271" s="72" t="s">
        <v>8029</v>
      </c>
      <c r="J1271" s="72" t="s">
        <v>8020</v>
      </c>
      <c r="K1271" s="72">
        <v>1805.25</v>
      </c>
      <c r="L1271" s="75">
        <v>45689</v>
      </c>
      <c r="M1271" s="72" t="str">
        <f>TEXT(Table157[[#This Row],[Billing_Date]],"YYYY")</f>
        <v>2025</v>
      </c>
      <c r="N1271" s="72" t="s">
        <v>37</v>
      </c>
      <c r="O1271" s="72">
        <f>IF(Table157[[#This Row],[Payment_Status]]="Paid",1,0)</f>
        <v>0</v>
      </c>
      <c r="P1271" s="72">
        <f>IF(Table157[[#This Row],[Payment_Status]]="Unpaid",1,0)</f>
        <v>0</v>
      </c>
      <c r="Q1271" s="72">
        <f>IF(Table157[[#This Row],[Payment_Status]]="Pending",1,0)</f>
        <v>1</v>
      </c>
      <c r="R1271" s="72" t="s">
        <v>58</v>
      </c>
      <c r="S1271" s="72" t="s">
        <v>44</v>
      </c>
      <c r="T1271" s="76" t="s">
        <v>31</v>
      </c>
    </row>
    <row r="1272" spans="5:20" x14ac:dyDescent="0.3">
      <c r="E1272" s="71" t="s">
        <v>2531</v>
      </c>
      <c r="F1272" s="72" t="s">
        <v>5258</v>
      </c>
      <c r="G1272" s="72" t="s">
        <v>7267</v>
      </c>
      <c r="H1272" s="72" t="s">
        <v>30</v>
      </c>
      <c r="I1272" s="72" t="s">
        <v>8026</v>
      </c>
      <c r="J1272" s="72" t="s">
        <v>8021</v>
      </c>
      <c r="K1272" s="72">
        <v>1014.13</v>
      </c>
      <c r="L1272" s="75">
        <v>45684</v>
      </c>
      <c r="M1272" s="72" t="str">
        <f>TEXT(Table157[[#This Row],[Billing_Date]],"YYYY")</f>
        <v>2025</v>
      </c>
      <c r="N1272" s="72" t="s">
        <v>28</v>
      </c>
      <c r="O1272" s="72">
        <f>IF(Table157[[#This Row],[Payment_Status]]="Paid",1,0)</f>
        <v>1</v>
      </c>
      <c r="P1272" s="72">
        <f>IF(Table157[[#This Row],[Payment_Status]]="Unpaid",1,0)</f>
        <v>0</v>
      </c>
      <c r="Q1272" s="72">
        <f>IF(Table157[[#This Row],[Payment_Status]]="Pending",1,0)</f>
        <v>0</v>
      </c>
      <c r="R1272" s="72" t="s">
        <v>43</v>
      </c>
      <c r="S1272" s="72" t="s">
        <v>30</v>
      </c>
      <c r="T1272" s="76" t="s">
        <v>51</v>
      </c>
    </row>
    <row r="1273" spans="5:20" x14ac:dyDescent="0.3">
      <c r="E1273" s="71" t="s">
        <v>2533</v>
      </c>
      <c r="F1273" s="72" t="s">
        <v>5259</v>
      </c>
      <c r="G1273" s="72" t="s">
        <v>7268</v>
      </c>
      <c r="H1273" s="72" t="s">
        <v>30</v>
      </c>
      <c r="I1273" s="72" t="s">
        <v>8025</v>
      </c>
      <c r="J1273" s="72" t="s">
        <v>8020</v>
      </c>
      <c r="K1273" s="72">
        <v>657.87</v>
      </c>
      <c r="L1273" s="75">
        <v>45732</v>
      </c>
      <c r="M1273" s="72" t="str">
        <f>TEXT(Table157[[#This Row],[Billing_Date]],"YYYY")</f>
        <v>2025</v>
      </c>
      <c r="N1273" s="72" t="s">
        <v>49</v>
      </c>
      <c r="O1273" s="72">
        <f>IF(Table157[[#This Row],[Payment_Status]]="Paid",1,0)</f>
        <v>0</v>
      </c>
      <c r="P1273" s="72">
        <f>IF(Table157[[#This Row],[Payment_Status]]="Unpaid",1,0)</f>
        <v>1</v>
      </c>
      <c r="Q1273" s="72">
        <f>IF(Table157[[#This Row],[Payment_Status]]="Pending",1,0)</f>
        <v>0</v>
      </c>
      <c r="R1273" s="72" t="s">
        <v>29</v>
      </c>
      <c r="S1273" s="72" t="s">
        <v>44</v>
      </c>
      <c r="T1273" s="76" t="s">
        <v>45</v>
      </c>
    </row>
    <row r="1274" spans="5:20" x14ac:dyDescent="0.3">
      <c r="E1274" s="71" t="s">
        <v>2535</v>
      </c>
      <c r="F1274" s="72" t="s">
        <v>5260</v>
      </c>
      <c r="G1274" s="72" t="s">
        <v>7269</v>
      </c>
      <c r="H1274" s="72" t="s">
        <v>30</v>
      </c>
      <c r="I1274" s="72" t="s">
        <v>8030</v>
      </c>
      <c r="J1274" s="72" t="s">
        <v>8023</v>
      </c>
      <c r="K1274" s="72">
        <v>340.43</v>
      </c>
      <c r="L1274" s="75">
        <v>45770</v>
      </c>
      <c r="M1274" s="72" t="str">
        <f>TEXT(Table157[[#This Row],[Billing_Date]],"YYYY")</f>
        <v>2025</v>
      </c>
      <c r="N1274" s="72" t="s">
        <v>28</v>
      </c>
      <c r="O1274" s="72">
        <f>IF(Table157[[#This Row],[Payment_Status]]="Paid",1,0)</f>
        <v>1</v>
      </c>
      <c r="P1274" s="72">
        <f>IF(Table157[[#This Row],[Payment_Status]]="Unpaid",1,0)</f>
        <v>0</v>
      </c>
      <c r="Q1274" s="72">
        <f>IF(Table157[[#This Row],[Payment_Status]]="Pending",1,0)</f>
        <v>0</v>
      </c>
      <c r="R1274" s="72" t="s">
        <v>38</v>
      </c>
      <c r="S1274" s="72" t="s">
        <v>44</v>
      </c>
      <c r="T1274" s="76" t="s">
        <v>85</v>
      </c>
    </row>
    <row r="1275" spans="5:20" x14ac:dyDescent="0.3">
      <c r="E1275" s="71" t="s">
        <v>2537</v>
      </c>
      <c r="F1275" s="72" t="s">
        <v>5261</v>
      </c>
      <c r="G1275" s="72" t="s">
        <v>7270</v>
      </c>
      <c r="H1275" s="72" t="s">
        <v>35</v>
      </c>
      <c r="I1275" s="72" t="s">
        <v>8030</v>
      </c>
      <c r="J1275" s="72" t="s">
        <v>8023</v>
      </c>
      <c r="K1275" s="72">
        <v>2701.94</v>
      </c>
      <c r="L1275" s="75">
        <v>45850</v>
      </c>
      <c r="M1275" s="72" t="str">
        <f>TEXT(Table157[[#This Row],[Billing_Date]],"YYYY")</f>
        <v>2025</v>
      </c>
      <c r="N1275" s="72" t="s">
        <v>37</v>
      </c>
      <c r="O1275" s="72">
        <f>IF(Table157[[#This Row],[Payment_Status]]="Paid",1,0)</f>
        <v>0</v>
      </c>
      <c r="P1275" s="72">
        <f>IF(Table157[[#This Row],[Payment_Status]]="Unpaid",1,0)</f>
        <v>0</v>
      </c>
      <c r="Q1275" s="72">
        <f>IF(Table157[[#This Row],[Payment_Status]]="Pending",1,0)</f>
        <v>1</v>
      </c>
      <c r="R1275" s="72" t="s">
        <v>58</v>
      </c>
      <c r="S1275" s="72" t="s">
        <v>39</v>
      </c>
      <c r="T1275" s="76" t="s">
        <v>45</v>
      </c>
    </row>
    <row r="1276" spans="5:20" x14ac:dyDescent="0.3">
      <c r="E1276" s="71" t="s">
        <v>2539</v>
      </c>
      <c r="F1276" s="72" t="s">
        <v>5262</v>
      </c>
      <c r="G1276" s="72" t="s">
        <v>7271</v>
      </c>
      <c r="H1276" s="72" t="s">
        <v>26</v>
      </c>
      <c r="I1276" s="72" t="s">
        <v>8030</v>
      </c>
      <c r="J1276" s="72" t="s">
        <v>8023</v>
      </c>
      <c r="K1276" s="72">
        <v>1435.9</v>
      </c>
      <c r="L1276" s="75">
        <v>45755</v>
      </c>
      <c r="M1276" s="72" t="str">
        <f>TEXT(Table157[[#This Row],[Billing_Date]],"YYYY")</f>
        <v>2025</v>
      </c>
      <c r="N1276" s="72" t="s">
        <v>37</v>
      </c>
      <c r="O1276" s="72">
        <f>IF(Table157[[#This Row],[Payment_Status]]="Paid",1,0)</f>
        <v>0</v>
      </c>
      <c r="P1276" s="72">
        <f>IF(Table157[[#This Row],[Payment_Status]]="Unpaid",1,0)</f>
        <v>0</v>
      </c>
      <c r="Q1276" s="72">
        <f>IF(Table157[[#This Row],[Payment_Status]]="Pending",1,0)</f>
        <v>1</v>
      </c>
      <c r="R1276" s="72" t="s">
        <v>58</v>
      </c>
      <c r="S1276" s="72" t="s">
        <v>39</v>
      </c>
      <c r="T1276" s="76" t="s">
        <v>85</v>
      </c>
    </row>
    <row r="1277" spans="5:20" x14ac:dyDescent="0.3">
      <c r="E1277" s="71" t="s">
        <v>2541</v>
      </c>
      <c r="F1277" s="72" t="s">
        <v>5263</v>
      </c>
      <c r="G1277" s="72" t="s">
        <v>7272</v>
      </c>
      <c r="H1277" s="72" t="s">
        <v>35</v>
      </c>
      <c r="I1277" s="72" t="s">
        <v>8026</v>
      </c>
      <c r="J1277" s="72" t="s">
        <v>8021</v>
      </c>
      <c r="K1277" s="72">
        <v>1641.15</v>
      </c>
      <c r="L1277" s="75">
        <v>45708</v>
      </c>
      <c r="M1277" s="72" t="str">
        <f>TEXT(Table157[[#This Row],[Billing_Date]],"YYYY")</f>
        <v>2025</v>
      </c>
      <c r="N1277" s="72" t="s">
        <v>37</v>
      </c>
      <c r="O1277" s="72">
        <f>IF(Table157[[#This Row],[Payment_Status]]="Paid",1,0)</f>
        <v>0</v>
      </c>
      <c r="P1277" s="72">
        <f>IF(Table157[[#This Row],[Payment_Status]]="Unpaid",1,0)</f>
        <v>0</v>
      </c>
      <c r="Q1277" s="72">
        <f>IF(Table157[[#This Row],[Payment_Status]]="Pending",1,0)</f>
        <v>1</v>
      </c>
      <c r="R1277" s="72" t="s">
        <v>50</v>
      </c>
      <c r="S1277" s="72" t="s">
        <v>44</v>
      </c>
      <c r="T1277" s="76" t="s">
        <v>63</v>
      </c>
    </row>
    <row r="1278" spans="5:20" x14ac:dyDescent="0.3">
      <c r="E1278" s="71" t="s">
        <v>2543</v>
      </c>
      <c r="F1278" s="72" t="s">
        <v>5264</v>
      </c>
      <c r="G1278" s="72" t="s">
        <v>7273</v>
      </c>
      <c r="H1278" s="72" t="s">
        <v>30</v>
      </c>
      <c r="I1278" s="72" t="s">
        <v>8030</v>
      </c>
      <c r="J1278" s="72" t="s">
        <v>8023</v>
      </c>
      <c r="K1278" s="72">
        <v>1064.8499999999999</v>
      </c>
      <c r="L1278" s="75">
        <v>45714</v>
      </c>
      <c r="M1278" s="72" t="str">
        <f>TEXT(Table157[[#This Row],[Billing_Date]],"YYYY")</f>
        <v>2025</v>
      </c>
      <c r="N1278" s="72" t="s">
        <v>37</v>
      </c>
      <c r="O1278" s="72">
        <f>IF(Table157[[#This Row],[Payment_Status]]="Paid",1,0)</f>
        <v>0</v>
      </c>
      <c r="P1278" s="72">
        <f>IF(Table157[[#This Row],[Payment_Status]]="Unpaid",1,0)</f>
        <v>0</v>
      </c>
      <c r="Q1278" s="72">
        <f>IF(Table157[[#This Row],[Payment_Status]]="Pending",1,0)</f>
        <v>1</v>
      </c>
      <c r="R1278" s="72" t="s">
        <v>38</v>
      </c>
      <c r="S1278" s="72" t="s">
        <v>39</v>
      </c>
      <c r="T1278" s="76" t="s">
        <v>31</v>
      </c>
    </row>
    <row r="1279" spans="5:20" x14ac:dyDescent="0.3">
      <c r="E1279" s="71" t="s">
        <v>2545</v>
      </c>
      <c r="F1279" s="72" t="s">
        <v>5265</v>
      </c>
      <c r="G1279" s="72" t="s">
        <v>7274</v>
      </c>
      <c r="H1279" s="72" t="s">
        <v>30</v>
      </c>
      <c r="I1279" s="72" t="s">
        <v>8031</v>
      </c>
      <c r="J1279" s="72" t="s">
        <v>8024</v>
      </c>
      <c r="K1279" s="72">
        <v>3221.54</v>
      </c>
      <c r="L1279" s="75">
        <v>45785</v>
      </c>
      <c r="M1279" s="72" t="str">
        <f>TEXT(Table157[[#This Row],[Billing_Date]],"YYYY")</f>
        <v>2025</v>
      </c>
      <c r="N1279" s="72" t="s">
        <v>37</v>
      </c>
      <c r="O1279" s="72">
        <f>IF(Table157[[#This Row],[Payment_Status]]="Paid",1,0)</f>
        <v>0</v>
      </c>
      <c r="P1279" s="72">
        <f>IF(Table157[[#This Row],[Payment_Status]]="Unpaid",1,0)</f>
        <v>0</v>
      </c>
      <c r="Q1279" s="72">
        <f>IF(Table157[[#This Row],[Payment_Status]]="Pending",1,0)</f>
        <v>1</v>
      </c>
      <c r="R1279" s="72" t="s">
        <v>38</v>
      </c>
      <c r="S1279" s="72" t="s">
        <v>44</v>
      </c>
      <c r="T1279" s="76" t="s">
        <v>51</v>
      </c>
    </row>
    <row r="1280" spans="5:20" x14ac:dyDescent="0.3">
      <c r="E1280" s="71" t="s">
        <v>2547</v>
      </c>
      <c r="F1280" s="72" t="s">
        <v>5266</v>
      </c>
      <c r="G1280" s="72" t="s">
        <v>7275</v>
      </c>
      <c r="H1280" s="72" t="s">
        <v>26</v>
      </c>
      <c r="I1280" s="72" t="s">
        <v>8030</v>
      </c>
      <c r="J1280" s="72" t="s">
        <v>8023</v>
      </c>
      <c r="K1280" s="72">
        <v>2833.75</v>
      </c>
      <c r="L1280" s="75">
        <v>45541</v>
      </c>
      <c r="M1280" s="72" t="str">
        <f>TEXT(Table157[[#This Row],[Billing_Date]],"YYYY")</f>
        <v>2024</v>
      </c>
      <c r="N1280" s="72" t="s">
        <v>37</v>
      </c>
      <c r="O1280" s="72">
        <f>IF(Table157[[#This Row],[Payment_Status]]="Paid",1,0)</f>
        <v>0</v>
      </c>
      <c r="P1280" s="72">
        <f>IF(Table157[[#This Row],[Payment_Status]]="Unpaid",1,0)</f>
        <v>0</v>
      </c>
      <c r="Q1280" s="72">
        <f>IF(Table157[[#This Row],[Payment_Status]]="Pending",1,0)</f>
        <v>1</v>
      </c>
      <c r="R1280" s="72" t="s">
        <v>58</v>
      </c>
      <c r="S1280" s="72" t="s">
        <v>39</v>
      </c>
      <c r="T1280" s="76" t="s">
        <v>51</v>
      </c>
    </row>
    <row r="1281" spans="5:20" x14ac:dyDescent="0.3">
      <c r="E1281" s="71" t="s">
        <v>2549</v>
      </c>
      <c r="F1281" s="72" t="s">
        <v>4740</v>
      </c>
      <c r="G1281" s="72" t="s">
        <v>7276</v>
      </c>
      <c r="H1281" s="72" t="s">
        <v>26</v>
      </c>
      <c r="I1281" s="72" t="s">
        <v>8025</v>
      </c>
      <c r="J1281" s="72" t="s">
        <v>8020</v>
      </c>
      <c r="K1281" s="72">
        <v>2445.08</v>
      </c>
      <c r="L1281" s="75">
        <v>45757</v>
      </c>
      <c r="M1281" s="72" t="str">
        <f>TEXT(Table157[[#This Row],[Billing_Date]],"YYYY")</f>
        <v>2025</v>
      </c>
      <c r="N1281" s="72" t="s">
        <v>28</v>
      </c>
      <c r="O1281" s="72">
        <f>IF(Table157[[#This Row],[Payment_Status]]="Paid",1,0)</f>
        <v>1</v>
      </c>
      <c r="P1281" s="72">
        <f>IF(Table157[[#This Row],[Payment_Status]]="Unpaid",1,0)</f>
        <v>0</v>
      </c>
      <c r="Q1281" s="72">
        <f>IF(Table157[[#This Row],[Payment_Status]]="Pending",1,0)</f>
        <v>0</v>
      </c>
      <c r="R1281" s="72" t="s">
        <v>58</v>
      </c>
      <c r="S1281" s="72" t="s">
        <v>39</v>
      </c>
      <c r="T1281" s="76" t="s">
        <v>63</v>
      </c>
    </row>
    <row r="1282" spans="5:20" x14ac:dyDescent="0.3">
      <c r="E1282" s="71" t="s">
        <v>52</v>
      </c>
      <c r="F1282" s="72" t="s">
        <v>5267</v>
      </c>
      <c r="G1282" s="72" t="s">
        <v>7277</v>
      </c>
      <c r="H1282" s="72" t="s">
        <v>26</v>
      </c>
      <c r="I1282" s="72" t="s">
        <v>8029</v>
      </c>
      <c r="J1282" s="72" t="s">
        <v>8020</v>
      </c>
      <c r="K1282" s="72">
        <v>134.72</v>
      </c>
      <c r="L1282" s="75">
        <v>45675</v>
      </c>
      <c r="M1282" s="72" t="str">
        <f>TEXT(Table157[[#This Row],[Billing_Date]],"YYYY")</f>
        <v>2025</v>
      </c>
      <c r="N1282" s="72" t="s">
        <v>28</v>
      </c>
      <c r="O1282" s="72">
        <f>IF(Table157[[#This Row],[Payment_Status]]="Paid",1,0)</f>
        <v>1</v>
      </c>
      <c r="P1282" s="72">
        <f>IF(Table157[[#This Row],[Payment_Status]]="Unpaid",1,0)</f>
        <v>0</v>
      </c>
      <c r="Q1282" s="72">
        <f>IF(Table157[[#This Row],[Payment_Status]]="Pending",1,0)</f>
        <v>0</v>
      </c>
      <c r="R1282" s="72" t="s">
        <v>38</v>
      </c>
      <c r="S1282" s="72" t="s">
        <v>44</v>
      </c>
      <c r="T1282" s="76" t="s">
        <v>31</v>
      </c>
    </row>
    <row r="1283" spans="5:20" x14ac:dyDescent="0.3">
      <c r="E1283" s="71" t="s">
        <v>2553</v>
      </c>
      <c r="F1283" s="72" t="s">
        <v>5268</v>
      </c>
      <c r="G1283" s="72" t="s">
        <v>7278</v>
      </c>
      <c r="H1283" s="72" t="s">
        <v>35</v>
      </c>
      <c r="I1283" s="72" t="s">
        <v>8025</v>
      </c>
      <c r="J1283" s="72" t="s">
        <v>8020</v>
      </c>
      <c r="K1283" s="72">
        <v>753.1</v>
      </c>
      <c r="L1283" s="75">
        <v>45739</v>
      </c>
      <c r="M1283" s="72" t="str">
        <f>TEXT(Table157[[#This Row],[Billing_Date]],"YYYY")</f>
        <v>2025</v>
      </c>
      <c r="N1283" s="72" t="s">
        <v>37</v>
      </c>
      <c r="O1283" s="72">
        <f>IF(Table157[[#This Row],[Payment_Status]]="Paid",1,0)</f>
        <v>0</v>
      </c>
      <c r="P1283" s="72">
        <f>IF(Table157[[#This Row],[Payment_Status]]="Unpaid",1,0)</f>
        <v>0</v>
      </c>
      <c r="Q1283" s="72">
        <f>IF(Table157[[#This Row],[Payment_Status]]="Pending",1,0)</f>
        <v>1</v>
      </c>
      <c r="R1283" s="72" t="s">
        <v>50</v>
      </c>
      <c r="S1283" s="72" t="s">
        <v>30</v>
      </c>
      <c r="T1283" s="76" t="s">
        <v>45</v>
      </c>
    </row>
    <row r="1284" spans="5:20" x14ac:dyDescent="0.3">
      <c r="E1284" s="71" t="s">
        <v>2601</v>
      </c>
      <c r="F1284" s="72" t="s">
        <v>5270</v>
      </c>
      <c r="G1284" s="72" t="s">
        <v>7280</v>
      </c>
      <c r="H1284" s="72" t="s">
        <v>30</v>
      </c>
      <c r="I1284" s="72" t="s">
        <v>8025</v>
      </c>
      <c r="J1284" s="72" t="s">
        <v>8020</v>
      </c>
      <c r="K1284" s="72">
        <v>3473.42</v>
      </c>
      <c r="L1284" s="75">
        <v>45747</v>
      </c>
      <c r="M1284" s="72" t="str">
        <f>TEXT(Table157[[#This Row],[Billing_Date]],"YYYY")</f>
        <v>2025</v>
      </c>
      <c r="N1284" s="72" t="s">
        <v>49</v>
      </c>
      <c r="O1284" s="72">
        <f>IF(Table157[[#This Row],[Payment_Status]]="Paid",1,0)</f>
        <v>0</v>
      </c>
      <c r="P1284" s="72">
        <f>IF(Table157[[#This Row],[Payment_Status]]="Unpaid",1,0)</f>
        <v>1</v>
      </c>
      <c r="Q1284" s="72">
        <f>IF(Table157[[#This Row],[Payment_Status]]="Pending",1,0)</f>
        <v>0</v>
      </c>
      <c r="R1284" s="72" t="s">
        <v>58</v>
      </c>
      <c r="S1284" s="72" t="s">
        <v>30</v>
      </c>
      <c r="T1284" s="76" t="s">
        <v>45</v>
      </c>
    </row>
    <row r="1285" spans="5:20" x14ac:dyDescent="0.3">
      <c r="E1285" s="71" t="s">
        <v>2558</v>
      </c>
      <c r="F1285" s="72" t="s">
        <v>5271</v>
      </c>
      <c r="G1285" s="72" t="s">
        <v>7281</v>
      </c>
      <c r="H1285" s="72" t="s">
        <v>26</v>
      </c>
      <c r="I1285" s="72" t="s">
        <v>8026</v>
      </c>
      <c r="J1285" s="72" t="s">
        <v>8021</v>
      </c>
      <c r="K1285" s="72">
        <v>349.86</v>
      </c>
      <c r="L1285" s="75">
        <v>45729</v>
      </c>
      <c r="M1285" s="72" t="str">
        <f>TEXT(Table157[[#This Row],[Billing_Date]],"YYYY")</f>
        <v>2025</v>
      </c>
      <c r="N1285" s="72" t="s">
        <v>49</v>
      </c>
      <c r="O1285" s="72">
        <f>IF(Table157[[#This Row],[Payment_Status]]="Paid",1,0)</f>
        <v>0</v>
      </c>
      <c r="P1285" s="72">
        <f>IF(Table157[[#This Row],[Payment_Status]]="Unpaid",1,0)</f>
        <v>1</v>
      </c>
      <c r="Q1285" s="72">
        <f>IF(Table157[[#This Row],[Payment_Status]]="Pending",1,0)</f>
        <v>0</v>
      </c>
      <c r="R1285" s="72" t="s">
        <v>58</v>
      </c>
      <c r="S1285" s="72" t="s">
        <v>39</v>
      </c>
      <c r="T1285" s="76" t="s">
        <v>45</v>
      </c>
    </row>
    <row r="1286" spans="5:20" x14ac:dyDescent="0.3">
      <c r="E1286" s="71" t="s">
        <v>2560</v>
      </c>
      <c r="F1286" s="72" t="s">
        <v>5272</v>
      </c>
      <c r="G1286" s="72" t="s">
        <v>7282</v>
      </c>
      <c r="H1286" s="72" t="s">
        <v>30</v>
      </c>
      <c r="I1286" s="72" t="s">
        <v>8026</v>
      </c>
      <c r="J1286" s="72" t="s">
        <v>8021</v>
      </c>
      <c r="K1286" s="72">
        <v>1792.26</v>
      </c>
      <c r="L1286" s="75">
        <v>45804</v>
      </c>
      <c r="M1286" s="72" t="str">
        <f>TEXT(Table157[[#This Row],[Billing_Date]],"YYYY")</f>
        <v>2025</v>
      </c>
      <c r="N1286" s="72" t="s">
        <v>49</v>
      </c>
      <c r="O1286" s="72">
        <f>IF(Table157[[#This Row],[Payment_Status]]="Paid",1,0)</f>
        <v>0</v>
      </c>
      <c r="P1286" s="72">
        <f>IF(Table157[[#This Row],[Payment_Status]]="Unpaid",1,0)</f>
        <v>1</v>
      </c>
      <c r="Q1286" s="72">
        <f>IF(Table157[[#This Row],[Payment_Status]]="Pending",1,0)</f>
        <v>0</v>
      </c>
      <c r="R1286" s="72" t="s">
        <v>43</v>
      </c>
      <c r="S1286" s="72" t="s">
        <v>30</v>
      </c>
      <c r="T1286" s="76" t="s">
        <v>85</v>
      </c>
    </row>
    <row r="1287" spans="5:20" x14ac:dyDescent="0.3">
      <c r="E1287" s="71" t="s">
        <v>2562</v>
      </c>
      <c r="F1287" s="72" t="s">
        <v>5273</v>
      </c>
      <c r="G1287" s="72" t="s">
        <v>7283</v>
      </c>
      <c r="H1287" s="72" t="s">
        <v>35</v>
      </c>
      <c r="I1287" s="72" t="s">
        <v>8030</v>
      </c>
      <c r="J1287" s="72" t="s">
        <v>8023</v>
      </c>
      <c r="K1287" s="72">
        <v>2435.83</v>
      </c>
      <c r="L1287" s="75">
        <v>45614</v>
      </c>
      <c r="M1287" s="72" t="str">
        <f>TEXT(Table157[[#This Row],[Billing_Date]],"YYYY")</f>
        <v>2024</v>
      </c>
      <c r="N1287" s="72" t="s">
        <v>28</v>
      </c>
      <c r="O1287" s="72">
        <f>IF(Table157[[#This Row],[Payment_Status]]="Paid",1,0)</f>
        <v>1</v>
      </c>
      <c r="P1287" s="72">
        <f>IF(Table157[[#This Row],[Payment_Status]]="Unpaid",1,0)</f>
        <v>0</v>
      </c>
      <c r="Q1287" s="72">
        <f>IF(Table157[[#This Row],[Payment_Status]]="Pending",1,0)</f>
        <v>0</v>
      </c>
      <c r="R1287" s="72" t="s">
        <v>38</v>
      </c>
      <c r="S1287" s="72" t="s">
        <v>30</v>
      </c>
      <c r="T1287" s="76" t="s">
        <v>85</v>
      </c>
    </row>
    <row r="1288" spans="5:20" x14ac:dyDescent="0.3">
      <c r="E1288" s="71" t="s">
        <v>144</v>
      </c>
      <c r="F1288" s="72" t="s">
        <v>5274</v>
      </c>
      <c r="G1288" s="72" t="s">
        <v>7284</v>
      </c>
      <c r="H1288" s="72" t="s">
        <v>26</v>
      </c>
      <c r="I1288" s="72" t="s">
        <v>8031</v>
      </c>
      <c r="J1288" s="72" t="s">
        <v>8024</v>
      </c>
      <c r="K1288" s="72">
        <v>1350.57</v>
      </c>
      <c r="L1288" s="75">
        <v>45645</v>
      </c>
      <c r="M1288" s="72" t="str">
        <f>TEXT(Table157[[#This Row],[Billing_Date]],"YYYY")</f>
        <v>2024</v>
      </c>
      <c r="N1288" s="72" t="s">
        <v>28</v>
      </c>
      <c r="O1288" s="72">
        <f>IF(Table157[[#This Row],[Payment_Status]]="Paid",1,0)</f>
        <v>1</v>
      </c>
      <c r="P1288" s="72">
        <f>IF(Table157[[#This Row],[Payment_Status]]="Unpaid",1,0)</f>
        <v>0</v>
      </c>
      <c r="Q1288" s="72">
        <f>IF(Table157[[#This Row],[Payment_Status]]="Pending",1,0)</f>
        <v>0</v>
      </c>
      <c r="R1288" s="72" t="s">
        <v>43</v>
      </c>
      <c r="S1288" s="72" t="s">
        <v>39</v>
      </c>
      <c r="T1288" s="76" t="s">
        <v>85</v>
      </c>
    </row>
    <row r="1289" spans="5:20" x14ac:dyDescent="0.3">
      <c r="E1289" s="71" t="s">
        <v>2568</v>
      </c>
      <c r="F1289" s="72" t="s">
        <v>5276</v>
      </c>
      <c r="G1289" s="72" t="s">
        <v>7286</v>
      </c>
      <c r="H1289" s="72" t="s">
        <v>26</v>
      </c>
      <c r="I1289" s="72" t="s">
        <v>8030</v>
      </c>
      <c r="J1289" s="72" t="s">
        <v>8023</v>
      </c>
      <c r="K1289" s="72">
        <v>2195.7199999999998</v>
      </c>
      <c r="L1289" s="75">
        <v>45839</v>
      </c>
      <c r="M1289" s="72" t="str">
        <f>TEXT(Table157[[#This Row],[Billing_Date]],"YYYY")</f>
        <v>2025</v>
      </c>
      <c r="N1289" s="72" t="s">
        <v>37</v>
      </c>
      <c r="O1289" s="72">
        <f>IF(Table157[[#This Row],[Payment_Status]]="Paid",1,0)</f>
        <v>0</v>
      </c>
      <c r="P1289" s="72">
        <f>IF(Table157[[#This Row],[Payment_Status]]="Unpaid",1,0)</f>
        <v>0</v>
      </c>
      <c r="Q1289" s="72">
        <f>IF(Table157[[#This Row],[Payment_Status]]="Pending",1,0)</f>
        <v>1</v>
      </c>
      <c r="R1289" s="72" t="s">
        <v>50</v>
      </c>
      <c r="S1289" s="72" t="s">
        <v>30</v>
      </c>
      <c r="T1289" s="76" t="s">
        <v>85</v>
      </c>
    </row>
    <row r="1290" spans="5:20" x14ac:dyDescent="0.3">
      <c r="E1290" s="71" t="s">
        <v>2570</v>
      </c>
      <c r="F1290" s="72" t="s">
        <v>5277</v>
      </c>
      <c r="G1290" s="72" t="s">
        <v>7287</v>
      </c>
      <c r="H1290" s="72" t="s">
        <v>26</v>
      </c>
      <c r="I1290" s="72" t="s">
        <v>8026</v>
      </c>
      <c r="J1290" s="72" t="s">
        <v>8021</v>
      </c>
      <c r="K1290" s="72">
        <v>2124.1999999999998</v>
      </c>
      <c r="L1290" s="75">
        <v>45688</v>
      </c>
      <c r="M1290" s="72" t="str">
        <f>TEXT(Table157[[#This Row],[Billing_Date]],"YYYY")</f>
        <v>2025</v>
      </c>
      <c r="N1290" s="72" t="s">
        <v>28</v>
      </c>
      <c r="O1290" s="72">
        <f>IF(Table157[[#This Row],[Payment_Status]]="Paid",1,0)</f>
        <v>1</v>
      </c>
      <c r="P1290" s="72">
        <f>IF(Table157[[#This Row],[Payment_Status]]="Unpaid",1,0)</f>
        <v>0</v>
      </c>
      <c r="Q1290" s="72">
        <f>IF(Table157[[#This Row],[Payment_Status]]="Pending",1,0)</f>
        <v>0</v>
      </c>
      <c r="R1290" s="72" t="s">
        <v>29</v>
      </c>
      <c r="S1290" s="72" t="s">
        <v>44</v>
      </c>
      <c r="T1290" s="76" t="s">
        <v>45</v>
      </c>
    </row>
    <row r="1291" spans="5:20" x14ac:dyDescent="0.3">
      <c r="E1291" s="71" t="s">
        <v>2572</v>
      </c>
      <c r="F1291" s="72" t="s">
        <v>5278</v>
      </c>
      <c r="G1291" s="72" t="s">
        <v>7288</v>
      </c>
      <c r="H1291" s="72" t="s">
        <v>30</v>
      </c>
      <c r="I1291" s="72" t="s">
        <v>8026</v>
      </c>
      <c r="J1291" s="72" t="s">
        <v>8021</v>
      </c>
      <c r="K1291" s="72">
        <v>537.35</v>
      </c>
      <c r="L1291" s="75">
        <v>45754</v>
      </c>
      <c r="M1291" s="72" t="str">
        <f>TEXT(Table157[[#This Row],[Billing_Date]],"YYYY")</f>
        <v>2025</v>
      </c>
      <c r="N1291" s="72" t="s">
        <v>28</v>
      </c>
      <c r="O1291" s="72">
        <f>IF(Table157[[#This Row],[Payment_Status]]="Paid",1,0)</f>
        <v>1</v>
      </c>
      <c r="P1291" s="72">
        <f>IF(Table157[[#This Row],[Payment_Status]]="Unpaid",1,0)</f>
        <v>0</v>
      </c>
      <c r="Q1291" s="72">
        <f>IF(Table157[[#This Row],[Payment_Status]]="Pending",1,0)</f>
        <v>0</v>
      </c>
      <c r="R1291" s="72" t="s">
        <v>58</v>
      </c>
      <c r="S1291" s="72" t="s">
        <v>44</v>
      </c>
      <c r="T1291" s="76" t="s">
        <v>63</v>
      </c>
    </row>
    <row r="1292" spans="5:20" x14ac:dyDescent="0.3">
      <c r="E1292" s="71" t="s">
        <v>2576</v>
      </c>
      <c r="F1292" s="72" t="s">
        <v>5280</v>
      </c>
      <c r="G1292" s="72" t="s">
        <v>7290</v>
      </c>
      <c r="H1292" s="72" t="s">
        <v>26</v>
      </c>
      <c r="I1292" s="72" t="s">
        <v>8025</v>
      </c>
      <c r="J1292" s="72" t="s">
        <v>8020</v>
      </c>
      <c r="K1292" s="72">
        <v>2613.4299999999998</v>
      </c>
      <c r="L1292" s="75">
        <v>45820</v>
      </c>
      <c r="M1292" s="72" t="str">
        <f>TEXT(Table157[[#This Row],[Billing_Date]],"YYYY")</f>
        <v>2025</v>
      </c>
      <c r="N1292" s="72" t="s">
        <v>37</v>
      </c>
      <c r="O1292" s="72">
        <f>IF(Table157[[#This Row],[Payment_Status]]="Paid",1,0)</f>
        <v>0</v>
      </c>
      <c r="P1292" s="72">
        <f>IF(Table157[[#This Row],[Payment_Status]]="Unpaid",1,0)</f>
        <v>0</v>
      </c>
      <c r="Q1292" s="72">
        <f>IF(Table157[[#This Row],[Payment_Status]]="Pending",1,0)</f>
        <v>1</v>
      </c>
      <c r="R1292" s="72" t="s">
        <v>43</v>
      </c>
      <c r="S1292" s="72" t="s">
        <v>39</v>
      </c>
      <c r="T1292" s="76" t="s">
        <v>31</v>
      </c>
    </row>
    <row r="1293" spans="5:20" x14ac:dyDescent="0.3">
      <c r="E1293" s="71" t="s">
        <v>2578</v>
      </c>
      <c r="F1293" s="72" t="s">
        <v>5281</v>
      </c>
      <c r="G1293" s="72" t="s">
        <v>7291</v>
      </c>
      <c r="H1293" s="72" t="s">
        <v>26</v>
      </c>
      <c r="I1293" s="72" t="s">
        <v>8030</v>
      </c>
      <c r="J1293" s="72" t="s">
        <v>8023</v>
      </c>
      <c r="K1293" s="72">
        <v>99.87</v>
      </c>
      <c r="L1293" s="75">
        <v>45660</v>
      </c>
      <c r="M1293" s="72" t="str">
        <f>TEXT(Table157[[#This Row],[Billing_Date]],"YYYY")</f>
        <v>2025</v>
      </c>
      <c r="N1293" s="72" t="s">
        <v>28</v>
      </c>
      <c r="O1293" s="72">
        <f>IF(Table157[[#This Row],[Payment_Status]]="Paid",1,0)</f>
        <v>1</v>
      </c>
      <c r="P1293" s="72">
        <f>IF(Table157[[#This Row],[Payment_Status]]="Unpaid",1,0)</f>
        <v>0</v>
      </c>
      <c r="Q1293" s="72">
        <f>IF(Table157[[#This Row],[Payment_Status]]="Pending",1,0)</f>
        <v>0</v>
      </c>
      <c r="R1293" s="72" t="s">
        <v>38</v>
      </c>
      <c r="S1293" s="72" t="s">
        <v>44</v>
      </c>
      <c r="T1293" s="76" t="s">
        <v>31</v>
      </c>
    </row>
    <row r="1294" spans="5:20" x14ac:dyDescent="0.3">
      <c r="E1294" s="71" t="s">
        <v>2580</v>
      </c>
      <c r="F1294" s="72" t="s">
        <v>5282</v>
      </c>
      <c r="G1294" s="72" t="s">
        <v>7292</v>
      </c>
      <c r="H1294" s="72" t="s">
        <v>26</v>
      </c>
      <c r="I1294" s="72" t="s">
        <v>8027</v>
      </c>
      <c r="J1294" s="72" t="s">
        <v>8022</v>
      </c>
      <c r="K1294" s="72">
        <v>808.27</v>
      </c>
      <c r="L1294" s="75">
        <v>45696</v>
      </c>
      <c r="M1294" s="72" t="str">
        <f>TEXT(Table157[[#This Row],[Billing_Date]],"YYYY")</f>
        <v>2025</v>
      </c>
      <c r="N1294" s="72" t="s">
        <v>37</v>
      </c>
      <c r="O1294" s="72">
        <f>IF(Table157[[#This Row],[Payment_Status]]="Paid",1,0)</f>
        <v>0</v>
      </c>
      <c r="P1294" s="72">
        <f>IF(Table157[[#This Row],[Payment_Status]]="Unpaid",1,0)</f>
        <v>0</v>
      </c>
      <c r="Q1294" s="72">
        <f>IF(Table157[[#This Row],[Payment_Status]]="Pending",1,0)</f>
        <v>1</v>
      </c>
      <c r="R1294" s="72" t="s">
        <v>50</v>
      </c>
      <c r="S1294" s="72" t="s">
        <v>44</v>
      </c>
      <c r="T1294" s="76" t="s">
        <v>31</v>
      </c>
    </row>
    <row r="1295" spans="5:20" x14ac:dyDescent="0.3">
      <c r="E1295" s="71" t="s">
        <v>2582</v>
      </c>
      <c r="F1295" s="72" t="s">
        <v>5283</v>
      </c>
      <c r="G1295" s="72" t="s">
        <v>7293</v>
      </c>
      <c r="H1295" s="72" t="s">
        <v>26</v>
      </c>
      <c r="I1295" s="72" t="s">
        <v>8027</v>
      </c>
      <c r="J1295" s="72" t="s">
        <v>8022</v>
      </c>
      <c r="K1295" s="72">
        <v>2514.48</v>
      </c>
      <c r="L1295" s="75">
        <v>45660</v>
      </c>
      <c r="M1295" s="72" t="str">
        <f>TEXT(Table157[[#This Row],[Billing_Date]],"YYYY")</f>
        <v>2025</v>
      </c>
      <c r="N1295" s="72" t="s">
        <v>37</v>
      </c>
      <c r="O1295" s="72">
        <f>IF(Table157[[#This Row],[Payment_Status]]="Paid",1,0)</f>
        <v>0</v>
      </c>
      <c r="P1295" s="72">
        <f>IF(Table157[[#This Row],[Payment_Status]]="Unpaid",1,0)</f>
        <v>0</v>
      </c>
      <c r="Q1295" s="72">
        <f>IF(Table157[[#This Row],[Payment_Status]]="Pending",1,0)</f>
        <v>1</v>
      </c>
      <c r="R1295" s="72" t="s">
        <v>43</v>
      </c>
      <c r="S1295" s="72" t="s">
        <v>44</v>
      </c>
      <c r="T1295" s="76" t="s">
        <v>63</v>
      </c>
    </row>
    <row r="1296" spans="5:20" x14ac:dyDescent="0.3">
      <c r="E1296" s="71" t="s">
        <v>2584</v>
      </c>
      <c r="F1296" s="72" t="s">
        <v>5284</v>
      </c>
      <c r="G1296" s="72" t="s">
        <v>7294</v>
      </c>
      <c r="H1296" s="72" t="s">
        <v>30</v>
      </c>
      <c r="I1296" s="72" t="s">
        <v>8029</v>
      </c>
      <c r="J1296" s="72" t="s">
        <v>8020</v>
      </c>
      <c r="K1296" s="72">
        <v>3213.19</v>
      </c>
      <c r="L1296" s="75">
        <v>45728</v>
      </c>
      <c r="M1296" s="72" t="str">
        <f>TEXT(Table157[[#This Row],[Billing_Date]],"YYYY")</f>
        <v>2025</v>
      </c>
      <c r="N1296" s="72" t="s">
        <v>37</v>
      </c>
      <c r="O1296" s="72">
        <f>IF(Table157[[#This Row],[Payment_Status]]="Paid",1,0)</f>
        <v>0</v>
      </c>
      <c r="P1296" s="72">
        <f>IF(Table157[[#This Row],[Payment_Status]]="Unpaid",1,0)</f>
        <v>0</v>
      </c>
      <c r="Q1296" s="72">
        <f>IF(Table157[[#This Row],[Payment_Status]]="Pending",1,0)</f>
        <v>1</v>
      </c>
      <c r="R1296" s="72" t="s">
        <v>58</v>
      </c>
      <c r="S1296" s="72" t="s">
        <v>44</v>
      </c>
      <c r="T1296" s="76" t="s">
        <v>45</v>
      </c>
    </row>
    <row r="1297" spans="5:20" x14ac:dyDescent="0.3">
      <c r="E1297" s="71" t="s">
        <v>2586</v>
      </c>
      <c r="F1297" s="72" t="s">
        <v>5285</v>
      </c>
      <c r="G1297" s="72" t="s">
        <v>7295</v>
      </c>
      <c r="H1297" s="72" t="s">
        <v>30</v>
      </c>
      <c r="I1297" s="72" t="s">
        <v>8027</v>
      </c>
      <c r="J1297" s="72" t="s">
        <v>8022</v>
      </c>
      <c r="K1297" s="72">
        <v>3373.3</v>
      </c>
      <c r="L1297" s="75">
        <v>45672</v>
      </c>
      <c r="M1297" s="72" t="str">
        <f>TEXT(Table157[[#This Row],[Billing_Date]],"YYYY")</f>
        <v>2025</v>
      </c>
      <c r="N1297" s="72" t="s">
        <v>37</v>
      </c>
      <c r="O1297" s="72">
        <f>IF(Table157[[#This Row],[Payment_Status]]="Paid",1,0)</f>
        <v>0</v>
      </c>
      <c r="P1297" s="72">
        <f>IF(Table157[[#This Row],[Payment_Status]]="Unpaid",1,0)</f>
        <v>0</v>
      </c>
      <c r="Q1297" s="72">
        <f>IF(Table157[[#This Row],[Payment_Status]]="Pending",1,0)</f>
        <v>1</v>
      </c>
      <c r="R1297" s="72" t="s">
        <v>29</v>
      </c>
      <c r="S1297" s="72" t="s">
        <v>39</v>
      </c>
      <c r="T1297" s="76" t="s">
        <v>63</v>
      </c>
    </row>
    <row r="1298" spans="5:20" x14ac:dyDescent="0.3">
      <c r="E1298" s="71" t="s">
        <v>2588</v>
      </c>
      <c r="F1298" s="72" t="s">
        <v>5286</v>
      </c>
      <c r="G1298" s="72" t="s">
        <v>7296</v>
      </c>
      <c r="H1298" s="72" t="s">
        <v>35</v>
      </c>
      <c r="I1298" s="72" t="s">
        <v>8025</v>
      </c>
      <c r="J1298" s="72" t="s">
        <v>8020</v>
      </c>
      <c r="K1298" s="72">
        <v>1972.09</v>
      </c>
      <c r="L1298" s="75">
        <v>45853</v>
      </c>
      <c r="M1298" s="72" t="str">
        <f>TEXT(Table157[[#This Row],[Billing_Date]],"YYYY")</f>
        <v>2025</v>
      </c>
      <c r="N1298" s="72" t="s">
        <v>28</v>
      </c>
      <c r="O1298" s="72">
        <f>IF(Table157[[#This Row],[Payment_Status]]="Paid",1,0)</f>
        <v>1</v>
      </c>
      <c r="P1298" s="72">
        <f>IF(Table157[[#This Row],[Payment_Status]]="Unpaid",1,0)</f>
        <v>0</v>
      </c>
      <c r="Q1298" s="72">
        <f>IF(Table157[[#This Row],[Payment_Status]]="Pending",1,0)</f>
        <v>0</v>
      </c>
      <c r="R1298" s="72" t="s">
        <v>58</v>
      </c>
      <c r="S1298" s="72" t="s">
        <v>44</v>
      </c>
      <c r="T1298" s="76" t="s">
        <v>63</v>
      </c>
    </row>
    <row r="1299" spans="5:20" x14ac:dyDescent="0.3">
      <c r="E1299" s="71" t="s">
        <v>2590</v>
      </c>
      <c r="F1299" s="72" t="s">
        <v>5287</v>
      </c>
      <c r="G1299" s="72" t="s">
        <v>7297</v>
      </c>
      <c r="H1299" s="72" t="s">
        <v>26</v>
      </c>
      <c r="I1299" s="72" t="s">
        <v>8026</v>
      </c>
      <c r="J1299" s="72" t="s">
        <v>8021</v>
      </c>
      <c r="K1299" s="72">
        <v>2419.84</v>
      </c>
      <c r="L1299" s="75">
        <v>45822</v>
      </c>
      <c r="M1299" s="72" t="str">
        <f>TEXT(Table157[[#This Row],[Billing_Date]],"YYYY")</f>
        <v>2025</v>
      </c>
      <c r="N1299" s="72" t="s">
        <v>28</v>
      </c>
      <c r="O1299" s="72">
        <f>IF(Table157[[#This Row],[Payment_Status]]="Paid",1,0)</f>
        <v>1</v>
      </c>
      <c r="P1299" s="72">
        <f>IF(Table157[[#This Row],[Payment_Status]]="Unpaid",1,0)</f>
        <v>0</v>
      </c>
      <c r="Q1299" s="72">
        <f>IF(Table157[[#This Row],[Payment_Status]]="Pending",1,0)</f>
        <v>0</v>
      </c>
      <c r="R1299" s="72" t="s">
        <v>29</v>
      </c>
      <c r="S1299" s="72" t="s">
        <v>30</v>
      </c>
      <c r="T1299" s="76" t="s">
        <v>63</v>
      </c>
    </row>
    <row r="1300" spans="5:20" x14ac:dyDescent="0.3">
      <c r="E1300" s="71" t="s">
        <v>2592</v>
      </c>
      <c r="F1300" s="72" t="s">
        <v>5159</v>
      </c>
      <c r="G1300" s="72" t="s">
        <v>7298</v>
      </c>
      <c r="H1300" s="72" t="s">
        <v>26</v>
      </c>
      <c r="I1300" s="72" t="s">
        <v>8030</v>
      </c>
      <c r="J1300" s="72" t="s">
        <v>8023</v>
      </c>
      <c r="K1300" s="72">
        <v>3467.7</v>
      </c>
      <c r="L1300" s="75">
        <v>45667</v>
      </c>
      <c r="M1300" s="72" t="str">
        <f>TEXT(Table157[[#This Row],[Billing_Date]],"YYYY")</f>
        <v>2025</v>
      </c>
      <c r="N1300" s="72" t="s">
        <v>37</v>
      </c>
      <c r="O1300" s="72">
        <f>IF(Table157[[#This Row],[Payment_Status]]="Paid",1,0)</f>
        <v>0</v>
      </c>
      <c r="P1300" s="72">
        <f>IF(Table157[[#This Row],[Payment_Status]]="Unpaid",1,0)</f>
        <v>0</v>
      </c>
      <c r="Q1300" s="72">
        <f>IF(Table157[[#This Row],[Payment_Status]]="Pending",1,0)</f>
        <v>1</v>
      </c>
      <c r="R1300" s="72" t="s">
        <v>29</v>
      </c>
      <c r="S1300" s="72" t="s">
        <v>39</v>
      </c>
      <c r="T1300" s="76" t="s">
        <v>51</v>
      </c>
    </row>
    <row r="1301" spans="5:20" x14ac:dyDescent="0.3">
      <c r="E1301" s="71" t="s">
        <v>2594</v>
      </c>
      <c r="F1301" s="72" t="s">
        <v>5288</v>
      </c>
      <c r="G1301" s="72" t="s">
        <v>7299</v>
      </c>
      <c r="H1301" s="72" t="s">
        <v>30</v>
      </c>
      <c r="I1301" s="72" t="s">
        <v>8031</v>
      </c>
      <c r="J1301" s="72" t="s">
        <v>8024</v>
      </c>
      <c r="K1301" s="72">
        <v>592.99</v>
      </c>
      <c r="L1301" s="75">
        <v>45838</v>
      </c>
      <c r="M1301" s="72" t="str">
        <f>TEXT(Table157[[#This Row],[Billing_Date]],"YYYY")</f>
        <v>2025</v>
      </c>
      <c r="N1301" s="72" t="s">
        <v>28</v>
      </c>
      <c r="O1301" s="72">
        <f>IF(Table157[[#This Row],[Payment_Status]]="Paid",1,0)</f>
        <v>1</v>
      </c>
      <c r="P1301" s="72">
        <f>IF(Table157[[#This Row],[Payment_Status]]="Unpaid",1,0)</f>
        <v>0</v>
      </c>
      <c r="Q1301" s="72">
        <f>IF(Table157[[#This Row],[Payment_Status]]="Pending",1,0)</f>
        <v>0</v>
      </c>
      <c r="R1301" s="72" t="s">
        <v>43</v>
      </c>
      <c r="S1301" s="72" t="s">
        <v>39</v>
      </c>
      <c r="T1301" s="76" t="s">
        <v>51</v>
      </c>
    </row>
    <row r="1302" spans="5:20" x14ac:dyDescent="0.3">
      <c r="E1302" s="71" t="s">
        <v>2597</v>
      </c>
      <c r="F1302" s="72" t="s">
        <v>5290</v>
      </c>
      <c r="G1302" s="72" t="s">
        <v>7301</v>
      </c>
      <c r="H1302" s="72" t="s">
        <v>35</v>
      </c>
      <c r="I1302" s="72" t="s">
        <v>8029</v>
      </c>
      <c r="J1302" s="72" t="s">
        <v>8020</v>
      </c>
      <c r="K1302" s="72">
        <v>582.89</v>
      </c>
      <c r="L1302" s="75">
        <v>45805</v>
      </c>
      <c r="M1302" s="72" t="str">
        <f>TEXT(Table157[[#This Row],[Billing_Date]],"YYYY")</f>
        <v>2025</v>
      </c>
      <c r="N1302" s="72" t="s">
        <v>49</v>
      </c>
      <c r="O1302" s="72">
        <f>IF(Table157[[#This Row],[Payment_Status]]="Paid",1,0)</f>
        <v>0</v>
      </c>
      <c r="P1302" s="72">
        <f>IF(Table157[[#This Row],[Payment_Status]]="Unpaid",1,0)</f>
        <v>1</v>
      </c>
      <c r="Q1302" s="72">
        <f>IF(Table157[[#This Row],[Payment_Status]]="Pending",1,0)</f>
        <v>0</v>
      </c>
      <c r="R1302" s="72" t="s">
        <v>29</v>
      </c>
      <c r="S1302" s="72" t="s">
        <v>39</v>
      </c>
      <c r="T1302" s="76" t="s">
        <v>31</v>
      </c>
    </row>
    <row r="1303" spans="5:20" x14ac:dyDescent="0.3">
      <c r="E1303" s="71" t="s">
        <v>2599</v>
      </c>
      <c r="F1303" s="72" t="s">
        <v>5291</v>
      </c>
      <c r="G1303" s="72" t="s">
        <v>7302</v>
      </c>
      <c r="H1303" s="72" t="s">
        <v>35</v>
      </c>
      <c r="I1303" s="72" t="s">
        <v>8025</v>
      </c>
      <c r="J1303" s="72" t="s">
        <v>8020</v>
      </c>
      <c r="K1303" s="72">
        <v>3367.79</v>
      </c>
      <c r="L1303" s="75">
        <v>45819</v>
      </c>
      <c r="M1303" s="72" t="str">
        <f>TEXT(Table157[[#This Row],[Billing_Date]],"YYYY")</f>
        <v>2025</v>
      </c>
      <c r="N1303" s="72" t="s">
        <v>28</v>
      </c>
      <c r="O1303" s="72">
        <f>IF(Table157[[#This Row],[Payment_Status]]="Paid",1,0)</f>
        <v>1</v>
      </c>
      <c r="P1303" s="72">
        <f>IF(Table157[[#This Row],[Payment_Status]]="Unpaid",1,0)</f>
        <v>0</v>
      </c>
      <c r="Q1303" s="72">
        <f>IF(Table157[[#This Row],[Payment_Status]]="Pending",1,0)</f>
        <v>0</v>
      </c>
      <c r="R1303" s="72" t="s">
        <v>29</v>
      </c>
      <c r="S1303" s="72" t="s">
        <v>44</v>
      </c>
      <c r="T1303" s="76" t="s">
        <v>85</v>
      </c>
    </row>
    <row r="1304" spans="5:20" x14ac:dyDescent="0.3">
      <c r="E1304" s="71" t="s">
        <v>3245</v>
      </c>
      <c r="F1304" s="72" t="s">
        <v>5292</v>
      </c>
      <c r="G1304" s="72" t="s">
        <v>7303</v>
      </c>
      <c r="H1304" s="72" t="s">
        <v>30</v>
      </c>
      <c r="I1304" s="72" t="s">
        <v>8030</v>
      </c>
      <c r="J1304" s="72" t="s">
        <v>8023</v>
      </c>
      <c r="K1304" s="72">
        <v>2721.1</v>
      </c>
      <c r="L1304" s="75">
        <v>45860</v>
      </c>
      <c r="M1304" s="72" t="str">
        <f>TEXT(Table157[[#This Row],[Billing_Date]],"YYYY")</f>
        <v>2025</v>
      </c>
      <c r="N1304" s="72" t="s">
        <v>49</v>
      </c>
      <c r="O1304" s="72">
        <f>IF(Table157[[#This Row],[Payment_Status]]="Paid",1,0)</f>
        <v>0</v>
      </c>
      <c r="P1304" s="72">
        <f>IF(Table157[[#This Row],[Payment_Status]]="Unpaid",1,0)</f>
        <v>1</v>
      </c>
      <c r="Q1304" s="72">
        <f>IF(Table157[[#This Row],[Payment_Status]]="Pending",1,0)</f>
        <v>0</v>
      </c>
      <c r="R1304" s="72" t="s">
        <v>43</v>
      </c>
      <c r="S1304" s="72" t="s">
        <v>39</v>
      </c>
      <c r="T1304" s="76" t="s">
        <v>51</v>
      </c>
    </row>
    <row r="1305" spans="5:20" x14ac:dyDescent="0.3">
      <c r="E1305" s="71" t="s">
        <v>2603</v>
      </c>
      <c r="F1305" s="72" t="s">
        <v>4116</v>
      </c>
      <c r="G1305" s="72" t="s">
        <v>7304</v>
      </c>
      <c r="H1305" s="72" t="s">
        <v>26</v>
      </c>
      <c r="I1305" s="72" t="s">
        <v>8029</v>
      </c>
      <c r="J1305" s="72" t="s">
        <v>8020</v>
      </c>
      <c r="K1305" s="72">
        <v>2276.23</v>
      </c>
      <c r="L1305" s="75">
        <v>45588</v>
      </c>
      <c r="M1305" s="72" t="str">
        <f>TEXT(Table157[[#This Row],[Billing_Date]],"YYYY")</f>
        <v>2024</v>
      </c>
      <c r="N1305" s="72" t="s">
        <v>28</v>
      </c>
      <c r="O1305" s="72">
        <f>IF(Table157[[#This Row],[Payment_Status]]="Paid",1,0)</f>
        <v>1</v>
      </c>
      <c r="P1305" s="72">
        <f>IF(Table157[[#This Row],[Payment_Status]]="Unpaid",1,0)</f>
        <v>0</v>
      </c>
      <c r="Q1305" s="72">
        <f>IF(Table157[[#This Row],[Payment_Status]]="Pending",1,0)</f>
        <v>0</v>
      </c>
      <c r="R1305" s="72" t="s">
        <v>43</v>
      </c>
      <c r="S1305" s="72" t="s">
        <v>44</v>
      </c>
      <c r="T1305" s="76" t="s">
        <v>85</v>
      </c>
    </row>
    <row r="1306" spans="5:20" x14ac:dyDescent="0.3">
      <c r="E1306" s="71" t="s">
        <v>2605</v>
      </c>
      <c r="F1306" s="72" t="s">
        <v>5293</v>
      </c>
      <c r="G1306" s="72" t="s">
        <v>7305</v>
      </c>
      <c r="H1306" s="72" t="s">
        <v>30</v>
      </c>
      <c r="I1306" s="72" t="s">
        <v>8028</v>
      </c>
      <c r="J1306" s="72" t="s">
        <v>8022</v>
      </c>
      <c r="K1306" s="72">
        <v>138.57</v>
      </c>
      <c r="L1306" s="75">
        <v>45847</v>
      </c>
      <c r="M1306" s="72" t="str">
        <f>TEXT(Table157[[#This Row],[Billing_Date]],"YYYY")</f>
        <v>2025</v>
      </c>
      <c r="N1306" s="72" t="s">
        <v>49</v>
      </c>
      <c r="O1306" s="72">
        <f>IF(Table157[[#This Row],[Payment_Status]]="Paid",1,0)</f>
        <v>0</v>
      </c>
      <c r="P1306" s="72">
        <f>IF(Table157[[#This Row],[Payment_Status]]="Unpaid",1,0)</f>
        <v>1</v>
      </c>
      <c r="Q1306" s="72">
        <f>IF(Table157[[#This Row],[Payment_Status]]="Pending",1,0)</f>
        <v>0</v>
      </c>
      <c r="R1306" s="72" t="s">
        <v>50</v>
      </c>
      <c r="S1306" s="72" t="s">
        <v>44</v>
      </c>
      <c r="T1306" s="76" t="s">
        <v>51</v>
      </c>
    </row>
    <row r="1307" spans="5:20" x14ac:dyDescent="0.3">
      <c r="E1307" s="71" t="s">
        <v>2607</v>
      </c>
      <c r="F1307" s="72" t="s">
        <v>5294</v>
      </c>
      <c r="G1307" s="72" t="s">
        <v>7306</v>
      </c>
      <c r="H1307" s="72" t="s">
        <v>35</v>
      </c>
      <c r="I1307" s="72" t="s">
        <v>8027</v>
      </c>
      <c r="J1307" s="72" t="s">
        <v>8022</v>
      </c>
      <c r="K1307" s="72">
        <v>2959.14</v>
      </c>
      <c r="L1307" s="75">
        <v>45685</v>
      </c>
      <c r="M1307" s="72" t="str">
        <f>TEXT(Table157[[#This Row],[Billing_Date]],"YYYY")</f>
        <v>2025</v>
      </c>
      <c r="N1307" s="72" t="s">
        <v>28</v>
      </c>
      <c r="O1307" s="72">
        <f>IF(Table157[[#This Row],[Payment_Status]]="Paid",1,0)</f>
        <v>1</v>
      </c>
      <c r="P1307" s="72">
        <f>IF(Table157[[#This Row],[Payment_Status]]="Unpaid",1,0)</f>
        <v>0</v>
      </c>
      <c r="Q1307" s="72">
        <f>IF(Table157[[#This Row],[Payment_Status]]="Pending",1,0)</f>
        <v>0</v>
      </c>
      <c r="R1307" s="72" t="s">
        <v>38</v>
      </c>
      <c r="S1307" s="72" t="s">
        <v>39</v>
      </c>
      <c r="T1307" s="76" t="s">
        <v>85</v>
      </c>
    </row>
    <row r="1308" spans="5:20" x14ac:dyDescent="0.3">
      <c r="E1308" s="71" t="s">
        <v>2609</v>
      </c>
      <c r="F1308" s="72" t="s">
        <v>5295</v>
      </c>
      <c r="G1308" s="72" t="s">
        <v>7307</v>
      </c>
      <c r="H1308" s="72" t="s">
        <v>26</v>
      </c>
      <c r="I1308" s="72" t="s">
        <v>8029</v>
      </c>
      <c r="J1308" s="72" t="s">
        <v>8020</v>
      </c>
      <c r="K1308" s="72">
        <v>1318.2</v>
      </c>
      <c r="L1308" s="75">
        <v>45711</v>
      </c>
      <c r="M1308" s="72" t="str">
        <f>TEXT(Table157[[#This Row],[Billing_Date]],"YYYY")</f>
        <v>2025</v>
      </c>
      <c r="N1308" s="72" t="s">
        <v>49</v>
      </c>
      <c r="O1308" s="72">
        <f>IF(Table157[[#This Row],[Payment_Status]]="Paid",1,0)</f>
        <v>0</v>
      </c>
      <c r="P1308" s="72">
        <f>IF(Table157[[#This Row],[Payment_Status]]="Unpaid",1,0)</f>
        <v>1</v>
      </c>
      <c r="Q1308" s="72">
        <f>IF(Table157[[#This Row],[Payment_Status]]="Pending",1,0)</f>
        <v>0</v>
      </c>
      <c r="R1308" s="72" t="s">
        <v>43</v>
      </c>
      <c r="S1308" s="72" t="s">
        <v>30</v>
      </c>
      <c r="T1308" s="76" t="s">
        <v>63</v>
      </c>
    </row>
    <row r="1309" spans="5:20" x14ac:dyDescent="0.3">
      <c r="E1309" s="71" t="s">
        <v>2612</v>
      </c>
      <c r="F1309" s="72" t="s">
        <v>5297</v>
      </c>
      <c r="G1309" s="72" t="s">
        <v>7309</v>
      </c>
      <c r="H1309" s="72" t="s">
        <v>26</v>
      </c>
      <c r="I1309" s="72" t="s">
        <v>8027</v>
      </c>
      <c r="J1309" s="72" t="s">
        <v>8022</v>
      </c>
      <c r="K1309" s="72">
        <v>1346.84</v>
      </c>
      <c r="L1309" s="75">
        <v>45810</v>
      </c>
      <c r="M1309" s="72" t="str">
        <f>TEXT(Table157[[#This Row],[Billing_Date]],"YYYY")</f>
        <v>2025</v>
      </c>
      <c r="N1309" s="72" t="s">
        <v>49</v>
      </c>
      <c r="O1309" s="72">
        <f>IF(Table157[[#This Row],[Payment_Status]]="Paid",1,0)</f>
        <v>0</v>
      </c>
      <c r="P1309" s="72">
        <f>IF(Table157[[#This Row],[Payment_Status]]="Unpaid",1,0)</f>
        <v>1</v>
      </c>
      <c r="Q1309" s="72">
        <f>IF(Table157[[#This Row],[Payment_Status]]="Pending",1,0)</f>
        <v>0</v>
      </c>
      <c r="R1309" s="72" t="s">
        <v>29</v>
      </c>
      <c r="S1309" s="72" t="s">
        <v>30</v>
      </c>
      <c r="T1309" s="76" t="s">
        <v>85</v>
      </c>
    </row>
    <row r="1310" spans="5:20" x14ac:dyDescent="0.3">
      <c r="E1310" s="71" t="s">
        <v>2614</v>
      </c>
      <c r="F1310" s="72" t="s">
        <v>5298</v>
      </c>
      <c r="G1310" s="72" t="s">
        <v>7310</v>
      </c>
      <c r="H1310" s="72" t="s">
        <v>30</v>
      </c>
      <c r="I1310" s="72" t="s">
        <v>8029</v>
      </c>
      <c r="J1310" s="72" t="s">
        <v>8020</v>
      </c>
      <c r="K1310" s="72">
        <v>1682.05</v>
      </c>
      <c r="L1310" s="75">
        <v>45838</v>
      </c>
      <c r="M1310" s="72" t="str">
        <f>TEXT(Table157[[#This Row],[Billing_Date]],"YYYY")</f>
        <v>2025</v>
      </c>
      <c r="N1310" s="72" t="s">
        <v>49</v>
      </c>
      <c r="O1310" s="72">
        <f>IF(Table157[[#This Row],[Payment_Status]]="Paid",1,0)</f>
        <v>0</v>
      </c>
      <c r="P1310" s="72">
        <f>IF(Table157[[#This Row],[Payment_Status]]="Unpaid",1,0)</f>
        <v>1</v>
      </c>
      <c r="Q1310" s="72">
        <f>IF(Table157[[#This Row],[Payment_Status]]="Pending",1,0)</f>
        <v>0</v>
      </c>
      <c r="R1310" s="72" t="s">
        <v>43</v>
      </c>
      <c r="S1310" s="72" t="s">
        <v>30</v>
      </c>
      <c r="T1310" s="76" t="s">
        <v>63</v>
      </c>
    </row>
    <row r="1311" spans="5:20" x14ac:dyDescent="0.3">
      <c r="E1311" s="71" t="s">
        <v>2616</v>
      </c>
      <c r="F1311" s="72" t="s">
        <v>5299</v>
      </c>
      <c r="G1311" s="72" t="s">
        <v>7311</v>
      </c>
      <c r="H1311" s="72" t="s">
        <v>30</v>
      </c>
      <c r="I1311" s="72" t="s">
        <v>8025</v>
      </c>
      <c r="J1311" s="72" t="s">
        <v>8020</v>
      </c>
      <c r="K1311" s="72">
        <v>1061.78</v>
      </c>
      <c r="L1311" s="75">
        <v>45775</v>
      </c>
      <c r="M1311" s="72" t="str">
        <f>TEXT(Table157[[#This Row],[Billing_Date]],"YYYY")</f>
        <v>2025</v>
      </c>
      <c r="N1311" s="72" t="s">
        <v>37</v>
      </c>
      <c r="O1311" s="72">
        <f>IF(Table157[[#This Row],[Payment_Status]]="Paid",1,0)</f>
        <v>0</v>
      </c>
      <c r="P1311" s="72">
        <f>IF(Table157[[#This Row],[Payment_Status]]="Unpaid",1,0)</f>
        <v>0</v>
      </c>
      <c r="Q1311" s="72">
        <f>IF(Table157[[#This Row],[Payment_Status]]="Pending",1,0)</f>
        <v>1</v>
      </c>
      <c r="R1311" s="72" t="s">
        <v>50</v>
      </c>
      <c r="S1311" s="72" t="s">
        <v>39</v>
      </c>
      <c r="T1311" s="76" t="s">
        <v>45</v>
      </c>
    </row>
    <row r="1312" spans="5:20" x14ac:dyDescent="0.3">
      <c r="E1312" s="71" t="s">
        <v>2618</v>
      </c>
      <c r="F1312" s="72" t="s">
        <v>5300</v>
      </c>
      <c r="G1312" s="72" t="s">
        <v>7312</v>
      </c>
      <c r="H1312" s="72" t="s">
        <v>30</v>
      </c>
      <c r="I1312" s="72" t="s">
        <v>8030</v>
      </c>
      <c r="J1312" s="72" t="s">
        <v>8023</v>
      </c>
      <c r="K1312" s="72">
        <v>1834.32</v>
      </c>
      <c r="L1312" s="75">
        <v>45544</v>
      </c>
      <c r="M1312" s="72" t="str">
        <f>TEXT(Table157[[#This Row],[Billing_Date]],"YYYY")</f>
        <v>2024</v>
      </c>
      <c r="N1312" s="72" t="s">
        <v>37</v>
      </c>
      <c r="O1312" s="72">
        <f>IF(Table157[[#This Row],[Payment_Status]]="Paid",1,0)</f>
        <v>0</v>
      </c>
      <c r="P1312" s="72">
        <f>IF(Table157[[#This Row],[Payment_Status]]="Unpaid",1,0)</f>
        <v>0</v>
      </c>
      <c r="Q1312" s="72">
        <f>IF(Table157[[#This Row],[Payment_Status]]="Pending",1,0)</f>
        <v>1</v>
      </c>
      <c r="R1312" s="72" t="s">
        <v>29</v>
      </c>
      <c r="S1312" s="72" t="s">
        <v>39</v>
      </c>
      <c r="T1312" s="76" t="s">
        <v>31</v>
      </c>
    </row>
    <row r="1313" spans="5:20" x14ac:dyDescent="0.3">
      <c r="E1313" s="71" t="s">
        <v>1288</v>
      </c>
      <c r="F1313" s="72" t="s">
        <v>5301</v>
      </c>
      <c r="G1313" s="72" t="s">
        <v>7313</v>
      </c>
      <c r="H1313" s="72" t="s">
        <v>35</v>
      </c>
      <c r="I1313" s="72" t="s">
        <v>8031</v>
      </c>
      <c r="J1313" s="72" t="s">
        <v>8024</v>
      </c>
      <c r="K1313" s="72">
        <v>2875.74</v>
      </c>
      <c r="L1313" s="75">
        <v>45715</v>
      </c>
      <c r="M1313" s="72" t="str">
        <f>TEXT(Table157[[#This Row],[Billing_Date]],"YYYY")</f>
        <v>2025</v>
      </c>
      <c r="N1313" s="72" t="s">
        <v>37</v>
      </c>
      <c r="O1313" s="72">
        <f>IF(Table157[[#This Row],[Payment_Status]]="Paid",1,0)</f>
        <v>0</v>
      </c>
      <c r="P1313" s="72">
        <f>IF(Table157[[#This Row],[Payment_Status]]="Unpaid",1,0)</f>
        <v>0</v>
      </c>
      <c r="Q1313" s="72">
        <f>IF(Table157[[#This Row],[Payment_Status]]="Pending",1,0)</f>
        <v>1</v>
      </c>
      <c r="R1313" s="72" t="s">
        <v>38</v>
      </c>
      <c r="S1313" s="72" t="s">
        <v>30</v>
      </c>
      <c r="T1313" s="76" t="s">
        <v>51</v>
      </c>
    </row>
    <row r="1314" spans="5:20" x14ac:dyDescent="0.3">
      <c r="E1314" s="71" t="s">
        <v>2622</v>
      </c>
      <c r="F1314" s="72" t="s">
        <v>5302</v>
      </c>
      <c r="G1314" s="72" t="s">
        <v>7314</v>
      </c>
      <c r="H1314" s="72" t="s">
        <v>35</v>
      </c>
      <c r="I1314" s="72" t="s">
        <v>8027</v>
      </c>
      <c r="J1314" s="72" t="s">
        <v>8022</v>
      </c>
      <c r="K1314" s="72">
        <v>1408.92</v>
      </c>
      <c r="L1314" s="75">
        <v>45807</v>
      </c>
      <c r="M1314" s="72" t="str">
        <f>TEXT(Table157[[#This Row],[Billing_Date]],"YYYY")</f>
        <v>2025</v>
      </c>
      <c r="N1314" s="72" t="s">
        <v>28</v>
      </c>
      <c r="O1314" s="72">
        <f>IF(Table157[[#This Row],[Payment_Status]]="Paid",1,0)</f>
        <v>1</v>
      </c>
      <c r="P1314" s="72">
        <f>IF(Table157[[#This Row],[Payment_Status]]="Unpaid",1,0)</f>
        <v>0</v>
      </c>
      <c r="Q1314" s="72">
        <f>IF(Table157[[#This Row],[Payment_Status]]="Pending",1,0)</f>
        <v>0</v>
      </c>
      <c r="R1314" s="72" t="s">
        <v>50</v>
      </c>
      <c r="S1314" s="72" t="s">
        <v>44</v>
      </c>
      <c r="T1314" s="76" t="s">
        <v>31</v>
      </c>
    </row>
    <row r="1315" spans="5:20" x14ac:dyDescent="0.3">
      <c r="E1315" s="71" t="s">
        <v>2525</v>
      </c>
      <c r="F1315" s="72" t="s">
        <v>5303</v>
      </c>
      <c r="G1315" s="72" t="s">
        <v>7315</v>
      </c>
      <c r="H1315" s="72" t="s">
        <v>35</v>
      </c>
      <c r="I1315" s="72" t="s">
        <v>8030</v>
      </c>
      <c r="J1315" s="72" t="s">
        <v>8023</v>
      </c>
      <c r="K1315" s="72">
        <v>3303.57</v>
      </c>
      <c r="L1315" s="75">
        <v>45826</v>
      </c>
      <c r="M1315" s="72" t="str">
        <f>TEXT(Table157[[#This Row],[Billing_Date]],"YYYY")</f>
        <v>2025</v>
      </c>
      <c r="N1315" s="72" t="s">
        <v>28</v>
      </c>
      <c r="O1315" s="72">
        <f>IF(Table157[[#This Row],[Payment_Status]]="Paid",1,0)</f>
        <v>1</v>
      </c>
      <c r="P1315" s="72">
        <f>IF(Table157[[#This Row],[Payment_Status]]="Unpaid",1,0)</f>
        <v>0</v>
      </c>
      <c r="Q1315" s="72">
        <f>IF(Table157[[#This Row],[Payment_Status]]="Pending",1,0)</f>
        <v>0</v>
      </c>
      <c r="R1315" s="72" t="s">
        <v>29</v>
      </c>
      <c r="S1315" s="72" t="s">
        <v>44</v>
      </c>
      <c r="T1315" s="76" t="s">
        <v>63</v>
      </c>
    </row>
    <row r="1316" spans="5:20" x14ac:dyDescent="0.3">
      <c r="E1316" s="71" t="s">
        <v>2626</v>
      </c>
      <c r="F1316" s="72" t="s">
        <v>5304</v>
      </c>
      <c r="G1316" s="72" t="s">
        <v>7316</v>
      </c>
      <c r="H1316" s="72" t="s">
        <v>30</v>
      </c>
      <c r="I1316" s="72" t="s">
        <v>8031</v>
      </c>
      <c r="J1316" s="72" t="s">
        <v>8024</v>
      </c>
      <c r="K1316" s="72">
        <v>1163.95</v>
      </c>
      <c r="L1316" s="75">
        <v>45540</v>
      </c>
      <c r="M1316" s="72" t="str">
        <f>TEXT(Table157[[#This Row],[Billing_Date]],"YYYY")</f>
        <v>2024</v>
      </c>
      <c r="N1316" s="72" t="s">
        <v>28</v>
      </c>
      <c r="O1316" s="72">
        <f>IF(Table157[[#This Row],[Payment_Status]]="Paid",1,0)</f>
        <v>1</v>
      </c>
      <c r="P1316" s="72">
        <f>IF(Table157[[#This Row],[Payment_Status]]="Unpaid",1,0)</f>
        <v>0</v>
      </c>
      <c r="Q1316" s="72">
        <f>IF(Table157[[#This Row],[Payment_Status]]="Pending",1,0)</f>
        <v>0</v>
      </c>
      <c r="R1316" s="72" t="s">
        <v>29</v>
      </c>
      <c r="S1316" s="72" t="s">
        <v>39</v>
      </c>
      <c r="T1316" s="76" t="s">
        <v>31</v>
      </c>
    </row>
    <row r="1317" spans="5:20" x14ac:dyDescent="0.3">
      <c r="E1317" s="71" t="s">
        <v>2628</v>
      </c>
      <c r="F1317" s="72" t="s">
        <v>5305</v>
      </c>
      <c r="G1317" s="72" t="s">
        <v>7317</v>
      </c>
      <c r="H1317" s="72" t="s">
        <v>30</v>
      </c>
      <c r="I1317" s="72" t="s">
        <v>8025</v>
      </c>
      <c r="J1317" s="72" t="s">
        <v>8020</v>
      </c>
      <c r="K1317" s="72">
        <v>1062.2</v>
      </c>
      <c r="L1317" s="75">
        <v>45753</v>
      </c>
      <c r="M1317" s="72" t="str">
        <f>TEXT(Table157[[#This Row],[Billing_Date]],"YYYY")</f>
        <v>2025</v>
      </c>
      <c r="N1317" s="72" t="s">
        <v>37</v>
      </c>
      <c r="O1317" s="72">
        <f>IF(Table157[[#This Row],[Payment_Status]]="Paid",1,0)</f>
        <v>0</v>
      </c>
      <c r="P1317" s="72">
        <f>IF(Table157[[#This Row],[Payment_Status]]="Unpaid",1,0)</f>
        <v>0</v>
      </c>
      <c r="Q1317" s="72">
        <f>IF(Table157[[#This Row],[Payment_Status]]="Pending",1,0)</f>
        <v>1</v>
      </c>
      <c r="R1317" s="72" t="s">
        <v>43</v>
      </c>
      <c r="S1317" s="72" t="s">
        <v>44</v>
      </c>
      <c r="T1317" s="76" t="s">
        <v>31</v>
      </c>
    </row>
    <row r="1318" spans="5:20" x14ac:dyDescent="0.3">
      <c r="E1318" s="71" t="s">
        <v>2630</v>
      </c>
      <c r="F1318" s="72" t="s">
        <v>5306</v>
      </c>
      <c r="G1318" s="72" t="s">
        <v>7318</v>
      </c>
      <c r="H1318" s="72" t="s">
        <v>26</v>
      </c>
      <c r="I1318" s="72" t="s">
        <v>8029</v>
      </c>
      <c r="J1318" s="72" t="s">
        <v>8020</v>
      </c>
      <c r="K1318" s="72">
        <v>1905.53</v>
      </c>
      <c r="L1318" s="75">
        <v>45634</v>
      </c>
      <c r="M1318" s="72" t="str">
        <f>TEXT(Table157[[#This Row],[Billing_Date]],"YYYY")</f>
        <v>2024</v>
      </c>
      <c r="N1318" s="72" t="s">
        <v>37</v>
      </c>
      <c r="O1318" s="72">
        <f>IF(Table157[[#This Row],[Payment_Status]]="Paid",1,0)</f>
        <v>0</v>
      </c>
      <c r="P1318" s="72">
        <f>IF(Table157[[#This Row],[Payment_Status]]="Unpaid",1,0)</f>
        <v>0</v>
      </c>
      <c r="Q1318" s="72">
        <f>IF(Table157[[#This Row],[Payment_Status]]="Pending",1,0)</f>
        <v>1</v>
      </c>
      <c r="R1318" s="72" t="s">
        <v>58</v>
      </c>
      <c r="S1318" s="72" t="s">
        <v>44</v>
      </c>
      <c r="T1318" s="76" t="s">
        <v>63</v>
      </c>
    </row>
    <row r="1319" spans="5:20" x14ac:dyDescent="0.3">
      <c r="E1319" s="71" t="s">
        <v>2632</v>
      </c>
      <c r="F1319" s="72" t="s">
        <v>5307</v>
      </c>
      <c r="G1319" s="72" t="s">
        <v>7319</v>
      </c>
      <c r="H1319" s="72" t="s">
        <v>35</v>
      </c>
      <c r="I1319" s="72" t="s">
        <v>8030</v>
      </c>
      <c r="J1319" s="72" t="s">
        <v>8023</v>
      </c>
      <c r="K1319" s="72">
        <v>2440.5500000000002</v>
      </c>
      <c r="L1319" s="75">
        <v>45724</v>
      </c>
      <c r="M1319" s="72" t="str">
        <f>TEXT(Table157[[#This Row],[Billing_Date]],"YYYY")</f>
        <v>2025</v>
      </c>
      <c r="N1319" s="72" t="s">
        <v>37</v>
      </c>
      <c r="O1319" s="72">
        <f>IF(Table157[[#This Row],[Payment_Status]]="Paid",1,0)</f>
        <v>0</v>
      </c>
      <c r="P1319" s="72">
        <f>IF(Table157[[#This Row],[Payment_Status]]="Unpaid",1,0)</f>
        <v>0</v>
      </c>
      <c r="Q1319" s="72">
        <f>IF(Table157[[#This Row],[Payment_Status]]="Pending",1,0)</f>
        <v>1</v>
      </c>
      <c r="R1319" s="72" t="s">
        <v>38</v>
      </c>
      <c r="S1319" s="72" t="s">
        <v>30</v>
      </c>
      <c r="T1319" s="76" t="s">
        <v>85</v>
      </c>
    </row>
    <row r="1320" spans="5:20" x14ac:dyDescent="0.3">
      <c r="E1320" s="71" t="s">
        <v>2634</v>
      </c>
      <c r="F1320" s="72" t="s">
        <v>5308</v>
      </c>
      <c r="G1320" s="72" t="s">
        <v>7320</v>
      </c>
      <c r="H1320" s="72" t="s">
        <v>30</v>
      </c>
      <c r="I1320" s="72" t="s">
        <v>8029</v>
      </c>
      <c r="J1320" s="72" t="s">
        <v>8020</v>
      </c>
      <c r="K1320" s="72">
        <v>2198.8200000000002</v>
      </c>
      <c r="L1320" s="75">
        <v>45674</v>
      </c>
      <c r="M1320" s="72" t="str">
        <f>TEXT(Table157[[#This Row],[Billing_Date]],"YYYY")</f>
        <v>2025</v>
      </c>
      <c r="N1320" s="72" t="s">
        <v>28</v>
      </c>
      <c r="O1320" s="72">
        <f>IF(Table157[[#This Row],[Payment_Status]]="Paid",1,0)</f>
        <v>1</v>
      </c>
      <c r="P1320" s="72">
        <f>IF(Table157[[#This Row],[Payment_Status]]="Unpaid",1,0)</f>
        <v>0</v>
      </c>
      <c r="Q1320" s="72">
        <f>IF(Table157[[#This Row],[Payment_Status]]="Pending",1,0)</f>
        <v>0</v>
      </c>
      <c r="R1320" s="72" t="s">
        <v>58</v>
      </c>
      <c r="S1320" s="72" t="s">
        <v>30</v>
      </c>
      <c r="T1320" s="76" t="s">
        <v>45</v>
      </c>
    </row>
    <row r="1321" spans="5:20" x14ac:dyDescent="0.3">
      <c r="E1321" s="71" t="s">
        <v>1072</v>
      </c>
      <c r="F1321" s="72" t="s">
        <v>5309</v>
      </c>
      <c r="G1321" s="72" t="s">
        <v>7321</v>
      </c>
      <c r="H1321" s="72" t="s">
        <v>30</v>
      </c>
      <c r="I1321" s="72" t="s">
        <v>8026</v>
      </c>
      <c r="J1321" s="72" t="s">
        <v>8021</v>
      </c>
      <c r="K1321" s="72">
        <v>3366.64</v>
      </c>
      <c r="L1321" s="75">
        <v>45803</v>
      </c>
      <c r="M1321" s="72" t="str">
        <f>TEXT(Table157[[#This Row],[Billing_Date]],"YYYY")</f>
        <v>2025</v>
      </c>
      <c r="N1321" s="72" t="s">
        <v>49</v>
      </c>
      <c r="O1321" s="72">
        <f>IF(Table157[[#This Row],[Payment_Status]]="Paid",1,0)</f>
        <v>0</v>
      </c>
      <c r="P1321" s="72">
        <f>IF(Table157[[#This Row],[Payment_Status]]="Unpaid",1,0)</f>
        <v>1</v>
      </c>
      <c r="Q1321" s="72">
        <f>IF(Table157[[#This Row],[Payment_Status]]="Pending",1,0)</f>
        <v>0</v>
      </c>
      <c r="R1321" s="72" t="s">
        <v>58</v>
      </c>
      <c r="S1321" s="72" t="s">
        <v>39</v>
      </c>
      <c r="T1321" s="76" t="s">
        <v>45</v>
      </c>
    </row>
    <row r="1322" spans="5:20" x14ac:dyDescent="0.3">
      <c r="E1322" s="71" t="s">
        <v>2638</v>
      </c>
      <c r="F1322" s="72" t="s">
        <v>5310</v>
      </c>
      <c r="G1322" s="72" t="s">
        <v>7322</v>
      </c>
      <c r="H1322" s="72" t="s">
        <v>30</v>
      </c>
      <c r="I1322" s="72" t="s">
        <v>8030</v>
      </c>
      <c r="J1322" s="72" t="s">
        <v>8023</v>
      </c>
      <c r="K1322" s="72">
        <v>754.68</v>
      </c>
      <c r="L1322" s="75">
        <v>45764</v>
      </c>
      <c r="M1322" s="72" t="str">
        <f>TEXT(Table157[[#This Row],[Billing_Date]],"YYYY")</f>
        <v>2025</v>
      </c>
      <c r="N1322" s="72" t="s">
        <v>37</v>
      </c>
      <c r="O1322" s="72">
        <f>IF(Table157[[#This Row],[Payment_Status]]="Paid",1,0)</f>
        <v>0</v>
      </c>
      <c r="P1322" s="72">
        <f>IF(Table157[[#This Row],[Payment_Status]]="Unpaid",1,0)</f>
        <v>0</v>
      </c>
      <c r="Q1322" s="72">
        <f>IF(Table157[[#This Row],[Payment_Status]]="Pending",1,0)</f>
        <v>1</v>
      </c>
      <c r="R1322" s="72" t="s">
        <v>29</v>
      </c>
      <c r="S1322" s="72" t="s">
        <v>30</v>
      </c>
      <c r="T1322" s="76" t="s">
        <v>51</v>
      </c>
    </row>
    <row r="1323" spans="5:20" x14ac:dyDescent="0.3">
      <c r="E1323" s="71" t="s">
        <v>2640</v>
      </c>
      <c r="F1323" s="72" t="s">
        <v>5311</v>
      </c>
      <c r="G1323" s="72" t="s">
        <v>7323</v>
      </c>
      <c r="H1323" s="72" t="s">
        <v>35</v>
      </c>
      <c r="I1323" s="72" t="s">
        <v>8031</v>
      </c>
      <c r="J1323" s="72" t="s">
        <v>8024</v>
      </c>
      <c r="K1323" s="72">
        <v>2999.49</v>
      </c>
      <c r="L1323" s="75">
        <v>45819</v>
      </c>
      <c r="M1323" s="72" t="str">
        <f>TEXT(Table157[[#This Row],[Billing_Date]],"YYYY")</f>
        <v>2025</v>
      </c>
      <c r="N1323" s="72" t="s">
        <v>49</v>
      </c>
      <c r="O1323" s="72">
        <f>IF(Table157[[#This Row],[Payment_Status]]="Paid",1,0)</f>
        <v>0</v>
      </c>
      <c r="P1323" s="72">
        <f>IF(Table157[[#This Row],[Payment_Status]]="Unpaid",1,0)</f>
        <v>1</v>
      </c>
      <c r="Q1323" s="72">
        <f>IF(Table157[[#This Row],[Payment_Status]]="Pending",1,0)</f>
        <v>0</v>
      </c>
      <c r="R1323" s="72" t="s">
        <v>50</v>
      </c>
      <c r="S1323" s="72" t="s">
        <v>30</v>
      </c>
      <c r="T1323" s="76" t="s">
        <v>45</v>
      </c>
    </row>
    <row r="1324" spans="5:20" x14ac:dyDescent="0.3">
      <c r="E1324" s="71" t="s">
        <v>2642</v>
      </c>
      <c r="F1324" s="72" t="s">
        <v>5312</v>
      </c>
      <c r="G1324" s="72" t="s">
        <v>7324</v>
      </c>
      <c r="H1324" s="72" t="s">
        <v>35</v>
      </c>
      <c r="I1324" s="72" t="s">
        <v>8030</v>
      </c>
      <c r="J1324" s="72" t="s">
        <v>8023</v>
      </c>
      <c r="K1324" s="72">
        <v>469.67</v>
      </c>
      <c r="L1324" s="75">
        <v>45648</v>
      </c>
      <c r="M1324" s="72" t="str">
        <f>TEXT(Table157[[#This Row],[Billing_Date]],"YYYY")</f>
        <v>2024</v>
      </c>
      <c r="N1324" s="72" t="s">
        <v>37</v>
      </c>
      <c r="O1324" s="72">
        <f>IF(Table157[[#This Row],[Payment_Status]]="Paid",1,0)</f>
        <v>0</v>
      </c>
      <c r="P1324" s="72">
        <f>IF(Table157[[#This Row],[Payment_Status]]="Unpaid",1,0)</f>
        <v>0</v>
      </c>
      <c r="Q1324" s="72">
        <f>IF(Table157[[#This Row],[Payment_Status]]="Pending",1,0)</f>
        <v>1</v>
      </c>
      <c r="R1324" s="72" t="s">
        <v>50</v>
      </c>
      <c r="S1324" s="72" t="s">
        <v>30</v>
      </c>
      <c r="T1324" s="76" t="s">
        <v>51</v>
      </c>
    </row>
    <row r="1325" spans="5:20" x14ac:dyDescent="0.3">
      <c r="E1325" s="71" t="s">
        <v>1791</v>
      </c>
      <c r="F1325" s="72" t="s">
        <v>5313</v>
      </c>
      <c r="G1325" s="72" t="s">
        <v>7325</v>
      </c>
      <c r="H1325" s="72" t="s">
        <v>35</v>
      </c>
      <c r="I1325" s="72" t="s">
        <v>8028</v>
      </c>
      <c r="J1325" s="72" t="s">
        <v>8022</v>
      </c>
      <c r="K1325" s="72">
        <v>696.21</v>
      </c>
      <c r="L1325" s="75">
        <v>45805</v>
      </c>
      <c r="M1325" s="72" t="str">
        <f>TEXT(Table157[[#This Row],[Billing_Date]],"YYYY")</f>
        <v>2025</v>
      </c>
      <c r="N1325" s="72" t="s">
        <v>28</v>
      </c>
      <c r="O1325" s="72">
        <f>IF(Table157[[#This Row],[Payment_Status]]="Paid",1,0)</f>
        <v>1</v>
      </c>
      <c r="P1325" s="72">
        <f>IF(Table157[[#This Row],[Payment_Status]]="Unpaid",1,0)</f>
        <v>0</v>
      </c>
      <c r="Q1325" s="72">
        <f>IF(Table157[[#This Row],[Payment_Status]]="Pending",1,0)</f>
        <v>0</v>
      </c>
      <c r="R1325" s="72" t="s">
        <v>58</v>
      </c>
      <c r="S1325" s="72" t="s">
        <v>30</v>
      </c>
      <c r="T1325" s="76" t="s">
        <v>51</v>
      </c>
    </row>
    <row r="1326" spans="5:20" x14ac:dyDescent="0.3">
      <c r="E1326" s="71" t="s">
        <v>2646</v>
      </c>
      <c r="F1326" s="72" t="s">
        <v>5314</v>
      </c>
      <c r="G1326" s="72" t="s">
        <v>7326</v>
      </c>
      <c r="H1326" s="72" t="s">
        <v>35</v>
      </c>
      <c r="I1326" s="72" t="s">
        <v>8030</v>
      </c>
      <c r="J1326" s="72" t="s">
        <v>8023</v>
      </c>
      <c r="K1326" s="72">
        <v>2428.9699999999998</v>
      </c>
      <c r="L1326" s="75">
        <v>45756</v>
      </c>
      <c r="M1326" s="72" t="str">
        <f>TEXT(Table157[[#This Row],[Billing_Date]],"YYYY")</f>
        <v>2025</v>
      </c>
      <c r="N1326" s="72" t="s">
        <v>37</v>
      </c>
      <c r="O1326" s="72">
        <f>IF(Table157[[#This Row],[Payment_Status]]="Paid",1,0)</f>
        <v>0</v>
      </c>
      <c r="P1326" s="72">
        <f>IF(Table157[[#This Row],[Payment_Status]]="Unpaid",1,0)</f>
        <v>0</v>
      </c>
      <c r="Q1326" s="72">
        <f>IF(Table157[[#This Row],[Payment_Status]]="Pending",1,0)</f>
        <v>1</v>
      </c>
      <c r="R1326" s="72" t="s">
        <v>58</v>
      </c>
      <c r="S1326" s="72" t="s">
        <v>39</v>
      </c>
      <c r="T1326" s="76" t="s">
        <v>63</v>
      </c>
    </row>
    <row r="1327" spans="5:20" x14ac:dyDescent="0.3">
      <c r="E1327" s="71" t="s">
        <v>1062</v>
      </c>
      <c r="F1327" s="72" t="s">
        <v>5315</v>
      </c>
      <c r="G1327" s="72" t="s">
        <v>7327</v>
      </c>
      <c r="H1327" s="72" t="s">
        <v>30</v>
      </c>
      <c r="I1327" s="72" t="s">
        <v>8025</v>
      </c>
      <c r="J1327" s="72" t="s">
        <v>8020</v>
      </c>
      <c r="K1327" s="72">
        <v>575.98</v>
      </c>
      <c r="L1327" s="75">
        <v>45775</v>
      </c>
      <c r="M1327" s="72" t="str">
        <f>TEXT(Table157[[#This Row],[Billing_Date]],"YYYY")</f>
        <v>2025</v>
      </c>
      <c r="N1327" s="72" t="s">
        <v>28</v>
      </c>
      <c r="O1327" s="72">
        <f>IF(Table157[[#This Row],[Payment_Status]]="Paid",1,0)</f>
        <v>1</v>
      </c>
      <c r="P1327" s="72">
        <f>IF(Table157[[#This Row],[Payment_Status]]="Unpaid",1,0)</f>
        <v>0</v>
      </c>
      <c r="Q1327" s="72">
        <f>IF(Table157[[#This Row],[Payment_Status]]="Pending",1,0)</f>
        <v>0</v>
      </c>
      <c r="R1327" s="72" t="s">
        <v>29</v>
      </c>
      <c r="S1327" s="72" t="s">
        <v>44</v>
      </c>
      <c r="T1327" s="76" t="s">
        <v>45</v>
      </c>
    </row>
    <row r="1328" spans="5:20" x14ac:dyDescent="0.3">
      <c r="E1328" s="71" t="s">
        <v>2650</v>
      </c>
      <c r="F1328" s="72" t="s">
        <v>5316</v>
      </c>
      <c r="G1328" s="72" t="s">
        <v>7328</v>
      </c>
      <c r="H1328" s="72" t="s">
        <v>35</v>
      </c>
      <c r="I1328" s="72" t="s">
        <v>8029</v>
      </c>
      <c r="J1328" s="72" t="s">
        <v>8020</v>
      </c>
      <c r="K1328" s="72">
        <v>1990.43</v>
      </c>
      <c r="L1328" s="75">
        <v>45836</v>
      </c>
      <c r="M1328" s="72" t="str">
        <f>TEXT(Table157[[#This Row],[Billing_Date]],"YYYY")</f>
        <v>2025</v>
      </c>
      <c r="N1328" s="72" t="s">
        <v>37</v>
      </c>
      <c r="O1328" s="72">
        <f>IF(Table157[[#This Row],[Payment_Status]]="Paid",1,0)</f>
        <v>0</v>
      </c>
      <c r="P1328" s="72">
        <f>IF(Table157[[#This Row],[Payment_Status]]="Unpaid",1,0)</f>
        <v>0</v>
      </c>
      <c r="Q1328" s="72">
        <f>IF(Table157[[#This Row],[Payment_Status]]="Pending",1,0)</f>
        <v>1</v>
      </c>
      <c r="R1328" s="72" t="s">
        <v>58</v>
      </c>
      <c r="S1328" s="72" t="s">
        <v>44</v>
      </c>
      <c r="T1328" s="76" t="s">
        <v>31</v>
      </c>
    </row>
    <row r="1329" spans="5:20" x14ac:dyDescent="0.3">
      <c r="E1329" s="71" t="s">
        <v>2826</v>
      </c>
      <c r="F1329" s="72" t="s">
        <v>5317</v>
      </c>
      <c r="G1329" s="72" t="s">
        <v>7329</v>
      </c>
      <c r="H1329" s="72" t="s">
        <v>30</v>
      </c>
      <c r="I1329" s="72" t="s">
        <v>8026</v>
      </c>
      <c r="J1329" s="72" t="s">
        <v>8021</v>
      </c>
      <c r="K1329" s="72">
        <v>2575.66</v>
      </c>
      <c r="L1329" s="75">
        <v>45620</v>
      </c>
      <c r="M1329" s="72" t="str">
        <f>TEXT(Table157[[#This Row],[Billing_Date]],"YYYY")</f>
        <v>2024</v>
      </c>
      <c r="N1329" s="72" t="s">
        <v>49</v>
      </c>
      <c r="O1329" s="72">
        <f>IF(Table157[[#This Row],[Payment_Status]]="Paid",1,0)</f>
        <v>0</v>
      </c>
      <c r="P1329" s="72">
        <f>IF(Table157[[#This Row],[Payment_Status]]="Unpaid",1,0)</f>
        <v>1</v>
      </c>
      <c r="Q1329" s="72">
        <f>IF(Table157[[#This Row],[Payment_Status]]="Pending",1,0)</f>
        <v>0</v>
      </c>
      <c r="R1329" s="72" t="s">
        <v>38</v>
      </c>
      <c r="S1329" s="72" t="s">
        <v>44</v>
      </c>
      <c r="T1329" s="76" t="s">
        <v>45</v>
      </c>
    </row>
    <row r="1330" spans="5:20" x14ac:dyDescent="0.3">
      <c r="E1330" s="71" t="s">
        <v>322</v>
      </c>
      <c r="F1330" s="72" t="s">
        <v>5318</v>
      </c>
      <c r="G1330" s="72" t="s">
        <v>7330</v>
      </c>
      <c r="H1330" s="72" t="s">
        <v>35</v>
      </c>
      <c r="I1330" s="72" t="s">
        <v>8026</v>
      </c>
      <c r="J1330" s="72" t="s">
        <v>8021</v>
      </c>
      <c r="K1330" s="72">
        <v>1315.34</v>
      </c>
      <c r="L1330" s="75">
        <v>45827</v>
      </c>
      <c r="M1330" s="72" t="str">
        <f>TEXT(Table157[[#This Row],[Billing_Date]],"YYYY")</f>
        <v>2025</v>
      </c>
      <c r="N1330" s="72" t="s">
        <v>49</v>
      </c>
      <c r="O1330" s="72">
        <f>IF(Table157[[#This Row],[Payment_Status]]="Paid",1,0)</f>
        <v>0</v>
      </c>
      <c r="P1330" s="72">
        <f>IF(Table157[[#This Row],[Payment_Status]]="Unpaid",1,0)</f>
        <v>1</v>
      </c>
      <c r="Q1330" s="72">
        <f>IF(Table157[[#This Row],[Payment_Status]]="Pending",1,0)</f>
        <v>0</v>
      </c>
      <c r="R1330" s="72" t="s">
        <v>50</v>
      </c>
      <c r="S1330" s="72" t="s">
        <v>44</v>
      </c>
      <c r="T1330" s="76" t="s">
        <v>45</v>
      </c>
    </row>
    <row r="1331" spans="5:20" x14ac:dyDescent="0.3">
      <c r="E1331" s="71" t="s">
        <v>2656</v>
      </c>
      <c r="F1331" s="72" t="s">
        <v>5319</v>
      </c>
      <c r="G1331" s="72" t="s">
        <v>7331</v>
      </c>
      <c r="H1331" s="72" t="s">
        <v>26</v>
      </c>
      <c r="I1331" s="72" t="s">
        <v>8026</v>
      </c>
      <c r="J1331" s="72" t="s">
        <v>8021</v>
      </c>
      <c r="K1331" s="72">
        <v>1146.8499999999999</v>
      </c>
      <c r="L1331" s="75">
        <v>45814</v>
      </c>
      <c r="M1331" s="72" t="str">
        <f>TEXT(Table157[[#This Row],[Billing_Date]],"YYYY")</f>
        <v>2025</v>
      </c>
      <c r="N1331" s="72" t="s">
        <v>49</v>
      </c>
      <c r="O1331" s="72">
        <f>IF(Table157[[#This Row],[Payment_Status]]="Paid",1,0)</f>
        <v>0</v>
      </c>
      <c r="P1331" s="72">
        <f>IF(Table157[[#This Row],[Payment_Status]]="Unpaid",1,0)</f>
        <v>1</v>
      </c>
      <c r="Q1331" s="72">
        <f>IF(Table157[[#This Row],[Payment_Status]]="Pending",1,0)</f>
        <v>0</v>
      </c>
      <c r="R1331" s="72" t="s">
        <v>50</v>
      </c>
      <c r="S1331" s="72" t="s">
        <v>39</v>
      </c>
      <c r="T1331" s="76" t="s">
        <v>31</v>
      </c>
    </row>
    <row r="1332" spans="5:20" x14ac:dyDescent="0.3">
      <c r="E1332" s="71" t="s">
        <v>2658</v>
      </c>
      <c r="F1332" s="72" t="s">
        <v>5320</v>
      </c>
      <c r="G1332" s="72" t="s">
        <v>7332</v>
      </c>
      <c r="H1332" s="72" t="s">
        <v>35</v>
      </c>
      <c r="I1332" s="72" t="s">
        <v>8031</v>
      </c>
      <c r="J1332" s="72" t="s">
        <v>8024</v>
      </c>
      <c r="K1332" s="72">
        <v>179.67</v>
      </c>
      <c r="L1332" s="75">
        <v>45852</v>
      </c>
      <c r="M1332" s="72" t="str">
        <f>TEXT(Table157[[#This Row],[Billing_Date]],"YYYY")</f>
        <v>2025</v>
      </c>
      <c r="N1332" s="72" t="s">
        <v>28</v>
      </c>
      <c r="O1332" s="72">
        <f>IF(Table157[[#This Row],[Payment_Status]]="Paid",1,0)</f>
        <v>1</v>
      </c>
      <c r="P1332" s="72">
        <f>IF(Table157[[#This Row],[Payment_Status]]="Unpaid",1,0)</f>
        <v>0</v>
      </c>
      <c r="Q1332" s="72">
        <f>IF(Table157[[#This Row],[Payment_Status]]="Pending",1,0)</f>
        <v>0</v>
      </c>
      <c r="R1332" s="72" t="s">
        <v>38</v>
      </c>
      <c r="S1332" s="72" t="s">
        <v>44</v>
      </c>
      <c r="T1332" s="76" t="s">
        <v>63</v>
      </c>
    </row>
    <row r="1333" spans="5:20" x14ac:dyDescent="0.3">
      <c r="E1333" s="71" t="s">
        <v>2660</v>
      </c>
      <c r="F1333" s="72" t="s">
        <v>5321</v>
      </c>
      <c r="G1333" s="72" t="s">
        <v>7333</v>
      </c>
      <c r="H1333" s="72" t="s">
        <v>26</v>
      </c>
      <c r="I1333" s="72" t="s">
        <v>8026</v>
      </c>
      <c r="J1333" s="72" t="s">
        <v>8021</v>
      </c>
      <c r="K1333" s="72">
        <v>2092.0300000000002</v>
      </c>
      <c r="L1333" s="75">
        <v>45711</v>
      </c>
      <c r="M1333" s="72" t="str">
        <f>TEXT(Table157[[#This Row],[Billing_Date]],"YYYY")</f>
        <v>2025</v>
      </c>
      <c r="N1333" s="72" t="s">
        <v>37</v>
      </c>
      <c r="O1333" s="72">
        <f>IF(Table157[[#This Row],[Payment_Status]]="Paid",1,0)</f>
        <v>0</v>
      </c>
      <c r="P1333" s="72">
        <f>IF(Table157[[#This Row],[Payment_Status]]="Unpaid",1,0)</f>
        <v>0</v>
      </c>
      <c r="Q1333" s="72">
        <f>IF(Table157[[#This Row],[Payment_Status]]="Pending",1,0)</f>
        <v>1</v>
      </c>
      <c r="R1333" s="72" t="s">
        <v>38</v>
      </c>
      <c r="S1333" s="72" t="s">
        <v>39</v>
      </c>
      <c r="T1333" s="76" t="s">
        <v>85</v>
      </c>
    </row>
    <row r="1334" spans="5:20" x14ac:dyDescent="0.3">
      <c r="E1334" s="71" t="s">
        <v>2662</v>
      </c>
      <c r="F1334" s="72" t="s">
        <v>5322</v>
      </c>
      <c r="G1334" s="72" t="s">
        <v>7334</v>
      </c>
      <c r="H1334" s="72" t="s">
        <v>26</v>
      </c>
      <c r="I1334" s="72" t="s">
        <v>8031</v>
      </c>
      <c r="J1334" s="72" t="s">
        <v>8024</v>
      </c>
      <c r="K1334" s="72">
        <v>1151.92</v>
      </c>
      <c r="L1334" s="75">
        <v>45727</v>
      </c>
      <c r="M1334" s="72" t="str">
        <f>TEXT(Table157[[#This Row],[Billing_Date]],"YYYY")</f>
        <v>2025</v>
      </c>
      <c r="N1334" s="72" t="s">
        <v>28</v>
      </c>
      <c r="O1334" s="72">
        <f>IF(Table157[[#This Row],[Payment_Status]]="Paid",1,0)</f>
        <v>1</v>
      </c>
      <c r="P1334" s="72">
        <f>IF(Table157[[#This Row],[Payment_Status]]="Unpaid",1,0)</f>
        <v>0</v>
      </c>
      <c r="Q1334" s="72">
        <f>IF(Table157[[#This Row],[Payment_Status]]="Pending",1,0)</f>
        <v>0</v>
      </c>
      <c r="R1334" s="72" t="s">
        <v>58</v>
      </c>
      <c r="S1334" s="72" t="s">
        <v>44</v>
      </c>
      <c r="T1334" s="76" t="s">
        <v>51</v>
      </c>
    </row>
    <row r="1335" spans="5:20" x14ac:dyDescent="0.3">
      <c r="E1335" s="71" t="s">
        <v>2664</v>
      </c>
      <c r="F1335" s="72" t="s">
        <v>5214</v>
      </c>
      <c r="G1335" s="72" t="s">
        <v>7335</v>
      </c>
      <c r="H1335" s="72" t="s">
        <v>26</v>
      </c>
      <c r="I1335" s="72" t="s">
        <v>8026</v>
      </c>
      <c r="J1335" s="72" t="s">
        <v>8021</v>
      </c>
      <c r="K1335" s="72">
        <v>1626.6</v>
      </c>
      <c r="L1335" s="75">
        <v>45742</v>
      </c>
      <c r="M1335" s="72" t="str">
        <f>TEXT(Table157[[#This Row],[Billing_Date]],"YYYY")</f>
        <v>2025</v>
      </c>
      <c r="N1335" s="72" t="s">
        <v>49</v>
      </c>
      <c r="O1335" s="72">
        <f>IF(Table157[[#This Row],[Payment_Status]]="Paid",1,0)</f>
        <v>0</v>
      </c>
      <c r="P1335" s="72">
        <f>IF(Table157[[#This Row],[Payment_Status]]="Unpaid",1,0)</f>
        <v>1</v>
      </c>
      <c r="Q1335" s="72">
        <f>IF(Table157[[#This Row],[Payment_Status]]="Pending",1,0)</f>
        <v>0</v>
      </c>
      <c r="R1335" s="72" t="s">
        <v>58</v>
      </c>
      <c r="S1335" s="72" t="s">
        <v>44</v>
      </c>
      <c r="T1335" s="76" t="s">
        <v>51</v>
      </c>
    </row>
    <row r="1336" spans="5:20" x14ac:dyDescent="0.3">
      <c r="E1336" s="71" t="s">
        <v>2666</v>
      </c>
      <c r="F1336" s="72" t="s">
        <v>5323</v>
      </c>
      <c r="G1336" s="72" t="s">
        <v>7336</v>
      </c>
      <c r="H1336" s="72" t="s">
        <v>30</v>
      </c>
      <c r="I1336" s="72" t="s">
        <v>8031</v>
      </c>
      <c r="J1336" s="72" t="s">
        <v>8024</v>
      </c>
      <c r="K1336" s="72">
        <v>3039.74</v>
      </c>
      <c r="L1336" s="75">
        <v>45704</v>
      </c>
      <c r="M1336" s="72" t="str">
        <f>TEXT(Table157[[#This Row],[Billing_Date]],"YYYY")</f>
        <v>2025</v>
      </c>
      <c r="N1336" s="72" t="s">
        <v>49</v>
      </c>
      <c r="O1336" s="72">
        <f>IF(Table157[[#This Row],[Payment_Status]]="Paid",1,0)</f>
        <v>0</v>
      </c>
      <c r="P1336" s="72">
        <f>IF(Table157[[#This Row],[Payment_Status]]="Unpaid",1,0)</f>
        <v>1</v>
      </c>
      <c r="Q1336" s="72">
        <f>IF(Table157[[#This Row],[Payment_Status]]="Pending",1,0)</f>
        <v>0</v>
      </c>
      <c r="R1336" s="72" t="s">
        <v>38</v>
      </c>
      <c r="S1336" s="72" t="s">
        <v>44</v>
      </c>
      <c r="T1336" s="76" t="s">
        <v>31</v>
      </c>
    </row>
    <row r="1337" spans="5:20" x14ac:dyDescent="0.3">
      <c r="E1337" s="71" t="s">
        <v>2668</v>
      </c>
      <c r="F1337" s="72" t="s">
        <v>5324</v>
      </c>
      <c r="G1337" s="72" t="s">
        <v>7337</v>
      </c>
      <c r="H1337" s="72" t="s">
        <v>26</v>
      </c>
      <c r="I1337" s="72" t="s">
        <v>8030</v>
      </c>
      <c r="J1337" s="72" t="s">
        <v>8023</v>
      </c>
      <c r="K1337" s="72">
        <v>2834.89</v>
      </c>
      <c r="L1337" s="75">
        <v>45848</v>
      </c>
      <c r="M1337" s="72" t="str">
        <f>TEXT(Table157[[#This Row],[Billing_Date]],"YYYY")</f>
        <v>2025</v>
      </c>
      <c r="N1337" s="72" t="s">
        <v>37</v>
      </c>
      <c r="O1337" s="72">
        <f>IF(Table157[[#This Row],[Payment_Status]]="Paid",1,0)</f>
        <v>0</v>
      </c>
      <c r="P1337" s="72">
        <f>IF(Table157[[#This Row],[Payment_Status]]="Unpaid",1,0)</f>
        <v>0</v>
      </c>
      <c r="Q1337" s="72">
        <f>IF(Table157[[#This Row],[Payment_Status]]="Pending",1,0)</f>
        <v>1</v>
      </c>
      <c r="R1337" s="72" t="s">
        <v>50</v>
      </c>
      <c r="S1337" s="72" t="s">
        <v>39</v>
      </c>
      <c r="T1337" s="76" t="s">
        <v>63</v>
      </c>
    </row>
    <row r="1338" spans="5:20" x14ac:dyDescent="0.3">
      <c r="E1338" s="71" t="s">
        <v>2670</v>
      </c>
      <c r="F1338" s="72" t="s">
        <v>5325</v>
      </c>
      <c r="G1338" s="72" t="s">
        <v>7338</v>
      </c>
      <c r="H1338" s="72" t="s">
        <v>26</v>
      </c>
      <c r="I1338" s="72" t="s">
        <v>8030</v>
      </c>
      <c r="J1338" s="72" t="s">
        <v>8023</v>
      </c>
      <c r="K1338" s="72">
        <v>536.14</v>
      </c>
      <c r="L1338" s="75">
        <v>45837</v>
      </c>
      <c r="M1338" s="72" t="str">
        <f>TEXT(Table157[[#This Row],[Billing_Date]],"YYYY")</f>
        <v>2025</v>
      </c>
      <c r="N1338" s="72" t="s">
        <v>37</v>
      </c>
      <c r="O1338" s="72">
        <f>IF(Table157[[#This Row],[Payment_Status]]="Paid",1,0)</f>
        <v>0</v>
      </c>
      <c r="P1338" s="72">
        <f>IF(Table157[[#This Row],[Payment_Status]]="Unpaid",1,0)</f>
        <v>0</v>
      </c>
      <c r="Q1338" s="72">
        <f>IF(Table157[[#This Row],[Payment_Status]]="Pending",1,0)</f>
        <v>1</v>
      </c>
      <c r="R1338" s="72" t="s">
        <v>58</v>
      </c>
      <c r="S1338" s="72" t="s">
        <v>30</v>
      </c>
      <c r="T1338" s="76" t="s">
        <v>63</v>
      </c>
    </row>
    <row r="1339" spans="5:20" x14ac:dyDescent="0.3">
      <c r="E1339" s="71" t="s">
        <v>2672</v>
      </c>
      <c r="F1339" s="72" t="s">
        <v>5326</v>
      </c>
      <c r="G1339" s="72" t="s">
        <v>7339</v>
      </c>
      <c r="H1339" s="72" t="s">
        <v>26</v>
      </c>
      <c r="I1339" s="72" t="s">
        <v>8029</v>
      </c>
      <c r="J1339" s="72" t="s">
        <v>8020</v>
      </c>
      <c r="K1339" s="72">
        <v>2212.2199999999998</v>
      </c>
      <c r="L1339" s="75">
        <v>45844</v>
      </c>
      <c r="M1339" s="72" t="str">
        <f>TEXT(Table157[[#This Row],[Billing_Date]],"YYYY")</f>
        <v>2025</v>
      </c>
      <c r="N1339" s="72" t="s">
        <v>49</v>
      </c>
      <c r="O1339" s="72">
        <f>IF(Table157[[#This Row],[Payment_Status]]="Paid",1,0)</f>
        <v>0</v>
      </c>
      <c r="P1339" s="72">
        <f>IF(Table157[[#This Row],[Payment_Status]]="Unpaid",1,0)</f>
        <v>1</v>
      </c>
      <c r="Q1339" s="72">
        <f>IF(Table157[[#This Row],[Payment_Status]]="Pending",1,0)</f>
        <v>0</v>
      </c>
      <c r="R1339" s="72" t="s">
        <v>38</v>
      </c>
      <c r="S1339" s="72" t="s">
        <v>39</v>
      </c>
      <c r="T1339" s="76" t="s">
        <v>63</v>
      </c>
    </row>
    <row r="1340" spans="5:20" x14ac:dyDescent="0.3">
      <c r="E1340" s="71" t="s">
        <v>2674</v>
      </c>
      <c r="F1340" s="72" t="s">
        <v>5327</v>
      </c>
      <c r="G1340" s="72" t="s">
        <v>7340</v>
      </c>
      <c r="H1340" s="72" t="s">
        <v>26</v>
      </c>
      <c r="I1340" s="72" t="s">
        <v>8031</v>
      </c>
      <c r="J1340" s="72" t="s">
        <v>8024</v>
      </c>
      <c r="K1340" s="72">
        <v>495.11</v>
      </c>
      <c r="L1340" s="75">
        <v>45752</v>
      </c>
      <c r="M1340" s="72" t="str">
        <f>TEXT(Table157[[#This Row],[Billing_Date]],"YYYY")</f>
        <v>2025</v>
      </c>
      <c r="N1340" s="72" t="s">
        <v>37</v>
      </c>
      <c r="O1340" s="72">
        <f>IF(Table157[[#This Row],[Payment_Status]]="Paid",1,0)</f>
        <v>0</v>
      </c>
      <c r="P1340" s="72">
        <f>IF(Table157[[#This Row],[Payment_Status]]="Unpaid",1,0)</f>
        <v>0</v>
      </c>
      <c r="Q1340" s="72">
        <f>IF(Table157[[#This Row],[Payment_Status]]="Pending",1,0)</f>
        <v>1</v>
      </c>
      <c r="R1340" s="72" t="s">
        <v>29</v>
      </c>
      <c r="S1340" s="72" t="s">
        <v>39</v>
      </c>
      <c r="T1340" s="76" t="s">
        <v>63</v>
      </c>
    </row>
    <row r="1341" spans="5:20" x14ac:dyDescent="0.3">
      <c r="E1341" s="71" t="s">
        <v>2676</v>
      </c>
      <c r="F1341" s="72" t="s">
        <v>5328</v>
      </c>
      <c r="G1341" s="72" t="s">
        <v>7341</v>
      </c>
      <c r="H1341" s="72" t="s">
        <v>30</v>
      </c>
      <c r="I1341" s="72" t="s">
        <v>8027</v>
      </c>
      <c r="J1341" s="72" t="s">
        <v>8022</v>
      </c>
      <c r="K1341" s="72">
        <v>641.13</v>
      </c>
      <c r="L1341" s="75">
        <v>45802</v>
      </c>
      <c r="M1341" s="72" t="str">
        <f>TEXT(Table157[[#This Row],[Billing_Date]],"YYYY")</f>
        <v>2025</v>
      </c>
      <c r="N1341" s="72" t="s">
        <v>49</v>
      </c>
      <c r="O1341" s="72">
        <f>IF(Table157[[#This Row],[Payment_Status]]="Paid",1,0)</f>
        <v>0</v>
      </c>
      <c r="P1341" s="72">
        <f>IF(Table157[[#This Row],[Payment_Status]]="Unpaid",1,0)</f>
        <v>1</v>
      </c>
      <c r="Q1341" s="72">
        <f>IF(Table157[[#This Row],[Payment_Status]]="Pending",1,0)</f>
        <v>0</v>
      </c>
      <c r="R1341" s="72" t="s">
        <v>58</v>
      </c>
      <c r="S1341" s="72" t="s">
        <v>44</v>
      </c>
      <c r="T1341" s="76" t="s">
        <v>63</v>
      </c>
    </row>
    <row r="1342" spans="5:20" x14ac:dyDescent="0.3">
      <c r="E1342" s="71" t="s">
        <v>2678</v>
      </c>
      <c r="F1342" s="72" t="s">
        <v>5329</v>
      </c>
      <c r="G1342" s="72" t="s">
        <v>7342</v>
      </c>
      <c r="H1342" s="72" t="s">
        <v>30</v>
      </c>
      <c r="I1342" s="72" t="s">
        <v>8029</v>
      </c>
      <c r="J1342" s="72" t="s">
        <v>8020</v>
      </c>
      <c r="K1342" s="72">
        <v>197.07</v>
      </c>
      <c r="L1342" s="75">
        <v>45556</v>
      </c>
      <c r="M1342" s="72" t="str">
        <f>TEXT(Table157[[#This Row],[Billing_Date]],"YYYY")</f>
        <v>2024</v>
      </c>
      <c r="N1342" s="72" t="s">
        <v>37</v>
      </c>
      <c r="O1342" s="72">
        <f>IF(Table157[[#This Row],[Payment_Status]]="Paid",1,0)</f>
        <v>0</v>
      </c>
      <c r="P1342" s="72">
        <f>IF(Table157[[#This Row],[Payment_Status]]="Unpaid",1,0)</f>
        <v>0</v>
      </c>
      <c r="Q1342" s="72">
        <f>IF(Table157[[#This Row],[Payment_Status]]="Pending",1,0)</f>
        <v>1</v>
      </c>
      <c r="R1342" s="72" t="s">
        <v>29</v>
      </c>
      <c r="S1342" s="72" t="s">
        <v>44</v>
      </c>
      <c r="T1342" s="76" t="s">
        <v>63</v>
      </c>
    </row>
    <row r="1343" spans="5:20" x14ac:dyDescent="0.3">
      <c r="E1343" s="71" t="s">
        <v>2680</v>
      </c>
      <c r="F1343" s="72" t="s">
        <v>5330</v>
      </c>
      <c r="G1343" s="72" t="s">
        <v>7343</v>
      </c>
      <c r="H1343" s="72" t="s">
        <v>30</v>
      </c>
      <c r="I1343" s="72" t="s">
        <v>8030</v>
      </c>
      <c r="J1343" s="72" t="s">
        <v>8023</v>
      </c>
      <c r="K1343" s="72">
        <v>2355.0300000000002</v>
      </c>
      <c r="L1343" s="75">
        <v>45841</v>
      </c>
      <c r="M1343" s="72" t="str">
        <f>TEXT(Table157[[#This Row],[Billing_Date]],"YYYY")</f>
        <v>2025</v>
      </c>
      <c r="N1343" s="72" t="s">
        <v>49</v>
      </c>
      <c r="O1343" s="72">
        <f>IF(Table157[[#This Row],[Payment_Status]]="Paid",1,0)</f>
        <v>0</v>
      </c>
      <c r="P1343" s="72">
        <f>IF(Table157[[#This Row],[Payment_Status]]="Unpaid",1,0)</f>
        <v>1</v>
      </c>
      <c r="Q1343" s="72">
        <f>IF(Table157[[#This Row],[Payment_Status]]="Pending",1,0)</f>
        <v>0</v>
      </c>
      <c r="R1343" s="72" t="s">
        <v>38</v>
      </c>
      <c r="S1343" s="72" t="s">
        <v>44</v>
      </c>
      <c r="T1343" s="76" t="s">
        <v>63</v>
      </c>
    </row>
    <row r="1344" spans="5:20" x14ac:dyDescent="0.3">
      <c r="E1344" s="71" t="s">
        <v>2682</v>
      </c>
      <c r="F1344" s="72" t="s">
        <v>5331</v>
      </c>
      <c r="G1344" s="72" t="s">
        <v>6913</v>
      </c>
      <c r="H1344" s="72" t="s">
        <v>26</v>
      </c>
      <c r="I1344" s="72" t="s">
        <v>8031</v>
      </c>
      <c r="J1344" s="72" t="s">
        <v>8024</v>
      </c>
      <c r="K1344" s="72">
        <v>2001.5</v>
      </c>
      <c r="L1344" s="75">
        <v>45832</v>
      </c>
      <c r="M1344" s="72" t="str">
        <f>TEXT(Table157[[#This Row],[Billing_Date]],"YYYY")</f>
        <v>2025</v>
      </c>
      <c r="N1344" s="72" t="s">
        <v>37</v>
      </c>
      <c r="O1344" s="72">
        <f>IF(Table157[[#This Row],[Payment_Status]]="Paid",1,0)</f>
        <v>0</v>
      </c>
      <c r="P1344" s="72">
        <f>IF(Table157[[#This Row],[Payment_Status]]="Unpaid",1,0)</f>
        <v>0</v>
      </c>
      <c r="Q1344" s="72">
        <f>IF(Table157[[#This Row],[Payment_Status]]="Pending",1,0)</f>
        <v>1</v>
      </c>
      <c r="R1344" s="72" t="s">
        <v>29</v>
      </c>
      <c r="S1344" s="72" t="s">
        <v>44</v>
      </c>
      <c r="T1344" s="76" t="s">
        <v>31</v>
      </c>
    </row>
    <row r="1345" spans="5:20" x14ac:dyDescent="0.3">
      <c r="E1345" s="71" t="s">
        <v>772</v>
      </c>
      <c r="F1345" s="72" t="s">
        <v>5332</v>
      </c>
      <c r="G1345" s="72" t="s">
        <v>7344</v>
      </c>
      <c r="H1345" s="72" t="s">
        <v>30</v>
      </c>
      <c r="I1345" s="72" t="s">
        <v>8026</v>
      </c>
      <c r="J1345" s="72" t="s">
        <v>8021</v>
      </c>
      <c r="K1345" s="72">
        <v>3004.24</v>
      </c>
      <c r="L1345" s="75">
        <v>45598</v>
      </c>
      <c r="M1345" s="72" t="str">
        <f>TEXT(Table157[[#This Row],[Billing_Date]],"YYYY")</f>
        <v>2024</v>
      </c>
      <c r="N1345" s="72" t="s">
        <v>49</v>
      </c>
      <c r="O1345" s="72">
        <f>IF(Table157[[#This Row],[Payment_Status]]="Paid",1,0)</f>
        <v>0</v>
      </c>
      <c r="P1345" s="72">
        <f>IF(Table157[[#This Row],[Payment_Status]]="Unpaid",1,0)</f>
        <v>1</v>
      </c>
      <c r="Q1345" s="72">
        <f>IF(Table157[[#This Row],[Payment_Status]]="Pending",1,0)</f>
        <v>0</v>
      </c>
      <c r="R1345" s="72" t="s">
        <v>58</v>
      </c>
      <c r="S1345" s="72" t="s">
        <v>39</v>
      </c>
      <c r="T1345" s="76" t="s">
        <v>63</v>
      </c>
    </row>
    <row r="1346" spans="5:20" x14ac:dyDescent="0.3">
      <c r="E1346" s="71" t="s">
        <v>2686</v>
      </c>
      <c r="F1346" s="72" t="s">
        <v>5333</v>
      </c>
      <c r="G1346" s="72" t="s">
        <v>7345</v>
      </c>
      <c r="H1346" s="72" t="s">
        <v>35</v>
      </c>
      <c r="I1346" s="72" t="s">
        <v>8028</v>
      </c>
      <c r="J1346" s="72" t="s">
        <v>8022</v>
      </c>
      <c r="K1346" s="72">
        <v>849.54</v>
      </c>
      <c r="L1346" s="75">
        <v>45739</v>
      </c>
      <c r="M1346" s="72" t="str">
        <f>TEXT(Table157[[#This Row],[Billing_Date]],"YYYY")</f>
        <v>2025</v>
      </c>
      <c r="N1346" s="72" t="s">
        <v>37</v>
      </c>
      <c r="O1346" s="72">
        <f>IF(Table157[[#This Row],[Payment_Status]]="Paid",1,0)</f>
        <v>0</v>
      </c>
      <c r="P1346" s="72">
        <f>IF(Table157[[#This Row],[Payment_Status]]="Unpaid",1,0)</f>
        <v>0</v>
      </c>
      <c r="Q1346" s="72">
        <f>IF(Table157[[#This Row],[Payment_Status]]="Pending",1,0)</f>
        <v>1</v>
      </c>
      <c r="R1346" s="72" t="s">
        <v>29</v>
      </c>
      <c r="S1346" s="72" t="s">
        <v>39</v>
      </c>
      <c r="T1346" s="76" t="s">
        <v>45</v>
      </c>
    </row>
    <row r="1347" spans="5:20" x14ac:dyDescent="0.3">
      <c r="E1347" s="71" t="s">
        <v>2688</v>
      </c>
      <c r="F1347" s="72" t="s">
        <v>5334</v>
      </c>
      <c r="G1347" s="72" t="s">
        <v>7346</v>
      </c>
      <c r="H1347" s="72" t="s">
        <v>26</v>
      </c>
      <c r="I1347" s="72" t="s">
        <v>8030</v>
      </c>
      <c r="J1347" s="72" t="s">
        <v>8023</v>
      </c>
      <c r="K1347" s="72">
        <v>2869.22</v>
      </c>
      <c r="L1347" s="75">
        <v>45795</v>
      </c>
      <c r="M1347" s="72" t="str">
        <f>TEXT(Table157[[#This Row],[Billing_Date]],"YYYY")</f>
        <v>2025</v>
      </c>
      <c r="N1347" s="72" t="s">
        <v>49</v>
      </c>
      <c r="O1347" s="72">
        <f>IF(Table157[[#This Row],[Payment_Status]]="Paid",1,0)</f>
        <v>0</v>
      </c>
      <c r="P1347" s="72">
        <f>IF(Table157[[#This Row],[Payment_Status]]="Unpaid",1,0)</f>
        <v>1</v>
      </c>
      <c r="Q1347" s="72">
        <f>IF(Table157[[#This Row],[Payment_Status]]="Pending",1,0)</f>
        <v>0</v>
      </c>
      <c r="R1347" s="72" t="s">
        <v>58</v>
      </c>
      <c r="S1347" s="72" t="s">
        <v>44</v>
      </c>
      <c r="T1347" s="76" t="s">
        <v>45</v>
      </c>
    </row>
    <row r="1348" spans="5:20" x14ac:dyDescent="0.3">
      <c r="E1348" s="71" t="s">
        <v>2690</v>
      </c>
      <c r="F1348" s="72" t="s">
        <v>5335</v>
      </c>
      <c r="G1348" s="72" t="s">
        <v>7347</v>
      </c>
      <c r="H1348" s="72" t="s">
        <v>30</v>
      </c>
      <c r="I1348" s="72" t="s">
        <v>8029</v>
      </c>
      <c r="J1348" s="72" t="s">
        <v>8020</v>
      </c>
      <c r="K1348" s="72">
        <v>1202.48</v>
      </c>
      <c r="L1348" s="75">
        <v>45724</v>
      </c>
      <c r="M1348" s="72" t="str">
        <f>TEXT(Table157[[#This Row],[Billing_Date]],"YYYY")</f>
        <v>2025</v>
      </c>
      <c r="N1348" s="72" t="s">
        <v>28</v>
      </c>
      <c r="O1348" s="72">
        <f>IF(Table157[[#This Row],[Payment_Status]]="Paid",1,0)</f>
        <v>1</v>
      </c>
      <c r="P1348" s="72">
        <f>IF(Table157[[#This Row],[Payment_Status]]="Unpaid",1,0)</f>
        <v>0</v>
      </c>
      <c r="Q1348" s="72">
        <f>IF(Table157[[#This Row],[Payment_Status]]="Pending",1,0)</f>
        <v>0</v>
      </c>
      <c r="R1348" s="72" t="s">
        <v>58</v>
      </c>
      <c r="S1348" s="72" t="s">
        <v>44</v>
      </c>
      <c r="T1348" s="76" t="s">
        <v>85</v>
      </c>
    </row>
    <row r="1349" spans="5:20" x14ac:dyDescent="0.3">
      <c r="E1349" s="71" t="s">
        <v>876</v>
      </c>
      <c r="F1349" s="72" t="s">
        <v>5336</v>
      </c>
      <c r="G1349" s="72" t="s">
        <v>7348</v>
      </c>
      <c r="H1349" s="72" t="s">
        <v>35</v>
      </c>
      <c r="I1349" s="72" t="s">
        <v>8031</v>
      </c>
      <c r="J1349" s="72" t="s">
        <v>8024</v>
      </c>
      <c r="K1349" s="72">
        <v>2452.64</v>
      </c>
      <c r="L1349" s="75">
        <v>45837</v>
      </c>
      <c r="M1349" s="72" t="str">
        <f>TEXT(Table157[[#This Row],[Billing_Date]],"YYYY")</f>
        <v>2025</v>
      </c>
      <c r="N1349" s="72" t="s">
        <v>28</v>
      </c>
      <c r="O1349" s="72">
        <f>IF(Table157[[#This Row],[Payment_Status]]="Paid",1,0)</f>
        <v>1</v>
      </c>
      <c r="P1349" s="72">
        <f>IF(Table157[[#This Row],[Payment_Status]]="Unpaid",1,0)</f>
        <v>0</v>
      </c>
      <c r="Q1349" s="72">
        <f>IF(Table157[[#This Row],[Payment_Status]]="Pending",1,0)</f>
        <v>0</v>
      </c>
      <c r="R1349" s="72" t="s">
        <v>58</v>
      </c>
      <c r="S1349" s="72" t="s">
        <v>39</v>
      </c>
      <c r="T1349" s="76" t="s">
        <v>31</v>
      </c>
    </row>
    <row r="1350" spans="5:20" x14ac:dyDescent="0.3">
      <c r="E1350" s="71" t="s">
        <v>2694</v>
      </c>
      <c r="F1350" s="72" t="s">
        <v>5337</v>
      </c>
      <c r="G1350" s="72" t="s">
        <v>7349</v>
      </c>
      <c r="H1350" s="72" t="s">
        <v>35</v>
      </c>
      <c r="I1350" s="72" t="s">
        <v>8027</v>
      </c>
      <c r="J1350" s="72" t="s">
        <v>8022</v>
      </c>
      <c r="K1350" s="72">
        <v>766.11</v>
      </c>
      <c r="L1350" s="75">
        <v>45572</v>
      </c>
      <c r="M1350" s="72" t="str">
        <f>TEXT(Table157[[#This Row],[Billing_Date]],"YYYY")</f>
        <v>2024</v>
      </c>
      <c r="N1350" s="72" t="s">
        <v>49</v>
      </c>
      <c r="O1350" s="72">
        <f>IF(Table157[[#This Row],[Payment_Status]]="Paid",1,0)</f>
        <v>0</v>
      </c>
      <c r="P1350" s="72">
        <f>IF(Table157[[#This Row],[Payment_Status]]="Unpaid",1,0)</f>
        <v>1</v>
      </c>
      <c r="Q1350" s="72">
        <f>IF(Table157[[#This Row],[Payment_Status]]="Pending",1,0)</f>
        <v>0</v>
      </c>
      <c r="R1350" s="72" t="s">
        <v>50</v>
      </c>
      <c r="S1350" s="72" t="s">
        <v>30</v>
      </c>
      <c r="T1350" s="76" t="s">
        <v>51</v>
      </c>
    </row>
    <row r="1351" spans="5:20" x14ac:dyDescent="0.3">
      <c r="E1351" s="71" t="s">
        <v>2696</v>
      </c>
      <c r="F1351" s="72" t="s">
        <v>5338</v>
      </c>
      <c r="G1351" s="72" t="s">
        <v>7350</v>
      </c>
      <c r="H1351" s="72" t="s">
        <v>35</v>
      </c>
      <c r="I1351" s="72" t="s">
        <v>8031</v>
      </c>
      <c r="J1351" s="72" t="s">
        <v>8024</v>
      </c>
      <c r="K1351" s="72">
        <v>2546.33</v>
      </c>
      <c r="L1351" s="75">
        <v>45674</v>
      </c>
      <c r="M1351" s="72" t="str">
        <f>TEXT(Table157[[#This Row],[Billing_Date]],"YYYY")</f>
        <v>2025</v>
      </c>
      <c r="N1351" s="72" t="s">
        <v>49</v>
      </c>
      <c r="O1351" s="72">
        <f>IF(Table157[[#This Row],[Payment_Status]]="Paid",1,0)</f>
        <v>0</v>
      </c>
      <c r="P1351" s="72">
        <f>IF(Table157[[#This Row],[Payment_Status]]="Unpaid",1,0)</f>
        <v>1</v>
      </c>
      <c r="Q1351" s="72">
        <f>IF(Table157[[#This Row],[Payment_Status]]="Pending",1,0)</f>
        <v>0</v>
      </c>
      <c r="R1351" s="72" t="s">
        <v>38</v>
      </c>
      <c r="S1351" s="72" t="s">
        <v>39</v>
      </c>
      <c r="T1351" s="76" t="s">
        <v>85</v>
      </c>
    </row>
    <row r="1352" spans="5:20" x14ac:dyDescent="0.3">
      <c r="E1352" s="71" t="s">
        <v>2698</v>
      </c>
      <c r="F1352" s="72" t="s">
        <v>5339</v>
      </c>
      <c r="G1352" s="72" t="s">
        <v>7351</v>
      </c>
      <c r="H1352" s="72" t="s">
        <v>30</v>
      </c>
      <c r="I1352" s="72" t="s">
        <v>8026</v>
      </c>
      <c r="J1352" s="72" t="s">
        <v>8021</v>
      </c>
      <c r="K1352" s="72">
        <v>1994.86</v>
      </c>
      <c r="L1352" s="75">
        <v>45814</v>
      </c>
      <c r="M1352" s="72" t="str">
        <f>TEXT(Table157[[#This Row],[Billing_Date]],"YYYY")</f>
        <v>2025</v>
      </c>
      <c r="N1352" s="72" t="s">
        <v>28</v>
      </c>
      <c r="O1352" s="72">
        <f>IF(Table157[[#This Row],[Payment_Status]]="Paid",1,0)</f>
        <v>1</v>
      </c>
      <c r="P1352" s="72">
        <f>IF(Table157[[#This Row],[Payment_Status]]="Unpaid",1,0)</f>
        <v>0</v>
      </c>
      <c r="Q1352" s="72">
        <f>IF(Table157[[#This Row],[Payment_Status]]="Pending",1,0)</f>
        <v>0</v>
      </c>
      <c r="R1352" s="72" t="s">
        <v>58</v>
      </c>
      <c r="S1352" s="72" t="s">
        <v>44</v>
      </c>
      <c r="T1352" s="76" t="s">
        <v>45</v>
      </c>
    </row>
    <row r="1353" spans="5:20" x14ac:dyDescent="0.3">
      <c r="E1353" s="71" t="s">
        <v>2700</v>
      </c>
      <c r="F1353" s="72" t="s">
        <v>5340</v>
      </c>
      <c r="G1353" s="72" t="s">
        <v>7352</v>
      </c>
      <c r="H1353" s="72" t="s">
        <v>26</v>
      </c>
      <c r="I1353" s="72" t="s">
        <v>8029</v>
      </c>
      <c r="J1353" s="72" t="s">
        <v>8020</v>
      </c>
      <c r="K1353" s="72">
        <v>2378.56</v>
      </c>
      <c r="L1353" s="75">
        <v>45567</v>
      </c>
      <c r="M1353" s="72" t="str">
        <f>TEXT(Table157[[#This Row],[Billing_Date]],"YYYY")</f>
        <v>2024</v>
      </c>
      <c r="N1353" s="72" t="s">
        <v>49</v>
      </c>
      <c r="O1353" s="72">
        <f>IF(Table157[[#This Row],[Payment_Status]]="Paid",1,0)</f>
        <v>0</v>
      </c>
      <c r="P1353" s="72">
        <f>IF(Table157[[#This Row],[Payment_Status]]="Unpaid",1,0)</f>
        <v>1</v>
      </c>
      <c r="Q1353" s="72">
        <f>IF(Table157[[#This Row],[Payment_Status]]="Pending",1,0)</f>
        <v>0</v>
      </c>
      <c r="R1353" s="72" t="s">
        <v>58</v>
      </c>
      <c r="S1353" s="72" t="s">
        <v>44</v>
      </c>
      <c r="T1353" s="76" t="s">
        <v>63</v>
      </c>
    </row>
    <row r="1354" spans="5:20" x14ac:dyDescent="0.3">
      <c r="E1354" s="71" t="s">
        <v>2702</v>
      </c>
      <c r="F1354" s="72" t="s">
        <v>5341</v>
      </c>
      <c r="G1354" s="72" t="s">
        <v>7353</v>
      </c>
      <c r="H1354" s="72" t="s">
        <v>35</v>
      </c>
      <c r="I1354" s="72" t="s">
        <v>8031</v>
      </c>
      <c r="J1354" s="72" t="s">
        <v>8024</v>
      </c>
      <c r="K1354" s="72">
        <v>2455.48</v>
      </c>
      <c r="L1354" s="75">
        <v>45850</v>
      </c>
      <c r="M1354" s="72" t="str">
        <f>TEXT(Table157[[#This Row],[Billing_Date]],"YYYY")</f>
        <v>2025</v>
      </c>
      <c r="N1354" s="72" t="s">
        <v>49</v>
      </c>
      <c r="O1354" s="72">
        <f>IF(Table157[[#This Row],[Payment_Status]]="Paid",1,0)</f>
        <v>0</v>
      </c>
      <c r="P1354" s="72">
        <f>IF(Table157[[#This Row],[Payment_Status]]="Unpaid",1,0)</f>
        <v>1</v>
      </c>
      <c r="Q1354" s="72">
        <f>IF(Table157[[#This Row],[Payment_Status]]="Pending",1,0)</f>
        <v>0</v>
      </c>
      <c r="R1354" s="72" t="s">
        <v>38</v>
      </c>
      <c r="S1354" s="72" t="s">
        <v>44</v>
      </c>
      <c r="T1354" s="76" t="s">
        <v>85</v>
      </c>
    </row>
    <row r="1355" spans="5:20" x14ac:dyDescent="0.3">
      <c r="E1355" s="71" t="s">
        <v>2984</v>
      </c>
      <c r="F1355" s="72" t="s">
        <v>5342</v>
      </c>
      <c r="G1355" s="72" t="s">
        <v>7354</v>
      </c>
      <c r="H1355" s="72" t="s">
        <v>30</v>
      </c>
      <c r="I1355" s="72" t="s">
        <v>8030</v>
      </c>
      <c r="J1355" s="72" t="s">
        <v>8023</v>
      </c>
      <c r="K1355" s="72">
        <v>2786.88</v>
      </c>
      <c r="L1355" s="75">
        <v>45800</v>
      </c>
      <c r="M1355" s="72" t="str">
        <f>TEXT(Table157[[#This Row],[Billing_Date]],"YYYY")</f>
        <v>2025</v>
      </c>
      <c r="N1355" s="72" t="s">
        <v>37</v>
      </c>
      <c r="O1355" s="72">
        <f>IF(Table157[[#This Row],[Payment_Status]]="Paid",1,0)</f>
        <v>0</v>
      </c>
      <c r="P1355" s="72">
        <f>IF(Table157[[#This Row],[Payment_Status]]="Unpaid",1,0)</f>
        <v>0</v>
      </c>
      <c r="Q1355" s="72">
        <f>IF(Table157[[#This Row],[Payment_Status]]="Pending",1,0)</f>
        <v>1</v>
      </c>
      <c r="R1355" s="72" t="s">
        <v>50</v>
      </c>
      <c r="S1355" s="72" t="s">
        <v>44</v>
      </c>
      <c r="T1355" s="76" t="s">
        <v>45</v>
      </c>
    </row>
    <row r="1356" spans="5:20" x14ac:dyDescent="0.3">
      <c r="E1356" s="71" t="s">
        <v>2706</v>
      </c>
      <c r="F1356" s="72" t="s">
        <v>5343</v>
      </c>
      <c r="G1356" s="72" t="s">
        <v>7355</v>
      </c>
      <c r="H1356" s="72" t="s">
        <v>26</v>
      </c>
      <c r="I1356" s="72" t="s">
        <v>8029</v>
      </c>
      <c r="J1356" s="72" t="s">
        <v>8020</v>
      </c>
      <c r="K1356" s="72">
        <v>245.97</v>
      </c>
      <c r="L1356" s="75">
        <v>45668</v>
      </c>
      <c r="M1356" s="72" t="str">
        <f>TEXT(Table157[[#This Row],[Billing_Date]],"YYYY")</f>
        <v>2025</v>
      </c>
      <c r="N1356" s="72" t="s">
        <v>49</v>
      </c>
      <c r="O1356" s="72">
        <f>IF(Table157[[#This Row],[Payment_Status]]="Paid",1,0)</f>
        <v>0</v>
      </c>
      <c r="P1356" s="72">
        <f>IF(Table157[[#This Row],[Payment_Status]]="Unpaid",1,0)</f>
        <v>1</v>
      </c>
      <c r="Q1356" s="72">
        <f>IF(Table157[[#This Row],[Payment_Status]]="Pending",1,0)</f>
        <v>0</v>
      </c>
      <c r="R1356" s="72" t="s">
        <v>38</v>
      </c>
      <c r="S1356" s="72" t="s">
        <v>44</v>
      </c>
      <c r="T1356" s="76" t="s">
        <v>31</v>
      </c>
    </row>
    <row r="1357" spans="5:20" x14ac:dyDescent="0.3">
      <c r="E1357" s="71" t="s">
        <v>2708</v>
      </c>
      <c r="F1357" s="72" t="s">
        <v>5344</v>
      </c>
      <c r="G1357" s="72" t="s">
        <v>7356</v>
      </c>
      <c r="H1357" s="72" t="s">
        <v>30</v>
      </c>
      <c r="I1357" s="72" t="s">
        <v>8030</v>
      </c>
      <c r="J1357" s="72" t="s">
        <v>8023</v>
      </c>
      <c r="K1357" s="72">
        <v>2480.2600000000002</v>
      </c>
      <c r="L1357" s="75">
        <v>45752</v>
      </c>
      <c r="M1357" s="72" t="str">
        <f>TEXT(Table157[[#This Row],[Billing_Date]],"YYYY")</f>
        <v>2025</v>
      </c>
      <c r="N1357" s="72" t="s">
        <v>49</v>
      </c>
      <c r="O1357" s="72">
        <f>IF(Table157[[#This Row],[Payment_Status]]="Paid",1,0)</f>
        <v>0</v>
      </c>
      <c r="P1357" s="72">
        <f>IF(Table157[[#This Row],[Payment_Status]]="Unpaid",1,0)</f>
        <v>1</v>
      </c>
      <c r="Q1357" s="72">
        <f>IF(Table157[[#This Row],[Payment_Status]]="Pending",1,0)</f>
        <v>0</v>
      </c>
      <c r="R1357" s="72" t="s">
        <v>50</v>
      </c>
      <c r="S1357" s="72" t="s">
        <v>30</v>
      </c>
      <c r="T1357" s="76" t="s">
        <v>51</v>
      </c>
    </row>
    <row r="1358" spans="5:20" x14ac:dyDescent="0.3">
      <c r="E1358" s="71" t="s">
        <v>2710</v>
      </c>
      <c r="F1358" s="72" t="s">
        <v>5345</v>
      </c>
      <c r="G1358" s="72" t="s">
        <v>7357</v>
      </c>
      <c r="H1358" s="72" t="s">
        <v>30</v>
      </c>
      <c r="I1358" s="72" t="s">
        <v>8031</v>
      </c>
      <c r="J1358" s="72" t="s">
        <v>8024</v>
      </c>
      <c r="K1358" s="72">
        <v>2543.59</v>
      </c>
      <c r="L1358" s="75">
        <v>45744</v>
      </c>
      <c r="M1358" s="72" t="str">
        <f>TEXT(Table157[[#This Row],[Billing_Date]],"YYYY")</f>
        <v>2025</v>
      </c>
      <c r="N1358" s="72" t="s">
        <v>37</v>
      </c>
      <c r="O1358" s="72">
        <f>IF(Table157[[#This Row],[Payment_Status]]="Paid",1,0)</f>
        <v>0</v>
      </c>
      <c r="P1358" s="72">
        <f>IF(Table157[[#This Row],[Payment_Status]]="Unpaid",1,0)</f>
        <v>0</v>
      </c>
      <c r="Q1358" s="72">
        <f>IF(Table157[[#This Row],[Payment_Status]]="Pending",1,0)</f>
        <v>1</v>
      </c>
      <c r="R1358" s="72" t="s">
        <v>58</v>
      </c>
      <c r="S1358" s="72" t="s">
        <v>39</v>
      </c>
      <c r="T1358" s="76" t="s">
        <v>31</v>
      </c>
    </row>
    <row r="1359" spans="5:20" x14ac:dyDescent="0.3">
      <c r="E1359" s="71" t="s">
        <v>2712</v>
      </c>
      <c r="F1359" s="72" t="s">
        <v>5346</v>
      </c>
      <c r="G1359" s="72" t="s">
        <v>7358</v>
      </c>
      <c r="H1359" s="72" t="s">
        <v>26</v>
      </c>
      <c r="I1359" s="72" t="s">
        <v>8029</v>
      </c>
      <c r="J1359" s="72" t="s">
        <v>8020</v>
      </c>
      <c r="K1359" s="72">
        <v>586.64</v>
      </c>
      <c r="L1359" s="75">
        <v>45790</v>
      </c>
      <c r="M1359" s="72" t="str">
        <f>TEXT(Table157[[#This Row],[Billing_Date]],"YYYY")</f>
        <v>2025</v>
      </c>
      <c r="N1359" s="72" t="s">
        <v>49</v>
      </c>
      <c r="O1359" s="72">
        <f>IF(Table157[[#This Row],[Payment_Status]]="Paid",1,0)</f>
        <v>0</v>
      </c>
      <c r="P1359" s="72">
        <f>IF(Table157[[#This Row],[Payment_Status]]="Unpaid",1,0)</f>
        <v>1</v>
      </c>
      <c r="Q1359" s="72">
        <f>IF(Table157[[#This Row],[Payment_Status]]="Pending",1,0)</f>
        <v>0</v>
      </c>
      <c r="R1359" s="72" t="s">
        <v>43</v>
      </c>
      <c r="S1359" s="72" t="s">
        <v>30</v>
      </c>
      <c r="T1359" s="76" t="s">
        <v>51</v>
      </c>
    </row>
    <row r="1360" spans="5:20" x14ac:dyDescent="0.3">
      <c r="E1360" s="71" t="s">
        <v>2714</v>
      </c>
      <c r="F1360" s="72" t="s">
        <v>5347</v>
      </c>
      <c r="G1360" s="72" t="s">
        <v>7359</v>
      </c>
      <c r="H1360" s="72" t="s">
        <v>26</v>
      </c>
      <c r="I1360" s="72" t="s">
        <v>8030</v>
      </c>
      <c r="J1360" s="72" t="s">
        <v>8023</v>
      </c>
      <c r="K1360" s="72">
        <v>1695.67</v>
      </c>
      <c r="L1360" s="75">
        <v>45604</v>
      </c>
      <c r="M1360" s="72" t="str">
        <f>TEXT(Table157[[#This Row],[Billing_Date]],"YYYY")</f>
        <v>2024</v>
      </c>
      <c r="N1360" s="72" t="s">
        <v>37</v>
      </c>
      <c r="O1360" s="72">
        <f>IF(Table157[[#This Row],[Payment_Status]]="Paid",1,0)</f>
        <v>0</v>
      </c>
      <c r="P1360" s="72">
        <f>IF(Table157[[#This Row],[Payment_Status]]="Unpaid",1,0)</f>
        <v>0</v>
      </c>
      <c r="Q1360" s="72">
        <f>IF(Table157[[#This Row],[Payment_Status]]="Pending",1,0)</f>
        <v>1</v>
      </c>
      <c r="R1360" s="72" t="s">
        <v>29</v>
      </c>
      <c r="S1360" s="72" t="s">
        <v>39</v>
      </c>
      <c r="T1360" s="76" t="s">
        <v>51</v>
      </c>
    </row>
    <row r="1361" spans="5:20" x14ac:dyDescent="0.3">
      <c r="E1361" s="71" t="s">
        <v>2716</v>
      </c>
      <c r="F1361" s="72" t="s">
        <v>5348</v>
      </c>
      <c r="G1361" s="72" t="s">
        <v>7360</v>
      </c>
      <c r="H1361" s="72" t="s">
        <v>30</v>
      </c>
      <c r="I1361" s="72" t="s">
        <v>8026</v>
      </c>
      <c r="J1361" s="72" t="s">
        <v>8021</v>
      </c>
      <c r="K1361" s="72">
        <v>836.05</v>
      </c>
      <c r="L1361" s="75">
        <v>45759</v>
      </c>
      <c r="M1361" s="72" t="str">
        <f>TEXT(Table157[[#This Row],[Billing_Date]],"YYYY")</f>
        <v>2025</v>
      </c>
      <c r="N1361" s="72" t="s">
        <v>49</v>
      </c>
      <c r="O1361" s="72">
        <f>IF(Table157[[#This Row],[Payment_Status]]="Paid",1,0)</f>
        <v>0</v>
      </c>
      <c r="P1361" s="72">
        <f>IF(Table157[[#This Row],[Payment_Status]]="Unpaid",1,0)</f>
        <v>1</v>
      </c>
      <c r="Q1361" s="72">
        <f>IF(Table157[[#This Row],[Payment_Status]]="Pending",1,0)</f>
        <v>0</v>
      </c>
      <c r="R1361" s="72" t="s">
        <v>58</v>
      </c>
      <c r="S1361" s="72" t="s">
        <v>39</v>
      </c>
      <c r="T1361" s="76" t="s">
        <v>85</v>
      </c>
    </row>
    <row r="1362" spans="5:20" x14ac:dyDescent="0.3">
      <c r="E1362" s="71" t="s">
        <v>428</v>
      </c>
      <c r="F1362" s="72" t="s">
        <v>5349</v>
      </c>
      <c r="G1362" s="72" t="s">
        <v>7361</v>
      </c>
      <c r="H1362" s="72" t="s">
        <v>35</v>
      </c>
      <c r="I1362" s="72" t="s">
        <v>8026</v>
      </c>
      <c r="J1362" s="72" t="s">
        <v>8021</v>
      </c>
      <c r="K1362" s="72">
        <v>2327.89</v>
      </c>
      <c r="L1362" s="75">
        <v>45690</v>
      </c>
      <c r="M1362" s="72" t="str">
        <f>TEXT(Table157[[#This Row],[Billing_Date]],"YYYY")</f>
        <v>2025</v>
      </c>
      <c r="N1362" s="72" t="s">
        <v>49</v>
      </c>
      <c r="O1362" s="72">
        <f>IF(Table157[[#This Row],[Payment_Status]]="Paid",1,0)</f>
        <v>0</v>
      </c>
      <c r="P1362" s="72">
        <f>IF(Table157[[#This Row],[Payment_Status]]="Unpaid",1,0)</f>
        <v>1</v>
      </c>
      <c r="Q1362" s="72">
        <f>IF(Table157[[#This Row],[Payment_Status]]="Pending",1,0)</f>
        <v>0</v>
      </c>
      <c r="R1362" s="72" t="s">
        <v>43</v>
      </c>
      <c r="S1362" s="72" t="s">
        <v>44</v>
      </c>
      <c r="T1362" s="76" t="s">
        <v>51</v>
      </c>
    </row>
    <row r="1363" spans="5:20" x14ac:dyDescent="0.3">
      <c r="E1363" s="71" t="s">
        <v>2720</v>
      </c>
      <c r="F1363" s="72" t="s">
        <v>5350</v>
      </c>
      <c r="G1363" s="72" t="s">
        <v>7362</v>
      </c>
      <c r="H1363" s="72" t="s">
        <v>30</v>
      </c>
      <c r="I1363" s="72" t="s">
        <v>8031</v>
      </c>
      <c r="J1363" s="72" t="s">
        <v>8024</v>
      </c>
      <c r="K1363" s="72">
        <v>1073.8</v>
      </c>
      <c r="L1363" s="75">
        <v>45837</v>
      </c>
      <c r="M1363" s="72" t="str">
        <f>TEXT(Table157[[#This Row],[Billing_Date]],"YYYY")</f>
        <v>2025</v>
      </c>
      <c r="N1363" s="72" t="s">
        <v>49</v>
      </c>
      <c r="O1363" s="72">
        <f>IF(Table157[[#This Row],[Payment_Status]]="Paid",1,0)</f>
        <v>0</v>
      </c>
      <c r="P1363" s="72">
        <f>IF(Table157[[#This Row],[Payment_Status]]="Unpaid",1,0)</f>
        <v>1</v>
      </c>
      <c r="Q1363" s="72">
        <f>IF(Table157[[#This Row],[Payment_Status]]="Pending",1,0)</f>
        <v>0</v>
      </c>
      <c r="R1363" s="72" t="s">
        <v>38</v>
      </c>
      <c r="S1363" s="72" t="s">
        <v>44</v>
      </c>
      <c r="T1363" s="76" t="s">
        <v>31</v>
      </c>
    </row>
    <row r="1364" spans="5:20" x14ac:dyDescent="0.3">
      <c r="E1364" s="71" t="s">
        <v>2722</v>
      </c>
      <c r="F1364" s="72" t="s">
        <v>5351</v>
      </c>
      <c r="G1364" s="72" t="s">
        <v>7363</v>
      </c>
      <c r="H1364" s="72" t="s">
        <v>26</v>
      </c>
      <c r="I1364" s="72" t="s">
        <v>8025</v>
      </c>
      <c r="J1364" s="72" t="s">
        <v>8020</v>
      </c>
      <c r="K1364" s="72">
        <v>2031.06</v>
      </c>
      <c r="L1364" s="75">
        <v>45809</v>
      </c>
      <c r="M1364" s="72" t="str">
        <f>TEXT(Table157[[#This Row],[Billing_Date]],"YYYY")</f>
        <v>2025</v>
      </c>
      <c r="N1364" s="72" t="s">
        <v>49</v>
      </c>
      <c r="O1364" s="72">
        <f>IF(Table157[[#This Row],[Payment_Status]]="Paid",1,0)</f>
        <v>0</v>
      </c>
      <c r="P1364" s="72">
        <f>IF(Table157[[#This Row],[Payment_Status]]="Unpaid",1,0)</f>
        <v>1</v>
      </c>
      <c r="Q1364" s="72">
        <f>IF(Table157[[#This Row],[Payment_Status]]="Pending",1,0)</f>
        <v>0</v>
      </c>
      <c r="R1364" s="72" t="s">
        <v>43</v>
      </c>
      <c r="S1364" s="72" t="s">
        <v>30</v>
      </c>
      <c r="T1364" s="76" t="s">
        <v>31</v>
      </c>
    </row>
    <row r="1365" spans="5:20" x14ac:dyDescent="0.3">
      <c r="E1365" s="71" t="s">
        <v>2724</v>
      </c>
      <c r="F1365" s="72" t="s">
        <v>5352</v>
      </c>
      <c r="G1365" s="72" t="s">
        <v>7364</v>
      </c>
      <c r="H1365" s="72" t="s">
        <v>35</v>
      </c>
      <c r="I1365" s="72" t="s">
        <v>8028</v>
      </c>
      <c r="J1365" s="72" t="s">
        <v>8022</v>
      </c>
      <c r="K1365" s="72">
        <v>850.55</v>
      </c>
      <c r="L1365" s="75">
        <v>45778</v>
      </c>
      <c r="M1365" s="72" t="str">
        <f>TEXT(Table157[[#This Row],[Billing_Date]],"YYYY")</f>
        <v>2025</v>
      </c>
      <c r="N1365" s="72" t="s">
        <v>49</v>
      </c>
      <c r="O1365" s="72">
        <f>IF(Table157[[#This Row],[Payment_Status]]="Paid",1,0)</f>
        <v>0</v>
      </c>
      <c r="P1365" s="72">
        <f>IF(Table157[[#This Row],[Payment_Status]]="Unpaid",1,0)</f>
        <v>1</v>
      </c>
      <c r="Q1365" s="72">
        <f>IF(Table157[[#This Row],[Payment_Status]]="Pending",1,0)</f>
        <v>0</v>
      </c>
      <c r="R1365" s="72" t="s">
        <v>50</v>
      </c>
      <c r="S1365" s="72" t="s">
        <v>30</v>
      </c>
      <c r="T1365" s="76" t="s">
        <v>63</v>
      </c>
    </row>
    <row r="1366" spans="5:20" x14ac:dyDescent="0.3">
      <c r="E1366" s="71" t="s">
        <v>2726</v>
      </c>
      <c r="F1366" s="72" t="s">
        <v>5353</v>
      </c>
      <c r="G1366" s="72" t="s">
        <v>7365</v>
      </c>
      <c r="H1366" s="72" t="s">
        <v>26</v>
      </c>
      <c r="I1366" s="72" t="s">
        <v>8025</v>
      </c>
      <c r="J1366" s="72" t="s">
        <v>8020</v>
      </c>
      <c r="K1366" s="72">
        <v>2167.71</v>
      </c>
      <c r="L1366" s="75">
        <v>45773</v>
      </c>
      <c r="M1366" s="72" t="str">
        <f>TEXT(Table157[[#This Row],[Billing_Date]],"YYYY")</f>
        <v>2025</v>
      </c>
      <c r="N1366" s="72" t="s">
        <v>28</v>
      </c>
      <c r="O1366" s="72">
        <f>IF(Table157[[#This Row],[Payment_Status]]="Paid",1,0)</f>
        <v>1</v>
      </c>
      <c r="P1366" s="72">
        <f>IF(Table157[[#This Row],[Payment_Status]]="Unpaid",1,0)</f>
        <v>0</v>
      </c>
      <c r="Q1366" s="72">
        <f>IF(Table157[[#This Row],[Payment_Status]]="Pending",1,0)</f>
        <v>0</v>
      </c>
      <c r="R1366" s="72" t="s">
        <v>29</v>
      </c>
      <c r="S1366" s="72" t="s">
        <v>39</v>
      </c>
      <c r="T1366" s="76" t="s">
        <v>45</v>
      </c>
    </row>
    <row r="1367" spans="5:20" x14ac:dyDescent="0.3">
      <c r="E1367" s="71" t="s">
        <v>2728</v>
      </c>
      <c r="F1367" s="72" t="s">
        <v>5354</v>
      </c>
      <c r="G1367" s="72" t="s">
        <v>7366</v>
      </c>
      <c r="H1367" s="72" t="s">
        <v>30</v>
      </c>
      <c r="I1367" s="72" t="s">
        <v>8026</v>
      </c>
      <c r="J1367" s="72" t="s">
        <v>8021</v>
      </c>
      <c r="K1367" s="72">
        <v>951.05</v>
      </c>
      <c r="L1367" s="75">
        <v>45573</v>
      </c>
      <c r="M1367" s="72" t="str">
        <f>TEXT(Table157[[#This Row],[Billing_Date]],"YYYY")</f>
        <v>2024</v>
      </c>
      <c r="N1367" s="72" t="s">
        <v>49</v>
      </c>
      <c r="O1367" s="72">
        <f>IF(Table157[[#This Row],[Payment_Status]]="Paid",1,0)</f>
        <v>0</v>
      </c>
      <c r="P1367" s="72">
        <f>IF(Table157[[#This Row],[Payment_Status]]="Unpaid",1,0)</f>
        <v>1</v>
      </c>
      <c r="Q1367" s="72">
        <f>IF(Table157[[#This Row],[Payment_Status]]="Pending",1,0)</f>
        <v>0</v>
      </c>
      <c r="R1367" s="72" t="s">
        <v>50</v>
      </c>
      <c r="S1367" s="72" t="s">
        <v>39</v>
      </c>
      <c r="T1367" s="76" t="s">
        <v>63</v>
      </c>
    </row>
    <row r="1368" spans="5:20" x14ac:dyDescent="0.3">
      <c r="E1368" s="71" t="s">
        <v>2123</v>
      </c>
      <c r="F1368" s="72" t="s">
        <v>5355</v>
      </c>
      <c r="G1368" s="72" t="s">
        <v>7367</v>
      </c>
      <c r="H1368" s="72" t="s">
        <v>30</v>
      </c>
      <c r="I1368" s="72" t="s">
        <v>8030</v>
      </c>
      <c r="J1368" s="72" t="s">
        <v>8023</v>
      </c>
      <c r="K1368" s="72">
        <v>2169.41</v>
      </c>
      <c r="L1368" s="75">
        <v>45814</v>
      </c>
      <c r="M1368" s="72" t="str">
        <f>TEXT(Table157[[#This Row],[Billing_Date]],"YYYY")</f>
        <v>2025</v>
      </c>
      <c r="N1368" s="72" t="s">
        <v>28</v>
      </c>
      <c r="O1368" s="72">
        <f>IF(Table157[[#This Row],[Payment_Status]]="Paid",1,0)</f>
        <v>1</v>
      </c>
      <c r="P1368" s="72">
        <f>IF(Table157[[#This Row],[Payment_Status]]="Unpaid",1,0)</f>
        <v>0</v>
      </c>
      <c r="Q1368" s="72">
        <f>IF(Table157[[#This Row],[Payment_Status]]="Pending",1,0)</f>
        <v>0</v>
      </c>
      <c r="R1368" s="72" t="s">
        <v>29</v>
      </c>
      <c r="S1368" s="72" t="s">
        <v>39</v>
      </c>
      <c r="T1368" s="76" t="s">
        <v>45</v>
      </c>
    </row>
    <row r="1369" spans="5:20" x14ac:dyDescent="0.3">
      <c r="E1369" s="71" t="s">
        <v>814</v>
      </c>
      <c r="F1369" s="72" t="s">
        <v>5356</v>
      </c>
      <c r="G1369" s="72" t="s">
        <v>7368</v>
      </c>
      <c r="H1369" s="72" t="s">
        <v>26</v>
      </c>
      <c r="I1369" s="72" t="s">
        <v>8028</v>
      </c>
      <c r="J1369" s="72" t="s">
        <v>8022</v>
      </c>
      <c r="K1369" s="72">
        <v>2069.44</v>
      </c>
      <c r="L1369" s="75">
        <v>45799</v>
      </c>
      <c r="M1369" s="72" t="str">
        <f>TEXT(Table157[[#This Row],[Billing_Date]],"YYYY")</f>
        <v>2025</v>
      </c>
      <c r="N1369" s="72" t="s">
        <v>49</v>
      </c>
      <c r="O1369" s="72">
        <f>IF(Table157[[#This Row],[Payment_Status]]="Paid",1,0)</f>
        <v>0</v>
      </c>
      <c r="P1369" s="72">
        <f>IF(Table157[[#This Row],[Payment_Status]]="Unpaid",1,0)</f>
        <v>1</v>
      </c>
      <c r="Q1369" s="72">
        <f>IF(Table157[[#This Row],[Payment_Status]]="Pending",1,0)</f>
        <v>0</v>
      </c>
      <c r="R1369" s="72" t="s">
        <v>50</v>
      </c>
      <c r="S1369" s="72" t="s">
        <v>39</v>
      </c>
      <c r="T1369" s="76" t="s">
        <v>45</v>
      </c>
    </row>
    <row r="1370" spans="5:20" x14ac:dyDescent="0.3">
      <c r="E1370" s="71" t="s">
        <v>2734</v>
      </c>
      <c r="F1370" s="72" t="s">
        <v>5357</v>
      </c>
      <c r="G1370" s="72" t="s">
        <v>7369</v>
      </c>
      <c r="H1370" s="72" t="s">
        <v>30</v>
      </c>
      <c r="I1370" s="72" t="s">
        <v>8031</v>
      </c>
      <c r="J1370" s="72" t="s">
        <v>8024</v>
      </c>
      <c r="K1370" s="72">
        <v>861.7</v>
      </c>
      <c r="L1370" s="75">
        <v>45616</v>
      </c>
      <c r="M1370" s="72" t="str">
        <f>TEXT(Table157[[#This Row],[Billing_Date]],"YYYY")</f>
        <v>2024</v>
      </c>
      <c r="N1370" s="72" t="s">
        <v>49</v>
      </c>
      <c r="O1370" s="72">
        <f>IF(Table157[[#This Row],[Payment_Status]]="Paid",1,0)</f>
        <v>0</v>
      </c>
      <c r="P1370" s="72">
        <f>IF(Table157[[#This Row],[Payment_Status]]="Unpaid",1,0)</f>
        <v>1</v>
      </c>
      <c r="Q1370" s="72">
        <f>IF(Table157[[#This Row],[Payment_Status]]="Pending",1,0)</f>
        <v>0</v>
      </c>
      <c r="R1370" s="72" t="s">
        <v>29</v>
      </c>
      <c r="S1370" s="72" t="s">
        <v>39</v>
      </c>
      <c r="T1370" s="76" t="s">
        <v>85</v>
      </c>
    </row>
    <row r="1371" spans="5:20" x14ac:dyDescent="0.3">
      <c r="E1371" s="71" t="s">
        <v>2736</v>
      </c>
      <c r="F1371" s="72" t="s">
        <v>5358</v>
      </c>
      <c r="G1371" s="72" t="s">
        <v>7370</v>
      </c>
      <c r="H1371" s="72" t="s">
        <v>30</v>
      </c>
      <c r="I1371" s="72" t="s">
        <v>8028</v>
      </c>
      <c r="J1371" s="72" t="s">
        <v>8022</v>
      </c>
      <c r="K1371" s="72">
        <v>1385.89</v>
      </c>
      <c r="L1371" s="75">
        <v>45817</v>
      </c>
      <c r="M1371" s="72" t="str">
        <f>TEXT(Table157[[#This Row],[Billing_Date]],"YYYY")</f>
        <v>2025</v>
      </c>
      <c r="N1371" s="72" t="s">
        <v>37</v>
      </c>
      <c r="O1371" s="72">
        <f>IF(Table157[[#This Row],[Payment_Status]]="Paid",1,0)</f>
        <v>0</v>
      </c>
      <c r="P1371" s="72">
        <f>IF(Table157[[#This Row],[Payment_Status]]="Unpaid",1,0)</f>
        <v>0</v>
      </c>
      <c r="Q1371" s="72">
        <f>IF(Table157[[#This Row],[Payment_Status]]="Pending",1,0)</f>
        <v>1</v>
      </c>
      <c r="R1371" s="72" t="s">
        <v>38</v>
      </c>
      <c r="S1371" s="72" t="s">
        <v>44</v>
      </c>
      <c r="T1371" s="76" t="s">
        <v>51</v>
      </c>
    </row>
    <row r="1372" spans="5:20" x14ac:dyDescent="0.3">
      <c r="E1372" s="71" t="s">
        <v>2738</v>
      </c>
      <c r="F1372" s="72" t="s">
        <v>5359</v>
      </c>
      <c r="G1372" s="72" t="s">
        <v>7371</v>
      </c>
      <c r="H1372" s="72" t="s">
        <v>30</v>
      </c>
      <c r="I1372" s="72" t="s">
        <v>8031</v>
      </c>
      <c r="J1372" s="72" t="s">
        <v>8024</v>
      </c>
      <c r="K1372" s="72">
        <v>835.25</v>
      </c>
      <c r="L1372" s="75">
        <v>45692</v>
      </c>
      <c r="M1372" s="72" t="str">
        <f>TEXT(Table157[[#This Row],[Billing_Date]],"YYYY")</f>
        <v>2025</v>
      </c>
      <c r="N1372" s="72" t="s">
        <v>37</v>
      </c>
      <c r="O1372" s="72">
        <f>IF(Table157[[#This Row],[Payment_Status]]="Paid",1,0)</f>
        <v>0</v>
      </c>
      <c r="P1372" s="72">
        <f>IF(Table157[[#This Row],[Payment_Status]]="Unpaid",1,0)</f>
        <v>0</v>
      </c>
      <c r="Q1372" s="72">
        <f>IF(Table157[[#This Row],[Payment_Status]]="Pending",1,0)</f>
        <v>1</v>
      </c>
      <c r="R1372" s="72" t="s">
        <v>43</v>
      </c>
      <c r="S1372" s="72" t="s">
        <v>44</v>
      </c>
      <c r="T1372" s="76" t="s">
        <v>51</v>
      </c>
    </row>
    <row r="1373" spans="5:20" x14ac:dyDescent="0.3">
      <c r="E1373" s="71" t="s">
        <v>2740</v>
      </c>
      <c r="F1373" s="72" t="s">
        <v>5360</v>
      </c>
      <c r="G1373" s="72" t="s">
        <v>7372</v>
      </c>
      <c r="H1373" s="72" t="s">
        <v>26</v>
      </c>
      <c r="I1373" s="72" t="s">
        <v>8027</v>
      </c>
      <c r="J1373" s="72" t="s">
        <v>8022</v>
      </c>
      <c r="K1373" s="72">
        <v>2353.6999999999998</v>
      </c>
      <c r="L1373" s="75">
        <v>45813</v>
      </c>
      <c r="M1373" s="72" t="str">
        <f>TEXT(Table157[[#This Row],[Billing_Date]],"YYYY")</f>
        <v>2025</v>
      </c>
      <c r="N1373" s="72" t="s">
        <v>28</v>
      </c>
      <c r="O1373" s="72">
        <f>IF(Table157[[#This Row],[Payment_Status]]="Paid",1,0)</f>
        <v>1</v>
      </c>
      <c r="P1373" s="72">
        <f>IF(Table157[[#This Row],[Payment_Status]]="Unpaid",1,0)</f>
        <v>0</v>
      </c>
      <c r="Q1373" s="72">
        <f>IF(Table157[[#This Row],[Payment_Status]]="Pending",1,0)</f>
        <v>0</v>
      </c>
      <c r="R1373" s="72" t="s">
        <v>38</v>
      </c>
      <c r="S1373" s="72" t="s">
        <v>30</v>
      </c>
      <c r="T1373" s="76" t="s">
        <v>85</v>
      </c>
    </row>
    <row r="1374" spans="5:20" x14ac:dyDescent="0.3">
      <c r="E1374" s="71" t="s">
        <v>1619</v>
      </c>
      <c r="F1374" s="72" t="s">
        <v>5361</v>
      </c>
      <c r="G1374" s="72" t="s">
        <v>7373</v>
      </c>
      <c r="H1374" s="72" t="s">
        <v>35</v>
      </c>
      <c r="I1374" s="72" t="s">
        <v>8031</v>
      </c>
      <c r="J1374" s="72" t="s">
        <v>8024</v>
      </c>
      <c r="K1374" s="72">
        <v>1644.42</v>
      </c>
      <c r="L1374" s="75">
        <v>45823</v>
      </c>
      <c r="M1374" s="72" t="str">
        <f>TEXT(Table157[[#This Row],[Billing_Date]],"YYYY")</f>
        <v>2025</v>
      </c>
      <c r="N1374" s="72" t="s">
        <v>28</v>
      </c>
      <c r="O1374" s="72">
        <f>IF(Table157[[#This Row],[Payment_Status]]="Paid",1,0)</f>
        <v>1</v>
      </c>
      <c r="P1374" s="72">
        <f>IF(Table157[[#This Row],[Payment_Status]]="Unpaid",1,0)</f>
        <v>0</v>
      </c>
      <c r="Q1374" s="72">
        <f>IF(Table157[[#This Row],[Payment_Status]]="Pending",1,0)</f>
        <v>0</v>
      </c>
      <c r="R1374" s="72" t="s">
        <v>29</v>
      </c>
      <c r="S1374" s="72" t="s">
        <v>30</v>
      </c>
      <c r="T1374" s="76" t="s">
        <v>51</v>
      </c>
    </row>
    <row r="1375" spans="5:20" x14ac:dyDescent="0.3">
      <c r="E1375" s="71" t="s">
        <v>332</v>
      </c>
      <c r="F1375" s="72" t="s">
        <v>5362</v>
      </c>
      <c r="G1375" s="72" t="s">
        <v>7374</v>
      </c>
      <c r="H1375" s="72" t="s">
        <v>26</v>
      </c>
      <c r="I1375" s="72" t="s">
        <v>8031</v>
      </c>
      <c r="J1375" s="72" t="s">
        <v>8024</v>
      </c>
      <c r="K1375" s="72">
        <v>1165.1300000000001</v>
      </c>
      <c r="L1375" s="75">
        <v>45789</v>
      </c>
      <c r="M1375" s="72" t="str">
        <f>TEXT(Table157[[#This Row],[Billing_Date]],"YYYY")</f>
        <v>2025</v>
      </c>
      <c r="N1375" s="72" t="s">
        <v>37</v>
      </c>
      <c r="O1375" s="72">
        <f>IF(Table157[[#This Row],[Payment_Status]]="Paid",1,0)</f>
        <v>0</v>
      </c>
      <c r="P1375" s="72">
        <f>IF(Table157[[#This Row],[Payment_Status]]="Unpaid",1,0)</f>
        <v>0</v>
      </c>
      <c r="Q1375" s="72">
        <f>IF(Table157[[#This Row],[Payment_Status]]="Pending",1,0)</f>
        <v>1</v>
      </c>
      <c r="R1375" s="72" t="s">
        <v>29</v>
      </c>
      <c r="S1375" s="72" t="s">
        <v>30</v>
      </c>
      <c r="T1375" s="76" t="s">
        <v>85</v>
      </c>
    </row>
    <row r="1376" spans="5:20" x14ac:dyDescent="0.3">
      <c r="E1376" s="71" t="s">
        <v>2746</v>
      </c>
      <c r="F1376" s="72" t="s">
        <v>5363</v>
      </c>
      <c r="G1376" s="72" t="s">
        <v>7375</v>
      </c>
      <c r="H1376" s="72" t="s">
        <v>30</v>
      </c>
      <c r="I1376" s="72" t="s">
        <v>8028</v>
      </c>
      <c r="J1376" s="72" t="s">
        <v>8022</v>
      </c>
      <c r="K1376" s="72">
        <v>696.83</v>
      </c>
      <c r="L1376" s="75">
        <v>45630</v>
      </c>
      <c r="M1376" s="72" t="str">
        <f>TEXT(Table157[[#This Row],[Billing_Date]],"YYYY")</f>
        <v>2024</v>
      </c>
      <c r="N1376" s="72" t="s">
        <v>49</v>
      </c>
      <c r="O1376" s="72">
        <f>IF(Table157[[#This Row],[Payment_Status]]="Paid",1,0)</f>
        <v>0</v>
      </c>
      <c r="P1376" s="72">
        <f>IF(Table157[[#This Row],[Payment_Status]]="Unpaid",1,0)</f>
        <v>1</v>
      </c>
      <c r="Q1376" s="72">
        <f>IF(Table157[[#This Row],[Payment_Status]]="Pending",1,0)</f>
        <v>0</v>
      </c>
      <c r="R1376" s="72" t="s">
        <v>50</v>
      </c>
      <c r="S1376" s="72" t="s">
        <v>30</v>
      </c>
      <c r="T1376" s="76" t="s">
        <v>51</v>
      </c>
    </row>
    <row r="1377" spans="5:20" x14ac:dyDescent="0.3">
      <c r="E1377" s="71" t="s">
        <v>2748</v>
      </c>
      <c r="F1377" s="72" t="s">
        <v>5364</v>
      </c>
      <c r="G1377" s="72" t="s">
        <v>7376</v>
      </c>
      <c r="H1377" s="72" t="s">
        <v>26</v>
      </c>
      <c r="I1377" s="72" t="s">
        <v>8027</v>
      </c>
      <c r="J1377" s="72" t="s">
        <v>8022</v>
      </c>
      <c r="K1377" s="72">
        <v>3002.24</v>
      </c>
      <c r="L1377" s="75">
        <v>45839</v>
      </c>
      <c r="M1377" s="72" t="str">
        <f>TEXT(Table157[[#This Row],[Billing_Date]],"YYYY")</f>
        <v>2025</v>
      </c>
      <c r="N1377" s="72" t="s">
        <v>37</v>
      </c>
      <c r="O1377" s="72">
        <f>IF(Table157[[#This Row],[Payment_Status]]="Paid",1,0)</f>
        <v>0</v>
      </c>
      <c r="P1377" s="72">
        <f>IF(Table157[[#This Row],[Payment_Status]]="Unpaid",1,0)</f>
        <v>0</v>
      </c>
      <c r="Q1377" s="72">
        <f>IF(Table157[[#This Row],[Payment_Status]]="Pending",1,0)</f>
        <v>1</v>
      </c>
      <c r="R1377" s="72" t="s">
        <v>58</v>
      </c>
      <c r="S1377" s="72" t="s">
        <v>44</v>
      </c>
      <c r="T1377" s="76" t="s">
        <v>63</v>
      </c>
    </row>
    <row r="1378" spans="5:20" x14ac:dyDescent="0.3">
      <c r="E1378" s="71" t="s">
        <v>2750</v>
      </c>
      <c r="F1378" s="72" t="s">
        <v>5365</v>
      </c>
      <c r="G1378" s="72" t="s">
        <v>7377</v>
      </c>
      <c r="H1378" s="72" t="s">
        <v>35</v>
      </c>
      <c r="I1378" s="72" t="s">
        <v>8031</v>
      </c>
      <c r="J1378" s="72" t="s">
        <v>8024</v>
      </c>
      <c r="K1378" s="72">
        <v>1073.81</v>
      </c>
      <c r="L1378" s="75">
        <v>45829</v>
      </c>
      <c r="M1378" s="72" t="str">
        <f>TEXT(Table157[[#This Row],[Billing_Date]],"YYYY")</f>
        <v>2025</v>
      </c>
      <c r="N1378" s="72" t="s">
        <v>28</v>
      </c>
      <c r="O1378" s="72">
        <f>IF(Table157[[#This Row],[Payment_Status]]="Paid",1,0)</f>
        <v>1</v>
      </c>
      <c r="P1378" s="72">
        <f>IF(Table157[[#This Row],[Payment_Status]]="Unpaid",1,0)</f>
        <v>0</v>
      </c>
      <c r="Q1378" s="72">
        <f>IF(Table157[[#This Row],[Payment_Status]]="Pending",1,0)</f>
        <v>0</v>
      </c>
      <c r="R1378" s="72" t="s">
        <v>58</v>
      </c>
      <c r="S1378" s="72" t="s">
        <v>44</v>
      </c>
      <c r="T1378" s="76" t="s">
        <v>51</v>
      </c>
    </row>
    <row r="1379" spans="5:20" x14ac:dyDescent="0.3">
      <c r="E1379" s="71" t="s">
        <v>2752</v>
      </c>
      <c r="F1379" s="72" t="s">
        <v>5366</v>
      </c>
      <c r="G1379" s="72" t="s">
        <v>7378</v>
      </c>
      <c r="H1379" s="72" t="s">
        <v>26</v>
      </c>
      <c r="I1379" s="72" t="s">
        <v>8026</v>
      </c>
      <c r="J1379" s="72" t="s">
        <v>8021</v>
      </c>
      <c r="K1379" s="72">
        <v>2333.79</v>
      </c>
      <c r="L1379" s="75">
        <v>45730</v>
      </c>
      <c r="M1379" s="72" t="str">
        <f>TEXT(Table157[[#This Row],[Billing_Date]],"YYYY")</f>
        <v>2025</v>
      </c>
      <c r="N1379" s="72" t="s">
        <v>28</v>
      </c>
      <c r="O1379" s="72">
        <f>IF(Table157[[#This Row],[Payment_Status]]="Paid",1,0)</f>
        <v>1</v>
      </c>
      <c r="P1379" s="72">
        <f>IF(Table157[[#This Row],[Payment_Status]]="Unpaid",1,0)</f>
        <v>0</v>
      </c>
      <c r="Q1379" s="72">
        <f>IF(Table157[[#This Row],[Payment_Status]]="Pending",1,0)</f>
        <v>0</v>
      </c>
      <c r="R1379" s="72" t="s">
        <v>38</v>
      </c>
      <c r="S1379" s="72" t="s">
        <v>30</v>
      </c>
      <c r="T1379" s="76" t="s">
        <v>85</v>
      </c>
    </row>
    <row r="1380" spans="5:20" x14ac:dyDescent="0.3">
      <c r="E1380" s="71" t="s">
        <v>468</v>
      </c>
      <c r="F1380" s="72" t="s">
        <v>6020</v>
      </c>
      <c r="G1380" s="72" t="s">
        <v>7379</v>
      </c>
      <c r="H1380" s="72" t="s">
        <v>35</v>
      </c>
      <c r="I1380" s="72" t="s">
        <v>8027</v>
      </c>
      <c r="J1380" s="72" t="s">
        <v>8022</v>
      </c>
      <c r="K1380" s="72">
        <v>2594.13</v>
      </c>
      <c r="L1380" s="75">
        <v>45827</v>
      </c>
      <c r="M1380" s="72" t="str">
        <f>TEXT(Table157[[#This Row],[Billing_Date]],"YYYY")</f>
        <v>2025</v>
      </c>
      <c r="N1380" s="72" t="s">
        <v>28</v>
      </c>
      <c r="O1380" s="72">
        <f>IF(Table157[[#This Row],[Payment_Status]]="Paid",1,0)</f>
        <v>1</v>
      </c>
      <c r="P1380" s="72">
        <f>IF(Table157[[#This Row],[Payment_Status]]="Unpaid",1,0)</f>
        <v>0</v>
      </c>
      <c r="Q1380" s="72">
        <f>IF(Table157[[#This Row],[Payment_Status]]="Pending",1,0)</f>
        <v>0</v>
      </c>
      <c r="R1380" s="72" t="s">
        <v>29</v>
      </c>
      <c r="S1380" s="72" t="s">
        <v>39</v>
      </c>
      <c r="T1380" s="76" t="s">
        <v>85</v>
      </c>
    </row>
    <row r="1381" spans="5:20" x14ac:dyDescent="0.3">
      <c r="E1381" s="71" t="s">
        <v>634</v>
      </c>
      <c r="F1381" s="72" t="s">
        <v>5368</v>
      </c>
      <c r="G1381" s="72" t="s">
        <v>7380</v>
      </c>
      <c r="H1381" s="72" t="s">
        <v>26</v>
      </c>
      <c r="I1381" s="72" t="s">
        <v>8025</v>
      </c>
      <c r="J1381" s="72" t="s">
        <v>8020</v>
      </c>
      <c r="K1381" s="72">
        <v>1824.86</v>
      </c>
      <c r="L1381" s="75">
        <v>45778</v>
      </c>
      <c r="M1381" s="72" t="str">
        <f>TEXT(Table157[[#This Row],[Billing_Date]],"YYYY")</f>
        <v>2025</v>
      </c>
      <c r="N1381" s="72" t="s">
        <v>37</v>
      </c>
      <c r="O1381" s="72">
        <f>IF(Table157[[#This Row],[Payment_Status]]="Paid",1,0)</f>
        <v>0</v>
      </c>
      <c r="P1381" s="72">
        <f>IF(Table157[[#This Row],[Payment_Status]]="Unpaid",1,0)</f>
        <v>0</v>
      </c>
      <c r="Q1381" s="72">
        <f>IF(Table157[[#This Row],[Payment_Status]]="Pending",1,0)</f>
        <v>1</v>
      </c>
      <c r="R1381" s="72" t="s">
        <v>43</v>
      </c>
      <c r="S1381" s="72" t="s">
        <v>44</v>
      </c>
      <c r="T1381" s="76" t="s">
        <v>31</v>
      </c>
    </row>
    <row r="1382" spans="5:20" x14ac:dyDescent="0.3">
      <c r="E1382" s="71" t="s">
        <v>2758</v>
      </c>
      <c r="F1382" s="72" t="s">
        <v>5369</v>
      </c>
      <c r="G1382" s="72" t="s">
        <v>7381</v>
      </c>
      <c r="H1382" s="72" t="s">
        <v>26</v>
      </c>
      <c r="I1382" s="72" t="s">
        <v>8030</v>
      </c>
      <c r="J1382" s="72" t="s">
        <v>8023</v>
      </c>
      <c r="K1382" s="72">
        <v>1462.58</v>
      </c>
      <c r="L1382" s="75">
        <v>45709</v>
      </c>
      <c r="M1382" s="72" t="str">
        <f>TEXT(Table157[[#This Row],[Billing_Date]],"YYYY")</f>
        <v>2025</v>
      </c>
      <c r="N1382" s="72" t="s">
        <v>49</v>
      </c>
      <c r="O1382" s="72">
        <f>IF(Table157[[#This Row],[Payment_Status]]="Paid",1,0)</f>
        <v>0</v>
      </c>
      <c r="P1382" s="72">
        <f>IF(Table157[[#This Row],[Payment_Status]]="Unpaid",1,0)</f>
        <v>1</v>
      </c>
      <c r="Q1382" s="72">
        <f>IF(Table157[[#This Row],[Payment_Status]]="Pending",1,0)</f>
        <v>0</v>
      </c>
      <c r="R1382" s="72" t="s">
        <v>50</v>
      </c>
      <c r="S1382" s="72" t="s">
        <v>30</v>
      </c>
      <c r="T1382" s="76" t="s">
        <v>31</v>
      </c>
    </row>
    <row r="1383" spans="5:20" x14ac:dyDescent="0.3">
      <c r="E1383" s="71" t="s">
        <v>2760</v>
      </c>
      <c r="F1383" s="72" t="s">
        <v>5370</v>
      </c>
      <c r="G1383" s="72" t="s">
        <v>7382</v>
      </c>
      <c r="H1383" s="72" t="s">
        <v>35</v>
      </c>
      <c r="I1383" s="72" t="s">
        <v>8031</v>
      </c>
      <c r="J1383" s="72" t="s">
        <v>8024</v>
      </c>
      <c r="K1383" s="72">
        <v>1050.17</v>
      </c>
      <c r="L1383" s="75">
        <v>45853</v>
      </c>
      <c r="M1383" s="72" t="str">
        <f>TEXT(Table157[[#This Row],[Billing_Date]],"YYYY")</f>
        <v>2025</v>
      </c>
      <c r="N1383" s="72" t="s">
        <v>28</v>
      </c>
      <c r="O1383" s="72">
        <f>IF(Table157[[#This Row],[Payment_Status]]="Paid",1,0)</f>
        <v>1</v>
      </c>
      <c r="P1383" s="72">
        <f>IF(Table157[[#This Row],[Payment_Status]]="Unpaid",1,0)</f>
        <v>0</v>
      </c>
      <c r="Q1383" s="72">
        <f>IF(Table157[[#This Row],[Payment_Status]]="Pending",1,0)</f>
        <v>0</v>
      </c>
      <c r="R1383" s="72" t="s">
        <v>29</v>
      </c>
      <c r="S1383" s="72" t="s">
        <v>44</v>
      </c>
      <c r="T1383" s="76" t="s">
        <v>51</v>
      </c>
    </row>
    <row r="1384" spans="5:20" x14ac:dyDescent="0.3">
      <c r="E1384" s="71" t="s">
        <v>2762</v>
      </c>
      <c r="F1384" s="72" t="s">
        <v>5371</v>
      </c>
      <c r="G1384" s="72" t="s">
        <v>7383</v>
      </c>
      <c r="H1384" s="72" t="s">
        <v>26</v>
      </c>
      <c r="I1384" s="72" t="s">
        <v>8031</v>
      </c>
      <c r="J1384" s="72" t="s">
        <v>8024</v>
      </c>
      <c r="K1384" s="72">
        <v>1284.3800000000001</v>
      </c>
      <c r="L1384" s="75">
        <v>45604</v>
      </c>
      <c r="M1384" s="72" t="str">
        <f>TEXT(Table157[[#This Row],[Billing_Date]],"YYYY")</f>
        <v>2024</v>
      </c>
      <c r="N1384" s="72" t="s">
        <v>28</v>
      </c>
      <c r="O1384" s="72">
        <f>IF(Table157[[#This Row],[Payment_Status]]="Paid",1,0)</f>
        <v>1</v>
      </c>
      <c r="P1384" s="72">
        <f>IF(Table157[[#This Row],[Payment_Status]]="Unpaid",1,0)</f>
        <v>0</v>
      </c>
      <c r="Q1384" s="72">
        <f>IF(Table157[[#This Row],[Payment_Status]]="Pending",1,0)</f>
        <v>0</v>
      </c>
      <c r="R1384" s="72" t="s">
        <v>58</v>
      </c>
      <c r="S1384" s="72" t="s">
        <v>39</v>
      </c>
      <c r="T1384" s="76" t="s">
        <v>51</v>
      </c>
    </row>
    <row r="1385" spans="5:20" x14ac:dyDescent="0.3">
      <c r="E1385" s="71" t="s">
        <v>2937</v>
      </c>
      <c r="F1385" s="72" t="s">
        <v>5372</v>
      </c>
      <c r="G1385" s="72" t="s">
        <v>7384</v>
      </c>
      <c r="H1385" s="72" t="s">
        <v>35</v>
      </c>
      <c r="I1385" s="72" t="s">
        <v>8030</v>
      </c>
      <c r="J1385" s="72" t="s">
        <v>8023</v>
      </c>
      <c r="K1385" s="72">
        <v>771.25</v>
      </c>
      <c r="L1385" s="75">
        <v>45702</v>
      </c>
      <c r="M1385" s="72" t="str">
        <f>TEXT(Table157[[#This Row],[Billing_Date]],"YYYY")</f>
        <v>2025</v>
      </c>
      <c r="N1385" s="72" t="s">
        <v>49</v>
      </c>
      <c r="O1385" s="72">
        <f>IF(Table157[[#This Row],[Payment_Status]]="Paid",1,0)</f>
        <v>0</v>
      </c>
      <c r="P1385" s="72">
        <f>IF(Table157[[#This Row],[Payment_Status]]="Unpaid",1,0)</f>
        <v>1</v>
      </c>
      <c r="Q1385" s="72">
        <f>IF(Table157[[#This Row],[Payment_Status]]="Pending",1,0)</f>
        <v>0</v>
      </c>
      <c r="R1385" s="72" t="s">
        <v>38</v>
      </c>
      <c r="S1385" s="72" t="s">
        <v>30</v>
      </c>
      <c r="T1385" s="76" t="s">
        <v>85</v>
      </c>
    </row>
    <row r="1386" spans="5:20" x14ac:dyDescent="0.3">
      <c r="E1386" s="71" t="s">
        <v>2766</v>
      </c>
      <c r="F1386" s="72" t="s">
        <v>5373</v>
      </c>
      <c r="G1386" s="72" t="s">
        <v>7385</v>
      </c>
      <c r="H1386" s="72" t="s">
        <v>30</v>
      </c>
      <c r="I1386" s="72" t="s">
        <v>8026</v>
      </c>
      <c r="J1386" s="72" t="s">
        <v>8021</v>
      </c>
      <c r="K1386" s="72">
        <v>1074.4100000000001</v>
      </c>
      <c r="L1386" s="75">
        <v>45803</v>
      </c>
      <c r="M1386" s="72" t="str">
        <f>TEXT(Table157[[#This Row],[Billing_Date]],"YYYY")</f>
        <v>2025</v>
      </c>
      <c r="N1386" s="72" t="s">
        <v>28</v>
      </c>
      <c r="O1386" s="72">
        <f>IF(Table157[[#This Row],[Payment_Status]]="Paid",1,0)</f>
        <v>1</v>
      </c>
      <c r="P1386" s="72">
        <f>IF(Table157[[#This Row],[Payment_Status]]="Unpaid",1,0)</f>
        <v>0</v>
      </c>
      <c r="Q1386" s="72">
        <f>IF(Table157[[#This Row],[Payment_Status]]="Pending",1,0)</f>
        <v>0</v>
      </c>
      <c r="R1386" s="72" t="s">
        <v>38</v>
      </c>
      <c r="S1386" s="72" t="s">
        <v>44</v>
      </c>
      <c r="T1386" s="76" t="s">
        <v>45</v>
      </c>
    </row>
    <row r="1387" spans="5:20" x14ac:dyDescent="0.3">
      <c r="E1387" s="71" t="s">
        <v>2768</v>
      </c>
      <c r="F1387" s="72" t="s">
        <v>5374</v>
      </c>
      <c r="G1387" s="72" t="s">
        <v>7386</v>
      </c>
      <c r="H1387" s="72" t="s">
        <v>30</v>
      </c>
      <c r="I1387" s="72" t="s">
        <v>8030</v>
      </c>
      <c r="J1387" s="72" t="s">
        <v>8023</v>
      </c>
      <c r="K1387" s="72">
        <v>3087.55</v>
      </c>
      <c r="L1387" s="75">
        <v>45821</v>
      </c>
      <c r="M1387" s="72" t="str">
        <f>TEXT(Table157[[#This Row],[Billing_Date]],"YYYY")</f>
        <v>2025</v>
      </c>
      <c r="N1387" s="72" t="s">
        <v>37</v>
      </c>
      <c r="O1387" s="72">
        <f>IF(Table157[[#This Row],[Payment_Status]]="Paid",1,0)</f>
        <v>0</v>
      </c>
      <c r="P1387" s="72">
        <f>IF(Table157[[#This Row],[Payment_Status]]="Unpaid",1,0)</f>
        <v>0</v>
      </c>
      <c r="Q1387" s="72">
        <f>IF(Table157[[#This Row],[Payment_Status]]="Pending",1,0)</f>
        <v>1</v>
      </c>
      <c r="R1387" s="72" t="s">
        <v>38</v>
      </c>
      <c r="S1387" s="72" t="s">
        <v>39</v>
      </c>
      <c r="T1387" s="76" t="s">
        <v>45</v>
      </c>
    </row>
    <row r="1388" spans="5:20" x14ac:dyDescent="0.3">
      <c r="E1388" s="71" t="s">
        <v>2770</v>
      </c>
      <c r="F1388" s="72" t="s">
        <v>5375</v>
      </c>
      <c r="G1388" s="72" t="s">
        <v>7387</v>
      </c>
      <c r="H1388" s="72" t="s">
        <v>30</v>
      </c>
      <c r="I1388" s="72" t="s">
        <v>8028</v>
      </c>
      <c r="J1388" s="72" t="s">
        <v>8022</v>
      </c>
      <c r="K1388" s="72">
        <v>2114.2199999999998</v>
      </c>
      <c r="L1388" s="75">
        <v>45519</v>
      </c>
      <c r="M1388" s="72" t="str">
        <f>TEXT(Table157[[#This Row],[Billing_Date]],"YYYY")</f>
        <v>2024</v>
      </c>
      <c r="N1388" s="72" t="s">
        <v>37</v>
      </c>
      <c r="O1388" s="72">
        <f>IF(Table157[[#This Row],[Payment_Status]]="Paid",1,0)</f>
        <v>0</v>
      </c>
      <c r="P1388" s="72">
        <f>IF(Table157[[#This Row],[Payment_Status]]="Unpaid",1,0)</f>
        <v>0</v>
      </c>
      <c r="Q1388" s="72">
        <f>IF(Table157[[#This Row],[Payment_Status]]="Pending",1,0)</f>
        <v>1</v>
      </c>
      <c r="R1388" s="72" t="s">
        <v>43</v>
      </c>
      <c r="S1388" s="72" t="s">
        <v>39</v>
      </c>
      <c r="T1388" s="76" t="s">
        <v>51</v>
      </c>
    </row>
    <row r="1389" spans="5:20" x14ac:dyDescent="0.3">
      <c r="E1389" s="71" t="s">
        <v>2772</v>
      </c>
      <c r="F1389" s="72" t="s">
        <v>5376</v>
      </c>
      <c r="G1389" s="72" t="s">
        <v>7388</v>
      </c>
      <c r="H1389" s="72" t="s">
        <v>35</v>
      </c>
      <c r="I1389" s="72" t="s">
        <v>8030</v>
      </c>
      <c r="J1389" s="72" t="s">
        <v>8023</v>
      </c>
      <c r="K1389" s="72">
        <v>614.89</v>
      </c>
      <c r="L1389" s="75">
        <v>45663</v>
      </c>
      <c r="M1389" s="72" t="str">
        <f>TEXT(Table157[[#This Row],[Billing_Date]],"YYYY")</f>
        <v>2025</v>
      </c>
      <c r="N1389" s="72" t="s">
        <v>49</v>
      </c>
      <c r="O1389" s="72">
        <f>IF(Table157[[#This Row],[Payment_Status]]="Paid",1,0)</f>
        <v>0</v>
      </c>
      <c r="P1389" s="72">
        <f>IF(Table157[[#This Row],[Payment_Status]]="Unpaid",1,0)</f>
        <v>1</v>
      </c>
      <c r="Q1389" s="72">
        <f>IF(Table157[[#This Row],[Payment_Status]]="Pending",1,0)</f>
        <v>0</v>
      </c>
      <c r="R1389" s="72" t="s">
        <v>50</v>
      </c>
      <c r="S1389" s="72" t="s">
        <v>30</v>
      </c>
      <c r="T1389" s="76" t="s">
        <v>31</v>
      </c>
    </row>
    <row r="1390" spans="5:20" x14ac:dyDescent="0.3">
      <c r="E1390" s="71" t="s">
        <v>2774</v>
      </c>
      <c r="F1390" s="72" t="s">
        <v>5377</v>
      </c>
      <c r="G1390" s="72" t="s">
        <v>7389</v>
      </c>
      <c r="H1390" s="72" t="s">
        <v>35</v>
      </c>
      <c r="I1390" s="72" t="s">
        <v>8031</v>
      </c>
      <c r="J1390" s="72" t="s">
        <v>8024</v>
      </c>
      <c r="K1390" s="72">
        <v>2147.4499999999998</v>
      </c>
      <c r="L1390" s="75">
        <v>45856</v>
      </c>
      <c r="M1390" s="72" t="str">
        <f>TEXT(Table157[[#This Row],[Billing_Date]],"YYYY")</f>
        <v>2025</v>
      </c>
      <c r="N1390" s="72" t="s">
        <v>37</v>
      </c>
      <c r="O1390" s="72">
        <f>IF(Table157[[#This Row],[Payment_Status]]="Paid",1,0)</f>
        <v>0</v>
      </c>
      <c r="P1390" s="72">
        <f>IF(Table157[[#This Row],[Payment_Status]]="Unpaid",1,0)</f>
        <v>0</v>
      </c>
      <c r="Q1390" s="72">
        <f>IF(Table157[[#This Row],[Payment_Status]]="Pending",1,0)</f>
        <v>1</v>
      </c>
      <c r="R1390" s="72" t="s">
        <v>29</v>
      </c>
      <c r="S1390" s="72" t="s">
        <v>44</v>
      </c>
      <c r="T1390" s="76" t="s">
        <v>45</v>
      </c>
    </row>
    <row r="1391" spans="5:20" x14ac:dyDescent="0.3">
      <c r="E1391" s="71" t="s">
        <v>2776</v>
      </c>
      <c r="F1391" s="72" t="s">
        <v>5378</v>
      </c>
      <c r="G1391" s="72" t="s">
        <v>7390</v>
      </c>
      <c r="H1391" s="72" t="s">
        <v>26</v>
      </c>
      <c r="I1391" s="72" t="s">
        <v>8030</v>
      </c>
      <c r="J1391" s="72" t="s">
        <v>8023</v>
      </c>
      <c r="K1391" s="72">
        <v>2258.83</v>
      </c>
      <c r="L1391" s="75">
        <v>45590</v>
      </c>
      <c r="M1391" s="72" t="str">
        <f>TEXT(Table157[[#This Row],[Billing_Date]],"YYYY")</f>
        <v>2024</v>
      </c>
      <c r="N1391" s="72" t="s">
        <v>37</v>
      </c>
      <c r="O1391" s="72">
        <f>IF(Table157[[#This Row],[Payment_Status]]="Paid",1,0)</f>
        <v>0</v>
      </c>
      <c r="P1391" s="72">
        <f>IF(Table157[[#This Row],[Payment_Status]]="Unpaid",1,0)</f>
        <v>0</v>
      </c>
      <c r="Q1391" s="72">
        <f>IF(Table157[[#This Row],[Payment_Status]]="Pending",1,0)</f>
        <v>1</v>
      </c>
      <c r="R1391" s="72" t="s">
        <v>58</v>
      </c>
      <c r="S1391" s="72" t="s">
        <v>30</v>
      </c>
      <c r="T1391" s="76" t="s">
        <v>63</v>
      </c>
    </row>
    <row r="1392" spans="5:20" x14ac:dyDescent="0.3">
      <c r="E1392" s="71" t="s">
        <v>2778</v>
      </c>
      <c r="F1392" s="72" t="s">
        <v>5379</v>
      </c>
      <c r="G1392" s="72" t="s">
        <v>7391</v>
      </c>
      <c r="H1392" s="72" t="s">
        <v>35</v>
      </c>
      <c r="I1392" s="72" t="s">
        <v>8029</v>
      </c>
      <c r="J1392" s="72" t="s">
        <v>8020</v>
      </c>
      <c r="K1392" s="72">
        <v>3288.85</v>
      </c>
      <c r="L1392" s="75">
        <v>45589</v>
      </c>
      <c r="M1392" s="72" t="str">
        <f>TEXT(Table157[[#This Row],[Billing_Date]],"YYYY")</f>
        <v>2024</v>
      </c>
      <c r="N1392" s="72" t="s">
        <v>49</v>
      </c>
      <c r="O1392" s="72">
        <f>IF(Table157[[#This Row],[Payment_Status]]="Paid",1,0)</f>
        <v>0</v>
      </c>
      <c r="P1392" s="72">
        <f>IF(Table157[[#This Row],[Payment_Status]]="Unpaid",1,0)</f>
        <v>1</v>
      </c>
      <c r="Q1392" s="72">
        <f>IF(Table157[[#This Row],[Payment_Status]]="Pending",1,0)</f>
        <v>0</v>
      </c>
      <c r="R1392" s="72" t="s">
        <v>38</v>
      </c>
      <c r="S1392" s="72" t="s">
        <v>39</v>
      </c>
      <c r="T1392" s="76" t="s">
        <v>45</v>
      </c>
    </row>
    <row r="1393" spans="5:20" x14ac:dyDescent="0.3">
      <c r="E1393" s="71" t="s">
        <v>2780</v>
      </c>
      <c r="F1393" s="72" t="s">
        <v>5380</v>
      </c>
      <c r="G1393" s="72" t="s">
        <v>7392</v>
      </c>
      <c r="H1393" s="72" t="s">
        <v>26</v>
      </c>
      <c r="I1393" s="72" t="s">
        <v>8028</v>
      </c>
      <c r="J1393" s="72" t="s">
        <v>8022</v>
      </c>
      <c r="K1393" s="72">
        <v>1885.61</v>
      </c>
      <c r="L1393" s="75">
        <v>45795</v>
      </c>
      <c r="M1393" s="72" t="str">
        <f>TEXT(Table157[[#This Row],[Billing_Date]],"YYYY")</f>
        <v>2025</v>
      </c>
      <c r="N1393" s="72" t="s">
        <v>37</v>
      </c>
      <c r="O1393" s="72">
        <f>IF(Table157[[#This Row],[Payment_Status]]="Paid",1,0)</f>
        <v>0</v>
      </c>
      <c r="P1393" s="72">
        <f>IF(Table157[[#This Row],[Payment_Status]]="Unpaid",1,0)</f>
        <v>0</v>
      </c>
      <c r="Q1393" s="72">
        <f>IF(Table157[[#This Row],[Payment_Status]]="Pending",1,0)</f>
        <v>1</v>
      </c>
      <c r="R1393" s="72" t="s">
        <v>43</v>
      </c>
      <c r="S1393" s="72" t="s">
        <v>44</v>
      </c>
      <c r="T1393" s="76" t="s">
        <v>31</v>
      </c>
    </row>
    <row r="1394" spans="5:20" x14ac:dyDescent="0.3">
      <c r="E1394" s="71" t="s">
        <v>2782</v>
      </c>
      <c r="F1394" s="72" t="s">
        <v>5381</v>
      </c>
      <c r="G1394" s="72" t="s">
        <v>7393</v>
      </c>
      <c r="H1394" s="72" t="s">
        <v>26</v>
      </c>
      <c r="I1394" s="72" t="s">
        <v>8030</v>
      </c>
      <c r="J1394" s="72" t="s">
        <v>8023</v>
      </c>
      <c r="K1394" s="72">
        <v>2363.33</v>
      </c>
      <c r="L1394" s="75">
        <v>45720</v>
      </c>
      <c r="M1394" s="72" t="str">
        <f>TEXT(Table157[[#This Row],[Billing_Date]],"YYYY")</f>
        <v>2025</v>
      </c>
      <c r="N1394" s="72" t="s">
        <v>28</v>
      </c>
      <c r="O1394" s="72">
        <f>IF(Table157[[#This Row],[Payment_Status]]="Paid",1,0)</f>
        <v>1</v>
      </c>
      <c r="P1394" s="72">
        <f>IF(Table157[[#This Row],[Payment_Status]]="Unpaid",1,0)</f>
        <v>0</v>
      </c>
      <c r="Q1394" s="72">
        <f>IF(Table157[[#This Row],[Payment_Status]]="Pending",1,0)</f>
        <v>0</v>
      </c>
      <c r="R1394" s="72" t="s">
        <v>38</v>
      </c>
      <c r="S1394" s="72" t="s">
        <v>39</v>
      </c>
      <c r="T1394" s="76" t="s">
        <v>51</v>
      </c>
    </row>
    <row r="1395" spans="5:20" x14ac:dyDescent="0.3">
      <c r="E1395" s="71" t="s">
        <v>2784</v>
      </c>
      <c r="F1395" s="72" t="s">
        <v>5382</v>
      </c>
      <c r="G1395" s="72" t="s">
        <v>7394</v>
      </c>
      <c r="H1395" s="72" t="s">
        <v>26</v>
      </c>
      <c r="I1395" s="72" t="s">
        <v>8031</v>
      </c>
      <c r="J1395" s="72" t="s">
        <v>8024</v>
      </c>
      <c r="K1395" s="72">
        <v>1246.33</v>
      </c>
      <c r="L1395" s="75">
        <v>45803</v>
      </c>
      <c r="M1395" s="72" t="str">
        <f>TEXT(Table157[[#This Row],[Billing_Date]],"YYYY")</f>
        <v>2025</v>
      </c>
      <c r="N1395" s="72" t="s">
        <v>37</v>
      </c>
      <c r="O1395" s="72">
        <f>IF(Table157[[#This Row],[Payment_Status]]="Paid",1,0)</f>
        <v>0</v>
      </c>
      <c r="P1395" s="72">
        <f>IF(Table157[[#This Row],[Payment_Status]]="Unpaid",1,0)</f>
        <v>0</v>
      </c>
      <c r="Q1395" s="72">
        <f>IF(Table157[[#This Row],[Payment_Status]]="Pending",1,0)</f>
        <v>1</v>
      </c>
      <c r="R1395" s="72" t="s">
        <v>43</v>
      </c>
      <c r="S1395" s="72" t="s">
        <v>30</v>
      </c>
      <c r="T1395" s="76" t="s">
        <v>45</v>
      </c>
    </row>
    <row r="1396" spans="5:20" x14ac:dyDescent="0.3">
      <c r="E1396" s="71" t="s">
        <v>2786</v>
      </c>
      <c r="F1396" s="72" t="s">
        <v>5383</v>
      </c>
      <c r="G1396" s="72" t="s">
        <v>7395</v>
      </c>
      <c r="H1396" s="72" t="s">
        <v>26</v>
      </c>
      <c r="I1396" s="72" t="s">
        <v>8027</v>
      </c>
      <c r="J1396" s="72" t="s">
        <v>8022</v>
      </c>
      <c r="K1396" s="72">
        <v>318.57</v>
      </c>
      <c r="L1396" s="75">
        <v>45737</v>
      </c>
      <c r="M1396" s="72" t="str">
        <f>TEXT(Table157[[#This Row],[Billing_Date]],"YYYY")</f>
        <v>2025</v>
      </c>
      <c r="N1396" s="72" t="s">
        <v>37</v>
      </c>
      <c r="O1396" s="72">
        <f>IF(Table157[[#This Row],[Payment_Status]]="Paid",1,0)</f>
        <v>0</v>
      </c>
      <c r="P1396" s="72">
        <f>IF(Table157[[#This Row],[Payment_Status]]="Unpaid",1,0)</f>
        <v>0</v>
      </c>
      <c r="Q1396" s="72">
        <f>IF(Table157[[#This Row],[Payment_Status]]="Pending",1,0)</f>
        <v>1</v>
      </c>
      <c r="R1396" s="72" t="s">
        <v>58</v>
      </c>
      <c r="S1396" s="72" t="s">
        <v>39</v>
      </c>
      <c r="T1396" s="76" t="s">
        <v>63</v>
      </c>
    </row>
    <row r="1397" spans="5:20" x14ac:dyDescent="0.3">
      <c r="E1397" s="71" t="s">
        <v>2788</v>
      </c>
      <c r="F1397" s="72" t="s">
        <v>5384</v>
      </c>
      <c r="G1397" s="72" t="s">
        <v>7396</v>
      </c>
      <c r="H1397" s="72" t="s">
        <v>35</v>
      </c>
      <c r="I1397" s="72" t="s">
        <v>8031</v>
      </c>
      <c r="J1397" s="72" t="s">
        <v>8024</v>
      </c>
      <c r="K1397" s="72">
        <v>889</v>
      </c>
      <c r="L1397" s="75">
        <v>45629</v>
      </c>
      <c r="M1397" s="72" t="str">
        <f>TEXT(Table157[[#This Row],[Billing_Date]],"YYYY")</f>
        <v>2024</v>
      </c>
      <c r="N1397" s="72" t="s">
        <v>28</v>
      </c>
      <c r="O1397" s="72">
        <f>IF(Table157[[#This Row],[Payment_Status]]="Paid",1,0)</f>
        <v>1</v>
      </c>
      <c r="P1397" s="72">
        <f>IF(Table157[[#This Row],[Payment_Status]]="Unpaid",1,0)</f>
        <v>0</v>
      </c>
      <c r="Q1397" s="72">
        <f>IF(Table157[[#This Row],[Payment_Status]]="Pending",1,0)</f>
        <v>0</v>
      </c>
      <c r="R1397" s="72" t="s">
        <v>43</v>
      </c>
      <c r="S1397" s="72" t="s">
        <v>44</v>
      </c>
      <c r="T1397" s="76" t="s">
        <v>63</v>
      </c>
    </row>
    <row r="1398" spans="5:20" x14ac:dyDescent="0.3">
      <c r="E1398" s="71" t="s">
        <v>2790</v>
      </c>
      <c r="F1398" s="72" t="s">
        <v>5385</v>
      </c>
      <c r="G1398" s="72" t="s">
        <v>7397</v>
      </c>
      <c r="H1398" s="72" t="s">
        <v>35</v>
      </c>
      <c r="I1398" s="72" t="s">
        <v>8026</v>
      </c>
      <c r="J1398" s="72" t="s">
        <v>8021</v>
      </c>
      <c r="K1398" s="72">
        <v>1699.05</v>
      </c>
      <c r="L1398" s="75">
        <v>45809</v>
      </c>
      <c r="M1398" s="72" t="str">
        <f>TEXT(Table157[[#This Row],[Billing_Date]],"YYYY")</f>
        <v>2025</v>
      </c>
      <c r="N1398" s="72" t="s">
        <v>28</v>
      </c>
      <c r="O1398" s="72">
        <f>IF(Table157[[#This Row],[Payment_Status]]="Paid",1,0)</f>
        <v>1</v>
      </c>
      <c r="P1398" s="72">
        <f>IF(Table157[[#This Row],[Payment_Status]]="Unpaid",1,0)</f>
        <v>0</v>
      </c>
      <c r="Q1398" s="72">
        <f>IF(Table157[[#This Row],[Payment_Status]]="Pending",1,0)</f>
        <v>0</v>
      </c>
      <c r="R1398" s="72" t="s">
        <v>38</v>
      </c>
      <c r="S1398" s="72" t="s">
        <v>30</v>
      </c>
      <c r="T1398" s="76" t="s">
        <v>45</v>
      </c>
    </row>
    <row r="1399" spans="5:20" x14ac:dyDescent="0.3">
      <c r="E1399" s="71" t="s">
        <v>2882</v>
      </c>
      <c r="F1399" s="72" t="s">
        <v>5386</v>
      </c>
      <c r="G1399" s="72" t="s">
        <v>7398</v>
      </c>
      <c r="H1399" s="72" t="s">
        <v>35</v>
      </c>
      <c r="I1399" s="72" t="s">
        <v>8029</v>
      </c>
      <c r="J1399" s="72" t="s">
        <v>8020</v>
      </c>
      <c r="K1399" s="72">
        <v>1423.7</v>
      </c>
      <c r="L1399" s="75">
        <v>45740</v>
      </c>
      <c r="M1399" s="72" t="str">
        <f>TEXT(Table157[[#This Row],[Billing_Date]],"YYYY")</f>
        <v>2025</v>
      </c>
      <c r="N1399" s="72" t="s">
        <v>37</v>
      </c>
      <c r="O1399" s="72">
        <f>IF(Table157[[#This Row],[Payment_Status]]="Paid",1,0)</f>
        <v>0</v>
      </c>
      <c r="P1399" s="72">
        <f>IF(Table157[[#This Row],[Payment_Status]]="Unpaid",1,0)</f>
        <v>0</v>
      </c>
      <c r="Q1399" s="72">
        <f>IF(Table157[[#This Row],[Payment_Status]]="Pending",1,0)</f>
        <v>1</v>
      </c>
      <c r="R1399" s="72" t="s">
        <v>50</v>
      </c>
      <c r="S1399" s="72" t="s">
        <v>44</v>
      </c>
      <c r="T1399" s="76" t="s">
        <v>45</v>
      </c>
    </row>
    <row r="1400" spans="5:20" x14ac:dyDescent="0.3">
      <c r="E1400" s="71" t="s">
        <v>2794</v>
      </c>
      <c r="F1400" s="72" t="s">
        <v>5387</v>
      </c>
      <c r="G1400" s="72" t="s">
        <v>7399</v>
      </c>
      <c r="H1400" s="72" t="s">
        <v>26</v>
      </c>
      <c r="I1400" s="72" t="s">
        <v>8026</v>
      </c>
      <c r="J1400" s="72" t="s">
        <v>8021</v>
      </c>
      <c r="K1400" s="72">
        <v>503.49</v>
      </c>
      <c r="L1400" s="75">
        <v>45825</v>
      </c>
      <c r="M1400" s="72" t="str">
        <f>TEXT(Table157[[#This Row],[Billing_Date]],"YYYY")</f>
        <v>2025</v>
      </c>
      <c r="N1400" s="72" t="s">
        <v>37</v>
      </c>
      <c r="O1400" s="72">
        <f>IF(Table157[[#This Row],[Payment_Status]]="Paid",1,0)</f>
        <v>0</v>
      </c>
      <c r="P1400" s="72">
        <f>IF(Table157[[#This Row],[Payment_Status]]="Unpaid",1,0)</f>
        <v>0</v>
      </c>
      <c r="Q1400" s="72">
        <f>IF(Table157[[#This Row],[Payment_Status]]="Pending",1,0)</f>
        <v>1</v>
      </c>
      <c r="R1400" s="72" t="s">
        <v>58</v>
      </c>
      <c r="S1400" s="72" t="s">
        <v>44</v>
      </c>
      <c r="T1400" s="76" t="s">
        <v>85</v>
      </c>
    </row>
    <row r="1401" spans="5:20" x14ac:dyDescent="0.3">
      <c r="E1401" s="71" t="s">
        <v>2796</v>
      </c>
      <c r="F1401" s="72" t="s">
        <v>5388</v>
      </c>
      <c r="G1401" s="72" t="s">
        <v>7400</v>
      </c>
      <c r="H1401" s="72" t="s">
        <v>26</v>
      </c>
      <c r="I1401" s="72" t="s">
        <v>8029</v>
      </c>
      <c r="J1401" s="72" t="s">
        <v>8020</v>
      </c>
      <c r="K1401" s="72">
        <v>3019.36</v>
      </c>
      <c r="L1401" s="75">
        <v>45786</v>
      </c>
      <c r="M1401" s="72" t="str">
        <f>TEXT(Table157[[#This Row],[Billing_Date]],"YYYY")</f>
        <v>2025</v>
      </c>
      <c r="N1401" s="72" t="s">
        <v>37</v>
      </c>
      <c r="O1401" s="72">
        <f>IF(Table157[[#This Row],[Payment_Status]]="Paid",1,0)</f>
        <v>0</v>
      </c>
      <c r="P1401" s="72">
        <f>IF(Table157[[#This Row],[Payment_Status]]="Unpaid",1,0)</f>
        <v>0</v>
      </c>
      <c r="Q1401" s="72">
        <f>IF(Table157[[#This Row],[Payment_Status]]="Pending",1,0)</f>
        <v>1</v>
      </c>
      <c r="R1401" s="72" t="s">
        <v>29</v>
      </c>
      <c r="S1401" s="72" t="s">
        <v>39</v>
      </c>
      <c r="T1401" s="76" t="s">
        <v>31</v>
      </c>
    </row>
    <row r="1402" spans="5:20" x14ac:dyDescent="0.3">
      <c r="E1402" s="71" t="s">
        <v>3840</v>
      </c>
      <c r="F1402" s="72" t="s">
        <v>5389</v>
      </c>
      <c r="G1402" s="72" t="s">
        <v>7401</v>
      </c>
      <c r="H1402" s="72" t="s">
        <v>30</v>
      </c>
      <c r="I1402" s="72" t="s">
        <v>8030</v>
      </c>
      <c r="J1402" s="72" t="s">
        <v>8023</v>
      </c>
      <c r="K1402" s="72">
        <v>567.07000000000005</v>
      </c>
      <c r="L1402" s="75">
        <v>45822</v>
      </c>
      <c r="M1402" s="72" t="str">
        <f>TEXT(Table157[[#This Row],[Billing_Date]],"YYYY")</f>
        <v>2025</v>
      </c>
      <c r="N1402" s="72" t="s">
        <v>49</v>
      </c>
      <c r="O1402" s="72">
        <f>IF(Table157[[#This Row],[Payment_Status]]="Paid",1,0)</f>
        <v>0</v>
      </c>
      <c r="P1402" s="72">
        <f>IF(Table157[[#This Row],[Payment_Status]]="Unpaid",1,0)</f>
        <v>1</v>
      </c>
      <c r="Q1402" s="72">
        <f>IF(Table157[[#This Row],[Payment_Status]]="Pending",1,0)</f>
        <v>0</v>
      </c>
      <c r="R1402" s="72" t="s">
        <v>29</v>
      </c>
      <c r="S1402" s="72" t="s">
        <v>44</v>
      </c>
      <c r="T1402" s="76" t="s">
        <v>85</v>
      </c>
    </row>
    <row r="1403" spans="5:20" x14ac:dyDescent="0.3">
      <c r="E1403" s="71" t="s">
        <v>1551</v>
      </c>
      <c r="F1403" s="72" t="s">
        <v>5390</v>
      </c>
      <c r="G1403" s="72" t="s">
        <v>7402</v>
      </c>
      <c r="H1403" s="72" t="s">
        <v>35</v>
      </c>
      <c r="I1403" s="72" t="s">
        <v>8027</v>
      </c>
      <c r="J1403" s="72" t="s">
        <v>8022</v>
      </c>
      <c r="K1403" s="72">
        <v>1124.71</v>
      </c>
      <c r="L1403" s="75">
        <v>45831</v>
      </c>
      <c r="M1403" s="72" t="str">
        <f>TEXT(Table157[[#This Row],[Billing_Date]],"YYYY")</f>
        <v>2025</v>
      </c>
      <c r="N1403" s="72" t="s">
        <v>28</v>
      </c>
      <c r="O1403" s="72">
        <f>IF(Table157[[#This Row],[Payment_Status]]="Paid",1,0)</f>
        <v>1</v>
      </c>
      <c r="P1403" s="72">
        <f>IF(Table157[[#This Row],[Payment_Status]]="Unpaid",1,0)</f>
        <v>0</v>
      </c>
      <c r="Q1403" s="72">
        <f>IF(Table157[[#This Row],[Payment_Status]]="Pending",1,0)</f>
        <v>0</v>
      </c>
      <c r="R1403" s="72" t="s">
        <v>43</v>
      </c>
      <c r="S1403" s="72" t="s">
        <v>30</v>
      </c>
      <c r="T1403" s="76" t="s">
        <v>45</v>
      </c>
    </row>
    <row r="1404" spans="5:20" x14ac:dyDescent="0.3">
      <c r="E1404" s="71" t="s">
        <v>2802</v>
      </c>
      <c r="F1404" s="72" t="s">
        <v>5391</v>
      </c>
      <c r="G1404" s="72" t="s">
        <v>7403</v>
      </c>
      <c r="H1404" s="72" t="s">
        <v>35</v>
      </c>
      <c r="I1404" s="72" t="s">
        <v>8030</v>
      </c>
      <c r="J1404" s="72" t="s">
        <v>8023</v>
      </c>
      <c r="K1404" s="72">
        <v>2463.9499999999998</v>
      </c>
      <c r="L1404" s="75">
        <v>45769</v>
      </c>
      <c r="M1404" s="72" t="str">
        <f>TEXT(Table157[[#This Row],[Billing_Date]],"YYYY")</f>
        <v>2025</v>
      </c>
      <c r="N1404" s="72" t="s">
        <v>28</v>
      </c>
      <c r="O1404" s="72">
        <f>IF(Table157[[#This Row],[Payment_Status]]="Paid",1,0)</f>
        <v>1</v>
      </c>
      <c r="P1404" s="72">
        <f>IF(Table157[[#This Row],[Payment_Status]]="Unpaid",1,0)</f>
        <v>0</v>
      </c>
      <c r="Q1404" s="72">
        <f>IF(Table157[[#This Row],[Payment_Status]]="Pending",1,0)</f>
        <v>0</v>
      </c>
      <c r="R1404" s="72" t="s">
        <v>43</v>
      </c>
      <c r="S1404" s="72" t="s">
        <v>39</v>
      </c>
      <c r="T1404" s="76" t="s">
        <v>45</v>
      </c>
    </row>
    <row r="1405" spans="5:20" x14ac:dyDescent="0.3">
      <c r="E1405" s="71" t="s">
        <v>2804</v>
      </c>
      <c r="F1405" s="72" t="s">
        <v>5392</v>
      </c>
      <c r="G1405" s="72" t="s">
        <v>7404</v>
      </c>
      <c r="H1405" s="72" t="s">
        <v>35</v>
      </c>
      <c r="I1405" s="72" t="s">
        <v>8025</v>
      </c>
      <c r="J1405" s="72" t="s">
        <v>8020</v>
      </c>
      <c r="K1405" s="72">
        <v>2618.13</v>
      </c>
      <c r="L1405" s="75">
        <v>45814</v>
      </c>
      <c r="M1405" s="72" t="str">
        <f>TEXT(Table157[[#This Row],[Billing_Date]],"YYYY")</f>
        <v>2025</v>
      </c>
      <c r="N1405" s="72" t="s">
        <v>49</v>
      </c>
      <c r="O1405" s="72">
        <f>IF(Table157[[#This Row],[Payment_Status]]="Paid",1,0)</f>
        <v>0</v>
      </c>
      <c r="P1405" s="72">
        <f>IF(Table157[[#This Row],[Payment_Status]]="Unpaid",1,0)</f>
        <v>1</v>
      </c>
      <c r="Q1405" s="72">
        <f>IF(Table157[[#This Row],[Payment_Status]]="Pending",1,0)</f>
        <v>0</v>
      </c>
      <c r="R1405" s="72" t="s">
        <v>50</v>
      </c>
      <c r="S1405" s="72" t="s">
        <v>39</v>
      </c>
      <c r="T1405" s="76" t="s">
        <v>45</v>
      </c>
    </row>
    <row r="1406" spans="5:20" x14ac:dyDescent="0.3">
      <c r="E1406" s="71" t="s">
        <v>2806</v>
      </c>
      <c r="F1406" s="72" t="s">
        <v>5393</v>
      </c>
      <c r="G1406" s="72" t="s">
        <v>7405</v>
      </c>
      <c r="H1406" s="72" t="s">
        <v>26</v>
      </c>
      <c r="I1406" s="72" t="s">
        <v>8025</v>
      </c>
      <c r="J1406" s="72" t="s">
        <v>8020</v>
      </c>
      <c r="K1406" s="72">
        <v>80.52</v>
      </c>
      <c r="L1406" s="75">
        <v>45715</v>
      </c>
      <c r="M1406" s="72" t="str">
        <f>TEXT(Table157[[#This Row],[Billing_Date]],"YYYY")</f>
        <v>2025</v>
      </c>
      <c r="N1406" s="72" t="s">
        <v>28</v>
      </c>
      <c r="O1406" s="72">
        <f>IF(Table157[[#This Row],[Payment_Status]]="Paid",1,0)</f>
        <v>1</v>
      </c>
      <c r="P1406" s="72">
        <f>IF(Table157[[#This Row],[Payment_Status]]="Unpaid",1,0)</f>
        <v>0</v>
      </c>
      <c r="Q1406" s="72">
        <f>IF(Table157[[#This Row],[Payment_Status]]="Pending",1,0)</f>
        <v>0</v>
      </c>
      <c r="R1406" s="72" t="s">
        <v>38</v>
      </c>
      <c r="S1406" s="72" t="s">
        <v>39</v>
      </c>
      <c r="T1406" s="76" t="s">
        <v>63</v>
      </c>
    </row>
    <row r="1407" spans="5:20" x14ac:dyDescent="0.3">
      <c r="E1407" s="71" t="s">
        <v>2808</v>
      </c>
      <c r="F1407" s="72" t="s">
        <v>5394</v>
      </c>
      <c r="G1407" s="72" t="s">
        <v>7406</v>
      </c>
      <c r="H1407" s="72" t="s">
        <v>26</v>
      </c>
      <c r="I1407" s="72" t="s">
        <v>8025</v>
      </c>
      <c r="J1407" s="72" t="s">
        <v>8020</v>
      </c>
      <c r="K1407" s="72">
        <v>2190.11</v>
      </c>
      <c r="L1407" s="75">
        <v>45769</v>
      </c>
      <c r="M1407" s="72" t="str">
        <f>TEXT(Table157[[#This Row],[Billing_Date]],"YYYY")</f>
        <v>2025</v>
      </c>
      <c r="N1407" s="72" t="s">
        <v>28</v>
      </c>
      <c r="O1407" s="72">
        <f>IF(Table157[[#This Row],[Payment_Status]]="Paid",1,0)</f>
        <v>1</v>
      </c>
      <c r="P1407" s="72">
        <f>IF(Table157[[#This Row],[Payment_Status]]="Unpaid",1,0)</f>
        <v>0</v>
      </c>
      <c r="Q1407" s="72">
        <f>IF(Table157[[#This Row],[Payment_Status]]="Pending",1,0)</f>
        <v>0</v>
      </c>
      <c r="R1407" s="72" t="s">
        <v>58</v>
      </c>
      <c r="S1407" s="72" t="s">
        <v>39</v>
      </c>
      <c r="T1407" s="76" t="s">
        <v>51</v>
      </c>
    </row>
    <row r="1408" spans="5:20" x14ac:dyDescent="0.3">
      <c r="E1408" s="71" t="s">
        <v>2810</v>
      </c>
      <c r="F1408" s="72" t="s">
        <v>5395</v>
      </c>
      <c r="G1408" s="72" t="s">
        <v>7407</v>
      </c>
      <c r="H1408" s="72" t="s">
        <v>26</v>
      </c>
      <c r="I1408" s="72" t="s">
        <v>8031</v>
      </c>
      <c r="J1408" s="72" t="s">
        <v>8024</v>
      </c>
      <c r="K1408" s="72">
        <v>968.85</v>
      </c>
      <c r="L1408" s="75">
        <v>45552</v>
      </c>
      <c r="M1408" s="72" t="str">
        <f>TEXT(Table157[[#This Row],[Billing_Date]],"YYYY")</f>
        <v>2024</v>
      </c>
      <c r="N1408" s="72" t="s">
        <v>28</v>
      </c>
      <c r="O1408" s="72">
        <f>IF(Table157[[#This Row],[Payment_Status]]="Paid",1,0)</f>
        <v>1</v>
      </c>
      <c r="P1408" s="72">
        <f>IF(Table157[[#This Row],[Payment_Status]]="Unpaid",1,0)</f>
        <v>0</v>
      </c>
      <c r="Q1408" s="72">
        <f>IF(Table157[[#This Row],[Payment_Status]]="Pending",1,0)</f>
        <v>0</v>
      </c>
      <c r="R1408" s="72" t="s">
        <v>50</v>
      </c>
      <c r="S1408" s="72" t="s">
        <v>39</v>
      </c>
      <c r="T1408" s="76" t="s">
        <v>63</v>
      </c>
    </row>
    <row r="1409" spans="5:20" x14ac:dyDescent="0.3">
      <c r="E1409" s="71" t="s">
        <v>2812</v>
      </c>
      <c r="F1409" s="72" t="s">
        <v>5396</v>
      </c>
      <c r="G1409" s="72" t="s">
        <v>7408</v>
      </c>
      <c r="H1409" s="72" t="s">
        <v>35</v>
      </c>
      <c r="I1409" s="72" t="s">
        <v>8027</v>
      </c>
      <c r="J1409" s="72" t="s">
        <v>8022</v>
      </c>
      <c r="K1409" s="72">
        <v>2279.62</v>
      </c>
      <c r="L1409" s="75">
        <v>45746</v>
      </c>
      <c r="M1409" s="72" t="str">
        <f>TEXT(Table157[[#This Row],[Billing_Date]],"YYYY")</f>
        <v>2025</v>
      </c>
      <c r="N1409" s="72" t="s">
        <v>37</v>
      </c>
      <c r="O1409" s="72">
        <f>IF(Table157[[#This Row],[Payment_Status]]="Paid",1,0)</f>
        <v>0</v>
      </c>
      <c r="P1409" s="72">
        <f>IF(Table157[[#This Row],[Payment_Status]]="Unpaid",1,0)</f>
        <v>0</v>
      </c>
      <c r="Q1409" s="72">
        <f>IF(Table157[[#This Row],[Payment_Status]]="Pending",1,0)</f>
        <v>1</v>
      </c>
      <c r="R1409" s="72" t="s">
        <v>43</v>
      </c>
      <c r="S1409" s="72" t="s">
        <v>44</v>
      </c>
      <c r="T1409" s="76" t="s">
        <v>63</v>
      </c>
    </row>
    <row r="1410" spans="5:20" x14ac:dyDescent="0.3">
      <c r="E1410" s="71" t="s">
        <v>2814</v>
      </c>
      <c r="F1410" s="72" t="s">
        <v>5397</v>
      </c>
      <c r="G1410" s="72" t="s">
        <v>7409</v>
      </c>
      <c r="H1410" s="72" t="s">
        <v>30</v>
      </c>
      <c r="I1410" s="72" t="s">
        <v>8030</v>
      </c>
      <c r="J1410" s="72" t="s">
        <v>8023</v>
      </c>
      <c r="K1410" s="72">
        <v>1505.44</v>
      </c>
      <c r="L1410" s="75">
        <v>45743</v>
      </c>
      <c r="M1410" s="72" t="str">
        <f>TEXT(Table157[[#This Row],[Billing_Date]],"YYYY")</f>
        <v>2025</v>
      </c>
      <c r="N1410" s="72" t="s">
        <v>49</v>
      </c>
      <c r="O1410" s="72">
        <f>IF(Table157[[#This Row],[Payment_Status]]="Paid",1,0)</f>
        <v>0</v>
      </c>
      <c r="P1410" s="72">
        <f>IF(Table157[[#This Row],[Payment_Status]]="Unpaid",1,0)</f>
        <v>1</v>
      </c>
      <c r="Q1410" s="72">
        <f>IF(Table157[[#This Row],[Payment_Status]]="Pending",1,0)</f>
        <v>0</v>
      </c>
      <c r="R1410" s="72" t="s">
        <v>29</v>
      </c>
      <c r="S1410" s="72" t="s">
        <v>30</v>
      </c>
      <c r="T1410" s="76" t="s">
        <v>31</v>
      </c>
    </row>
    <row r="1411" spans="5:20" x14ac:dyDescent="0.3">
      <c r="E1411" s="71" t="s">
        <v>2177</v>
      </c>
      <c r="F1411" s="72" t="s">
        <v>5398</v>
      </c>
      <c r="G1411" s="72" t="s">
        <v>7410</v>
      </c>
      <c r="H1411" s="72" t="s">
        <v>35</v>
      </c>
      <c r="I1411" s="72" t="s">
        <v>8030</v>
      </c>
      <c r="J1411" s="72" t="s">
        <v>8023</v>
      </c>
      <c r="K1411" s="72">
        <v>1093.68</v>
      </c>
      <c r="L1411" s="75">
        <v>45765</v>
      </c>
      <c r="M1411" s="72" t="str">
        <f>TEXT(Table157[[#This Row],[Billing_Date]],"YYYY")</f>
        <v>2025</v>
      </c>
      <c r="N1411" s="72" t="s">
        <v>28</v>
      </c>
      <c r="O1411" s="72">
        <f>IF(Table157[[#This Row],[Payment_Status]]="Paid",1,0)</f>
        <v>1</v>
      </c>
      <c r="P1411" s="72">
        <f>IF(Table157[[#This Row],[Payment_Status]]="Unpaid",1,0)</f>
        <v>0</v>
      </c>
      <c r="Q1411" s="72">
        <f>IF(Table157[[#This Row],[Payment_Status]]="Pending",1,0)</f>
        <v>0</v>
      </c>
      <c r="R1411" s="72" t="s">
        <v>50</v>
      </c>
      <c r="S1411" s="72" t="s">
        <v>30</v>
      </c>
      <c r="T1411" s="76" t="s">
        <v>31</v>
      </c>
    </row>
    <row r="1412" spans="5:20" x14ac:dyDescent="0.3">
      <c r="E1412" s="71" t="s">
        <v>2818</v>
      </c>
      <c r="F1412" s="72" t="s">
        <v>5399</v>
      </c>
      <c r="G1412" s="72" t="s">
        <v>7411</v>
      </c>
      <c r="H1412" s="72" t="s">
        <v>35</v>
      </c>
      <c r="I1412" s="72" t="s">
        <v>8026</v>
      </c>
      <c r="J1412" s="72" t="s">
        <v>8021</v>
      </c>
      <c r="K1412" s="72">
        <v>3035.69</v>
      </c>
      <c r="L1412" s="75">
        <v>45820</v>
      </c>
      <c r="M1412" s="72" t="str">
        <f>TEXT(Table157[[#This Row],[Billing_Date]],"YYYY")</f>
        <v>2025</v>
      </c>
      <c r="N1412" s="72" t="s">
        <v>28</v>
      </c>
      <c r="O1412" s="72">
        <f>IF(Table157[[#This Row],[Payment_Status]]="Paid",1,0)</f>
        <v>1</v>
      </c>
      <c r="P1412" s="72">
        <f>IF(Table157[[#This Row],[Payment_Status]]="Unpaid",1,0)</f>
        <v>0</v>
      </c>
      <c r="Q1412" s="72">
        <f>IF(Table157[[#This Row],[Payment_Status]]="Pending",1,0)</f>
        <v>0</v>
      </c>
      <c r="R1412" s="72" t="s">
        <v>43</v>
      </c>
      <c r="S1412" s="72" t="s">
        <v>44</v>
      </c>
      <c r="T1412" s="76" t="s">
        <v>51</v>
      </c>
    </row>
    <row r="1413" spans="5:20" x14ac:dyDescent="0.3">
      <c r="E1413" s="71" t="s">
        <v>2820</v>
      </c>
      <c r="F1413" s="72" t="s">
        <v>5400</v>
      </c>
      <c r="G1413" s="72" t="s">
        <v>7412</v>
      </c>
      <c r="H1413" s="72" t="s">
        <v>26</v>
      </c>
      <c r="I1413" s="72" t="s">
        <v>8025</v>
      </c>
      <c r="J1413" s="72" t="s">
        <v>8020</v>
      </c>
      <c r="K1413" s="72">
        <v>433.32</v>
      </c>
      <c r="L1413" s="75">
        <v>45662</v>
      </c>
      <c r="M1413" s="72" t="str">
        <f>TEXT(Table157[[#This Row],[Billing_Date]],"YYYY")</f>
        <v>2025</v>
      </c>
      <c r="N1413" s="72" t="s">
        <v>49</v>
      </c>
      <c r="O1413" s="72">
        <f>IF(Table157[[#This Row],[Payment_Status]]="Paid",1,0)</f>
        <v>0</v>
      </c>
      <c r="P1413" s="72">
        <f>IF(Table157[[#This Row],[Payment_Status]]="Unpaid",1,0)</f>
        <v>1</v>
      </c>
      <c r="Q1413" s="72">
        <f>IF(Table157[[#This Row],[Payment_Status]]="Pending",1,0)</f>
        <v>0</v>
      </c>
      <c r="R1413" s="72" t="s">
        <v>50</v>
      </c>
      <c r="S1413" s="72" t="s">
        <v>30</v>
      </c>
      <c r="T1413" s="76" t="s">
        <v>31</v>
      </c>
    </row>
    <row r="1414" spans="5:20" x14ac:dyDescent="0.3">
      <c r="E1414" s="71" t="s">
        <v>2822</v>
      </c>
      <c r="F1414" s="72" t="s">
        <v>5401</v>
      </c>
      <c r="G1414" s="72" t="s">
        <v>7413</v>
      </c>
      <c r="H1414" s="72" t="s">
        <v>30</v>
      </c>
      <c r="I1414" s="72" t="s">
        <v>8029</v>
      </c>
      <c r="J1414" s="72" t="s">
        <v>8020</v>
      </c>
      <c r="K1414" s="72">
        <v>420.26</v>
      </c>
      <c r="L1414" s="75">
        <v>45786</v>
      </c>
      <c r="M1414" s="72" t="str">
        <f>TEXT(Table157[[#This Row],[Billing_Date]],"YYYY")</f>
        <v>2025</v>
      </c>
      <c r="N1414" s="72" t="s">
        <v>28</v>
      </c>
      <c r="O1414" s="72">
        <f>IF(Table157[[#This Row],[Payment_Status]]="Paid",1,0)</f>
        <v>1</v>
      </c>
      <c r="P1414" s="72">
        <f>IF(Table157[[#This Row],[Payment_Status]]="Unpaid",1,0)</f>
        <v>0</v>
      </c>
      <c r="Q1414" s="72">
        <f>IF(Table157[[#This Row],[Payment_Status]]="Pending",1,0)</f>
        <v>0</v>
      </c>
      <c r="R1414" s="72" t="s">
        <v>38</v>
      </c>
      <c r="S1414" s="72" t="s">
        <v>30</v>
      </c>
      <c r="T1414" s="76" t="s">
        <v>63</v>
      </c>
    </row>
    <row r="1415" spans="5:20" x14ac:dyDescent="0.3">
      <c r="E1415" s="71" t="s">
        <v>3573</v>
      </c>
      <c r="F1415" s="72" t="s">
        <v>5402</v>
      </c>
      <c r="G1415" s="72" t="s">
        <v>7414</v>
      </c>
      <c r="H1415" s="72" t="s">
        <v>30</v>
      </c>
      <c r="I1415" s="72" t="s">
        <v>8029</v>
      </c>
      <c r="J1415" s="72" t="s">
        <v>8020</v>
      </c>
      <c r="K1415" s="72">
        <v>2410.4</v>
      </c>
      <c r="L1415" s="75">
        <v>45640</v>
      </c>
      <c r="M1415" s="72" t="str">
        <f>TEXT(Table157[[#This Row],[Billing_Date]],"YYYY")</f>
        <v>2024</v>
      </c>
      <c r="N1415" s="72" t="s">
        <v>37</v>
      </c>
      <c r="O1415" s="72">
        <f>IF(Table157[[#This Row],[Payment_Status]]="Paid",1,0)</f>
        <v>0</v>
      </c>
      <c r="P1415" s="72">
        <f>IF(Table157[[#This Row],[Payment_Status]]="Unpaid",1,0)</f>
        <v>0</v>
      </c>
      <c r="Q1415" s="72">
        <f>IF(Table157[[#This Row],[Payment_Status]]="Pending",1,0)</f>
        <v>1</v>
      </c>
      <c r="R1415" s="72" t="s">
        <v>38</v>
      </c>
      <c r="S1415" s="72" t="s">
        <v>39</v>
      </c>
      <c r="T1415" s="76" t="s">
        <v>45</v>
      </c>
    </row>
    <row r="1416" spans="5:20" x14ac:dyDescent="0.3">
      <c r="E1416" s="71" t="s">
        <v>3767</v>
      </c>
      <c r="F1416" s="72" t="s">
        <v>5403</v>
      </c>
      <c r="G1416" s="72" t="s">
        <v>7415</v>
      </c>
      <c r="H1416" s="72" t="s">
        <v>26</v>
      </c>
      <c r="I1416" s="72" t="s">
        <v>8030</v>
      </c>
      <c r="J1416" s="72" t="s">
        <v>8023</v>
      </c>
      <c r="K1416" s="72">
        <v>2437.65</v>
      </c>
      <c r="L1416" s="75">
        <v>45697</v>
      </c>
      <c r="M1416" s="72" t="str">
        <f>TEXT(Table157[[#This Row],[Billing_Date]],"YYYY")</f>
        <v>2025</v>
      </c>
      <c r="N1416" s="72" t="s">
        <v>28</v>
      </c>
      <c r="O1416" s="72">
        <f>IF(Table157[[#This Row],[Payment_Status]]="Paid",1,0)</f>
        <v>1</v>
      </c>
      <c r="P1416" s="72">
        <f>IF(Table157[[#This Row],[Payment_Status]]="Unpaid",1,0)</f>
        <v>0</v>
      </c>
      <c r="Q1416" s="72">
        <f>IF(Table157[[#This Row],[Payment_Status]]="Pending",1,0)</f>
        <v>0</v>
      </c>
      <c r="R1416" s="72" t="s">
        <v>50</v>
      </c>
      <c r="S1416" s="72" t="s">
        <v>44</v>
      </c>
      <c r="T1416" s="76" t="s">
        <v>63</v>
      </c>
    </row>
    <row r="1417" spans="5:20" x14ac:dyDescent="0.3">
      <c r="E1417" s="71" t="s">
        <v>2798</v>
      </c>
      <c r="F1417" s="72" t="s">
        <v>5404</v>
      </c>
      <c r="G1417" s="72" t="s">
        <v>7416</v>
      </c>
      <c r="H1417" s="72" t="s">
        <v>26</v>
      </c>
      <c r="I1417" s="72" t="s">
        <v>8026</v>
      </c>
      <c r="J1417" s="72" t="s">
        <v>8021</v>
      </c>
      <c r="K1417" s="72">
        <v>1973.16</v>
      </c>
      <c r="L1417" s="75">
        <v>45833</v>
      </c>
      <c r="M1417" s="72" t="str">
        <f>TEXT(Table157[[#This Row],[Billing_Date]],"YYYY")</f>
        <v>2025</v>
      </c>
      <c r="N1417" s="72" t="s">
        <v>37</v>
      </c>
      <c r="O1417" s="72">
        <f>IF(Table157[[#This Row],[Payment_Status]]="Paid",1,0)</f>
        <v>0</v>
      </c>
      <c r="P1417" s="72">
        <f>IF(Table157[[#This Row],[Payment_Status]]="Unpaid",1,0)</f>
        <v>0</v>
      </c>
      <c r="Q1417" s="72">
        <f>IF(Table157[[#This Row],[Payment_Status]]="Pending",1,0)</f>
        <v>1</v>
      </c>
      <c r="R1417" s="72" t="s">
        <v>58</v>
      </c>
      <c r="S1417" s="72" t="s">
        <v>30</v>
      </c>
      <c r="T1417" s="76" t="s">
        <v>31</v>
      </c>
    </row>
    <row r="1418" spans="5:20" x14ac:dyDescent="0.3">
      <c r="E1418" s="71" t="s">
        <v>2830</v>
      </c>
      <c r="F1418" s="72" t="s">
        <v>5405</v>
      </c>
      <c r="G1418" s="72" t="s">
        <v>7417</v>
      </c>
      <c r="H1418" s="72" t="s">
        <v>26</v>
      </c>
      <c r="I1418" s="72" t="s">
        <v>8031</v>
      </c>
      <c r="J1418" s="72" t="s">
        <v>8024</v>
      </c>
      <c r="K1418" s="72">
        <v>269.33999999999997</v>
      </c>
      <c r="L1418" s="75">
        <v>45712</v>
      </c>
      <c r="M1418" s="72" t="str">
        <f>TEXT(Table157[[#This Row],[Billing_Date]],"YYYY")</f>
        <v>2025</v>
      </c>
      <c r="N1418" s="72" t="s">
        <v>49</v>
      </c>
      <c r="O1418" s="72">
        <f>IF(Table157[[#This Row],[Payment_Status]]="Paid",1,0)</f>
        <v>0</v>
      </c>
      <c r="P1418" s="72">
        <f>IF(Table157[[#This Row],[Payment_Status]]="Unpaid",1,0)</f>
        <v>1</v>
      </c>
      <c r="Q1418" s="72">
        <f>IF(Table157[[#This Row],[Payment_Status]]="Pending",1,0)</f>
        <v>0</v>
      </c>
      <c r="R1418" s="72" t="s">
        <v>29</v>
      </c>
      <c r="S1418" s="72" t="s">
        <v>44</v>
      </c>
      <c r="T1418" s="76" t="s">
        <v>31</v>
      </c>
    </row>
    <row r="1419" spans="5:20" x14ac:dyDescent="0.3">
      <c r="E1419" s="71" t="s">
        <v>2832</v>
      </c>
      <c r="F1419" s="72" t="s">
        <v>5406</v>
      </c>
      <c r="G1419" s="72" t="s">
        <v>7418</v>
      </c>
      <c r="H1419" s="72" t="s">
        <v>35</v>
      </c>
      <c r="I1419" s="72" t="s">
        <v>8027</v>
      </c>
      <c r="J1419" s="72" t="s">
        <v>8022</v>
      </c>
      <c r="K1419" s="72">
        <v>489.44</v>
      </c>
      <c r="L1419" s="75">
        <v>45733</v>
      </c>
      <c r="M1419" s="72" t="str">
        <f>TEXT(Table157[[#This Row],[Billing_Date]],"YYYY")</f>
        <v>2025</v>
      </c>
      <c r="N1419" s="72" t="s">
        <v>28</v>
      </c>
      <c r="O1419" s="72">
        <f>IF(Table157[[#This Row],[Payment_Status]]="Paid",1,0)</f>
        <v>1</v>
      </c>
      <c r="P1419" s="72">
        <f>IF(Table157[[#This Row],[Payment_Status]]="Unpaid",1,0)</f>
        <v>0</v>
      </c>
      <c r="Q1419" s="72">
        <f>IF(Table157[[#This Row],[Payment_Status]]="Pending",1,0)</f>
        <v>0</v>
      </c>
      <c r="R1419" s="72" t="s">
        <v>43</v>
      </c>
      <c r="S1419" s="72" t="s">
        <v>44</v>
      </c>
      <c r="T1419" s="76" t="s">
        <v>51</v>
      </c>
    </row>
    <row r="1420" spans="5:20" x14ac:dyDescent="0.3">
      <c r="E1420" s="71" t="s">
        <v>2834</v>
      </c>
      <c r="F1420" s="72" t="s">
        <v>5407</v>
      </c>
      <c r="G1420" s="72" t="s">
        <v>7419</v>
      </c>
      <c r="H1420" s="72" t="s">
        <v>35</v>
      </c>
      <c r="I1420" s="72" t="s">
        <v>8031</v>
      </c>
      <c r="J1420" s="72" t="s">
        <v>8024</v>
      </c>
      <c r="K1420" s="72">
        <v>2375.1999999999998</v>
      </c>
      <c r="L1420" s="75">
        <v>45732</v>
      </c>
      <c r="M1420" s="72" t="str">
        <f>TEXT(Table157[[#This Row],[Billing_Date]],"YYYY")</f>
        <v>2025</v>
      </c>
      <c r="N1420" s="72" t="s">
        <v>28</v>
      </c>
      <c r="O1420" s="72">
        <f>IF(Table157[[#This Row],[Payment_Status]]="Paid",1,0)</f>
        <v>1</v>
      </c>
      <c r="P1420" s="72">
        <f>IF(Table157[[#This Row],[Payment_Status]]="Unpaid",1,0)</f>
        <v>0</v>
      </c>
      <c r="Q1420" s="72">
        <f>IF(Table157[[#This Row],[Payment_Status]]="Pending",1,0)</f>
        <v>0</v>
      </c>
      <c r="R1420" s="72" t="s">
        <v>50</v>
      </c>
      <c r="S1420" s="72" t="s">
        <v>30</v>
      </c>
      <c r="T1420" s="76" t="s">
        <v>45</v>
      </c>
    </row>
    <row r="1421" spans="5:20" x14ac:dyDescent="0.3">
      <c r="E1421" s="71" t="s">
        <v>2836</v>
      </c>
      <c r="F1421" s="72" t="s">
        <v>5408</v>
      </c>
      <c r="G1421" s="72" t="s">
        <v>7420</v>
      </c>
      <c r="H1421" s="72" t="s">
        <v>35</v>
      </c>
      <c r="I1421" s="72" t="s">
        <v>8030</v>
      </c>
      <c r="J1421" s="72" t="s">
        <v>8023</v>
      </c>
      <c r="K1421" s="72">
        <v>2378.15</v>
      </c>
      <c r="L1421" s="75">
        <v>45780</v>
      </c>
      <c r="M1421" s="72" t="str">
        <f>TEXT(Table157[[#This Row],[Billing_Date]],"YYYY")</f>
        <v>2025</v>
      </c>
      <c r="N1421" s="72" t="s">
        <v>28</v>
      </c>
      <c r="O1421" s="72">
        <f>IF(Table157[[#This Row],[Payment_Status]]="Paid",1,0)</f>
        <v>1</v>
      </c>
      <c r="P1421" s="72">
        <f>IF(Table157[[#This Row],[Payment_Status]]="Unpaid",1,0)</f>
        <v>0</v>
      </c>
      <c r="Q1421" s="72">
        <f>IF(Table157[[#This Row],[Payment_Status]]="Pending",1,0)</f>
        <v>0</v>
      </c>
      <c r="R1421" s="72" t="s">
        <v>29</v>
      </c>
      <c r="S1421" s="72" t="s">
        <v>39</v>
      </c>
      <c r="T1421" s="76" t="s">
        <v>85</v>
      </c>
    </row>
    <row r="1422" spans="5:20" x14ac:dyDescent="0.3">
      <c r="E1422" s="71" t="s">
        <v>2838</v>
      </c>
      <c r="F1422" s="72" t="s">
        <v>5409</v>
      </c>
      <c r="G1422" s="72" t="s">
        <v>7421</v>
      </c>
      <c r="H1422" s="72" t="s">
        <v>26</v>
      </c>
      <c r="I1422" s="72" t="s">
        <v>8025</v>
      </c>
      <c r="J1422" s="72" t="s">
        <v>8020</v>
      </c>
      <c r="K1422" s="72">
        <v>2711.33</v>
      </c>
      <c r="L1422" s="75">
        <v>45813</v>
      </c>
      <c r="M1422" s="72" t="str">
        <f>TEXT(Table157[[#This Row],[Billing_Date]],"YYYY")</f>
        <v>2025</v>
      </c>
      <c r="N1422" s="72" t="s">
        <v>37</v>
      </c>
      <c r="O1422" s="72">
        <f>IF(Table157[[#This Row],[Payment_Status]]="Paid",1,0)</f>
        <v>0</v>
      </c>
      <c r="P1422" s="72">
        <f>IF(Table157[[#This Row],[Payment_Status]]="Unpaid",1,0)</f>
        <v>0</v>
      </c>
      <c r="Q1422" s="72">
        <f>IF(Table157[[#This Row],[Payment_Status]]="Pending",1,0)</f>
        <v>1</v>
      </c>
      <c r="R1422" s="72" t="s">
        <v>50</v>
      </c>
      <c r="S1422" s="72" t="s">
        <v>30</v>
      </c>
      <c r="T1422" s="76" t="s">
        <v>45</v>
      </c>
    </row>
    <row r="1423" spans="5:20" x14ac:dyDescent="0.3">
      <c r="E1423" s="71" t="s">
        <v>2840</v>
      </c>
      <c r="F1423" s="72" t="s">
        <v>5410</v>
      </c>
      <c r="G1423" s="72" t="s">
        <v>7422</v>
      </c>
      <c r="H1423" s="72" t="s">
        <v>30</v>
      </c>
      <c r="I1423" s="72" t="s">
        <v>8027</v>
      </c>
      <c r="J1423" s="72" t="s">
        <v>8022</v>
      </c>
      <c r="K1423" s="72">
        <v>1167.5899999999999</v>
      </c>
      <c r="L1423" s="75">
        <v>45836</v>
      </c>
      <c r="M1423" s="72" t="str">
        <f>TEXT(Table157[[#This Row],[Billing_Date]],"YYYY")</f>
        <v>2025</v>
      </c>
      <c r="N1423" s="72" t="s">
        <v>37</v>
      </c>
      <c r="O1423" s="72">
        <f>IF(Table157[[#This Row],[Payment_Status]]="Paid",1,0)</f>
        <v>0</v>
      </c>
      <c r="P1423" s="72">
        <f>IF(Table157[[#This Row],[Payment_Status]]="Unpaid",1,0)</f>
        <v>0</v>
      </c>
      <c r="Q1423" s="72">
        <f>IF(Table157[[#This Row],[Payment_Status]]="Pending",1,0)</f>
        <v>1</v>
      </c>
      <c r="R1423" s="72" t="s">
        <v>38</v>
      </c>
      <c r="S1423" s="72" t="s">
        <v>39</v>
      </c>
      <c r="T1423" s="76" t="s">
        <v>51</v>
      </c>
    </row>
    <row r="1424" spans="5:20" x14ac:dyDescent="0.3">
      <c r="E1424" s="71" t="s">
        <v>2970</v>
      </c>
      <c r="F1424" s="72" t="s">
        <v>5411</v>
      </c>
      <c r="G1424" s="72" t="s">
        <v>7423</v>
      </c>
      <c r="H1424" s="72" t="s">
        <v>30</v>
      </c>
      <c r="I1424" s="72" t="s">
        <v>8030</v>
      </c>
      <c r="J1424" s="72" t="s">
        <v>8023</v>
      </c>
      <c r="K1424" s="72">
        <v>2750.16</v>
      </c>
      <c r="L1424" s="75">
        <v>45829</v>
      </c>
      <c r="M1424" s="72" t="str">
        <f>TEXT(Table157[[#This Row],[Billing_Date]],"YYYY")</f>
        <v>2025</v>
      </c>
      <c r="N1424" s="72" t="s">
        <v>28</v>
      </c>
      <c r="O1424" s="72">
        <f>IF(Table157[[#This Row],[Payment_Status]]="Paid",1,0)</f>
        <v>1</v>
      </c>
      <c r="P1424" s="72">
        <f>IF(Table157[[#This Row],[Payment_Status]]="Unpaid",1,0)</f>
        <v>0</v>
      </c>
      <c r="Q1424" s="72">
        <f>IF(Table157[[#This Row],[Payment_Status]]="Pending",1,0)</f>
        <v>0</v>
      </c>
      <c r="R1424" s="72" t="s">
        <v>58</v>
      </c>
      <c r="S1424" s="72" t="s">
        <v>39</v>
      </c>
      <c r="T1424" s="76" t="s">
        <v>51</v>
      </c>
    </row>
    <row r="1425" spans="5:20" x14ac:dyDescent="0.3">
      <c r="E1425" s="71" t="s">
        <v>2844</v>
      </c>
      <c r="F1425" s="72" t="s">
        <v>5412</v>
      </c>
      <c r="G1425" s="72" t="s">
        <v>7424</v>
      </c>
      <c r="H1425" s="72" t="s">
        <v>35</v>
      </c>
      <c r="I1425" s="72" t="s">
        <v>8030</v>
      </c>
      <c r="J1425" s="72" t="s">
        <v>8023</v>
      </c>
      <c r="K1425" s="72">
        <v>1275.33</v>
      </c>
      <c r="L1425" s="75">
        <v>45700</v>
      </c>
      <c r="M1425" s="72" t="str">
        <f>TEXT(Table157[[#This Row],[Billing_Date]],"YYYY")</f>
        <v>2025</v>
      </c>
      <c r="N1425" s="72" t="s">
        <v>28</v>
      </c>
      <c r="O1425" s="72">
        <f>IF(Table157[[#This Row],[Payment_Status]]="Paid",1,0)</f>
        <v>1</v>
      </c>
      <c r="P1425" s="72">
        <f>IF(Table157[[#This Row],[Payment_Status]]="Unpaid",1,0)</f>
        <v>0</v>
      </c>
      <c r="Q1425" s="72">
        <f>IF(Table157[[#This Row],[Payment_Status]]="Pending",1,0)</f>
        <v>0</v>
      </c>
      <c r="R1425" s="72" t="s">
        <v>50</v>
      </c>
      <c r="S1425" s="72" t="s">
        <v>39</v>
      </c>
      <c r="T1425" s="76" t="s">
        <v>63</v>
      </c>
    </row>
    <row r="1426" spans="5:20" x14ac:dyDescent="0.3">
      <c r="E1426" s="71" t="s">
        <v>2846</v>
      </c>
      <c r="F1426" s="72" t="s">
        <v>5413</v>
      </c>
      <c r="G1426" s="72" t="s">
        <v>7425</v>
      </c>
      <c r="H1426" s="72" t="s">
        <v>35</v>
      </c>
      <c r="I1426" s="72" t="s">
        <v>8030</v>
      </c>
      <c r="J1426" s="72" t="s">
        <v>8023</v>
      </c>
      <c r="K1426" s="72">
        <v>2365.04</v>
      </c>
      <c r="L1426" s="75">
        <v>45523</v>
      </c>
      <c r="M1426" s="72" t="str">
        <f>TEXT(Table157[[#This Row],[Billing_Date]],"YYYY")</f>
        <v>2024</v>
      </c>
      <c r="N1426" s="72" t="s">
        <v>49</v>
      </c>
      <c r="O1426" s="72">
        <f>IF(Table157[[#This Row],[Payment_Status]]="Paid",1,0)</f>
        <v>0</v>
      </c>
      <c r="P1426" s="72">
        <f>IF(Table157[[#This Row],[Payment_Status]]="Unpaid",1,0)</f>
        <v>1</v>
      </c>
      <c r="Q1426" s="72">
        <f>IF(Table157[[#This Row],[Payment_Status]]="Pending",1,0)</f>
        <v>0</v>
      </c>
      <c r="R1426" s="72" t="s">
        <v>50</v>
      </c>
      <c r="S1426" s="72" t="s">
        <v>30</v>
      </c>
      <c r="T1426" s="76" t="s">
        <v>45</v>
      </c>
    </row>
    <row r="1427" spans="5:20" x14ac:dyDescent="0.3">
      <c r="E1427" s="71" t="s">
        <v>2848</v>
      </c>
      <c r="F1427" s="72" t="s">
        <v>5414</v>
      </c>
      <c r="G1427" s="72" t="s">
        <v>7426</v>
      </c>
      <c r="H1427" s="72" t="s">
        <v>30</v>
      </c>
      <c r="I1427" s="72" t="s">
        <v>8027</v>
      </c>
      <c r="J1427" s="72" t="s">
        <v>8022</v>
      </c>
      <c r="K1427" s="72">
        <v>3332.9</v>
      </c>
      <c r="L1427" s="75">
        <v>45799</v>
      </c>
      <c r="M1427" s="72" t="str">
        <f>TEXT(Table157[[#This Row],[Billing_Date]],"YYYY")</f>
        <v>2025</v>
      </c>
      <c r="N1427" s="72" t="s">
        <v>28</v>
      </c>
      <c r="O1427" s="72">
        <f>IF(Table157[[#This Row],[Payment_Status]]="Paid",1,0)</f>
        <v>1</v>
      </c>
      <c r="P1427" s="72">
        <f>IF(Table157[[#This Row],[Payment_Status]]="Unpaid",1,0)</f>
        <v>0</v>
      </c>
      <c r="Q1427" s="72">
        <f>IF(Table157[[#This Row],[Payment_Status]]="Pending",1,0)</f>
        <v>0</v>
      </c>
      <c r="R1427" s="72" t="s">
        <v>43</v>
      </c>
      <c r="S1427" s="72" t="s">
        <v>44</v>
      </c>
      <c r="T1427" s="76" t="s">
        <v>85</v>
      </c>
    </row>
    <row r="1428" spans="5:20" x14ac:dyDescent="0.3">
      <c r="E1428" s="71" t="s">
        <v>2850</v>
      </c>
      <c r="F1428" s="72" t="s">
        <v>5415</v>
      </c>
      <c r="G1428" s="72" t="s">
        <v>7427</v>
      </c>
      <c r="H1428" s="72" t="s">
        <v>26</v>
      </c>
      <c r="I1428" s="72" t="s">
        <v>8028</v>
      </c>
      <c r="J1428" s="72" t="s">
        <v>8022</v>
      </c>
      <c r="K1428" s="72">
        <v>1733.31</v>
      </c>
      <c r="L1428" s="75">
        <v>45841</v>
      </c>
      <c r="M1428" s="72" t="str">
        <f>TEXT(Table157[[#This Row],[Billing_Date]],"YYYY")</f>
        <v>2025</v>
      </c>
      <c r="N1428" s="72" t="s">
        <v>49</v>
      </c>
      <c r="O1428" s="72">
        <f>IF(Table157[[#This Row],[Payment_Status]]="Paid",1,0)</f>
        <v>0</v>
      </c>
      <c r="P1428" s="72">
        <f>IF(Table157[[#This Row],[Payment_Status]]="Unpaid",1,0)</f>
        <v>1</v>
      </c>
      <c r="Q1428" s="72">
        <f>IF(Table157[[#This Row],[Payment_Status]]="Pending",1,0)</f>
        <v>0</v>
      </c>
      <c r="R1428" s="72" t="s">
        <v>29</v>
      </c>
      <c r="S1428" s="72" t="s">
        <v>39</v>
      </c>
      <c r="T1428" s="76" t="s">
        <v>31</v>
      </c>
    </row>
    <row r="1429" spans="5:20" x14ac:dyDescent="0.3">
      <c r="E1429" s="71" t="s">
        <v>2852</v>
      </c>
      <c r="F1429" s="72" t="s">
        <v>5416</v>
      </c>
      <c r="G1429" s="72" t="s">
        <v>7428</v>
      </c>
      <c r="H1429" s="72" t="s">
        <v>35</v>
      </c>
      <c r="I1429" s="72" t="s">
        <v>8026</v>
      </c>
      <c r="J1429" s="72" t="s">
        <v>8021</v>
      </c>
      <c r="K1429" s="72">
        <v>231.44</v>
      </c>
      <c r="L1429" s="75">
        <v>45828</v>
      </c>
      <c r="M1429" s="72" t="str">
        <f>TEXT(Table157[[#This Row],[Billing_Date]],"YYYY")</f>
        <v>2025</v>
      </c>
      <c r="N1429" s="72" t="s">
        <v>28</v>
      </c>
      <c r="O1429" s="72">
        <f>IF(Table157[[#This Row],[Payment_Status]]="Paid",1,0)</f>
        <v>1</v>
      </c>
      <c r="P1429" s="72">
        <f>IF(Table157[[#This Row],[Payment_Status]]="Unpaid",1,0)</f>
        <v>0</v>
      </c>
      <c r="Q1429" s="72">
        <f>IF(Table157[[#This Row],[Payment_Status]]="Pending",1,0)</f>
        <v>0</v>
      </c>
      <c r="R1429" s="72" t="s">
        <v>58</v>
      </c>
      <c r="S1429" s="72" t="s">
        <v>30</v>
      </c>
      <c r="T1429" s="76" t="s">
        <v>85</v>
      </c>
    </row>
    <row r="1430" spans="5:20" x14ac:dyDescent="0.3">
      <c r="E1430" s="71" t="s">
        <v>2854</v>
      </c>
      <c r="F1430" s="72" t="s">
        <v>5417</v>
      </c>
      <c r="G1430" s="72" t="s">
        <v>7429</v>
      </c>
      <c r="H1430" s="72" t="s">
        <v>26</v>
      </c>
      <c r="I1430" s="72" t="s">
        <v>8026</v>
      </c>
      <c r="J1430" s="72" t="s">
        <v>8021</v>
      </c>
      <c r="K1430" s="72">
        <v>759.1</v>
      </c>
      <c r="L1430" s="75">
        <v>45676</v>
      </c>
      <c r="M1430" s="72" t="str">
        <f>TEXT(Table157[[#This Row],[Billing_Date]],"YYYY")</f>
        <v>2025</v>
      </c>
      <c r="N1430" s="72" t="s">
        <v>28</v>
      </c>
      <c r="O1430" s="72">
        <f>IF(Table157[[#This Row],[Payment_Status]]="Paid",1,0)</f>
        <v>1</v>
      </c>
      <c r="P1430" s="72">
        <f>IF(Table157[[#This Row],[Payment_Status]]="Unpaid",1,0)</f>
        <v>0</v>
      </c>
      <c r="Q1430" s="72">
        <f>IF(Table157[[#This Row],[Payment_Status]]="Pending",1,0)</f>
        <v>0</v>
      </c>
      <c r="R1430" s="72" t="s">
        <v>50</v>
      </c>
      <c r="S1430" s="72" t="s">
        <v>39</v>
      </c>
      <c r="T1430" s="76" t="s">
        <v>63</v>
      </c>
    </row>
    <row r="1431" spans="5:20" x14ac:dyDescent="0.3">
      <c r="E1431" s="71" t="s">
        <v>2856</v>
      </c>
      <c r="F1431" s="72" t="s">
        <v>5418</v>
      </c>
      <c r="G1431" s="72" t="s">
        <v>7430</v>
      </c>
      <c r="H1431" s="72" t="s">
        <v>30</v>
      </c>
      <c r="I1431" s="72" t="s">
        <v>8031</v>
      </c>
      <c r="J1431" s="72" t="s">
        <v>8024</v>
      </c>
      <c r="K1431" s="72">
        <v>2595.35</v>
      </c>
      <c r="L1431" s="75">
        <v>45639</v>
      </c>
      <c r="M1431" s="72" t="str">
        <f>TEXT(Table157[[#This Row],[Billing_Date]],"YYYY")</f>
        <v>2024</v>
      </c>
      <c r="N1431" s="72" t="s">
        <v>49</v>
      </c>
      <c r="O1431" s="72">
        <f>IF(Table157[[#This Row],[Payment_Status]]="Paid",1,0)</f>
        <v>0</v>
      </c>
      <c r="P1431" s="72">
        <f>IF(Table157[[#This Row],[Payment_Status]]="Unpaid",1,0)</f>
        <v>1</v>
      </c>
      <c r="Q1431" s="72">
        <f>IF(Table157[[#This Row],[Payment_Status]]="Pending",1,0)</f>
        <v>0</v>
      </c>
      <c r="R1431" s="72" t="s">
        <v>38</v>
      </c>
      <c r="S1431" s="72" t="s">
        <v>39</v>
      </c>
      <c r="T1431" s="76" t="s">
        <v>45</v>
      </c>
    </row>
    <row r="1432" spans="5:20" x14ac:dyDescent="0.3">
      <c r="E1432" s="71" t="s">
        <v>3464</v>
      </c>
      <c r="F1432" s="72" t="s">
        <v>5419</v>
      </c>
      <c r="G1432" s="72" t="s">
        <v>7431</v>
      </c>
      <c r="H1432" s="72" t="s">
        <v>30</v>
      </c>
      <c r="I1432" s="72" t="s">
        <v>8027</v>
      </c>
      <c r="J1432" s="72" t="s">
        <v>8022</v>
      </c>
      <c r="K1432" s="72">
        <v>705.3</v>
      </c>
      <c r="L1432" s="75">
        <v>45604</v>
      </c>
      <c r="M1432" s="72" t="str">
        <f>TEXT(Table157[[#This Row],[Billing_Date]],"YYYY")</f>
        <v>2024</v>
      </c>
      <c r="N1432" s="72" t="s">
        <v>37</v>
      </c>
      <c r="O1432" s="72">
        <f>IF(Table157[[#This Row],[Payment_Status]]="Paid",1,0)</f>
        <v>0</v>
      </c>
      <c r="P1432" s="72">
        <f>IF(Table157[[#This Row],[Payment_Status]]="Unpaid",1,0)</f>
        <v>0</v>
      </c>
      <c r="Q1432" s="72">
        <f>IF(Table157[[#This Row],[Payment_Status]]="Pending",1,0)</f>
        <v>1</v>
      </c>
      <c r="R1432" s="72" t="s">
        <v>29</v>
      </c>
      <c r="S1432" s="72" t="s">
        <v>44</v>
      </c>
      <c r="T1432" s="76" t="s">
        <v>31</v>
      </c>
    </row>
    <row r="1433" spans="5:20" x14ac:dyDescent="0.3">
      <c r="E1433" s="71" t="s">
        <v>2860</v>
      </c>
      <c r="F1433" s="72" t="s">
        <v>5420</v>
      </c>
      <c r="G1433" s="72" t="s">
        <v>7432</v>
      </c>
      <c r="H1433" s="72" t="s">
        <v>35</v>
      </c>
      <c r="I1433" s="72" t="s">
        <v>8027</v>
      </c>
      <c r="J1433" s="72" t="s">
        <v>8022</v>
      </c>
      <c r="K1433" s="72">
        <v>1646.54</v>
      </c>
      <c r="L1433" s="75">
        <v>45800</v>
      </c>
      <c r="M1433" s="72" t="str">
        <f>TEXT(Table157[[#This Row],[Billing_Date]],"YYYY")</f>
        <v>2025</v>
      </c>
      <c r="N1433" s="72" t="s">
        <v>28</v>
      </c>
      <c r="O1433" s="72">
        <f>IF(Table157[[#This Row],[Payment_Status]]="Paid",1,0)</f>
        <v>1</v>
      </c>
      <c r="P1433" s="72">
        <f>IF(Table157[[#This Row],[Payment_Status]]="Unpaid",1,0)</f>
        <v>0</v>
      </c>
      <c r="Q1433" s="72">
        <f>IF(Table157[[#This Row],[Payment_Status]]="Pending",1,0)</f>
        <v>0</v>
      </c>
      <c r="R1433" s="72" t="s">
        <v>43</v>
      </c>
      <c r="S1433" s="72" t="s">
        <v>44</v>
      </c>
      <c r="T1433" s="76" t="s">
        <v>45</v>
      </c>
    </row>
    <row r="1434" spans="5:20" x14ac:dyDescent="0.3">
      <c r="E1434" s="71" t="s">
        <v>2862</v>
      </c>
      <c r="F1434" s="72" t="s">
        <v>5421</v>
      </c>
      <c r="G1434" s="72" t="s">
        <v>7433</v>
      </c>
      <c r="H1434" s="72" t="s">
        <v>35</v>
      </c>
      <c r="I1434" s="72" t="s">
        <v>8028</v>
      </c>
      <c r="J1434" s="72" t="s">
        <v>8022</v>
      </c>
      <c r="K1434" s="72">
        <v>1255.18</v>
      </c>
      <c r="L1434" s="75">
        <v>45764</v>
      </c>
      <c r="M1434" s="72" t="str">
        <f>TEXT(Table157[[#This Row],[Billing_Date]],"YYYY")</f>
        <v>2025</v>
      </c>
      <c r="N1434" s="72" t="s">
        <v>49</v>
      </c>
      <c r="O1434" s="72">
        <f>IF(Table157[[#This Row],[Payment_Status]]="Paid",1,0)</f>
        <v>0</v>
      </c>
      <c r="P1434" s="72">
        <f>IF(Table157[[#This Row],[Payment_Status]]="Unpaid",1,0)</f>
        <v>1</v>
      </c>
      <c r="Q1434" s="72">
        <f>IF(Table157[[#This Row],[Payment_Status]]="Pending",1,0)</f>
        <v>0</v>
      </c>
      <c r="R1434" s="72" t="s">
        <v>38</v>
      </c>
      <c r="S1434" s="72" t="s">
        <v>39</v>
      </c>
      <c r="T1434" s="76" t="s">
        <v>31</v>
      </c>
    </row>
    <row r="1435" spans="5:20" x14ac:dyDescent="0.3">
      <c r="E1435" s="71" t="s">
        <v>2864</v>
      </c>
      <c r="F1435" s="72" t="s">
        <v>5422</v>
      </c>
      <c r="G1435" s="72" t="s">
        <v>7434</v>
      </c>
      <c r="H1435" s="72" t="s">
        <v>26</v>
      </c>
      <c r="I1435" s="72" t="s">
        <v>8026</v>
      </c>
      <c r="J1435" s="72" t="s">
        <v>8021</v>
      </c>
      <c r="K1435" s="72">
        <v>1525.33</v>
      </c>
      <c r="L1435" s="75">
        <v>45855</v>
      </c>
      <c r="M1435" s="72" t="str">
        <f>TEXT(Table157[[#This Row],[Billing_Date]],"YYYY")</f>
        <v>2025</v>
      </c>
      <c r="N1435" s="72" t="s">
        <v>49</v>
      </c>
      <c r="O1435" s="72">
        <f>IF(Table157[[#This Row],[Payment_Status]]="Paid",1,0)</f>
        <v>0</v>
      </c>
      <c r="P1435" s="72">
        <f>IF(Table157[[#This Row],[Payment_Status]]="Unpaid",1,0)</f>
        <v>1</v>
      </c>
      <c r="Q1435" s="72">
        <f>IF(Table157[[#This Row],[Payment_Status]]="Pending",1,0)</f>
        <v>0</v>
      </c>
      <c r="R1435" s="72" t="s">
        <v>58</v>
      </c>
      <c r="S1435" s="72" t="s">
        <v>39</v>
      </c>
      <c r="T1435" s="76" t="s">
        <v>85</v>
      </c>
    </row>
    <row r="1436" spans="5:20" x14ac:dyDescent="0.3">
      <c r="E1436" s="71" t="s">
        <v>2866</v>
      </c>
      <c r="F1436" s="72" t="s">
        <v>5423</v>
      </c>
      <c r="G1436" s="72" t="s">
        <v>7435</v>
      </c>
      <c r="H1436" s="72" t="s">
        <v>30</v>
      </c>
      <c r="I1436" s="72" t="s">
        <v>8030</v>
      </c>
      <c r="J1436" s="72" t="s">
        <v>8023</v>
      </c>
      <c r="K1436" s="72">
        <v>1526.77</v>
      </c>
      <c r="L1436" s="75">
        <v>45695</v>
      </c>
      <c r="M1436" s="72" t="str">
        <f>TEXT(Table157[[#This Row],[Billing_Date]],"YYYY")</f>
        <v>2025</v>
      </c>
      <c r="N1436" s="72" t="s">
        <v>49</v>
      </c>
      <c r="O1436" s="72">
        <f>IF(Table157[[#This Row],[Payment_Status]]="Paid",1,0)</f>
        <v>0</v>
      </c>
      <c r="P1436" s="72">
        <f>IF(Table157[[#This Row],[Payment_Status]]="Unpaid",1,0)</f>
        <v>1</v>
      </c>
      <c r="Q1436" s="72">
        <f>IF(Table157[[#This Row],[Payment_Status]]="Pending",1,0)</f>
        <v>0</v>
      </c>
      <c r="R1436" s="72" t="s">
        <v>50</v>
      </c>
      <c r="S1436" s="72" t="s">
        <v>39</v>
      </c>
      <c r="T1436" s="76" t="s">
        <v>31</v>
      </c>
    </row>
    <row r="1437" spans="5:20" x14ac:dyDescent="0.3">
      <c r="E1437" s="71" t="s">
        <v>2868</v>
      </c>
      <c r="F1437" s="72" t="s">
        <v>5424</v>
      </c>
      <c r="G1437" s="72" t="s">
        <v>7436</v>
      </c>
      <c r="H1437" s="72" t="s">
        <v>26</v>
      </c>
      <c r="I1437" s="72" t="s">
        <v>8029</v>
      </c>
      <c r="J1437" s="72" t="s">
        <v>8020</v>
      </c>
      <c r="K1437" s="72">
        <v>414.4</v>
      </c>
      <c r="L1437" s="75">
        <v>45780</v>
      </c>
      <c r="M1437" s="72" t="str">
        <f>TEXT(Table157[[#This Row],[Billing_Date]],"YYYY")</f>
        <v>2025</v>
      </c>
      <c r="N1437" s="72" t="s">
        <v>49</v>
      </c>
      <c r="O1437" s="72">
        <f>IF(Table157[[#This Row],[Payment_Status]]="Paid",1,0)</f>
        <v>0</v>
      </c>
      <c r="P1437" s="72">
        <f>IF(Table157[[#This Row],[Payment_Status]]="Unpaid",1,0)</f>
        <v>1</v>
      </c>
      <c r="Q1437" s="72">
        <f>IF(Table157[[#This Row],[Payment_Status]]="Pending",1,0)</f>
        <v>0</v>
      </c>
      <c r="R1437" s="72" t="s">
        <v>58</v>
      </c>
      <c r="S1437" s="72" t="s">
        <v>44</v>
      </c>
      <c r="T1437" s="76" t="s">
        <v>51</v>
      </c>
    </row>
    <row r="1438" spans="5:20" x14ac:dyDescent="0.3">
      <c r="E1438" s="71" t="s">
        <v>2870</v>
      </c>
      <c r="F1438" s="72" t="s">
        <v>5425</v>
      </c>
      <c r="G1438" s="72" t="s">
        <v>7437</v>
      </c>
      <c r="H1438" s="72" t="s">
        <v>35</v>
      </c>
      <c r="I1438" s="72" t="s">
        <v>8026</v>
      </c>
      <c r="J1438" s="72" t="s">
        <v>8021</v>
      </c>
      <c r="K1438" s="72">
        <v>1214.47</v>
      </c>
      <c r="L1438" s="75">
        <v>45843</v>
      </c>
      <c r="M1438" s="72" t="str">
        <f>TEXT(Table157[[#This Row],[Billing_Date]],"YYYY")</f>
        <v>2025</v>
      </c>
      <c r="N1438" s="72" t="s">
        <v>28</v>
      </c>
      <c r="O1438" s="72">
        <f>IF(Table157[[#This Row],[Payment_Status]]="Paid",1,0)</f>
        <v>1</v>
      </c>
      <c r="P1438" s="72">
        <f>IF(Table157[[#This Row],[Payment_Status]]="Unpaid",1,0)</f>
        <v>0</v>
      </c>
      <c r="Q1438" s="72">
        <f>IF(Table157[[#This Row],[Payment_Status]]="Pending",1,0)</f>
        <v>0</v>
      </c>
      <c r="R1438" s="72" t="s">
        <v>29</v>
      </c>
      <c r="S1438" s="72" t="s">
        <v>30</v>
      </c>
      <c r="T1438" s="76" t="s">
        <v>63</v>
      </c>
    </row>
    <row r="1439" spans="5:20" x14ac:dyDescent="0.3">
      <c r="E1439" s="71" t="s">
        <v>2872</v>
      </c>
      <c r="F1439" s="72" t="s">
        <v>5426</v>
      </c>
      <c r="G1439" s="72" t="s">
        <v>7438</v>
      </c>
      <c r="H1439" s="72" t="s">
        <v>30</v>
      </c>
      <c r="I1439" s="72" t="s">
        <v>8027</v>
      </c>
      <c r="J1439" s="72" t="s">
        <v>8022</v>
      </c>
      <c r="K1439" s="72">
        <v>1482.64</v>
      </c>
      <c r="L1439" s="75">
        <v>45790</v>
      </c>
      <c r="M1439" s="72" t="str">
        <f>TEXT(Table157[[#This Row],[Billing_Date]],"YYYY")</f>
        <v>2025</v>
      </c>
      <c r="N1439" s="72" t="s">
        <v>37</v>
      </c>
      <c r="O1439" s="72">
        <f>IF(Table157[[#This Row],[Payment_Status]]="Paid",1,0)</f>
        <v>0</v>
      </c>
      <c r="P1439" s="72">
        <f>IF(Table157[[#This Row],[Payment_Status]]="Unpaid",1,0)</f>
        <v>0</v>
      </c>
      <c r="Q1439" s="72">
        <f>IF(Table157[[#This Row],[Payment_Status]]="Pending",1,0)</f>
        <v>1</v>
      </c>
      <c r="R1439" s="72" t="s">
        <v>50</v>
      </c>
      <c r="S1439" s="72" t="s">
        <v>44</v>
      </c>
      <c r="T1439" s="76" t="s">
        <v>45</v>
      </c>
    </row>
    <row r="1440" spans="5:20" x14ac:dyDescent="0.3">
      <c r="E1440" s="71" t="s">
        <v>2874</v>
      </c>
      <c r="F1440" s="72" t="s">
        <v>5427</v>
      </c>
      <c r="G1440" s="72" t="s">
        <v>7439</v>
      </c>
      <c r="H1440" s="72" t="s">
        <v>26</v>
      </c>
      <c r="I1440" s="72" t="s">
        <v>8026</v>
      </c>
      <c r="J1440" s="72" t="s">
        <v>8021</v>
      </c>
      <c r="K1440" s="72">
        <v>824.96</v>
      </c>
      <c r="L1440" s="75">
        <v>45854</v>
      </c>
      <c r="M1440" s="72" t="str">
        <f>TEXT(Table157[[#This Row],[Billing_Date]],"YYYY")</f>
        <v>2025</v>
      </c>
      <c r="N1440" s="72" t="s">
        <v>37</v>
      </c>
      <c r="O1440" s="72">
        <f>IF(Table157[[#This Row],[Payment_Status]]="Paid",1,0)</f>
        <v>0</v>
      </c>
      <c r="P1440" s="72">
        <f>IF(Table157[[#This Row],[Payment_Status]]="Unpaid",1,0)</f>
        <v>0</v>
      </c>
      <c r="Q1440" s="72">
        <f>IF(Table157[[#This Row],[Payment_Status]]="Pending",1,0)</f>
        <v>1</v>
      </c>
      <c r="R1440" s="72" t="s">
        <v>29</v>
      </c>
      <c r="S1440" s="72" t="s">
        <v>39</v>
      </c>
      <c r="T1440" s="76" t="s">
        <v>51</v>
      </c>
    </row>
    <row r="1441" spans="5:20" x14ac:dyDescent="0.3">
      <c r="E1441" s="71" t="s">
        <v>2876</v>
      </c>
      <c r="F1441" s="72" t="s">
        <v>5428</v>
      </c>
      <c r="G1441" s="72" t="s">
        <v>7440</v>
      </c>
      <c r="H1441" s="72" t="s">
        <v>26</v>
      </c>
      <c r="I1441" s="72" t="s">
        <v>8031</v>
      </c>
      <c r="J1441" s="72" t="s">
        <v>8024</v>
      </c>
      <c r="K1441" s="72">
        <v>1760.28</v>
      </c>
      <c r="L1441" s="75">
        <v>45656</v>
      </c>
      <c r="M1441" s="72" t="str">
        <f>TEXT(Table157[[#This Row],[Billing_Date]],"YYYY")</f>
        <v>2024</v>
      </c>
      <c r="N1441" s="72" t="s">
        <v>28</v>
      </c>
      <c r="O1441" s="72">
        <f>IF(Table157[[#This Row],[Payment_Status]]="Paid",1,0)</f>
        <v>1</v>
      </c>
      <c r="P1441" s="72">
        <f>IF(Table157[[#This Row],[Payment_Status]]="Unpaid",1,0)</f>
        <v>0</v>
      </c>
      <c r="Q1441" s="72">
        <f>IF(Table157[[#This Row],[Payment_Status]]="Pending",1,0)</f>
        <v>0</v>
      </c>
      <c r="R1441" s="72" t="s">
        <v>29</v>
      </c>
      <c r="S1441" s="72" t="s">
        <v>39</v>
      </c>
      <c r="T1441" s="76" t="s">
        <v>31</v>
      </c>
    </row>
    <row r="1442" spans="5:20" x14ac:dyDescent="0.3">
      <c r="E1442" s="71" t="s">
        <v>2878</v>
      </c>
      <c r="F1442" s="72" t="s">
        <v>5429</v>
      </c>
      <c r="G1442" s="72" t="s">
        <v>7441</v>
      </c>
      <c r="H1442" s="72" t="s">
        <v>35</v>
      </c>
      <c r="I1442" s="72" t="s">
        <v>8027</v>
      </c>
      <c r="J1442" s="72" t="s">
        <v>8022</v>
      </c>
      <c r="K1442" s="72">
        <v>510.88</v>
      </c>
      <c r="L1442" s="75">
        <v>45812</v>
      </c>
      <c r="M1442" s="72" t="str">
        <f>TEXT(Table157[[#This Row],[Billing_Date]],"YYYY")</f>
        <v>2025</v>
      </c>
      <c r="N1442" s="72" t="s">
        <v>37</v>
      </c>
      <c r="O1442" s="72">
        <f>IF(Table157[[#This Row],[Payment_Status]]="Paid",1,0)</f>
        <v>0</v>
      </c>
      <c r="P1442" s="72">
        <f>IF(Table157[[#This Row],[Payment_Status]]="Unpaid",1,0)</f>
        <v>0</v>
      </c>
      <c r="Q1442" s="72">
        <f>IF(Table157[[#This Row],[Payment_Status]]="Pending",1,0)</f>
        <v>1</v>
      </c>
      <c r="R1442" s="72" t="s">
        <v>43</v>
      </c>
      <c r="S1442" s="72" t="s">
        <v>39</v>
      </c>
      <c r="T1442" s="76" t="s">
        <v>63</v>
      </c>
    </row>
    <row r="1443" spans="5:20" x14ac:dyDescent="0.3">
      <c r="E1443" s="71" t="s">
        <v>3791</v>
      </c>
      <c r="F1443" s="72" t="s">
        <v>5430</v>
      </c>
      <c r="G1443" s="72" t="s">
        <v>7442</v>
      </c>
      <c r="H1443" s="72" t="s">
        <v>35</v>
      </c>
      <c r="I1443" s="72" t="s">
        <v>8031</v>
      </c>
      <c r="J1443" s="72" t="s">
        <v>8024</v>
      </c>
      <c r="K1443" s="72">
        <v>984.26</v>
      </c>
      <c r="L1443" s="75">
        <v>45721</v>
      </c>
      <c r="M1443" s="72" t="str">
        <f>TEXT(Table157[[#This Row],[Billing_Date]],"YYYY")</f>
        <v>2025</v>
      </c>
      <c r="N1443" s="72" t="s">
        <v>28</v>
      </c>
      <c r="O1443" s="72">
        <f>IF(Table157[[#This Row],[Payment_Status]]="Paid",1,0)</f>
        <v>1</v>
      </c>
      <c r="P1443" s="72">
        <f>IF(Table157[[#This Row],[Payment_Status]]="Unpaid",1,0)</f>
        <v>0</v>
      </c>
      <c r="Q1443" s="72">
        <f>IF(Table157[[#This Row],[Payment_Status]]="Pending",1,0)</f>
        <v>0</v>
      </c>
      <c r="R1443" s="72" t="s">
        <v>58</v>
      </c>
      <c r="S1443" s="72" t="s">
        <v>44</v>
      </c>
      <c r="T1443" s="76" t="s">
        <v>31</v>
      </c>
    </row>
    <row r="1444" spans="5:20" x14ac:dyDescent="0.3">
      <c r="E1444" s="71" t="s">
        <v>726</v>
      </c>
      <c r="F1444" s="72" t="s">
        <v>5431</v>
      </c>
      <c r="G1444" s="72" t="s">
        <v>7443</v>
      </c>
      <c r="H1444" s="72" t="s">
        <v>30</v>
      </c>
      <c r="I1444" s="72" t="s">
        <v>8028</v>
      </c>
      <c r="J1444" s="72" t="s">
        <v>8022</v>
      </c>
      <c r="K1444" s="72">
        <v>1842.1</v>
      </c>
      <c r="L1444" s="75">
        <v>45798</v>
      </c>
      <c r="M1444" s="72" t="str">
        <f>TEXT(Table157[[#This Row],[Billing_Date]],"YYYY")</f>
        <v>2025</v>
      </c>
      <c r="N1444" s="72" t="s">
        <v>37</v>
      </c>
      <c r="O1444" s="72">
        <f>IF(Table157[[#This Row],[Payment_Status]]="Paid",1,0)</f>
        <v>0</v>
      </c>
      <c r="P1444" s="72">
        <f>IF(Table157[[#This Row],[Payment_Status]]="Unpaid",1,0)</f>
        <v>0</v>
      </c>
      <c r="Q1444" s="72">
        <f>IF(Table157[[#This Row],[Payment_Status]]="Pending",1,0)</f>
        <v>1</v>
      </c>
      <c r="R1444" s="72" t="s">
        <v>43</v>
      </c>
      <c r="S1444" s="72" t="s">
        <v>30</v>
      </c>
      <c r="T1444" s="76" t="s">
        <v>31</v>
      </c>
    </row>
    <row r="1445" spans="5:20" x14ac:dyDescent="0.3">
      <c r="E1445" s="71" t="s">
        <v>2884</v>
      </c>
      <c r="F1445" s="72" t="s">
        <v>5432</v>
      </c>
      <c r="G1445" s="72" t="s">
        <v>7444</v>
      </c>
      <c r="H1445" s="72" t="s">
        <v>35</v>
      </c>
      <c r="I1445" s="72" t="s">
        <v>8026</v>
      </c>
      <c r="J1445" s="72" t="s">
        <v>8021</v>
      </c>
      <c r="K1445" s="72">
        <v>1921.15</v>
      </c>
      <c r="L1445" s="75">
        <v>45848</v>
      </c>
      <c r="M1445" s="72" t="str">
        <f>TEXT(Table157[[#This Row],[Billing_Date]],"YYYY")</f>
        <v>2025</v>
      </c>
      <c r="N1445" s="72" t="s">
        <v>28</v>
      </c>
      <c r="O1445" s="72">
        <f>IF(Table157[[#This Row],[Payment_Status]]="Paid",1,0)</f>
        <v>1</v>
      </c>
      <c r="P1445" s="72">
        <f>IF(Table157[[#This Row],[Payment_Status]]="Unpaid",1,0)</f>
        <v>0</v>
      </c>
      <c r="Q1445" s="72">
        <f>IF(Table157[[#This Row],[Payment_Status]]="Pending",1,0)</f>
        <v>0</v>
      </c>
      <c r="R1445" s="72" t="s">
        <v>38</v>
      </c>
      <c r="S1445" s="72" t="s">
        <v>39</v>
      </c>
      <c r="T1445" s="76" t="s">
        <v>63</v>
      </c>
    </row>
    <row r="1446" spans="5:20" x14ac:dyDescent="0.3">
      <c r="E1446" s="71" t="s">
        <v>3208</v>
      </c>
      <c r="F1446" s="72" t="s">
        <v>5433</v>
      </c>
      <c r="G1446" s="72" t="s">
        <v>7445</v>
      </c>
      <c r="H1446" s="72" t="s">
        <v>30</v>
      </c>
      <c r="I1446" s="72" t="s">
        <v>8030</v>
      </c>
      <c r="J1446" s="72" t="s">
        <v>8023</v>
      </c>
      <c r="K1446" s="72">
        <v>1614.15</v>
      </c>
      <c r="L1446" s="75">
        <v>45741</v>
      </c>
      <c r="M1446" s="72" t="str">
        <f>TEXT(Table157[[#This Row],[Billing_Date]],"YYYY")</f>
        <v>2025</v>
      </c>
      <c r="N1446" s="72" t="s">
        <v>28</v>
      </c>
      <c r="O1446" s="72">
        <f>IF(Table157[[#This Row],[Payment_Status]]="Paid",1,0)</f>
        <v>1</v>
      </c>
      <c r="P1446" s="72">
        <f>IF(Table157[[#This Row],[Payment_Status]]="Unpaid",1,0)</f>
        <v>0</v>
      </c>
      <c r="Q1446" s="72">
        <f>IF(Table157[[#This Row],[Payment_Status]]="Pending",1,0)</f>
        <v>0</v>
      </c>
      <c r="R1446" s="72" t="s">
        <v>38</v>
      </c>
      <c r="S1446" s="72" t="s">
        <v>30</v>
      </c>
      <c r="T1446" s="76" t="s">
        <v>63</v>
      </c>
    </row>
    <row r="1447" spans="5:20" x14ac:dyDescent="0.3">
      <c r="E1447" s="71" t="s">
        <v>2888</v>
      </c>
      <c r="F1447" s="72" t="s">
        <v>5434</v>
      </c>
      <c r="G1447" s="72" t="s">
        <v>7446</v>
      </c>
      <c r="H1447" s="72" t="s">
        <v>30</v>
      </c>
      <c r="I1447" s="72" t="s">
        <v>8025</v>
      </c>
      <c r="J1447" s="72" t="s">
        <v>8020</v>
      </c>
      <c r="K1447" s="72">
        <v>2394.9299999999998</v>
      </c>
      <c r="L1447" s="75">
        <v>45652</v>
      </c>
      <c r="M1447" s="72" t="str">
        <f>TEXT(Table157[[#This Row],[Billing_Date]],"YYYY")</f>
        <v>2024</v>
      </c>
      <c r="N1447" s="72" t="s">
        <v>37</v>
      </c>
      <c r="O1447" s="72">
        <f>IF(Table157[[#This Row],[Payment_Status]]="Paid",1,0)</f>
        <v>0</v>
      </c>
      <c r="P1447" s="72">
        <f>IF(Table157[[#This Row],[Payment_Status]]="Unpaid",1,0)</f>
        <v>0</v>
      </c>
      <c r="Q1447" s="72">
        <f>IF(Table157[[#This Row],[Payment_Status]]="Pending",1,0)</f>
        <v>1</v>
      </c>
      <c r="R1447" s="72" t="s">
        <v>50</v>
      </c>
      <c r="S1447" s="72" t="s">
        <v>30</v>
      </c>
      <c r="T1447" s="76" t="s">
        <v>31</v>
      </c>
    </row>
    <row r="1448" spans="5:20" x14ac:dyDescent="0.3">
      <c r="E1448" s="71" t="s">
        <v>570</v>
      </c>
      <c r="F1448" s="72" t="s">
        <v>5435</v>
      </c>
      <c r="G1448" s="72" t="s">
        <v>7447</v>
      </c>
      <c r="H1448" s="72" t="s">
        <v>35</v>
      </c>
      <c r="I1448" s="72" t="s">
        <v>8031</v>
      </c>
      <c r="J1448" s="72" t="s">
        <v>8024</v>
      </c>
      <c r="K1448" s="72">
        <v>1138.8399999999999</v>
      </c>
      <c r="L1448" s="75">
        <v>45589</v>
      </c>
      <c r="M1448" s="72" t="str">
        <f>TEXT(Table157[[#This Row],[Billing_Date]],"YYYY")</f>
        <v>2024</v>
      </c>
      <c r="N1448" s="72" t="s">
        <v>49</v>
      </c>
      <c r="O1448" s="72">
        <f>IF(Table157[[#This Row],[Payment_Status]]="Paid",1,0)</f>
        <v>0</v>
      </c>
      <c r="P1448" s="72">
        <f>IF(Table157[[#This Row],[Payment_Status]]="Unpaid",1,0)</f>
        <v>1</v>
      </c>
      <c r="Q1448" s="72">
        <f>IF(Table157[[#This Row],[Payment_Status]]="Pending",1,0)</f>
        <v>0</v>
      </c>
      <c r="R1448" s="72" t="s">
        <v>50</v>
      </c>
      <c r="S1448" s="72" t="s">
        <v>44</v>
      </c>
      <c r="T1448" s="76" t="s">
        <v>63</v>
      </c>
    </row>
    <row r="1449" spans="5:20" x14ac:dyDescent="0.3">
      <c r="E1449" s="71" t="s">
        <v>2892</v>
      </c>
      <c r="F1449" s="72" t="s">
        <v>5436</v>
      </c>
      <c r="G1449" s="72" t="s">
        <v>7448</v>
      </c>
      <c r="H1449" s="72" t="s">
        <v>26</v>
      </c>
      <c r="I1449" s="72" t="s">
        <v>8026</v>
      </c>
      <c r="J1449" s="72" t="s">
        <v>8021</v>
      </c>
      <c r="K1449" s="72">
        <v>1839.59</v>
      </c>
      <c r="L1449" s="75">
        <v>45539</v>
      </c>
      <c r="M1449" s="72" t="str">
        <f>TEXT(Table157[[#This Row],[Billing_Date]],"YYYY")</f>
        <v>2024</v>
      </c>
      <c r="N1449" s="72" t="s">
        <v>49</v>
      </c>
      <c r="O1449" s="72">
        <f>IF(Table157[[#This Row],[Payment_Status]]="Paid",1,0)</f>
        <v>0</v>
      </c>
      <c r="P1449" s="72">
        <f>IF(Table157[[#This Row],[Payment_Status]]="Unpaid",1,0)</f>
        <v>1</v>
      </c>
      <c r="Q1449" s="72">
        <f>IF(Table157[[#This Row],[Payment_Status]]="Pending",1,0)</f>
        <v>0</v>
      </c>
      <c r="R1449" s="72" t="s">
        <v>38</v>
      </c>
      <c r="S1449" s="72" t="s">
        <v>39</v>
      </c>
      <c r="T1449" s="76" t="s">
        <v>63</v>
      </c>
    </row>
    <row r="1450" spans="5:20" x14ac:dyDescent="0.3">
      <c r="E1450" s="71" t="s">
        <v>2894</v>
      </c>
      <c r="F1450" s="72" t="s">
        <v>5437</v>
      </c>
      <c r="G1450" s="72" t="s">
        <v>7449</v>
      </c>
      <c r="H1450" s="72" t="s">
        <v>35</v>
      </c>
      <c r="I1450" s="72" t="s">
        <v>8030</v>
      </c>
      <c r="J1450" s="72" t="s">
        <v>8023</v>
      </c>
      <c r="K1450" s="72">
        <v>113.08</v>
      </c>
      <c r="L1450" s="75">
        <v>45731</v>
      </c>
      <c r="M1450" s="72" t="str">
        <f>TEXT(Table157[[#This Row],[Billing_Date]],"YYYY")</f>
        <v>2025</v>
      </c>
      <c r="N1450" s="72" t="s">
        <v>49</v>
      </c>
      <c r="O1450" s="72">
        <f>IF(Table157[[#This Row],[Payment_Status]]="Paid",1,0)</f>
        <v>0</v>
      </c>
      <c r="P1450" s="72">
        <f>IF(Table157[[#This Row],[Payment_Status]]="Unpaid",1,0)</f>
        <v>1</v>
      </c>
      <c r="Q1450" s="72">
        <f>IF(Table157[[#This Row],[Payment_Status]]="Pending",1,0)</f>
        <v>0</v>
      </c>
      <c r="R1450" s="72" t="s">
        <v>50</v>
      </c>
      <c r="S1450" s="72" t="s">
        <v>39</v>
      </c>
      <c r="T1450" s="76" t="s">
        <v>51</v>
      </c>
    </row>
    <row r="1451" spans="5:20" x14ac:dyDescent="0.3">
      <c r="E1451" s="71" t="s">
        <v>2896</v>
      </c>
      <c r="F1451" s="72" t="s">
        <v>5438</v>
      </c>
      <c r="G1451" s="72" t="s">
        <v>7450</v>
      </c>
      <c r="H1451" s="72" t="s">
        <v>30</v>
      </c>
      <c r="I1451" s="72" t="s">
        <v>8026</v>
      </c>
      <c r="J1451" s="72" t="s">
        <v>8021</v>
      </c>
      <c r="K1451" s="72">
        <v>2478.85</v>
      </c>
      <c r="L1451" s="75">
        <v>45818</v>
      </c>
      <c r="M1451" s="72" t="str">
        <f>TEXT(Table157[[#This Row],[Billing_Date]],"YYYY")</f>
        <v>2025</v>
      </c>
      <c r="N1451" s="72" t="s">
        <v>49</v>
      </c>
      <c r="O1451" s="72">
        <f>IF(Table157[[#This Row],[Payment_Status]]="Paid",1,0)</f>
        <v>0</v>
      </c>
      <c r="P1451" s="72">
        <f>IF(Table157[[#This Row],[Payment_Status]]="Unpaid",1,0)</f>
        <v>1</v>
      </c>
      <c r="Q1451" s="72">
        <f>IF(Table157[[#This Row],[Payment_Status]]="Pending",1,0)</f>
        <v>0</v>
      </c>
      <c r="R1451" s="72" t="s">
        <v>50</v>
      </c>
      <c r="S1451" s="72" t="s">
        <v>30</v>
      </c>
      <c r="T1451" s="76" t="s">
        <v>51</v>
      </c>
    </row>
    <row r="1452" spans="5:20" x14ac:dyDescent="0.3">
      <c r="E1452" s="71" t="s">
        <v>2898</v>
      </c>
      <c r="F1452" s="72" t="s">
        <v>5439</v>
      </c>
      <c r="G1452" s="72" t="s">
        <v>7451</v>
      </c>
      <c r="H1452" s="72" t="s">
        <v>35</v>
      </c>
      <c r="I1452" s="72" t="s">
        <v>8031</v>
      </c>
      <c r="J1452" s="72" t="s">
        <v>8024</v>
      </c>
      <c r="K1452" s="72">
        <v>1296.33</v>
      </c>
      <c r="L1452" s="75">
        <v>45735</v>
      </c>
      <c r="M1452" s="72" t="str">
        <f>TEXT(Table157[[#This Row],[Billing_Date]],"YYYY")</f>
        <v>2025</v>
      </c>
      <c r="N1452" s="72" t="s">
        <v>28</v>
      </c>
      <c r="O1452" s="72">
        <f>IF(Table157[[#This Row],[Payment_Status]]="Paid",1,0)</f>
        <v>1</v>
      </c>
      <c r="P1452" s="72">
        <f>IF(Table157[[#This Row],[Payment_Status]]="Unpaid",1,0)</f>
        <v>0</v>
      </c>
      <c r="Q1452" s="72">
        <f>IF(Table157[[#This Row],[Payment_Status]]="Pending",1,0)</f>
        <v>0</v>
      </c>
      <c r="R1452" s="72" t="s">
        <v>58</v>
      </c>
      <c r="S1452" s="72" t="s">
        <v>30</v>
      </c>
      <c r="T1452" s="76" t="s">
        <v>45</v>
      </c>
    </row>
    <row r="1453" spans="5:20" x14ac:dyDescent="0.3">
      <c r="E1453" s="71" t="s">
        <v>2900</v>
      </c>
      <c r="F1453" s="72" t="s">
        <v>5440</v>
      </c>
      <c r="G1453" s="72" t="s">
        <v>7452</v>
      </c>
      <c r="H1453" s="72" t="s">
        <v>30</v>
      </c>
      <c r="I1453" s="72" t="s">
        <v>8025</v>
      </c>
      <c r="J1453" s="72" t="s">
        <v>8020</v>
      </c>
      <c r="K1453" s="72">
        <v>1192.6099999999999</v>
      </c>
      <c r="L1453" s="75">
        <v>45773</v>
      </c>
      <c r="M1453" s="72" t="str">
        <f>TEXT(Table157[[#This Row],[Billing_Date]],"YYYY")</f>
        <v>2025</v>
      </c>
      <c r="N1453" s="72" t="s">
        <v>37</v>
      </c>
      <c r="O1453" s="72">
        <f>IF(Table157[[#This Row],[Payment_Status]]="Paid",1,0)</f>
        <v>0</v>
      </c>
      <c r="P1453" s="72">
        <f>IF(Table157[[#This Row],[Payment_Status]]="Unpaid",1,0)</f>
        <v>0</v>
      </c>
      <c r="Q1453" s="72">
        <f>IF(Table157[[#This Row],[Payment_Status]]="Pending",1,0)</f>
        <v>1</v>
      </c>
      <c r="R1453" s="72" t="s">
        <v>38</v>
      </c>
      <c r="S1453" s="72" t="s">
        <v>44</v>
      </c>
      <c r="T1453" s="76" t="s">
        <v>85</v>
      </c>
    </row>
    <row r="1454" spans="5:20" x14ac:dyDescent="0.3">
      <c r="E1454" s="71" t="s">
        <v>2902</v>
      </c>
      <c r="F1454" s="72" t="s">
        <v>5441</v>
      </c>
      <c r="G1454" s="72" t="s">
        <v>7453</v>
      </c>
      <c r="H1454" s="72" t="s">
        <v>35</v>
      </c>
      <c r="I1454" s="72" t="s">
        <v>8026</v>
      </c>
      <c r="J1454" s="72" t="s">
        <v>8021</v>
      </c>
      <c r="K1454" s="72">
        <v>2401.08</v>
      </c>
      <c r="L1454" s="75">
        <v>45695</v>
      </c>
      <c r="M1454" s="72" t="str">
        <f>TEXT(Table157[[#This Row],[Billing_Date]],"YYYY")</f>
        <v>2025</v>
      </c>
      <c r="N1454" s="72" t="s">
        <v>28</v>
      </c>
      <c r="O1454" s="72">
        <f>IF(Table157[[#This Row],[Payment_Status]]="Paid",1,0)</f>
        <v>1</v>
      </c>
      <c r="P1454" s="72">
        <f>IF(Table157[[#This Row],[Payment_Status]]="Unpaid",1,0)</f>
        <v>0</v>
      </c>
      <c r="Q1454" s="72">
        <f>IF(Table157[[#This Row],[Payment_Status]]="Pending",1,0)</f>
        <v>0</v>
      </c>
      <c r="R1454" s="72" t="s">
        <v>29</v>
      </c>
      <c r="S1454" s="72" t="s">
        <v>39</v>
      </c>
      <c r="T1454" s="76" t="s">
        <v>45</v>
      </c>
    </row>
    <row r="1455" spans="5:20" x14ac:dyDescent="0.3">
      <c r="E1455" s="71" t="s">
        <v>1987</v>
      </c>
      <c r="F1455" s="72" t="s">
        <v>5442</v>
      </c>
      <c r="G1455" s="72" t="s">
        <v>7454</v>
      </c>
      <c r="H1455" s="72" t="s">
        <v>26</v>
      </c>
      <c r="I1455" s="72" t="s">
        <v>8027</v>
      </c>
      <c r="J1455" s="72" t="s">
        <v>8022</v>
      </c>
      <c r="K1455" s="72">
        <v>1779.47</v>
      </c>
      <c r="L1455" s="75">
        <v>45692</v>
      </c>
      <c r="M1455" s="72" t="str">
        <f>TEXT(Table157[[#This Row],[Billing_Date]],"YYYY")</f>
        <v>2025</v>
      </c>
      <c r="N1455" s="72" t="s">
        <v>49</v>
      </c>
      <c r="O1455" s="72">
        <f>IF(Table157[[#This Row],[Payment_Status]]="Paid",1,0)</f>
        <v>0</v>
      </c>
      <c r="P1455" s="72">
        <f>IF(Table157[[#This Row],[Payment_Status]]="Unpaid",1,0)</f>
        <v>1</v>
      </c>
      <c r="Q1455" s="72">
        <f>IF(Table157[[#This Row],[Payment_Status]]="Pending",1,0)</f>
        <v>0</v>
      </c>
      <c r="R1455" s="72" t="s">
        <v>58</v>
      </c>
      <c r="S1455" s="72" t="s">
        <v>39</v>
      </c>
      <c r="T1455" s="76" t="s">
        <v>51</v>
      </c>
    </row>
    <row r="1456" spans="5:20" x14ac:dyDescent="0.3">
      <c r="E1456" s="71" t="s">
        <v>520</v>
      </c>
      <c r="F1456" s="72" t="s">
        <v>5443</v>
      </c>
      <c r="G1456" s="72" t="s">
        <v>7455</v>
      </c>
      <c r="H1456" s="72" t="s">
        <v>26</v>
      </c>
      <c r="I1456" s="72" t="s">
        <v>8030</v>
      </c>
      <c r="J1456" s="72" t="s">
        <v>8023</v>
      </c>
      <c r="K1456" s="72">
        <v>687.85</v>
      </c>
      <c r="L1456" s="75">
        <v>45846</v>
      </c>
      <c r="M1456" s="72" t="str">
        <f>TEXT(Table157[[#This Row],[Billing_Date]],"YYYY")</f>
        <v>2025</v>
      </c>
      <c r="N1456" s="72" t="s">
        <v>37</v>
      </c>
      <c r="O1456" s="72">
        <f>IF(Table157[[#This Row],[Payment_Status]]="Paid",1,0)</f>
        <v>0</v>
      </c>
      <c r="P1456" s="72">
        <f>IF(Table157[[#This Row],[Payment_Status]]="Unpaid",1,0)</f>
        <v>0</v>
      </c>
      <c r="Q1456" s="72">
        <f>IF(Table157[[#This Row],[Payment_Status]]="Pending",1,0)</f>
        <v>1</v>
      </c>
      <c r="R1456" s="72" t="s">
        <v>50</v>
      </c>
      <c r="S1456" s="72" t="s">
        <v>39</v>
      </c>
      <c r="T1456" s="76" t="s">
        <v>45</v>
      </c>
    </row>
    <row r="1457" spans="5:20" x14ac:dyDescent="0.3">
      <c r="E1457" s="71" t="s">
        <v>2908</v>
      </c>
      <c r="F1457" s="72" t="s">
        <v>5444</v>
      </c>
      <c r="G1457" s="72" t="s">
        <v>7456</v>
      </c>
      <c r="H1457" s="72" t="s">
        <v>30</v>
      </c>
      <c r="I1457" s="72" t="s">
        <v>8026</v>
      </c>
      <c r="J1457" s="72" t="s">
        <v>8021</v>
      </c>
      <c r="K1457" s="72">
        <v>951.71</v>
      </c>
      <c r="L1457" s="75">
        <v>45823</v>
      </c>
      <c r="M1457" s="72" t="str">
        <f>TEXT(Table157[[#This Row],[Billing_Date]],"YYYY")</f>
        <v>2025</v>
      </c>
      <c r="N1457" s="72" t="s">
        <v>49</v>
      </c>
      <c r="O1457" s="72">
        <f>IF(Table157[[#This Row],[Payment_Status]]="Paid",1,0)</f>
        <v>0</v>
      </c>
      <c r="P1457" s="72">
        <f>IF(Table157[[#This Row],[Payment_Status]]="Unpaid",1,0)</f>
        <v>1</v>
      </c>
      <c r="Q1457" s="72">
        <f>IF(Table157[[#This Row],[Payment_Status]]="Pending",1,0)</f>
        <v>0</v>
      </c>
      <c r="R1457" s="72" t="s">
        <v>58</v>
      </c>
      <c r="S1457" s="72" t="s">
        <v>30</v>
      </c>
      <c r="T1457" s="76" t="s">
        <v>31</v>
      </c>
    </row>
    <row r="1458" spans="5:20" x14ac:dyDescent="0.3">
      <c r="E1458" s="71" t="s">
        <v>1823</v>
      </c>
      <c r="F1458" s="72" t="s">
        <v>5445</v>
      </c>
      <c r="G1458" s="72" t="s">
        <v>7457</v>
      </c>
      <c r="H1458" s="72" t="s">
        <v>35</v>
      </c>
      <c r="I1458" s="72" t="s">
        <v>8030</v>
      </c>
      <c r="J1458" s="72" t="s">
        <v>8023</v>
      </c>
      <c r="K1458" s="72">
        <v>1729.61</v>
      </c>
      <c r="L1458" s="75">
        <v>45739</v>
      </c>
      <c r="M1458" s="72" t="str">
        <f>TEXT(Table157[[#This Row],[Billing_Date]],"YYYY")</f>
        <v>2025</v>
      </c>
      <c r="N1458" s="72" t="s">
        <v>49</v>
      </c>
      <c r="O1458" s="72">
        <f>IF(Table157[[#This Row],[Payment_Status]]="Paid",1,0)</f>
        <v>0</v>
      </c>
      <c r="P1458" s="72">
        <f>IF(Table157[[#This Row],[Payment_Status]]="Unpaid",1,0)</f>
        <v>1</v>
      </c>
      <c r="Q1458" s="72">
        <f>IF(Table157[[#This Row],[Payment_Status]]="Pending",1,0)</f>
        <v>0</v>
      </c>
      <c r="R1458" s="72" t="s">
        <v>50</v>
      </c>
      <c r="S1458" s="72" t="s">
        <v>39</v>
      </c>
      <c r="T1458" s="76" t="s">
        <v>45</v>
      </c>
    </row>
    <row r="1459" spans="5:20" x14ac:dyDescent="0.3">
      <c r="E1459" s="71" t="s">
        <v>2912</v>
      </c>
      <c r="F1459" s="72" t="s">
        <v>4450</v>
      </c>
      <c r="G1459" s="72" t="s">
        <v>7458</v>
      </c>
      <c r="H1459" s="72" t="s">
        <v>26</v>
      </c>
      <c r="I1459" s="72" t="s">
        <v>8027</v>
      </c>
      <c r="J1459" s="72" t="s">
        <v>8022</v>
      </c>
      <c r="K1459" s="72">
        <v>2831.82</v>
      </c>
      <c r="L1459" s="75">
        <v>45733</v>
      </c>
      <c r="M1459" s="72" t="str">
        <f>TEXT(Table157[[#This Row],[Billing_Date]],"YYYY")</f>
        <v>2025</v>
      </c>
      <c r="N1459" s="72" t="s">
        <v>28</v>
      </c>
      <c r="O1459" s="72">
        <f>IF(Table157[[#This Row],[Payment_Status]]="Paid",1,0)</f>
        <v>1</v>
      </c>
      <c r="P1459" s="72">
        <f>IF(Table157[[#This Row],[Payment_Status]]="Unpaid",1,0)</f>
        <v>0</v>
      </c>
      <c r="Q1459" s="72">
        <f>IF(Table157[[#This Row],[Payment_Status]]="Pending",1,0)</f>
        <v>0</v>
      </c>
      <c r="R1459" s="72" t="s">
        <v>43</v>
      </c>
      <c r="S1459" s="72" t="s">
        <v>30</v>
      </c>
      <c r="T1459" s="76" t="s">
        <v>51</v>
      </c>
    </row>
    <row r="1460" spans="5:20" x14ac:dyDescent="0.3">
      <c r="E1460" s="71" t="s">
        <v>2915</v>
      </c>
      <c r="F1460" s="72" t="s">
        <v>5447</v>
      </c>
      <c r="G1460" s="72" t="s">
        <v>7460</v>
      </c>
      <c r="H1460" s="72" t="s">
        <v>35</v>
      </c>
      <c r="I1460" s="72" t="s">
        <v>8029</v>
      </c>
      <c r="J1460" s="72" t="s">
        <v>8020</v>
      </c>
      <c r="K1460" s="72">
        <v>101.29</v>
      </c>
      <c r="L1460" s="75">
        <v>45759</v>
      </c>
      <c r="M1460" s="72" t="str">
        <f>TEXT(Table157[[#This Row],[Billing_Date]],"YYYY")</f>
        <v>2025</v>
      </c>
      <c r="N1460" s="72" t="s">
        <v>49</v>
      </c>
      <c r="O1460" s="72">
        <f>IF(Table157[[#This Row],[Payment_Status]]="Paid",1,0)</f>
        <v>0</v>
      </c>
      <c r="P1460" s="72">
        <f>IF(Table157[[#This Row],[Payment_Status]]="Unpaid",1,0)</f>
        <v>1</v>
      </c>
      <c r="Q1460" s="72">
        <f>IF(Table157[[#This Row],[Payment_Status]]="Pending",1,0)</f>
        <v>0</v>
      </c>
      <c r="R1460" s="72" t="s">
        <v>58</v>
      </c>
      <c r="S1460" s="72" t="s">
        <v>39</v>
      </c>
      <c r="T1460" s="76" t="s">
        <v>45</v>
      </c>
    </row>
    <row r="1461" spans="5:20" x14ac:dyDescent="0.3">
      <c r="E1461" s="71" t="s">
        <v>2917</v>
      </c>
      <c r="F1461" s="72" t="s">
        <v>5448</v>
      </c>
      <c r="G1461" s="72" t="s">
        <v>7461</v>
      </c>
      <c r="H1461" s="72" t="s">
        <v>30</v>
      </c>
      <c r="I1461" s="72" t="s">
        <v>8027</v>
      </c>
      <c r="J1461" s="72" t="s">
        <v>8022</v>
      </c>
      <c r="K1461" s="72">
        <v>1112.28</v>
      </c>
      <c r="L1461" s="75">
        <v>45818</v>
      </c>
      <c r="M1461" s="72" t="str">
        <f>TEXT(Table157[[#This Row],[Billing_Date]],"YYYY")</f>
        <v>2025</v>
      </c>
      <c r="N1461" s="72" t="s">
        <v>28</v>
      </c>
      <c r="O1461" s="72">
        <f>IF(Table157[[#This Row],[Payment_Status]]="Paid",1,0)</f>
        <v>1</v>
      </c>
      <c r="P1461" s="72">
        <f>IF(Table157[[#This Row],[Payment_Status]]="Unpaid",1,0)</f>
        <v>0</v>
      </c>
      <c r="Q1461" s="72">
        <f>IF(Table157[[#This Row],[Payment_Status]]="Pending",1,0)</f>
        <v>0</v>
      </c>
      <c r="R1461" s="72" t="s">
        <v>50</v>
      </c>
      <c r="S1461" s="72" t="s">
        <v>30</v>
      </c>
      <c r="T1461" s="76" t="s">
        <v>31</v>
      </c>
    </row>
    <row r="1462" spans="5:20" x14ac:dyDescent="0.3">
      <c r="E1462" s="71" t="s">
        <v>3204</v>
      </c>
      <c r="F1462" s="72" t="s">
        <v>5449</v>
      </c>
      <c r="G1462" s="72" t="s">
        <v>7462</v>
      </c>
      <c r="H1462" s="72" t="s">
        <v>30</v>
      </c>
      <c r="I1462" s="72" t="s">
        <v>8030</v>
      </c>
      <c r="J1462" s="72" t="s">
        <v>8023</v>
      </c>
      <c r="K1462" s="72">
        <v>1616.66</v>
      </c>
      <c r="L1462" s="75">
        <v>45671</v>
      </c>
      <c r="M1462" s="72" t="str">
        <f>TEXT(Table157[[#This Row],[Billing_Date]],"YYYY")</f>
        <v>2025</v>
      </c>
      <c r="N1462" s="72" t="s">
        <v>49</v>
      </c>
      <c r="O1462" s="72">
        <f>IF(Table157[[#This Row],[Payment_Status]]="Paid",1,0)</f>
        <v>0</v>
      </c>
      <c r="P1462" s="72">
        <f>IF(Table157[[#This Row],[Payment_Status]]="Unpaid",1,0)</f>
        <v>1</v>
      </c>
      <c r="Q1462" s="72">
        <f>IF(Table157[[#This Row],[Payment_Status]]="Pending",1,0)</f>
        <v>0</v>
      </c>
      <c r="R1462" s="72" t="s">
        <v>29</v>
      </c>
      <c r="S1462" s="72" t="s">
        <v>44</v>
      </c>
      <c r="T1462" s="76" t="s">
        <v>51</v>
      </c>
    </row>
    <row r="1463" spans="5:20" x14ac:dyDescent="0.3">
      <c r="E1463" s="71" t="s">
        <v>2921</v>
      </c>
      <c r="F1463" s="72" t="s">
        <v>5450</v>
      </c>
      <c r="G1463" s="72" t="s">
        <v>7463</v>
      </c>
      <c r="H1463" s="72" t="s">
        <v>35</v>
      </c>
      <c r="I1463" s="72" t="s">
        <v>8026</v>
      </c>
      <c r="J1463" s="72" t="s">
        <v>8021</v>
      </c>
      <c r="K1463" s="72">
        <v>989.85</v>
      </c>
      <c r="L1463" s="75">
        <v>45805</v>
      </c>
      <c r="M1463" s="72" t="str">
        <f>TEXT(Table157[[#This Row],[Billing_Date]],"YYYY")</f>
        <v>2025</v>
      </c>
      <c r="N1463" s="72" t="s">
        <v>28</v>
      </c>
      <c r="O1463" s="72">
        <f>IF(Table157[[#This Row],[Payment_Status]]="Paid",1,0)</f>
        <v>1</v>
      </c>
      <c r="P1463" s="72">
        <f>IF(Table157[[#This Row],[Payment_Status]]="Unpaid",1,0)</f>
        <v>0</v>
      </c>
      <c r="Q1463" s="72">
        <f>IF(Table157[[#This Row],[Payment_Status]]="Pending",1,0)</f>
        <v>0</v>
      </c>
      <c r="R1463" s="72" t="s">
        <v>43</v>
      </c>
      <c r="S1463" s="72" t="s">
        <v>39</v>
      </c>
      <c r="T1463" s="76" t="s">
        <v>85</v>
      </c>
    </row>
    <row r="1464" spans="5:20" x14ac:dyDescent="0.3">
      <c r="E1464" s="71" t="s">
        <v>2923</v>
      </c>
      <c r="F1464" s="72" t="s">
        <v>5451</v>
      </c>
      <c r="G1464" s="72" t="s">
        <v>7464</v>
      </c>
      <c r="H1464" s="72" t="s">
        <v>26</v>
      </c>
      <c r="I1464" s="72" t="s">
        <v>8028</v>
      </c>
      <c r="J1464" s="72" t="s">
        <v>8022</v>
      </c>
      <c r="K1464" s="72">
        <v>1994.9</v>
      </c>
      <c r="L1464" s="75">
        <v>45851</v>
      </c>
      <c r="M1464" s="72" t="str">
        <f>TEXT(Table157[[#This Row],[Billing_Date]],"YYYY")</f>
        <v>2025</v>
      </c>
      <c r="N1464" s="72" t="s">
        <v>37</v>
      </c>
      <c r="O1464" s="72">
        <f>IF(Table157[[#This Row],[Payment_Status]]="Paid",1,0)</f>
        <v>0</v>
      </c>
      <c r="P1464" s="72">
        <f>IF(Table157[[#This Row],[Payment_Status]]="Unpaid",1,0)</f>
        <v>0</v>
      </c>
      <c r="Q1464" s="72">
        <f>IF(Table157[[#This Row],[Payment_Status]]="Pending",1,0)</f>
        <v>1</v>
      </c>
      <c r="R1464" s="72" t="s">
        <v>43</v>
      </c>
      <c r="S1464" s="72" t="s">
        <v>30</v>
      </c>
      <c r="T1464" s="76" t="s">
        <v>31</v>
      </c>
    </row>
    <row r="1465" spans="5:20" x14ac:dyDescent="0.3">
      <c r="E1465" s="71" t="s">
        <v>3643</v>
      </c>
      <c r="F1465" s="72" t="s">
        <v>5452</v>
      </c>
      <c r="G1465" s="72" t="s">
        <v>7465</v>
      </c>
      <c r="H1465" s="72" t="s">
        <v>35</v>
      </c>
      <c r="I1465" s="72" t="s">
        <v>8031</v>
      </c>
      <c r="J1465" s="72" t="s">
        <v>8024</v>
      </c>
      <c r="K1465" s="72">
        <v>2642.75</v>
      </c>
      <c r="L1465" s="75">
        <v>45805</v>
      </c>
      <c r="M1465" s="72" t="str">
        <f>TEXT(Table157[[#This Row],[Billing_Date]],"YYYY")</f>
        <v>2025</v>
      </c>
      <c r="N1465" s="72" t="s">
        <v>37</v>
      </c>
      <c r="O1465" s="72">
        <f>IF(Table157[[#This Row],[Payment_Status]]="Paid",1,0)</f>
        <v>0</v>
      </c>
      <c r="P1465" s="72">
        <f>IF(Table157[[#This Row],[Payment_Status]]="Unpaid",1,0)</f>
        <v>0</v>
      </c>
      <c r="Q1465" s="72">
        <f>IF(Table157[[#This Row],[Payment_Status]]="Pending",1,0)</f>
        <v>1</v>
      </c>
      <c r="R1465" s="72" t="s">
        <v>29</v>
      </c>
      <c r="S1465" s="72" t="s">
        <v>44</v>
      </c>
      <c r="T1465" s="76" t="s">
        <v>45</v>
      </c>
    </row>
    <row r="1466" spans="5:20" x14ac:dyDescent="0.3">
      <c r="E1466" s="71" t="s">
        <v>2927</v>
      </c>
      <c r="F1466" s="72" t="s">
        <v>5453</v>
      </c>
      <c r="G1466" s="72" t="s">
        <v>7466</v>
      </c>
      <c r="H1466" s="72" t="s">
        <v>30</v>
      </c>
      <c r="I1466" s="72" t="s">
        <v>8030</v>
      </c>
      <c r="J1466" s="72" t="s">
        <v>8023</v>
      </c>
      <c r="K1466" s="72">
        <v>2735.73</v>
      </c>
      <c r="L1466" s="75">
        <v>45838</v>
      </c>
      <c r="M1466" s="72" t="str">
        <f>TEXT(Table157[[#This Row],[Billing_Date]],"YYYY")</f>
        <v>2025</v>
      </c>
      <c r="N1466" s="72" t="s">
        <v>28</v>
      </c>
      <c r="O1466" s="72">
        <f>IF(Table157[[#This Row],[Payment_Status]]="Paid",1,0)</f>
        <v>1</v>
      </c>
      <c r="P1466" s="72">
        <f>IF(Table157[[#This Row],[Payment_Status]]="Unpaid",1,0)</f>
        <v>0</v>
      </c>
      <c r="Q1466" s="72">
        <f>IF(Table157[[#This Row],[Payment_Status]]="Pending",1,0)</f>
        <v>0</v>
      </c>
      <c r="R1466" s="72" t="s">
        <v>38</v>
      </c>
      <c r="S1466" s="72" t="s">
        <v>30</v>
      </c>
      <c r="T1466" s="76" t="s">
        <v>63</v>
      </c>
    </row>
    <row r="1467" spans="5:20" x14ac:dyDescent="0.3">
      <c r="E1467" s="71" t="s">
        <v>2929</v>
      </c>
      <c r="F1467" s="72" t="s">
        <v>5454</v>
      </c>
      <c r="G1467" s="72" t="s">
        <v>7467</v>
      </c>
      <c r="H1467" s="72" t="s">
        <v>35</v>
      </c>
      <c r="I1467" s="72" t="s">
        <v>8029</v>
      </c>
      <c r="J1467" s="72" t="s">
        <v>8020</v>
      </c>
      <c r="K1467" s="72">
        <v>715.43</v>
      </c>
      <c r="L1467" s="75">
        <v>45756</v>
      </c>
      <c r="M1467" s="72" t="str">
        <f>TEXT(Table157[[#This Row],[Billing_Date]],"YYYY")</f>
        <v>2025</v>
      </c>
      <c r="N1467" s="72" t="s">
        <v>49</v>
      </c>
      <c r="O1467" s="72">
        <f>IF(Table157[[#This Row],[Payment_Status]]="Paid",1,0)</f>
        <v>0</v>
      </c>
      <c r="P1467" s="72">
        <f>IF(Table157[[#This Row],[Payment_Status]]="Unpaid",1,0)</f>
        <v>1</v>
      </c>
      <c r="Q1467" s="72">
        <f>IF(Table157[[#This Row],[Payment_Status]]="Pending",1,0)</f>
        <v>0</v>
      </c>
      <c r="R1467" s="72" t="s">
        <v>58</v>
      </c>
      <c r="S1467" s="72" t="s">
        <v>30</v>
      </c>
      <c r="T1467" s="76" t="s">
        <v>45</v>
      </c>
    </row>
    <row r="1468" spans="5:20" x14ac:dyDescent="0.3">
      <c r="E1468" s="71" t="s">
        <v>2931</v>
      </c>
      <c r="F1468" s="72" t="s">
        <v>5455</v>
      </c>
      <c r="G1468" s="72" t="s">
        <v>7468</v>
      </c>
      <c r="H1468" s="72" t="s">
        <v>30</v>
      </c>
      <c r="I1468" s="72" t="s">
        <v>8028</v>
      </c>
      <c r="J1468" s="72" t="s">
        <v>8022</v>
      </c>
      <c r="K1468" s="72">
        <v>3364.91</v>
      </c>
      <c r="L1468" s="75">
        <v>45771</v>
      </c>
      <c r="M1468" s="72" t="str">
        <f>TEXT(Table157[[#This Row],[Billing_Date]],"YYYY")</f>
        <v>2025</v>
      </c>
      <c r="N1468" s="72" t="s">
        <v>28</v>
      </c>
      <c r="O1468" s="72">
        <f>IF(Table157[[#This Row],[Payment_Status]]="Paid",1,0)</f>
        <v>1</v>
      </c>
      <c r="P1468" s="72">
        <f>IF(Table157[[#This Row],[Payment_Status]]="Unpaid",1,0)</f>
        <v>0</v>
      </c>
      <c r="Q1468" s="72">
        <f>IF(Table157[[#This Row],[Payment_Status]]="Pending",1,0)</f>
        <v>0</v>
      </c>
      <c r="R1468" s="72" t="s">
        <v>43</v>
      </c>
      <c r="S1468" s="72" t="s">
        <v>30</v>
      </c>
      <c r="T1468" s="76" t="s">
        <v>31</v>
      </c>
    </row>
    <row r="1469" spans="5:20" x14ac:dyDescent="0.3">
      <c r="E1469" s="71" t="s">
        <v>3709</v>
      </c>
      <c r="F1469" s="72" t="s">
        <v>5456</v>
      </c>
      <c r="G1469" s="72" t="s">
        <v>7469</v>
      </c>
      <c r="H1469" s="72" t="s">
        <v>35</v>
      </c>
      <c r="I1469" s="72" t="s">
        <v>8025</v>
      </c>
      <c r="J1469" s="72" t="s">
        <v>8020</v>
      </c>
      <c r="K1469" s="72">
        <v>1478.29</v>
      </c>
      <c r="L1469" s="75">
        <v>45845</v>
      </c>
      <c r="M1469" s="72" t="str">
        <f>TEXT(Table157[[#This Row],[Billing_Date]],"YYYY")</f>
        <v>2025</v>
      </c>
      <c r="N1469" s="72" t="s">
        <v>37</v>
      </c>
      <c r="O1469" s="72">
        <f>IF(Table157[[#This Row],[Payment_Status]]="Paid",1,0)</f>
        <v>0</v>
      </c>
      <c r="P1469" s="72">
        <f>IF(Table157[[#This Row],[Payment_Status]]="Unpaid",1,0)</f>
        <v>0</v>
      </c>
      <c r="Q1469" s="72">
        <f>IF(Table157[[#This Row],[Payment_Status]]="Pending",1,0)</f>
        <v>1</v>
      </c>
      <c r="R1469" s="72" t="s">
        <v>43</v>
      </c>
      <c r="S1469" s="72" t="s">
        <v>30</v>
      </c>
      <c r="T1469" s="76" t="s">
        <v>85</v>
      </c>
    </row>
    <row r="1470" spans="5:20" x14ac:dyDescent="0.3">
      <c r="E1470" s="71" t="s">
        <v>2935</v>
      </c>
      <c r="F1470" s="72" t="s">
        <v>5457</v>
      </c>
      <c r="G1470" s="72" t="s">
        <v>7470</v>
      </c>
      <c r="H1470" s="72" t="s">
        <v>26</v>
      </c>
      <c r="I1470" s="72" t="s">
        <v>8030</v>
      </c>
      <c r="J1470" s="72" t="s">
        <v>8023</v>
      </c>
      <c r="K1470" s="72">
        <v>648.28</v>
      </c>
      <c r="L1470" s="75">
        <v>45614</v>
      </c>
      <c r="M1470" s="72" t="str">
        <f>TEXT(Table157[[#This Row],[Billing_Date]],"YYYY")</f>
        <v>2024</v>
      </c>
      <c r="N1470" s="72" t="s">
        <v>49</v>
      </c>
      <c r="O1470" s="72">
        <f>IF(Table157[[#This Row],[Payment_Status]]="Paid",1,0)</f>
        <v>0</v>
      </c>
      <c r="P1470" s="72">
        <f>IF(Table157[[#This Row],[Payment_Status]]="Unpaid",1,0)</f>
        <v>1</v>
      </c>
      <c r="Q1470" s="72">
        <f>IF(Table157[[#This Row],[Payment_Status]]="Pending",1,0)</f>
        <v>0</v>
      </c>
      <c r="R1470" s="72" t="s">
        <v>50</v>
      </c>
      <c r="S1470" s="72" t="s">
        <v>44</v>
      </c>
      <c r="T1470" s="76" t="s">
        <v>63</v>
      </c>
    </row>
    <row r="1471" spans="5:20" x14ac:dyDescent="0.3">
      <c r="E1471" s="71" t="s">
        <v>266</v>
      </c>
      <c r="F1471" s="72" t="s">
        <v>5458</v>
      </c>
      <c r="G1471" s="72" t="s">
        <v>7471</v>
      </c>
      <c r="H1471" s="72" t="s">
        <v>26</v>
      </c>
      <c r="I1471" s="72" t="s">
        <v>8029</v>
      </c>
      <c r="J1471" s="72" t="s">
        <v>8020</v>
      </c>
      <c r="K1471" s="72">
        <v>2934.73</v>
      </c>
      <c r="L1471" s="75">
        <v>45688</v>
      </c>
      <c r="M1471" s="72" t="str">
        <f>TEXT(Table157[[#This Row],[Billing_Date]],"YYYY")</f>
        <v>2025</v>
      </c>
      <c r="N1471" s="72" t="s">
        <v>37</v>
      </c>
      <c r="O1471" s="72">
        <f>IF(Table157[[#This Row],[Payment_Status]]="Paid",1,0)</f>
        <v>0</v>
      </c>
      <c r="P1471" s="72">
        <f>IF(Table157[[#This Row],[Payment_Status]]="Unpaid",1,0)</f>
        <v>0</v>
      </c>
      <c r="Q1471" s="72">
        <f>IF(Table157[[#This Row],[Payment_Status]]="Pending",1,0)</f>
        <v>1</v>
      </c>
      <c r="R1471" s="72" t="s">
        <v>43</v>
      </c>
      <c r="S1471" s="72" t="s">
        <v>39</v>
      </c>
      <c r="T1471" s="76" t="s">
        <v>63</v>
      </c>
    </row>
    <row r="1472" spans="5:20" x14ac:dyDescent="0.3">
      <c r="E1472" s="71" t="s">
        <v>2939</v>
      </c>
      <c r="F1472" s="72" t="s">
        <v>5459</v>
      </c>
      <c r="G1472" s="72" t="s">
        <v>7472</v>
      </c>
      <c r="H1472" s="72" t="s">
        <v>30</v>
      </c>
      <c r="I1472" s="72" t="s">
        <v>8027</v>
      </c>
      <c r="J1472" s="72" t="s">
        <v>8022</v>
      </c>
      <c r="K1472" s="72">
        <v>3263.33</v>
      </c>
      <c r="L1472" s="75">
        <v>45672</v>
      </c>
      <c r="M1472" s="72" t="str">
        <f>TEXT(Table157[[#This Row],[Billing_Date]],"YYYY")</f>
        <v>2025</v>
      </c>
      <c r="N1472" s="72" t="s">
        <v>28</v>
      </c>
      <c r="O1472" s="72">
        <f>IF(Table157[[#This Row],[Payment_Status]]="Paid",1,0)</f>
        <v>1</v>
      </c>
      <c r="P1472" s="72">
        <f>IF(Table157[[#This Row],[Payment_Status]]="Unpaid",1,0)</f>
        <v>0</v>
      </c>
      <c r="Q1472" s="72">
        <f>IF(Table157[[#This Row],[Payment_Status]]="Pending",1,0)</f>
        <v>0</v>
      </c>
      <c r="R1472" s="72" t="s">
        <v>29</v>
      </c>
      <c r="S1472" s="72" t="s">
        <v>44</v>
      </c>
      <c r="T1472" s="76" t="s">
        <v>51</v>
      </c>
    </row>
    <row r="1473" spans="5:20" x14ac:dyDescent="0.3">
      <c r="E1473" s="71" t="s">
        <v>2941</v>
      </c>
      <c r="F1473" s="72" t="s">
        <v>5460</v>
      </c>
      <c r="G1473" s="72" t="s">
        <v>7473</v>
      </c>
      <c r="H1473" s="72" t="s">
        <v>30</v>
      </c>
      <c r="I1473" s="72" t="s">
        <v>8030</v>
      </c>
      <c r="J1473" s="72" t="s">
        <v>8023</v>
      </c>
      <c r="K1473" s="72">
        <v>3011.11</v>
      </c>
      <c r="L1473" s="75">
        <v>45855</v>
      </c>
      <c r="M1473" s="72" t="str">
        <f>TEXT(Table157[[#This Row],[Billing_Date]],"YYYY")</f>
        <v>2025</v>
      </c>
      <c r="N1473" s="72" t="s">
        <v>49</v>
      </c>
      <c r="O1473" s="72">
        <f>IF(Table157[[#This Row],[Payment_Status]]="Paid",1,0)</f>
        <v>0</v>
      </c>
      <c r="P1473" s="72">
        <f>IF(Table157[[#This Row],[Payment_Status]]="Unpaid",1,0)</f>
        <v>1</v>
      </c>
      <c r="Q1473" s="72">
        <f>IF(Table157[[#This Row],[Payment_Status]]="Pending",1,0)</f>
        <v>0</v>
      </c>
      <c r="R1473" s="72" t="s">
        <v>50</v>
      </c>
      <c r="S1473" s="72" t="s">
        <v>39</v>
      </c>
      <c r="T1473" s="76" t="s">
        <v>85</v>
      </c>
    </row>
    <row r="1474" spans="5:20" x14ac:dyDescent="0.3">
      <c r="E1474" s="71" t="s">
        <v>2943</v>
      </c>
      <c r="F1474" s="72" t="s">
        <v>5461</v>
      </c>
      <c r="G1474" s="72" t="s">
        <v>7474</v>
      </c>
      <c r="H1474" s="72" t="s">
        <v>26</v>
      </c>
      <c r="I1474" s="72" t="s">
        <v>8031</v>
      </c>
      <c r="J1474" s="72" t="s">
        <v>8024</v>
      </c>
      <c r="K1474" s="72">
        <v>1793.14</v>
      </c>
      <c r="L1474" s="75">
        <v>45620</v>
      </c>
      <c r="M1474" s="72" t="str">
        <f>TEXT(Table157[[#This Row],[Billing_Date]],"YYYY")</f>
        <v>2024</v>
      </c>
      <c r="N1474" s="72" t="s">
        <v>49</v>
      </c>
      <c r="O1474" s="72">
        <f>IF(Table157[[#This Row],[Payment_Status]]="Paid",1,0)</f>
        <v>0</v>
      </c>
      <c r="P1474" s="72">
        <f>IF(Table157[[#This Row],[Payment_Status]]="Unpaid",1,0)</f>
        <v>1</v>
      </c>
      <c r="Q1474" s="72">
        <f>IF(Table157[[#This Row],[Payment_Status]]="Pending",1,0)</f>
        <v>0</v>
      </c>
      <c r="R1474" s="72" t="s">
        <v>58</v>
      </c>
      <c r="S1474" s="72" t="s">
        <v>44</v>
      </c>
      <c r="T1474" s="76" t="s">
        <v>45</v>
      </c>
    </row>
    <row r="1475" spans="5:20" x14ac:dyDescent="0.3">
      <c r="E1475" s="71" t="s">
        <v>2945</v>
      </c>
      <c r="F1475" s="72" t="s">
        <v>5462</v>
      </c>
      <c r="G1475" s="72" t="s">
        <v>7475</v>
      </c>
      <c r="H1475" s="72" t="s">
        <v>26</v>
      </c>
      <c r="I1475" s="72" t="s">
        <v>8028</v>
      </c>
      <c r="J1475" s="72" t="s">
        <v>8022</v>
      </c>
      <c r="K1475" s="72">
        <v>789.29</v>
      </c>
      <c r="L1475" s="75">
        <v>45679</v>
      </c>
      <c r="M1475" s="72" t="str">
        <f>TEXT(Table157[[#This Row],[Billing_Date]],"YYYY")</f>
        <v>2025</v>
      </c>
      <c r="N1475" s="72" t="s">
        <v>37</v>
      </c>
      <c r="O1475" s="72">
        <f>IF(Table157[[#This Row],[Payment_Status]]="Paid",1,0)</f>
        <v>0</v>
      </c>
      <c r="P1475" s="72">
        <f>IF(Table157[[#This Row],[Payment_Status]]="Unpaid",1,0)</f>
        <v>0</v>
      </c>
      <c r="Q1475" s="72">
        <f>IF(Table157[[#This Row],[Payment_Status]]="Pending",1,0)</f>
        <v>1</v>
      </c>
      <c r="R1475" s="72" t="s">
        <v>43</v>
      </c>
      <c r="S1475" s="72" t="s">
        <v>30</v>
      </c>
      <c r="T1475" s="76" t="s">
        <v>45</v>
      </c>
    </row>
    <row r="1476" spans="5:20" x14ac:dyDescent="0.3">
      <c r="E1476" s="71" t="s">
        <v>2947</v>
      </c>
      <c r="F1476" s="72" t="s">
        <v>5463</v>
      </c>
      <c r="G1476" s="72" t="s">
        <v>7476</v>
      </c>
      <c r="H1476" s="72" t="s">
        <v>30</v>
      </c>
      <c r="I1476" s="72" t="s">
        <v>8026</v>
      </c>
      <c r="J1476" s="72" t="s">
        <v>8021</v>
      </c>
      <c r="K1476" s="72">
        <v>1562.05</v>
      </c>
      <c r="L1476" s="75">
        <v>45804</v>
      </c>
      <c r="M1476" s="72" t="str">
        <f>TEXT(Table157[[#This Row],[Billing_Date]],"YYYY")</f>
        <v>2025</v>
      </c>
      <c r="N1476" s="72" t="s">
        <v>28</v>
      </c>
      <c r="O1476" s="72">
        <f>IF(Table157[[#This Row],[Payment_Status]]="Paid",1,0)</f>
        <v>1</v>
      </c>
      <c r="P1476" s="72">
        <f>IF(Table157[[#This Row],[Payment_Status]]="Unpaid",1,0)</f>
        <v>0</v>
      </c>
      <c r="Q1476" s="72">
        <f>IF(Table157[[#This Row],[Payment_Status]]="Pending",1,0)</f>
        <v>0</v>
      </c>
      <c r="R1476" s="72" t="s">
        <v>38</v>
      </c>
      <c r="S1476" s="72" t="s">
        <v>30</v>
      </c>
      <c r="T1476" s="76" t="s">
        <v>85</v>
      </c>
    </row>
    <row r="1477" spans="5:20" x14ac:dyDescent="0.3">
      <c r="E1477" s="71" t="s">
        <v>2949</v>
      </c>
      <c r="F1477" s="72" t="s">
        <v>5464</v>
      </c>
      <c r="G1477" s="72" t="s">
        <v>7477</v>
      </c>
      <c r="H1477" s="72" t="s">
        <v>30</v>
      </c>
      <c r="I1477" s="72" t="s">
        <v>8028</v>
      </c>
      <c r="J1477" s="72" t="s">
        <v>8022</v>
      </c>
      <c r="K1477" s="72">
        <v>954.77</v>
      </c>
      <c r="L1477" s="75">
        <v>45782</v>
      </c>
      <c r="M1477" s="72" t="str">
        <f>TEXT(Table157[[#This Row],[Billing_Date]],"YYYY")</f>
        <v>2025</v>
      </c>
      <c r="N1477" s="72" t="s">
        <v>37</v>
      </c>
      <c r="O1477" s="72">
        <f>IF(Table157[[#This Row],[Payment_Status]]="Paid",1,0)</f>
        <v>0</v>
      </c>
      <c r="P1477" s="72">
        <f>IF(Table157[[#This Row],[Payment_Status]]="Unpaid",1,0)</f>
        <v>0</v>
      </c>
      <c r="Q1477" s="72">
        <f>IF(Table157[[#This Row],[Payment_Status]]="Pending",1,0)</f>
        <v>1</v>
      </c>
      <c r="R1477" s="72" t="s">
        <v>29</v>
      </c>
      <c r="S1477" s="72" t="s">
        <v>39</v>
      </c>
      <c r="T1477" s="76" t="s">
        <v>63</v>
      </c>
    </row>
    <row r="1478" spans="5:20" x14ac:dyDescent="0.3">
      <c r="E1478" s="71" t="s">
        <v>2951</v>
      </c>
      <c r="F1478" s="72" t="s">
        <v>5465</v>
      </c>
      <c r="G1478" s="72" t="s">
        <v>7478</v>
      </c>
      <c r="H1478" s="72" t="s">
        <v>30</v>
      </c>
      <c r="I1478" s="72" t="s">
        <v>8030</v>
      </c>
      <c r="J1478" s="72" t="s">
        <v>8023</v>
      </c>
      <c r="K1478" s="72">
        <v>537.97</v>
      </c>
      <c r="L1478" s="75">
        <v>45854</v>
      </c>
      <c r="M1478" s="72" t="str">
        <f>TEXT(Table157[[#This Row],[Billing_Date]],"YYYY")</f>
        <v>2025</v>
      </c>
      <c r="N1478" s="72" t="s">
        <v>49</v>
      </c>
      <c r="O1478" s="72">
        <f>IF(Table157[[#This Row],[Payment_Status]]="Paid",1,0)</f>
        <v>0</v>
      </c>
      <c r="P1478" s="72">
        <f>IF(Table157[[#This Row],[Payment_Status]]="Unpaid",1,0)</f>
        <v>1</v>
      </c>
      <c r="Q1478" s="72">
        <f>IF(Table157[[#This Row],[Payment_Status]]="Pending",1,0)</f>
        <v>0</v>
      </c>
      <c r="R1478" s="72" t="s">
        <v>29</v>
      </c>
      <c r="S1478" s="72" t="s">
        <v>44</v>
      </c>
      <c r="T1478" s="76" t="s">
        <v>31</v>
      </c>
    </row>
    <row r="1479" spans="5:20" x14ac:dyDescent="0.3">
      <c r="E1479" s="71" t="s">
        <v>2954</v>
      </c>
      <c r="F1479" s="72" t="s">
        <v>5467</v>
      </c>
      <c r="G1479" s="72" t="s">
        <v>7480</v>
      </c>
      <c r="H1479" s="72" t="s">
        <v>30</v>
      </c>
      <c r="I1479" s="72" t="s">
        <v>8031</v>
      </c>
      <c r="J1479" s="72" t="s">
        <v>8024</v>
      </c>
      <c r="K1479" s="72">
        <v>866.81</v>
      </c>
      <c r="L1479" s="75">
        <v>45664</v>
      </c>
      <c r="M1479" s="72" t="str">
        <f>TEXT(Table157[[#This Row],[Billing_Date]],"YYYY")</f>
        <v>2025</v>
      </c>
      <c r="N1479" s="72" t="s">
        <v>49</v>
      </c>
      <c r="O1479" s="72">
        <f>IF(Table157[[#This Row],[Payment_Status]]="Paid",1,0)</f>
        <v>0</v>
      </c>
      <c r="P1479" s="72">
        <f>IF(Table157[[#This Row],[Payment_Status]]="Unpaid",1,0)</f>
        <v>1</v>
      </c>
      <c r="Q1479" s="72">
        <f>IF(Table157[[#This Row],[Payment_Status]]="Pending",1,0)</f>
        <v>0</v>
      </c>
      <c r="R1479" s="72" t="s">
        <v>58</v>
      </c>
      <c r="S1479" s="72" t="s">
        <v>30</v>
      </c>
      <c r="T1479" s="76" t="s">
        <v>51</v>
      </c>
    </row>
    <row r="1480" spans="5:20" x14ac:dyDescent="0.3">
      <c r="E1480" s="71" t="s">
        <v>2956</v>
      </c>
      <c r="F1480" s="72" t="s">
        <v>5468</v>
      </c>
      <c r="G1480" s="72" t="s">
        <v>7481</v>
      </c>
      <c r="H1480" s="72" t="s">
        <v>26</v>
      </c>
      <c r="I1480" s="72" t="s">
        <v>8031</v>
      </c>
      <c r="J1480" s="72" t="s">
        <v>8024</v>
      </c>
      <c r="K1480" s="72">
        <v>697.16</v>
      </c>
      <c r="L1480" s="75">
        <v>45853</v>
      </c>
      <c r="M1480" s="72" t="str">
        <f>TEXT(Table157[[#This Row],[Billing_Date]],"YYYY")</f>
        <v>2025</v>
      </c>
      <c r="N1480" s="72" t="s">
        <v>49</v>
      </c>
      <c r="O1480" s="72">
        <f>IF(Table157[[#This Row],[Payment_Status]]="Paid",1,0)</f>
        <v>0</v>
      </c>
      <c r="P1480" s="72">
        <f>IF(Table157[[#This Row],[Payment_Status]]="Unpaid",1,0)</f>
        <v>1</v>
      </c>
      <c r="Q1480" s="72">
        <f>IF(Table157[[#This Row],[Payment_Status]]="Pending",1,0)</f>
        <v>0</v>
      </c>
      <c r="R1480" s="72" t="s">
        <v>43</v>
      </c>
      <c r="S1480" s="72" t="s">
        <v>30</v>
      </c>
      <c r="T1480" s="76" t="s">
        <v>45</v>
      </c>
    </row>
    <row r="1481" spans="5:20" x14ac:dyDescent="0.3">
      <c r="E1481" s="71" t="s">
        <v>2958</v>
      </c>
      <c r="F1481" s="72" t="s">
        <v>5469</v>
      </c>
      <c r="G1481" s="72" t="s">
        <v>7482</v>
      </c>
      <c r="H1481" s="72" t="s">
        <v>26</v>
      </c>
      <c r="I1481" s="72" t="s">
        <v>8026</v>
      </c>
      <c r="J1481" s="72" t="s">
        <v>8021</v>
      </c>
      <c r="K1481" s="72">
        <v>1255.1400000000001</v>
      </c>
      <c r="L1481" s="75">
        <v>45785</v>
      </c>
      <c r="M1481" s="72" t="str">
        <f>TEXT(Table157[[#This Row],[Billing_Date]],"YYYY")</f>
        <v>2025</v>
      </c>
      <c r="N1481" s="72" t="s">
        <v>37</v>
      </c>
      <c r="O1481" s="72">
        <f>IF(Table157[[#This Row],[Payment_Status]]="Paid",1,0)</f>
        <v>0</v>
      </c>
      <c r="P1481" s="72">
        <f>IF(Table157[[#This Row],[Payment_Status]]="Unpaid",1,0)</f>
        <v>0</v>
      </c>
      <c r="Q1481" s="72">
        <f>IF(Table157[[#This Row],[Payment_Status]]="Pending",1,0)</f>
        <v>1</v>
      </c>
      <c r="R1481" s="72" t="s">
        <v>29</v>
      </c>
      <c r="S1481" s="72" t="s">
        <v>30</v>
      </c>
      <c r="T1481" s="76" t="s">
        <v>51</v>
      </c>
    </row>
    <row r="1482" spans="5:20" x14ac:dyDescent="0.3">
      <c r="E1482" s="71" t="s">
        <v>2960</v>
      </c>
      <c r="F1482" s="72" t="s">
        <v>5470</v>
      </c>
      <c r="G1482" s="72" t="s">
        <v>7483</v>
      </c>
      <c r="H1482" s="72" t="s">
        <v>35</v>
      </c>
      <c r="I1482" s="72" t="s">
        <v>8029</v>
      </c>
      <c r="J1482" s="72" t="s">
        <v>8020</v>
      </c>
      <c r="K1482" s="72">
        <v>1089.93</v>
      </c>
      <c r="L1482" s="75">
        <v>45626</v>
      </c>
      <c r="M1482" s="72" t="str">
        <f>TEXT(Table157[[#This Row],[Billing_Date]],"YYYY")</f>
        <v>2024</v>
      </c>
      <c r="N1482" s="72" t="s">
        <v>37</v>
      </c>
      <c r="O1482" s="72">
        <f>IF(Table157[[#This Row],[Payment_Status]]="Paid",1,0)</f>
        <v>0</v>
      </c>
      <c r="P1482" s="72">
        <f>IF(Table157[[#This Row],[Payment_Status]]="Unpaid",1,0)</f>
        <v>0</v>
      </c>
      <c r="Q1482" s="72">
        <f>IF(Table157[[#This Row],[Payment_Status]]="Pending",1,0)</f>
        <v>1</v>
      </c>
      <c r="R1482" s="72" t="s">
        <v>43</v>
      </c>
      <c r="S1482" s="72" t="s">
        <v>44</v>
      </c>
      <c r="T1482" s="76" t="s">
        <v>45</v>
      </c>
    </row>
    <row r="1483" spans="5:20" x14ac:dyDescent="0.3">
      <c r="E1483" s="71" t="s">
        <v>2962</v>
      </c>
      <c r="F1483" s="72" t="s">
        <v>5471</v>
      </c>
      <c r="G1483" s="72" t="s">
        <v>7484</v>
      </c>
      <c r="H1483" s="72" t="s">
        <v>26</v>
      </c>
      <c r="I1483" s="72" t="s">
        <v>8030</v>
      </c>
      <c r="J1483" s="72" t="s">
        <v>8023</v>
      </c>
      <c r="K1483" s="72">
        <v>2645.04</v>
      </c>
      <c r="L1483" s="75">
        <v>45819</v>
      </c>
      <c r="M1483" s="72" t="str">
        <f>TEXT(Table157[[#This Row],[Billing_Date]],"YYYY")</f>
        <v>2025</v>
      </c>
      <c r="N1483" s="72" t="s">
        <v>37</v>
      </c>
      <c r="O1483" s="72">
        <f>IF(Table157[[#This Row],[Payment_Status]]="Paid",1,0)</f>
        <v>0</v>
      </c>
      <c r="P1483" s="72">
        <f>IF(Table157[[#This Row],[Payment_Status]]="Unpaid",1,0)</f>
        <v>0</v>
      </c>
      <c r="Q1483" s="72">
        <f>IF(Table157[[#This Row],[Payment_Status]]="Pending",1,0)</f>
        <v>1</v>
      </c>
      <c r="R1483" s="72" t="s">
        <v>43</v>
      </c>
      <c r="S1483" s="72" t="s">
        <v>44</v>
      </c>
      <c r="T1483" s="76" t="s">
        <v>45</v>
      </c>
    </row>
    <row r="1484" spans="5:20" x14ac:dyDescent="0.3">
      <c r="E1484" s="71" t="s">
        <v>2551</v>
      </c>
      <c r="F1484" s="72" t="s">
        <v>5472</v>
      </c>
      <c r="G1484" s="72" t="s">
        <v>7485</v>
      </c>
      <c r="H1484" s="72" t="s">
        <v>30</v>
      </c>
      <c r="I1484" s="72" t="s">
        <v>8030</v>
      </c>
      <c r="J1484" s="72" t="s">
        <v>8023</v>
      </c>
      <c r="K1484" s="72">
        <v>925.48</v>
      </c>
      <c r="L1484" s="75">
        <v>45706</v>
      </c>
      <c r="M1484" s="72" t="str">
        <f>TEXT(Table157[[#This Row],[Billing_Date]],"YYYY")</f>
        <v>2025</v>
      </c>
      <c r="N1484" s="72" t="s">
        <v>37</v>
      </c>
      <c r="O1484" s="72">
        <f>IF(Table157[[#This Row],[Payment_Status]]="Paid",1,0)</f>
        <v>0</v>
      </c>
      <c r="P1484" s="72">
        <f>IF(Table157[[#This Row],[Payment_Status]]="Unpaid",1,0)</f>
        <v>0</v>
      </c>
      <c r="Q1484" s="72">
        <f>IF(Table157[[#This Row],[Payment_Status]]="Pending",1,0)</f>
        <v>1</v>
      </c>
      <c r="R1484" s="72" t="s">
        <v>38</v>
      </c>
      <c r="S1484" s="72" t="s">
        <v>30</v>
      </c>
      <c r="T1484" s="76" t="s">
        <v>45</v>
      </c>
    </row>
    <row r="1485" spans="5:20" x14ac:dyDescent="0.3">
      <c r="E1485" s="71" t="s">
        <v>2966</v>
      </c>
      <c r="F1485" s="72" t="s">
        <v>5473</v>
      </c>
      <c r="G1485" s="72" t="s">
        <v>7486</v>
      </c>
      <c r="H1485" s="72" t="s">
        <v>30</v>
      </c>
      <c r="I1485" s="72" t="s">
        <v>8029</v>
      </c>
      <c r="J1485" s="72" t="s">
        <v>8020</v>
      </c>
      <c r="K1485" s="72">
        <v>1987.3</v>
      </c>
      <c r="L1485" s="75">
        <v>45854</v>
      </c>
      <c r="M1485" s="72" t="str">
        <f>TEXT(Table157[[#This Row],[Billing_Date]],"YYYY")</f>
        <v>2025</v>
      </c>
      <c r="N1485" s="72" t="s">
        <v>28</v>
      </c>
      <c r="O1485" s="72">
        <f>IF(Table157[[#This Row],[Payment_Status]]="Paid",1,0)</f>
        <v>1</v>
      </c>
      <c r="P1485" s="72">
        <f>IF(Table157[[#This Row],[Payment_Status]]="Unpaid",1,0)</f>
        <v>0</v>
      </c>
      <c r="Q1485" s="72">
        <f>IF(Table157[[#This Row],[Payment_Status]]="Pending",1,0)</f>
        <v>0</v>
      </c>
      <c r="R1485" s="72" t="s">
        <v>58</v>
      </c>
      <c r="S1485" s="72" t="s">
        <v>30</v>
      </c>
      <c r="T1485" s="76" t="s">
        <v>31</v>
      </c>
    </row>
    <row r="1486" spans="5:20" x14ac:dyDescent="0.3">
      <c r="E1486" s="71" t="s">
        <v>2968</v>
      </c>
      <c r="F1486" s="72" t="s">
        <v>5474</v>
      </c>
      <c r="G1486" s="72" t="s">
        <v>7487</v>
      </c>
      <c r="H1486" s="72" t="s">
        <v>30</v>
      </c>
      <c r="I1486" s="72" t="s">
        <v>8031</v>
      </c>
      <c r="J1486" s="72" t="s">
        <v>8024</v>
      </c>
      <c r="K1486" s="72">
        <v>2321.9699999999998</v>
      </c>
      <c r="L1486" s="75">
        <v>45804</v>
      </c>
      <c r="M1486" s="72" t="str">
        <f>TEXT(Table157[[#This Row],[Billing_Date]],"YYYY")</f>
        <v>2025</v>
      </c>
      <c r="N1486" s="72" t="s">
        <v>49</v>
      </c>
      <c r="O1486" s="72">
        <f>IF(Table157[[#This Row],[Payment_Status]]="Paid",1,0)</f>
        <v>0</v>
      </c>
      <c r="P1486" s="72">
        <f>IF(Table157[[#This Row],[Payment_Status]]="Unpaid",1,0)</f>
        <v>1</v>
      </c>
      <c r="Q1486" s="72">
        <f>IF(Table157[[#This Row],[Payment_Status]]="Pending",1,0)</f>
        <v>0</v>
      </c>
      <c r="R1486" s="72" t="s">
        <v>50</v>
      </c>
      <c r="S1486" s="72" t="s">
        <v>30</v>
      </c>
      <c r="T1486" s="76" t="s">
        <v>51</v>
      </c>
    </row>
    <row r="1487" spans="5:20" x14ac:dyDescent="0.3">
      <c r="E1487" s="71" t="s">
        <v>3779</v>
      </c>
      <c r="F1487" s="72" t="s">
        <v>5475</v>
      </c>
      <c r="G1487" s="72" t="s">
        <v>7488</v>
      </c>
      <c r="H1487" s="72" t="s">
        <v>30</v>
      </c>
      <c r="I1487" s="72" t="s">
        <v>8031</v>
      </c>
      <c r="J1487" s="72" t="s">
        <v>8024</v>
      </c>
      <c r="K1487" s="72">
        <v>2039.09</v>
      </c>
      <c r="L1487" s="75">
        <v>45553</v>
      </c>
      <c r="M1487" s="72" t="str">
        <f>TEXT(Table157[[#This Row],[Billing_Date]],"YYYY")</f>
        <v>2024</v>
      </c>
      <c r="N1487" s="72" t="s">
        <v>28</v>
      </c>
      <c r="O1487" s="72">
        <f>IF(Table157[[#This Row],[Payment_Status]]="Paid",1,0)</f>
        <v>1</v>
      </c>
      <c r="P1487" s="72">
        <f>IF(Table157[[#This Row],[Payment_Status]]="Unpaid",1,0)</f>
        <v>0</v>
      </c>
      <c r="Q1487" s="72">
        <f>IF(Table157[[#This Row],[Payment_Status]]="Pending",1,0)</f>
        <v>0</v>
      </c>
      <c r="R1487" s="72" t="s">
        <v>43</v>
      </c>
      <c r="S1487" s="72" t="s">
        <v>30</v>
      </c>
      <c r="T1487" s="76" t="s">
        <v>31</v>
      </c>
    </row>
    <row r="1488" spans="5:20" x14ac:dyDescent="0.3">
      <c r="E1488" s="71" t="s">
        <v>2972</v>
      </c>
      <c r="F1488" s="72" t="s">
        <v>5476</v>
      </c>
      <c r="G1488" s="72" t="s">
        <v>7489</v>
      </c>
      <c r="H1488" s="72" t="s">
        <v>30</v>
      </c>
      <c r="I1488" s="72" t="s">
        <v>8027</v>
      </c>
      <c r="J1488" s="72" t="s">
        <v>8022</v>
      </c>
      <c r="K1488" s="72">
        <v>1116.8599999999999</v>
      </c>
      <c r="L1488" s="75">
        <v>45754</v>
      </c>
      <c r="M1488" s="72" t="str">
        <f>TEXT(Table157[[#This Row],[Billing_Date]],"YYYY")</f>
        <v>2025</v>
      </c>
      <c r="N1488" s="72" t="s">
        <v>28</v>
      </c>
      <c r="O1488" s="72">
        <f>IF(Table157[[#This Row],[Payment_Status]]="Paid",1,0)</f>
        <v>1</v>
      </c>
      <c r="P1488" s="72">
        <f>IF(Table157[[#This Row],[Payment_Status]]="Unpaid",1,0)</f>
        <v>0</v>
      </c>
      <c r="Q1488" s="72">
        <f>IF(Table157[[#This Row],[Payment_Status]]="Pending",1,0)</f>
        <v>0</v>
      </c>
      <c r="R1488" s="72" t="s">
        <v>50</v>
      </c>
      <c r="S1488" s="72" t="s">
        <v>30</v>
      </c>
      <c r="T1488" s="76" t="s">
        <v>63</v>
      </c>
    </row>
    <row r="1489" spans="5:20" x14ac:dyDescent="0.3">
      <c r="E1489" s="71" t="s">
        <v>2974</v>
      </c>
      <c r="F1489" s="72" t="s">
        <v>5477</v>
      </c>
      <c r="G1489" s="72" t="s">
        <v>7490</v>
      </c>
      <c r="H1489" s="72" t="s">
        <v>30</v>
      </c>
      <c r="I1489" s="72" t="s">
        <v>8026</v>
      </c>
      <c r="J1489" s="72" t="s">
        <v>8021</v>
      </c>
      <c r="K1489" s="72">
        <v>431.69</v>
      </c>
      <c r="L1489" s="75">
        <v>45826</v>
      </c>
      <c r="M1489" s="72" t="str">
        <f>TEXT(Table157[[#This Row],[Billing_Date]],"YYYY")</f>
        <v>2025</v>
      </c>
      <c r="N1489" s="72" t="s">
        <v>37</v>
      </c>
      <c r="O1489" s="72">
        <f>IF(Table157[[#This Row],[Payment_Status]]="Paid",1,0)</f>
        <v>0</v>
      </c>
      <c r="P1489" s="72">
        <f>IF(Table157[[#This Row],[Payment_Status]]="Unpaid",1,0)</f>
        <v>0</v>
      </c>
      <c r="Q1489" s="72">
        <f>IF(Table157[[#This Row],[Payment_Status]]="Pending",1,0)</f>
        <v>1</v>
      </c>
      <c r="R1489" s="72" t="s">
        <v>38</v>
      </c>
      <c r="S1489" s="72" t="s">
        <v>39</v>
      </c>
      <c r="T1489" s="76" t="s">
        <v>63</v>
      </c>
    </row>
    <row r="1490" spans="5:20" x14ac:dyDescent="0.3">
      <c r="E1490" s="71" t="s">
        <v>2976</v>
      </c>
      <c r="F1490" s="72" t="s">
        <v>4735</v>
      </c>
      <c r="G1490" s="72" t="s">
        <v>7491</v>
      </c>
      <c r="H1490" s="72" t="s">
        <v>35</v>
      </c>
      <c r="I1490" s="72" t="s">
        <v>8026</v>
      </c>
      <c r="J1490" s="72" t="s">
        <v>8021</v>
      </c>
      <c r="K1490" s="72">
        <v>285.63</v>
      </c>
      <c r="L1490" s="75">
        <v>45670</v>
      </c>
      <c r="M1490" s="72" t="str">
        <f>TEXT(Table157[[#This Row],[Billing_Date]],"YYYY")</f>
        <v>2025</v>
      </c>
      <c r="N1490" s="72" t="s">
        <v>49</v>
      </c>
      <c r="O1490" s="72">
        <f>IF(Table157[[#This Row],[Payment_Status]]="Paid",1,0)</f>
        <v>0</v>
      </c>
      <c r="P1490" s="72">
        <f>IF(Table157[[#This Row],[Payment_Status]]="Unpaid",1,0)</f>
        <v>1</v>
      </c>
      <c r="Q1490" s="72">
        <f>IF(Table157[[#This Row],[Payment_Status]]="Pending",1,0)</f>
        <v>0</v>
      </c>
      <c r="R1490" s="72" t="s">
        <v>58</v>
      </c>
      <c r="S1490" s="72" t="s">
        <v>39</v>
      </c>
      <c r="T1490" s="76" t="s">
        <v>45</v>
      </c>
    </row>
    <row r="1491" spans="5:20" x14ac:dyDescent="0.3">
      <c r="E1491" s="71" t="s">
        <v>2433</v>
      </c>
      <c r="F1491" s="72" t="s">
        <v>5478</v>
      </c>
      <c r="G1491" s="72" t="s">
        <v>7492</v>
      </c>
      <c r="H1491" s="72" t="s">
        <v>30</v>
      </c>
      <c r="I1491" s="72" t="s">
        <v>8026</v>
      </c>
      <c r="J1491" s="72" t="s">
        <v>8021</v>
      </c>
      <c r="K1491" s="72">
        <v>196.74</v>
      </c>
      <c r="L1491" s="75">
        <v>45630</v>
      </c>
      <c r="M1491" s="72" t="str">
        <f>TEXT(Table157[[#This Row],[Billing_Date]],"YYYY")</f>
        <v>2024</v>
      </c>
      <c r="N1491" s="72" t="s">
        <v>37</v>
      </c>
      <c r="O1491" s="72">
        <f>IF(Table157[[#This Row],[Payment_Status]]="Paid",1,0)</f>
        <v>0</v>
      </c>
      <c r="P1491" s="72">
        <f>IF(Table157[[#This Row],[Payment_Status]]="Unpaid",1,0)</f>
        <v>0</v>
      </c>
      <c r="Q1491" s="72">
        <f>IF(Table157[[#This Row],[Payment_Status]]="Pending",1,0)</f>
        <v>1</v>
      </c>
      <c r="R1491" s="72" t="s">
        <v>50</v>
      </c>
      <c r="S1491" s="72" t="s">
        <v>30</v>
      </c>
      <c r="T1491" s="76" t="s">
        <v>51</v>
      </c>
    </row>
    <row r="1492" spans="5:20" x14ac:dyDescent="0.3">
      <c r="E1492" s="71" t="s">
        <v>2980</v>
      </c>
      <c r="F1492" s="72" t="s">
        <v>5479</v>
      </c>
      <c r="G1492" s="72" t="s">
        <v>7493</v>
      </c>
      <c r="H1492" s="72" t="s">
        <v>35</v>
      </c>
      <c r="I1492" s="72" t="s">
        <v>8027</v>
      </c>
      <c r="J1492" s="72" t="s">
        <v>8022</v>
      </c>
      <c r="K1492" s="72">
        <v>2527.0300000000002</v>
      </c>
      <c r="L1492" s="75">
        <v>45794</v>
      </c>
      <c r="M1492" s="72" t="str">
        <f>TEXT(Table157[[#This Row],[Billing_Date]],"YYYY")</f>
        <v>2025</v>
      </c>
      <c r="N1492" s="72" t="s">
        <v>37</v>
      </c>
      <c r="O1492" s="72">
        <f>IF(Table157[[#This Row],[Payment_Status]]="Paid",1,0)</f>
        <v>0</v>
      </c>
      <c r="P1492" s="72">
        <f>IF(Table157[[#This Row],[Payment_Status]]="Unpaid",1,0)</f>
        <v>0</v>
      </c>
      <c r="Q1492" s="72">
        <f>IF(Table157[[#This Row],[Payment_Status]]="Pending",1,0)</f>
        <v>1</v>
      </c>
      <c r="R1492" s="72" t="s">
        <v>58</v>
      </c>
      <c r="S1492" s="72" t="s">
        <v>30</v>
      </c>
      <c r="T1492" s="76" t="s">
        <v>31</v>
      </c>
    </row>
    <row r="1493" spans="5:20" x14ac:dyDescent="0.3">
      <c r="E1493" s="71" t="s">
        <v>3765</v>
      </c>
      <c r="F1493" s="72" t="s">
        <v>5480</v>
      </c>
      <c r="G1493" s="72" t="s">
        <v>7494</v>
      </c>
      <c r="H1493" s="72" t="s">
        <v>26</v>
      </c>
      <c r="I1493" s="72" t="s">
        <v>8026</v>
      </c>
      <c r="J1493" s="72" t="s">
        <v>8021</v>
      </c>
      <c r="K1493" s="72">
        <v>1915.81</v>
      </c>
      <c r="L1493" s="75">
        <v>45623</v>
      </c>
      <c r="M1493" s="72" t="str">
        <f>TEXT(Table157[[#This Row],[Billing_Date]],"YYYY")</f>
        <v>2024</v>
      </c>
      <c r="N1493" s="72" t="s">
        <v>49</v>
      </c>
      <c r="O1493" s="72">
        <f>IF(Table157[[#This Row],[Payment_Status]]="Paid",1,0)</f>
        <v>0</v>
      </c>
      <c r="P1493" s="72">
        <f>IF(Table157[[#This Row],[Payment_Status]]="Unpaid",1,0)</f>
        <v>1</v>
      </c>
      <c r="Q1493" s="72">
        <f>IF(Table157[[#This Row],[Payment_Status]]="Pending",1,0)</f>
        <v>0</v>
      </c>
      <c r="R1493" s="72" t="s">
        <v>29</v>
      </c>
      <c r="S1493" s="72" t="s">
        <v>39</v>
      </c>
      <c r="T1493" s="76" t="s">
        <v>85</v>
      </c>
    </row>
    <row r="1494" spans="5:20" x14ac:dyDescent="0.3">
      <c r="E1494" s="71" t="s">
        <v>2003</v>
      </c>
      <c r="F1494" s="72" t="s">
        <v>5481</v>
      </c>
      <c r="G1494" s="72" t="s">
        <v>7495</v>
      </c>
      <c r="H1494" s="72" t="s">
        <v>35</v>
      </c>
      <c r="I1494" s="72" t="s">
        <v>8029</v>
      </c>
      <c r="J1494" s="72" t="s">
        <v>8020</v>
      </c>
      <c r="K1494" s="72">
        <v>2613.35</v>
      </c>
      <c r="L1494" s="75">
        <v>45843</v>
      </c>
      <c r="M1494" s="72" t="str">
        <f>TEXT(Table157[[#This Row],[Billing_Date]],"YYYY")</f>
        <v>2025</v>
      </c>
      <c r="N1494" s="72" t="s">
        <v>49</v>
      </c>
      <c r="O1494" s="72">
        <f>IF(Table157[[#This Row],[Payment_Status]]="Paid",1,0)</f>
        <v>0</v>
      </c>
      <c r="P1494" s="72">
        <f>IF(Table157[[#This Row],[Payment_Status]]="Unpaid",1,0)</f>
        <v>1</v>
      </c>
      <c r="Q1494" s="72">
        <f>IF(Table157[[#This Row],[Payment_Status]]="Pending",1,0)</f>
        <v>0</v>
      </c>
      <c r="R1494" s="72" t="s">
        <v>29</v>
      </c>
      <c r="S1494" s="72" t="s">
        <v>44</v>
      </c>
      <c r="T1494" s="76" t="s">
        <v>31</v>
      </c>
    </row>
    <row r="1495" spans="5:20" x14ac:dyDescent="0.3">
      <c r="E1495" s="71" t="s">
        <v>2986</v>
      </c>
      <c r="F1495" s="72" t="s">
        <v>5482</v>
      </c>
      <c r="G1495" s="72" t="s">
        <v>7496</v>
      </c>
      <c r="H1495" s="72" t="s">
        <v>26</v>
      </c>
      <c r="I1495" s="72" t="s">
        <v>8028</v>
      </c>
      <c r="J1495" s="72" t="s">
        <v>8022</v>
      </c>
      <c r="K1495" s="72">
        <v>1580.31</v>
      </c>
      <c r="L1495" s="75">
        <v>45816</v>
      </c>
      <c r="M1495" s="72" t="str">
        <f>TEXT(Table157[[#This Row],[Billing_Date]],"YYYY")</f>
        <v>2025</v>
      </c>
      <c r="N1495" s="72" t="s">
        <v>49</v>
      </c>
      <c r="O1495" s="72">
        <f>IF(Table157[[#This Row],[Payment_Status]]="Paid",1,0)</f>
        <v>0</v>
      </c>
      <c r="P1495" s="72">
        <f>IF(Table157[[#This Row],[Payment_Status]]="Unpaid",1,0)</f>
        <v>1</v>
      </c>
      <c r="Q1495" s="72">
        <f>IF(Table157[[#This Row],[Payment_Status]]="Pending",1,0)</f>
        <v>0</v>
      </c>
      <c r="R1495" s="72" t="s">
        <v>29</v>
      </c>
      <c r="S1495" s="72" t="s">
        <v>44</v>
      </c>
      <c r="T1495" s="76" t="s">
        <v>51</v>
      </c>
    </row>
    <row r="1496" spans="5:20" x14ac:dyDescent="0.3">
      <c r="E1496" s="71" t="s">
        <v>2858</v>
      </c>
      <c r="F1496" s="72" t="s">
        <v>5483</v>
      </c>
      <c r="G1496" s="72" t="s">
        <v>7497</v>
      </c>
      <c r="H1496" s="72" t="s">
        <v>26</v>
      </c>
      <c r="I1496" s="72" t="s">
        <v>8029</v>
      </c>
      <c r="J1496" s="72" t="s">
        <v>8020</v>
      </c>
      <c r="K1496" s="72">
        <v>1110.72</v>
      </c>
      <c r="L1496" s="75">
        <v>45832</v>
      </c>
      <c r="M1496" s="72" t="str">
        <f>TEXT(Table157[[#This Row],[Billing_Date]],"YYYY")</f>
        <v>2025</v>
      </c>
      <c r="N1496" s="72" t="s">
        <v>37</v>
      </c>
      <c r="O1496" s="72">
        <f>IF(Table157[[#This Row],[Payment_Status]]="Paid",1,0)</f>
        <v>0</v>
      </c>
      <c r="P1496" s="72">
        <f>IF(Table157[[#This Row],[Payment_Status]]="Unpaid",1,0)</f>
        <v>0</v>
      </c>
      <c r="Q1496" s="72">
        <f>IF(Table157[[#This Row],[Payment_Status]]="Pending",1,0)</f>
        <v>1</v>
      </c>
      <c r="R1496" s="72" t="s">
        <v>58</v>
      </c>
      <c r="S1496" s="72" t="s">
        <v>44</v>
      </c>
      <c r="T1496" s="76" t="s">
        <v>31</v>
      </c>
    </row>
    <row r="1497" spans="5:20" x14ac:dyDescent="0.3">
      <c r="E1497" s="71" t="s">
        <v>2990</v>
      </c>
      <c r="F1497" s="72" t="s">
        <v>5484</v>
      </c>
      <c r="G1497" s="72" t="s">
        <v>7498</v>
      </c>
      <c r="H1497" s="72" t="s">
        <v>26</v>
      </c>
      <c r="I1497" s="72" t="s">
        <v>8027</v>
      </c>
      <c r="J1497" s="72" t="s">
        <v>8022</v>
      </c>
      <c r="K1497" s="72">
        <v>1057.72</v>
      </c>
      <c r="L1497" s="75">
        <v>45852</v>
      </c>
      <c r="M1497" s="72" t="str">
        <f>TEXT(Table157[[#This Row],[Billing_Date]],"YYYY")</f>
        <v>2025</v>
      </c>
      <c r="N1497" s="72" t="s">
        <v>49</v>
      </c>
      <c r="O1497" s="72">
        <f>IF(Table157[[#This Row],[Payment_Status]]="Paid",1,0)</f>
        <v>0</v>
      </c>
      <c r="P1497" s="72">
        <f>IF(Table157[[#This Row],[Payment_Status]]="Unpaid",1,0)</f>
        <v>1</v>
      </c>
      <c r="Q1497" s="72">
        <f>IF(Table157[[#This Row],[Payment_Status]]="Pending",1,0)</f>
        <v>0</v>
      </c>
      <c r="R1497" s="72" t="s">
        <v>58</v>
      </c>
      <c r="S1497" s="72" t="s">
        <v>39</v>
      </c>
      <c r="T1497" s="76" t="s">
        <v>51</v>
      </c>
    </row>
    <row r="1498" spans="5:20" x14ac:dyDescent="0.3">
      <c r="E1498" s="71" t="s">
        <v>2992</v>
      </c>
      <c r="F1498" s="72" t="s">
        <v>5485</v>
      </c>
      <c r="G1498" s="72" t="s">
        <v>7499</v>
      </c>
      <c r="H1498" s="72" t="s">
        <v>30</v>
      </c>
      <c r="I1498" s="72" t="s">
        <v>8026</v>
      </c>
      <c r="J1498" s="72" t="s">
        <v>8021</v>
      </c>
      <c r="K1498" s="72">
        <v>1592.94</v>
      </c>
      <c r="L1498" s="75">
        <v>45662</v>
      </c>
      <c r="M1498" s="72" t="str">
        <f>TEXT(Table157[[#This Row],[Billing_Date]],"YYYY")</f>
        <v>2025</v>
      </c>
      <c r="N1498" s="72" t="s">
        <v>37</v>
      </c>
      <c r="O1498" s="72">
        <f>IF(Table157[[#This Row],[Payment_Status]]="Paid",1,0)</f>
        <v>0</v>
      </c>
      <c r="P1498" s="72">
        <f>IF(Table157[[#This Row],[Payment_Status]]="Unpaid",1,0)</f>
        <v>0</v>
      </c>
      <c r="Q1498" s="72">
        <f>IF(Table157[[#This Row],[Payment_Status]]="Pending",1,0)</f>
        <v>1</v>
      </c>
      <c r="R1498" s="72" t="s">
        <v>50</v>
      </c>
      <c r="S1498" s="72" t="s">
        <v>30</v>
      </c>
      <c r="T1498" s="76" t="s">
        <v>51</v>
      </c>
    </row>
    <row r="1499" spans="5:20" x14ac:dyDescent="0.3">
      <c r="E1499" s="71" t="s">
        <v>2994</v>
      </c>
      <c r="F1499" s="72" t="s">
        <v>5486</v>
      </c>
      <c r="G1499" s="72" t="s">
        <v>7500</v>
      </c>
      <c r="H1499" s="72" t="s">
        <v>35</v>
      </c>
      <c r="I1499" s="72" t="s">
        <v>8029</v>
      </c>
      <c r="J1499" s="72" t="s">
        <v>8020</v>
      </c>
      <c r="K1499" s="72">
        <v>377.26</v>
      </c>
      <c r="L1499" s="75">
        <v>45710</v>
      </c>
      <c r="M1499" s="72" t="str">
        <f>TEXT(Table157[[#This Row],[Billing_Date]],"YYYY")</f>
        <v>2025</v>
      </c>
      <c r="N1499" s="72" t="s">
        <v>37</v>
      </c>
      <c r="O1499" s="72">
        <f>IF(Table157[[#This Row],[Payment_Status]]="Paid",1,0)</f>
        <v>0</v>
      </c>
      <c r="P1499" s="72">
        <f>IF(Table157[[#This Row],[Payment_Status]]="Unpaid",1,0)</f>
        <v>0</v>
      </c>
      <c r="Q1499" s="72">
        <f>IF(Table157[[#This Row],[Payment_Status]]="Pending",1,0)</f>
        <v>1</v>
      </c>
      <c r="R1499" s="72" t="s">
        <v>43</v>
      </c>
      <c r="S1499" s="72" t="s">
        <v>30</v>
      </c>
      <c r="T1499" s="76" t="s">
        <v>45</v>
      </c>
    </row>
    <row r="1500" spans="5:20" x14ac:dyDescent="0.3">
      <c r="E1500" s="71" t="s">
        <v>2996</v>
      </c>
      <c r="F1500" s="72" t="s">
        <v>5487</v>
      </c>
      <c r="G1500" s="72" t="s">
        <v>7501</v>
      </c>
      <c r="H1500" s="72" t="s">
        <v>30</v>
      </c>
      <c r="I1500" s="72" t="s">
        <v>8029</v>
      </c>
      <c r="J1500" s="72" t="s">
        <v>8020</v>
      </c>
      <c r="K1500" s="72">
        <v>1501.59</v>
      </c>
      <c r="L1500" s="75">
        <v>45784</v>
      </c>
      <c r="M1500" s="72" t="str">
        <f>TEXT(Table157[[#This Row],[Billing_Date]],"YYYY")</f>
        <v>2025</v>
      </c>
      <c r="N1500" s="72" t="s">
        <v>37</v>
      </c>
      <c r="O1500" s="72">
        <f>IF(Table157[[#This Row],[Payment_Status]]="Paid",1,0)</f>
        <v>0</v>
      </c>
      <c r="P1500" s="72">
        <f>IF(Table157[[#This Row],[Payment_Status]]="Unpaid",1,0)</f>
        <v>0</v>
      </c>
      <c r="Q1500" s="72">
        <f>IF(Table157[[#This Row],[Payment_Status]]="Pending",1,0)</f>
        <v>1</v>
      </c>
      <c r="R1500" s="72" t="s">
        <v>43</v>
      </c>
      <c r="S1500" s="72" t="s">
        <v>39</v>
      </c>
      <c r="T1500" s="76" t="s">
        <v>85</v>
      </c>
    </row>
    <row r="1501" spans="5:20" x14ac:dyDescent="0.3">
      <c r="E1501" s="71" t="s">
        <v>2998</v>
      </c>
      <c r="F1501" s="72" t="s">
        <v>5488</v>
      </c>
      <c r="G1501" s="72" t="s">
        <v>7502</v>
      </c>
      <c r="H1501" s="72" t="s">
        <v>30</v>
      </c>
      <c r="I1501" s="72" t="s">
        <v>8029</v>
      </c>
      <c r="J1501" s="72" t="s">
        <v>8020</v>
      </c>
      <c r="K1501" s="72">
        <v>2048.9</v>
      </c>
      <c r="L1501" s="75">
        <v>45705</v>
      </c>
      <c r="M1501" s="72" t="str">
        <f>TEXT(Table157[[#This Row],[Billing_Date]],"YYYY")</f>
        <v>2025</v>
      </c>
      <c r="N1501" s="72" t="s">
        <v>37</v>
      </c>
      <c r="O1501" s="72">
        <f>IF(Table157[[#This Row],[Payment_Status]]="Paid",1,0)</f>
        <v>0</v>
      </c>
      <c r="P1501" s="72">
        <f>IF(Table157[[#This Row],[Payment_Status]]="Unpaid",1,0)</f>
        <v>0</v>
      </c>
      <c r="Q1501" s="72">
        <f>IF(Table157[[#This Row],[Payment_Status]]="Pending",1,0)</f>
        <v>1</v>
      </c>
      <c r="R1501" s="72" t="s">
        <v>38</v>
      </c>
      <c r="S1501" s="72" t="s">
        <v>30</v>
      </c>
      <c r="T1501" s="76" t="s">
        <v>31</v>
      </c>
    </row>
    <row r="1502" spans="5:20" x14ac:dyDescent="0.3">
      <c r="E1502" s="71" t="s">
        <v>3000</v>
      </c>
      <c r="F1502" s="72" t="s">
        <v>5489</v>
      </c>
      <c r="G1502" s="72" t="s">
        <v>7503</v>
      </c>
      <c r="H1502" s="72" t="s">
        <v>35</v>
      </c>
      <c r="I1502" s="72" t="s">
        <v>8027</v>
      </c>
      <c r="J1502" s="72" t="s">
        <v>8022</v>
      </c>
      <c r="K1502" s="72">
        <v>2445.63</v>
      </c>
      <c r="L1502" s="75">
        <v>45631</v>
      </c>
      <c r="M1502" s="72" t="str">
        <f>TEXT(Table157[[#This Row],[Billing_Date]],"YYYY")</f>
        <v>2024</v>
      </c>
      <c r="N1502" s="72" t="s">
        <v>49</v>
      </c>
      <c r="O1502" s="72">
        <f>IF(Table157[[#This Row],[Payment_Status]]="Paid",1,0)</f>
        <v>0</v>
      </c>
      <c r="P1502" s="72">
        <f>IF(Table157[[#This Row],[Payment_Status]]="Unpaid",1,0)</f>
        <v>1</v>
      </c>
      <c r="Q1502" s="72">
        <f>IF(Table157[[#This Row],[Payment_Status]]="Pending",1,0)</f>
        <v>0</v>
      </c>
      <c r="R1502" s="72" t="s">
        <v>38</v>
      </c>
      <c r="S1502" s="72" t="s">
        <v>39</v>
      </c>
      <c r="T1502" s="76" t="s">
        <v>85</v>
      </c>
    </row>
    <row r="1503" spans="5:20" x14ac:dyDescent="0.3">
      <c r="E1503" s="71" t="s">
        <v>3002</v>
      </c>
      <c r="F1503" s="72" t="s">
        <v>5490</v>
      </c>
      <c r="G1503" s="72" t="s">
        <v>7504</v>
      </c>
      <c r="H1503" s="72" t="s">
        <v>26</v>
      </c>
      <c r="I1503" s="72" t="s">
        <v>8030</v>
      </c>
      <c r="J1503" s="72" t="s">
        <v>8023</v>
      </c>
      <c r="K1503" s="72">
        <v>1470.27</v>
      </c>
      <c r="L1503" s="75">
        <v>45755</v>
      </c>
      <c r="M1503" s="72" t="str">
        <f>TEXT(Table157[[#This Row],[Billing_Date]],"YYYY")</f>
        <v>2025</v>
      </c>
      <c r="N1503" s="72" t="s">
        <v>37</v>
      </c>
      <c r="O1503" s="72">
        <f>IF(Table157[[#This Row],[Payment_Status]]="Paid",1,0)</f>
        <v>0</v>
      </c>
      <c r="P1503" s="72">
        <f>IF(Table157[[#This Row],[Payment_Status]]="Unpaid",1,0)</f>
        <v>0</v>
      </c>
      <c r="Q1503" s="72">
        <f>IF(Table157[[#This Row],[Payment_Status]]="Pending",1,0)</f>
        <v>1</v>
      </c>
      <c r="R1503" s="72" t="s">
        <v>38</v>
      </c>
      <c r="S1503" s="72" t="s">
        <v>39</v>
      </c>
      <c r="T1503" s="76" t="s">
        <v>51</v>
      </c>
    </row>
    <row r="1504" spans="5:20" x14ac:dyDescent="0.3">
      <c r="E1504" s="71" t="s">
        <v>3004</v>
      </c>
      <c r="F1504" s="72" t="s">
        <v>5491</v>
      </c>
      <c r="G1504" s="72" t="s">
        <v>7505</v>
      </c>
      <c r="H1504" s="72" t="s">
        <v>30</v>
      </c>
      <c r="I1504" s="72" t="s">
        <v>8026</v>
      </c>
      <c r="J1504" s="72" t="s">
        <v>8021</v>
      </c>
      <c r="K1504" s="72">
        <v>1630.22</v>
      </c>
      <c r="L1504" s="75">
        <v>45773</v>
      </c>
      <c r="M1504" s="72" t="str">
        <f>TEXT(Table157[[#This Row],[Billing_Date]],"YYYY")</f>
        <v>2025</v>
      </c>
      <c r="N1504" s="72" t="s">
        <v>49</v>
      </c>
      <c r="O1504" s="72">
        <f>IF(Table157[[#This Row],[Payment_Status]]="Paid",1,0)</f>
        <v>0</v>
      </c>
      <c r="P1504" s="72">
        <f>IF(Table157[[#This Row],[Payment_Status]]="Unpaid",1,0)</f>
        <v>1</v>
      </c>
      <c r="Q1504" s="72">
        <f>IF(Table157[[#This Row],[Payment_Status]]="Pending",1,0)</f>
        <v>0</v>
      </c>
      <c r="R1504" s="72" t="s">
        <v>50</v>
      </c>
      <c r="S1504" s="72" t="s">
        <v>39</v>
      </c>
      <c r="T1504" s="76" t="s">
        <v>63</v>
      </c>
    </row>
    <row r="1505" spans="5:20" x14ac:dyDescent="0.3">
      <c r="E1505" s="71" t="s">
        <v>3008</v>
      </c>
      <c r="F1505" s="72" t="s">
        <v>5493</v>
      </c>
      <c r="G1505" s="72" t="s">
        <v>7507</v>
      </c>
      <c r="H1505" s="72" t="s">
        <v>30</v>
      </c>
      <c r="I1505" s="72" t="s">
        <v>8030</v>
      </c>
      <c r="J1505" s="72" t="s">
        <v>8023</v>
      </c>
      <c r="K1505" s="72">
        <v>1497.08</v>
      </c>
      <c r="L1505" s="75">
        <v>45797</v>
      </c>
      <c r="M1505" s="72" t="str">
        <f>TEXT(Table157[[#This Row],[Billing_Date]],"YYYY")</f>
        <v>2025</v>
      </c>
      <c r="N1505" s="72" t="s">
        <v>28</v>
      </c>
      <c r="O1505" s="72">
        <f>IF(Table157[[#This Row],[Payment_Status]]="Paid",1,0)</f>
        <v>1</v>
      </c>
      <c r="P1505" s="72">
        <f>IF(Table157[[#This Row],[Payment_Status]]="Unpaid",1,0)</f>
        <v>0</v>
      </c>
      <c r="Q1505" s="72">
        <f>IF(Table157[[#This Row],[Payment_Status]]="Pending",1,0)</f>
        <v>0</v>
      </c>
      <c r="R1505" s="72" t="s">
        <v>43</v>
      </c>
      <c r="S1505" s="72" t="s">
        <v>44</v>
      </c>
      <c r="T1505" s="76" t="s">
        <v>63</v>
      </c>
    </row>
    <row r="1506" spans="5:20" x14ac:dyDescent="0.3">
      <c r="E1506" s="71" t="s">
        <v>3010</v>
      </c>
      <c r="F1506" s="72" t="s">
        <v>5494</v>
      </c>
      <c r="G1506" s="72" t="s">
        <v>7508</v>
      </c>
      <c r="H1506" s="72" t="s">
        <v>35</v>
      </c>
      <c r="I1506" s="72" t="s">
        <v>8026</v>
      </c>
      <c r="J1506" s="72" t="s">
        <v>8021</v>
      </c>
      <c r="K1506" s="72">
        <v>3006.88</v>
      </c>
      <c r="L1506" s="75">
        <v>45769</v>
      </c>
      <c r="M1506" s="72" t="str">
        <f>TEXT(Table157[[#This Row],[Billing_Date]],"YYYY")</f>
        <v>2025</v>
      </c>
      <c r="N1506" s="72" t="s">
        <v>37</v>
      </c>
      <c r="O1506" s="72">
        <f>IF(Table157[[#This Row],[Payment_Status]]="Paid",1,0)</f>
        <v>0</v>
      </c>
      <c r="P1506" s="72">
        <f>IF(Table157[[#This Row],[Payment_Status]]="Unpaid",1,0)</f>
        <v>0</v>
      </c>
      <c r="Q1506" s="72">
        <f>IF(Table157[[#This Row],[Payment_Status]]="Pending",1,0)</f>
        <v>1</v>
      </c>
      <c r="R1506" s="72" t="s">
        <v>29</v>
      </c>
      <c r="S1506" s="72" t="s">
        <v>44</v>
      </c>
      <c r="T1506" s="76" t="s">
        <v>85</v>
      </c>
    </row>
    <row r="1507" spans="5:20" x14ac:dyDescent="0.3">
      <c r="E1507" s="71" t="s">
        <v>3012</v>
      </c>
      <c r="F1507" s="72" t="s">
        <v>5495</v>
      </c>
      <c r="G1507" s="72" t="s">
        <v>7509</v>
      </c>
      <c r="H1507" s="72" t="s">
        <v>35</v>
      </c>
      <c r="I1507" s="72" t="s">
        <v>8026</v>
      </c>
      <c r="J1507" s="72" t="s">
        <v>8021</v>
      </c>
      <c r="K1507" s="72">
        <v>687.13</v>
      </c>
      <c r="L1507" s="75">
        <v>45841</v>
      </c>
      <c r="M1507" s="72" t="str">
        <f>TEXT(Table157[[#This Row],[Billing_Date]],"YYYY")</f>
        <v>2025</v>
      </c>
      <c r="N1507" s="72" t="s">
        <v>49</v>
      </c>
      <c r="O1507" s="72">
        <f>IF(Table157[[#This Row],[Payment_Status]]="Paid",1,0)</f>
        <v>0</v>
      </c>
      <c r="P1507" s="72">
        <f>IF(Table157[[#This Row],[Payment_Status]]="Unpaid",1,0)</f>
        <v>1</v>
      </c>
      <c r="Q1507" s="72">
        <f>IF(Table157[[#This Row],[Payment_Status]]="Pending",1,0)</f>
        <v>0</v>
      </c>
      <c r="R1507" s="72" t="s">
        <v>58</v>
      </c>
      <c r="S1507" s="72" t="s">
        <v>30</v>
      </c>
      <c r="T1507" s="76" t="s">
        <v>63</v>
      </c>
    </row>
    <row r="1508" spans="5:20" x14ac:dyDescent="0.3">
      <c r="E1508" s="71" t="s">
        <v>3014</v>
      </c>
      <c r="F1508" s="72" t="s">
        <v>5496</v>
      </c>
      <c r="G1508" s="72" t="s">
        <v>7510</v>
      </c>
      <c r="H1508" s="72" t="s">
        <v>26</v>
      </c>
      <c r="I1508" s="72" t="s">
        <v>8029</v>
      </c>
      <c r="J1508" s="72" t="s">
        <v>8020</v>
      </c>
      <c r="K1508" s="72">
        <v>1373.84</v>
      </c>
      <c r="L1508" s="75">
        <v>45680</v>
      </c>
      <c r="M1508" s="72" t="str">
        <f>TEXT(Table157[[#This Row],[Billing_Date]],"YYYY")</f>
        <v>2025</v>
      </c>
      <c r="N1508" s="72" t="s">
        <v>49</v>
      </c>
      <c r="O1508" s="72">
        <f>IF(Table157[[#This Row],[Payment_Status]]="Paid",1,0)</f>
        <v>0</v>
      </c>
      <c r="P1508" s="72">
        <f>IF(Table157[[#This Row],[Payment_Status]]="Unpaid",1,0)</f>
        <v>1</v>
      </c>
      <c r="Q1508" s="72">
        <f>IF(Table157[[#This Row],[Payment_Status]]="Pending",1,0)</f>
        <v>0</v>
      </c>
      <c r="R1508" s="72" t="s">
        <v>43</v>
      </c>
      <c r="S1508" s="72" t="s">
        <v>30</v>
      </c>
      <c r="T1508" s="76" t="s">
        <v>85</v>
      </c>
    </row>
    <row r="1509" spans="5:20" x14ac:dyDescent="0.3">
      <c r="E1509" s="71" t="s">
        <v>3016</v>
      </c>
      <c r="F1509" s="72" t="s">
        <v>5497</v>
      </c>
      <c r="G1509" s="72" t="s">
        <v>7511</v>
      </c>
      <c r="H1509" s="72" t="s">
        <v>26</v>
      </c>
      <c r="I1509" s="72" t="s">
        <v>8025</v>
      </c>
      <c r="J1509" s="72" t="s">
        <v>8020</v>
      </c>
      <c r="K1509" s="72">
        <v>735.22</v>
      </c>
      <c r="L1509" s="75">
        <v>45705</v>
      </c>
      <c r="M1509" s="72" t="str">
        <f>TEXT(Table157[[#This Row],[Billing_Date]],"YYYY")</f>
        <v>2025</v>
      </c>
      <c r="N1509" s="72" t="s">
        <v>37</v>
      </c>
      <c r="O1509" s="72">
        <f>IF(Table157[[#This Row],[Payment_Status]]="Paid",1,0)</f>
        <v>0</v>
      </c>
      <c r="P1509" s="72">
        <f>IF(Table157[[#This Row],[Payment_Status]]="Unpaid",1,0)</f>
        <v>0</v>
      </c>
      <c r="Q1509" s="72">
        <f>IF(Table157[[#This Row],[Payment_Status]]="Pending",1,0)</f>
        <v>1</v>
      </c>
      <c r="R1509" s="72" t="s">
        <v>43</v>
      </c>
      <c r="S1509" s="72" t="s">
        <v>44</v>
      </c>
      <c r="T1509" s="76" t="s">
        <v>45</v>
      </c>
    </row>
    <row r="1510" spans="5:20" x14ac:dyDescent="0.3">
      <c r="E1510" s="71" t="s">
        <v>3018</v>
      </c>
      <c r="F1510" s="72" t="s">
        <v>4486</v>
      </c>
      <c r="G1510" s="72" t="s">
        <v>7512</v>
      </c>
      <c r="H1510" s="72" t="s">
        <v>35</v>
      </c>
      <c r="I1510" s="72" t="s">
        <v>8027</v>
      </c>
      <c r="J1510" s="72" t="s">
        <v>8022</v>
      </c>
      <c r="K1510" s="72">
        <v>587.26</v>
      </c>
      <c r="L1510" s="75">
        <v>45817</v>
      </c>
      <c r="M1510" s="72" t="str">
        <f>TEXT(Table157[[#This Row],[Billing_Date]],"YYYY")</f>
        <v>2025</v>
      </c>
      <c r="N1510" s="72" t="s">
        <v>49</v>
      </c>
      <c r="O1510" s="72">
        <f>IF(Table157[[#This Row],[Payment_Status]]="Paid",1,0)</f>
        <v>0</v>
      </c>
      <c r="P1510" s="72">
        <f>IF(Table157[[#This Row],[Payment_Status]]="Unpaid",1,0)</f>
        <v>1</v>
      </c>
      <c r="Q1510" s="72">
        <f>IF(Table157[[#This Row],[Payment_Status]]="Pending",1,0)</f>
        <v>0</v>
      </c>
      <c r="R1510" s="72" t="s">
        <v>29</v>
      </c>
      <c r="S1510" s="72" t="s">
        <v>44</v>
      </c>
      <c r="T1510" s="76" t="s">
        <v>51</v>
      </c>
    </row>
    <row r="1511" spans="5:20" x14ac:dyDescent="0.3">
      <c r="E1511" s="71" t="s">
        <v>3020</v>
      </c>
      <c r="F1511" s="72" t="s">
        <v>5498</v>
      </c>
      <c r="G1511" s="72" t="s">
        <v>7513</v>
      </c>
      <c r="H1511" s="72" t="s">
        <v>30</v>
      </c>
      <c r="I1511" s="72" t="s">
        <v>8030</v>
      </c>
      <c r="J1511" s="72" t="s">
        <v>8023</v>
      </c>
      <c r="K1511" s="72">
        <v>1578.83</v>
      </c>
      <c r="L1511" s="75">
        <v>45748</v>
      </c>
      <c r="M1511" s="72" t="str">
        <f>TEXT(Table157[[#This Row],[Billing_Date]],"YYYY")</f>
        <v>2025</v>
      </c>
      <c r="N1511" s="72" t="s">
        <v>37</v>
      </c>
      <c r="O1511" s="72">
        <f>IF(Table157[[#This Row],[Payment_Status]]="Paid",1,0)</f>
        <v>0</v>
      </c>
      <c r="P1511" s="72">
        <f>IF(Table157[[#This Row],[Payment_Status]]="Unpaid",1,0)</f>
        <v>0</v>
      </c>
      <c r="Q1511" s="72">
        <f>IF(Table157[[#This Row],[Payment_Status]]="Pending",1,0)</f>
        <v>1</v>
      </c>
      <c r="R1511" s="72" t="s">
        <v>50</v>
      </c>
      <c r="S1511" s="72" t="s">
        <v>44</v>
      </c>
      <c r="T1511" s="76" t="s">
        <v>31</v>
      </c>
    </row>
    <row r="1512" spans="5:20" x14ac:dyDescent="0.3">
      <c r="E1512" s="71" t="s">
        <v>286</v>
      </c>
      <c r="F1512" s="72" t="s">
        <v>5499</v>
      </c>
      <c r="G1512" s="72" t="s">
        <v>7514</v>
      </c>
      <c r="H1512" s="72" t="s">
        <v>30</v>
      </c>
      <c r="I1512" s="72" t="s">
        <v>8030</v>
      </c>
      <c r="J1512" s="72" t="s">
        <v>8023</v>
      </c>
      <c r="K1512" s="72">
        <v>434.05</v>
      </c>
      <c r="L1512" s="75">
        <v>45857</v>
      </c>
      <c r="M1512" s="72" t="str">
        <f>TEXT(Table157[[#This Row],[Billing_Date]],"YYYY")</f>
        <v>2025</v>
      </c>
      <c r="N1512" s="72" t="s">
        <v>49</v>
      </c>
      <c r="O1512" s="72">
        <f>IF(Table157[[#This Row],[Payment_Status]]="Paid",1,0)</f>
        <v>0</v>
      </c>
      <c r="P1512" s="72">
        <f>IF(Table157[[#This Row],[Payment_Status]]="Unpaid",1,0)</f>
        <v>1</v>
      </c>
      <c r="Q1512" s="72">
        <f>IF(Table157[[#This Row],[Payment_Status]]="Pending",1,0)</f>
        <v>0</v>
      </c>
      <c r="R1512" s="72" t="s">
        <v>29</v>
      </c>
      <c r="S1512" s="72" t="s">
        <v>44</v>
      </c>
      <c r="T1512" s="76" t="s">
        <v>63</v>
      </c>
    </row>
    <row r="1513" spans="5:20" x14ac:dyDescent="0.3">
      <c r="E1513" s="71" t="s">
        <v>3024</v>
      </c>
      <c r="F1513" s="72" t="s">
        <v>5500</v>
      </c>
      <c r="G1513" s="72" t="s">
        <v>7515</v>
      </c>
      <c r="H1513" s="72" t="s">
        <v>35</v>
      </c>
      <c r="I1513" s="72" t="s">
        <v>8029</v>
      </c>
      <c r="J1513" s="72" t="s">
        <v>8020</v>
      </c>
      <c r="K1513" s="72">
        <v>1221.68</v>
      </c>
      <c r="L1513" s="75">
        <v>45694</v>
      </c>
      <c r="M1513" s="72" t="str">
        <f>TEXT(Table157[[#This Row],[Billing_Date]],"YYYY")</f>
        <v>2025</v>
      </c>
      <c r="N1513" s="72" t="s">
        <v>37</v>
      </c>
      <c r="O1513" s="72">
        <f>IF(Table157[[#This Row],[Payment_Status]]="Paid",1,0)</f>
        <v>0</v>
      </c>
      <c r="P1513" s="72">
        <f>IF(Table157[[#This Row],[Payment_Status]]="Unpaid",1,0)</f>
        <v>0</v>
      </c>
      <c r="Q1513" s="72">
        <f>IF(Table157[[#This Row],[Payment_Status]]="Pending",1,0)</f>
        <v>1</v>
      </c>
      <c r="R1513" s="72" t="s">
        <v>38</v>
      </c>
      <c r="S1513" s="72" t="s">
        <v>44</v>
      </c>
      <c r="T1513" s="76" t="s">
        <v>45</v>
      </c>
    </row>
    <row r="1514" spans="5:20" x14ac:dyDescent="0.3">
      <c r="E1514" s="71" t="s">
        <v>3026</v>
      </c>
      <c r="F1514" s="72" t="s">
        <v>5501</v>
      </c>
      <c r="G1514" s="72" t="s">
        <v>7516</v>
      </c>
      <c r="H1514" s="72" t="s">
        <v>26</v>
      </c>
      <c r="I1514" s="72" t="s">
        <v>8026</v>
      </c>
      <c r="J1514" s="72" t="s">
        <v>8021</v>
      </c>
      <c r="K1514" s="72">
        <v>2127.56</v>
      </c>
      <c r="L1514" s="75">
        <v>45573</v>
      </c>
      <c r="M1514" s="72" t="str">
        <f>TEXT(Table157[[#This Row],[Billing_Date]],"YYYY")</f>
        <v>2024</v>
      </c>
      <c r="N1514" s="72" t="s">
        <v>28</v>
      </c>
      <c r="O1514" s="72">
        <f>IF(Table157[[#This Row],[Payment_Status]]="Paid",1,0)</f>
        <v>1</v>
      </c>
      <c r="P1514" s="72">
        <f>IF(Table157[[#This Row],[Payment_Status]]="Unpaid",1,0)</f>
        <v>0</v>
      </c>
      <c r="Q1514" s="72">
        <f>IF(Table157[[#This Row],[Payment_Status]]="Pending",1,0)</f>
        <v>0</v>
      </c>
      <c r="R1514" s="72" t="s">
        <v>29</v>
      </c>
      <c r="S1514" s="72" t="s">
        <v>30</v>
      </c>
      <c r="T1514" s="76" t="s">
        <v>63</v>
      </c>
    </row>
    <row r="1515" spans="5:20" x14ac:dyDescent="0.3">
      <c r="E1515" s="71" t="s">
        <v>3028</v>
      </c>
      <c r="F1515" s="72" t="s">
        <v>5502</v>
      </c>
      <c r="G1515" s="72" t="s">
        <v>7517</v>
      </c>
      <c r="H1515" s="72" t="s">
        <v>26</v>
      </c>
      <c r="I1515" s="72" t="s">
        <v>8029</v>
      </c>
      <c r="J1515" s="72" t="s">
        <v>8020</v>
      </c>
      <c r="K1515" s="72">
        <v>1109.4000000000001</v>
      </c>
      <c r="L1515" s="75">
        <v>45721</v>
      </c>
      <c r="M1515" s="72" t="str">
        <f>TEXT(Table157[[#This Row],[Billing_Date]],"YYYY")</f>
        <v>2025</v>
      </c>
      <c r="N1515" s="72" t="s">
        <v>37</v>
      </c>
      <c r="O1515" s="72">
        <f>IF(Table157[[#This Row],[Payment_Status]]="Paid",1,0)</f>
        <v>0</v>
      </c>
      <c r="P1515" s="72">
        <f>IF(Table157[[#This Row],[Payment_Status]]="Unpaid",1,0)</f>
        <v>0</v>
      </c>
      <c r="Q1515" s="72">
        <f>IF(Table157[[#This Row],[Payment_Status]]="Pending",1,0)</f>
        <v>1</v>
      </c>
      <c r="R1515" s="72" t="s">
        <v>38</v>
      </c>
      <c r="S1515" s="72" t="s">
        <v>39</v>
      </c>
      <c r="T1515" s="76" t="s">
        <v>85</v>
      </c>
    </row>
    <row r="1516" spans="5:20" x14ac:dyDescent="0.3">
      <c r="E1516" s="71" t="s">
        <v>3030</v>
      </c>
      <c r="F1516" s="72" t="s">
        <v>5503</v>
      </c>
      <c r="G1516" s="72" t="s">
        <v>7518</v>
      </c>
      <c r="H1516" s="72" t="s">
        <v>30</v>
      </c>
      <c r="I1516" s="72" t="s">
        <v>8026</v>
      </c>
      <c r="J1516" s="72" t="s">
        <v>8021</v>
      </c>
      <c r="K1516" s="72">
        <v>718.81</v>
      </c>
      <c r="L1516" s="75">
        <v>45731</v>
      </c>
      <c r="M1516" s="72" t="str">
        <f>TEXT(Table157[[#This Row],[Billing_Date]],"YYYY")</f>
        <v>2025</v>
      </c>
      <c r="N1516" s="72" t="s">
        <v>28</v>
      </c>
      <c r="O1516" s="72">
        <f>IF(Table157[[#This Row],[Payment_Status]]="Paid",1,0)</f>
        <v>1</v>
      </c>
      <c r="P1516" s="72">
        <f>IF(Table157[[#This Row],[Payment_Status]]="Unpaid",1,0)</f>
        <v>0</v>
      </c>
      <c r="Q1516" s="72">
        <f>IF(Table157[[#This Row],[Payment_Status]]="Pending",1,0)</f>
        <v>0</v>
      </c>
      <c r="R1516" s="72" t="s">
        <v>29</v>
      </c>
      <c r="S1516" s="72" t="s">
        <v>44</v>
      </c>
      <c r="T1516" s="76" t="s">
        <v>85</v>
      </c>
    </row>
    <row r="1517" spans="5:20" x14ac:dyDescent="0.3">
      <c r="E1517" s="71" t="s">
        <v>3032</v>
      </c>
      <c r="F1517" s="72" t="s">
        <v>5504</v>
      </c>
      <c r="G1517" s="72" t="s">
        <v>7519</v>
      </c>
      <c r="H1517" s="72" t="s">
        <v>30</v>
      </c>
      <c r="I1517" s="72" t="s">
        <v>8026</v>
      </c>
      <c r="J1517" s="72" t="s">
        <v>8021</v>
      </c>
      <c r="K1517" s="72">
        <v>1899.76</v>
      </c>
      <c r="L1517" s="75">
        <v>45738</v>
      </c>
      <c r="M1517" s="72" t="str">
        <f>TEXT(Table157[[#This Row],[Billing_Date]],"YYYY")</f>
        <v>2025</v>
      </c>
      <c r="N1517" s="72" t="s">
        <v>37</v>
      </c>
      <c r="O1517" s="72">
        <f>IF(Table157[[#This Row],[Payment_Status]]="Paid",1,0)</f>
        <v>0</v>
      </c>
      <c r="P1517" s="72">
        <f>IF(Table157[[#This Row],[Payment_Status]]="Unpaid",1,0)</f>
        <v>0</v>
      </c>
      <c r="Q1517" s="72">
        <f>IF(Table157[[#This Row],[Payment_Status]]="Pending",1,0)</f>
        <v>1</v>
      </c>
      <c r="R1517" s="72" t="s">
        <v>38</v>
      </c>
      <c r="S1517" s="72" t="s">
        <v>44</v>
      </c>
      <c r="T1517" s="76" t="s">
        <v>45</v>
      </c>
    </row>
    <row r="1518" spans="5:20" x14ac:dyDescent="0.3">
      <c r="E1518" s="71" t="s">
        <v>3034</v>
      </c>
      <c r="F1518" s="72" t="s">
        <v>5505</v>
      </c>
      <c r="G1518" s="72" t="s">
        <v>7520</v>
      </c>
      <c r="H1518" s="72" t="s">
        <v>26</v>
      </c>
      <c r="I1518" s="72" t="s">
        <v>8025</v>
      </c>
      <c r="J1518" s="72" t="s">
        <v>8020</v>
      </c>
      <c r="K1518" s="72">
        <v>2269.23</v>
      </c>
      <c r="L1518" s="75">
        <v>45698</v>
      </c>
      <c r="M1518" s="72" t="str">
        <f>TEXT(Table157[[#This Row],[Billing_Date]],"YYYY")</f>
        <v>2025</v>
      </c>
      <c r="N1518" s="72" t="s">
        <v>37</v>
      </c>
      <c r="O1518" s="72">
        <f>IF(Table157[[#This Row],[Payment_Status]]="Paid",1,0)</f>
        <v>0</v>
      </c>
      <c r="P1518" s="72">
        <f>IF(Table157[[#This Row],[Payment_Status]]="Unpaid",1,0)</f>
        <v>0</v>
      </c>
      <c r="Q1518" s="72">
        <f>IF(Table157[[#This Row],[Payment_Status]]="Pending",1,0)</f>
        <v>1</v>
      </c>
      <c r="R1518" s="72" t="s">
        <v>58</v>
      </c>
      <c r="S1518" s="72" t="s">
        <v>44</v>
      </c>
      <c r="T1518" s="76" t="s">
        <v>45</v>
      </c>
    </row>
    <row r="1519" spans="5:20" x14ac:dyDescent="0.3">
      <c r="E1519" s="71" t="s">
        <v>3036</v>
      </c>
      <c r="F1519" s="72" t="s">
        <v>5506</v>
      </c>
      <c r="G1519" s="72" t="s">
        <v>7521</v>
      </c>
      <c r="H1519" s="72" t="s">
        <v>26</v>
      </c>
      <c r="I1519" s="72" t="s">
        <v>8031</v>
      </c>
      <c r="J1519" s="72" t="s">
        <v>8024</v>
      </c>
      <c r="K1519" s="72">
        <v>223.2</v>
      </c>
      <c r="L1519" s="75">
        <v>45770</v>
      </c>
      <c r="M1519" s="72" t="str">
        <f>TEXT(Table157[[#This Row],[Billing_Date]],"YYYY")</f>
        <v>2025</v>
      </c>
      <c r="N1519" s="72" t="s">
        <v>28</v>
      </c>
      <c r="O1519" s="72">
        <f>IF(Table157[[#This Row],[Payment_Status]]="Paid",1,0)</f>
        <v>1</v>
      </c>
      <c r="P1519" s="72">
        <f>IF(Table157[[#This Row],[Payment_Status]]="Unpaid",1,0)</f>
        <v>0</v>
      </c>
      <c r="Q1519" s="72">
        <f>IF(Table157[[#This Row],[Payment_Status]]="Pending",1,0)</f>
        <v>0</v>
      </c>
      <c r="R1519" s="72" t="s">
        <v>50</v>
      </c>
      <c r="S1519" s="72" t="s">
        <v>44</v>
      </c>
      <c r="T1519" s="76" t="s">
        <v>63</v>
      </c>
    </row>
    <row r="1520" spans="5:20" x14ac:dyDescent="0.3">
      <c r="E1520" s="71" t="s">
        <v>3038</v>
      </c>
      <c r="F1520" s="72" t="s">
        <v>5507</v>
      </c>
      <c r="G1520" s="72" t="s">
        <v>7522</v>
      </c>
      <c r="H1520" s="72" t="s">
        <v>26</v>
      </c>
      <c r="I1520" s="72" t="s">
        <v>8030</v>
      </c>
      <c r="J1520" s="72" t="s">
        <v>8023</v>
      </c>
      <c r="K1520" s="72">
        <v>3174.28</v>
      </c>
      <c r="L1520" s="75">
        <v>45856</v>
      </c>
      <c r="M1520" s="72" t="str">
        <f>TEXT(Table157[[#This Row],[Billing_Date]],"YYYY")</f>
        <v>2025</v>
      </c>
      <c r="N1520" s="72" t="s">
        <v>37</v>
      </c>
      <c r="O1520" s="72">
        <f>IF(Table157[[#This Row],[Payment_Status]]="Paid",1,0)</f>
        <v>0</v>
      </c>
      <c r="P1520" s="72">
        <f>IF(Table157[[#This Row],[Payment_Status]]="Unpaid",1,0)</f>
        <v>0</v>
      </c>
      <c r="Q1520" s="72">
        <f>IF(Table157[[#This Row],[Payment_Status]]="Pending",1,0)</f>
        <v>1</v>
      </c>
      <c r="R1520" s="72" t="s">
        <v>29</v>
      </c>
      <c r="S1520" s="72" t="s">
        <v>30</v>
      </c>
      <c r="T1520" s="76" t="s">
        <v>31</v>
      </c>
    </row>
    <row r="1521" spans="5:20" x14ac:dyDescent="0.3">
      <c r="E1521" s="71" t="s">
        <v>3040</v>
      </c>
      <c r="F1521" s="72" t="s">
        <v>5508</v>
      </c>
      <c r="G1521" s="72" t="s">
        <v>7523</v>
      </c>
      <c r="H1521" s="72" t="s">
        <v>35</v>
      </c>
      <c r="I1521" s="72" t="s">
        <v>8026</v>
      </c>
      <c r="J1521" s="72" t="s">
        <v>8021</v>
      </c>
      <c r="K1521" s="72">
        <v>1422.83</v>
      </c>
      <c r="L1521" s="75">
        <v>45724</v>
      </c>
      <c r="M1521" s="72" t="str">
        <f>TEXT(Table157[[#This Row],[Billing_Date]],"YYYY")</f>
        <v>2025</v>
      </c>
      <c r="N1521" s="72" t="s">
        <v>37</v>
      </c>
      <c r="O1521" s="72">
        <f>IF(Table157[[#This Row],[Payment_Status]]="Paid",1,0)</f>
        <v>0</v>
      </c>
      <c r="P1521" s="72">
        <f>IF(Table157[[#This Row],[Payment_Status]]="Unpaid",1,0)</f>
        <v>0</v>
      </c>
      <c r="Q1521" s="72">
        <f>IF(Table157[[#This Row],[Payment_Status]]="Pending",1,0)</f>
        <v>1</v>
      </c>
      <c r="R1521" s="72" t="s">
        <v>43</v>
      </c>
      <c r="S1521" s="72" t="s">
        <v>30</v>
      </c>
      <c r="T1521" s="76" t="s">
        <v>63</v>
      </c>
    </row>
    <row r="1522" spans="5:20" x14ac:dyDescent="0.3">
      <c r="E1522" s="71" t="s">
        <v>3042</v>
      </c>
      <c r="F1522" s="72" t="s">
        <v>5509</v>
      </c>
      <c r="G1522" s="72" t="s">
        <v>7524</v>
      </c>
      <c r="H1522" s="72" t="s">
        <v>35</v>
      </c>
      <c r="I1522" s="72" t="s">
        <v>8026</v>
      </c>
      <c r="J1522" s="72" t="s">
        <v>8021</v>
      </c>
      <c r="K1522" s="72">
        <v>275.83</v>
      </c>
      <c r="L1522" s="75">
        <v>45707</v>
      </c>
      <c r="M1522" s="72" t="str">
        <f>TEXT(Table157[[#This Row],[Billing_Date]],"YYYY")</f>
        <v>2025</v>
      </c>
      <c r="N1522" s="72" t="s">
        <v>49</v>
      </c>
      <c r="O1522" s="72">
        <f>IF(Table157[[#This Row],[Payment_Status]]="Paid",1,0)</f>
        <v>0</v>
      </c>
      <c r="P1522" s="72">
        <f>IF(Table157[[#This Row],[Payment_Status]]="Unpaid",1,0)</f>
        <v>1</v>
      </c>
      <c r="Q1522" s="72">
        <f>IF(Table157[[#This Row],[Payment_Status]]="Pending",1,0)</f>
        <v>0</v>
      </c>
      <c r="R1522" s="72" t="s">
        <v>43</v>
      </c>
      <c r="S1522" s="72" t="s">
        <v>30</v>
      </c>
      <c r="T1522" s="76" t="s">
        <v>31</v>
      </c>
    </row>
    <row r="1523" spans="5:20" x14ac:dyDescent="0.3">
      <c r="E1523" s="71" t="s">
        <v>3044</v>
      </c>
      <c r="F1523" s="72" t="s">
        <v>5510</v>
      </c>
      <c r="G1523" s="72" t="s">
        <v>7525</v>
      </c>
      <c r="H1523" s="72" t="s">
        <v>26</v>
      </c>
      <c r="I1523" s="72" t="s">
        <v>8031</v>
      </c>
      <c r="J1523" s="72" t="s">
        <v>8024</v>
      </c>
      <c r="K1523" s="72">
        <v>2697.45</v>
      </c>
      <c r="L1523" s="75">
        <v>45843</v>
      </c>
      <c r="M1523" s="72" t="str">
        <f>TEXT(Table157[[#This Row],[Billing_Date]],"YYYY")</f>
        <v>2025</v>
      </c>
      <c r="N1523" s="72" t="s">
        <v>28</v>
      </c>
      <c r="O1523" s="72">
        <f>IF(Table157[[#This Row],[Payment_Status]]="Paid",1,0)</f>
        <v>1</v>
      </c>
      <c r="P1523" s="72">
        <f>IF(Table157[[#This Row],[Payment_Status]]="Unpaid",1,0)</f>
        <v>0</v>
      </c>
      <c r="Q1523" s="72">
        <f>IF(Table157[[#This Row],[Payment_Status]]="Pending",1,0)</f>
        <v>0</v>
      </c>
      <c r="R1523" s="72" t="s">
        <v>58</v>
      </c>
      <c r="S1523" s="72" t="s">
        <v>44</v>
      </c>
      <c r="T1523" s="76" t="s">
        <v>63</v>
      </c>
    </row>
    <row r="1524" spans="5:20" x14ac:dyDescent="0.3">
      <c r="E1524" s="71" t="s">
        <v>3046</v>
      </c>
      <c r="F1524" s="72" t="s">
        <v>5511</v>
      </c>
      <c r="G1524" s="72" t="s">
        <v>7526</v>
      </c>
      <c r="H1524" s="72" t="s">
        <v>35</v>
      </c>
      <c r="I1524" s="72" t="s">
        <v>8028</v>
      </c>
      <c r="J1524" s="72" t="s">
        <v>8022</v>
      </c>
      <c r="K1524" s="72">
        <v>1862.6</v>
      </c>
      <c r="L1524" s="75">
        <v>45801</v>
      </c>
      <c r="M1524" s="72" t="str">
        <f>TEXT(Table157[[#This Row],[Billing_Date]],"YYYY")</f>
        <v>2025</v>
      </c>
      <c r="N1524" s="72" t="s">
        <v>28</v>
      </c>
      <c r="O1524" s="72">
        <f>IF(Table157[[#This Row],[Payment_Status]]="Paid",1,0)</f>
        <v>1</v>
      </c>
      <c r="P1524" s="72">
        <f>IF(Table157[[#This Row],[Payment_Status]]="Unpaid",1,0)</f>
        <v>0</v>
      </c>
      <c r="Q1524" s="72">
        <f>IF(Table157[[#This Row],[Payment_Status]]="Pending",1,0)</f>
        <v>0</v>
      </c>
      <c r="R1524" s="72" t="s">
        <v>29</v>
      </c>
      <c r="S1524" s="72" t="s">
        <v>30</v>
      </c>
      <c r="T1524" s="76" t="s">
        <v>63</v>
      </c>
    </row>
    <row r="1525" spans="5:20" x14ac:dyDescent="0.3">
      <c r="E1525" s="71" t="s">
        <v>3048</v>
      </c>
      <c r="F1525" s="72" t="s">
        <v>5512</v>
      </c>
      <c r="G1525" s="72" t="s">
        <v>7527</v>
      </c>
      <c r="H1525" s="72" t="s">
        <v>35</v>
      </c>
      <c r="I1525" s="72" t="s">
        <v>8031</v>
      </c>
      <c r="J1525" s="72" t="s">
        <v>8024</v>
      </c>
      <c r="K1525" s="72">
        <v>297.85000000000002</v>
      </c>
      <c r="L1525" s="75">
        <v>45728</v>
      </c>
      <c r="M1525" s="72" t="str">
        <f>TEXT(Table157[[#This Row],[Billing_Date]],"YYYY")</f>
        <v>2025</v>
      </c>
      <c r="N1525" s="72" t="s">
        <v>37</v>
      </c>
      <c r="O1525" s="72">
        <f>IF(Table157[[#This Row],[Payment_Status]]="Paid",1,0)</f>
        <v>0</v>
      </c>
      <c r="P1525" s="72">
        <f>IF(Table157[[#This Row],[Payment_Status]]="Unpaid",1,0)</f>
        <v>0</v>
      </c>
      <c r="Q1525" s="72">
        <f>IF(Table157[[#This Row],[Payment_Status]]="Pending",1,0)</f>
        <v>1</v>
      </c>
      <c r="R1525" s="72" t="s">
        <v>50</v>
      </c>
      <c r="S1525" s="72" t="s">
        <v>39</v>
      </c>
      <c r="T1525" s="76" t="s">
        <v>31</v>
      </c>
    </row>
    <row r="1526" spans="5:20" x14ac:dyDescent="0.3">
      <c r="E1526" s="71" t="s">
        <v>3050</v>
      </c>
      <c r="F1526" s="72" t="s">
        <v>5513</v>
      </c>
      <c r="G1526" s="72" t="s">
        <v>7528</v>
      </c>
      <c r="H1526" s="72" t="s">
        <v>26</v>
      </c>
      <c r="I1526" s="72" t="s">
        <v>8031</v>
      </c>
      <c r="J1526" s="72" t="s">
        <v>8024</v>
      </c>
      <c r="K1526" s="72">
        <v>2169.7800000000002</v>
      </c>
      <c r="L1526" s="75">
        <v>45821</v>
      </c>
      <c r="M1526" s="72" t="str">
        <f>TEXT(Table157[[#This Row],[Billing_Date]],"YYYY")</f>
        <v>2025</v>
      </c>
      <c r="N1526" s="72" t="s">
        <v>49</v>
      </c>
      <c r="O1526" s="72">
        <f>IF(Table157[[#This Row],[Payment_Status]]="Paid",1,0)</f>
        <v>0</v>
      </c>
      <c r="P1526" s="72">
        <f>IF(Table157[[#This Row],[Payment_Status]]="Unpaid",1,0)</f>
        <v>1</v>
      </c>
      <c r="Q1526" s="72">
        <f>IF(Table157[[#This Row],[Payment_Status]]="Pending",1,0)</f>
        <v>0</v>
      </c>
      <c r="R1526" s="72" t="s">
        <v>58</v>
      </c>
      <c r="S1526" s="72" t="s">
        <v>44</v>
      </c>
      <c r="T1526" s="76" t="s">
        <v>51</v>
      </c>
    </row>
    <row r="1527" spans="5:20" x14ac:dyDescent="0.3">
      <c r="E1527" s="71" t="s">
        <v>3052</v>
      </c>
      <c r="F1527" s="72" t="s">
        <v>5514</v>
      </c>
      <c r="G1527" s="72" t="s">
        <v>7529</v>
      </c>
      <c r="H1527" s="72" t="s">
        <v>30</v>
      </c>
      <c r="I1527" s="72" t="s">
        <v>8026</v>
      </c>
      <c r="J1527" s="72" t="s">
        <v>8021</v>
      </c>
      <c r="K1527" s="72">
        <v>1036.58</v>
      </c>
      <c r="L1527" s="75">
        <v>45758</v>
      </c>
      <c r="M1527" s="72" t="str">
        <f>TEXT(Table157[[#This Row],[Billing_Date]],"YYYY")</f>
        <v>2025</v>
      </c>
      <c r="N1527" s="72" t="s">
        <v>49</v>
      </c>
      <c r="O1527" s="72">
        <f>IF(Table157[[#This Row],[Payment_Status]]="Paid",1,0)</f>
        <v>0</v>
      </c>
      <c r="P1527" s="72">
        <f>IF(Table157[[#This Row],[Payment_Status]]="Unpaid",1,0)</f>
        <v>1</v>
      </c>
      <c r="Q1527" s="72">
        <f>IF(Table157[[#This Row],[Payment_Status]]="Pending",1,0)</f>
        <v>0</v>
      </c>
      <c r="R1527" s="72" t="s">
        <v>43</v>
      </c>
      <c r="S1527" s="72" t="s">
        <v>30</v>
      </c>
      <c r="T1527" s="76" t="s">
        <v>85</v>
      </c>
    </row>
    <row r="1528" spans="5:20" x14ac:dyDescent="0.3">
      <c r="E1528" s="71" t="s">
        <v>714</v>
      </c>
      <c r="F1528" s="72" t="s">
        <v>5515</v>
      </c>
      <c r="G1528" s="72" t="s">
        <v>7530</v>
      </c>
      <c r="H1528" s="72" t="s">
        <v>35</v>
      </c>
      <c r="I1528" s="72" t="s">
        <v>8030</v>
      </c>
      <c r="J1528" s="72" t="s">
        <v>8023</v>
      </c>
      <c r="K1528" s="72">
        <v>2502.7399999999998</v>
      </c>
      <c r="L1528" s="75">
        <v>45670</v>
      </c>
      <c r="M1528" s="72" t="str">
        <f>TEXT(Table157[[#This Row],[Billing_Date]],"YYYY")</f>
        <v>2025</v>
      </c>
      <c r="N1528" s="72" t="s">
        <v>49</v>
      </c>
      <c r="O1528" s="72">
        <f>IF(Table157[[#This Row],[Payment_Status]]="Paid",1,0)</f>
        <v>0</v>
      </c>
      <c r="P1528" s="72">
        <f>IF(Table157[[#This Row],[Payment_Status]]="Unpaid",1,0)</f>
        <v>1</v>
      </c>
      <c r="Q1528" s="72">
        <f>IF(Table157[[#This Row],[Payment_Status]]="Pending",1,0)</f>
        <v>0</v>
      </c>
      <c r="R1528" s="72" t="s">
        <v>50</v>
      </c>
      <c r="S1528" s="72" t="s">
        <v>30</v>
      </c>
      <c r="T1528" s="76" t="s">
        <v>85</v>
      </c>
    </row>
    <row r="1529" spans="5:20" x14ac:dyDescent="0.3">
      <c r="E1529" s="71" t="s">
        <v>3056</v>
      </c>
      <c r="F1529" s="72" t="s">
        <v>5516</v>
      </c>
      <c r="G1529" s="72" t="s">
        <v>7531</v>
      </c>
      <c r="H1529" s="72" t="s">
        <v>30</v>
      </c>
      <c r="I1529" s="72" t="s">
        <v>8031</v>
      </c>
      <c r="J1529" s="72" t="s">
        <v>8024</v>
      </c>
      <c r="K1529" s="72">
        <v>653.82000000000005</v>
      </c>
      <c r="L1529" s="75">
        <v>45684</v>
      </c>
      <c r="M1529" s="72" t="str">
        <f>TEXT(Table157[[#This Row],[Billing_Date]],"YYYY")</f>
        <v>2025</v>
      </c>
      <c r="N1529" s="72" t="s">
        <v>37</v>
      </c>
      <c r="O1529" s="72">
        <f>IF(Table157[[#This Row],[Payment_Status]]="Paid",1,0)</f>
        <v>0</v>
      </c>
      <c r="P1529" s="72">
        <f>IF(Table157[[#This Row],[Payment_Status]]="Unpaid",1,0)</f>
        <v>0</v>
      </c>
      <c r="Q1529" s="72">
        <f>IF(Table157[[#This Row],[Payment_Status]]="Pending",1,0)</f>
        <v>1</v>
      </c>
      <c r="R1529" s="72" t="s">
        <v>38</v>
      </c>
      <c r="S1529" s="72" t="s">
        <v>30</v>
      </c>
      <c r="T1529" s="76" t="s">
        <v>45</v>
      </c>
    </row>
    <row r="1530" spans="5:20" x14ac:dyDescent="0.3">
      <c r="E1530" s="71" t="s">
        <v>3058</v>
      </c>
      <c r="F1530" s="72" t="s">
        <v>5517</v>
      </c>
      <c r="G1530" s="72" t="s">
        <v>7532</v>
      </c>
      <c r="H1530" s="72" t="s">
        <v>26</v>
      </c>
      <c r="I1530" s="72" t="s">
        <v>8027</v>
      </c>
      <c r="J1530" s="72" t="s">
        <v>8022</v>
      </c>
      <c r="K1530" s="72">
        <v>156.75</v>
      </c>
      <c r="L1530" s="75">
        <v>45632</v>
      </c>
      <c r="M1530" s="72" t="str">
        <f>TEXT(Table157[[#This Row],[Billing_Date]],"YYYY")</f>
        <v>2024</v>
      </c>
      <c r="N1530" s="72" t="s">
        <v>28</v>
      </c>
      <c r="O1530" s="72">
        <f>IF(Table157[[#This Row],[Payment_Status]]="Paid",1,0)</f>
        <v>1</v>
      </c>
      <c r="P1530" s="72">
        <f>IF(Table157[[#This Row],[Payment_Status]]="Unpaid",1,0)</f>
        <v>0</v>
      </c>
      <c r="Q1530" s="72">
        <f>IF(Table157[[#This Row],[Payment_Status]]="Pending",1,0)</f>
        <v>0</v>
      </c>
      <c r="R1530" s="72" t="s">
        <v>29</v>
      </c>
      <c r="S1530" s="72" t="s">
        <v>44</v>
      </c>
      <c r="T1530" s="76" t="s">
        <v>51</v>
      </c>
    </row>
    <row r="1531" spans="5:20" x14ac:dyDescent="0.3">
      <c r="E1531" s="71" t="s">
        <v>3062</v>
      </c>
      <c r="F1531" s="72" t="s">
        <v>5520</v>
      </c>
      <c r="G1531" s="72" t="s">
        <v>7535</v>
      </c>
      <c r="H1531" s="72" t="s">
        <v>35</v>
      </c>
      <c r="I1531" s="72" t="s">
        <v>8031</v>
      </c>
      <c r="J1531" s="72" t="s">
        <v>8024</v>
      </c>
      <c r="K1531" s="72">
        <v>131.38</v>
      </c>
      <c r="L1531" s="75">
        <v>45808</v>
      </c>
      <c r="M1531" s="72" t="str">
        <f>TEXT(Table157[[#This Row],[Billing_Date]],"YYYY")</f>
        <v>2025</v>
      </c>
      <c r="N1531" s="72" t="s">
        <v>49</v>
      </c>
      <c r="O1531" s="72">
        <f>IF(Table157[[#This Row],[Payment_Status]]="Paid",1,0)</f>
        <v>0</v>
      </c>
      <c r="P1531" s="72">
        <f>IF(Table157[[#This Row],[Payment_Status]]="Unpaid",1,0)</f>
        <v>1</v>
      </c>
      <c r="Q1531" s="72">
        <f>IF(Table157[[#This Row],[Payment_Status]]="Pending",1,0)</f>
        <v>0</v>
      </c>
      <c r="R1531" s="72" t="s">
        <v>38</v>
      </c>
      <c r="S1531" s="72" t="s">
        <v>44</v>
      </c>
      <c r="T1531" s="76" t="s">
        <v>45</v>
      </c>
    </row>
    <row r="1532" spans="5:20" x14ac:dyDescent="0.3">
      <c r="E1532" s="71" t="s">
        <v>3064</v>
      </c>
      <c r="F1532" s="72" t="s">
        <v>5521</v>
      </c>
      <c r="G1532" s="72" t="s">
        <v>7536</v>
      </c>
      <c r="H1532" s="72" t="s">
        <v>26</v>
      </c>
      <c r="I1532" s="72" t="s">
        <v>8027</v>
      </c>
      <c r="J1532" s="72" t="s">
        <v>8022</v>
      </c>
      <c r="K1532" s="72">
        <v>1926.03</v>
      </c>
      <c r="L1532" s="75">
        <v>45762</v>
      </c>
      <c r="M1532" s="72" t="str">
        <f>TEXT(Table157[[#This Row],[Billing_Date]],"YYYY")</f>
        <v>2025</v>
      </c>
      <c r="N1532" s="72" t="s">
        <v>28</v>
      </c>
      <c r="O1532" s="72">
        <f>IF(Table157[[#This Row],[Payment_Status]]="Paid",1,0)</f>
        <v>1</v>
      </c>
      <c r="P1532" s="72">
        <f>IF(Table157[[#This Row],[Payment_Status]]="Unpaid",1,0)</f>
        <v>0</v>
      </c>
      <c r="Q1532" s="72">
        <f>IF(Table157[[#This Row],[Payment_Status]]="Pending",1,0)</f>
        <v>0</v>
      </c>
      <c r="R1532" s="72" t="s">
        <v>58</v>
      </c>
      <c r="S1532" s="72" t="s">
        <v>44</v>
      </c>
      <c r="T1532" s="76" t="s">
        <v>85</v>
      </c>
    </row>
    <row r="1533" spans="5:20" x14ac:dyDescent="0.3">
      <c r="E1533" s="71" t="s">
        <v>3066</v>
      </c>
      <c r="F1533" s="72" t="s">
        <v>5522</v>
      </c>
      <c r="G1533" s="72" t="s">
        <v>7537</v>
      </c>
      <c r="H1533" s="72" t="s">
        <v>30</v>
      </c>
      <c r="I1533" s="72" t="s">
        <v>8030</v>
      </c>
      <c r="J1533" s="72" t="s">
        <v>8023</v>
      </c>
      <c r="K1533" s="72">
        <v>2133.7600000000002</v>
      </c>
      <c r="L1533" s="75">
        <v>45596</v>
      </c>
      <c r="M1533" s="72" t="str">
        <f>TEXT(Table157[[#This Row],[Billing_Date]],"YYYY")</f>
        <v>2024</v>
      </c>
      <c r="N1533" s="72" t="s">
        <v>28</v>
      </c>
      <c r="O1533" s="72">
        <f>IF(Table157[[#This Row],[Payment_Status]]="Paid",1,0)</f>
        <v>1</v>
      </c>
      <c r="P1533" s="72">
        <f>IF(Table157[[#This Row],[Payment_Status]]="Unpaid",1,0)</f>
        <v>0</v>
      </c>
      <c r="Q1533" s="72">
        <f>IF(Table157[[#This Row],[Payment_Status]]="Pending",1,0)</f>
        <v>0</v>
      </c>
      <c r="R1533" s="72" t="s">
        <v>58</v>
      </c>
      <c r="S1533" s="72" t="s">
        <v>39</v>
      </c>
      <c r="T1533" s="76" t="s">
        <v>51</v>
      </c>
    </row>
    <row r="1534" spans="5:20" x14ac:dyDescent="0.3">
      <c r="E1534" s="71" t="s">
        <v>2692</v>
      </c>
      <c r="F1534" s="72" t="s">
        <v>5523</v>
      </c>
      <c r="G1534" s="72" t="s">
        <v>7538</v>
      </c>
      <c r="H1534" s="72" t="s">
        <v>30</v>
      </c>
      <c r="I1534" s="72" t="s">
        <v>8031</v>
      </c>
      <c r="J1534" s="72" t="s">
        <v>8024</v>
      </c>
      <c r="K1534" s="72">
        <v>989.43</v>
      </c>
      <c r="L1534" s="75">
        <v>45697</v>
      </c>
      <c r="M1534" s="72" t="str">
        <f>TEXT(Table157[[#This Row],[Billing_Date]],"YYYY")</f>
        <v>2025</v>
      </c>
      <c r="N1534" s="72" t="s">
        <v>49</v>
      </c>
      <c r="O1534" s="72">
        <f>IF(Table157[[#This Row],[Payment_Status]]="Paid",1,0)</f>
        <v>0</v>
      </c>
      <c r="P1534" s="72">
        <f>IF(Table157[[#This Row],[Payment_Status]]="Unpaid",1,0)</f>
        <v>1</v>
      </c>
      <c r="Q1534" s="72">
        <f>IF(Table157[[#This Row],[Payment_Status]]="Pending",1,0)</f>
        <v>0</v>
      </c>
      <c r="R1534" s="72" t="s">
        <v>58</v>
      </c>
      <c r="S1534" s="72" t="s">
        <v>44</v>
      </c>
      <c r="T1534" s="76" t="s">
        <v>45</v>
      </c>
    </row>
    <row r="1535" spans="5:20" x14ac:dyDescent="0.3">
      <c r="E1535" s="71" t="s">
        <v>3070</v>
      </c>
      <c r="F1535" s="72" t="s">
        <v>5524</v>
      </c>
      <c r="G1535" s="72" t="s">
        <v>7539</v>
      </c>
      <c r="H1535" s="72" t="s">
        <v>35</v>
      </c>
      <c r="I1535" s="72" t="s">
        <v>8031</v>
      </c>
      <c r="J1535" s="72" t="s">
        <v>8024</v>
      </c>
      <c r="K1535" s="72">
        <v>1033.52</v>
      </c>
      <c r="L1535" s="75">
        <v>45782</v>
      </c>
      <c r="M1535" s="72" t="str">
        <f>TEXT(Table157[[#This Row],[Billing_Date]],"YYYY")</f>
        <v>2025</v>
      </c>
      <c r="N1535" s="72" t="s">
        <v>37</v>
      </c>
      <c r="O1535" s="72">
        <f>IF(Table157[[#This Row],[Payment_Status]]="Paid",1,0)</f>
        <v>0</v>
      </c>
      <c r="P1535" s="72">
        <f>IF(Table157[[#This Row],[Payment_Status]]="Unpaid",1,0)</f>
        <v>0</v>
      </c>
      <c r="Q1535" s="72">
        <f>IF(Table157[[#This Row],[Payment_Status]]="Pending",1,0)</f>
        <v>1</v>
      </c>
      <c r="R1535" s="72" t="s">
        <v>29</v>
      </c>
      <c r="S1535" s="72" t="s">
        <v>44</v>
      </c>
      <c r="T1535" s="76" t="s">
        <v>85</v>
      </c>
    </row>
    <row r="1536" spans="5:20" x14ac:dyDescent="0.3">
      <c r="E1536" s="71" t="s">
        <v>3072</v>
      </c>
      <c r="F1536" s="72" t="s">
        <v>5525</v>
      </c>
      <c r="G1536" s="72" t="s">
        <v>7540</v>
      </c>
      <c r="H1536" s="72" t="s">
        <v>30</v>
      </c>
      <c r="I1536" s="72" t="s">
        <v>8030</v>
      </c>
      <c r="J1536" s="72" t="s">
        <v>8023</v>
      </c>
      <c r="K1536" s="72">
        <v>380.87</v>
      </c>
      <c r="L1536" s="75">
        <v>45792</v>
      </c>
      <c r="M1536" s="72" t="str">
        <f>TEXT(Table157[[#This Row],[Billing_Date]],"YYYY")</f>
        <v>2025</v>
      </c>
      <c r="N1536" s="72" t="s">
        <v>49</v>
      </c>
      <c r="O1536" s="72">
        <f>IF(Table157[[#This Row],[Payment_Status]]="Paid",1,0)</f>
        <v>0</v>
      </c>
      <c r="P1536" s="72">
        <f>IF(Table157[[#This Row],[Payment_Status]]="Unpaid",1,0)</f>
        <v>1</v>
      </c>
      <c r="Q1536" s="72">
        <f>IF(Table157[[#This Row],[Payment_Status]]="Pending",1,0)</f>
        <v>0</v>
      </c>
      <c r="R1536" s="72" t="s">
        <v>43</v>
      </c>
      <c r="S1536" s="72" t="s">
        <v>39</v>
      </c>
      <c r="T1536" s="76" t="s">
        <v>85</v>
      </c>
    </row>
    <row r="1537" spans="5:20" x14ac:dyDescent="0.3">
      <c r="E1537" s="71" t="s">
        <v>3074</v>
      </c>
      <c r="F1537" s="72" t="s">
        <v>5526</v>
      </c>
      <c r="G1537" s="72" t="s">
        <v>7541</v>
      </c>
      <c r="H1537" s="72" t="s">
        <v>35</v>
      </c>
      <c r="I1537" s="72" t="s">
        <v>8028</v>
      </c>
      <c r="J1537" s="72" t="s">
        <v>8022</v>
      </c>
      <c r="K1537" s="72">
        <v>101.89</v>
      </c>
      <c r="L1537" s="75">
        <v>45850</v>
      </c>
      <c r="M1537" s="72" t="str">
        <f>TEXT(Table157[[#This Row],[Billing_Date]],"YYYY")</f>
        <v>2025</v>
      </c>
      <c r="N1537" s="72" t="s">
        <v>37</v>
      </c>
      <c r="O1537" s="72">
        <f>IF(Table157[[#This Row],[Payment_Status]]="Paid",1,0)</f>
        <v>0</v>
      </c>
      <c r="P1537" s="72">
        <f>IF(Table157[[#This Row],[Payment_Status]]="Unpaid",1,0)</f>
        <v>0</v>
      </c>
      <c r="Q1537" s="72">
        <f>IF(Table157[[#This Row],[Payment_Status]]="Pending",1,0)</f>
        <v>1</v>
      </c>
      <c r="R1537" s="72" t="s">
        <v>38</v>
      </c>
      <c r="S1537" s="72" t="s">
        <v>44</v>
      </c>
      <c r="T1537" s="76" t="s">
        <v>45</v>
      </c>
    </row>
    <row r="1538" spans="5:20" x14ac:dyDescent="0.3">
      <c r="E1538" s="71" t="s">
        <v>3076</v>
      </c>
      <c r="F1538" s="72" t="s">
        <v>5527</v>
      </c>
      <c r="G1538" s="72" t="s">
        <v>7542</v>
      </c>
      <c r="H1538" s="72" t="s">
        <v>35</v>
      </c>
      <c r="I1538" s="72" t="s">
        <v>8031</v>
      </c>
      <c r="J1538" s="72" t="s">
        <v>8024</v>
      </c>
      <c r="K1538" s="72">
        <v>2433.94</v>
      </c>
      <c r="L1538" s="75">
        <v>45822</v>
      </c>
      <c r="M1538" s="72" t="str">
        <f>TEXT(Table157[[#This Row],[Billing_Date]],"YYYY")</f>
        <v>2025</v>
      </c>
      <c r="N1538" s="72" t="s">
        <v>28</v>
      </c>
      <c r="O1538" s="72">
        <f>IF(Table157[[#This Row],[Payment_Status]]="Paid",1,0)</f>
        <v>1</v>
      </c>
      <c r="P1538" s="72">
        <f>IF(Table157[[#This Row],[Payment_Status]]="Unpaid",1,0)</f>
        <v>0</v>
      </c>
      <c r="Q1538" s="72">
        <f>IF(Table157[[#This Row],[Payment_Status]]="Pending",1,0)</f>
        <v>0</v>
      </c>
      <c r="R1538" s="72" t="s">
        <v>38</v>
      </c>
      <c r="S1538" s="72" t="s">
        <v>39</v>
      </c>
      <c r="T1538" s="76" t="s">
        <v>45</v>
      </c>
    </row>
    <row r="1539" spans="5:20" x14ac:dyDescent="0.3">
      <c r="E1539" s="71" t="s">
        <v>3078</v>
      </c>
      <c r="F1539" s="72" t="s">
        <v>5528</v>
      </c>
      <c r="G1539" s="72" t="s">
        <v>7543</v>
      </c>
      <c r="H1539" s="72" t="s">
        <v>26</v>
      </c>
      <c r="I1539" s="72" t="s">
        <v>8030</v>
      </c>
      <c r="J1539" s="72" t="s">
        <v>8023</v>
      </c>
      <c r="K1539" s="72">
        <v>1998.65</v>
      </c>
      <c r="L1539" s="75">
        <v>45679</v>
      </c>
      <c r="M1539" s="72" t="str">
        <f>TEXT(Table157[[#This Row],[Billing_Date]],"YYYY")</f>
        <v>2025</v>
      </c>
      <c r="N1539" s="72" t="s">
        <v>28</v>
      </c>
      <c r="O1539" s="72">
        <f>IF(Table157[[#This Row],[Payment_Status]]="Paid",1,0)</f>
        <v>1</v>
      </c>
      <c r="P1539" s="72">
        <f>IF(Table157[[#This Row],[Payment_Status]]="Unpaid",1,0)</f>
        <v>0</v>
      </c>
      <c r="Q1539" s="72">
        <f>IF(Table157[[#This Row],[Payment_Status]]="Pending",1,0)</f>
        <v>0</v>
      </c>
      <c r="R1539" s="72" t="s">
        <v>43</v>
      </c>
      <c r="S1539" s="72" t="s">
        <v>44</v>
      </c>
      <c r="T1539" s="76" t="s">
        <v>45</v>
      </c>
    </row>
    <row r="1540" spans="5:20" x14ac:dyDescent="0.3">
      <c r="E1540" s="71" t="s">
        <v>3080</v>
      </c>
      <c r="F1540" s="72" t="s">
        <v>5529</v>
      </c>
      <c r="G1540" s="72" t="s">
        <v>7544</v>
      </c>
      <c r="H1540" s="72" t="s">
        <v>35</v>
      </c>
      <c r="I1540" s="72" t="s">
        <v>8031</v>
      </c>
      <c r="J1540" s="72" t="s">
        <v>8024</v>
      </c>
      <c r="K1540" s="72">
        <v>1343.09</v>
      </c>
      <c r="L1540" s="75">
        <v>45818</v>
      </c>
      <c r="M1540" s="72" t="str">
        <f>TEXT(Table157[[#This Row],[Billing_Date]],"YYYY")</f>
        <v>2025</v>
      </c>
      <c r="N1540" s="72" t="s">
        <v>37</v>
      </c>
      <c r="O1540" s="72">
        <f>IF(Table157[[#This Row],[Payment_Status]]="Paid",1,0)</f>
        <v>0</v>
      </c>
      <c r="P1540" s="72">
        <f>IF(Table157[[#This Row],[Payment_Status]]="Unpaid",1,0)</f>
        <v>0</v>
      </c>
      <c r="Q1540" s="72">
        <f>IF(Table157[[#This Row],[Payment_Status]]="Pending",1,0)</f>
        <v>1</v>
      </c>
      <c r="R1540" s="72" t="s">
        <v>38</v>
      </c>
      <c r="S1540" s="72" t="s">
        <v>44</v>
      </c>
      <c r="T1540" s="76" t="s">
        <v>45</v>
      </c>
    </row>
    <row r="1541" spans="5:20" x14ac:dyDescent="0.3">
      <c r="E1541" s="71" t="s">
        <v>3082</v>
      </c>
      <c r="F1541" s="72" t="s">
        <v>5530</v>
      </c>
      <c r="G1541" s="72" t="s">
        <v>7545</v>
      </c>
      <c r="H1541" s="72" t="s">
        <v>30</v>
      </c>
      <c r="I1541" s="72" t="s">
        <v>8025</v>
      </c>
      <c r="J1541" s="72" t="s">
        <v>8020</v>
      </c>
      <c r="K1541" s="72">
        <v>1393.55</v>
      </c>
      <c r="L1541" s="75">
        <v>45838</v>
      </c>
      <c r="M1541" s="72" t="str">
        <f>TEXT(Table157[[#This Row],[Billing_Date]],"YYYY")</f>
        <v>2025</v>
      </c>
      <c r="N1541" s="72" t="s">
        <v>28</v>
      </c>
      <c r="O1541" s="72">
        <f>IF(Table157[[#This Row],[Payment_Status]]="Paid",1,0)</f>
        <v>1</v>
      </c>
      <c r="P1541" s="72">
        <f>IF(Table157[[#This Row],[Payment_Status]]="Unpaid",1,0)</f>
        <v>0</v>
      </c>
      <c r="Q1541" s="72">
        <f>IF(Table157[[#This Row],[Payment_Status]]="Pending",1,0)</f>
        <v>0</v>
      </c>
      <c r="R1541" s="72" t="s">
        <v>43</v>
      </c>
      <c r="S1541" s="72" t="s">
        <v>39</v>
      </c>
      <c r="T1541" s="76" t="s">
        <v>63</v>
      </c>
    </row>
    <row r="1542" spans="5:20" x14ac:dyDescent="0.3">
      <c r="E1542" s="71" t="s">
        <v>3084</v>
      </c>
      <c r="F1542" s="72" t="s">
        <v>5531</v>
      </c>
      <c r="G1542" s="72" t="s">
        <v>7546</v>
      </c>
      <c r="H1542" s="72" t="s">
        <v>26</v>
      </c>
      <c r="I1542" s="72" t="s">
        <v>8026</v>
      </c>
      <c r="J1542" s="72" t="s">
        <v>8021</v>
      </c>
      <c r="K1542" s="72">
        <v>1715.04</v>
      </c>
      <c r="L1542" s="75">
        <v>45650</v>
      </c>
      <c r="M1542" s="72" t="str">
        <f>TEXT(Table157[[#This Row],[Billing_Date]],"YYYY")</f>
        <v>2024</v>
      </c>
      <c r="N1542" s="72" t="s">
        <v>28</v>
      </c>
      <c r="O1542" s="72">
        <f>IF(Table157[[#This Row],[Payment_Status]]="Paid",1,0)</f>
        <v>1</v>
      </c>
      <c r="P1542" s="72">
        <f>IF(Table157[[#This Row],[Payment_Status]]="Unpaid",1,0)</f>
        <v>0</v>
      </c>
      <c r="Q1542" s="72">
        <f>IF(Table157[[#This Row],[Payment_Status]]="Pending",1,0)</f>
        <v>0</v>
      </c>
      <c r="R1542" s="72" t="s">
        <v>29</v>
      </c>
      <c r="S1542" s="72" t="s">
        <v>39</v>
      </c>
      <c r="T1542" s="76" t="s">
        <v>63</v>
      </c>
    </row>
    <row r="1543" spans="5:20" x14ac:dyDescent="0.3">
      <c r="E1543" s="71" t="s">
        <v>3086</v>
      </c>
      <c r="F1543" s="72" t="s">
        <v>5532</v>
      </c>
      <c r="G1543" s="72" t="s">
        <v>7547</v>
      </c>
      <c r="H1543" s="72" t="s">
        <v>35</v>
      </c>
      <c r="I1543" s="72" t="s">
        <v>8025</v>
      </c>
      <c r="J1543" s="72" t="s">
        <v>8020</v>
      </c>
      <c r="K1543" s="72">
        <v>3396.3</v>
      </c>
      <c r="L1543" s="75">
        <v>45690</v>
      </c>
      <c r="M1543" s="72" t="str">
        <f>TEXT(Table157[[#This Row],[Billing_Date]],"YYYY")</f>
        <v>2025</v>
      </c>
      <c r="N1543" s="72" t="s">
        <v>37</v>
      </c>
      <c r="O1543" s="72">
        <f>IF(Table157[[#This Row],[Payment_Status]]="Paid",1,0)</f>
        <v>0</v>
      </c>
      <c r="P1543" s="72">
        <f>IF(Table157[[#This Row],[Payment_Status]]="Unpaid",1,0)</f>
        <v>0</v>
      </c>
      <c r="Q1543" s="72">
        <f>IF(Table157[[#This Row],[Payment_Status]]="Pending",1,0)</f>
        <v>1</v>
      </c>
      <c r="R1543" s="72" t="s">
        <v>29</v>
      </c>
      <c r="S1543" s="72" t="s">
        <v>44</v>
      </c>
      <c r="T1543" s="76" t="s">
        <v>45</v>
      </c>
    </row>
    <row r="1544" spans="5:20" x14ac:dyDescent="0.3">
      <c r="E1544" s="71" t="s">
        <v>1381</v>
      </c>
      <c r="F1544" s="72" t="s">
        <v>5533</v>
      </c>
      <c r="G1544" s="72" t="s">
        <v>7548</v>
      </c>
      <c r="H1544" s="72" t="s">
        <v>35</v>
      </c>
      <c r="I1544" s="72" t="s">
        <v>8031</v>
      </c>
      <c r="J1544" s="72" t="s">
        <v>8024</v>
      </c>
      <c r="K1544" s="72">
        <v>1773.12</v>
      </c>
      <c r="L1544" s="75">
        <v>45672</v>
      </c>
      <c r="M1544" s="72" t="str">
        <f>TEXT(Table157[[#This Row],[Billing_Date]],"YYYY")</f>
        <v>2025</v>
      </c>
      <c r="N1544" s="72" t="s">
        <v>49</v>
      </c>
      <c r="O1544" s="72">
        <f>IF(Table157[[#This Row],[Payment_Status]]="Paid",1,0)</f>
        <v>0</v>
      </c>
      <c r="P1544" s="72">
        <f>IF(Table157[[#This Row],[Payment_Status]]="Unpaid",1,0)</f>
        <v>1</v>
      </c>
      <c r="Q1544" s="72">
        <f>IF(Table157[[#This Row],[Payment_Status]]="Pending",1,0)</f>
        <v>0</v>
      </c>
      <c r="R1544" s="72" t="s">
        <v>58</v>
      </c>
      <c r="S1544" s="72" t="s">
        <v>44</v>
      </c>
      <c r="T1544" s="76" t="s">
        <v>51</v>
      </c>
    </row>
    <row r="1545" spans="5:20" x14ac:dyDescent="0.3">
      <c r="E1545" s="71" t="s">
        <v>2485</v>
      </c>
      <c r="F1545" s="72" t="s">
        <v>5534</v>
      </c>
      <c r="G1545" s="72" t="s">
        <v>7549</v>
      </c>
      <c r="H1545" s="72" t="s">
        <v>26</v>
      </c>
      <c r="I1545" s="72" t="s">
        <v>8027</v>
      </c>
      <c r="J1545" s="72" t="s">
        <v>8022</v>
      </c>
      <c r="K1545" s="72">
        <v>2926.64</v>
      </c>
      <c r="L1545" s="75">
        <v>45787</v>
      </c>
      <c r="M1545" s="72" t="str">
        <f>TEXT(Table157[[#This Row],[Billing_Date]],"YYYY")</f>
        <v>2025</v>
      </c>
      <c r="N1545" s="72" t="s">
        <v>28</v>
      </c>
      <c r="O1545" s="72">
        <f>IF(Table157[[#This Row],[Payment_Status]]="Paid",1,0)</f>
        <v>1</v>
      </c>
      <c r="P1545" s="72">
        <f>IF(Table157[[#This Row],[Payment_Status]]="Unpaid",1,0)</f>
        <v>0</v>
      </c>
      <c r="Q1545" s="72">
        <f>IF(Table157[[#This Row],[Payment_Status]]="Pending",1,0)</f>
        <v>0</v>
      </c>
      <c r="R1545" s="72" t="s">
        <v>58</v>
      </c>
      <c r="S1545" s="72" t="s">
        <v>39</v>
      </c>
      <c r="T1545" s="76" t="s">
        <v>51</v>
      </c>
    </row>
    <row r="1546" spans="5:20" x14ac:dyDescent="0.3">
      <c r="E1546" s="71" t="s">
        <v>3092</v>
      </c>
      <c r="F1546" s="72" t="s">
        <v>5535</v>
      </c>
      <c r="G1546" s="72" t="s">
        <v>7550</v>
      </c>
      <c r="H1546" s="72" t="s">
        <v>35</v>
      </c>
      <c r="I1546" s="72" t="s">
        <v>8026</v>
      </c>
      <c r="J1546" s="72" t="s">
        <v>8021</v>
      </c>
      <c r="K1546" s="72">
        <v>1507.19</v>
      </c>
      <c r="L1546" s="75">
        <v>45793</v>
      </c>
      <c r="M1546" s="72" t="str">
        <f>TEXT(Table157[[#This Row],[Billing_Date]],"YYYY")</f>
        <v>2025</v>
      </c>
      <c r="N1546" s="72" t="s">
        <v>28</v>
      </c>
      <c r="O1546" s="72">
        <f>IF(Table157[[#This Row],[Payment_Status]]="Paid",1,0)</f>
        <v>1</v>
      </c>
      <c r="P1546" s="72">
        <f>IF(Table157[[#This Row],[Payment_Status]]="Unpaid",1,0)</f>
        <v>0</v>
      </c>
      <c r="Q1546" s="72">
        <f>IF(Table157[[#This Row],[Payment_Status]]="Pending",1,0)</f>
        <v>0</v>
      </c>
      <c r="R1546" s="72" t="s">
        <v>38</v>
      </c>
      <c r="S1546" s="72" t="s">
        <v>39</v>
      </c>
      <c r="T1546" s="76" t="s">
        <v>45</v>
      </c>
    </row>
    <row r="1547" spans="5:20" x14ac:dyDescent="0.3">
      <c r="E1547" s="71" t="s">
        <v>3094</v>
      </c>
      <c r="F1547" s="72" t="s">
        <v>5536</v>
      </c>
      <c r="G1547" s="72" t="s">
        <v>7551</v>
      </c>
      <c r="H1547" s="72" t="s">
        <v>30</v>
      </c>
      <c r="I1547" s="72" t="s">
        <v>8029</v>
      </c>
      <c r="J1547" s="72" t="s">
        <v>8020</v>
      </c>
      <c r="K1547" s="72">
        <v>472.23</v>
      </c>
      <c r="L1547" s="75">
        <v>45765</v>
      </c>
      <c r="M1547" s="72" t="str">
        <f>TEXT(Table157[[#This Row],[Billing_Date]],"YYYY")</f>
        <v>2025</v>
      </c>
      <c r="N1547" s="72" t="s">
        <v>28</v>
      </c>
      <c r="O1547" s="72">
        <f>IF(Table157[[#This Row],[Payment_Status]]="Paid",1,0)</f>
        <v>1</v>
      </c>
      <c r="P1547" s="72">
        <f>IF(Table157[[#This Row],[Payment_Status]]="Unpaid",1,0)</f>
        <v>0</v>
      </c>
      <c r="Q1547" s="72">
        <f>IF(Table157[[#This Row],[Payment_Status]]="Pending",1,0)</f>
        <v>0</v>
      </c>
      <c r="R1547" s="72" t="s">
        <v>38</v>
      </c>
      <c r="S1547" s="72" t="s">
        <v>39</v>
      </c>
      <c r="T1547" s="76" t="s">
        <v>51</v>
      </c>
    </row>
    <row r="1548" spans="5:20" x14ac:dyDescent="0.3">
      <c r="E1548" s="71" t="s">
        <v>3096</v>
      </c>
      <c r="F1548" s="72" t="s">
        <v>5537</v>
      </c>
      <c r="G1548" s="72" t="s">
        <v>7552</v>
      </c>
      <c r="H1548" s="72" t="s">
        <v>35</v>
      </c>
      <c r="I1548" s="72" t="s">
        <v>8030</v>
      </c>
      <c r="J1548" s="72" t="s">
        <v>8023</v>
      </c>
      <c r="K1548" s="72">
        <v>3145.93</v>
      </c>
      <c r="L1548" s="75">
        <v>45770</v>
      </c>
      <c r="M1548" s="72" t="str">
        <f>TEXT(Table157[[#This Row],[Billing_Date]],"YYYY")</f>
        <v>2025</v>
      </c>
      <c r="N1548" s="72" t="s">
        <v>28</v>
      </c>
      <c r="O1548" s="72">
        <f>IF(Table157[[#This Row],[Payment_Status]]="Paid",1,0)</f>
        <v>1</v>
      </c>
      <c r="P1548" s="72">
        <f>IF(Table157[[#This Row],[Payment_Status]]="Unpaid",1,0)</f>
        <v>0</v>
      </c>
      <c r="Q1548" s="72">
        <f>IF(Table157[[#This Row],[Payment_Status]]="Pending",1,0)</f>
        <v>0</v>
      </c>
      <c r="R1548" s="72" t="s">
        <v>50</v>
      </c>
      <c r="S1548" s="72" t="s">
        <v>30</v>
      </c>
      <c r="T1548" s="76" t="s">
        <v>31</v>
      </c>
    </row>
    <row r="1549" spans="5:20" x14ac:dyDescent="0.3">
      <c r="E1549" s="71" t="s">
        <v>3098</v>
      </c>
      <c r="F1549" s="72" t="s">
        <v>5538</v>
      </c>
      <c r="G1549" s="72" t="s">
        <v>7553</v>
      </c>
      <c r="H1549" s="72" t="s">
        <v>35</v>
      </c>
      <c r="I1549" s="72" t="s">
        <v>8027</v>
      </c>
      <c r="J1549" s="72" t="s">
        <v>8022</v>
      </c>
      <c r="K1549" s="72">
        <v>402.53</v>
      </c>
      <c r="L1549" s="75">
        <v>45598</v>
      </c>
      <c r="M1549" s="72" t="str">
        <f>TEXT(Table157[[#This Row],[Billing_Date]],"YYYY")</f>
        <v>2024</v>
      </c>
      <c r="N1549" s="72" t="s">
        <v>28</v>
      </c>
      <c r="O1549" s="72">
        <f>IF(Table157[[#This Row],[Payment_Status]]="Paid",1,0)</f>
        <v>1</v>
      </c>
      <c r="P1549" s="72">
        <f>IF(Table157[[#This Row],[Payment_Status]]="Unpaid",1,0)</f>
        <v>0</v>
      </c>
      <c r="Q1549" s="72">
        <f>IF(Table157[[#This Row],[Payment_Status]]="Pending",1,0)</f>
        <v>0</v>
      </c>
      <c r="R1549" s="72" t="s">
        <v>43</v>
      </c>
      <c r="S1549" s="72" t="s">
        <v>44</v>
      </c>
      <c r="T1549" s="76" t="s">
        <v>63</v>
      </c>
    </row>
    <row r="1550" spans="5:20" x14ac:dyDescent="0.3">
      <c r="E1550" s="71" t="s">
        <v>3100</v>
      </c>
      <c r="F1550" s="72" t="s">
        <v>5539</v>
      </c>
      <c r="G1550" s="72" t="s">
        <v>7554</v>
      </c>
      <c r="H1550" s="72" t="s">
        <v>35</v>
      </c>
      <c r="I1550" s="72" t="s">
        <v>8029</v>
      </c>
      <c r="J1550" s="72" t="s">
        <v>8020</v>
      </c>
      <c r="K1550" s="72">
        <v>2472.67</v>
      </c>
      <c r="L1550" s="75">
        <v>45768</v>
      </c>
      <c r="M1550" s="72" t="str">
        <f>TEXT(Table157[[#This Row],[Billing_Date]],"YYYY")</f>
        <v>2025</v>
      </c>
      <c r="N1550" s="72" t="s">
        <v>49</v>
      </c>
      <c r="O1550" s="72">
        <f>IF(Table157[[#This Row],[Payment_Status]]="Paid",1,0)</f>
        <v>0</v>
      </c>
      <c r="P1550" s="72">
        <f>IF(Table157[[#This Row],[Payment_Status]]="Unpaid",1,0)</f>
        <v>1</v>
      </c>
      <c r="Q1550" s="72">
        <f>IF(Table157[[#This Row],[Payment_Status]]="Pending",1,0)</f>
        <v>0</v>
      </c>
      <c r="R1550" s="72" t="s">
        <v>50</v>
      </c>
      <c r="S1550" s="72" t="s">
        <v>44</v>
      </c>
      <c r="T1550" s="76" t="s">
        <v>45</v>
      </c>
    </row>
    <row r="1551" spans="5:20" x14ac:dyDescent="0.3">
      <c r="E1551" s="71" t="s">
        <v>3102</v>
      </c>
      <c r="F1551" s="72" t="s">
        <v>5540</v>
      </c>
      <c r="G1551" s="72" t="s">
        <v>7555</v>
      </c>
      <c r="H1551" s="72" t="s">
        <v>35</v>
      </c>
      <c r="I1551" s="72" t="s">
        <v>8030</v>
      </c>
      <c r="J1551" s="72" t="s">
        <v>8023</v>
      </c>
      <c r="K1551" s="72">
        <v>918.12</v>
      </c>
      <c r="L1551" s="75">
        <v>45816</v>
      </c>
      <c r="M1551" s="72" t="str">
        <f>TEXT(Table157[[#This Row],[Billing_Date]],"YYYY")</f>
        <v>2025</v>
      </c>
      <c r="N1551" s="72" t="s">
        <v>28</v>
      </c>
      <c r="O1551" s="72">
        <f>IF(Table157[[#This Row],[Payment_Status]]="Paid",1,0)</f>
        <v>1</v>
      </c>
      <c r="P1551" s="72">
        <f>IF(Table157[[#This Row],[Payment_Status]]="Unpaid",1,0)</f>
        <v>0</v>
      </c>
      <c r="Q1551" s="72">
        <f>IF(Table157[[#This Row],[Payment_Status]]="Pending",1,0)</f>
        <v>0</v>
      </c>
      <c r="R1551" s="72" t="s">
        <v>29</v>
      </c>
      <c r="S1551" s="72" t="s">
        <v>39</v>
      </c>
      <c r="T1551" s="76" t="s">
        <v>31</v>
      </c>
    </row>
    <row r="1552" spans="5:20" x14ac:dyDescent="0.3">
      <c r="E1552" s="71" t="s">
        <v>3104</v>
      </c>
      <c r="F1552" s="72" t="s">
        <v>5541</v>
      </c>
      <c r="G1552" s="72" t="s">
        <v>7556</v>
      </c>
      <c r="H1552" s="72" t="s">
        <v>30</v>
      </c>
      <c r="I1552" s="72" t="s">
        <v>8031</v>
      </c>
      <c r="J1552" s="72" t="s">
        <v>8024</v>
      </c>
      <c r="K1552" s="72">
        <v>751.43</v>
      </c>
      <c r="L1552" s="75">
        <v>45607</v>
      </c>
      <c r="M1552" s="72" t="str">
        <f>TEXT(Table157[[#This Row],[Billing_Date]],"YYYY")</f>
        <v>2024</v>
      </c>
      <c r="N1552" s="72" t="s">
        <v>37</v>
      </c>
      <c r="O1552" s="72">
        <f>IF(Table157[[#This Row],[Payment_Status]]="Paid",1,0)</f>
        <v>0</v>
      </c>
      <c r="P1552" s="72">
        <f>IF(Table157[[#This Row],[Payment_Status]]="Unpaid",1,0)</f>
        <v>0</v>
      </c>
      <c r="Q1552" s="72">
        <f>IF(Table157[[#This Row],[Payment_Status]]="Pending",1,0)</f>
        <v>1</v>
      </c>
      <c r="R1552" s="72" t="s">
        <v>38</v>
      </c>
      <c r="S1552" s="72" t="s">
        <v>39</v>
      </c>
      <c r="T1552" s="76" t="s">
        <v>63</v>
      </c>
    </row>
    <row r="1553" spans="5:20" x14ac:dyDescent="0.3">
      <c r="E1553" s="71" t="s">
        <v>3106</v>
      </c>
      <c r="F1553" s="72" t="s">
        <v>5542</v>
      </c>
      <c r="G1553" s="72" t="s">
        <v>7557</v>
      </c>
      <c r="H1553" s="72" t="s">
        <v>30</v>
      </c>
      <c r="I1553" s="72" t="s">
        <v>8030</v>
      </c>
      <c r="J1553" s="72" t="s">
        <v>8023</v>
      </c>
      <c r="K1553" s="72">
        <v>559.35</v>
      </c>
      <c r="L1553" s="75">
        <v>45705</v>
      </c>
      <c r="M1553" s="72" t="str">
        <f>TEXT(Table157[[#This Row],[Billing_Date]],"YYYY")</f>
        <v>2025</v>
      </c>
      <c r="N1553" s="72" t="s">
        <v>49</v>
      </c>
      <c r="O1553" s="72">
        <f>IF(Table157[[#This Row],[Payment_Status]]="Paid",1,0)</f>
        <v>0</v>
      </c>
      <c r="P1553" s="72">
        <f>IF(Table157[[#This Row],[Payment_Status]]="Unpaid",1,0)</f>
        <v>1</v>
      </c>
      <c r="Q1553" s="72">
        <f>IF(Table157[[#This Row],[Payment_Status]]="Pending",1,0)</f>
        <v>0</v>
      </c>
      <c r="R1553" s="72" t="s">
        <v>50</v>
      </c>
      <c r="S1553" s="72" t="s">
        <v>30</v>
      </c>
      <c r="T1553" s="76" t="s">
        <v>85</v>
      </c>
    </row>
    <row r="1554" spans="5:20" x14ac:dyDescent="0.3">
      <c r="E1554" s="71" t="s">
        <v>3108</v>
      </c>
      <c r="F1554" s="72" t="s">
        <v>5543</v>
      </c>
      <c r="G1554" s="72" t="s">
        <v>7558</v>
      </c>
      <c r="H1554" s="72" t="s">
        <v>35</v>
      </c>
      <c r="I1554" s="72" t="s">
        <v>8025</v>
      </c>
      <c r="J1554" s="72" t="s">
        <v>8020</v>
      </c>
      <c r="K1554" s="72">
        <v>2819.46</v>
      </c>
      <c r="L1554" s="75">
        <v>45634</v>
      </c>
      <c r="M1554" s="72" t="str">
        <f>TEXT(Table157[[#This Row],[Billing_Date]],"YYYY")</f>
        <v>2024</v>
      </c>
      <c r="N1554" s="72" t="s">
        <v>49</v>
      </c>
      <c r="O1554" s="72">
        <f>IF(Table157[[#This Row],[Payment_Status]]="Paid",1,0)</f>
        <v>0</v>
      </c>
      <c r="P1554" s="72">
        <f>IF(Table157[[#This Row],[Payment_Status]]="Unpaid",1,0)</f>
        <v>1</v>
      </c>
      <c r="Q1554" s="72">
        <f>IF(Table157[[#This Row],[Payment_Status]]="Pending",1,0)</f>
        <v>0</v>
      </c>
      <c r="R1554" s="72" t="s">
        <v>50</v>
      </c>
      <c r="S1554" s="72" t="s">
        <v>39</v>
      </c>
      <c r="T1554" s="76" t="s">
        <v>63</v>
      </c>
    </row>
    <row r="1555" spans="5:20" x14ac:dyDescent="0.3">
      <c r="E1555" s="71" t="s">
        <v>3110</v>
      </c>
      <c r="F1555" s="72" t="s">
        <v>5544</v>
      </c>
      <c r="G1555" s="72" t="s">
        <v>7559</v>
      </c>
      <c r="H1555" s="72" t="s">
        <v>35</v>
      </c>
      <c r="I1555" s="72" t="s">
        <v>8029</v>
      </c>
      <c r="J1555" s="72" t="s">
        <v>8020</v>
      </c>
      <c r="K1555" s="72">
        <v>576.62</v>
      </c>
      <c r="L1555" s="75">
        <v>45753</v>
      </c>
      <c r="M1555" s="72" t="str">
        <f>TEXT(Table157[[#This Row],[Billing_Date]],"YYYY")</f>
        <v>2025</v>
      </c>
      <c r="N1555" s="72" t="s">
        <v>49</v>
      </c>
      <c r="O1555" s="72">
        <f>IF(Table157[[#This Row],[Payment_Status]]="Paid",1,0)</f>
        <v>0</v>
      </c>
      <c r="P1555" s="72">
        <f>IF(Table157[[#This Row],[Payment_Status]]="Unpaid",1,0)</f>
        <v>1</v>
      </c>
      <c r="Q1555" s="72">
        <f>IF(Table157[[#This Row],[Payment_Status]]="Pending",1,0)</f>
        <v>0</v>
      </c>
      <c r="R1555" s="72" t="s">
        <v>38</v>
      </c>
      <c r="S1555" s="72" t="s">
        <v>44</v>
      </c>
      <c r="T1555" s="76" t="s">
        <v>85</v>
      </c>
    </row>
    <row r="1556" spans="5:20" x14ac:dyDescent="0.3">
      <c r="E1556" s="71" t="s">
        <v>3112</v>
      </c>
      <c r="F1556" s="72" t="s">
        <v>5545</v>
      </c>
      <c r="G1556" s="72" t="s">
        <v>7560</v>
      </c>
      <c r="H1556" s="72" t="s">
        <v>35</v>
      </c>
      <c r="I1556" s="72" t="s">
        <v>8031</v>
      </c>
      <c r="J1556" s="72" t="s">
        <v>8024</v>
      </c>
      <c r="K1556" s="72">
        <v>2438.7399999999998</v>
      </c>
      <c r="L1556" s="75">
        <v>45786</v>
      </c>
      <c r="M1556" s="72" t="str">
        <f>TEXT(Table157[[#This Row],[Billing_Date]],"YYYY")</f>
        <v>2025</v>
      </c>
      <c r="N1556" s="72" t="s">
        <v>28</v>
      </c>
      <c r="O1556" s="72">
        <f>IF(Table157[[#This Row],[Payment_Status]]="Paid",1,0)</f>
        <v>1</v>
      </c>
      <c r="P1556" s="72">
        <f>IF(Table157[[#This Row],[Payment_Status]]="Unpaid",1,0)</f>
        <v>0</v>
      </c>
      <c r="Q1556" s="72">
        <f>IF(Table157[[#This Row],[Payment_Status]]="Pending",1,0)</f>
        <v>0</v>
      </c>
      <c r="R1556" s="72" t="s">
        <v>38</v>
      </c>
      <c r="S1556" s="72" t="s">
        <v>30</v>
      </c>
      <c r="T1556" s="76" t="s">
        <v>51</v>
      </c>
    </row>
    <row r="1557" spans="5:20" x14ac:dyDescent="0.3">
      <c r="E1557" s="71" t="s">
        <v>3114</v>
      </c>
      <c r="F1557" s="72" t="s">
        <v>5546</v>
      </c>
      <c r="G1557" s="72" t="s">
        <v>7561</v>
      </c>
      <c r="H1557" s="72" t="s">
        <v>26</v>
      </c>
      <c r="I1557" s="72" t="s">
        <v>8030</v>
      </c>
      <c r="J1557" s="72" t="s">
        <v>8023</v>
      </c>
      <c r="K1557" s="72">
        <v>176.85</v>
      </c>
      <c r="L1557" s="75">
        <v>45785</v>
      </c>
      <c r="M1557" s="72" t="str">
        <f>TEXT(Table157[[#This Row],[Billing_Date]],"YYYY")</f>
        <v>2025</v>
      </c>
      <c r="N1557" s="72" t="s">
        <v>37</v>
      </c>
      <c r="O1557" s="72">
        <f>IF(Table157[[#This Row],[Payment_Status]]="Paid",1,0)</f>
        <v>0</v>
      </c>
      <c r="P1557" s="72">
        <f>IF(Table157[[#This Row],[Payment_Status]]="Unpaid",1,0)</f>
        <v>0</v>
      </c>
      <c r="Q1557" s="72">
        <f>IF(Table157[[#This Row],[Payment_Status]]="Pending",1,0)</f>
        <v>1</v>
      </c>
      <c r="R1557" s="72" t="s">
        <v>50</v>
      </c>
      <c r="S1557" s="72" t="s">
        <v>44</v>
      </c>
      <c r="T1557" s="76" t="s">
        <v>31</v>
      </c>
    </row>
    <row r="1558" spans="5:20" x14ac:dyDescent="0.3">
      <c r="E1558" s="71" t="s">
        <v>3295</v>
      </c>
      <c r="F1558" s="72" t="s">
        <v>5547</v>
      </c>
      <c r="G1558" s="72" t="s">
        <v>7562</v>
      </c>
      <c r="H1558" s="72" t="s">
        <v>26</v>
      </c>
      <c r="I1558" s="72" t="s">
        <v>8030</v>
      </c>
      <c r="J1558" s="72" t="s">
        <v>8023</v>
      </c>
      <c r="K1558" s="72">
        <v>1687.28</v>
      </c>
      <c r="L1558" s="75">
        <v>45650</v>
      </c>
      <c r="M1558" s="72" t="str">
        <f>TEXT(Table157[[#This Row],[Billing_Date]],"YYYY")</f>
        <v>2024</v>
      </c>
      <c r="N1558" s="72" t="s">
        <v>28</v>
      </c>
      <c r="O1558" s="72">
        <f>IF(Table157[[#This Row],[Payment_Status]]="Paid",1,0)</f>
        <v>1</v>
      </c>
      <c r="P1558" s="72">
        <f>IF(Table157[[#This Row],[Payment_Status]]="Unpaid",1,0)</f>
        <v>0</v>
      </c>
      <c r="Q1558" s="72">
        <f>IF(Table157[[#This Row],[Payment_Status]]="Pending",1,0)</f>
        <v>0</v>
      </c>
      <c r="R1558" s="72" t="s">
        <v>58</v>
      </c>
      <c r="S1558" s="72" t="s">
        <v>39</v>
      </c>
      <c r="T1558" s="76" t="s">
        <v>85</v>
      </c>
    </row>
    <row r="1559" spans="5:20" x14ac:dyDescent="0.3">
      <c r="E1559" s="71" t="s">
        <v>3118</v>
      </c>
      <c r="F1559" s="72" t="s">
        <v>4502</v>
      </c>
      <c r="G1559" s="72" t="s">
        <v>7563</v>
      </c>
      <c r="H1559" s="72" t="s">
        <v>35</v>
      </c>
      <c r="I1559" s="72" t="s">
        <v>8031</v>
      </c>
      <c r="J1559" s="72" t="s">
        <v>8024</v>
      </c>
      <c r="K1559" s="72">
        <v>332.75</v>
      </c>
      <c r="L1559" s="75">
        <v>45577</v>
      </c>
      <c r="M1559" s="72" t="str">
        <f>TEXT(Table157[[#This Row],[Billing_Date]],"YYYY")</f>
        <v>2024</v>
      </c>
      <c r="N1559" s="72" t="s">
        <v>49</v>
      </c>
      <c r="O1559" s="72">
        <f>IF(Table157[[#This Row],[Payment_Status]]="Paid",1,0)</f>
        <v>0</v>
      </c>
      <c r="P1559" s="72">
        <f>IF(Table157[[#This Row],[Payment_Status]]="Unpaid",1,0)</f>
        <v>1</v>
      </c>
      <c r="Q1559" s="72">
        <f>IF(Table157[[#This Row],[Payment_Status]]="Pending",1,0)</f>
        <v>0</v>
      </c>
      <c r="R1559" s="72" t="s">
        <v>50</v>
      </c>
      <c r="S1559" s="72" t="s">
        <v>44</v>
      </c>
      <c r="T1559" s="76" t="s">
        <v>45</v>
      </c>
    </row>
    <row r="1560" spans="5:20" x14ac:dyDescent="0.3">
      <c r="E1560" s="71" t="s">
        <v>3120</v>
      </c>
      <c r="F1560" s="72" t="s">
        <v>5548</v>
      </c>
      <c r="G1560" s="72" t="s">
        <v>7564</v>
      </c>
      <c r="H1560" s="72" t="s">
        <v>26</v>
      </c>
      <c r="I1560" s="72" t="s">
        <v>8030</v>
      </c>
      <c r="J1560" s="72" t="s">
        <v>8023</v>
      </c>
      <c r="K1560" s="72">
        <v>1470.9</v>
      </c>
      <c r="L1560" s="75">
        <v>45825</v>
      </c>
      <c r="M1560" s="72" t="str">
        <f>TEXT(Table157[[#This Row],[Billing_Date]],"YYYY")</f>
        <v>2025</v>
      </c>
      <c r="N1560" s="72" t="s">
        <v>37</v>
      </c>
      <c r="O1560" s="72">
        <f>IF(Table157[[#This Row],[Payment_Status]]="Paid",1,0)</f>
        <v>0</v>
      </c>
      <c r="P1560" s="72">
        <f>IF(Table157[[#This Row],[Payment_Status]]="Unpaid",1,0)</f>
        <v>0</v>
      </c>
      <c r="Q1560" s="72">
        <f>IF(Table157[[#This Row],[Payment_Status]]="Pending",1,0)</f>
        <v>1</v>
      </c>
      <c r="R1560" s="72" t="s">
        <v>58</v>
      </c>
      <c r="S1560" s="72" t="s">
        <v>30</v>
      </c>
      <c r="T1560" s="76" t="s">
        <v>51</v>
      </c>
    </row>
    <row r="1561" spans="5:20" x14ac:dyDescent="0.3">
      <c r="E1561" s="71" t="s">
        <v>3450</v>
      </c>
      <c r="F1561" s="72" t="s">
        <v>5549</v>
      </c>
      <c r="G1561" s="72" t="s">
        <v>7565</v>
      </c>
      <c r="H1561" s="72" t="s">
        <v>26</v>
      </c>
      <c r="I1561" s="72" t="s">
        <v>8031</v>
      </c>
      <c r="J1561" s="72" t="s">
        <v>8024</v>
      </c>
      <c r="K1561" s="72">
        <v>1711.75</v>
      </c>
      <c r="L1561" s="75">
        <v>45825</v>
      </c>
      <c r="M1561" s="72" t="str">
        <f>TEXT(Table157[[#This Row],[Billing_Date]],"YYYY")</f>
        <v>2025</v>
      </c>
      <c r="N1561" s="72" t="s">
        <v>49</v>
      </c>
      <c r="O1561" s="72">
        <f>IF(Table157[[#This Row],[Payment_Status]]="Paid",1,0)</f>
        <v>0</v>
      </c>
      <c r="P1561" s="72">
        <f>IF(Table157[[#This Row],[Payment_Status]]="Unpaid",1,0)</f>
        <v>1</v>
      </c>
      <c r="Q1561" s="72">
        <f>IF(Table157[[#This Row],[Payment_Status]]="Pending",1,0)</f>
        <v>0</v>
      </c>
      <c r="R1561" s="72" t="s">
        <v>50</v>
      </c>
      <c r="S1561" s="72" t="s">
        <v>30</v>
      </c>
      <c r="T1561" s="76" t="s">
        <v>85</v>
      </c>
    </row>
    <row r="1562" spans="5:20" x14ac:dyDescent="0.3">
      <c r="E1562" s="71" t="s">
        <v>3124</v>
      </c>
      <c r="F1562" s="72" t="s">
        <v>5550</v>
      </c>
      <c r="G1562" s="72" t="s">
        <v>7566</v>
      </c>
      <c r="H1562" s="72" t="s">
        <v>26</v>
      </c>
      <c r="I1562" s="72" t="s">
        <v>8027</v>
      </c>
      <c r="J1562" s="72" t="s">
        <v>8022</v>
      </c>
      <c r="K1562" s="72">
        <v>2613.5700000000002</v>
      </c>
      <c r="L1562" s="75">
        <v>45724</v>
      </c>
      <c r="M1562" s="72" t="str">
        <f>TEXT(Table157[[#This Row],[Billing_Date]],"YYYY")</f>
        <v>2025</v>
      </c>
      <c r="N1562" s="72" t="s">
        <v>49</v>
      </c>
      <c r="O1562" s="72">
        <f>IF(Table157[[#This Row],[Payment_Status]]="Paid",1,0)</f>
        <v>0</v>
      </c>
      <c r="P1562" s="72">
        <f>IF(Table157[[#This Row],[Payment_Status]]="Unpaid",1,0)</f>
        <v>1</v>
      </c>
      <c r="Q1562" s="72">
        <f>IF(Table157[[#This Row],[Payment_Status]]="Pending",1,0)</f>
        <v>0</v>
      </c>
      <c r="R1562" s="72" t="s">
        <v>43</v>
      </c>
      <c r="S1562" s="72" t="s">
        <v>39</v>
      </c>
      <c r="T1562" s="76" t="s">
        <v>31</v>
      </c>
    </row>
    <row r="1563" spans="5:20" x14ac:dyDescent="0.3">
      <c r="E1563" s="71" t="s">
        <v>280</v>
      </c>
      <c r="F1563" s="72" t="s">
        <v>5551</v>
      </c>
      <c r="G1563" s="72" t="s">
        <v>7567</v>
      </c>
      <c r="H1563" s="72" t="s">
        <v>26</v>
      </c>
      <c r="I1563" s="72" t="s">
        <v>8029</v>
      </c>
      <c r="J1563" s="72" t="s">
        <v>8020</v>
      </c>
      <c r="K1563" s="72">
        <v>1761.97</v>
      </c>
      <c r="L1563" s="75">
        <v>45831</v>
      </c>
      <c r="M1563" s="72" t="str">
        <f>TEXT(Table157[[#This Row],[Billing_Date]],"YYYY")</f>
        <v>2025</v>
      </c>
      <c r="N1563" s="72" t="s">
        <v>28</v>
      </c>
      <c r="O1563" s="72">
        <f>IF(Table157[[#This Row],[Payment_Status]]="Paid",1,0)</f>
        <v>1</v>
      </c>
      <c r="P1563" s="72">
        <f>IF(Table157[[#This Row],[Payment_Status]]="Unpaid",1,0)</f>
        <v>0</v>
      </c>
      <c r="Q1563" s="72">
        <f>IF(Table157[[#This Row],[Payment_Status]]="Pending",1,0)</f>
        <v>0</v>
      </c>
      <c r="R1563" s="72" t="s">
        <v>38</v>
      </c>
      <c r="S1563" s="72" t="s">
        <v>44</v>
      </c>
      <c r="T1563" s="76" t="s">
        <v>63</v>
      </c>
    </row>
    <row r="1564" spans="5:20" x14ac:dyDescent="0.3">
      <c r="E1564" s="71" t="s">
        <v>3128</v>
      </c>
      <c r="F1564" s="72" t="s">
        <v>5552</v>
      </c>
      <c r="G1564" s="72" t="s">
        <v>7568</v>
      </c>
      <c r="H1564" s="72" t="s">
        <v>30</v>
      </c>
      <c r="I1564" s="72" t="s">
        <v>8027</v>
      </c>
      <c r="J1564" s="72" t="s">
        <v>8022</v>
      </c>
      <c r="K1564" s="72">
        <v>1893.58</v>
      </c>
      <c r="L1564" s="75">
        <v>45853</v>
      </c>
      <c r="M1564" s="72" t="str">
        <f>TEXT(Table157[[#This Row],[Billing_Date]],"YYYY")</f>
        <v>2025</v>
      </c>
      <c r="N1564" s="72" t="s">
        <v>37</v>
      </c>
      <c r="O1564" s="72">
        <f>IF(Table157[[#This Row],[Payment_Status]]="Paid",1,0)</f>
        <v>0</v>
      </c>
      <c r="P1564" s="72">
        <f>IF(Table157[[#This Row],[Payment_Status]]="Unpaid",1,0)</f>
        <v>0</v>
      </c>
      <c r="Q1564" s="72">
        <f>IF(Table157[[#This Row],[Payment_Status]]="Pending",1,0)</f>
        <v>1</v>
      </c>
      <c r="R1564" s="72" t="s">
        <v>50</v>
      </c>
      <c r="S1564" s="72" t="s">
        <v>39</v>
      </c>
      <c r="T1564" s="76" t="s">
        <v>45</v>
      </c>
    </row>
    <row r="1565" spans="5:20" x14ac:dyDescent="0.3">
      <c r="E1565" s="71" t="s">
        <v>3130</v>
      </c>
      <c r="F1565" s="72" t="s">
        <v>5553</v>
      </c>
      <c r="G1565" s="72" t="s">
        <v>7569</v>
      </c>
      <c r="H1565" s="72" t="s">
        <v>26</v>
      </c>
      <c r="I1565" s="72" t="s">
        <v>8026</v>
      </c>
      <c r="J1565" s="72" t="s">
        <v>8021</v>
      </c>
      <c r="K1565" s="72">
        <v>1307.27</v>
      </c>
      <c r="L1565" s="75">
        <v>45604</v>
      </c>
      <c r="M1565" s="72" t="str">
        <f>TEXT(Table157[[#This Row],[Billing_Date]],"YYYY")</f>
        <v>2024</v>
      </c>
      <c r="N1565" s="72" t="s">
        <v>49</v>
      </c>
      <c r="O1565" s="72">
        <f>IF(Table157[[#This Row],[Payment_Status]]="Paid",1,0)</f>
        <v>0</v>
      </c>
      <c r="P1565" s="72">
        <f>IF(Table157[[#This Row],[Payment_Status]]="Unpaid",1,0)</f>
        <v>1</v>
      </c>
      <c r="Q1565" s="72">
        <f>IF(Table157[[#This Row],[Payment_Status]]="Pending",1,0)</f>
        <v>0</v>
      </c>
      <c r="R1565" s="72" t="s">
        <v>43</v>
      </c>
      <c r="S1565" s="72" t="s">
        <v>39</v>
      </c>
      <c r="T1565" s="76" t="s">
        <v>63</v>
      </c>
    </row>
    <row r="1566" spans="5:20" x14ac:dyDescent="0.3">
      <c r="E1566" s="71" t="s">
        <v>3133</v>
      </c>
      <c r="F1566" s="72" t="s">
        <v>5555</v>
      </c>
      <c r="G1566" s="72" t="s">
        <v>7571</v>
      </c>
      <c r="H1566" s="72" t="s">
        <v>35</v>
      </c>
      <c r="I1566" s="72" t="s">
        <v>8026</v>
      </c>
      <c r="J1566" s="72" t="s">
        <v>8021</v>
      </c>
      <c r="K1566" s="72">
        <v>2599.2199999999998</v>
      </c>
      <c r="L1566" s="75">
        <v>45848</v>
      </c>
      <c r="M1566" s="72" t="str">
        <f>TEXT(Table157[[#This Row],[Billing_Date]],"YYYY")</f>
        <v>2025</v>
      </c>
      <c r="N1566" s="72" t="s">
        <v>49</v>
      </c>
      <c r="O1566" s="72">
        <f>IF(Table157[[#This Row],[Payment_Status]]="Paid",1,0)</f>
        <v>0</v>
      </c>
      <c r="P1566" s="72">
        <f>IF(Table157[[#This Row],[Payment_Status]]="Unpaid",1,0)</f>
        <v>1</v>
      </c>
      <c r="Q1566" s="72">
        <f>IF(Table157[[#This Row],[Payment_Status]]="Pending",1,0)</f>
        <v>0</v>
      </c>
      <c r="R1566" s="72" t="s">
        <v>43</v>
      </c>
      <c r="S1566" s="72" t="s">
        <v>39</v>
      </c>
      <c r="T1566" s="76" t="s">
        <v>63</v>
      </c>
    </row>
    <row r="1567" spans="5:20" x14ac:dyDescent="0.3">
      <c r="E1567" s="71" t="s">
        <v>3135</v>
      </c>
      <c r="F1567" s="72" t="s">
        <v>5556</v>
      </c>
      <c r="G1567" s="72" t="s">
        <v>7572</v>
      </c>
      <c r="H1567" s="72" t="s">
        <v>26</v>
      </c>
      <c r="I1567" s="72" t="s">
        <v>8031</v>
      </c>
      <c r="J1567" s="72" t="s">
        <v>8024</v>
      </c>
      <c r="K1567" s="72">
        <v>2380.1999999999998</v>
      </c>
      <c r="L1567" s="75">
        <v>45809</v>
      </c>
      <c r="M1567" s="72" t="str">
        <f>TEXT(Table157[[#This Row],[Billing_Date]],"YYYY")</f>
        <v>2025</v>
      </c>
      <c r="N1567" s="72" t="s">
        <v>28</v>
      </c>
      <c r="O1567" s="72">
        <f>IF(Table157[[#This Row],[Payment_Status]]="Paid",1,0)</f>
        <v>1</v>
      </c>
      <c r="P1567" s="72">
        <f>IF(Table157[[#This Row],[Payment_Status]]="Unpaid",1,0)</f>
        <v>0</v>
      </c>
      <c r="Q1567" s="72">
        <f>IF(Table157[[#This Row],[Payment_Status]]="Pending",1,0)</f>
        <v>0</v>
      </c>
      <c r="R1567" s="72" t="s">
        <v>29</v>
      </c>
      <c r="S1567" s="72" t="s">
        <v>39</v>
      </c>
      <c r="T1567" s="76" t="s">
        <v>85</v>
      </c>
    </row>
    <row r="1568" spans="5:20" x14ac:dyDescent="0.3">
      <c r="E1568" s="71" t="s">
        <v>3137</v>
      </c>
      <c r="F1568" s="72" t="s">
        <v>5557</v>
      </c>
      <c r="G1568" s="72" t="s">
        <v>7573</v>
      </c>
      <c r="H1568" s="72" t="s">
        <v>35</v>
      </c>
      <c r="I1568" s="72" t="s">
        <v>8030</v>
      </c>
      <c r="J1568" s="72" t="s">
        <v>8023</v>
      </c>
      <c r="K1568" s="72">
        <v>305.62</v>
      </c>
      <c r="L1568" s="75">
        <v>45841</v>
      </c>
      <c r="M1568" s="72" t="str">
        <f>TEXT(Table157[[#This Row],[Billing_Date]],"YYYY")</f>
        <v>2025</v>
      </c>
      <c r="N1568" s="72" t="s">
        <v>49</v>
      </c>
      <c r="O1568" s="72">
        <f>IF(Table157[[#This Row],[Payment_Status]]="Paid",1,0)</f>
        <v>0</v>
      </c>
      <c r="P1568" s="72">
        <f>IF(Table157[[#This Row],[Payment_Status]]="Unpaid",1,0)</f>
        <v>1</v>
      </c>
      <c r="Q1568" s="72">
        <f>IF(Table157[[#This Row],[Payment_Status]]="Pending",1,0)</f>
        <v>0</v>
      </c>
      <c r="R1568" s="72" t="s">
        <v>58</v>
      </c>
      <c r="S1568" s="72" t="s">
        <v>30</v>
      </c>
      <c r="T1568" s="76" t="s">
        <v>51</v>
      </c>
    </row>
    <row r="1569" spans="5:20" x14ac:dyDescent="0.3">
      <c r="E1569" s="71" t="s">
        <v>3139</v>
      </c>
      <c r="F1569" s="72" t="s">
        <v>5558</v>
      </c>
      <c r="G1569" s="72" t="s">
        <v>7574</v>
      </c>
      <c r="H1569" s="72" t="s">
        <v>26</v>
      </c>
      <c r="I1569" s="72" t="s">
        <v>8027</v>
      </c>
      <c r="J1569" s="72" t="s">
        <v>8022</v>
      </c>
      <c r="K1569" s="72">
        <v>1841.2</v>
      </c>
      <c r="L1569" s="75">
        <v>45725</v>
      </c>
      <c r="M1569" s="72" t="str">
        <f>TEXT(Table157[[#This Row],[Billing_Date]],"YYYY")</f>
        <v>2025</v>
      </c>
      <c r="N1569" s="72" t="s">
        <v>37</v>
      </c>
      <c r="O1569" s="72">
        <f>IF(Table157[[#This Row],[Payment_Status]]="Paid",1,0)</f>
        <v>0</v>
      </c>
      <c r="P1569" s="72">
        <f>IF(Table157[[#This Row],[Payment_Status]]="Unpaid",1,0)</f>
        <v>0</v>
      </c>
      <c r="Q1569" s="72">
        <f>IF(Table157[[#This Row],[Payment_Status]]="Pending",1,0)</f>
        <v>1</v>
      </c>
      <c r="R1569" s="72" t="s">
        <v>43</v>
      </c>
      <c r="S1569" s="72" t="s">
        <v>30</v>
      </c>
      <c r="T1569" s="76" t="s">
        <v>51</v>
      </c>
    </row>
    <row r="1570" spans="5:20" x14ac:dyDescent="0.3">
      <c r="E1570" s="71" t="s">
        <v>3141</v>
      </c>
      <c r="F1570" s="72" t="s">
        <v>5559</v>
      </c>
      <c r="G1570" s="72" t="s">
        <v>7575</v>
      </c>
      <c r="H1570" s="72" t="s">
        <v>35</v>
      </c>
      <c r="I1570" s="72" t="s">
        <v>8027</v>
      </c>
      <c r="J1570" s="72" t="s">
        <v>8022</v>
      </c>
      <c r="K1570" s="72">
        <v>535.30999999999995</v>
      </c>
      <c r="L1570" s="75">
        <v>45768</v>
      </c>
      <c r="M1570" s="72" t="str">
        <f>TEXT(Table157[[#This Row],[Billing_Date]],"YYYY")</f>
        <v>2025</v>
      </c>
      <c r="N1570" s="72" t="s">
        <v>28</v>
      </c>
      <c r="O1570" s="72">
        <f>IF(Table157[[#This Row],[Payment_Status]]="Paid",1,0)</f>
        <v>1</v>
      </c>
      <c r="P1570" s="72">
        <f>IF(Table157[[#This Row],[Payment_Status]]="Unpaid",1,0)</f>
        <v>0</v>
      </c>
      <c r="Q1570" s="72">
        <f>IF(Table157[[#This Row],[Payment_Status]]="Pending",1,0)</f>
        <v>0</v>
      </c>
      <c r="R1570" s="72" t="s">
        <v>43</v>
      </c>
      <c r="S1570" s="72" t="s">
        <v>30</v>
      </c>
      <c r="T1570" s="76" t="s">
        <v>63</v>
      </c>
    </row>
    <row r="1571" spans="5:20" x14ac:dyDescent="0.3">
      <c r="E1571" s="71" t="s">
        <v>3143</v>
      </c>
      <c r="F1571" s="72" t="s">
        <v>5560</v>
      </c>
      <c r="G1571" s="72" t="s">
        <v>7576</v>
      </c>
      <c r="H1571" s="72" t="s">
        <v>35</v>
      </c>
      <c r="I1571" s="72" t="s">
        <v>8027</v>
      </c>
      <c r="J1571" s="72" t="s">
        <v>8022</v>
      </c>
      <c r="K1571" s="72">
        <v>1554.28</v>
      </c>
      <c r="L1571" s="75">
        <v>45850</v>
      </c>
      <c r="M1571" s="72" t="str">
        <f>TEXT(Table157[[#This Row],[Billing_Date]],"YYYY")</f>
        <v>2025</v>
      </c>
      <c r="N1571" s="72" t="s">
        <v>37</v>
      </c>
      <c r="O1571" s="72">
        <f>IF(Table157[[#This Row],[Payment_Status]]="Paid",1,0)</f>
        <v>0</v>
      </c>
      <c r="P1571" s="72">
        <f>IF(Table157[[#This Row],[Payment_Status]]="Unpaid",1,0)</f>
        <v>0</v>
      </c>
      <c r="Q1571" s="72">
        <f>IF(Table157[[#This Row],[Payment_Status]]="Pending",1,0)</f>
        <v>1</v>
      </c>
      <c r="R1571" s="72" t="s">
        <v>29</v>
      </c>
      <c r="S1571" s="72" t="s">
        <v>30</v>
      </c>
      <c r="T1571" s="76" t="s">
        <v>31</v>
      </c>
    </row>
    <row r="1572" spans="5:20" x14ac:dyDescent="0.3">
      <c r="E1572" s="71" t="s">
        <v>3145</v>
      </c>
      <c r="F1572" s="72" t="s">
        <v>5561</v>
      </c>
      <c r="G1572" s="72" t="s">
        <v>7577</v>
      </c>
      <c r="H1572" s="72" t="s">
        <v>30</v>
      </c>
      <c r="I1572" s="72" t="s">
        <v>8028</v>
      </c>
      <c r="J1572" s="72" t="s">
        <v>8022</v>
      </c>
      <c r="K1572" s="72">
        <v>1939.3</v>
      </c>
      <c r="L1572" s="75">
        <v>45840</v>
      </c>
      <c r="M1572" s="72" t="str">
        <f>TEXT(Table157[[#This Row],[Billing_Date]],"YYYY")</f>
        <v>2025</v>
      </c>
      <c r="N1572" s="72" t="s">
        <v>28</v>
      </c>
      <c r="O1572" s="72">
        <f>IF(Table157[[#This Row],[Payment_Status]]="Paid",1,0)</f>
        <v>1</v>
      </c>
      <c r="P1572" s="72">
        <f>IF(Table157[[#This Row],[Payment_Status]]="Unpaid",1,0)</f>
        <v>0</v>
      </c>
      <c r="Q1572" s="72">
        <f>IF(Table157[[#This Row],[Payment_Status]]="Pending",1,0)</f>
        <v>0</v>
      </c>
      <c r="R1572" s="72" t="s">
        <v>43</v>
      </c>
      <c r="S1572" s="72" t="s">
        <v>39</v>
      </c>
      <c r="T1572" s="76" t="s">
        <v>51</v>
      </c>
    </row>
    <row r="1573" spans="5:20" x14ac:dyDescent="0.3">
      <c r="E1573" s="71" t="s">
        <v>3147</v>
      </c>
      <c r="F1573" s="72" t="s">
        <v>5562</v>
      </c>
      <c r="G1573" s="72" t="s">
        <v>7578</v>
      </c>
      <c r="H1573" s="72" t="s">
        <v>35</v>
      </c>
      <c r="I1573" s="72" t="s">
        <v>8026</v>
      </c>
      <c r="J1573" s="72" t="s">
        <v>8021</v>
      </c>
      <c r="K1573" s="72">
        <v>847.45</v>
      </c>
      <c r="L1573" s="75">
        <v>45848</v>
      </c>
      <c r="M1573" s="72" t="str">
        <f>TEXT(Table157[[#This Row],[Billing_Date]],"YYYY")</f>
        <v>2025</v>
      </c>
      <c r="N1573" s="72" t="s">
        <v>49</v>
      </c>
      <c r="O1573" s="72">
        <f>IF(Table157[[#This Row],[Payment_Status]]="Paid",1,0)</f>
        <v>0</v>
      </c>
      <c r="P1573" s="72">
        <f>IF(Table157[[#This Row],[Payment_Status]]="Unpaid",1,0)</f>
        <v>1</v>
      </c>
      <c r="Q1573" s="72">
        <f>IF(Table157[[#This Row],[Payment_Status]]="Pending",1,0)</f>
        <v>0</v>
      </c>
      <c r="R1573" s="72" t="s">
        <v>29</v>
      </c>
      <c r="S1573" s="72" t="s">
        <v>39</v>
      </c>
      <c r="T1573" s="76" t="s">
        <v>31</v>
      </c>
    </row>
    <row r="1574" spans="5:20" x14ac:dyDescent="0.3">
      <c r="E1574" s="71" t="s">
        <v>3149</v>
      </c>
      <c r="F1574" s="72" t="s">
        <v>5563</v>
      </c>
      <c r="G1574" s="72" t="s">
        <v>7579</v>
      </c>
      <c r="H1574" s="72" t="s">
        <v>30</v>
      </c>
      <c r="I1574" s="72" t="s">
        <v>8028</v>
      </c>
      <c r="J1574" s="72" t="s">
        <v>8022</v>
      </c>
      <c r="K1574" s="72">
        <v>624.91999999999996</v>
      </c>
      <c r="L1574" s="75">
        <v>45791</v>
      </c>
      <c r="M1574" s="72" t="str">
        <f>TEXT(Table157[[#This Row],[Billing_Date]],"YYYY")</f>
        <v>2025</v>
      </c>
      <c r="N1574" s="72" t="s">
        <v>49</v>
      </c>
      <c r="O1574" s="72">
        <f>IF(Table157[[#This Row],[Payment_Status]]="Paid",1,0)</f>
        <v>0</v>
      </c>
      <c r="P1574" s="72">
        <f>IF(Table157[[#This Row],[Payment_Status]]="Unpaid",1,0)</f>
        <v>1</v>
      </c>
      <c r="Q1574" s="72">
        <f>IF(Table157[[#This Row],[Payment_Status]]="Pending",1,0)</f>
        <v>0</v>
      </c>
      <c r="R1574" s="72" t="s">
        <v>29</v>
      </c>
      <c r="S1574" s="72" t="s">
        <v>30</v>
      </c>
      <c r="T1574" s="76" t="s">
        <v>85</v>
      </c>
    </row>
    <row r="1575" spans="5:20" x14ac:dyDescent="0.3">
      <c r="E1575" s="71" t="s">
        <v>3151</v>
      </c>
      <c r="F1575" s="72" t="s">
        <v>5564</v>
      </c>
      <c r="G1575" s="72" t="s">
        <v>7580</v>
      </c>
      <c r="H1575" s="72" t="s">
        <v>35</v>
      </c>
      <c r="I1575" s="72" t="s">
        <v>8030</v>
      </c>
      <c r="J1575" s="72" t="s">
        <v>8023</v>
      </c>
      <c r="K1575" s="72">
        <v>1850.05</v>
      </c>
      <c r="L1575" s="75">
        <v>45772</v>
      </c>
      <c r="M1575" s="72" t="str">
        <f>TEXT(Table157[[#This Row],[Billing_Date]],"YYYY")</f>
        <v>2025</v>
      </c>
      <c r="N1575" s="72" t="s">
        <v>49</v>
      </c>
      <c r="O1575" s="72">
        <f>IF(Table157[[#This Row],[Payment_Status]]="Paid",1,0)</f>
        <v>0</v>
      </c>
      <c r="P1575" s="72">
        <f>IF(Table157[[#This Row],[Payment_Status]]="Unpaid",1,0)</f>
        <v>1</v>
      </c>
      <c r="Q1575" s="72">
        <f>IF(Table157[[#This Row],[Payment_Status]]="Pending",1,0)</f>
        <v>0</v>
      </c>
      <c r="R1575" s="72" t="s">
        <v>58</v>
      </c>
      <c r="S1575" s="72" t="s">
        <v>39</v>
      </c>
      <c r="T1575" s="76" t="s">
        <v>85</v>
      </c>
    </row>
    <row r="1576" spans="5:20" x14ac:dyDescent="0.3">
      <c r="E1576" s="71" t="s">
        <v>3153</v>
      </c>
      <c r="F1576" s="72" t="s">
        <v>5565</v>
      </c>
      <c r="G1576" s="72" t="s">
        <v>7581</v>
      </c>
      <c r="H1576" s="72" t="s">
        <v>26</v>
      </c>
      <c r="I1576" s="72" t="s">
        <v>8026</v>
      </c>
      <c r="J1576" s="72" t="s">
        <v>8021</v>
      </c>
      <c r="K1576" s="72">
        <v>256.89999999999998</v>
      </c>
      <c r="L1576" s="75">
        <v>45744</v>
      </c>
      <c r="M1576" s="72" t="str">
        <f>TEXT(Table157[[#This Row],[Billing_Date]],"YYYY")</f>
        <v>2025</v>
      </c>
      <c r="N1576" s="72" t="s">
        <v>28</v>
      </c>
      <c r="O1576" s="72">
        <f>IF(Table157[[#This Row],[Payment_Status]]="Paid",1,0)</f>
        <v>1</v>
      </c>
      <c r="P1576" s="72">
        <f>IF(Table157[[#This Row],[Payment_Status]]="Unpaid",1,0)</f>
        <v>0</v>
      </c>
      <c r="Q1576" s="72">
        <f>IF(Table157[[#This Row],[Payment_Status]]="Pending",1,0)</f>
        <v>0</v>
      </c>
      <c r="R1576" s="72" t="s">
        <v>43</v>
      </c>
      <c r="S1576" s="72" t="s">
        <v>30</v>
      </c>
      <c r="T1576" s="76" t="s">
        <v>63</v>
      </c>
    </row>
    <row r="1577" spans="5:20" x14ac:dyDescent="0.3">
      <c r="E1577" s="71" t="s">
        <v>3157</v>
      </c>
      <c r="F1577" s="72" t="s">
        <v>5567</v>
      </c>
      <c r="G1577" s="72" t="s">
        <v>7583</v>
      </c>
      <c r="H1577" s="72" t="s">
        <v>35</v>
      </c>
      <c r="I1577" s="72" t="s">
        <v>8031</v>
      </c>
      <c r="J1577" s="72" t="s">
        <v>8024</v>
      </c>
      <c r="K1577" s="72">
        <v>2690.94</v>
      </c>
      <c r="L1577" s="75">
        <v>45742</v>
      </c>
      <c r="M1577" s="72" t="str">
        <f>TEXT(Table157[[#This Row],[Billing_Date]],"YYYY")</f>
        <v>2025</v>
      </c>
      <c r="N1577" s="72" t="s">
        <v>49</v>
      </c>
      <c r="O1577" s="72">
        <f>IF(Table157[[#This Row],[Payment_Status]]="Paid",1,0)</f>
        <v>0</v>
      </c>
      <c r="P1577" s="72">
        <f>IF(Table157[[#This Row],[Payment_Status]]="Unpaid",1,0)</f>
        <v>1</v>
      </c>
      <c r="Q1577" s="72">
        <f>IF(Table157[[#This Row],[Payment_Status]]="Pending",1,0)</f>
        <v>0</v>
      </c>
      <c r="R1577" s="72" t="s">
        <v>50</v>
      </c>
      <c r="S1577" s="72" t="s">
        <v>39</v>
      </c>
      <c r="T1577" s="76" t="s">
        <v>63</v>
      </c>
    </row>
    <row r="1578" spans="5:20" x14ac:dyDescent="0.3">
      <c r="E1578" s="71" t="s">
        <v>3159</v>
      </c>
      <c r="F1578" s="72" t="s">
        <v>5568</v>
      </c>
      <c r="G1578" s="72" t="s">
        <v>7584</v>
      </c>
      <c r="H1578" s="72" t="s">
        <v>30</v>
      </c>
      <c r="I1578" s="72" t="s">
        <v>8025</v>
      </c>
      <c r="J1578" s="72" t="s">
        <v>8020</v>
      </c>
      <c r="K1578" s="72">
        <v>1651.96</v>
      </c>
      <c r="L1578" s="75">
        <v>45656</v>
      </c>
      <c r="M1578" s="72" t="str">
        <f>TEXT(Table157[[#This Row],[Billing_Date]],"YYYY")</f>
        <v>2024</v>
      </c>
      <c r="N1578" s="72" t="s">
        <v>49</v>
      </c>
      <c r="O1578" s="72">
        <f>IF(Table157[[#This Row],[Payment_Status]]="Paid",1,0)</f>
        <v>0</v>
      </c>
      <c r="P1578" s="72">
        <f>IF(Table157[[#This Row],[Payment_Status]]="Unpaid",1,0)</f>
        <v>1</v>
      </c>
      <c r="Q1578" s="72">
        <f>IF(Table157[[#This Row],[Payment_Status]]="Pending",1,0)</f>
        <v>0</v>
      </c>
      <c r="R1578" s="72" t="s">
        <v>58</v>
      </c>
      <c r="S1578" s="72" t="s">
        <v>39</v>
      </c>
      <c r="T1578" s="76" t="s">
        <v>63</v>
      </c>
    </row>
    <row r="1579" spans="5:20" x14ac:dyDescent="0.3">
      <c r="E1579" s="71" t="s">
        <v>3161</v>
      </c>
      <c r="F1579" s="72" t="s">
        <v>5569</v>
      </c>
      <c r="G1579" s="72" t="s">
        <v>7585</v>
      </c>
      <c r="H1579" s="72" t="s">
        <v>30</v>
      </c>
      <c r="I1579" s="72" t="s">
        <v>8029</v>
      </c>
      <c r="J1579" s="72" t="s">
        <v>8020</v>
      </c>
      <c r="K1579" s="72">
        <v>1873.7</v>
      </c>
      <c r="L1579" s="75">
        <v>45590</v>
      </c>
      <c r="M1579" s="72" t="str">
        <f>TEXT(Table157[[#This Row],[Billing_Date]],"YYYY")</f>
        <v>2024</v>
      </c>
      <c r="N1579" s="72" t="s">
        <v>49</v>
      </c>
      <c r="O1579" s="72">
        <f>IF(Table157[[#This Row],[Payment_Status]]="Paid",1,0)</f>
        <v>0</v>
      </c>
      <c r="P1579" s="72">
        <f>IF(Table157[[#This Row],[Payment_Status]]="Unpaid",1,0)</f>
        <v>1</v>
      </c>
      <c r="Q1579" s="72">
        <f>IF(Table157[[#This Row],[Payment_Status]]="Pending",1,0)</f>
        <v>0</v>
      </c>
      <c r="R1579" s="72" t="s">
        <v>29</v>
      </c>
      <c r="S1579" s="72" t="s">
        <v>30</v>
      </c>
      <c r="T1579" s="76" t="s">
        <v>51</v>
      </c>
    </row>
    <row r="1580" spans="5:20" x14ac:dyDescent="0.3">
      <c r="E1580" s="71" t="s">
        <v>3163</v>
      </c>
      <c r="F1580" s="72" t="s">
        <v>5570</v>
      </c>
      <c r="G1580" s="72" t="s">
        <v>7586</v>
      </c>
      <c r="H1580" s="72" t="s">
        <v>35</v>
      </c>
      <c r="I1580" s="72" t="s">
        <v>8029</v>
      </c>
      <c r="J1580" s="72" t="s">
        <v>8020</v>
      </c>
      <c r="K1580" s="72">
        <v>1695.64</v>
      </c>
      <c r="L1580" s="75">
        <v>45653</v>
      </c>
      <c r="M1580" s="72" t="str">
        <f>TEXT(Table157[[#This Row],[Billing_Date]],"YYYY")</f>
        <v>2024</v>
      </c>
      <c r="N1580" s="72" t="s">
        <v>49</v>
      </c>
      <c r="O1580" s="72">
        <f>IF(Table157[[#This Row],[Payment_Status]]="Paid",1,0)</f>
        <v>0</v>
      </c>
      <c r="P1580" s="72">
        <f>IF(Table157[[#This Row],[Payment_Status]]="Unpaid",1,0)</f>
        <v>1</v>
      </c>
      <c r="Q1580" s="72">
        <f>IF(Table157[[#This Row],[Payment_Status]]="Pending",1,0)</f>
        <v>0</v>
      </c>
      <c r="R1580" s="72" t="s">
        <v>29</v>
      </c>
      <c r="S1580" s="72" t="s">
        <v>30</v>
      </c>
      <c r="T1580" s="76" t="s">
        <v>51</v>
      </c>
    </row>
    <row r="1581" spans="5:20" x14ac:dyDescent="0.3">
      <c r="E1581" s="71" t="s">
        <v>3165</v>
      </c>
      <c r="F1581" s="72" t="s">
        <v>5571</v>
      </c>
      <c r="G1581" s="72" t="s">
        <v>7587</v>
      </c>
      <c r="H1581" s="72" t="s">
        <v>35</v>
      </c>
      <c r="I1581" s="72" t="s">
        <v>8026</v>
      </c>
      <c r="J1581" s="72" t="s">
        <v>8021</v>
      </c>
      <c r="K1581" s="72">
        <v>1299.79</v>
      </c>
      <c r="L1581" s="75">
        <v>45787</v>
      </c>
      <c r="M1581" s="72" t="str">
        <f>TEXT(Table157[[#This Row],[Billing_Date]],"YYYY")</f>
        <v>2025</v>
      </c>
      <c r="N1581" s="72" t="s">
        <v>37</v>
      </c>
      <c r="O1581" s="72">
        <f>IF(Table157[[#This Row],[Payment_Status]]="Paid",1,0)</f>
        <v>0</v>
      </c>
      <c r="P1581" s="72">
        <f>IF(Table157[[#This Row],[Payment_Status]]="Unpaid",1,0)</f>
        <v>0</v>
      </c>
      <c r="Q1581" s="72">
        <f>IF(Table157[[#This Row],[Payment_Status]]="Pending",1,0)</f>
        <v>1</v>
      </c>
      <c r="R1581" s="72" t="s">
        <v>58</v>
      </c>
      <c r="S1581" s="72" t="s">
        <v>30</v>
      </c>
      <c r="T1581" s="76" t="s">
        <v>45</v>
      </c>
    </row>
    <row r="1582" spans="5:20" x14ac:dyDescent="0.3">
      <c r="E1582" s="71" t="s">
        <v>3167</v>
      </c>
      <c r="F1582" s="72" t="s">
        <v>5572</v>
      </c>
      <c r="G1582" s="72" t="s">
        <v>7588</v>
      </c>
      <c r="H1582" s="72" t="s">
        <v>35</v>
      </c>
      <c r="I1582" s="72" t="s">
        <v>8027</v>
      </c>
      <c r="J1582" s="72" t="s">
        <v>8022</v>
      </c>
      <c r="K1582" s="72">
        <v>1904.18</v>
      </c>
      <c r="L1582" s="75">
        <v>45701</v>
      </c>
      <c r="M1582" s="72" t="str">
        <f>TEXT(Table157[[#This Row],[Billing_Date]],"YYYY")</f>
        <v>2025</v>
      </c>
      <c r="N1582" s="72" t="s">
        <v>49</v>
      </c>
      <c r="O1582" s="72">
        <f>IF(Table157[[#This Row],[Payment_Status]]="Paid",1,0)</f>
        <v>0</v>
      </c>
      <c r="P1582" s="72">
        <f>IF(Table157[[#This Row],[Payment_Status]]="Unpaid",1,0)</f>
        <v>1</v>
      </c>
      <c r="Q1582" s="72">
        <f>IF(Table157[[#This Row],[Payment_Status]]="Pending",1,0)</f>
        <v>0</v>
      </c>
      <c r="R1582" s="72" t="s">
        <v>29</v>
      </c>
      <c r="S1582" s="72" t="s">
        <v>39</v>
      </c>
      <c r="T1582" s="76" t="s">
        <v>63</v>
      </c>
    </row>
    <row r="1583" spans="5:20" x14ac:dyDescent="0.3">
      <c r="E1583" s="71" t="s">
        <v>2978</v>
      </c>
      <c r="F1583" s="72" t="s">
        <v>5573</v>
      </c>
      <c r="G1583" s="72" t="s">
        <v>7589</v>
      </c>
      <c r="H1583" s="72" t="s">
        <v>30</v>
      </c>
      <c r="I1583" s="72" t="s">
        <v>8026</v>
      </c>
      <c r="J1583" s="72" t="s">
        <v>8021</v>
      </c>
      <c r="K1583" s="72">
        <v>2339.4499999999998</v>
      </c>
      <c r="L1583" s="75">
        <v>45686</v>
      </c>
      <c r="M1583" s="72" t="str">
        <f>TEXT(Table157[[#This Row],[Billing_Date]],"YYYY")</f>
        <v>2025</v>
      </c>
      <c r="N1583" s="72" t="s">
        <v>49</v>
      </c>
      <c r="O1583" s="72">
        <f>IF(Table157[[#This Row],[Payment_Status]]="Paid",1,0)</f>
        <v>0</v>
      </c>
      <c r="P1583" s="72">
        <f>IF(Table157[[#This Row],[Payment_Status]]="Unpaid",1,0)</f>
        <v>1</v>
      </c>
      <c r="Q1583" s="72">
        <f>IF(Table157[[#This Row],[Payment_Status]]="Pending",1,0)</f>
        <v>0</v>
      </c>
      <c r="R1583" s="72" t="s">
        <v>43</v>
      </c>
      <c r="S1583" s="72" t="s">
        <v>44</v>
      </c>
      <c r="T1583" s="76" t="s">
        <v>45</v>
      </c>
    </row>
    <row r="1584" spans="5:20" x14ac:dyDescent="0.3">
      <c r="E1584" s="71" t="s">
        <v>3171</v>
      </c>
      <c r="F1584" s="72" t="s">
        <v>5574</v>
      </c>
      <c r="G1584" s="72" t="s">
        <v>7590</v>
      </c>
      <c r="H1584" s="72" t="s">
        <v>30</v>
      </c>
      <c r="I1584" s="72" t="s">
        <v>8030</v>
      </c>
      <c r="J1584" s="72" t="s">
        <v>8023</v>
      </c>
      <c r="K1584" s="72">
        <v>952.52</v>
      </c>
      <c r="L1584" s="75">
        <v>45701</v>
      </c>
      <c r="M1584" s="72" t="str">
        <f>TEXT(Table157[[#This Row],[Billing_Date]],"YYYY")</f>
        <v>2025</v>
      </c>
      <c r="N1584" s="72" t="s">
        <v>28</v>
      </c>
      <c r="O1584" s="72">
        <f>IF(Table157[[#This Row],[Payment_Status]]="Paid",1,0)</f>
        <v>1</v>
      </c>
      <c r="P1584" s="72">
        <f>IF(Table157[[#This Row],[Payment_Status]]="Unpaid",1,0)</f>
        <v>0</v>
      </c>
      <c r="Q1584" s="72">
        <f>IF(Table157[[#This Row],[Payment_Status]]="Pending",1,0)</f>
        <v>0</v>
      </c>
      <c r="R1584" s="72" t="s">
        <v>43</v>
      </c>
      <c r="S1584" s="72" t="s">
        <v>30</v>
      </c>
      <c r="T1584" s="76" t="s">
        <v>31</v>
      </c>
    </row>
    <row r="1585" spans="5:20" x14ac:dyDescent="0.3">
      <c r="E1585" s="71" t="s">
        <v>2161</v>
      </c>
      <c r="F1585" s="72" t="s">
        <v>5575</v>
      </c>
      <c r="G1585" s="72" t="s">
        <v>7591</v>
      </c>
      <c r="H1585" s="72" t="s">
        <v>35</v>
      </c>
      <c r="I1585" s="72" t="s">
        <v>8031</v>
      </c>
      <c r="J1585" s="72" t="s">
        <v>8024</v>
      </c>
      <c r="K1585" s="72">
        <v>1991.24</v>
      </c>
      <c r="L1585" s="75">
        <v>45797</v>
      </c>
      <c r="M1585" s="72" t="str">
        <f>TEXT(Table157[[#This Row],[Billing_Date]],"YYYY")</f>
        <v>2025</v>
      </c>
      <c r="N1585" s="72" t="s">
        <v>49</v>
      </c>
      <c r="O1585" s="72">
        <f>IF(Table157[[#This Row],[Payment_Status]]="Paid",1,0)</f>
        <v>0</v>
      </c>
      <c r="P1585" s="72">
        <f>IF(Table157[[#This Row],[Payment_Status]]="Unpaid",1,0)</f>
        <v>1</v>
      </c>
      <c r="Q1585" s="72">
        <f>IF(Table157[[#This Row],[Payment_Status]]="Pending",1,0)</f>
        <v>0</v>
      </c>
      <c r="R1585" s="72" t="s">
        <v>29</v>
      </c>
      <c r="S1585" s="72" t="s">
        <v>30</v>
      </c>
      <c r="T1585" s="76" t="s">
        <v>31</v>
      </c>
    </row>
    <row r="1586" spans="5:20" x14ac:dyDescent="0.3">
      <c r="E1586" s="71" t="s">
        <v>3175</v>
      </c>
      <c r="F1586" s="72" t="s">
        <v>5576</v>
      </c>
      <c r="G1586" s="72" t="s">
        <v>7592</v>
      </c>
      <c r="H1586" s="72" t="s">
        <v>26</v>
      </c>
      <c r="I1586" s="72" t="s">
        <v>8031</v>
      </c>
      <c r="J1586" s="72" t="s">
        <v>8024</v>
      </c>
      <c r="K1586" s="72">
        <v>2819.43</v>
      </c>
      <c r="L1586" s="75">
        <v>45773</v>
      </c>
      <c r="M1586" s="72" t="str">
        <f>TEXT(Table157[[#This Row],[Billing_Date]],"YYYY")</f>
        <v>2025</v>
      </c>
      <c r="N1586" s="72" t="s">
        <v>37</v>
      </c>
      <c r="O1586" s="72">
        <f>IF(Table157[[#This Row],[Payment_Status]]="Paid",1,0)</f>
        <v>0</v>
      </c>
      <c r="P1586" s="72">
        <f>IF(Table157[[#This Row],[Payment_Status]]="Unpaid",1,0)</f>
        <v>0</v>
      </c>
      <c r="Q1586" s="72">
        <f>IF(Table157[[#This Row],[Payment_Status]]="Pending",1,0)</f>
        <v>1</v>
      </c>
      <c r="R1586" s="72" t="s">
        <v>50</v>
      </c>
      <c r="S1586" s="72" t="s">
        <v>44</v>
      </c>
      <c r="T1586" s="76" t="s">
        <v>45</v>
      </c>
    </row>
    <row r="1587" spans="5:20" x14ac:dyDescent="0.3">
      <c r="E1587" s="71" t="s">
        <v>3177</v>
      </c>
      <c r="F1587" s="72" t="s">
        <v>5577</v>
      </c>
      <c r="G1587" s="72" t="s">
        <v>7593</v>
      </c>
      <c r="H1587" s="72" t="s">
        <v>35</v>
      </c>
      <c r="I1587" s="72" t="s">
        <v>8025</v>
      </c>
      <c r="J1587" s="72" t="s">
        <v>8020</v>
      </c>
      <c r="K1587" s="72">
        <v>178.27</v>
      </c>
      <c r="L1587" s="75">
        <v>45683</v>
      </c>
      <c r="M1587" s="72" t="str">
        <f>TEXT(Table157[[#This Row],[Billing_Date]],"YYYY")</f>
        <v>2025</v>
      </c>
      <c r="N1587" s="72" t="s">
        <v>28</v>
      </c>
      <c r="O1587" s="72">
        <f>IF(Table157[[#This Row],[Payment_Status]]="Paid",1,0)</f>
        <v>1</v>
      </c>
      <c r="P1587" s="72">
        <f>IF(Table157[[#This Row],[Payment_Status]]="Unpaid",1,0)</f>
        <v>0</v>
      </c>
      <c r="Q1587" s="72">
        <f>IF(Table157[[#This Row],[Payment_Status]]="Pending",1,0)</f>
        <v>0</v>
      </c>
      <c r="R1587" s="72" t="s">
        <v>38</v>
      </c>
      <c r="S1587" s="72" t="s">
        <v>39</v>
      </c>
      <c r="T1587" s="76" t="s">
        <v>51</v>
      </c>
    </row>
    <row r="1588" spans="5:20" x14ac:dyDescent="0.3">
      <c r="E1588" s="71" t="s">
        <v>3179</v>
      </c>
      <c r="F1588" s="72" t="s">
        <v>5578</v>
      </c>
      <c r="G1588" s="72" t="s">
        <v>7594</v>
      </c>
      <c r="H1588" s="72" t="s">
        <v>26</v>
      </c>
      <c r="I1588" s="72" t="s">
        <v>8025</v>
      </c>
      <c r="J1588" s="72" t="s">
        <v>8020</v>
      </c>
      <c r="K1588" s="72">
        <v>1874.03</v>
      </c>
      <c r="L1588" s="75">
        <v>45539</v>
      </c>
      <c r="M1588" s="72" t="str">
        <f>TEXT(Table157[[#This Row],[Billing_Date]],"YYYY")</f>
        <v>2024</v>
      </c>
      <c r="N1588" s="72" t="s">
        <v>49</v>
      </c>
      <c r="O1588" s="72">
        <f>IF(Table157[[#This Row],[Payment_Status]]="Paid",1,0)</f>
        <v>0</v>
      </c>
      <c r="P1588" s="72">
        <f>IF(Table157[[#This Row],[Payment_Status]]="Unpaid",1,0)</f>
        <v>1</v>
      </c>
      <c r="Q1588" s="72">
        <f>IF(Table157[[#This Row],[Payment_Status]]="Pending",1,0)</f>
        <v>0</v>
      </c>
      <c r="R1588" s="72" t="s">
        <v>58</v>
      </c>
      <c r="S1588" s="72" t="s">
        <v>44</v>
      </c>
      <c r="T1588" s="76" t="s">
        <v>63</v>
      </c>
    </row>
    <row r="1589" spans="5:20" x14ac:dyDescent="0.3">
      <c r="E1589" s="71" t="s">
        <v>3181</v>
      </c>
      <c r="F1589" s="72" t="s">
        <v>5579</v>
      </c>
      <c r="G1589" s="72" t="s">
        <v>7595</v>
      </c>
      <c r="H1589" s="72" t="s">
        <v>35</v>
      </c>
      <c r="I1589" s="72" t="s">
        <v>8029</v>
      </c>
      <c r="J1589" s="72" t="s">
        <v>8020</v>
      </c>
      <c r="K1589" s="72">
        <v>1276.03</v>
      </c>
      <c r="L1589" s="75">
        <v>45726</v>
      </c>
      <c r="M1589" s="72" t="str">
        <f>TEXT(Table157[[#This Row],[Billing_Date]],"YYYY")</f>
        <v>2025</v>
      </c>
      <c r="N1589" s="72" t="s">
        <v>28</v>
      </c>
      <c r="O1589" s="72">
        <f>IF(Table157[[#This Row],[Payment_Status]]="Paid",1,0)</f>
        <v>1</v>
      </c>
      <c r="P1589" s="72">
        <f>IF(Table157[[#This Row],[Payment_Status]]="Unpaid",1,0)</f>
        <v>0</v>
      </c>
      <c r="Q1589" s="72">
        <f>IF(Table157[[#This Row],[Payment_Status]]="Pending",1,0)</f>
        <v>0</v>
      </c>
      <c r="R1589" s="72" t="s">
        <v>29</v>
      </c>
      <c r="S1589" s="72" t="s">
        <v>44</v>
      </c>
      <c r="T1589" s="76" t="s">
        <v>63</v>
      </c>
    </row>
    <row r="1590" spans="5:20" x14ac:dyDescent="0.3">
      <c r="E1590" s="71" t="s">
        <v>3183</v>
      </c>
      <c r="F1590" s="72" t="s">
        <v>5580</v>
      </c>
      <c r="G1590" s="72" t="s">
        <v>7596</v>
      </c>
      <c r="H1590" s="72" t="s">
        <v>30</v>
      </c>
      <c r="I1590" s="72" t="s">
        <v>8027</v>
      </c>
      <c r="J1590" s="72" t="s">
        <v>8022</v>
      </c>
      <c r="K1590" s="72">
        <v>2000.97</v>
      </c>
      <c r="L1590" s="75">
        <v>45600</v>
      </c>
      <c r="M1590" s="72" t="str">
        <f>TEXT(Table157[[#This Row],[Billing_Date]],"YYYY")</f>
        <v>2024</v>
      </c>
      <c r="N1590" s="72" t="s">
        <v>37</v>
      </c>
      <c r="O1590" s="72">
        <f>IF(Table157[[#This Row],[Payment_Status]]="Paid",1,0)</f>
        <v>0</v>
      </c>
      <c r="P1590" s="72">
        <f>IF(Table157[[#This Row],[Payment_Status]]="Unpaid",1,0)</f>
        <v>0</v>
      </c>
      <c r="Q1590" s="72">
        <f>IF(Table157[[#This Row],[Payment_Status]]="Pending",1,0)</f>
        <v>1</v>
      </c>
      <c r="R1590" s="72" t="s">
        <v>50</v>
      </c>
      <c r="S1590" s="72" t="s">
        <v>44</v>
      </c>
      <c r="T1590" s="76" t="s">
        <v>31</v>
      </c>
    </row>
    <row r="1591" spans="5:20" x14ac:dyDescent="0.3">
      <c r="E1591" s="71" t="s">
        <v>3185</v>
      </c>
      <c r="F1591" s="72" t="s">
        <v>5581</v>
      </c>
      <c r="G1591" s="72" t="s">
        <v>7597</v>
      </c>
      <c r="H1591" s="72" t="s">
        <v>26</v>
      </c>
      <c r="I1591" s="72" t="s">
        <v>8030</v>
      </c>
      <c r="J1591" s="72" t="s">
        <v>8023</v>
      </c>
      <c r="K1591" s="72">
        <v>2756.14</v>
      </c>
      <c r="L1591" s="75">
        <v>45802</v>
      </c>
      <c r="M1591" s="72" t="str">
        <f>TEXT(Table157[[#This Row],[Billing_Date]],"YYYY")</f>
        <v>2025</v>
      </c>
      <c r="N1591" s="72" t="s">
        <v>49</v>
      </c>
      <c r="O1591" s="72">
        <f>IF(Table157[[#This Row],[Payment_Status]]="Paid",1,0)</f>
        <v>0</v>
      </c>
      <c r="P1591" s="72">
        <f>IF(Table157[[#This Row],[Payment_Status]]="Unpaid",1,0)</f>
        <v>1</v>
      </c>
      <c r="Q1591" s="72">
        <f>IF(Table157[[#This Row],[Payment_Status]]="Pending",1,0)</f>
        <v>0</v>
      </c>
      <c r="R1591" s="72" t="s">
        <v>43</v>
      </c>
      <c r="S1591" s="72" t="s">
        <v>39</v>
      </c>
      <c r="T1591" s="76" t="s">
        <v>85</v>
      </c>
    </row>
    <row r="1592" spans="5:20" x14ac:dyDescent="0.3">
      <c r="E1592" s="71" t="s">
        <v>3232</v>
      </c>
      <c r="F1592" s="72" t="s">
        <v>5582</v>
      </c>
      <c r="G1592" s="72" t="s">
        <v>7598</v>
      </c>
      <c r="H1592" s="72" t="s">
        <v>26</v>
      </c>
      <c r="I1592" s="72" t="s">
        <v>8030</v>
      </c>
      <c r="J1592" s="72" t="s">
        <v>8023</v>
      </c>
      <c r="K1592" s="72">
        <v>1215.94</v>
      </c>
      <c r="L1592" s="75">
        <v>45773</v>
      </c>
      <c r="M1592" s="72" t="str">
        <f>TEXT(Table157[[#This Row],[Billing_Date]],"YYYY")</f>
        <v>2025</v>
      </c>
      <c r="N1592" s="72" t="s">
        <v>28</v>
      </c>
      <c r="O1592" s="72">
        <f>IF(Table157[[#This Row],[Payment_Status]]="Paid",1,0)</f>
        <v>1</v>
      </c>
      <c r="P1592" s="72">
        <f>IF(Table157[[#This Row],[Payment_Status]]="Unpaid",1,0)</f>
        <v>0</v>
      </c>
      <c r="Q1592" s="72">
        <f>IF(Table157[[#This Row],[Payment_Status]]="Pending",1,0)</f>
        <v>0</v>
      </c>
      <c r="R1592" s="72" t="s">
        <v>58</v>
      </c>
      <c r="S1592" s="72" t="s">
        <v>30</v>
      </c>
      <c r="T1592" s="76" t="s">
        <v>63</v>
      </c>
    </row>
    <row r="1593" spans="5:20" x14ac:dyDescent="0.3">
      <c r="E1593" s="71" t="s">
        <v>3189</v>
      </c>
      <c r="F1593" s="72" t="s">
        <v>5583</v>
      </c>
      <c r="G1593" s="72" t="s">
        <v>7599</v>
      </c>
      <c r="H1593" s="72" t="s">
        <v>35</v>
      </c>
      <c r="I1593" s="72" t="s">
        <v>8030</v>
      </c>
      <c r="J1593" s="72" t="s">
        <v>8023</v>
      </c>
      <c r="K1593" s="72">
        <v>2095.23</v>
      </c>
      <c r="L1593" s="75">
        <v>45715</v>
      </c>
      <c r="M1593" s="72" t="str">
        <f>TEXT(Table157[[#This Row],[Billing_Date]],"YYYY")</f>
        <v>2025</v>
      </c>
      <c r="N1593" s="72" t="s">
        <v>28</v>
      </c>
      <c r="O1593" s="72">
        <f>IF(Table157[[#This Row],[Payment_Status]]="Paid",1,0)</f>
        <v>1</v>
      </c>
      <c r="P1593" s="72">
        <f>IF(Table157[[#This Row],[Payment_Status]]="Unpaid",1,0)</f>
        <v>0</v>
      </c>
      <c r="Q1593" s="72">
        <f>IF(Table157[[#This Row],[Payment_Status]]="Pending",1,0)</f>
        <v>0</v>
      </c>
      <c r="R1593" s="72" t="s">
        <v>43</v>
      </c>
      <c r="S1593" s="72" t="s">
        <v>44</v>
      </c>
      <c r="T1593" s="76" t="s">
        <v>63</v>
      </c>
    </row>
    <row r="1594" spans="5:20" x14ac:dyDescent="0.3">
      <c r="E1594" s="71" t="s">
        <v>3191</v>
      </c>
      <c r="F1594" s="72" t="s">
        <v>5584</v>
      </c>
      <c r="G1594" s="72" t="s">
        <v>7600</v>
      </c>
      <c r="H1594" s="72" t="s">
        <v>30</v>
      </c>
      <c r="I1594" s="72" t="s">
        <v>8030</v>
      </c>
      <c r="J1594" s="72" t="s">
        <v>8023</v>
      </c>
      <c r="K1594" s="72">
        <v>612.35</v>
      </c>
      <c r="L1594" s="75">
        <v>45546</v>
      </c>
      <c r="M1594" s="72" t="str">
        <f>TEXT(Table157[[#This Row],[Billing_Date]],"YYYY")</f>
        <v>2024</v>
      </c>
      <c r="N1594" s="72" t="s">
        <v>37</v>
      </c>
      <c r="O1594" s="72">
        <f>IF(Table157[[#This Row],[Payment_Status]]="Paid",1,0)</f>
        <v>0</v>
      </c>
      <c r="P1594" s="72">
        <f>IF(Table157[[#This Row],[Payment_Status]]="Unpaid",1,0)</f>
        <v>0</v>
      </c>
      <c r="Q1594" s="72">
        <f>IF(Table157[[#This Row],[Payment_Status]]="Pending",1,0)</f>
        <v>1</v>
      </c>
      <c r="R1594" s="72" t="s">
        <v>58</v>
      </c>
      <c r="S1594" s="72" t="s">
        <v>39</v>
      </c>
      <c r="T1594" s="76" t="s">
        <v>51</v>
      </c>
    </row>
    <row r="1595" spans="5:20" x14ac:dyDescent="0.3">
      <c r="E1595" s="71" t="s">
        <v>3193</v>
      </c>
      <c r="F1595" s="72" t="s">
        <v>5585</v>
      </c>
      <c r="G1595" s="72" t="s">
        <v>7601</v>
      </c>
      <c r="H1595" s="72" t="s">
        <v>35</v>
      </c>
      <c r="I1595" s="72" t="s">
        <v>8029</v>
      </c>
      <c r="J1595" s="72" t="s">
        <v>8020</v>
      </c>
      <c r="K1595" s="72">
        <v>803.52</v>
      </c>
      <c r="L1595" s="75">
        <v>45561</v>
      </c>
      <c r="M1595" s="72" t="str">
        <f>TEXT(Table157[[#This Row],[Billing_Date]],"YYYY")</f>
        <v>2024</v>
      </c>
      <c r="N1595" s="72" t="s">
        <v>28</v>
      </c>
      <c r="O1595" s="72">
        <f>IF(Table157[[#This Row],[Payment_Status]]="Paid",1,0)</f>
        <v>1</v>
      </c>
      <c r="P1595" s="72">
        <f>IF(Table157[[#This Row],[Payment_Status]]="Unpaid",1,0)</f>
        <v>0</v>
      </c>
      <c r="Q1595" s="72">
        <f>IF(Table157[[#This Row],[Payment_Status]]="Pending",1,0)</f>
        <v>0</v>
      </c>
      <c r="R1595" s="72" t="s">
        <v>29</v>
      </c>
      <c r="S1595" s="72" t="s">
        <v>39</v>
      </c>
      <c r="T1595" s="76" t="s">
        <v>31</v>
      </c>
    </row>
    <row r="1596" spans="5:20" x14ac:dyDescent="0.3">
      <c r="E1596" s="71" t="s">
        <v>3195</v>
      </c>
      <c r="F1596" s="72" t="s">
        <v>5586</v>
      </c>
      <c r="G1596" s="72" t="s">
        <v>7602</v>
      </c>
      <c r="H1596" s="72" t="s">
        <v>30</v>
      </c>
      <c r="I1596" s="72" t="s">
        <v>8031</v>
      </c>
      <c r="J1596" s="72" t="s">
        <v>8024</v>
      </c>
      <c r="K1596" s="72">
        <v>1185.22</v>
      </c>
      <c r="L1596" s="75">
        <v>45736</v>
      </c>
      <c r="M1596" s="72" t="str">
        <f>TEXT(Table157[[#This Row],[Billing_Date]],"YYYY")</f>
        <v>2025</v>
      </c>
      <c r="N1596" s="72" t="s">
        <v>28</v>
      </c>
      <c r="O1596" s="72">
        <f>IF(Table157[[#This Row],[Payment_Status]]="Paid",1,0)</f>
        <v>1</v>
      </c>
      <c r="P1596" s="72">
        <f>IF(Table157[[#This Row],[Payment_Status]]="Unpaid",1,0)</f>
        <v>0</v>
      </c>
      <c r="Q1596" s="72">
        <f>IF(Table157[[#This Row],[Payment_Status]]="Pending",1,0)</f>
        <v>0</v>
      </c>
      <c r="R1596" s="72" t="s">
        <v>29</v>
      </c>
      <c r="S1596" s="72" t="s">
        <v>30</v>
      </c>
      <c r="T1596" s="76" t="s">
        <v>51</v>
      </c>
    </row>
    <row r="1597" spans="5:20" x14ac:dyDescent="0.3">
      <c r="E1597" s="71" t="s">
        <v>352</v>
      </c>
      <c r="F1597" s="72" t="s">
        <v>5588</v>
      </c>
      <c r="G1597" s="72" t="s">
        <v>7604</v>
      </c>
      <c r="H1597" s="72" t="s">
        <v>30</v>
      </c>
      <c r="I1597" s="72" t="s">
        <v>8030</v>
      </c>
      <c r="J1597" s="72" t="s">
        <v>8023</v>
      </c>
      <c r="K1597" s="72">
        <v>2351.5700000000002</v>
      </c>
      <c r="L1597" s="75">
        <v>45575</v>
      </c>
      <c r="M1597" s="72" t="str">
        <f>TEXT(Table157[[#This Row],[Billing_Date]],"YYYY")</f>
        <v>2024</v>
      </c>
      <c r="N1597" s="72" t="s">
        <v>37</v>
      </c>
      <c r="O1597" s="72">
        <f>IF(Table157[[#This Row],[Payment_Status]]="Paid",1,0)</f>
        <v>0</v>
      </c>
      <c r="P1597" s="72">
        <f>IF(Table157[[#This Row],[Payment_Status]]="Unpaid",1,0)</f>
        <v>0</v>
      </c>
      <c r="Q1597" s="72">
        <f>IF(Table157[[#This Row],[Payment_Status]]="Pending",1,0)</f>
        <v>1</v>
      </c>
      <c r="R1597" s="72" t="s">
        <v>29</v>
      </c>
      <c r="S1597" s="72" t="s">
        <v>30</v>
      </c>
      <c r="T1597" s="76" t="s">
        <v>45</v>
      </c>
    </row>
    <row r="1598" spans="5:20" x14ac:dyDescent="0.3">
      <c r="E1598" s="71" t="s">
        <v>3200</v>
      </c>
      <c r="F1598" s="72" t="s">
        <v>5589</v>
      </c>
      <c r="G1598" s="72" t="s">
        <v>7605</v>
      </c>
      <c r="H1598" s="72" t="s">
        <v>26</v>
      </c>
      <c r="I1598" s="72" t="s">
        <v>8029</v>
      </c>
      <c r="J1598" s="72" t="s">
        <v>8020</v>
      </c>
      <c r="K1598" s="72">
        <v>2768.3</v>
      </c>
      <c r="L1598" s="75">
        <v>45627</v>
      </c>
      <c r="M1598" s="72" t="str">
        <f>TEXT(Table157[[#This Row],[Billing_Date]],"YYYY")</f>
        <v>2024</v>
      </c>
      <c r="N1598" s="72" t="s">
        <v>37</v>
      </c>
      <c r="O1598" s="72">
        <f>IF(Table157[[#This Row],[Payment_Status]]="Paid",1,0)</f>
        <v>0</v>
      </c>
      <c r="P1598" s="72">
        <f>IF(Table157[[#This Row],[Payment_Status]]="Unpaid",1,0)</f>
        <v>0</v>
      </c>
      <c r="Q1598" s="72">
        <f>IF(Table157[[#This Row],[Payment_Status]]="Pending",1,0)</f>
        <v>1</v>
      </c>
      <c r="R1598" s="72" t="s">
        <v>58</v>
      </c>
      <c r="S1598" s="72" t="s">
        <v>39</v>
      </c>
      <c r="T1598" s="76" t="s">
        <v>51</v>
      </c>
    </row>
    <row r="1599" spans="5:20" x14ac:dyDescent="0.3">
      <c r="E1599" s="71" t="s">
        <v>3202</v>
      </c>
      <c r="F1599" s="72" t="s">
        <v>5590</v>
      </c>
      <c r="G1599" s="72" t="s">
        <v>7606</v>
      </c>
      <c r="H1599" s="72" t="s">
        <v>26</v>
      </c>
      <c r="I1599" s="72" t="s">
        <v>8030</v>
      </c>
      <c r="J1599" s="72" t="s">
        <v>8023</v>
      </c>
      <c r="K1599" s="72">
        <v>1850.38</v>
      </c>
      <c r="L1599" s="75">
        <v>45533</v>
      </c>
      <c r="M1599" s="72" t="str">
        <f>TEXT(Table157[[#This Row],[Billing_Date]],"YYYY")</f>
        <v>2024</v>
      </c>
      <c r="N1599" s="72" t="s">
        <v>28</v>
      </c>
      <c r="O1599" s="72">
        <f>IF(Table157[[#This Row],[Payment_Status]]="Paid",1,0)</f>
        <v>1</v>
      </c>
      <c r="P1599" s="72">
        <f>IF(Table157[[#This Row],[Payment_Status]]="Unpaid",1,0)</f>
        <v>0</v>
      </c>
      <c r="Q1599" s="72">
        <f>IF(Table157[[#This Row],[Payment_Status]]="Pending",1,0)</f>
        <v>0</v>
      </c>
      <c r="R1599" s="72" t="s">
        <v>29</v>
      </c>
      <c r="S1599" s="72" t="s">
        <v>30</v>
      </c>
      <c r="T1599" s="76" t="s">
        <v>45</v>
      </c>
    </row>
    <row r="1600" spans="5:20" x14ac:dyDescent="0.3">
      <c r="E1600" s="71" t="s">
        <v>516</v>
      </c>
      <c r="F1600" s="72" t="s">
        <v>5591</v>
      </c>
      <c r="G1600" s="72" t="s">
        <v>7607</v>
      </c>
      <c r="H1600" s="72" t="s">
        <v>35</v>
      </c>
      <c r="I1600" s="72" t="s">
        <v>8026</v>
      </c>
      <c r="J1600" s="72" t="s">
        <v>8021</v>
      </c>
      <c r="K1600" s="72">
        <v>755.47</v>
      </c>
      <c r="L1600" s="75">
        <v>45721</v>
      </c>
      <c r="M1600" s="72" t="str">
        <f>TEXT(Table157[[#This Row],[Billing_Date]],"YYYY")</f>
        <v>2025</v>
      </c>
      <c r="N1600" s="72" t="s">
        <v>37</v>
      </c>
      <c r="O1600" s="72">
        <f>IF(Table157[[#This Row],[Payment_Status]]="Paid",1,0)</f>
        <v>0</v>
      </c>
      <c r="P1600" s="72">
        <f>IF(Table157[[#This Row],[Payment_Status]]="Unpaid",1,0)</f>
        <v>0</v>
      </c>
      <c r="Q1600" s="72">
        <f>IF(Table157[[#This Row],[Payment_Status]]="Pending",1,0)</f>
        <v>1</v>
      </c>
      <c r="R1600" s="72" t="s">
        <v>29</v>
      </c>
      <c r="S1600" s="72" t="s">
        <v>30</v>
      </c>
      <c r="T1600" s="76" t="s">
        <v>85</v>
      </c>
    </row>
    <row r="1601" spans="5:20" x14ac:dyDescent="0.3">
      <c r="E1601" s="71" t="s">
        <v>676</v>
      </c>
      <c r="F1601" s="72" t="s">
        <v>5592</v>
      </c>
      <c r="G1601" s="72" t="s">
        <v>7608</v>
      </c>
      <c r="H1601" s="72" t="s">
        <v>35</v>
      </c>
      <c r="I1601" s="72" t="s">
        <v>8031</v>
      </c>
      <c r="J1601" s="72" t="s">
        <v>8024</v>
      </c>
      <c r="K1601" s="72">
        <v>1680.79</v>
      </c>
      <c r="L1601" s="75">
        <v>45559</v>
      </c>
      <c r="M1601" s="72" t="str">
        <f>TEXT(Table157[[#This Row],[Billing_Date]],"YYYY")</f>
        <v>2024</v>
      </c>
      <c r="N1601" s="72" t="s">
        <v>37</v>
      </c>
      <c r="O1601" s="72">
        <f>IF(Table157[[#This Row],[Payment_Status]]="Paid",1,0)</f>
        <v>0</v>
      </c>
      <c r="P1601" s="72">
        <f>IF(Table157[[#This Row],[Payment_Status]]="Unpaid",1,0)</f>
        <v>0</v>
      </c>
      <c r="Q1601" s="72">
        <f>IF(Table157[[#This Row],[Payment_Status]]="Pending",1,0)</f>
        <v>1</v>
      </c>
      <c r="R1601" s="72" t="s">
        <v>38</v>
      </c>
      <c r="S1601" s="72" t="s">
        <v>44</v>
      </c>
      <c r="T1601" s="76" t="s">
        <v>63</v>
      </c>
    </row>
    <row r="1602" spans="5:20" x14ac:dyDescent="0.3">
      <c r="E1602" s="71" t="s">
        <v>1082</v>
      </c>
      <c r="F1602" s="72" t="s">
        <v>5593</v>
      </c>
      <c r="G1602" s="72" t="s">
        <v>7609</v>
      </c>
      <c r="H1602" s="72" t="s">
        <v>30</v>
      </c>
      <c r="I1602" s="72" t="s">
        <v>8026</v>
      </c>
      <c r="J1602" s="72" t="s">
        <v>8021</v>
      </c>
      <c r="K1602" s="72">
        <v>1054.51</v>
      </c>
      <c r="L1602" s="75">
        <v>45731</v>
      </c>
      <c r="M1602" s="72" t="str">
        <f>TEXT(Table157[[#This Row],[Billing_Date]],"YYYY")</f>
        <v>2025</v>
      </c>
      <c r="N1602" s="72" t="s">
        <v>37</v>
      </c>
      <c r="O1602" s="72">
        <f>IF(Table157[[#This Row],[Payment_Status]]="Paid",1,0)</f>
        <v>0</v>
      </c>
      <c r="P1602" s="72">
        <f>IF(Table157[[#This Row],[Payment_Status]]="Unpaid",1,0)</f>
        <v>0</v>
      </c>
      <c r="Q1602" s="72">
        <f>IF(Table157[[#This Row],[Payment_Status]]="Pending",1,0)</f>
        <v>1</v>
      </c>
      <c r="R1602" s="72" t="s">
        <v>38</v>
      </c>
      <c r="S1602" s="72" t="s">
        <v>39</v>
      </c>
      <c r="T1602" s="76" t="s">
        <v>63</v>
      </c>
    </row>
    <row r="1603" spans="5:20" x14ac:dyDescent="0.3">
      <c r="E1603" s="71" t="s">
        <v>3210</v>
      </c>
      <c r="F1603" s="72" t="s">
        <v>5594</v>
      </c>
      <c r="G1603" s="72" t="s">
        <v>7610</v>
      </c>
      <c r="H1603" s="72" t="s">
        <v>26</v>
      </c>
      <c r="I1603" s="72" t="s">
        <v>8027</v>
      </c>
      <c r="J1603" s="72" t="s">
        <v>8022</v>
      </c>
      <c r="K1603" s="72">
        <v>404.4</v>
      </c>
      <c r="L1603" s="75">
        <v>45813</v>
      </c>
      <c r="M1603" s="72" t="str">
        <f>TEXT(Table157[[#This Row],[Billing_Date]],"YYYY")</f>
        <v>2025</v>
      </c>
      <c r="N1603" s="72" t="s">
        <v>49</v>
      </c>
      <c r="O1603" s="72">
        <f>IF(Table157[[#This Row],[Payment_Status]]="Paid",1,0)</f>
        <v>0</v>
      </c>
      <c r="P1603" s="72">
        <f>IF(Table157[[#This Row],[Payment_Status]]="Unpaid",1,0)</f>
        <v>1</v>
      </c>
      <c r="Q1603" s="72">
        <f>IF(Table157[[#This Row],[Payment_Status]]="Pending",1,0)</f>
        <v>0</v>
      </c>
      <c r="R1603" s="72" t="s">
        <v>38</v>
      </c>
      <c r="S1603" s="72" t="s">
        <v>30</v>
      </c>
      <c r="T1603" s="76" t="s">
        <v>63</v>
      </c>
    </row>
    <row r="1604" spans="5:20" x14ac:dyDescent="0.3">
      <c r="E1604" s="71" t="s">
        <v>3687</v>
      </c>
      <c r="F1604" s="72" t="s">
        <v>5595</v>
      </c>
      <c r="G1604" s="72" t="s">
        <v>7611</v>
      </c>
      <c r="H1604" s="72" t="s">
        <v>30</v>
      </c>
      <c r="I1604" s="72" t="s">
        <v>8025</v>
      </c>
      <c r="J1604" s="72" t="s">
        <v>8020</v>
      </c>
      <c r="K1604" s="72">
        <v>2076.29</v>
      </c>
      <c r="L1604" s="75">
        <v>45855</v>
      </c>
      <c r="M1604" s="72" t="str">
        <f>TEXT(Table157[[#This Row],[Billing_Date]],"YYYY")</f>
        <v>2025</v>
      </c>
      <c r="N1604" s="72" t="s">
        <v>28</v>
      </c>
      <c r="O1604" s="72">
        <f>IF(Table157[[#This Row],[Payment_Status]]="Paid",1,0)</f>
        <v>1</v>
      </c>
      <c r="P1604" s="72">
        <f>IF(Table157[[#This Row],[Payment_Status]]="Unpaid",1,0)</f>
        <v>0</v>
      </c>
      <c r="Q1604" s="72">
        <f>IF(Table157[[#This Row],[Payment_Status]]="Pending",1,0)</f>
        <v>0</v>
      </c>
      <c r="R1604" s="72" t="s">
        <v>50</v>
      </c>
      <c r="S1604" s="72" t="s">
        <v>30</v>
      </c>
      <c r="T1604" s="76" t="s">
        <v>31</v>
      </c>
    </row>
    <row r="1605" spans="5:20" x14ac:dyDescent="0.3">
      <c r="E1605" s="71" t="s">
        <v>3214</v>
      </c>
      <c r="F1605" s="72" t="s">
        <v>5596</v>
      </c>
      <c r="G1605" s="72" t="s">
        <v>7612</v>
      </c>
      <c r="H1605" s="72" t="s">
        <v>30</v>
      </c>
      <c r="I1605" s="72" t="s">
        <v>8027</v>
      </c>
      <c r="J1605" s="72" t="s">
        <v>8022</v>
      </c>
      <c r="K1605" s="72">
        <v>2426.4899999999998</v>
      </c>
      <c r="L1605" s="75">
        <v>45662</v>
      </c>
      <c r="M1605" s="72" t="str">
        <f>TEXT(Table157[[#This Row],[Billing_Date]],"YYYY")</f>
        <v>2025</v>
      </c>
      <c r="N1605" s="72" t="s">
        <v>37</v>
      </c>
      <c r="O1605" s="72">
        <f>IF(Table157[[#This Row],[Payment_Status]]="Paid",1,0)</f>
        <v>0</v>
      </c>
      <c r="P1605" s="72">
        <f>IF(Table157[[#This Row],[Payment_Status]]="Unpaid",1,0)</f>
        <v>0</v>
      </c>
      <c r="Q1605" s="72">
        <f>IF(Table157[[#This Row],[Payment_Status]]="Pending",1,0)</f>
        <v>1</v>
      </c>
      <c r="R1605" s="72" t="s">
        <v>43</v>
      </c>
      <c r="S1605" s="72" t="s">
        <v>30</v>
      </c>
      <c r="T1605" s="76" t="s">
        <v>31</v>
      </c>
    </row>
    <row r="1606" spans="5:20" x14ac:dyDescent="0.3">
      <c r="E1606" s="71" t="s">
        <v>3216</v>
      </c>
      <c r="F1606" s="72" t="s">
        <v>5597</v>
      </c>
      <c r="G1606" s="72" t="s">
        <v>7613</v>
      </c>
      <c r="H1606" s="72" t="s">
        <v>30</v>
      </c>
      <c r="I1606" s="72" t="s">
        <v>8025</v>
      </c>
      <c r="J1606" s="72" t="s">
        <v>8020</v>
      </c>
      <c r="K1606" s="72">
        <v>932.53</v>
      </c>
      <c r="L1606" s="75">
        <v>45716</v>
      </c>
      <c r="M1606" s="72" t="str">
        <f>TEXT(Table157[[#This Row],[Billing_Date]],"YYYY")</f>
        <v>2025</v>
      </c>
      <c r="N1606" s="72" t="s">
        <v>49</v>
      </c>
      <c r="O1606" s="72">
        <f>IF(Table157[[#This Row],[Payment_Status]]="Paid",1,0)</f>
        <v>0</v>
      </c>
      <c r="P1606" s="72">
        <f>IF(Table157[[#This Row],[Payment_Status]]="Unpaid",1,0)</f>
        <v>1</v>
      </c>
      <c r="Q1606" s="72">
        <f>IF(Table157[[#This Row],[Payment_Status]]="Pending",1,0)</f>
        <v>0</v>
      </c>
      <c r="R1606" s="72" t="s">
        <v>43</v>
      </c>
      <c r="S1606" s="72" t="s">
        <v>30</v>
      </c>
      <c r="T1606" s="76" t="s">
        <v>45</v>
      </c>
    </row>
    <row r="1607" spans="5:20" x14ac:dyDescent="0.3">
      <c r="E1607" s="71" t="s">
        <v>3218</v>
      </c>
      <c r="F1607" s="72" t="s">
        <v>5598</v>
      </c>
      <c r="G1607" s="72" t="s">
        <v>7614</v>
      </c>
      <c r="H1607" s="72" t="s">
        <v>26</v>
      </c>
      <c r="I1607" s="72" t="s">
        <v>8026</v>
      </c>
      <c r="J1607" s="72" t="s">
        <v>8021</v>
      </c>
      <c r="K1607" s="72">
        <v>1860.44</v>
      </c>
      <c r="L1607" s="75">
        <v>45858</v>
      </c>
      <c r="M1607" s="72" t="str">
        <f>TEXT(Table157[[#This Row],[Billing_Date]],"YYYY")</f>
        <v>2025</v>
      </c>
      <c r="N1607" s="72" t="s">
        <v>37</v>
      </c>
      <c r="O1607" s="72">
        <f>IF(Table157[[#This Row],[Payment_Status]]="Paid",1,0)</f>
        <v>0</v>
      </c>
      <c r="P1607" s="72">
        <f>IF(Table157[[#This Row],[Payment_Status]]="Unpaid",1,0)</f>
        <v>0</v>
      </c>
      <c r="Q1607" s="72">
        <f>IF(Table157[[#This Row],[Payment_Status]]="Pending",1,0)</f>
        <v>1</v>
      </c>
      <c r="R1607" s="72" t="s">
        <v>38</v>
      </c>
      <c r="S1607" s="72" t="s">
        <v>44</v>
      </c>
      <c r="T1607" s="76" t="s">
        <v>31</v>
      </c>
    </row>
    <row r="1608" spans="5:20" x14ac:dyDescent="0.3">
      <c r="E1608" s="71" t="s">
        <v>3220</v>
      </c>
      <c r="F1608" s="72" t="s">
        <v>5599</v>
      </c>
      <c r="G1608" s="72" t="s">
        <v>7615</v>
      </c>
      <c r="H1608" s="72" t="s">
        <v>26</v>
      </c>
      <c r="I1608" s="72" t="s">
        <v>8030</v>
      </c>
      <c r="J1608" s="72" t="s">
        <v>8023</v>
      </c>
      <c r="K1608" s="72">
        <v>924.26</v>
      </c>
      <c r="L1608" s="75">
        <v>45790</v>
      </c>
      <c r="M1608" s="72" t="str">
        <f>TEXT(Table157[[#This Row],[Billing_Date]],"YYYY")</f>
        <v>2025</v>
      </c>
      <c r="N1608" s="72" t="s">
        <v>28</v>
      </c>
      <c r="O1608" s="72">
        <f>IF(Table157[[#This Row],[Payment_Status]]="Paid",1,0)</f>
        <v>1</v>
      </c>
      <c r="P1608" s="72">
        <f>IF(Table157[[#This Row],[Payment_Status]]="Unpaid",1,0)</f>
        <v>0</v>
      </c>
      <c r="Q1608" s="72">
        <f>IF(Table157[[#This Row],[Payment_Status]]="Pending",1,0)</f>
        <v>0</v>
      </c>
      <c r="R1608" s="72" t="s">
        <v>43</v>
      </c>
      <c r="S1608" s="72" t="s">
        <v>44</v>
      </c>
      <c r="T1608" s="76" t="s">
        <v>85</v>
      </c>
    </row>
    <row r="1609" spans="5:20" x14ac:dyDescent="0.3">
      <c r="E1609" s="71" t="s">
        <v>1849</v>
      </c>
      <c r="F1609" s="72" t="s">
        <v>5600</v>
      </c>
      <c r="G1609" s="72" t="s">
        <v>7616</v>
      </c>
      <c r="H1609" s="72" t="s">
        <v>26</v>
      </c>
      <c r="I1609" s="72" t="s">
        <v>8030</v>
      </c>
      <c r="J1609" s="72" t="s">
        <v>8023</v>
      </c>
      <c r="K1609" s="72">
        <v>1721.22</v>
      </c>
      <c r="L1609" s="75">
        <v>45837</v>
      </c>
      <c r="M1609" s="72" t="str">
        <f>TEXT(Table157[[#This Row],[Billing_Date]],"YYYY")</f>
        <v>2025</v>
      </c>
      <c r="N1609" s="72" t="s">
        <v>37</v>
      </c>
      <c r="O1609" s="72">
        <f>IF(Table157[[#This Row],[Payment_Status]]="Paid",1,0)</f>
        <v>0</v>
      </c>
      <c r="P1609" s="72">
        <f>IF(Table157[[#This Row],[Payment_Status]]="Unpaid",1,0)</f>
        <v>0</v>
      </c>
      <c r="Q1609" s="72">
        <f>IF(Table157[[#This Row],[Payment_Status]]="Pending",1,0)</f>
        <v>1</v>
      </c>
      <c r="R1609" s="72" t="s">
        <v>50</v>
      </c>
      <c r="S1609" s="72" t="s">
        <v>44</v>
      </c>
      <c r="T1609" s="76" t="s">
        <v>51</v>
      </c>
    </row>
    <row r="1610" spans="5:20" x14ac:dyDescent="0.3">
      <c r="E1610" s="71" t="s">
        <v>3224</v>
      </c>
      <c r="F1610" s="72" t="s">
        <v>5601</v>
      </c>
      <c r="G1610" s="72" t="s">
        <v>7617</v>
      </c>
      <c r="H1610" s="72" t="s">
        <v>30</v>
      </c>
      <c r="I1610" s="72" t="s">
        <v>8029</v>
      </c>
      <c r="J1610" s="72" t="s">
        <v>8020</v>
      </c>
      <c r="K1610" s="72">
        <v>3616.27</v>
      </c>
      <c r="L1610" s="75">
        <v>45839</v>
      </c>
      <c r="M1610" s="72" t="str">
        <f>TEXT(Table157[[#This Row],[Billing_Date]],"YYYY")</f>
        <v>2025</v>
      </c>
      <c r="N1610" s="72" t="s">
        <v>37</v>
      </c>
      <c r="O1610" s="72">
        <f>IF(Table157[[#This Row],[Payment_Status]]="Paid",1,0)</f>
        <v>0</v>
      </c>
      <c r="P1610" s="72">
        <f>IF(Table157[[#This Row],[Payment_Status]]="Unpaid",1,0)</f>
        <v>0</v>
      </c>
      <c r="Q1610" s="72">
        <f>IF(Table157[[#This Row],[Payment_Status]]="Pending",1,0)</f>
        <v>1</v>
      </c>
      <c r="R1610" s="72" t="s">
        <v>58</v>
      </c>
      <c r="S1610" s="72" t="s">
        <v>39</v>
      </c>
      <c r="T1610" s="76" t="s">
        <v>31</v>
      </c>
    </row>
    <row r="1611" spans="5:20" x14ac:dyDescent="0.3">
      <c r="E1611" s="71" t="s">
        <v>3226</v>
      </c>
      <c r="F1611" s="72" t="s">
        <v>5602</v>
      </c>
      <c r="G1611" s="72" t="s">
        <v>7618</v>
      </c>
      <c r="H1611" s="72" t="s">
        <v>26</v>
      </c>
      <c r="I1611" s="72" t="s">
        <v>8030</v>
      </c>
      <c r="J1611" s="72" t="s">
        <v>8023</v>
      </c>
      <c r="K1611" s="72">
        <v>578.9</v>
      </c>
      <c r="L1611" s="75">
        <v>45841</v>
      </c>
      <c r="M1611" s="72" t="str">
        <f>TEXT(Table157[[#This Row],[Billing_Date]],"YYYY")</f>
        <v>2025</v>
      </c>
      <c r="N1611" s="72" t="s">
        <v>28</v>
      </c>
      <c r="O1611" s="72">
        <f>IF(Table157[[#This Row],[Payment_Status]]="Paid",1,0)</f>
        <v>1</v>
      </c>
      <c r="P1611" s="72">
        <f>IF(Table157[[#This Row],[Payment_Status]]="Unpaid",1,0)</f>
        <v>0</v>
      </c>
      <c r="Q1611" s="72">
        <f>IF(Table157[[#This Row],[Payment_Status]]="Pending",1,0)</f>
        <v>0</v>
      </c>
      <c r="R1611" s="72" t="s">
        <v>29</v>
      </c>
      <c r="S1611" s="72" t="s">
        <v>30</v>
      </c>
      <c r="T1611" s="76" t="s">
        <v>85</v>
      </c>
    </row>
    <row r="1612" spans="5:20" x14ac:dyDescent="0.3">
      <c r="E1612" s="71" t="s">
        <v>3228</v>
      </c>
      <c r="F1612" s="72" t="s">
        <v>5603</v>
      </c>
      <c r="G1612" s="72" t="s">
        <v>7619</v>
      </c>
      <c r="H1612" s="72" t="s">
        <v>30</v>
      </c>
      <c r="I1612" s="72" t="s">
        <v>8026</v>
      </c>
      <c r="J1612" s="72" t="s">
        <v>8021</v>
      </c>
      <c r="K1612" s="72">
        <v>1147.49</v>
      </c>
      <c r="L1612" s="75">
        <v>45608</v>
      </c>
      <c r="M1612" s="72" t="str">
        <f>TEXT(Table157[[#This Row],[Billing_Date]],"YYYY")</f>
        <v>2024</v>
      </c>
      <c r="N1612" s="72" t="s">
        <v>49</v>
      </c>
      <c r="O1612" s="72">
        <f>IF(Table157[[#This Row],[Payment_Status]]="Paid",1,0)</f>
        <v>0</v>
      </c>
      <c r="P1612" s="72">
        <f>IF(Table157[[#This Row],[Payment_Status]]="Unpaid",1,0)</f>
        <v>1</v>
      </c>
      <c r="Q1612" s="72">
        <f>IF(Table157[[#This Row],[Payment_Status]]="Pending",1,0)</f>
        <v>0</v>
      </c>
      <c r="R1612" s="72" t="s">
        <v>38</v>
      </c>
      <c r="S1612" s="72" t="s">
        <v>44</v>
      </c>
      <c r="T1612" s="76" t="s">
        <v>31</v>
      </c>
    </row>
    <row r="1613" spans="5:20" x14ac:dyDescent="0.3">
      <c r="E1613" s="71" t="s">
        <v>3230</v>
      </c>
      <c r="F1613" s="72" t="s">
        <v>5604</v>
      </c>
      <c r="G1613" s="72" t="s">
        <v>7620</v>
      </c>
      <c r="H1613" s="72" t="s">
        <v>35</v>
      </c>
      <c r="I1613" s="72" t="s">
        <v>8030</v>
      </c>
      <c r="J1613" s="72" t="s">
        <v>8023</v>
      </c>
      <c r="K1613" s="72">
        <v>1953.42</v>
      </c>
      <c r="L1613" s="75">
        <v>45538</v>
      </c>
      <c r="M1613" s="72" t="str">
        <f>TEXT(Table157[[#This Row],[Billing_Date]],"YYYY")</f>
        <v>2024</v>
      </c>
      <c r="N1613" s="72" t="s">
        <v>28</v>
      </c>
      <c r="O1613" s="72">
        <f>IF(Table157[[#This Row],[Payment_Status]]="Paid",1,0)</f>
        <v>1</v>
      </c>
      <c r="P1613" s="72">
        <f>IF(Table157[[#This Row],[Payment_Status]]="Unpaid",1,0)</f>
        <v>0</v>
      </c>
      <c r="Q1613" s="72">
        <f>IF(Table157[[#This Row],[Payment_Status]]="Pending",1,0)</f>
        <v>0</v>
      </c>
      <c r="R1613" s="72" t="s">
        <v>29</v>
      </c>
      <c r="S1613" s="72" t="s">
        <v>30</v>
      </c>
      <c r="T1613" s="76" t="s">
        <v>51</v>
      </c>
    </row>
    <row r="1614" spans="5:20" x14ac:dyDescent="0.3">
      <c r="E1614" s="71" t="s">
        <v>3579</v>
      </c>
      <c r="F1614" s="72" t="s">
        <v>5605</v>
      </c>
      <c r="G1614" s="72" t="s">
        <v>7621</v>
      </c>
      <c r="H1614" s="72" t="s">
        <v>26</v>
      </c>
      <c r="I1614" s="72" t="s">
        <v>8026</v>
      </c>
      <c r="J1614" s="72" t="s">
        <v>8021</v>
      </c>
      <c r="K1614" s="72">
        <v>969.96</v>
      </c>
      <c r="L1614" s="75">
        <v>45800</v>
      </c>
      <c r="M1614" s="72" t="str">
        <f>TEXT(Table157[[#This Row],[Billing_Date]],"YYYY")</f>
        <v>2025</v>
      </c>
      <c r="N1614" s="72" t="s">
        <v>28</v>
      </c>
      <c r="O1614" s="72">
        <f>IF(Table157[[#This Row],[Payment_Status]]="Paid",1,0)</f>
        <v>1</v>
      </c>
      <c r="P1614" s="72">
        <f>IF(Table157[[#This Row],[Payment_Status]]="Unpaid",1,0)</f>
        <v>0</v>
      </c>
      <c r="Q1614" s="72">
        <f>IF(Table157[[#This Row],[Payment_Status]]="Pending",1,0)</f>
        <v>0</v>
      </c>
      <c r="R1614" s="72" t="s">
        <v>29</v>
      </c>
      <c r="S1614" s="72" t="s">
        <v>44</v>
      </c>
      <c r="T1614" s="76" t="s">
        <v>45</v>
      </c>
    </row>
    <row r="1615" spans="5:20" x14ac:dyDescent="0.3">
      <c r="E1615" s="71" t="s">
        <v>3234</v>
      </c>
      <c r="F1615" s="72" t="s">
        <v>5606</v>
      </c>
      <c r="G1615" s="72" t="s">
        <v>7622</v>
      </c>
      <c r="H1615" s="72" t="s">
        <v>30</v>
      </c>
      <c r="I1615" s="72" t="s">
        <v>8027</v>
      </c>
      <c r="J1615" s="72" t="s">
        <v>8022</v>
      </c>
      <c r="K1615" s="72">
        <v>1005.89</v>
      </c>
      <c r="L1615" s="75">
        <v>45711</v>
      </c>
      <c r="M1615" s="72" t="str">
        <f>TEXT(Table157[[#This Row],[Billing_Date]],"YYYY")</f>
        <v>2025</v>
      </c>
      <c r="N1615" s="72" t="s">
        <v>37</v>
      </c>
      <c r="O1615" s="72">
        <f>IF(Table157[[#This Row],[Payment_Status]]="Paid",1,0)</f>
        <v>0</v>
      </c>
      <c r="P1615" s="72">
        <f>IF(Table157[[#This Row],[Payment_Status]]="Unpaid",1,0)</f>
        <v>0</v>
      </c>
      <c r="Q1615" s="72">
        <f>IF(Table157[[#This Row],[Payment_Status]]="Pending",1,0)</f>
        <v>1</v>
      </c>
      <c r="R1615" s="72" t="s">
        <v>43</v>
      </c>
      <c r="S1615" s="72" t="s">
        <v>44</v>
      </c>
      <c r="T1615" s="76" t="s">
        <v>45</v>
      </c>
    </row>
    <row r="1616" spans="5:20" x14ac:dyDescent="0.3">
      <c r="E1616" s="71" t="s">
        <v>56</v>
      </c>
      <c r="F1616" s="72" t="s">
        <v>5607</v>
      </c>
      <c r="G1616" s="72" t="s">
        <v>7623</v>
      </c>
      <c r="H1616" s="72" t="s">
        <v>30</v>
      </c>
      <c r="I1616" s="72" t="s">
        <v>8026</v>
      </c>
      <c r="J1616" s="72" t="s">
        <v>8021</v>
      </c>
      <c r="K1616" s="72">
        <v>1331.8</v>
      </c>
      <c r="L1616" s="75">
        <v>45750</v>
      </c>
      <c r="M1616" s="72" t="str">
        <f>TEXT(Table157[[#This Row],[Billing_Date]],"YYYY")</f>
        <v>2025</v>
      </c>
      <c r="N1616" s="72" t="s">
        <v>49</v>
      </c>
      <c r="O1616" s="72">
        <f>IF(Table157[[#This Row],[Payment_Status]]="Paid",1,0)</f>
        <v>0</v>
      </c>
      <c r="P1616" s="72">
        <f>IF(Table157[[#This Row],[Payment_Status]]="Unpaid",1,0)</f>
        <v>1</v>
      </c>
      <c r="Q1616" s="72">
        <f>IF(Table157[[#This Row],[Payment_Status]]="Pending",1,0)</f>
        <v>0</v>
      </c>
      <c r="R1616" s="72" t="s">
        <v>58</v>
      </c>
      <c r="S1616" s="72" t="s">
        <v>39</v>
      </c>
      <c r="T1616" s="76" t="s">
        <v>31</v>
      </c>
    </row>
    <row r="1617" spans="5:20" x14ac:dyDescent="0.3">
      <c r="E1617" s="71" t="s">
        <v>3238</v>
      </c>
      <c r="F1617" s="72" t="s">
        <v>5608</v>
      </c>
      <c r="G1617" s="72" t="s">
        <v>7624</v>
      </c>
      <c r="H1617" s="72" t="s">
        <v>30</v>
      </c>
      <c r="I1617" s="72" t="s">
        <v>8031</v>
      </c>
      <c r="J1617" s="72" t="s">
        <v>8024</v>
      </c>
      <c r="K1617" s="72">
        <v>2888.04</v>
      </c>
      <c r="L1617" s="75">
        <v>45837</v>
      </c>
      <c r="M1617" s="72" t="str">
        <f>TEXT(Table157[[#This Row],[Billing_Date]],"YYYY")</f>
        <v>2025</v>
      </c>
      <c r="N1617" s="72" t="s">
        <v>49</v>
      </c>
      <c r="O1617" s="72">
        <f>IF(Table157[[#This Row],[Payment_Status]]="Paid",1,0)</f>
        <v>0</v>
      </c>
      <c r="P1617" s="72">
        <f>IF(Table157[[#This Row],[Payment_Status]]="Unpaid",1,0)</f>
        <v>1</v>
      </c>
      <c r="Q1617" s="72">
        <f>IF(Table157[[#This Row],[Payment_Status]]="Pending",1,0)</f>
        <v>0</v>
      </c>
      <c r="R1617" s="72" t="s">
        <v>38</v>
      </c>
      <c r="S1617" s="72" t="s">
        <v>30</v>
      </c>
      <c r="T1617" s="76" t="s">
        <v>63</v>
      </c>
    </row>
    <row r="1618" spans="5:20" x14ac:dyDescent="0.3">
      <c r="E1618" s="71" t="s">
        <v>3396</v>
      </c>
      <c r="F1618" s="72" t="s">
        <v>5609</v>
      </c>
      <c r="G1618" s="72" t="s">
        <v>7625</v>
      </c>
      <c r="H1618" s="72" t="s">
        <v>30</v>
      </c>
      <c r="I1618" s="72" t="s">
        <v>8031</v>
      </c>
      <c r="J1618" s="72" t="s">
        <v>8024</v>
      </c>
      <c r="K1618" s="72">
        <v>2389.86</v>
      </c>
      <c r="L1618" s="75">
        <v>45524</v>
      </c>
      <c r="M1618" s="72" t="str">
        <f>TEXT(Table157[[#This Row],[Billing_Date]],"YYYY")</f>
        <v>2024</v>
      </c>
      <c r="N1618" s="72" t="s">
        <v>37</v>
      </c>
      <c r="O1618" s="72">
        <f>IF(Table157[[#This Row],[Payment_Status]]="Paid",1,0)</f>
        <v>0</v>
      </c>
      <c r="P1618" s="72">
        <f>IF(Table157[[#This Row],[Payment_Status]]="Unpaid",1,0)</f>
        <v>0</v>
      </c>
      <c r="Q1618" s="72">
        <f>IF(Table157[[#This Row],[Payment_Status]]="Pending",1,0)</f>
        <v>1</v>
      </c>
      <c r="R1618" s="72" t="s">
        <v>50</v>
      </c>
      <c r="S1618" s="72" t="s">
        <v>44</v>
      </c>
      <c r="T1618" s="76" t="s">
        <v>45</v>
      </c>
    </row>
    <row r="1619" spans="5:20" x14ac:dyDescent="0.3">
      <c r="E1619" s="71" t="s">
        <v>3241</v>
      </c>
      <c r="F1619" s="72" t="s">
        <v>5610</v>
      </c>
      <c r="G1619" s="72" t="s">
        <v>7626</v>
      </c>
      <c r="H1619" s="72" t="s">
        <v>35</v>
      </c>
      <c r="I1619" s="72" t="s">
        <v>8031</v>
      </c>
      <c r="J1619" s="72" t="s">
        <v>8024</v>
      </c>
      <c r="K1619" s="72">
        <v>2149.0300000000002</v>
      </c>
      <c r="L1619" s="75">
        <v>45838</v>
      </c>
      <c r="M1619" s="72" t="str">
        <f>TEXT(Table157[[#This Row],[Billing_Date]],"YYYY")</f>
        <v>2025</v>
      </c>
      <c r="N1619" s="72" t="s">
        <v>37</v>
      </c>
      <c r="O1619" s="72">
        <f>IF(Table157[[#This Row],[Payment_Status]]="Paid",1,0)</f>
        <v>0</v>
      </c>
      <c r="P1619" s="72">
        <f>IF(Table157[[#This Row],[Payment_Status]]="Unpaid",1,0)</f>
        <v>0</v>
      </c>
      <c r="Q1619" s="72">
        <f>IF(Table157[[#This Row],[Payment_Status]]="Pending",1,0)</f>
        <v>1</v>
      </c>
      <c r="R1619" s="72" t="s">
        <v>58</v>
      </c>
      <c r="S1619" s="72" t="s">
        <v>30</v>
      </c>
      <c r="T1619" s="76" t="s">
        <v>51</v>
      </c>
    </row>
    <row r="1620" spans="5:20" x14ac:dyDescent="0.3">
      <c r="E1620" s="71" t="s">
        <v>3243</v>
      </c>
      <c r="F1620" s="72" t="s">
        <v>5611</v>
      </c>
      <c r="G1620" s="72" t="s">
        <v>7627</v>
      </c>
      <c r="H1620" s="72" t="s">
        <v>30</v>
      </c>
      <c r="I1620" s="72" t="s">
        <v>8029</v>
      </c>
      <c r="J1620" s="72" t="s">
        <v>8020</v>
      </c>
      <c r="K1620" s="72">
        <v>2703.31</v>
      </c>
      <c r="L1620" s="75">
        <v>45710</v>
      </c>
      <c r="M1620" s="72" t="str">
        <f>TEXT(Table157[[#This Row],[Billing_Date]],"YYYY")</f>
        <v>2025</v>
      </c>
      <c r="N1620" s="72" t="s">
        <v>28</v>
      </c>
      <c r="O1620" s="72">
        <f>IF(Table157[[#This Row],[Payment_Status]]="Paid",1,0)</f>
        <v>1</v>
      </c>
      <c r="P1620" s="72">
        <f>IF(Table157[[#This Row],[Payment_Status]]="Unpaid",1,0)</f>
        <v>0</v>
      </c>
      <c r="Q1620" s="72">
        <f>IF(Table157[[#This Row],[Payment_Status]]="Pending",1,0)</f>
        <v>0</v>
      </c>
      <c r="R1620" s="72" t="s">
        <v>58</v>
      </c>
      <c r="S1620" s="72" t="s">
        <v>39</v>
      </c>
      <c r="T1620" s="76" t="s">
        <v>45</v>
      </c>
    </row>
    <row r="1621" spans="5:20" x14ac:dyDescent="0.3">
      <c r="E1621" s="71" t="s">
        <v>2015</v>
      </c>
      <c r="F1621" s="72" t="s">
        <v>5612</v>
      </c>
      <c r="G1621" s="72" t="s">
        <v>7628</v>
      </c>
      <c r="H1621" s="72" t="s">
        <v>35</v>
      </c>
      <c r="I1621" s="72" t="s">
        <v>8025</v>
      </c>
      <c r="J1621" s="72" t="s">
        <v>8020</v>
      </c>
      <c r="K1621" s="72">
        <v>2358.56</v>
      </c>
      <c r="L1621" s="75">
        <v>45721</v>
      </c>
      <c r="M1621" s="72" t="str">
        <f>TEXT(Table157[[#This Row],[Billing_Date]],"YYYY")</f>
        <v>2025</v>
      </c>
      <c r="N1621" s="72" t="s">
        <v>37</v>
      </c>
      <c r="O1621" s="72">
        <f>IF(Table157[[#This Row],[Payment_Status]]="Paid",1,0)</f>
        <v>0</v>
      </c>
      <c r="P1621" s="72">
        <f>IF(Table157[[#This Row],[Payment_Status]]="Unpaid",1,0)</f>
        <v>0</v>
      </c>
      <c r="Q1621" s="72">
        <f>IF(Table157[[#This Row],[Payment_Status]]="Pending",1,0)</f>
        <v>1</v>
      </c>
      <c r="R1621" s="72" t="s">
        <v>58</v>
      </c>
      <c r="S1621" s="72" t="s">
        <v>39</v>
      </c>
      <c r="T1621" s="76" t="s">
        <v>63</v>
      </c>
    </row>
    <row r="1622" spans="5:20" x14ac:dyDescent="0.3">
      <c r="E1622" s="71" t="s">
        <v>3247</v>
      </c>
      <c r="F1622" s="72" t="s">
        <v>5613</v>
      </c>
      <c r="G1622" s="72" t="s">
        <v>7629</v>
      </c>
      <c r="H1622" s="72" t="s">
        <v>26</v>
      </c>
      <c r="I1622" s="72" t="s">
        <v>8025</v>
      </c>
      <c r="J1622" s="72" t="s">
        <v>8020</v>
      </c>
      <c r="K1622" s="72">
        <v>459.25</v>
      </c>
      <c r="L1622" s="75">
        <v>45776</v>
      </c>
      <c r="M1622" s="72" t="str">
        <f>TEXT(Table157[[#This Row],[Billing_Date]],"YYYY")</f>
        <v>2025</v>
      </c>
      <c r="N1622" s="72" t="s">
        <v>28</v>
      </c>
      <c r="O1622" s="72">
        <f>IF(Table157[[#This Row],[Payment_Status]]="Paid",1,0)</f>
        <v>1</v>
      </c>
      <c r="P1622" s="72">
        <f>IF(Table157[[#This Row],[Payment_Status]]="Unpaid",1,0)</f>
        <v>0</v>
      </c>
      <c r="Q1622" s="72">
        <f>IF(Table157[[#This Row],[Payment_Status]]="Pending",1,0)</f>
        <v>0</v>
      </c>
      <c r="R1622" s="72" t="s">
        <v>50</v>
      </c>
      <c r="S1622" s="72" t="s">
        <v>30</v>
      </c>
      <c r="T1622" s="76" t="s">
        <v>85</v>
      </c>
    </row>
    <row r="1623" spans="5:20" x14ac:dyDescent="0.3">
      <c r="E1623" s="71" t="s">
        <v>3249</v>
      </c>
      <c r="F1623" s="72" t="s">
        <v>5614</v>
      </c>
      <c r="G1623" s="72" t="s">
        <v>7630</v>
      </c>
      <c r="H1623" s="72" t="s">
        <v>26</v>
      </c>
      <c r="I1623" s="72" t="s">
        <v>8026</v>
      </c>
      <c r="J1623" s="72" t="s">
        <v>8021</v>
      </c>
      <c r="K1623" s="72">
        <v>1753.17</v>
      </c>
      <c r="L1623" s="75">
        <v>45727</v>
      </c>
      <c r="M1623" s="72" t="str">
        <f>TEXT(Table157[[#This Row],[Billing_Date]],"YYYY")</f>
        <v>2025</v>
      </c>
      <c r="N1623" s="72" t="s">
        <v>28</v>
      </c>
      <c r="O1623" s="72">
        <f>IF(Table157[[#This Row],[Payment_Status]]="Paid",1,0)</f>
        <v>1</v>
      </c>
      <c r="P1623" s="72">
        <f>IF(Table157[[#This Row],[Payment_Status]]="Unpaid",1,0)</f>
        <v>0</v>
      </c>
      <c r="Q1623" s="72">
        <f>IF(Table157[[#This Row],[Payment_Status]]="Pending",1,0)</f>
        <v>0</v>
      </c>
      <c r="R1623" s="72" t="s">
        <v>29</v>
      </c>
      <c r="S1623" s="72" t="s">
        <v>39</v>
      </c>
      <c r="T1623" s="76" t="s">
        <v>45</v>
      </c>
    </row>
    <row r="1624" spans="5:20" x14ac:dyDescent="0.3">
      <c r="E1624" s="71" t="s">
        <v>3251</v>
      </c>
      <c r="F1624" s="72" t="s">
        <v>5615</v>
      </c>
      <c r="G1624" s="72" t="s">
        <v>7631</v>
      </c>
      <c r="H1624" s="72" t="s">
        <v>26</v>
      </c>
      <c r="I1624" s="72" t="s">
        <v>8025</v>
      </c>
      <c r="J1624" s="72" t="s">
        <v>8020</v>
      </c>
      <c r="K1624" s="72">
        <v>1675.03</v>
      </c>
      <c r="L1624" s="75">
        <v>45684</v>
      </c>
      <c r="M1624" s="72" t="str">
        <f>TEXT(Table157[[#This Row],[Billing_Date]],"YYYY")</f>
        <v>2025</v>
      </c>
      <c r="N1624" s="72" t="s">
        <v>28</v>
      </c>
      <c r="O1624" s="72">
        <f>IF(Table157[[#This Row],[Payment_Status]]="Paid",1,0)</f>
        <v>1</v>
      </c>
      <c r="P1624" s="72">
        <f>IF(Table157[[#This Row],[Payment_Status]]="Unpaid",1,0)</f>
        <v>0</v>
      </c>
      <c r="Q1624" s="72">
        <f>IF(Table157[[#This Row],[Payment_Status]]="Pending",1,0)</f>
        <v>0</v>
      </c>
      <c r="R1624" s="72" t="s">
        <v>43</v>
      </c>
      <c r="S1624" s="72" t="s">
        <v>30</v>
      </c>
      <c r="T1624" s="76" t="s">
        <v>85</v>
      </c>
    </row>
    <row r="1625" spans="5:20" x14ac:dyDescent="0.3">
      <c r="E1625" s="71" t="s">
        <v>2183</v>
      </c>
      <c r="F1625" s="72" t="s">
        <v>5616</v>
      </c>
      <c r="G1625" s="72" t="s">
        <v>7632</v>
      </c>
      <c r="H1625" s="72" t="s">
        <v>30</v>
      </c>
      <c r="I1625" s="72" t="s">
        <v>8028</v>
      </c>
      <c r="J1625" s="72" t="s">
        <v>8022</v>
      </c>
      <c r="K1625" s="72">
        <v>810.39</v>
      </c>
      <c r="L1625" s="75">
        <v>45678</v>
      </c>
      <c r="M1625" s="72" t="str">
        <f>TEXT(Table157[[#This Row],[Billing_Date]],"YYYY")</f>
        <v>2025</v>
      </c>
      <c r="N1625" s="72" t="s">
        <v>28</v>
      </c>
      <c r="O1625" s="72">
        <f>IF(Table157[[#This Row],[Payment_Status]]="Paid",1,0)</f>
        <v>1</v>
      </c>
      <c r="P1625" s="72">
        <f>IF(Table157[[#This Row],[Payment_Status]]="Unpaid",1,0)</f>
        <v>0</v>
      </c>
      <c r="Q1625" s="72">
        <f>IF(Table157[[#This Row],[Payment_Status]]="Pending",1,0)</f>
        <v>0</v>
      </c>
      <c r="R1625" s="72" t="s">
        <v>50</v>
      </c>
      <c r="S1625" s="72" t="s">
        <v>30</v>
      </c>
      <c r="T1625" s="76" t="s">
        <v>31</v>
      </c>
    </row>
    <row r="1626" spans="5:20" x14ac:dyDescent="0.3">
      <c r="E1626" s="71" t="s">
        <v>3255</v>
      </c>
      <c r="F1626" s="72" t="s">
        <v>5617</v>
      </c>
      <c r="G1626" s="72" t="s">
        <v>7633</v>
      </c>
      <c r="H1626" s="72" t="s">
        <v>26</v>
      </c>
      <c r="I1626" s="72" t="s">
        <v>8031</v>
      </c>
      <c r="J1626" s="72" t="s">
        <v>8024</v>
      </c>
      <c r="K1626" s="72">
        <v>1639.39</v>
      </c>
      <c r="L1626" s="75">
        <v>45835</v>
      </c>
      <c r="M1626" s="72" t="str">
        <f>TEXT(Table157[[#This Row],[Billing_Date]],"YYYY")</f>
        <v>2025</v>
      </c>
      <c r="N1626" s="72" t="s">
        <v>37</v>
      </c>
      <c r="O1626" s="72">
        <f>IF(Table157[[#This Row],[Payment_Status]]="Paid",1,0)</f>
        <v>0</v>
      </c>
      <c r="P1626" s="72">
        <f>IF(Table157[[#This Row],[Payment_Status]]="Unpaid",1,0)</f>
        <v>0</v>
      </c>
      <c r="Q1626" s="72">
        <f>IF(Table157[[#This Row],[Payment_Status]]="Pending",1,0)</f>
        <v>1</v>
      </c>
      <c r="R1626" s="72" t="s">
        <v>58</v>
      </c>
      <c r="S1626" s="72" t="s">
        <v>44</v>
      </c>
      <c r="T1626" s="76" t="s">
        <v>63</v>
      </c>
    </row>
    <row r="1627" spans="5:20" x14ac:dyDescent="0.3">
      <c r="E1627" s="71" t="s">
        <v>3257</v>
      </c>
      <c r="F1627" s="72" t="s">
        <v>5618</v>
      </c>
      <c r="G1627" s="72" t="s">
        <v>7634</v>
      </c>
      <c r="H1627" s="72" t="s">
        <v>35</v>
      </c>
      <c r="I1627" s="72" t="s">
        <v>8026</v>
      </c>
      <c r="J1627" s="72" t="s">
        <v>8021</v>
      </c>
      <c r="K1627" s="72">
        <v>1245.5899999999999</v>
      </c>
      <c r="L1627" s="75">
        <v>45623</v>
      </c>
      <c r="M1627" s="72" t="str">
        <f>TEXT(Table157[[#This Row],[Billing_Date]],"YYYY")</f>
        <v>2024</v>
      </c>
      <c r="N1627" s="72" t="s">
        <v>49</v>
      </c>
      <c r="O1627" s="72">
        <f>IF(Table157[[#This Row],[Payment_Status]]="Paid",1,0)</f>
        <v>0</v>
      </c>
      <c r="P1627" s="72">
        <f>IF(Table157[[#This Row],[Payment_Status]]="Unpaid",1,0)</f>
        <v>1</v>
      </c>
      <c r="Q1627" s="72">
        <f>IF(Table157[[#This Row],[Payment_Status]]="Pending",1,0)</f>
        <v>0</v>
      </c>
      <c r="R1627" s="72" t="s">
        <v>43</v>
      </c>
      <c r="S1627" s="72" t="s">
        <v>44</v>
      </c>
      <c r="T1627" s="76" t="s">
        <v>63</v>
      </c>
    </row>
    <row r="1628" spans="5:20" x14ac:dyDescent="0.3">
      <c r="E1628" s="71" t="s">
        <v>3259</v>
      </c>
      <c r="F1628" s="72" t="s">
        <v>5619</v>
      </c>
      <c r="G1628" s="72" t="s">
        <v>7635</v>
      </c>
      <c r="H1628" s="72" t="s">
        <v>26</v>
      </c>
      <c r="I1628" s="72" t="s">
        <v>8031</v>
      </c>
      <c r="J1628" s="72" t="s">
        <v>8024</v>
      </c>
      <c r="K1628" s="72">
        <v>2565.2399999999998</v>
      </c>
      <c r="L1628" s="75">
        <v>45804</v>
      </c>
      <c r="M1628" s="72" t="str">
        <f>TEXT(Table157[[#This Row],[Billing_Date]],"YYYY")</f>
        <v>2025</v>
      </c>
      <c r="N1628" s="72" t="s">
        <v>28</v>
      </c>
      <c r="O1628" s="72">
        <f>IF(Table157[[#This Row],[Payment_Status]]="Paid",1,0)</f>
        <v>1</v>
      </c>
      <c r="P1628" s="72">
        <f>IF(Table157[[#This Row],[Payment_Status]]="Unpaid",1,0)</f>
        <v>0</v>
      </c>
      <c r="Q1628" s="72">
        <f>IF(Table157[[#This Row],[Payment_Status]]="Pending",1,0)</f>
        <v>0</v>
      </c>
      <c r="R1628" s="72" t="s">
        <v>38</v>
      </c>
      <c r="S1628" s="72" t="s">
        <v>30</v>
      </c>
      <c r="T1628" s="76" t="s">
        <v>63</v>
      </c>
    </row>
    <row r="1629" spans="5:20" x14ac:dyDescent="0.3">
      <c r="E1629" s="71" t="s">
        <v>3261</v>
      </c>
      <c r="F1629" s="72" t="s">
        <v>5620</v>
      </c>
      <c r="G1629" s="72" t="s">
        <v>7636</v>
      </c>
      <c r="H1629" s="72" t="s">
        <v>35</v>
      </c>
      <c r="I1629" s="72" t="s">
        <v>8025</v>
      </c>
      <c r="J1629" s="72" t="s">
        <v>8020</v>
      </c>
      <c r="K1629" s="72">
        <v>585.83000000000004</v>
      </c>
      <c r="L1629" s="75">
        <v>45687</v>
      </c>
      <c r="M1629" s="72" t="str">
        <f>TEXT(Table157[[#This Row],[Billing_Date]],"YYYY")</f>
        <v>2025</v>
      </c>
      <c r="N1629" s="72" t="s">
        <v>37</v>
      </c>
      <c r="O1629" s="72">
        <f>IF(Table157[[#This Row],[Payment_Status]]="Paid",1,0)</f>
        <v>0</v>
      </c>
      <c r="P1629" s="72">
        <f>IF(Table157[[#This Row],[Payment_Status]]="Unpaid",1,0)</f>
        <v>0</v>
      </c>
      <c r="Q1629" s="72">
        <f>IF(Table157[[#This Row],[Payment_Status]]="Pending",1,0)</f>
        <v>1</v>
      </c>
      <c r="R1629" s="72" t="s">
        <v>58</v>
      </c>
      <c r="S1629" s="72" t="s">
        <v>30</v>
      </c>
      <c r="T1629" s="76" t="s">
        <v>51</v>
      </c>
    </row>
    <row r="1630" spans="5:20" x14ac:dyDescent="0.3">
      <c r="E1630" s="71" t="s">
        <v>3263</v>
      </c>
      <c r="F1630" s="72" t="s">
        <v>5621</v>
      </c>
      <c r="G1630" s="72" t="s">
        <v>7637</v>
      </c>
      <c r="H1630" s="72" t="s">
        <v>35</v>
      </c>
      <c r="I1630" s="72" t="s">
        <v>8026</v>
      </c>
      <c r="J1630" s="72" t="s">
        <v>8021</v>
      </c>
      <c r="K1630" s="72">
        <v>2010.63</v>
      </c>
      <c r="L1630" s="75">
        <v>45815</v>
      </c>
      <c r="M1630" s="72" t="str">
        <f>TEXT(Table157[[#This Row],[Billing_Date]],"YYYY")</f>
        <v>2025</v>
      </c>
      <c r="N1630" s="72" t="s">
        <v>37</v>
      </c>
      <c r="O1630" s="72">
        <f>IF(Table157[[#This Row],[Payment_Status]]="Paid",1,0)</f>
        <v>0</v>
      </c>
      <c r="P1630" s="72">
        <f>IF(Table157[[#This Row],[Payment_Status]]="Unpaid",1,0)</f>
        <v>0</v>
      </c>
      <c r="Q1630" s="72">
        <f>IF(Table157[[#This Row],[Payment_Status]]="Pending",1,0)</f>
        <v>1</v>
      </c>
      <c r="R1630" s="72" t="s">
        <v>58</v>
      </c>
      <c r="S1630" s="72" t="s">
        <v>30</v>
      </c>
      <c r="T1630" s="76" t="s">
        <v>63</v>
      </c>
    </row>
    <row r="1631" spans="5:20" x14ac:dyDescent="0.3">
      <c r="E1631" s="71" t="s">
        <v>2824</v>
      </c>
      <c r="F1631" s="72" t="s">
        <v>5622</v>
      </c>
      <c r="G1631" s="72" t="s">
        <v>7638</v>
      </c>
      <c r="H1631" s="72" t="s">
        <v>35</v>
      </c>
      <c r="I1631" s="72" t="s">
        <v>8030</v>
      </c>
      <c r="J1631" s="72" t="s">
        <v>8023</v>
      </c>
      <c r="K1631" s="72">
        <v>2570.71</v>
      </c>
      <c r="L1631" s="75">
        <v>45823</v>
      </c>
      <c r="M1631" s="72" t="str">
        <f>TEXT(Table157[[#This Row],[Billing_Date]],"YYYY")</f>
        <v>2025</v>
      </c>
      <c r="N1631" s="72" t="s">
        <v>49</v>
      </c>
      <c r="O1631" s="72">
        <f>IF(Table157[[#This Row],[Payment_Status]]="Paid",1,0)</f>
        <v>0</v>
      </c>
      <c r="P1631" s="72">
        <f>IF(Table157[[#This Row],[Payment_Status]]="Unpaid",1,0)</f>
        <v>1</v>
      </c>
      <c r="Q1631" s="72">
        <f>IF(Table157[[#This Row],[Payment_Status]]="Pending",1,0)</f>
        <v>0</v>
      </c>
      <c r="R1631" s="72" t="s">
        <v>38</v>
      </c>
      <c r="S1631" s="72" t="s">
        <v>30</v>
      </c>
      <c r="T1631" s="76" t="s">
        <v>85</v>
      </c>
    </row>
    <row r="1632" spans="5:20" x14ac:dyDescent="0.3">
      <c r="E1632" s="71" t="s">
        <v>3267</v>
      </c>
      <c r="F1632" s="72" t="s">
        <v>5623</v>
      </c>
      <c r="G1632" s="72" t="s">
        <v>7639</v>
      </c>
      <c r="H1632" s="72" t="s">
        <v>35</v>
      </c>
      <c r="I1632" s="72" t="s">
        <v>8027</v>
      </c>
      <c r="J1632" s="72" t="s">
        <v>8022</v>
      </c>
      <c r="K1632" s="72">
        <v>2768.43</v>
      </c>
      <c r="L1632" s="75">
        <v>45842</v>
      </c>
      <c r="M1632" s="72" t="str">
        <f>TEXT(Table157[[#This Row],[Billing_Date]],"YYYY")</f>
        <v>2025</v>
      </c>
      <c r="N1632" s="72" t="s">
        <v>37</v>
      </c>
      <c r="O1632" s="72">
        <f>IF(Table157[[#This Row],[Payment_Status]]="Paid",1,0)</f>
        <v>0</v>
      </c>
      <c r="P1632" s="72">
        <f>IF(Table157[[#This Row],[Payment_Status]]="Unpaid",1,0)</f>
        <v>0</v>
      </c>
      <c r="Q1632" s="72">
        <f>IF(Table157[[#This Row],[Payment_Status]]="Pending",1,0)</f>
        <v>1</v>
      </c>
      <c r="R1632" s="72" t="s">
        <v>43</v>
      </c>
      <c r="S1632" s="72" t="s">
        <v>30</v>
      </c>
      <c r="T1632" s="76" t="s">
        <v>85</v>
      </c>
    </row>
    <row r="1633" spans="5:20" x14ac:dyDescent="0.3">
      <c r="E1633" s="71" t="s">
        <v>3269</v>
      </c>
      <c r="F1633" s="72" t="s">
        <v>5624</v>
      </c>
      <c r="G1633" s="72" t="s">
        <v>7640</v>
      </c>
      <c r="H1633" s="72" t="s">
        <v>26</v>
      </c>
      <c r="I1633" s="72" t="s">
        <v>8029</v>
      </c>
      <c r="J1633" s="72" t="s">
        <v>8020</v>
      </c>
      <c r="K1633" s="72">
        <v>3166.32</v>
      </c>
      <c r="L1633" s="75">
        <v>45777</v>
      </c>
      <c r="M1633" s="72" t="str">
        <f>TEXT(Table157[[#This Row],[Billing_Date]],"YYYY")</f>
        <v>2025</v>
      </c>
      <c r="N1633" s="72" t="s">
        <v>28</v>
      </c>
      <c r="O1633" s="72">
        <f>IF(Table157[[#This Row],[Payment_Status]]="Paid",1,0)</f>
        <v>1</v>
      </c>
      <c r="P1633" s="72">
        <f>IF(Table157[[#This Row],[Payment_Status]]="Unpaid",1,0)</f>
        <v>0</v>
      </c>
      <c r="Q1633" s="72">
        <f>IF(Table157[[#This Row],[Payment_Status]]="Pending",1,0)</f>
        <v>0</v>
      </c>
      <c r="R1633" s="72" t="s">
        <v>43</v>
      </c>
      <c r="S1633" s="72" t="s">
        <v>44</v>
      </c>
      <c r="T1633" s="76" t="s">
        <v>45</v>
      </c>
    </row>
    <row r="1634" spans="5:20" x14ac:dyDescent="0.3">
      <c r="E1634" s="71" t="s">
        <v>3271</v>
      </c>
      <c r="F1634" s="72" t="s">
        <v>5625</v>
      </c>
      <c r="G1634" s="72" t="s">
        <v>7641</v>
      </c>
      <c r="H1634" s="72" t="s">
        <v>30</v>
      </c>
      <c r="I1634" s="72" t="s">
        <v>8029</v>
      </c>
      <c r="J1634" s="72" t="s">
        <v>8020</v>
      </c>
      <c r="K1634" s="72">
        <v>3219.21</v>
      </c>
      <c r="L1634" s="75">
        <v>45762</v>
      </c>
      <c r="M1634" s="72" t="str">
        <f>TEXT(Table157[[#This Row],[Billing_Date]],"YYYY")</f>
        <v>2025</v>
      </c>
      <c r="N1634" s="72" t="s">
        <v>37</v>
      </c>
      <c r="O1634" s="72">
        <f>IF(Table157[[#This Row],[Payment_Status]]="Paid",1,0)</f>
        <v>0</v>
      </c>
      <c r="P1634" s="72">
        <f>IF(Table157[[#This Row],[Payment_Status]]="Unpaid",1,0)</f>
        <v>0</v>
      </c>
      <c r="Q1634" s="72">
        <f>IF(Table157[[#This Row],[Payment_Status]]="Pending",1,0)</f>
        <v>1</v>
      </c>
      <c r="R1634" s="72" t="s">
        <v>43</v>
      </c>
      <c r="S1634" s="72" t="s">
        <v>30</v>
      </c>
      <c r="T1634" s="76" t="s">
        <v>45</v>
      </c>
    </row>
    <row r="1635" spans="5:20" x14ac:dyDescent="0.3">
      <c r="E1635" s="71" t="s">
        <v>3273</v>
      </c>
      <c r="F1635" s="72" t="s">
        <v>5626</v>
      </c>
      <c r="G1635" s="72" t="s">
        <v>7642</v>
      </c>
      <c r="H1635" s="72" t="s">
        <v>26</v>
      </c>
      <c r="I1635" s="72" t="s">
        <v>8027</v>
      </c>
      <c r="J1635" s="72" t="s">
        <v>8022</v>
      </c>
      <c r="K1635" s="72">
        <v>3115.55</v>
      </c>
      <c r="L1635" s="75">
        <v>45736</v>
      </c>
      <c r="M1635" s="72" t="str">
        <f>TEXT(Table157[[#This Row],[Billing_Date]],"YYYY")</f>
        <v>2025</v>
      </c>
      <c r="N1635" s="72" t="s">
        <v>49</v>
      </c>
      <c r="O1635" s="72">
        <f>IF(Table157[[#This Row],[Payment_Status]]="Paid",1,0)</f>
        <v>0</v>
      </c>
      <c r="P1635" s="72">
        <f>IF(Table157[[#This Row],[Payment_Status]]="Unpaid",1,0)</f>
        <v>1</v>
      </c>
      <c r="Q1635" s="72">
        <f>IF(Table157[[#This Row],[Payment_Status]]="Pending",1,0)</f>
        <v>0</v>
      </c>
      <c r="R1635" s="72" t="s">
        <v>29</v>
      </c>
      <c r="S1635" s="72" t="s">
        <v>39</v>
      </c>
      <c r="T1635" s="76" t="s">
        <v>51</v>
      </c>
    </row>
    <row r="1636" spans="5:20" x14ac:dyDescent="0.3">
      <c r="E1636" s="71" t="s">
        <v>3275</v>
      </c>
      <c r="F1636" s="72" t="s">
        <v>5627</v>
      </c>
      <c r="G1636" s="72" t="s">
        <v>7643</v>
      </c>
      <c r="H1636" s="72" t="s">
        <v>35</v>
      </c>
      <c r="I1636" s="72" t="s">
        <v>8027</v>
      </c>
      <c r="J1636" s="72" t="s">
        <v>8022</v>
      </c>
      <c r="K1636" s="72">
        <v>1522.09</v>
      </c>
      <c r="L1636" s="75">
        <v>45818</v>
      </c>
      <c r="M1636" s="72" t="str">
        <f>TEXT(Table157[[#This Row],[Billing_Date]],"YYYY")</f>
        <v>2025</v>
      </c>
      <c r="N1636" s="72" t="s">
        <v>28</v>
      </c>
      <c r="O1636" s="72">
        <f>IF(Table157[[#This Row],[Payment_Status]]="Paid",1,0)</f>
        <v>1</v>
      </c>
      <c r="P1636" s="72">
        <f>IF(Table157[[#This Row],[Payment_Status]]="Unpaid",1,0)</f>
        <v>0</v>
      </c>
      <c r="Q1636" s="72">
        <f>IF(Table157[[#This Row],[Payment_Status]]="Pending",1,0)</f>
        <v>0</v>
      </c>
      <c r="R1636" s="72" t="s">
        <v>50</v>
      </c>
      <c r="S1636" s="72" t="s">
        <v>44</v>
      </c>
      <c r="T1636" s="76" t="s">
        <v>63</v>
      </c>
    </row>
    <row r="1637" spans="5:20" x14ac:dyDescent="0.3">
      <c r="E1637" s="71" t="s">
        <v>3414</v>
      </c>
      <c r="F1637" s="72" t="s">
        <v>5628</v>
      </c>
      <c r="G1637" s="72" t="s">
        <v>7644</v>
      </c>
      <c r="H1637" s="72" t="s">
        <v>26</v>
      </c>
      <c r="I1637" s="72" t="s">
        <v>8030</v>
      </c>
      <c r="J1637" s="72" t="s">
        <v>8023</v>
      </c>
      <c r="K1637" s="72">
        <v>524.98</v>
      </c>
      <c r="L1637" s="75">
        <v>45587</v>
      </c>
      <c r="M1637" s="72" t="str">
        <f>TEXT(Table157[[#This Row],[Billing_Date]],"YYYY")</f>
        <v>2024</v>
      </c>
      <c r="N1637" s="72" t="s">
        <v>49</v>
      </c>
      <c r="O1637" s="72">
        <f>IF(Table157[[#This Row],[Payment_Status]]="Paid",1,0)</f>
        <v>0</v>
      </c>
      <c r="P1637" s="72">
        <f>IF(Table157[[#This Row],[Payment_Status]]="Unpaid",1,0)</f>
        <v>1</v>
      </c>
      <c r="Q1637" s="72">
        <f>IF(Table157[[#This Row],[Payment_Status]]="Pending",1,0)</f>
        <v>0</v>
      </c>
      <c r="R1637" s="72" t="s">
        <v>43</v>
      </c>
      <c r="S1637" s="72" t="s">
        <v>30</v>
      </c>
      <c r="T1637" s="76" t="s">
        <v>31</v>
      </c>
    </row>
    <row r="1638" spans="5:20" x14ac:dyDescent="0.3">
      <c r="E1638" s="71" t="s">
        <v>316</v>
      </c>
      <c r="F1638" s="72" t="s">
        <v>5629</v>
      </c>
      <c r="G1638" s="72" t="s">
        <v>7645</v>
      </c>
      <c r="H1638" s="72" t="s">
        <v>35</v>
      </c>
      <c r="I1638" s="72" t="s">
        <v>8029</v>
      </c>
      <c r="J1638" s="72" t="s">
        <v>8020</v>
      </c>
      <c r="K1638" s="72">
        <v>801.32</v>
      </c>
      <c r="L1638" s="75">
        <v>45757</v>
      </c>
      <c r="M1638" s="72" t="str">
        <f>TEXT(Table157[[#This Row],[Billing_Date]],"YYYY")</f>
        <v>2025</v>
      </c>
      <c r="N1638" s="72" t="s">
        <v>37</v>
      </c>
      <c r="O1638" s="72">
        <f>IF(Table157[[#This Row],[Payment_Status]]="Paid",1,0)</f>
        <v>0</v>
      </c>
      <c r="P1638" s="72">
        <f>IF(Table157[[#This Row],[Payment_Status]]="Unpaid",1,0)</f>
        <v>0</v>
      </c>
      <c r="Q1638" s="72">
        <f>IF(Table157[[#This Row],[Payment_Status]]="Pending",1,0)</f>
        <v>1</v>
      </c>
      <c r="R1638" s="72" t="s">
        <v>38</v>
      </c>
      <c r="S1638" s="72" t="s">
        <v>30</v>
      </c>
      <c r="T1638" s="76" t="s">
        <v>51</v>
      </c>
    </row>
    <row r="1639" spans="5:20" x14ac:dyDescent="0.3">
      <c r="E1639" s="71" t="s">
        <v>3281</v>
      </c>
      <c r="F1639" s="72" t="s">
        <v>5631</v>
      </c>
      <c r="G1639" s="72" t="s">
        <v>7647</v>
      </c>
      <c r="H1639" s="72" t="s">
        <v>30</v>
      </c>
      <c r="I1639" s="72" t="s">
        <v>8031</v>
      </c>
      <c r="J1639" s="72" t="s">
        <v>8024</v>
      </c>
      <c r="K1639" s="72">
        <v>467.25</v>
      </c>
      <c r="L1639" s="75">
        <v>45524</v>
      </c>
      <c r="M1639" s="72" t="str">
        <f>TEXT(Table157[[#This Row],[Billing_Date]],"YYYY")</f>
        <v>2024</v>
      </c>
      <c r="N1639" s="72" t="s">
        <v>28</v>
      </c>
      <c r="O1639" s="72">
        <f>IF(Table157[[#This Row],[Payment_Status]]="Paid",1,0)</f>
        <v>1</v>
      </c>
      <c r="P1639" s="72">
        <f>IF(Table157[[#This Row],[Payment_Status]]="Unpaid",1,0)</f>
        <v>0</v>
      </c>
      <c r="Q1639" s="72">
        <f>IF(Table157[[#This Row],[Payment_Status]]="Pending",1,0)</f>
        <v>0</v>
      </c>
      <c r="R1639" s="72" t="s">
        <v>50</v>
      </c>
      <c r="S1639" s="72" t="s">
        <v>30</v>
      </c>
      <c r="T1639" s="76" t="s">
        <v>31</v>
      </c>
    </row>
    <row r="1640" spans="5:20" x14ac:dyDescent="0.3">
      <c r="E1640" s="71" t="s">
        <v>3283</v>
      </c>
      <c r="F1640" s="72" t="s">
        <v>5632</v>
      </c>
      <c r="G1640" s="72" t="s">
        <v>7648</v>
      </c>
      <c r="H1640" s="72" t="s">
        <v>35</v>
      </c>
      <c r="I1640" s="72" t="s">
        <v>8026</v>
      </c>
      <c r="J1640" s="72" t="s">
        <v>8021</v>
      </c>
      <c r="K1640" s="72">
        <v>410.79</v>
      </c>
      <c r="L1640" s="75">
        <v>45804</v>
      </c>
      <c r="M1640" s="72" t="str">
        <f>TEXT(Table157[[#This Row],[Billing_Date]],"YYYY")</f>
        <v>2025</v>
      </c>
      <c r="N1640" s="72" t="s">
        <v>37</v>
      </c>
      <c r="O1640" s="72">
        <f>IF(Table157[[#This Row],[Payment_Status]]="Paid",1,0)</f>
        <v>0</v>
      </c>
      <c r="P1640" s="72">
        <f>IF(Table157[[#This Row],[Payment_Status]]="Unpaid",1,0)</f>
        <v>0</v>
      </c>
      <c r="Q1640" s="72">
        <f>IF(Table157[[#This Row],[Payment_Status]]="Pending",1,0)</f>
        <v>1</v>
      </c>
      <c r="R1640" s="72" t="s">
        <v>38</v>
      </c>
      <c r="S1640" s="72" t="s">
        <v>39</v>
      </c>
      <c r="T1640" s="76" t="s">
        <v>31</v>
      </c>
    </row>
    <row r="1641" spans="5:20" x14ac:dyDescent="0.3">
      <c r="E1641" s="71" t="s">
        <v>3285</v>
      </c>
      <c r="F1641" s="72" t="s">
        <v>5633</v>
      </c>
      <c r="G1641" s="72" t="s">
        <v>7649</v>
      </c>
      <c r="H1641" s="72" t="s">
        <v>26</v>
      </c>
      <c r="I1641" s="72" t="s">
        <v>8026</v>
      </c>
      <c r="J1641" s="72" t="s">
        <v>8021</v>
      </c>
      <c r="K1641" s="72">
        <v>1574.19</v>
      </c>
      <c r="L1641" s="75">
        <v>45787</v>
      </c>
      <c r="M1641" s="72" t="str">
        <f>TEXT(Table157[[#This Row],[Billing_Date]],"YYYY")</f>
        <v>2025</v>
      </c>
      <c r="N1641" s="72" t="s">
        <v>49</v>
      </c>
      <c r="O1641" s="72">
        <f>IF(Table157[[#This Row],[Payment_Status]]="Paid",1,0)</f>
        <v>0</v>
      </c>
      <c r="P1641" s="72">
        <f>IF(Table157[[#This Row],[Payment_Status]]="Unpaid",1,0)</f>
        <v>1</v>
      </c>
      <c r="Q1641" s="72">
        <f>IF(Table157[[#This Row],[Payment_Status]]="Pending",1,0)</f>
        <v>0</v>
      </c>
      <c r="R1641" s="72" t="s">
        <v>50</v>
      </c>
      <c r="S1641" s="72" t="s">
        <v>39</v>
      </c>
      <c r="T1641" s="76" t="s">
        <v>51</v>
      </c>
    </row>
    <row r="1642" spans="5:20" x14ac:dyDescent="0.3">
      <c r="E1642" s="71" t="s">
        <v>3287</v>
      </c>
      <c r="F1642" s="72" t="s">
        <v>5634</v>
      </c>
      <c r="G1642" s="72" t="s">
        <v>7650</v>
      </c>
      <c r="H1642" s="72" t="s">
        <v>30</v>
      </c>
      <c r="I1642" s="72" t="s">
        <v>8031</v>
      </c>
      <c r="J1642" s="72" t="s">
        <v>8024</v>
      </c>
      <c r="K1642" s="72">
        <v>689.75</v>
      </c>
      <c r="L1642" s="75">
        <v>45682</v>
      </c>
      <c r="M1642" s="72" t="str">
        <f>TEXT(Table157[[#This Row],[Billing_Date]],"YYYY")</f>
        <v>2025</v>
      </c>
      <c r="N1642" s="72" t="s">
        <v>37</v>
      </c>
      <c r="O1642" s="72">
        <f>IF(Table157[[#This Row],[Payment_Status]]="Paid",1,0)</f>
        <v>0</v>
      </c>
      <c r="P1642" s="72">
        <f>IF(Table157[[#This Row],[Payment_Status]]="Unpaid",1,0)</f>
        <v>0</v>
      </c>
      <c r="Q1642" s="72">
        <f>IF(Table157[[#This Row],[Payment_Status]]="Pending",1,0)</f>
        <v>1</v>
      </c>
      <c r="R1642" s="72" t="s">
        <v>29</v>
      </c>
      <c r="S1642" s="72" t="s">
        <v>30</v>
      </c>
      <c r="T1642" s="76" t="s">
        <v>45</v>
      </c>
    </row>
    <row r="1643" spans="5:20" x14ac:dyDescent="0.3">
      <c r="E1643" s="71" t="s">
        <v>2964</v>
      </c>
      <c r="F1643" s="72" t="s">
        <v>5635</v>
      </c>
      <c r="G1643" s="72" t="s">
        <v>7651</v>
      </c>
      <c r="H1643" s="72" t="s">
        <v>35</v>
      </c>
      <c r="I1643" s="72" t="s">
        <v>8026</v>
      </c>
      <c r="J1643" s="72" t="s">
        <v>8021</v>
      </c>
      <c r="K1643" s="72">
        <v>465.67</v>
      </c>
      <c r="L1643" s="75">
        <v>45699</v>
      </c>
      <c r="M1643" s="72" t="str">
        <f>TEXT(Table157[[#This Row],[Billing_Date]],"YYYY")</f>
        <v>2025</v>
      </c>
      <c r="N1643" s="72" t="s">
        <v>49</v>
      </c>
      <c r="O1643" s="72">
        <f>IF(Table157[[#This Row],[Payment_Status]]="Paid",1,0)</f>
        <v>0</v>
      </c>
      <c r="P1643" s="72">
        <f>IF(Table157[[#This Row],[Payment_Status]]="Unpaid",1,0)</f>
        <v>1</v>
      </c>
      <c r="Q1643" s="72">
        <f>IF(Table157[[#This Row],[Payment_Status]]="Pending",1,0)</f>
        <v>0</v>
      </c>
      <c r="R1643" s="72" t="s">
        <v>43</v>
      </c>
      <c r="S1643" s="72" t="s">
        <v>44</v>
      </c>
      <c r="T1643" s="76" t="s">
        <v>31</v>
      </c>
    </row>
    <row r="1644" spans="5:20" x14ac:dyDescent="0.3">
      <c r="E1644" s="71" t="s">
        <v>146</v>
      </c>
      <c r="F1644" s="72" t="s">
        <v>5636</v>
      </c>
      <c r="G1644" s="72" t="s">
        <v>7652</v>
      </c>
      <c r="H1644" s="72" t="s">
        <v>35</v>
      </c>
      <c r="I1644" s="72" t="s">
        <v>8027</v>
      </c>
      <c r="J1644" s="72" t="s">
        <v>8022</v>
      </c>
      <c r="K1644" s="72">
        <v>1218.6099999999999</v>
      </c>
      <c r="L1644" s="75">
        <v>45693</v>
      </c>
      <c r="M1644" s="72" t="str">
        <f>TEXT(Table157[[#This Row],[Billing_Date]],"YYYY")</f>
        <v>2025</v>
      </c>
      <c r="N1644" s="72" t="s">
        <v>37</v>
      </c>
      <c r="O1644" s="72">
        <f>IF(Table157[[#This Row],[Payment_Status]]="Paid",1,0)</f>
        <v>0</v>
      </c>
      <c r="P1644" s="72">
        <f>IF(Table157[[#This Row],[Payment_Status]]="Unpaid",1,0)</f>
        <v>0</v>
      </c>
      <c r="Q1644" s="72">
        <f>IF(Table157[[#This Row],[Payment_Status]]="Pending",1,0)</f>
        <v>1</v>
      </c>
      <c r="R1644" s="72" t="s">
        <v>43</v>
      </c>
      <c r="S1644" s="72" t="s">
        <v>39</v>
      </c>
      <c r="T1644" s="76" t="s">
        <v>45</v>
      </c>
    </row>
    <row r="1645" spans="5:20" x14ac:dyDescent="0.3">
      <c r="E1645" s="71" t="s">
        <v>3293</v>
      </c>
      <c r="F1645" s="72" t="s">
        <v>5637</v>
      </c>
      <c r="G1645" s="72" t="s">
        <v>7653</v>
      </c>
      <c r="H1645" s="72" t="s">
        <v>35</v>
      </c>
      <c r="I1645" s="72" t="s">
        <v>8026</v>
      </c>
      <c r="J1645" s="72" t="s">
        <v>8021</v>
      </c>
      <c r="K1645" s="72">
        <v>70.040000000000006</v>
      </c>
      <c r="L1645" s="75">
        <v>45714</v>
      </c>
      <c r="M1645" s="72" t="str">
        <f>TEXT(Table157[[#This Row],[Billing_Date]],"YYYY")</f>
        <v>2025</v>
      </c>
      <c r="N1645" s="72" t="s">
        <v>28</v>
      </c>
      <c r="O1645" s="72">
        <f>IF(Table157[[#This Row],[Payment_Status]]="Paid",1,0)</f>
        <v>1</v>
      </c>
      <c r="P1645" s="72">
        <f>IF(Table157[[#This Row],[Payment_Status]]="Unpaid",1,0)</f>
        <v>0</v>
      </c>
      <c r="Q1645" s="72">
        <f>IF(Table157[[#This Row],[Payment_Status]]="Pending",1,0)</f>
        <v>0</v>
      </c>
      <c r="R1645" s="72" t="s">
        <v>29</v>
      </c>
      <c r="S1645" s="72" t="s">
        <v>30</v>
      </c>
      <c r="T1645" s="76" t="s">
        <v>63</v>
      </c>
    </row>
    <row r="1646" spans="5:20" x14ac:dyDescent="0.3">
      <c r="E1646" s="71" t="s">
        <v>1258</v>
      </c>
      <c r="F1646" s="72" t="s">
        <v>5638</v>
      </c>
      <c r="G1646" s="72" t="s">
        <v>7654</v>
      </c>
      <c r="H1646" s="72" t="s">
        <v>35</v>
      </c>
      <c r="I1646" s="72" t="s">
        <v>8026</v>
      </c>
      <c r="J1646" s="72" t="s">
        <v>8021</v>
      </c>
      <c r="K1646" s="72">
        <v>58.81</v>
      </c>
      <c r="L1646" s="75">
        <v>45637</v>
      </c>
      <c r="M1646" s="72" t="str">
        <f>TEXT(Table157[[#This Row],[Billing_Date]],"YYYY")</f>
        <v>2024</v>
      </c>
      <c r="N1646" s="72" t="s">
        <v>28</v>
      </c>
      <c r="O1646" s="72">
        <f>IF(Table157[[#This Row],[Payment_Status]]="Paid",1,0)</f>
        <v>1</v>
      </c>
      <c r="P1646" s="72">
        <f>IF(Table157[[#This Row],[Payment_Status]]="Unpaid",1,0)</f>
        <v>0</v>
      </c>
      <c r="Q1646" s="72">
        <f>IF(Table157[[#This Row],[Payment_Status]]="Pending",1,0)</f>
        <v>0</v>
      </c>
      <c r="R1646" s="72" t="s">
        <v>43</v>
      </c>
      <c r="S1646" s="72" t="s">
        <v>44</v>
      </c>
      <c r="T1646" s="76" t="s">
        <v>31</v>
      </c>
    </row>
    <row r="1647" spans="5:20" x14ac:dyDescent="0.3">
      <c r="E1647" s="71" t="s">
        <v>3297</v>
      </c>
      <c r="F1647" s="72" t="s">
        <v>5639</v>
      </c>
      <c r="G1647" s="72" t="s">
        <v>7655</v>
      </c>
      <c r="H1647" s="72" t="s">
        <v>30</v>
      </c>
      <c r="I1647" s="72" t="s">
        <v>8031</v>
      </c>
      <c r="J1647" s="72" t="s">
        <v>8024</v>
      </c>
      <c r="K1647" s="72">
        <v>1561.19</v>
      </c>
      <c r="L1647" s="75">
        <v>45787</v>
      </c>
      <c r="M1647" s="72" t="str">
        <f>TEXT(Table157[[#This Row],[Billing_Date]],"YYYY")</f>
        <v>2025</v>
      </c>
      <c r="N1647" s="72" t="s">
        <v>49</v>
      </c>
      <c r="O1647" s="72">
        <f>IF(Table157[[#This Row],[Payment_Status]]="Paid",1,0)</f>
        <v>0</v>
      </c>
      <c r="P1647" s="72">
        <f>IF(Table157[[#This Row],[Payment_Status]]="Unpaid",1,0)</f>
        <v>1</v>
      </c>
      <c r="Q1647" s="72">
        <f>IF(Table157[[#This Row],[Payment_Status]]="Pending",1,0)</f>
        <v>0</v>
      </c>
      <c r="R1647" s="72" t="s">
        <v>58</v>
      </c>
      <c r="S1647" s="72" t="s">
        <v>30</v>
      </c>
      <c r="T1647" s="76" t="s">
        <v>45</v>
      </c>
    </row>
    <row r="1648" spans="5:20" x14ac:dyDescent="0.3">
      <c r="E1648" s="71" t="s">
        <v>3299</v>
      </c>
      <c r="F1648" s="72" t="s">
        <v>5640</v>
      </c>
      <c r="G1648" s="72" t="s">
        <v>7656</v>
      </c>
      <c r="H1648" s="72" t="s">
        <v>26</v>
      </c>
      <c r="I1648" s="72" t="s">
        <v>8030</v>
      </c>
      <c r="J1648" s="72" t="s">
        <v>8023</v>
      </c>
      <c r="K1648" s="72">
        <v>249.29</v>
      </c>
      <c r="L1648" s="75">
        <v>45768</v>
      </c>
      <c r="M1648" s="72" t="str">
        <f>TEXT(Table157[[#This Row],[Billing_Date]],"YYYY")</f>
        <v>2025</v>
      </c>
      <c r="N1648" s="72" t="s">
        <v>28</v>
      </c>
      <c r="O1648" s="72">
        <f>IF(Table157[[#This Row],[Payment_Status]]="Paid",1,0)</f>
        <v>1</v>
      </c>
      <c r="P1648" s="72">
        <f>IF(Table157[[#This Row],[Payment_Status]]="Unpaid",1,0)</f>
        <v>0</v>
      </c>
      <c r="Q1648" s="72">
        <f>IF(Table157[[#This Row],[Payment_Status]]="Pending",1,0)</f>
        <v>0</v>
      </c>
      <c r="R1648" s="72" t="s">
        <v>43</v>
      </c>
      <c r="S1648" s="72" t="s">
        <v>44</v>
      </c>
      <c r="T1648" s="76" t="s">
        <v>51</v>
      </c>
    </row>
    <row r="1649" spans="5:20" x14ac:dyDescent="0.3">
      <c r="E1649" s="71" t="s">
        <v>3301</v>
      </c>
      <c r="F1649" s="72" t="s">
        <v>5641</v>
      </c>
      <c r="G1649" s="72" t="s">
        <v>7657</v>
      </c>
      <c r="H1649" s="72" t="s">
        <v>30</v>
      </c>
      <c r="I1649" s="72" t="s">
        <v>8026</v>
      </c>
      <c r="J1649" s="72" t="s">
        <v>8021</v>
      </c>
      <c r="K1649" s="72">
        <v>282.77</v>
      </c>
      <c r="L1649" s="75">
        <v>45762</v>
      </c>
      <c r="M1649" s="72" t="str">
        <f>TEXT(Table157[[#This Row],[Billing_Date]],"YYYY")</f>
        <v>2025</v>
      </c>
      <c r="N1649" s="72" t="s">
        <v>37</v>
      </c>
      <c r="O1649" s="72">
        <f>IF(Table157[[#This Row],[Payment_Status]]="Paid",1,0)</f>
        <v>0</v>
      </c>
      <c r="P1649" s="72">
        <f>IF(Table157[[#This Row],[Payment_Status]]="Unpaid",1,0)</f>
        <v>0</v>
      </c>
      <c r="Q1649" s="72">
        <f>IF(Table157[[#This Row],[Payment_Status]]="Pending",1,0)</f>
        <v>1</v>
      </c>
      <c r="R1649" s="72" t="s">
        <v>38</v>
      </c>
      <c r="S1649" s="72" t="s">
        <v>44</v>
      </c>
      <c r="T1649" s="76" t="s">
        <v>45</v>
      </c>
    </row>
    <row r="1650" spans="5:20" x14ac:dyDescent="0.3">
      <c r="E1650" s="71" t="s">
        <v>3303</v>
      </c>
      <c r="F1650" s="72" t="s">
        <v>5642</v>
      </c>
      <c r="G1650" s="72" t="s">
        <v>7658</v>
      </c>
      <c r="H1650" s="72" t="s">
        <v>35</v>
      </c>
      <c r="I1650" s="72" t="s">
        <v>8026</v>
      </c>
      <c r="J1650" s="72" t="s">
        <v>8021</v>
      </c>
      <c r="K1650" s="72">
        <v>1687.36</v>
      </c>
      <c r="L1650" s="75">
        <v>45636</v>
      </c>
      <c r="M1650" s="72" t="str">
        <f>TEXT(Table157[[#This Row],[Billing_Date]],"YYYY")</f>
        <v>2024</v>
      </c>
      <c r="N1650" s="72" t="s">
        <v>49</v>
      </c>
      <c r="O1650" s="72">
        <f>IF(Table157[[#This Row],[Payment_Status]]="Paid",1,0)</f>
        <v>0</v>
      </c>
      <c r="P1650" s="72">
        <f>IF(Table157[[#This Row],[Payment_Status]]="Unpaid",1,0)</f>
        <v>1</v>
      </c>
      <c r="Q1650" s="72">
        <f>IF(Table157[[#This Row],[Payment_Status]]="Pending",1,0)</f>
        <v>0</v>
      </c>
      <c r="R1650" s="72" t="s">
        <v>38</v>
      </c>
      <c r="S1650" s="72" t="s">
        <v>30</v>
      </c>
      <c r="T1650" s="76" t="s">
        <v>45</v>
      </c>
    </row>
    <row r="1651" spans="5:20" x14ac:dyDescent="0.3">
      <c r="E1651" s="71" t="s">
        <v>3305</v>
      </c>
      <c r="F1651" s="72" t="s">
        <v>5643</v>
      </c>
      <c r="G1651" s="72" t="s">
        <v>7659</v>
      </c>
      <c r="H1651" s="72" t="s">
        <v>30</v>
      </c>
      <c r="I1651" s="72" t="s">
        <v>8030</v>
      </c>
      <c r="J1651" s="72" t="s">
        <v>8023</v>
      </c>
      <c r="K1651" s="72">
        <v>2742.74</v>
      </c>
      <c r="L1651" s="75">
        <v>45501</v>
      </c>
      <c r="M1651" s="72" t="str">
        <f>TEXT(Table157[[#This Row],[Billing_Date]],"YYYY")</f>
        <v>2024</v>
      </c>
      <c r="N1651" s="72" t="s">
        <v>49</v>
      </c>
      <c r="O1651" s="72">
        <f>IF(Table157[[#This Row],[Payment_Status]]="Paid",1,0)</f>
        <v>0</v>
      </c>
      <c r="P1651" s="72">
        <f>IF(Table157[[#This Row],[Payment_Status]]="Unpaid",1,0)</f>
        <v>1</v>
      </c>
      <c r="Q1651" s="72">
        <f>IF(Table157[[#This Row],[Payment_Status]]="Pending",1,0)</f>
        <v>0</v>
      </c>
      <c r="R1651" s="72" t="s">
        <v>43</v>
      </c>
      <c r="S1651" s="72" t="s">
        <v>30</v>
      </c>
      <c r="T1651" s="76" t="s">
        <v>63</v>
      </c>
    </row>
    <row r="1652" spans="5:20" x14ac:dyDescent="0.3">
      <c r="E1652" s="71" t="s">
        <v>3307</v>
      </c>
      <c r="F1652" s="72" t="s">
        <v>5644</v>
      </c>
      <c r="G1652" s="72" t="s">
        <v>7660</v>
      </c>
      <c r="H1652" s="72" t="s">
        <v>26</v>
      </c>
      <c r="I1652" s="72" t="s">
        <v>8031</v>
      </c>
      <c r="J1652" s="72" t="s">
        <v>8024</v>
      </c>
      <c r="K1652" s="72">
        <v>2360.14</v>
      </c>
      <c r="L1652" s="75">
        <v>45662</v>
      </c>
      <c r="M1652" s="72" t="str">
        <f>TEXT(Table157[[#This Row],[Billing_Date]],"YYYY")</f>
        <v>2025</v>
      </c>
      <c r="N1652" s="72" t="s">
        <v>49</v>
      </c>
      <c r="O1652" s="72">
        <f>IF(Table157[[#This Row],[Payment_Status]]="Paid",1,0)</f>
        <v>0</v>
      </c>
      <c r="P1652" s="72">
        <f>IF(Table157[[#This Row],[Payment_Status]]="Unpaid",1,0)</f>
        <v>1</v>
      </c>
      <c r="Q1652" s="72">
        <f>IF(Table157[[#This Row],[Payment_Status]]="Pending",1,0)</f>
        <v>0</v>
      </c>
      <c r="R1652" s="72" t="s">
        <v>29</v>
      </c>
      <c r="S1652" s="72" t="s">
        <v>44</v>
      </c>
      <c r="T1652" s="76" t="s">
        <v>31</v>
      </c>
    </row>
    <row r="1653" spans="5:20" x14ac:dyDescent="0.3">
      <c r="E1653" s="71" t="s">
        <v>3309</v>
      </c>
      <c r="F1653" s="72" t="s">
        <v>5645</v>
      </c>
      <c r="G1653" s="72" t="s">
        <v>7661</v>
      </c>
      <c r="H1653" s="72" t="s">
        <v>35</v>
      </c>
      <c r="I1653" s="72" t="s">
        <v>8030</v>
      </c>
      <c r="J1653" s="72" t="s">
        <v>8023</v>
      </c>
      <c r="K1653" s="72">
        <v>2172.2600000000002</v>
      </c>
      <c r="L1653" s="75">
        <v>45749</v>
      </c>
      <c r="M1653" s="72" t="str">
        <f>TEXT(Table157[[#This Row],[Billing_Date]],"YYYY")</f>
        <v>2025</v>
      </c>
      <c r="N1653" s="72" t="s">
        <v>28</v>
      </c>
      <c r="O1653" s="72">
        <f>IF(Table157[[#This Row],[Payment_Status]]="Paid",1,0)</f>
        <v>1</v>
      </c>
      <c r="P1653" s="72">
        <f>IF(Table157[[#This Row],[Payment_Status]]="Unpaid",1,0)</f>
        <v>0</v>
      </c>
      <c r="Q1653" s="72">
        <f>IF(Table157[[#This Row],[Payment_Status]]="Pending",1,0)</f>
        <v>0</v>
      </c>
      <c r="R1653" s="72" t="s">
        <v>38</v>
      </c>
      <c r="S1653" s="72" t="s">
        <v>44</v>
      </c>
      <c r="T1653" s="76" t="s">
        <v>45</v>
      </c>
    </row>
    <row r="1654" spans="5:20" x14ac:dyDescent="0.3">
      <c r="E1654" s="71" t="s">
        <v>3311</v>
      </c>
      <c r="F1654" s="72" t="s">
        <v>5646</v>
      </c>
      <c r="G1654" s="72" t="s">
        <v>7662</v>
      </c>
      <c r="H1654" s="72" t="s">
        <v>30</v>
      </c>
      <c r="I1654" s="72" t="s">
        <v>8031</v>
      </c>
      <c r="J1654" s="72" t="s">
        <v>8024</v>
      </c>
      <c r="K1654" s="72">
        <v>308.39999999999998</v>
      </c>
      <c r="L1654" s="75">
        <v>45752</v>
      </c>
      <c r="M1654" s="72" t="str">
        <f>TEXT(Table157[[#This Row],[Billing_Date]],"YYYY")</f>
        <v>2025</v>
      </c>
      <c r="N1654" s="72" t="s">
        <v>49</v>
      </c>
      <c r="O1654" s="72">
        <f>IF(Table157[[#This Row],[Payment_Status]]="Paid",1,0)</f>
        <v>0</v>
      </c>
      <c r="P1654" s="72">
        <f>IF(Table157[[#This Row],[Payment_Status]]="Unpaid",1,0)</f>
        <v>1</v>
      </c>
      <c r="Q1654" s="72">
        <f>IF(Table157[[#This Row],[Payment_Status]]="Pending",1,0)</f>
        <v>0</v>
      </c>
      <c r="R1654" s="72" t="s">
        <v>58</v>
      </c>
      <c r="S1654" s="72" t="s">
        <v>30</v>
      </c>
      <c r="T1654" s="76" t="s">
        <v>63</v>
      </c>
    </row>
    <row r="1655" spans="5:20" x14ac:dyDescent="0.3">
      <c r="E1655" s="71" t="s">
        <v>3313</v>
      </c>
      <c r="F1655" s="72" t="s">
        <v>5647</v>
      </c>
      <c r="G1655" s="72" t="s">
        <v>7663</v>
      </c>
      <c r="H1655" s="72" t="s">
        <v>35</v>
      </c>
      <c r="I1655" s="72" t="s">
        <v>8028</v>
      </c>
      <c r="J1655" s="72" t="s">
        <v>8022</v>
      </c>
      <c r="K1655" s="72">
        <v>2970.01</v>
      </c>
      <c r="L1655" s="75">
        <v>45840</v>
      </c>
      <c r="M1655" s="72" t="str">
        <f>TEXT(Table157[[#This Row],[Billing_Date]],"YYYY")</f>
        <v>2025</v>
      </c>
      <c r="N1655" s="72" t="s">
        <v>37</v>
      </c>
      <c r="O1655" s="72">
        <f>IF(Table157[[#This Row],[Payment_Status]]="Paid",1,0)</f>
        <v>0</v>
      </c>
      <c r="P1655" s="72">
        <f>IF(Table157[[#This Row],[Payment_Status]]="Unpaid",1,0)</f>
        <v>0</v>
      </c>
      <c r="Q1655" s="72">
        <f>IF(Table157[[#This Row],[Payment_Status]]="Pending",1,0)</f>
        <v>1</v>
      </c>
      <c r="R1655" s="72" t="s">
        <v>43</v>
      </c>
      <c r="S1655" s="72" t="s">
        <v>44</v>
      </c>
      <c r="T1655" s="76" t="s">
        <v>31</v>
      </c>
    </row>
    <row r="1656" spans="5:20" x14ac:dyDescent="0.3">
      <c r="E1656" s="71" t="s">
        <v>3315</v>
      </c>
      <c r="F1656" s="72" t="s">
        <v>5648</v>
      </c>
      <c r="G1656" s="72" t="s">
        <v>7664</v>
      </c>
      <c r="H1656" s="72" t="s">
        <v>26</v>
      </c>
      <c r="I1656" s="72" t="s">
        <v>8031</v>
      </c>
      <c r="J1656" s="72" t="s">
        <v>8024</v>
      </c>
      <c r="K1656" s="72">
        <v>2534.7600000000002</v>
      </c>
      <c r="L1656" s="75">
        <v>45762</v>
      </c>
      <c r="M1656" s="72" t="str">
        <f>TEXT(Table157[[#This Row],[Billing_Date]],"YYYY")</f>
        <v>2025</v>
      </c>
      <c r="N1656" s="72" t="s">
        <v>37</v>
      </c>
      <c r="O1656" s="72">
        <f>IF(Table157[[#This Row],[Payment_Status]]="Paid",1,0)</f>
        <v>0</v>
      </c>
      <c r="P1656" s="72">
        <f>IF(Table157[[#This Row],[Payment_Status]]="Unpaid",1,0)</f>
        <v>0</v>
      </c>
      <c r="Q1656" s="72">
        <f>IF(Table157[[#This Row],[Payment_Status]]="Pending",1,0)</f>
        <v>1</v>
      </c>
      <c r="R1656" s="72" t="s">
        <v>38</v>
      </c>
      <c r="S1656" s="72" t="s">
        <v>30</v>
      </c>
      <c r="T1656" s="76" t="s">
        <v>45</v>
      </c>
    </row>
    <row r="1657" spans="5:20" x14ac:dyDescent="0.3">
      <c r="E1657" s="71" t="s">
        <v>846</v>
      </c>
      <c r="F1657" s="72" t="s">
        <v>5649</v>
      </c>
      <c r="G1657" s="72" t="s">
        <v>7665</v>
      </c>
      <c r="H1657" s="72" t="s">
        <v>30</v>
      </c>
      <c r="I1657" s="72" t="s">
        <v>8028</v>
      </c>
      <c r="J1657" s="72" t="s">
        <v>8022</v>
      </c>
      <c r="K1657" s="72">
        <v>2265.36</v>
      </c>
      <c r="L1657" s="75">
        <v>45805</v>
      </c>
      <c r="M1657" s="72" t="str">
        <f>TEXT(Table157[[#This Row],[Billing_Date]],"YYYY")</f>
        <v>2025</v>
      </c>
      <c r="N1657" s="72" t="s">
        <v>49</v>
      </c>
      <c r="O1657" s="72">
        <f>IF(Table157[[#This Row],[Payment_Status]]="Paid",1,0)</f>
        <v>0</v>
      </c>
      <c r="P1657" s="72">
        <f>IF(Table157[[#This Row],[Payment_Status]]="Unpaid",1,0)</f>
        <v>1</v>
      </c>
      <c r="Q1657" s="72">
        <f>IF(Table157[[#This Row],[Payment_Status]]="Pending",1,0)</f>
        <v>0</v>
      </c>
      <c r="R1657" s="72" t="s">
        <v>50</v>
      </c>
      <c r="S1657" s="72" t="s">
        <v>30</v>
      </c>
      <c r="T1657" s="76" t="s">
        <v>45</v>
      </c>
    </row>
    <row r="1658" spans="5:20" x14ac:dyDescent="0.3">
      <c r="E1658" s="71" t="s">
        <v>3319</v>
      </c>
      <c r="F1658" s="72" t="s">
        <v>5650</v>
      </c>
      <c r="G1658" s="72" t="s">
        <v>7666</v>
      </c>
      <c r="H1658" s="72" t="s">
        <v>35</v>
      </c>
      <c r="I1658" s="72" t="s">
        <v>8027</v>
      </c>
      <c r="J1658" s="72" t="s">
        <v>8022</v>
      </c>
      <c r="K1658" s="72">
        <v>1006.76</v>
      </c>
      <c r="L1658" s="75">
        <v>45704</v>
      </c>
      <c r="M1658" s="72" t="str">
        <f>TEXT(Table157[[#This Row],[Billing_Date]],"YYYY")</f>
        <v>2025</v>
      </c>
      <c r="N1658" s="72" t="s">
        <v>37</v>
      </c>
      <c r="O1658" s="72">
        <f>IF(Table157[[#This Row],[Payment_Status]]="Paid",1,0)</f>
        <v>0</v>
      </c>
      <c r="P1658" s="72">
        <f>IF(Table157[[#This Row],[Payment_Status]]="Unpaid",1,0)</f>
        <v>0</v>
      </c>
      <c r="Q1658" s="72">
        <f>IF(Table157[[#This Row],[Payment_Status]]="Pending",1,0)</f>
        <v>1</v>
      </c>
      <c r="R1658" s="72" t="s">
        <v>50</v>
      </c>
      <c r="S1658" s="72" t="s">
        <v>30</v>
      </c>
      <c r="T1658" s="76" t="s">
        <v>45</v>
      </c>
    </row>
    <row r="1659" spans="5:20" x14ac:dyDescent="0.3">
      <c r="E1659" s="71" t="s">
        <v>3321</v>
      </c>
      <c r="F1659" s="72" t="s">
        <v>5651</v>
      </c>
      <c r="G1659" s="72" t="s">
        <v>7667</v>
      </c>
      <c r="H1659" s="72" t="s">
        <v>26</v>
      </c>
      <c r="I1659" s="72" t="s">
        <v>8031</v>
      </c>
      <c r="J1659" s="72" t="s">
        <v>8024</v>
      </c>
      <c r="K1659" s="72">
        <v>1975.27</v>
      </c>
      <c r="L1659" s="75">
        <v>45649</v>
      </c>
      <c r="M1659" s="72" t="str">
        <f>TEXT(Table157[[#This Row],[Billing_Date]],"YYYY")</f>
        <v>2024</v>
      </c>
      <c r="N1659" s="72" t="s">
        <v>28</v>
      </c>
      <c r="O1659" s="72">
        <f>IF(Table157[[#This Row],[Payment_Status]]="Paid",1,0)</f>
        <v>1</v>
      </c>
      <c r="P1659" s="72">
        <f>IF(Table157[[#This Row],[Payment_Status]]="Unpaid",1,0)</f>
        <v>0</v>
      </c>
      <c r="Q1659" s="72">
        <f>IF(Table157[[#This Row],[Payment_Status]]="Pending",1,0)</f>
        <v>0</v>
      </c>
      <c r="R1659" s="72" t="s">
        <v>58</v>
      </c>
      <c r="S1659" s="72" t="s">
        <v>44</v>
      </c>
      <c r="T1659" s="76" t="s">
        <v>31</v>
      </c>
    </row>
    <row r="1660" spans="5:20" x14ac:dyDescent="0.3">
      <c r="E1660" s="71" t="s">
        <v>3323</v>
      </c>
      <c r="F1660" s="72" t="s">
        <v>5652</v>
      </c>
      <c r="G1660" s="72" t="s">
        <v>7668</v>
      </c>
      <c r="H1660" s="72" t="s">
        <v>35</v>
      </c>
      <c r="I1660" s="72" t="s">
        <v>8029</v>
      </c>
      <c r="J1660" s="72" t="s">
        <v>8020</v>
      </c>
      <c r="K1660" s="72">
        <v>125.35</v>
      </c>
      <c r="L1660" s="75">
        <v>45830</v>
      </c>
      <c r="M1660" s="72" t="str">
        <f>TEXT(Table157[[#This Row],[Billing_Date]],"YYYY")</f>
        <v>2025</v>
      </c>
      <c r="N1660" s="72" t="s">
        <v>28</v>
      </c>
      <c r="O1660" s="72">
        <f>IF(Table157[[#This Row],[Payment_Status]]="Paid",1,0)</f>
        <v>1</v>
      </c>
      <c r="P1660" s="72">
        <f>IF(Table157[[#This Row],[Payment_Status]]="Unpaid",1,0)</f>
        <v>0</v>
      </c>
      <c r="Q1660" s="72">
        <f>IF(Table157[[#This Row],[Payment_Status]]="Pending",1,0)</f>
        <v>0</v>
      </c>
      <c r="R1660" s="72" t="s">
        <v>58</v>
      </c>
      <c r="S1660" s="72" t="s">
        <v>30</v>
      </c>
      <c r="T1660" s="76" t="s">
        <v>85</v>
      </c>
    </row>
    <row r="1661" spans="5:20" x14ac:dyDescent="0.3">
      <c r="E1661" s="71" t="s">
        <v>3325</v>
      </c>
      <c r="F1661" s="72" t="s">
        <v>5653</v>
      </c>
      <c r="G1661" s="72" t="s">
        <v>7669</v>
      </c>
      <c r="H1661" s="72" t="s">
        <v>35</v>
      </c>
      <c r="I1661" s="72" t="s">
        <v>8031</v>
      </c>
      <c r="J1661" s="72" t="s">
        <v>8024</v>
      </c>
      <c r="K1661" s="72">
        <v>1070.97</v>
      </c>
      <c r="L1661" s="75">
        <v>45692</v>
      </c>
      <c r="M1661" s="72" t="str">
        <f>TEXT(Table157[[#This Row],[Billing_Date]],"YYYY")</f>
        <v>2025</v>
      </c>
      <c r="N1661" s="72" t="s">
        <v>28</v>
      </c>
      <c r="O1661" s="72">
        <f>IF(Table157[[#This Row],[Payment_Status]]="Paid",1,0)</f>
        <v>1</v>
      </c>
      <c r="P1661" s="72">
        <f>IF(Table157[[#This Row],[Payment_Status]]="Unpaid",1,0)</f>
        <v>0</v>
      </c>
      <c r="Q1661" s="72">
        <f>IF(Table157[[#This Row],[Payment_Status]]="Pending",1,0)</f>
        <v>0</v>
      </c>
      <c r="R1661" s="72" t="s">
        <v>38</v>
      </c>
      <c r="S1661" s="72" t="s">
        <v>44</v>
      </c>
      <c r="T1661" s="76" t="s">
        <v>51</v>
      </c>
    </row>
    <row r="1662" spans="5:20" x14ac:dyDescent="0.3">
      <c r="E1662" s="71" t="s">
        <v>3327</v>
      </c>
      <c r="F1662" s="72" t="s">
        <v>5654</v>
      </c>
      <c r="G1662" s="72" t="s">
        <v>7670</v>
      </c>
      <c r="H1662" s="72" t="s">
        <v>30</v>
      </c>
      <c r="I1662" s="72" t="s">
        <v>8026</v>
      </c>
      <c r="J1662" s="72" t="s">
        <v>8021</v>
      </c>
      <c r="K1662" s="72">
        <v>2114.6999999999998</v>
      </c>
      <c r="L1662" s="75">
        <v>45755</v>
      </c>
      <c r="M1662" s="72" t="str">
        <f>TEXT(Table157[[#This Row],[Billing_Date]],"YYYY")</f>
        <v>2025</v>
      </c>
      <c r="N1662" s="72" t="s">
        <v>49</v>
      </c>
      <c r="O1662" s="72">
        <f>IF(Table157[[#This Row],[Payment_Status]]="Paid",1,0)</f>
        <v>0</v>
      </c>
      <c r="P1662" s="72">
        <f>IF(Table157[[#This Row],[Payment_Status]]="Unpaid",1,0)</f>
        <v>1</v>
      </c>
      <c r="Q1662" s="72">
        <f>IF(Table157[[#This Row],[Payment_Status]]="Pending",1,0)</f>
        <v>0</v>
      </c>
      <c r="R1662" s="72" t="s">
        <v>58</v>
      </c>
      <c r="S1662" s="72" t="s">
        <v>30</v>
      </c>
      <c r="T1662" s="76" t="s">
        <v>31</v>
      </c>
    </row>
    <row r="1663" spans="5:20" x14ac:dyDescent="0.3">
      <c r="E1663" s="71" t="s">
        <v>3329</v>
      </c>
      <c r="F1663" s="72" t="s">
        <v>5655</v>
      </c>
      <c r="G1663" s="72" t="s">
        <v>7671</v>
      </c>
      <c r="H1663" s="72" t="s">
        <v>30</v>
      </c>
      <c r="I1663" s="72" t="s">
        <v>8026</v>
      </c>
      <c r="J1663" s="72" t="s">
        <v>8021</v>
      </c>
      <c r="K1663" s="72">
        <v>998.88</v>
      </c>
      <c r="L1663" s="75">
        <v>45767</v>
      </c>
      <c r="M1663" s="72" t="str">
        <f>TEXT(Table157[[#This Row],[Billing_Date]],"YYYY")</f>
        <v>2025</v>
      </c>
      <c r="N1663" s="72" t="s">
        <v>28</v>
      </c>
      <c r="O1663" s="72">
        <f>IF(Table157[[#This Row],[Payment_Status]]="Paid",1,0)</f>
        <v>1</v>
      </c>
      <c r="P1663" s="72">
        <f>IF(Table157[[#This Row],[Payment_Status]]="Unpaid",1,0)</f>
        <v>0</v>
      </c>
      <c r="Q1663" s="72">
        <f>IF(Table157[[#This Row],[Payment_Status]]="Pending",1,0)</f>
        <v>0</v>
      </c>
      <c r="R1663" s="72" t="s">
        <v>58</v>
      </c>
      <c r="S1663" s="72" t="s">
        <v>44</v>
      </c>
      <c r="T1663" s="76" t="s">
        <v>31</v>
      </c>
    </row>
    <row r="1664" spans="5:20" x14ac:dyDescent="0.3">
      <c r="E1664" s="71" t="s">
        <v>3331</v>
      </c>
      <c r="F1664" s="72" t="s">
        <v>5656</v>
      </c>
      <c r="G1664" s="72" t="s">
        <v>7672</v>
      </c>
      <c r="H1664" s="72" t="s">
        <v>26</v>
      </c>
      <c r="I1664" s="72" t="s">
        <v>8029</v>
      </c>
      <c r="J1664" s="72" t="s">
        <v>8020</v>
      </c>
      <c r="K1664" s="72">
        <v>2227.89</v>
      </c>
      <c r="L1664" s="75">
        <v>45664</v>
      </c>
      <c r="M1664" s="72" t="str">
        <f>TEXT(Table157[[#This Row],[Billing_Date]],"YYYY")</f>
        <v>2025</v>
      </c>
      <c r="N1664" s="72" t="s">
        <v>49</v>
      </c>
      <c r="O1664" s="72">
        <f>IF(Table157[[#This Row],[Payment_Status]]="Paid",1,0)</f>
        <v>0</v>
      </c>
      <c r="P1664" s="72">
        <f>IF(Table157[[#This Row],[Payment_Status]]="Unpaid",1,0)</f>
        <v>1</v>
      </c>
      <c r="Q1664" s="72">
        <f>IF(Table157[[#This Row],[Payment_Status]]="Pending",1,0)</f>
        <v>0</v>
      </c>
      <c r="R1664" s="72" t="s">
        <v>38</v>
      </c>
      <c r="S1664" s="72" t="s">
        <v>30</v>
      </c>
      <c r="T1664" s="76" t="s">
        <v>63</v>
      </c>
    </row>
    <row r="1665" spans="5:20" x14ac:dyDescent="0.3">
      <c r="E1665" s="71" t="s">
        <v>3333</v>
      </c>
      <c r="F1665" s="72" t="s">
        <v>5657</v>
      </c>
      <c r="G1665" s="72" t="s">
        <v>7673</v>
      </c>
      <c r="H1665" s="72" t="s">
        <v>26</v>
      </c>
      <c r="I1665" s="72" t="s">
        <v>8028</v>
      </c>
      <c r="J1665" s="72" t="s">
        <v>8022</v>
      </c>
      <c r="K1665" s="72">
        <v>1053.51</v>
      </c>
      <c r="L1665" s="75">
        <v>45667</v>
      </c>
      <c r="M1665" s="72" t="str">
        <f>TEXT(Table157[[#This Row],[Billing_Date]],"YYYY")</f>
        <v>2025</v>
      </c>
      <c r="N1665" s="72" t="s">
        <v>28</v>
      </c>
      <c r="O1665" s="72">
        <f>IF(Table157[[#This Row],[Payment_Status]]="Paid",1,0)</f>
        <v>1</v>
      </c>
      <c r="P1665" s="72">
        <f>IF(Table157[[#This Row],[Payment_Status]]="Unpaid",1,0)</f>
        <v>0</v>
      </c>
      <c r="Q1665" s="72">
        <f>IF(Table157[[#This Row],[Payment_Status]]="Pending",1,0)</f>
        <v>0</v>
      </c>
      <c r="R1665" s="72" t="s">
        <v>43</v>
      </c>
      <c r="S1665" s="72" t="s">
        <v>39</v>
      </c>
      <c r="T1665" s="76" t="s">
        <v>45</v>
      </c>
    </row>
    <row r="1666" spans="5:20" x14ac:dyDescent="0.3">
      <c r="E1666" s="71" t="s">
        <v>3335</v>
      </c>
      <c r="F1666" s="72" t="s">
        <v>5658</v>
      </c>
      <c r="G1666" s="72" t="s">
        <v>7674</v>
      </c>
      <c r="H1666" s="72" t="s">
        <v>35</v>
      </c>
      <c r="I1666" s="72" t="s">
        <v>8025</v>
      </c>
      <c r="J1666" s="72" t="s">
        <v>8020</v>
      </c>
      <c r="K1666" s="72">
        <v>1381.58</v>
      </c>
      <c r="L1666" s="75">
        <v>45795</v>
      </c>
      <c r="M1666" s="72" t="str">
        <f>TEXT(Table157[[#This Row],[Billing_Date]],"YYYY")</f>
        <v>2025</v>
      </c>
      <c r="N1666" s="72" t="s">
        <v>37</v>
      </c>
      <c r="O1666" s="72">
        <f>IF(Table157[[#This Row],[Payment_Status]]="Paid",1,0)</f>
        <v>0</v>
      </c>
      <c r="P1666" s="72">
        <f>IF(Table157[[#This Row],[Payment_Status]]="Unpaid",1,0)</f>
        <v>0</v>
      </c>
      <c r="Q1666" s="72">
        <f>IF(Table157[[#This Row],[Payment_Status]]="Pending",1,0)</f>
        <v>1</v>
      </c>
      <c r="R1666" s="72" t="s">
        <v>43</v>
      </c>
      <c r="S1666" s="72" t="s">
        <v>30</v>
      </c>
      <c r="T1666" s="76" t="s">
        <v>51</v>
      </c>
    </row>
    <row r="1667" spans="5:20" x14ac:dyDescent="0.3">
      <c r="E1667" s="71" t="s">
        <v>3337</v>
      </c>
      <c r="F1667" s="72" t="s">
        <v>5659</v>
      </c>
      <c r="G1667" s="72" t="s">
        <v>7675</v>
      </c>
      <c r="H1667" s="72" t="s">
        <v>26</v>
      </c>
      <c r="I1667" s="72" t="s">
        <v>8026</v>
      </c>
      <c r="J1667" s="72" t="s">
        <v>8021</v>
      </c>
      <c r="K1667" s="72">
        <v>2657.9</v>
      </c>
      <c r="L1667" s="75">
        <v>45855</v>
      </c>
      <c r="M1667" s="72" t="str">
        <f>TEXT(Table157[[#This Row],[Billing_Date]],"YYYY")</f>
        <v>2025</v>
      </c>
      <c r="N1667" s="72" t="s">
        <v>37</v>
      </c>
      <c r="O1667" s="72">
        <f>IF(Table157[[#This Row],[Payment_Status]]="Paid",1,0)</f>
        <v>0</v>
      </c>
      <c r="P1667" s="72">
        <f>IF(Table157[[#This Row],[Payment_Status]]="Unpaid",1,0)</f>
        <v>0</v>
      </c>
      <c r="Q1667" s="72">
        <f>IF(Table157[[#This Row],[Payment_Status]]="Pending",1,0)</f>
        <v>1</v>
      </c>
      <c r="R1667" s="72" t="s">
        <v>50</v>
      </c>
      <c r="S1667" s="72" t="s">
        <v>39</v>
      </c>
      <c r="T1667" s="76" t="s">
        <v>31</v>
      </c>
    </row>
    <row r="1668" spans="5:20" x14ac:dyDescent="0.3">
      <c r="E1668" s="71" t="s">
        <v>1901</v>
      </c>
      <c r="F1668" s="72" t="s">
        <v>5660</v>
      </c>
      <c r="G1668" s="72" t="s">
        <v>7676</v>
      </c>
      <c r="H1668" s="72" t="s">
        <v>35</v>
      </c>
      <c r="I1668" s="72" t="s">
        <v>8029</v>
      </c>
      <c r="J1668" s="72" t="s">
        <v>8020</v>
      </c>
      <c r="K1668" s="72">
        <v>856.8</v>
      </c>
      <c r="L1668" s="75">
        <v>45698</v>
      </c>
      <c r="M1668" s="72" t="str">
        <f>TEXT(Table157[[#This Row],[Billing_Date]],"YYYY")</f>
        <v>2025</v>
      </c>
      <c r="N1668" s="72" t="s">
        <v>37</v>
      </c>
      <c r="O1668" s="72">
        <f>IF(Table157[[#This Row],[Payment_Status]]="Paid",1,0)</f>
        <v>0</v>
      </c>
      <c r="P1668" s="72">
        <f>IF(Table157[[#This Row],[Payment_Status]]="Unpaid",1,0)</f>
        <v>0</v>
      </c>
      <c r="Q1668" s="72">
        <f>IF(Table157[[#This Row],[Payment_Status]]="Pending",1,0)</f>
        <v>1</v>
      </c>
      <c r="R1668" s="72" t="s">
        <v>50</v>
      </c>
      <c r="S1668" s="72" t="s">
        <v>30</v>
      </c>
      <c r="T1668" s="76" t="s">
        <v>85</v>
      </c>
    </row>
    <row r="1669" spans="5:20" x14ac:dyDescent="0.3">
      <c r="E1669" s="71" t="s">
        <v>3236</v>
      </c>
      <c r="F1669" s="72" t="s">
        <v>5661</v>
      </c>
      <c r="G1669" s="72" t="s">
        <v>7677</v>
      </c>
      <c r="H1669" s="72" t="s">
        <v>35</v>
      </c>
      <c r="I1669" s="72" t="s">
        <v>8031</v>
      </c>
      <c r="J1669" s="72" t="s">
        <v>8024</v>
      </c>
      <c r="K1669" s="72">
        <v>420.34</v>
      </c>
      <c r="L1669" s="75">
        <v>45697</v>
      </c>
      <c r="M1669" s="72" t="str">
        <f>TEXT(Table157[[#This Row],[Billing_Date]],"YYYY")</f>
        <v>2025</v>
      </c>
      <c r="N1669" s="72" t="s">
        <v>28</v>
      </c>
      <c r="O1669" s="72">
        <f>IF(Table157[[#This Row],[Payment_Status]]="Paid",1,0)</f>
        <v>1</v>
      </c>
      <c r="P1669" s="72">
        <f>IF(Table157[[#This Row],[Payment_Status]]="Unpaid",1,0)</f>
        <v>0</v>
      </c>
      <c r="Q1669" s="72">
        <f>IF(Table157[[#This Row],[Payment_Status]]="Pending",1,0)</f>
        <v>0</v>
      </c>
      <c r="R1669" s="72" t="s">
        <v>58</v>
      </c>
      <c r="S1669" s="72" t="s">
        <v>39</v>
      </c>
      <c r="T1669" s="76" t="s">
        <v>31</v>
      </c>
    </row>
    <row r="1670" spans="5:20" x14ac:dyDescent="0.3">
      <c r="E1670" s="71" t="s">
        <v>3343</v>
      </c>
      <c r="F1670" s="72" t="s">
        <v>5662</v>
      </c>
      <c r="G1670" s="72" t="s">
        <v>7678</v>
      </c>
      <c r="H1670" s="72" t="s">
        <v>30</v>
      </c>
      <c r="I1670" s="72" t="s">
        <v>8029</v>
      </c>
      <c r="J1670" s="72" t="s">
        <v>8020</v>
      </c>
      <c r="K1670" s="72">
        <v>753.8</v>
      </c>
      <c r="L1670" s="75">
        <v>45662</v>
      </c>
      <c r="M1670" s="72" t="str">
        <f>TEXT(Table157[[#This Row],[Billing_Date]],"YYYY")</f>
        <v>2025</v>
      </c>
      <c r="N1670" s="72" t="s">
        <v>28</v>
      </c>
      <c r="O1670" s="72">
        <f>IF(Table157[[#This Row],[Payment_Status]]="Paid",1,0)</f>
        <v>1</v>
      </c>
      <c r="P1670" s="72">
        <f>IF(Table157[[#This Row],[Payment_Status]]="Unpaid",1,0)</f>
        <v>0</v>
      </c>
      <c r="Q1670" s="72">
        <f>IF(Table157[[#This Row],[Payment_Status]]="Pending",1,0)</f>
        <v>0</v>
      </c>
      <c r="R1670" s="72" t="s">
        <v>29</v>
      </c>
      <c r="S1670" s="72" t="s">
        <v>39</v>
      </c>
      <c r="T1670" s="76" t="s">
        <v>45</v>
      </c>
    </row>
    <row r="1671" spans="5:20" x14ac:dyDescent="0.3">
      <c r="E1671" s="71" t="s">
        <v>3345</v>
      </c>
      <c r="F1671" s="72" t="s">
        <v>5663</v>
      </c>
      <c r="G1671" s="72" t="s">
        <v>7679</v>
      </c>
      <c r="H1671" s="72" t="s">
        <v>26</v>
      </c>
      <c r="I1671" s="72" t="s">
        <v>8027</v>
      </c>
      <c r="J1671" s="72" t="s">
        <v>8022</v>
      </c>
      <c r="K1671" s="72">
        <v>797.18</v>
      </c>
      <c r="L1671" s="75">
        <v>45851</v>
      </c>
      <c r="M1671" s="72" t="str">
        <f>TEXT(Table157[[#This Row],[Billing_Date]],"YYYY")</f>
        <v>2025</v>
      </c>
      <c r="N1671" s="72" t="s">
        <v>49</v>
      </c>
      <c r="O1671" s="72">
        <f>IF(Table157[[#This Row],[Payment_Status]]="Paid",1,0)</f>
        <v>0</v>
      </c>
      <c r="P1671" s="72">
        <f>IF(Table157[[#This Row],[Payment_Status]]="Unpaid",1,0)</f>
        <v>1</v>
      </c>
      <c r="Q1671" s="72">
        <f>IF(Table157[[#This Row],[Payment_Status]]="Pending",1,0)</f>
        <v>0</v>
      </c>
      <c r="R1671" s="72" t="s">
        <v>29</v>
      </c>
      <c r="S1671" s="72" t="s">
        <v>39</v>
      </c>
      <c r="T1671" s="76" t="s">
        <v>31</v>
      </c>
    </row>
    <row r="1672" spans="5:20" x14ac:dyDescent="0.3">
      <c r="E1672" s="71" t="s">
        <v>3347</v>
      </c>
      <c r="F1672" s="72" t="s">
        <v>5664</v>
      </c>
      <c r="G1672" s="72" t="s">
        <v>7680</v>
      </c>
      <c r="H1672" s="72" t="s">
        <v>35</v>
      </c>
      <c r="I1672" s="72" t="s">
        <v>8031</v>
      </c>
      <c r="J1672" s="72" t="s">
        <v>8024</v>
      </c>
      <c r="K1672" s="72">
        <v>414.76</v>
      </c>
      <c r="L1672" s="75">
        <v>45619</v>
      </c>
      <c r="M1672" s="72" t="str">
        <f>TEXT(Table157[[#This Row],[Billing_Date]],"YYYY")</f>
        <v>2024</v>
      </c>
      <c r="N1672" s="72" t="s">
        <v>49</v>
      </c>
      <c r="O1672" s="72">
        <f>IF(Table157[[#This Row],[Payment_Status]]="Paid",1,0)</f>
        <v>0</v>
      </c>
      <c r="P1672" s="72">
        <f>IF(Table157[[#This Row],[Payment_Status]]="Unpaid",1,0)</f>
        <v>1</v>
      </c>
      <c r="Q1672" s="72">
        <f>IF(Table157[[#This Row],[Payment_Status]]="Pending",1,0)</f>
        <v>0</v>
      </c>
      <c r="R1672" s="72" t="s">
        <v>50</v>
      </c>
      <c r="S1672" s="72" t="s">
        <v>39</v>
      </c>
      <c r="T1672" s="76" t="s">
        <v>85</v>
      </c>
    </row>
    <row r="1673" spans="5:20" x14ac:dyDescent="0.3">
      <c r="E1673" s="71" t="s">
        <v>3349</v>
      </c>
      <c r="F1673" s="72" t="s">
        <v>5665</v>
      </c>
      <c r="G1673" s="72" t="s">
        <v>7681</v>
      </c>
      <c r="H1673" s="72" t="s">
        <v>26</v>
      </c>
      <c r="I1673" s="72" t="s">
        <v>8030</v>
      </c>
      <c r="J1673" s="72" t="s">
        <v>8023</v>
      </c>
      <c r="K1673" s="72">
        <v>2686.41</v>
      </c>
      <c r="L1673" s="75">
        <v>45723</v>
      </c>
      <c r="M1673" s="72" t="str">
        <f>TEXT(Table157[[#This Row],[Billing_Date]],"YYYY")</f>
        <v>2025</v>
      </c>
      <c r="N1673" s="72" t="s">
        <v>49</v>
      </c>
      <c r="O1673" s="72">
        <f>IF(Table157[[#This Row],[Payment_Status]]="Paid",1,0)</f>
        <v>0</v>
      </c>
      <c r="P1673" s="72">
        <f>IF(Table157[[#This Row],[Payment_Status]]="Unpaid",1,0)</f>
        <v>1</v>
      </c>
      <c r="Q1673" s="72">
        <f>IF(Table157[[#This Row],[Payment_Status]]="Pending",1,0)</f>
        <v>0</v>
      </c>
      <c r="R1673" s="72" t="s">
        <v>50</v>
      </c>
      <c r="S1673" s="72" t="s">
        <v>44</v>
      </c>
      <c r="T1673" s="76" t="s">
        <v>31</v>
      </c>
    </row>
    <row r="1674" spans="5:20" x14ac:dyDescent="0.3">
      <c r="E1674" s="71" t="s">
        <v>3351</v>
      </c>
      <c r="F1674" s="72" t="s">
        <v>5666</v>
      </c>
      <c r="G1674" s="72" t="s">
        <v>7682</v>
      </c>
      <c r="H1674" s="72" t="s">
        <v>35</v>
      </c>
      <c r="I1674" s="72" t="s">
        <v>8026</v>
      </c>
      <c r="J1674" s="72" t="s">
        <v>8021</v>
      </c>
      <c r="K1674" s="72">
        <v>1834.56</v>
      </c>
      <c r="L1674" s="75">
        <v>45846</v>
      </c>
      <c r="M1674" s="72" t="str">
        <f>TEXT(Table157[[#This Row],[Billing_Date]],"YYYY")</f>
        <v>2025</v>
      </c>
      <c r="N1674" s="72" t="s">
        <v>49</v>
      </c>
      <c r="O1674" s="72">
        <f>IF(Table157[[#This Row],[Payment_Status]]="Paid",1,0)</f>
        <v>0</v>
      </c>
      <c r="P1674" s="72">
        <f>IF(Table157[[#This Row],[Payment_Status]]="Unpaid",1,0)</f>
        <v>1</v>
      </c>
      <c r="Q1674" s="72">
        <f>IF(Table157[[#This Row],[Payment_Status]]="Pending",1,0)</f>
        <v>0</v>
      </c>
      <c r="R1674" s="72" t="s">
        <v>58</v>
      </c>
      <c r="S1674" s="72" t="s">
        <v>30</v>
      </c>
      <c r="T1674" s="76" t="s">
        <v>63</v>
      </c>
    </row>
    <row r="1675" spans="5:20" x14ac:dyDescent="0.3">
      <c r="E1675" s="71" t="s">
        <v>3353</v>
      </c>
      <c r="F1675" s="72" t="s">
        <v>5667</v>
      </c>
      <c r="G1675" s="72" t="s">
        <v>7683</v>
      </c>
      <c r="H1675" s="72" t="s">
        <v>26</v>
      </c>
      <c r="I1675" s="72" t="s">
        <v>8026</v>
      </c>
      <c r="J1675" s="72" t="s">
        <v>8021</v>
      </c>
      <c r="K1675" s="72">
        <v>780.46</v>
      </c>
      <c r="L1675" s="75">
        <v>45774</v>
      </c>
      <c r="M1675" s="72" t="str">
        <f>TEXT(Table157[[#This Row],[Billing_Date]],"YYYY")</f>
        <v>2025</v>
      </c>
      <c r="N1675" s="72" t="s">
        <v>49</v>
      </c>
      <c r="O1675" s="72">
        <f>IF(Table157[[#This Row],[Payment_Status]]="Paid",1,0)</f>
        <v>0</v>
      </c>
      <c r="P1675" s="72">
        <f>IF(Table157[[#This Row],[Payment_Status]]="Unpaid",1,0)</f>
        <v>1</v>
      </c>
      <c r="Q1675" s="72">
        <f>IF(Table157[[#This Row],[Payment_Status]]="Pending",1,0)</f>
        <v>0</v>
      </c>
      <c r="R1675" s="72" t="s">
        <v>58</v>
      </c>
      <c r="S1675" s="72" t="s">
        <v>39</v>
      </c>
      <c r="T1675" s="76" t="s">
        <v>63</v>
      </c>
    </row>
    <row r="1676" spans="5:20" x14ac:dyDescent="0.3">
      <c r="E1676" s="71" t="s">
        <v>3355</v>
      </c>
      <c r="F1676" s="72" t="s">
        <v>5668</v>
      </c>
      <c r="G1676" s="72" t="s">
        <v>7684</v>
      </c>
      <c r="H1676" s="72" t="s">
        <v>35</v>
      </c>
      <c r="I1676" s="72" t="s">
        <v>8029</v>
      </c>
      <c r="J1676" s="72" t="s">
        <v>8020</v>
      </c>
      <c r="K1676" s="72">
        <v>2617.91</v>
      </c>
      <c r="L1676" s="75">
        <v>45841</v>
      </c>
      <c r="M1676" s="72" t="str">
        <f>TEXT(Table157[[#This Row],[Billing_Date]],"YYYY")</f>
        <v>2025</v>
      </c>
      <c r="N1676" s="72" t="s">
        <v>37</v>
      </c>
      <c r="O1676" s="72">
        <f>IF(Table157[[#This Row],[Payment_Status]]="Paid",1,0)</f>
        <v>0</v>
      </c>
      <c r="P1676" s="72">
        <f>IF(Table157[[#This Row],[Payment_Status]]="Unpaid",1,0)</f>
        <v>0</v>
      </c>
      <c r="Q1676" s="72">
        <f>IF(Table157[[#This Row],[Payment_Status]]="Pending",1,0)</f>
        <v>1</v>
      </c>
      <c r="R1676" s="72" t="s">
        <v>58</v>
      </c>
      <c r="S1676" s="72" t="s">
        <v>30</v>
      </c>
      <c r="T1676" s="76" t="s">
        <v>31</v>
      </c>
    </row>
    <row r="1677" spans="5:20" x14ac:dyDescent="0.3">
      <c r="E1677" s="71" t="s">
        <v>3357</v>
      </c>
      <c r="F1677" s="72" t="s">
        <v>5669</v>
      </c>
      <c r="G1677" s="72" t="s">
        <v>7685</v>
      </c>
      <c r="H1677" s="72" t="s">
        <v>30</v>
      </c>
      <c r="I1677" s="72" t="s">
        <v>8031</v>
      </c>
      <c r="J1677" s="72" t="s">
        <v>8024</v>
      </c>
      <c r="K1677" s="72">
        <v>1076.5999999999999</v>
      </c>
      <c r="L1677" s="75">
        <v>45649</v>
      </c>
      <c r="M1677" s="72" t="str">
        <f>TEXT(Table157[[#This Row],[Billing_Date]],"YYYY")</f>
        <v>2024</v>
      </c>
      <c r="N1677" s="72" t="s">
        <v>49</v>
      </c>
      <c r="O1677" s="72">
        <f>IF(Table157[[#This Row],[Payment_Status]]="Paid",1,0)</f>
        <v>0</v>
      </c>
      <c r="P1677" s="72">
        <f>IF(Table157[[#This Row],[Payment_Status]]="Unpaid",1,0)</f>
        <v>1</v>
      </c>
      <c r="Q1677" s="72">
        <f>IF(Table157[[#This Row],[Payment_Status]]="Pending",1,0)</f>
        <v>0</v>
      </c>
      <c r="R1677" s="72" t="s">
        <v>58</v>
      </c>
      <c r="S1677" s="72" t="s">
        <v>44</v>
      </c>
      <c r="T1677" s="76" t="s">
        <v>51</v>
      </c>
    </row>
    <row r="1678" spans="5:20" x14ac:dyDescent="0.3">
      <c r="E1678" s="71" t="s">
        <v>3359</v>
      </c>
      <c r="F1678" s="72" t="s">
        <v>5670</v>
      </c>
      <c r="G1678" s="72" t="s">
        <v>7686</v>
      </c>
      <c r="H1678" s="72" t="s">
        <v>30</v>
      </c>
      <c r="I1678" s="72" t="s">
        <v>8030</v>
      </c>
      <c r="J1678" s="72" t="s">
        <v>8023</v>
      </c>
      <c r="K1678" s="72">
        <v>2103.1</v>
      </c>
      <c r="L1678" s="75">
        <v>45787</v>
      </c>
      <c r="M1678" s="72" t="str">
        <f>TEXT(Table157[[#This Row],[Billing_Date]],"YYYY")</f>
        <v>2025</v>
      </c>
      <c r="N1678" s="72" t="s">
        <v>37</v>
      </c>
      <c r="O1678" s="72">
        <f>IF(Table157[[#This Row],[Payment_Status]]="Paid",1,0)</f>
        <v>0</v>
      </c>
      <c r="P1678" s="72">
        <f>IF(Table157[[#This Row],[Payment_Status]]="Unpaid",1,0)</f>
        <v>0</v>
      </c>
      <c r="Q1678" s="72">
        <f>IF(Table157[[#This Row],[Payment_Status]]="Pending",1,0)</f>
        <v>1</v>
      </c>
      <c r="R1678" s="72" t="s">
        <v>50</v>
      </c>
      <c r="S1678" s="72" t="s">
        <v>44</v>
      </c>
      <c r="T1678" s="76" t="s">
        <v>45</v>
      </c>
    </row>
    <row r="1679" spans="5:20" x14ac:dyDescent="0.3">
      <c r="E1679" s="71" t="s">
        <v>3361</v>
      </c>
      <c r="F1679" s="72" t="s">
        <v>5671</v>
      </c>
      <c r="G1679" s="72" t="s">
        <v>7687</v>
      </c>
      <c r="H1679" s="72" t="s">
        <v>26</v>
      </c>
      <c r="I1679" s="72" t="s">
        <v>8031</v>
      </c>
      <c r="J1679" s="72" t="s">
        <v>8024</v>
      </c>
      <c r="K1679" s="72">
        <v>2018.46</v>
      </c>
      <c r="L1679" s="75">
        <v>45546</v>
      </c>
      <c r="M1679" s="72" t="str">
        <f>TEXT(Table157[[#This Row],[Billing_Date]],"YYYY")</f>
        <v>2024</v>
      </c>
      <c r="N1679" s="72" t="s">
        <v>28</v>
      </c>
      <c r="O1679" s="72">
        <f>IF(Table157[[#This Row],[Payment_Status]]="Paid",1,0)</f>
        <v>1</v>
      </c>
      <c r="P1679" s="72">
        <f>IF(Table157[[#This Row],[Payment_Status]]="Unpaid",1,0)</f>
        <v>0</v>
      </c>
      <c r="Q1679" s="72">
        <f>IF(Table157[[#This Row],[Payment_Status]]="Pending",1,0)</f>
        <v>0</v>
      </c>
      <c r="R1679" s="72" t="s">
        <v>50</v>
      </c>
      <c r="S1679" s="72" t="s">
        <v>39</v>
      </c>
      <c r="T1679" s="76" t="s">
        <v>85</v>
      </c>
    </row>
    <row r="1680" spans="5:20" x14ac:dyDescent="0.3">
      <c r="E1680" s="71" t="s">
        <v>3363</v>
      </c>
      <c r="F1680" s="72" t="s">
        <v>5672</v>
      </c>
      <c r="G1680" s="72" t="s">
        <v>7688</v>
      </c>
      <c r="H1680" s="72" t="s">
        <v>35</v>
      </c>
      <c r="I1680" s="72" t="s">
        <v>8026</v>
      </c>
      <c r="J1680" s="72" t="s">
        <v>8021</v>
      </c>
      <c r="K1680" s="72">
        <v>686.73</v>
      </c>
      <c r="L1680" s="75">
        <v>45846</v>
      </c>
      <c r="M1680" s="72" t="str">
        <f>TEXT(Table157[[#This Row],[Billing_Date]],"YYYY")</f>
        <v>2025</v>
      </c>
      <c r="N1680" s="72" t="s">
        <v>28</v>
      </c>
      <c r="O1680" s="72">
        <f>IF(Table157[[#This Row],[Payment_Status]]="Paid",1,0)</f>
        <v>1</v>
      </c>
      <c r="P1680" s="72">
        <f>IF(Table157[[#This Row],[Payment_Status]]="Unpaid",1,0)</f>
        <v>0</v>
      </c>
      <c r="Q1680" s="72">
        <f>IF(Table157[[#This Row],[Payment_Status]]="Pending",1,0)</f>
        <v>0</v>
      </c>
      <c r="R1680" s="72" t="s">
        <v>50</v>
      </c>
      <c r="S1680" s="72" t="s">
        <v>44</v>
      </c>
      <c r="T1680" s="76" t="s">
        <v>85</v>
      </c>
    </row>
    <row r="1681" spans="5:20" x14ac:dyDescent="0.3">
      <c r="E1681" s="71" t="s">
        <v>3504</v>
      </c>
      <c r="F1681" s="72" t="s">
        <v>5673</v>
      </c>
      <c r="G1681" s="72" t="s">
        <v>7689</v>
      </c>
      <c r="H1681" s="72" t="s">
        <v>35</v>
      </c>
      <c r="I1681" s="72" t="s">
        <v>8031</v>
      </c>
      <c r="J1681" s="72" t="s">
        <v>8024</v>
      </c>
      <c r="K1681" s="72">
        <v>1014.27</v>
      </c>
      <c r="L1681" s="75">
        <v>45777</v>
      </c>
      <c r="M1681" s="72" t="str">
        <f>TEXT(Table157[[#This Row],[Billing_Date]],"YYYY")</f>
        <v>2025</v>
      </c>
      <c r="N1681" s="72" t="s">
        <v>37</v>
      </c>
      <c r="O1681" s="72">
        <f>IF(Table157[[#This Row],[Payment_Status]]="Paid",1,0)</f>
        <v>0</v>
      </c>
      <c r="P1681" s="72">
        <f>IF(Table157[[#This Row],[Payment_Status]]="Unpaid",1,0)</f>
        <v>0</v>
      </c>
      <c r="Q1681" s="72">
        <f>IF(Table157[[#This Row],[Payment_Status]]="Pending",1,0)</f>
        <v>1</v>
      </c>
      <c r="R1681" s="72" t="s">
        <v>58</v>
      </c>
      <c r="S1681" s="72" t="s">
        <v>30</v>
      </c>
      <c r="T1681" s="76" t="s">
        <v>63</v>
      </c>
    </row>
    <row r="1682" spans="5:20" x14ac:dyDescent="0.3">
      <c r="E1682" s="71" t="s">
        <v>3367</v>
      </c>
      <c r="F1682" s="72" t="s">
        <v>5674</v>
      </c>
      <c r="G1682" s="72" t="s">
        <v>7690</v>
      </c>
      <c r="H1682" s="72" t="s">
        <v>26</v>
      </c>
      <c r="I1682" s="72" t="s">
        <v>8030</v>
      </c>
      <c r="J1682" s="72" t="s">
        <v>8023</v>
      </c>
      <c r="K1682" s="72">
        <v>1344.27</v>
      </c>
      <c r="L1682" s="75">
        <v>45713</v>
      </c>
      <c r="M1682" s="72" t="str">
        <f>TEXT(Table157[[#This Row],[Billing_Date]],"YYYY")</f>
        <v>2025</v>
      </c>
      <c r="N1682" s="72" t="s">
        <v>37</v>
      </c>
      <c r="O1682" s="72">
        <f>IF(Table157[[#This Row],[Payment_Status]]="Paid",1,0)</f>
        <v>0</v>
      </c>
      <c r="P1682" s="72">
        <f>IF(Table157[[#This Row],[Payment_Status]]="Unpaid",1,0)</f>
        <v>0</v>
      </c>
      <c r="Q1682" s="72">
        <f>IF(Table157[[#This Row],[Payment_Status]]="Pending",1,0)</f>
        <v>1</v>
      </c>
      <c r="R1682" s="72" t="s">
        <v>58</v>
      </c>
      <c r="S1682" s="72" t="s">
        <v>39</v>
      </c>
      <c r="T1682" s="76" t="s">
        <v>31</v>
      </c>
    </row>
    <row r="1683" spans="5:20" x14ac:dyDescent="0.3">
      <c r="E1683" s="71" t="s">
        <v>3369</v>
      </c>
      <c r="F1683" s="72" t="s">
        <v>5675</v>
      </c>
      <c r="G1683" s="72" t="s">
        <v>7691</v>
      </c>
      <c r="H1683" s="72" t="s">
        <v>30</v>
      </c>
      <c r="I1683" s="72" t="s">
        <v>8029</v>
      </c>
      <c r="J1683" s="72" t="s">
        <v>8020</v>
      </c>
      <c r="K1683" s="72">
        <v>2040.78</v>
      </c>
      <c r="L1683" s="75">
        <v>45819</v>
      </c>
      <c r="M1683" s="72" t="str">
        <f>TEXT(Table157[[#This Row],[Billing_Date]],"YYYY")</f>
        <v>2025</v>
      </c>
      <c r="N1683" s="72" t="s">
        <v>37</v>
      </c>
      <c r="O1683" s="72">
        <f>IF(Table157[[#This Row],[Payment_Status]]="Paid",1,0)</f>
        <v>0</v>
      </c>
      <c r="P1683" s="72">
        <f>IF(Table157[[#This Row],[Payment_Status]]="Unpaid",1,0)</f>
        <v>0</v>
      </c>
      <c r="Q1683" s="72">
        <f>IF(Table157[[#This Row],[Payment_Status]]="Pending",1,0)</f>
        <v>1</v>
      </c>
      <c r="R1683" s="72" t="s">
        <v>50</v>
      </c>
      <c r="S1683" s="72" t="s">
        <v>30</v>
      </c>
      <c r="T1683" s="76" t="s">
        <v>85</v>
      </c>
    </row>
    <row r="1684" spans="5:20" x14ac:dyDescent="0.3">
      <c r="E1684" s="71" t="s">
        <v>3371</v>
      </c>
      <c r="F1684" s="72" t="s">
        <v>5676</v>
      </c>
      <c r="G1684" s="72" t="s">
        <v>7692</v>
      </c>
      <c r="H1684" s="72" t="s">
        <v>35</v>
      </c>
      <c r="I1684" s="72" t="s">
        <v>8028</v>
      </c>
      <c r="J1684" s="72" t="s">
        <v>8022</v>
      </c>
      <c r="K1684" s="72">
        <v>386.11</v>
      </c>
      <c r="L1684" s="75">
        <v>45537</v>
      </c>
      <c r="M1684" s="72" t="str">
        <f>TEXT(Table157[[#This Row],[Billing_Date]],"YYYY")</f>
        <v>2024</v>
      </c>
      <c r="N1684" s="72" t="s">
        <v>37</v>
      </c>
      <c r="O1684" s="72">
        <f>IF(Table157[[#This Row],[Payment_Status]]="Paid",1,0)</f>
        <v>0</v>
      </c>
      <c r="P1684" s="72">
        <f>IF(Table157[[#This Row],[Payment_Status]]="Unpaid",1,0)</f>
        <v>0</v>
      </c>
      <c r="Q1684" s="72">
        <f>IF(Table157[[#This Row],[Payment_Status]]="Pending",1,0)</f>
        <v>1</v>
      </c>
      <c r="R1684" s="72" t="s">
        <v>50</v>
      </c>
      <c r="S1684" s="72" t="s">
        <v>30</v>
      </c>
      <c r="T1684" s="76" t="s">
        <v>63</v>
      </c>
    </row>
    <row r="1685" spans="5:20" x14ac:dyDescent="0.3">
      <c r="E1685" s="71" t="s">
        <v>3373</v>
      </c>
      <c r="F1685" s="72" t="s">
        <v>5677</v>
      </c>
      <c r="G1685" s="72" t="s">
        <v>7693</v>
      </c>
      <c r="H1685" s="72" t="s">
        <v>30</v>
      </c>
      <c r="I1685" s="72" t="s">
        <v>8031</v>
      </c>
      <c r="J1685" s="72" t="s">
        <v>8024</v>
      </c>
      <c r="K1685" s="72">
        <v>2044.3</v>
      </c>
      <c r="L1685" s="75">
        <v>45820</v>
      </c>
      <c r="M1685" s="72" t="str">
        <f>TEXT(Table157[[#This Row],[Billing_Date]],"YYYY")</f>
        <v>2025</v>
      </c>
      <c r="N1685" s="72" t="s">
        <v>37</v>
      </c>
      <c r="O1685" s="72">
        <f>IF(Table157[[#This Row],[Payment_Status]]="Paid",1,0)</f>
        <v>0</v>
      </c>
      <c r="P1685" s="72">
        <f>IF(Table157[[#This Row],[Payment_Status]]="Unpaid",1,0)</f>
        <v>0</v>
      </c>
      <c r="Q1685" s="72">
        <f>IF(Table157[[#This Row],[Payment_Status]]="Pending",1,0)</f>
        <v>1</v>
      </c>
      <c r="R1685" s="72" t="s">
        <v>50</v>
      </c>
      <c r="S1685" s="72" t="s">
        <v>39</v>
      </c>
      <c r="T1685" s="76" t="s">
        <v>45</v>
      </c>
    </row>
    <row r="1686" spans="5:20" x14ac:dyDescent="0.3">
      <c r="E1686" s="71" t="s">
        <v>3375</v>
      </c>
      <c r="F1686" s="72" t="s">
        <v>5678</v>
      </c>
      <c r="G1686" s="72" t="s">
        <v>7694</v>
      </c>
      <c r="H1686" s="72" t="s">
        <v>30</v>
      </c>
      <c r="I1686" s="72" t="s">
        <v>8028</v>
      </c>
      <c r="J1686" s="72" t="s">
        <v>8022</v>
      </c>
      <c r="K1686" s="72">
        <v>2149.6999999999998</v>
      </c>
      <c r="L1686" s="75">
        <v>45545</v>
      </c>
      <c r="M1686" s="72" t="str">
        <f>TEXT(Table157[[#This Row],[Billing_Date]],"YYYY")</f>
        <v>2024</v>
      </c>
      <c r="N1686" s="72" t="s">
        <v>49</v>
      </c>
      <c r="O1686" s="72">
        <f>IF(Table157[[#This Row],[Payment_Status]]="Paid",1,0)</f>
        <v>0</v>
      </c>
      <c r="P1686" s="72">
        <f>IF(Table157[[#This Row],[Payment_Status]]="Unpaid",1,0)</f>
        <v>1</v>
      </c>
      <c r="Q1686" s="72">
        <f>IF(Table157[[#This Row],[Payment_Status]]="Pending",1,0)</f>
        <v>0</v>
      </c>
      <c r="R1686" s="72" t="s">
        <v>29</v>
      </c>
      <c r="S1686" s="72" t="s">
        <v>44</v>
      </c>
      <c r="T1686" s="76" t="s">
        <v>51</v>
      </c>
    </row>
    <row r="1687" spans="5:20" x14ac:dyDescent="0.3">
      <c r="E1687" s="71" t="s">
        <v>3377</v>
      </c>
      <c r="F1687" s="72" t="s">
        <v>5679</v>
      </c>
      <c r="G1687" s="72" t="s">
        <v>7695</v>
      </c>
      <c r="H1687" s="72" t="s">
        <v>26</v>
      </c>
      <c r="I1687" s="72" t="s">
        <v>8026</v>
      </c>
      <c r="J1687" s="72" t="s">
        <v>8021</v>
      </c>
      <c r="K1687" s="72">
        <v>2167.23</v>
      </c>
      <c r="L1687" s="75">
        <v>45828</v>
      </c>
      <c r="M1687" s="72" t="str">
        <f>TEXT(Table157[[#This Row],[Billing_Date]],"YYYY")</f>
        <v>2025</v>
      </c>
      <c r="N1687" s="72" t="s">
        <v>37</v>
      </c>
      <c r="O1687" s="72">
        <f>IF(Table157[[#This Row],[Payment_Status]]="Paid",1,0)</f>
        <v>0</v>
      </c>
      <c r="P1687" s="72">
        <f>IF(Table157[[#This Row],[Payment_Status]]="Unpaid",1,0)</f>
        <v>0</v>
      </c>
      <c r="Q1687" s="72">
        <f>IF(Table157[[#This Row],[Payment_Status]]="Pending",1,0)</f>
        <v>1</v>
      </c>
      <c r="R1687" s="72" t="s">
        <v>50</v>
      </c>
      <c r="S1687" s="72" t="s">
        <v>30</v>
      </c>
      <c r="T1687" s="76" t="s">
        <v>85</v>
      </c>
    </row>
    <row r="1688" spans="5:20" x14ac:dyDescent="0.3">
      <c r="E1688" s="71" t="s">
        <v>3380</v>
      </c>
      <c r="F1688" s="72" t="s">
        <v>5681</v>
      </c>
      <c r="G1688" s="72" t="s">
        <v>7697</v>
      </c>
      <c r="H1688" s="72" t="s">
        <v>30</v>
      </c>
      <c r="I1688" s="72" t="s">
        <v>8029</v>
      </c>
      <c r="J1688" s="72" t="s">
        <v>8020</v>
      </c>
      <c r="K1688" s="72">
        <v>1294.98</v>
      </c>
      <c r="L1688" s="75">
        <v>45810</v>
      </c>
      <c r="M1688" s="72" t="str">
        <f>TEXT(Table157[[#This Row],[Billing_Date]],"YYYY")</f>
        <v>2025</v>
      </c>
      <c r="N1688" s="72" t="s">
        <v>37</v>
      </c>
      <c r="O1688" s="72">
        <f>IF(Table157[[#This Row],[Payment_Status]]="Paid",1,0)</f>
        <v>0</v>
      </c>
      <c r="P1688" s="72">
        <f>IF(Table157[[#This Row],[Payment_Status]]="Unpaid",1,0)</f>
        <v>0</v>
      </c>
      <c r="Q1688" s="72">
        <f>IF(Table157[[#This Row],[Payment_Status]]="Pending",1,0)</f>
        <v>1</v>
      </c>
      <c r="R1688" s="72" t="s">
        <v>43</v>
      </c>
      <c r="S1688" s="72" t="s">
        <v>44</v>
      </c>
      <c r="T1688" s="76" t="s">
        <v>31</v>
      </c>
    </row>
    <row r="1689" spans="5:20" x14ac:dyDescent="0.3">
      <c r="E1689" s="71" t="s">
        <v>3382</v>
      </c>
      <c r="F1689" s="72" t="s">
        <v>5682</v>
      </c>
      <c r="G1689" s="72" t="s">
        <v>7698</v>
      </c>
      <c r="H1689" s="72" t="s">
        <v>30</v>
      </c>
      <c r="I1689" s="72" t="s">
        <v>8031</v>
      </c>
      <c r="J1689" s="72" t="s">
        <v>8024</v>
      </c>
      <c r="K1689" s="72">
        <v>177.36</v>
      </c>
      <c r="L1689" s="75">
        <v>45652</v>
      </c>
      <c r="M1689" s="72" t="str">
        <f>TEXT(Table157[[#This Row],[Billing_Date]],"YYYY")</f>
        <v>2024</v>
      </c>
      <c r="N1689" s="72" t="s">
        <v>49</v>
      </c>
      <c r="O1689" s="72">
        <f>IF(Table157[[#This Row],[Payment_Status]]="Paid",1,0)</f>
        <v>0</v>
      </c>
      <c r="P1689" s="72">
        <f>IF(Table157[[#This Row],[Payment_Status]]="Unpaid",1,0)</f>
        <v>1</v>
      </c>
      <c r="Q1689" s="72">
        <f>IF(Table157[[#This Row],[Payment_Status]]="Pending",1,0)</f>
        <v>0</v>
      </c>
      <c r="R1689" s="72" t="s">
        <v>29</v>
      </c>
      <c r="S1689" s="72" t="s">
        <v>39</v>
      </c>
      <c r="T1689" s="76" t="s">
        <v>63</v>
      </c>
    </row>
    <row r="1690" spans="5:20" x14ac:dyDescent="0.3">
      <c r="E1690" s="71" t="s">
        <v>3384</v>
      </c>
      <c r="F1690" s="72" t="s">
        <v>5683</v>
      </c>
      <c r="G1690" s="72" t="s">
        <v>7699</v>
      </c>
      <c r="H1690" s="72" t="s">
        <v>26</v>
      </c>
      <c r="I1690" s="72" t="s">
        <v>8029</v>
      </c>
      <c r="J1690" s="72" t="s">
        <v>8020</v>
      </c>
      <c r="K1690" s="72">
        <v>1085.72</v>
      </c>
      <c r="L1690" s="75">
        <v>45824</v>
      </c>
      <c r="M1690" s="72" t="str">
        <f>TEXT(Table157[[#This Row],[Billing_Date]],"YYYY")</f>
        <v>2025</v>
      </c>
      <c r="N1690" s="72" t="s">
        <v>28</v>
      </c>
      <c r="O1690" s="72">
        <f>IF(Table157[[#This Row],[Payment_Status]]="Paid",1,0)</f>
        <v>1</v>
      </c>
      <c r="P1690" s="72">
        <f>IF(Table157[[#This Row],[Payment_Status]]="Unpaid",1,0)</f>
        <v>0</v>
      </c>
      <c r="Q1690" s="72">
        <f>IF(Table157[[#This Row],[Payment_Status]]="Pending",1,0)</f>
        <v>0</v>
      </c>
      <c r="R1690" s="72" t="s">
        <v>29</v>
      </c>
      <c r="S1690" s="72" t="s">
        <v>30</v>
      </c>
      <c r="T1690" s="76" t="s">
        <v>31</v>
      </c>
    </row>
    <row r="1691" spans="5:20" x14ac:dyDescent="0.3">
      <c r="E1691" s="71" t="s">
        <v>3386</v>
      </c>
      <c r="F1691" s="72" t="s">
        <v>5684</v>
      </c>
      <c r="G1691" s="72" t="s">
        <v>7700</v>
      </c>
      <c r="H1691" s="72" t="s">
        <v>35</v>
      </c>
      <c r="I1691" s="72" t="s">
        <v>8031</v>
      </c>
      <c r="J1691" s="72" t="s">
        <v>8024</v>
      </c>
      <c r="K1691" s="72">
        <v>2693.65</v>
      </c>
      <c r="L1691" s="75">
        <v>45816</v>
      </c>
      <c r="M1691" s="72" t="str">
        <f>TEXT(Table157[[#This Row],[Billing_Date]],"YYYY")</f>
        <v>2025</v>
      </c>
      <c r="N1691" s="72" t="s">
        <v>49</v>
      </c>
      <c r="O1691" s="72">
        <f>IF(Table157[[#This Row],[Payment_Status]]="Paid",1,0)</f>
        <v>0</v>
      </c>
      <c r="P1691" s="72">
        <f>IF(Table157[[#This Row],[Payment_Status]]="Unpaid",1,0)</f>
        <v>1</v>
      </c>
      <c r="Q1691" s="72">
        <f>IF(Table157[[#This Row],[Payment_Status]]="Pending",1,0)</f>
        <v>0</v>
      </c>
      <c r="R1691" s="72" t="s">
        <v>29</v>
      </c>
      <c r="S1691" s="72" t="s">
        <v>30</v>
      </c>
      <c r="T1691" s="76" t="s">
        <v>31</v>
      </c>
    </row>
    <row r="1692" spans="5:20" x14ac:dyDescent="0.3">
      <c r="E1692" s="71" t="s">
        <v>3388</v>
      </c>
      <c r="F1692" s="72" t="s">
        <v>5685</v>
      </c>
      <c r="G1692" s="72" t="s">
        <v>7701</v>
      </c>
      <c r="H1692" s="72" t="s">
        <v>26</v>
      </c>
      <c r="I1692" s="72" t="s">
        <v>8031</v>
      </c>
      <c r="J1692" s="72" t="s">
        <v>8024</v>
      </c>
      <c r="K1692" s="72">
        <v>1960.3</v>
      </c>
      <c r="L1692" s="75">
        <v>45840</v>
      </c>
      <c r="M1692" s="72" t="str">
        <f>TEXT(Table157[[#This Row],[Billing_Date]],"YYYY")</f>
        <v>2025</v>
      </c>
      <c r="N1692" s="72" t="s">
        <v>28</v>
      </c>
      <c r="O1692" s="72">
        <f>IF(Table157[[#This Row],[Payment_Status]]="Paid",1,0)</f>
        <v>1</v>
      </c>
      <c r="P1692" s="72">
        <f>IF(Table157[[#This Row],[Payment_Status]]="Unpaid",1,0)</f>
        <v>0</v>
      </c>
      <c r="Q1692" s="72">
        <f>IF(Table157[[#This Row],[Payment_Status]]="Pending",1,0)</f>
        <v>0</v>
      </c>
      <c r="R1692" s="72" t="s">
        <v>29</v>
      </c>
      <c r="S1692" s="72" t="s">
        <v>44</v>
      </c>
      <c r="T1692" s="76" t="s">
        <v>63</v>
      </c>
    </row>
    <row r="1693" spans="5:20" x14ac:dyDescent="0.3">
      <c r="E1693" s="71" t="s">
        <v>3390</v>
      </c>
      <c r="F1693" s="72" t="s">
        <v>5686</v>
      </c>
      <c r="G1693" s="72" t="s">
        <v>7702</v>
      </c>
      <c r="H1693" s="72" t="s">
        <v>30</v>
      </c>
      <c r="I1693" s="72" t="s">
        <v>8028</v>
      </c>
      <c r="J1693" s="72" t="s">
        <v>8022</v>
      </c>
      <c r="K1693" s="72">
        <v>642.6</v>
      </c>
      <c r="L1693" s="75">
        <v>45853</v>
      </c>
      <c r="M1693" s="72" t="str">
        <f>TEXT(Table157[[#This Row],[Billing_Date]],"YYYY")</f>
        <v>2025</v>
      </c>
      <c r="N1693" s="72" t="s">
        <v>37</v>
      </c>
      <c r="O1693" s="72">
        <f>IF(Table157[[#This Row],[Payment_Status]]="Paid",1,0)</f>
        <v>0</v>
      </c>
      <c r="P1693" s="72">
        <f>IF(Table157[[#This Row],[Payment_Status]]="Unpaid",1,0)</f>
        <v>0</v>
      </c>
      <c r="Q1693" s="72">
        <f>IF(Table157[[#This Row],[Payment_Status]]="Pending",1,0)</f>
        <v>1</v>
      </c>
      <c r="R1693" s="72" t="s">
        <v>50</v>
      </c>
      <c r="S1693" s="72" t="s">
        <v>30</v>
      </c>
      <c r="T1693" s="76" t="s">
        <v>51</v>
      </c>
    </row>
    <row r="1694" spans="5:20" x14ac:dyDescent="0.3">
      <c r="E1694" s="71" t="s">
        <v>3392</v>
      </c>
      <c r="F1694" s="72" t="s">
        <v>5687</v>
      </c>
      <c r="G1694" s="72" t="s">
        <v>7703</v>
      </c>
      <c r="H1694" s="72" t="s">
        <v>26</v>
      </c>
      <c r="I1694" s="72" t="s">
        <v>8029</v>
      </c>
      <c r="J1694" s="72" t="s">
        <v>8020</v>
      </c>
      <c r="K1694" s="72">
        <v>603.85</v>
      </c>
      <c r="L1694" s="75">
        <v>45841</v>
      </c>
      <c r="M1694" s="72" t="str">
        <f>TEXT(Table157[[#This Row],[Billing_Date]],"YYYY")</f>
        <v>2025</v>
      </c>
      <c r="N1694" s="72" t="s">
        <v>49</v>
      </c>
      <c r="O1694" s="72">
        <f>IF(Table157[[#This Row],[Payment_Status]]="Paid",1,0)</f>
        <v>0</v>
      </c>
      <c r="P1694" s="72">
        <f>IF(Table157[[#This Row],[Payment_Status]]="Unpaid",1,0)</f>
        <v>1</v>
      </c>
      <c r="Q1694" s="72">
        <f>IF(Table157[[#This Row],[Payment_Status]]="Pending",1,0)</f>
        <v>0</v>
      </c>
      <c r="R1694" s="72" t="s">
        <v>43</v>
      </c>
      <c r="S1694" s="72" t="s">
        <v>30</v>
      </c>
      <c r="T1694" s="76" t="s">
        <v>51</v>
      </c>
    </row>
    <row r="1695" spans="5:20" x14ac:dyDescent="0.3">
      <c r="E1695" s="71" t="s">
        <v>480</v>
      </c>
      <c r="F1695" s="72" t="s">
        <v>5689</v>
      </c>
      <c r="G1695" s="72" t="s">
        <v>7705</v>
      </c>
      <c r="H1695" s="72" t="s">
        <v>30</v>
      </c>
      <c r="I1695" s="72" t="s">
        <v>8027</v>
      </c>
      <c r="J1695" s="72" t="s">
        <v>8022</v>
      </c>
      <c r="K1695" s="72">
        <v>944.29</v>
      </c>
      <c r="L1695" s="75">
        <v>45728</v>
      </c>
      <c r="M1695" s="72" t="str">
        <f>TEXT(Table157[[#This Row],[Billing_Date]],"YYYY")</f>
        <v>2025</v>
      </c>
      <c r="N1695" s="72" t="s">
        <v>28</v>
      </c>
      <c r="O1695" s="72">
        <f>IF(Table157[[#This Row],[Payment_Status]]="Paid",1,0)</f>
        <v>1</v>
      </c>
      <c r="P1695" s="72">
        <f>IF(Table157[[#This Row],[Payment_Status]]="Unpaid",1,0)</f>
        <v>0</v>
      </c>
      <c r="Q1695" s="72">
        <f>IF(Table157[[#This Row],[Payment_Status]]="Pending",1,0)</f>
        <v>0</v>
      </c>
      <c r="R1695" s="72" t="s">
        <v>43</v>
      </c>
      <c r="S1695" s="72" t="s">
        <v>30</v>
      </c>
      <c r="T1695" s="76" t="s">
        <v>31</v>
      </c>
    </row>
    <row r="1696" spans="5:20" x14ac:dyDescent="0.3">
      <c r="E1696" s="71" t="s">
        <v>3398</v>
      </c>
      <c r="F1696" s="72" t="s">
        <v>5690</v>
      </c>
      <c r="G1696" s="72" t="s">
        <v>7706</v>
      </c>
      <c r="H1696" s="72" t="s">
        <v>26</v>
      </c>
      <c r="I1696" s="72" t="s">
        <v>8030</v>
      </c>
      <c r="J1696" s="72" t="s">
        <v>8023</v>
      </c>
      <c r="K1696" s="72">
        <v>1785.28</v>
      </c>
      <c r="L1696" s="75">
        <v>45690</v>
      </c>
      <c r="M1696" s="72" t="str">
        <f>TEXT(Table157[[#This Row],[Billing_Date]],"YYYY")</f>
        <v>2025</v>
      </c>
      <c r="N1696" s="72" t="s">
        <v>37</v>
      </c>
      <c r="O1696" s="72">
        <f>IF(Table157[[#This Row],[Payment_Status]]="Paid",1,0)</f>
        <v>0</v>
      </c>
      <c r="P1696" s="72">
        <f>IF(Table157[[#This Row],[Payment_Status]]="Unpaid",1,0)</f>
        <v>0</v>
      </c>
      <c r="Q1696" s="72">
        <f>IF(Table157[[#This Row],[Payment_Status]]="Pending",1,0)</f>
        <v>1</v>
      </c>
      <c r="R1696" s="72" t="s">
        <v>50</v>
      </c>
      <c r="S1696" s="72" t="s">
        <v>39</v>
      </c>
      <c r="T1696" s="76" t="s">
        <v>45</v>
      </c>
    </row>
    <row r="1697" spans="5:20" x14ac:dyDescent="0.3">
      <c r="E1697" s="71" t="s">
        <v>3400</v>
      </c>
      <c r="F1697" s="72" t="s">
        <v>5691</v>
      </c>
      <c r="G1697" s="72" t="s">
        <v>7707</v>
      </c>
      <c r="H1697" s="72" t="s">
        <v>30</v>
      </c>
      <c r="I1697" s="72" t="s">
        <v>8027</v>
      </c>
      <c r="J1697" s="72" t="s">
        <v>8022</v>
      </c>
      <c r="K1697" s="72">
        <v>1301.1400000000001</v>
      </c>
      <c r="L1697" s="75">
        <v>45675</v>
      </c>
      <c r="M1697" s="72" t="str">
        <f>TEXT(Table157[[#This Row],[Billing_Date]],"YYYY")</f>
        <v>2025</v>
      </c>
      <c r="N1697" s="72" t="s">
        <v>37</v>
      </c>
      <c r="O1697" s="72">
        <f>IF(Table157[[#This Row],[Payment_Status]]="Paid",1,0)</f>
        <v>0</v>
      </c>
      <c r="P1697" s="72">
        <f>IF(Table157[[#This Row],[Payment_Status]]="Unpaid",1,0)</f>
        <v>0</v>
      </c>
      <c r="Q1697" s="72">
        <f>IF(Table157[[#This Row],[Payment_Status]]="Pending",1,0)</f>
        <v>1</v>
      </c>
      <c r="R1697" s="72" t="s">
        <v>38</v>
      </c>
      <c r="S1697" s="72" t="s">
        <v>44</v>
      </c>
      <c r="T1697" s="76" t="s">
        <v>45</v>
      </c>
    </row>
    <row r="1698" spans="5:20" x14ac:dyDescent="0.3">
      <c r="E1698" s="71" t="s">
        <v>3402</v>
      </c>
      <c r="F1698" s="72" t="s">
        <v>5692</v>
      </c>
      <c r="G1698" s="72" t="s">
        <v>7708</v>
      </c>
      <c r="H1698" s="72" t="s">
        <v>26</v>
      </c>
      <c r="I1698" s="72" t="s">
        <v>8027</v>
      </c>
      <c r="J1698" s="72" t="s">
        <v>8022</v>
      </c>
      <c r="K1698" s="72">
        <v>1598.92</v>
      </c>
      <c r="L1698" s="75">
        <v>45625</v>
      </c>
      <c r="M1698" s="72" t="str">
        <f>TEXT(Table157[[#This Row],[Billing_Date]],"YYYY")</f>
        <v>2024</v>
      </c>
      <c r="N1698" s="72" t="s">
        <v>49</v>
      </c>
      <c r="O1698" s="72">
        <f>IF(Table157[[#This Row],[Payment_Status]]="Paid",1,0)</f>
        <v>0</v>
      </c>
      <c r="P1698" s="72">
        <f>IF(Table157[[#This Row],[Payment_Status]]="Unpaid",1,0)</f>
        <v>1</v>
      </c>
      <c r="Q1698" s="72">
        <f>IF(Table157[[#This Row],[Payment_Status]]="Pending",1,0)</f>
        <v>0</v>
      </c>
      <c r="R1698" s="72" t="s">
        <v>29</v>
      </c>
      <c r="S1698" s="72" t="s">
        <v>30</v>
      </c>
      <c r="T1698" s="76" t="s">
        <v>45</v>
      </c>
    </row>
    <row r="1699" spans="5:20" x14ac:dyDescent="0.3">
      <c r="E1699" s="71" t="s">
        <v>3404</v>
      </c>
      <c r="F1699" s="72" t="s">
        <v>5693</v>
      </c>
      <c r="G1699" s="72" t="s">
        <v>7709</v>
      </c>
      <c r="H1699" s="72" t="s">
        <v>26</v>
      </c>
      <c r="I1699" s="72" t="s">
        <v>8031</v>
      </c>
      <c r="J1699" s="72" t="s">
        <v>8024</v>
      </c>
      <c r="K1699" s="72">
        <v>1526.3</v>
      </c>
      <c r="L1699" s="75">
        <v>45784</v>
      </c>
      <c r="M1699" s="72" t="str">
        <f>TEXT(Table157[[#This Row],[Billing_Date]],"YYYY")</f>
        <v>2025</v>
      </c>
      <c r="N1699" s="72" t="s">
        <v>28</v>
      </c>
      <c r="O1699" s="72">
        <f>IF(Table157[[#This Row],[Payment_Status]]="Paid",1,0)</f>
        <v>1</v>
      </c>
      <c r="P1699" s="72">
        <f>IF(Table157[[#This Row],[Payment_Status]]="Unpaid",1,0)</f>
        <v>0</v>
      </c>
      <c r="Q1699" s="72">
        <f>IF(Table157[[#This Row],[Payment_Status]]="Pending",1,0)</f>
        <v>0</v>
      </c>
      <c r="R1699" s="72" t="s">
        <v>38</v>
      </c>
      <c r="S1699" s="72" t="s">
        <v>44</v>
      </c>
      <c r="T1699" s="76" t="s">
        <v>45</v>
      </c>
    </row>
    <row r="1700" spans="5:20" x14ac:dyDescent="0.3">
      <c r="E1700" s="71" t="s">
        <v>3406</v>
      </c>
      <c r="F1700" s="72" t="s">
        <v>5694</v>
      </c>
      <c r="G1700" s="72" t="s">
        <v>7710</v>
      </c>
      <c r="H1700" s="72" t="s">
        <v>26</v>
      </c>
      <c r="I1700" s="72" t="s">
        <v>8026</v>
      </c>
      <c r="J1700" s="72" t="s">
        <v>8021</v>
      </c>
      <c r="K1700" s="72">
        <v>219.5</v>
      </c>
      <c r="L1700" s="75">
        <v>45848</v>
      </c>
      <c r="M1700" s="72" t="str">
        <f>TEXT(Table157[[#This Row],[Billing_Date]],"YYYY")</f>
        <v>2025</v>
      </c>
      <c r="N1700" s="72" t="s">
        <v>37</v>
      </c>
      <c r="O1700" s="72">
        <f>IF(Table157[[#This Row],[Payment_Status]]="Paid",1,0)</f>
        <v>0</v>
      </c>
      <c r="P1700" s="72">
        <f>IF(Table157[[#This Row],[Payment_Status]]="Unpaid",1,0)</f>
        <v>0</v>
      </c>
      <c r="Q1700" s="72">
        <f>IF(Table157[[#This Row],[Payment_Status]]="Pending",1,0)</f>
        <v>1</v>
      </c>
      <c r="R1700" s="72" t="s">
        <v>38</v>
      </c>
      <c r="S1700" s="72" t="s">
        <v>30</v>
      </c>
      <c r="T1700" s="76" t="s">
        <v>85</v>
      </c>
    </row>
    <row r="1701" spans="5:20" x14ac:dyDescent="0.3">
      <c r="E1701" s="71" t="s">
        <v>3408</v>
      </c>
      <c r="F1701" s="72" t="s">
        <v>5695</v>
      </c>
      <c r="G1701" s="72" t="s">
        <v>7711</v>
      </c>
      <c r="H1701" s="72" t="s">
        <v>30</v>
      </c>
      <c r="I1701" s="72" t="s">
        <v>8026</v>
      </c>
      <c r="J1701" s="72" t="s">
        <v>8021</v>
      </c>
      <c r="K1701" s="72">
        <v>2797.72</v>
      </c>
      <c r="L1701" s="75">
        <v>45652</v>
      </c>
      <c r="M1701" s="72" t="str">
        <f>TEXT(Table157[[#This Row],[Billing_Date]],"YYYY")</f>
        <v>2024</v>
      </c>
      <c r="N1701" s="72" t="s">
        <v>49</v>
      </c>
      <c r="O1701" s="72">
        <f>IF(Table157[[#This Row],[Payment_Status]]="Paid",1,0)</f>
        <v>0</v>
      </c>
      <c r="P1701" s="72">
        <f>IF(Table157[[#This Row],[Payment_Status]]="Unpaid",1,0)</f>
        <v>1</v>
      </c>
      <c r="Q1701" s="72">
        <f>IF(Table157[[#This Row],[Payment_Status]]="Pending",1,0)</f>
        <v>0</v>
      </c>
      <c r="R1701" s="72" t="s">
        <v>50</v>
      </c>
      <c r="S1701" s="72" t="s">
        <v>30</v>
      </c>
      <c r="T1701" s="76" t="s">
        <v>63</v>
      </c>
    </row>
    <row r="1702" spans="5:20" x14ac:dyDescent="0.3">
      <c r="E1702" s="71" t="s">
        <v>3410</v>
      </c>
      <c r="F1702" s="72" t="s">
        <v>5696</v>
      </c>
      <c r="G1702" s="72" t="s">
        <v>7712</v>
      </c>
      <c r="H1702" s="72" t="s">
        <v>26</v>
      </c>
      <c r="I1702" s="72" t="s">
        <v>8026</v>
      </c>
      <c r="J1702" s="72" t="s">
        <v>8021</v>
      </c>
      <c r="K1702" s="72">
        <v>2457.2600000000002</v>
      </c>
      <c r="L1702" s="75">
        <v>45675</v>
      </c>
      <c r="M1702" s="72" t="str">
        <f>TEXT(Table157[[#This Row],[Billing_Date]],"YYYY")</f>
        <v>2025</v>
      </c>
      <c r="N1702" s="72" t="s">
        <v>28</v>
      </c>
      <c r="O1702" s="72">
        <f>IF(Table157[[#This Row],[Payment_Status]]="Paid",1,0)</f>
        <v>1</v>
      </c>
      <c r="P1702" s="72">
        <f>IF(Table157[[#This Row],[Payment_Status]]="Unpaid",1,0)</f>
        <v>0</v>
      </c>
      <c r="Q1702" s="72">
        <f>IF(Table157[[#This Row],[Payment_Status]]="Pending",1,0)</f>
        <v>0</v>
      </c>
      <c r="R1702" s="72" t="s">
        <v>58</v>
      </c>
      <c r="S1702" s="72" t="s">
        <v>39</v>
      </c>
      <c r="T1702" s="76" t="s">
        <v>85</v>
      </c>
    </row>
    <row r="1703" spans="5:20" x14ac:dyDescent="0.3">
      <c r="E1703" s="71" t="s">
        <v>3412</v>
      </c>
      <c r="F1703" s="72" t="s">
        <v>5697</v>
      </c>
      <c r="G1703" s="72" t="s">
        <v>7713</v>
      </c>
      <c r="H1703" s="72" t="s">
        <v>26</v>
      </c>
      <c r="I1703" s="72" t="s">
        <v>8027</v>
      </c>
      <c r="J1703" s="72" t="s">
        <v>8022</v>
      </c>
      <c r="K1703" s="72">
        <v>2352.3200000000002</v>
      </c>
      <c r="L1703" s="75">
        <v>45736</v>
      </c>
      <c r="M1703" s="72" t="str">
        <f>TEXT(Table157[[#This Row],[Billing_Date]],"YYYY")</f>
        <v>2025</v>
      </c>
      <c r="N1703" s="72" t="s">
        <v>28</v>
      </c>
      <c r="O1703" s="72">
        <f>IF(Table157[[#This Row],[Payment_Status]]="Paid",1,0)</f>
        <v>1</v>
      </c>
      <c r="P1703" s="72">
        <f>IF(Table157[[#This Row],[Payment_Status]]="Unpaid",1,0)</f>
        <v>0</v>
      </c>
      <c r="Q1703" s="72">
        <f>IF(Table157[[#This Row],[Payment_Status]]="Pending",1,0)</f>
        <v>0</v>
      </c>
      <c r="R1703" s="72" t="s">
        <v>38</v>
      </c>
      <c r="S1703" s="72" t="s">
        <v>44</v>
      </c>
      <c r="T1703" s="76" t="s">
        <v>85</v>
      </c>
    </row>
    <row r="1704" spans="5:20" x14ac:dyDescent="0.3">
      <c r="E1704" s="71" t="s">
        <v>3721</v>
      </c>
      <c r="F1704" s="72" t="s">
        <v>5698</v>
      </c>
      <c r="G1704" s="72" t="s">
        <v>7714</v>
      </c>
      <c r="H1704" s="72" t="s">
        <v>26</v>
      </c>
      <c r="I1704" s="72" t="s">
        <v>8031</v>
      </c>
      <c r="J1704" s="72" t="s">
        <v>8024</v>
      </c>
      <c r="K1704" s="72">
        <v>1399.52</v>
      </c>
      <c r="L1704" s="75">
        <v>45787</v>
      </c>
      <c r="M1704" s="72" t="str">
        <f>TEXT(Table157[[#This Row],[Billing_Date]],"YYYY")</f>
        <v>2025</v>
      </c>
      <c r="N1704" s="72" t="s">
        <v>49</v>
      </c>
      <c r="O1704" s="72">
        <f>IF(Table157[[#This Row],[Payment_Status]]="Paid",1,0)</f>
        <v>0</v>
      </c>
      <c r="P1704" s="72">
        <f>IF(Table157[[#This Row],[Payment_Status]]="Unpaid",1,0)</f>
        <v>1</v>
      </c>
      <c r="Q1704" s="72">
        <f>IF(Table157[[#This Row],[Payment_Status]]="Pending",1,0)</f>
        <v>0</v>
      </c>
      <c r="R1704" s="72" t="s">
        <v>50</v>
      </c>
      <c r="S1704" s="72" t="s">
        <v>44</v>
      </c>
      <c r="T1704" s="76" t="s">
        <v>63</v>
      </c>
    </row>
    <row r="1705" spans="5:20" x14ac:dyDescent="0.3">
      <c r="E1705" s="71" t="s">
        <v>3416</v>
      </c>
      <c r="F1705" s="72" t="s">
        <v>5699</v>
      </c>
      <c r="G1705" s="72" t="s">
        <v>7715</v>
      </c>
      <c r="H1705" s="72" t="s">
        <v>30</v>
      </c>
      <c r="I1705" s="72" t="s">
        <v>8029</v>
      </c>
      <c r="J1705" s="72" t="s">
        <v>8020</v>
      </c>
      <c r="K1705" s="72">
        <v>193.1</v>
      </c>
      <c r="L1705" s="75">
        <v>45834</v>
      </c>
      <c r="M1705" s="72" t="str">
        <f>TEXT(Table157[[#This Row],[Billing_Date]],"YYYY")</f>
        <v>2025</v>
      </c>
      <c r="N1705" s="72" t="s">
        <v>37</v>
      </c>
      <c r="O1705" s="72">
        <f>IF(Table157[[#This Row],[Payment_Status]]="Paid",1,0)</f>
        <v>0</v>
      </c>
      <c r="P1705" s="72">
        <f>IF(Table157[[#This Row],[Payment_Status]]="Unpaid",1,0)</f>
        <v>0</v>
      </c>
      <c r="Q1705" s="72">
        <f>IF(Table157[[#This Row],[Payment_Status]]="Pending",1,0)</f>
        <v>1</v>
      </c>
      <c r="R1705" s="72" t="s">
        <v>29</v>
      </c>
      <c r="S1705" s="72" t="s">
        <v>39</v>
      </c>
      <c r="T1705" s="76" t="s">
        <v>31</v>
      </c>
    </row>
    <row r="1706" spans="5:20" x14ac:dyDescent="0.3">
      <c r="E1706" s="71" t="s">
        <v>3418</v>
      </c>
      <c r="F1706" s="72" t="s">
        <v>5700</v>
      </c>
      <c r="G1706" s="72" t="s">
        <v>7716</v>
      </c>
      <c r="H1706" s="72" t="s">
        <v>26</v>
      </c>
      <c r="I1706" s="72" t="s">
        <v>8027</v>
      </c>
      <c r="J1706" s="72" t="s">
        <v>8022</v>
      </c>
      <c r="K1706" s="72">
        <v>2058.6999999999998</v>
      </c>
      <c r="L1706" s="75">
        <v>45691</v>
      </c>
      <c r="M1706" s="72" t="str">
        <f>TEXT(Table157[[#This Row],[Billing_Date]],"YYYY")</f>
        <v>2025</v>
      </c>
      <c r="N1706" s="72" t="s">
        <v>28</v>
      </c>
      <c r="O1706" s="72">
        <f>IF(Table157[[#This Row],[Payment_Status]]="Paid",1,0)</f>
        <v>1</v>
      </c>
      <c r="P1706" s="72">
        <f>IF(Table157[[#This Row],[Payment_Status]]="Unpaid",1,0)</f>
        <v>0</v>
      </c>
      <c r="Q1706" s="72">
        <f>IF(Table157[[#This Row],[Payment_Status]]="Pending",1,0)</f>
        <v>0</v>
      </c>
      <c r="R1706" s="72" t="s">
        <v>50</v>
      </c>
      <c r="S1706" s="72" t="s">
        <v>39</v>
      </c>
      <c r="T1706" s="76" t="s">
        <v>45</v>
      </c>
    </row>
    <row r="1707" spans="5:20" x14ac:dyDescent="0.3">
      <c r="E1707" s="71" t="s">
        <v>3420</v>
      </c>
      <c r="F1707" s="72" t="s">
        <v>5701</v>
      </c>
      <c r="G1707" s="72" t="s">
        <v>7717</v>
      </c>
      <c r="H1707" s="72" t="s">
        <v>35</v>
      </c>
      <c r="I1707" s="72" t="s">
        <v>8027</v>
      </c>
      <c r="J1707" s="72" t="s">
        <v>8022</v>
      </c>
      <c r="K1707" s="72">
        <v>1693.89</v>
      </c>
      <c r="L1707" s="75">
        <v>45840</v>
      </c>
      <c r="M1707" s="72" t="str">
        <f>TEXT(Table157[[#This Row],[Billing_Date]],"YYYY")</f>
        <v>2025</v>
      </c>
      <c r="N1707" s="72" t="s">
        <v>28</v>
      </c>
      <c r="O1707" s="72">
        <f>IF(Table157[[#This Row],[Payment_Status]]="Paid",1,0)</f>
        <v>1</v>
      </c>
      <c r="P1707" s="72">
        <f>IF(Table157[[#This Row],[Payment_Status]]="Unpaid",1,0)</f>
        <v>0</v>
      </c>
      <c r="Q1707" s="72">
        <f>IF(Table157[[#This Row],[Payment_Status]]="Pending",1,0)</f>
        <v>0</v>
      </c>
      <c r="R1707" s="72" t="s">
        <v>38</v>
      </c>
      <c r="S1707" s="72" t="s">
        <v>39</v>
      </c>
      <c r="T1707" s="76" t="s">
        <v>45</v>
      </c>
    </row>
    <row r="1708" spans="5:20" x14ac:dyDescent="0.3">
      <c r="E1708" s="71" t="s">
        <v>3422</v>
      </c>
      <c r="F1708" s="72" t="s">
        <v>5702</v>
      </c>
      <c r="G1708" s="72" t="s">
        <v>7718</v>
      </c>
      <c r="H1708" s="72" t="s">
        <v>26</v>
      </c>
      <c r="I1708" s="72" t="s">
        <v>8031</v>
      </c>
      <c r="J1708" s="72" t="s">
        <v>8024</v>
      </c>
      <c r="K1708" s="72">
        <v>1944.06</v>
      </c>
      <c r="L1708" s="75">
        <v>45678</v>
      </c>
      <c r="M1708" s="72" t="str">
        <f>TEXT(Table157[[#This Row],[Billing_Date]],"YYYY")</f>
        <v>2025</v>
      </c>
      <c r="N1708" s="72" t="s">
        <v>49</v>
      </c>
      <c r="O1708" s="72">
        <f>IF(Table157[[#This Row],[Payment_Status]]="Paid",1,0)</f>
        <v>0</v>
      </c>
      <c r="P1708" s="72">
        <f>IF(Table157[[#This Row],[Payment_Status]]="Unpaid",1,0)</f>
        <v>1</v>
      </c>
      <c r="Q1708" s="72">
        <f>IF(Table157[[#This Row],[Payment_Status]]="Pending",1,0)</f>
        <v>0</v>
      </c>
      <c r="R1708" s="72" t="s">
        <v>38</v>
      </c>
      <c r="S1708" s="72" t="s">
        <v>39</v>
      </c>
      <c r="T1708" s="76" t="s">
        <v>31</v>
      </c>
    </row>
    <row r="1709" spans="5:20" x14ac:dyDescent="0.3">
      <c r="E1709" s="71" t="s">
        <v>3424</v>
      </c>
      <c r="F1709" s="72" t="s">
        <v>5703</v>
      </c>
      <c r="G1709" s="72" t="s">
        <v>7719</v>
      </c>
      <c r="H1709" s="72" t="s">
        <v>30</v>
      </c>
      <c r="I1709" s="72" t="s">
        <v>8030</v>
      </c>
      <c r="J1709" s="72" t="s">
        <v>8023</v>
      </c>
      <c r="K1709" s="72">
        <v>2087.27</v>
      </c>
      <c r="L1709" s="75">
        <v>45776</v>
      </c>
      <c r="M1709" s="72" t="str">
        <f>TEXT(Table157[[#This Row],[Billing_Date]],"YYYY")</f>
        <v>2025</v>
      </c>
      <c r="N1709" s="72" t="s">
        <v>37</v>
      </c>
      <c r="O1709" s="72">
        <f>IF(Table157[[#This Row],[Payment_Status]]="Paid",1,0)</f>
        <v>0</v>
      </c>
      <c r="P1709" s="72">
        <f>IF(Table157[[#This Row],[Payment_Status]]="Unpaid",1,0)</f>
        <v>0</v>
      </c>
      <c r="Q1709" s="72">
        <f>IF(Table157[[#This Row],[Payment_Status]]="Pending",1,0)</f>
        <v>1</v>
      </c>
      <c r="R1709" s="72" t="s">
        <v>43</v>
      </c>
      <c r="S1709" s="72" t="s">
        <v>39</v>
      </c>
      <c r="T1709" s="76" t="s">
        <v>31</v>
      </c>
    </row>
    <row r="1710" spans="5:20" x14ac:dyDescent="0.3">
      <c r="E1710" s="71" t="s">
        <v>1707</v>
      </c>
      <c r="F1710" s="72" t="s">
        <v>5704</v>
      </c>
      <c r="G1710" s="72" t="s">
        <v>7720</v>
      </c>
      <c r="H1710" s="72" t="s">
        <v>35</v>
      </c>
      <c r="I1710" s="72" t="s">
        <v>8027</v>
      </c>
      <c r="J1710" s="72" t="s">
        <v>8022</v>
      </c>
      <c r="K1710" s="72">
        <v>1020.56</v>
      </c>
      <c r="L1710" s="75">
        <v>45808</v>
      </c>
      <c r="M1710" s="72" t="str">
        <f>TEXT(Table157[[#This Row],[Billing_Date]],"YYYY")</f>
        <v>2025</v>
      </c>
      <c r="N1710" s="72" t="s">
        <v>28</v>
      </c>
      <c r="O1710" s="72">
        <f>IF(Table157[[#This Row],[Payment_Status]]="Paid",1,0)</f>
        <v>1</v>
      </c>
      <c r="P1710" s="72">
        <f>IF(Table157[[#This Row],[Payment_Status]]="Unpaid",1,0)</f>
        <v>0</v>
      </c>
      <c r="Q1710" s="72">
        <f>IF(Table157[[#This Row],[Payment_Status]]="Pending",1,0)</f>
        <v>0</v>
      </c>
      <c r="R1710" s="72" t="s">
        <v>29</v>
      </c>
      <c r="S1710" s="72" t="s">
        <v>44</v>
      </c>
      <c r="T1710" s="76" t="s">
        <v>31</v>
      </c>
    </row>
    <row r="1711" spans="5:20" x14ac:dyDescent="0.3">
      <c r="E1711" s="71" t="s">
        <v>3428</v>
      </c>
      <c r="F1711" s="72" t="s">
        <v>5367</v>
      </c>
      <c r="G1711" s="72" t="s">
        <v>7721</v>
      </c>
      <c r="H1711" s="72" t="s">
        <v>30</v>
      </c>
      <c r="I1711" s="72" t="s">
        <v>8030</v>
      </c>
      <c r="J1711" s="72" t="s">
        <v>8023</v>
      </c>
      <c r="K1711" s="72">
        <v>84.72</v>
      </c>
      <c r="L1711" s="75">
        <v>45790</v>
      </c>
      <c r="M1711" s="72" t="str">
        <f>TEXT(Table157[[#This Row],[Billing_Date]],"YYYY")</f>
        <v>2025</v>
      </c>
      <c r="N1711" s="72" t="s">
        <v>28</v>
      </c>
      <c r="O1711" s="72">
        <f>IF(Table157[[#This Row],[Payment_Status]]="Paid",1,0)</f>
        <v>1</v>
      </c>
      <c r="P1711" s="72">
        <f>IF(Table157[[#This Row],[Payment_Status]]="Unpaid",1,0)</f>
        <v>0</v>
      </c>
      <c r="Q1711" s="72">
        <f>IF(Table157[[#This Row],[Payment_Status]]="Pending",1,0)</f>
        <v>0</v>
      </c>
      <c r="R1711" s="72" t="s">
        <v>43</v>
      </c>
      <c r="S1711" s="72" t="s">
        <v>44</v>
      </c>
      <c r="T1711" s="76" t="s">
        <v>51</v>
      </c>
    </row>
    <row r="1712" spans="5:20" x14ac:dyDescent="0.3">
      <c r="E1712" s="71" t="s">
        <v>3430</v>
      </c>
      <c r="F1712" s="72" t="s">
        <v>5705</v>
      </c>
      <c r="G1712" s="72" t="s">
        <v>7722</v>
      </c>
      <c r="H1712" s="72" t="s">
        <v>26</v>
      </c>
      <c r="I1712" s="72" t="s">
        <v>8030</v>
      </c>
      <c r="J1712" s="72" t="s">
        <v>8023</v>
      </c>
      <c r="K1712" s="72">
        <v>3488.75</v>
      </c>
      <c r="L1712" s="75">
        <v>45820</v>
      </c>
      <c r="M1712" s="72" t="str">
        <f>TEXT(Table157[[#This Row],[Billing_Date]],"YYYY")</f>
        <v>2025</v>
      </c>
      <c r="N1712" s="72" t="s">
        <v>37</v>
      </c>
      <c r="O1712" s="72">
        <f>IF(Table157[[#This Row],[Payment_Status]]="Paid",1,0)</f>
        <v>0</v>
      </c>
      <c r="P1712" s="72">
        <f>IF(Table157[[#This Row],[Payment_Status]]="Unpaid",1,0)</f>
        <v>0</v>
      </c>
      <c r="Q1712" s="72">
        <f>IF(Table157[[#This Row],[Payment_Status]]="Pending",1,0)</f>
        <v>1</v>
      </c>
      <c r="R1712" s="72" t="s">
        <v>50</v>
      </c>
      <c r="S1712" s="72" t="s">
        <v>44</v>
      </c>
      <c r="T1712" s="76" t="s">
        <v>31</v>
      </c>
    </row>
    <row r="1713" spans="5:20" x14ac:dyDescent="0.3">
      <c r="E1713" s="71" t="s">
        <v>3432</v>
      </c>
      <c r="F1713" s="72" t="s">
        <v>5706</v>
      </c>
      <c r="G1713" s="72" t="s">
        <v>7723</v>
      </c>
      <c r="H1713" s="72" t="s">
        <v>35</v>
      </c>
      <c r="I1713" s="72" t="s">
        <v>8026</v>
      </c>
      <c r="J1713" s="72" t="s">
        <v>8021</v>
      </c>
      <c r="K1713" s="72">
        <v>1969.16</v>
      </c>
      <c r="L1713" s="75">
        <v>45619</v>
      </c>
      <c r="M1713" s="72" t="str">
        <f>TEXT(Table157[[#This Row],[Billing_Date]],"YYYY")</f>
        <v>2024</v>
      </c>
      <c r="N1713" s="72" t="s">
        <v>37</v>
      </c>
      <c r="O1713" s="72">
        <f>IF(Table157[[#This Row],[Payment_Status]]="Paid",1,0)</f>
        <v>0</v>
      </c>
      <c r="P1713" s="72">
        <f>IF(Table157[[#This Row],[Payment_Status]]="Unpaid",1,0)</f>
        <v>0</v>
      </c>
      <c r="Q1713" s="72">
        <f>IF(Table157[[#This Row],[Payment_Status]]="Pending",1,0)</f>
        <v>1</v>
      </c>
      <c r="R1713" s="72" t="s">
        <v>29</v>
      </c>
      <c r="S1713" s="72" t="s">
        <v>44</v>
      </c>
      <c r="T1713" s="76" t="s">
        <v>45</v>
      </c>
    </row>
    <row r="1714" spans="5:20" x14ac:dyDescent="0.3">
      <c r="E1714" s="71" t="s">
        <v>3434</v>
      </c>
      <c r="F1714" s="72" t="s">
        <v>5707</v>
      </c>
      <c r="G1714" s="72" t="s">
        <v>7724</v>
      </c>
      <c r="H1714" s="72" t="s">
        <v>30</v>
      </c>
      <c r="I1714" s="72" t="s">
        <v>8031</v>
      </c>
      <c r="J1714" s="72" t="s">
        <v>8024</v>
      </c>
      <c r="K1714" s="72">
        <v>193.27</v>
      </c>
      <c r="L1714" s="75">
        <v>45852</v>
      </c>
      <c r="M1714" s="72" t="str">
        <f>TEXT(Table157[[#This Row],[Billing_Date]],"YYYY")</f>
        <v>2025</v>
      </c>
      <c r="N1714" s="72" t="s">
        <v>49</v>
      </c>
      <c r="O1714" s="72">
        <f>IF(Table157[[#This Row],[Payment_Status]]="Paid",1,0)</f>
        <v>0</v>
      </c>
      <c r="P1714" s="72">
        <f>IF(Table157[[#This Row],[Payment_Status]]="Unpaid",1,0)</f>
        <v>1</v>
      </c>
      <c r="Q1714" s="72">
        <f>IF(Table157[[#This Row],[Payment_Status]]="Pending",1,0)</f>
        <v>0</v>
      </c>
      <c r="R1714" s="72" t="s">
        <v>29</v>
      </c>
      <c r="S1714" s="72" t="s">
        <v>39</v>
      </c>
      <c r="T1714" s="76" t="s">
        <v>85</v>
      </c>
    </row>
    <row r="1715" spans="5:20" x14ac:dyDescent="0.3">
      <c r="E1715" s="71" t="s">
        <v>3436</v>
      </c>
      <c r="F1715" s="72" t="s">
        <v>5708</v>
      </c>
      <c r="G1715" s="72" t="s">
        <v>7725</v>
      </c>
      <c r="H1715" s="72" t="s">
        <v>26</v>
      </c>
      <c r="I1715" s="72" t="s">
        <v>8030</v>
      </c>
      <c r="J1715" s="72" t="s">
        <v>8023</v>
      </c>
      <c r="K1715" s="72">
        <v>1041.99</v>
      </c>
      <c r="L1715" s="75">
        <v>45693</v>
      </c>
      <c r="M1715" s="72" t="str">
        <f>TEXT(Table157[[#This Row],[Billing_Date]],"YYYY")</f>
        <v>2025</v>
      </c>
      <c r="N1715" s="72" t="s">
        <v>37</v>
      </c>
      <c r="O1715" s="72">
        <f>IF(Table157[[#This Row],[Payment_Status]]="Paid",1,0)</f>
        <v>0</v>
      </c>
      <c r="P1715" s="72">
        <f>IF(Table157[[#This Row],[Payment_Status]]="Unpaid",1,0)</f>
        <v>0</v>
      </c>
      <c r="Q1715" s="72">
        <f>IF(Table157[[#This Row],[Payment_Status]]="Pending",1,0)</f>
        <v>1</v>
      </c>
      <c r="R1715" s="72" t="s">
        <v>58</v>
      </c>
      <c r="S1715" s="72" t="s">
        <v>44</v>
      </c>
      <c r="T1715" s="76" t="s">
        <v>51</v>
      </c>
    </row>
    <row r="1716" spans="5:20" x14ac:dyDescent="0.3">
      <c r="E1716" s="71" t="s">
        <v>3438</v>
      </c>
      <c r="F1716" s="72" t="s">
        <v>5709</v>
      </c>
      <c r="G1716" s="72" t="s">
        <v>7726</v>
      </c>
      <c r="H1716" s="72" t="s">
        <v>26</v>
      </c>
      <c r="I1716" s="72" t="s">
        <v>8031</v>
      </c>
      <c r="J1716" s="72" t="s">
        <v>8024</v>
      </c>
      <c r="K1716" s="72">
        <v>2201.7600000000002</v>
      </c>
      <c r="L1716" s="75">
        <v>45567</v>
      </c>
      <c r="M1716" s="72" t="str">
        <f>TEXT(Table157[[#This Row],[Billing_Date]],"YYYY")</f>
        <v>2024</v>
      </c>
      <c r="N1716" s="72" t="s">
        <v>28</v>
      </c>
      <c r="O1716" s="72">
        <f>IF(Table157[[#This Row],[Payment_Status]]="Paid",1,0)</f>
        <v>1</v>
      </c>
      <c r="P1716" s="72">
        <f>IF(Table157[[#This Row],[Payment_Status]]="Unpaid",1,0)</f>
        <v>0</v>
      </c>
      <c r="Q1716" s="72">
        <f>IF(Table157[[#This Row],[Payment_Status]]="Pending",1,0)</f>
        <v>0</v>
      </c>
      <c r="R1716" s="72" t="s">
        <v>29</v>
      </c>
      <c r="S1716" s="72" t="s">
        <v>39</v>
      </c>
      <c r="T1716" s="76" t="s">
        <v>51</v>
      </c>
    </row>
    <row r="1717" spans="5:20" x14ac:dyDescent="0.3">
      <c r="E1717" s="71" t="s">
        <v>3440</v>
      </c>
      <c r="F1717" s="72" t="s">
        <v>5710</v>
      </c>
      <c r="G1717" s="72" t="s">
        <v>7727</v>
      </c>
      <c r="H1717" s="72" t="s">
        <v>26</v>
      </c>
      <c r="I1717" s="72" t="s">
        <v>8026</v>
      </c>
      <c r="J1717" s="72" t="s">
        <v>8021</v>
      </c>
      <c r="K1717" s="72">
        <v>3506.32</v>
      </c>
      <c r="L1717" s="75">
        <v>45851</v>
      </c>
      <c r="M1717" s="72" t="str">
        <f>TEXT(Table157[[#This Row],[Billing_Date]],"YYYY")</f>
        <v>2025</v>
      </c>
      <c r="N1717" s="72" t="s">
        <v>37</v>
      </c>
      <c r="O1717" s="72">
        <f>IF(Table157[[#This Row],[Payment_Status]]="Paid",1,0)</f>
        <v>0</v>
      </c>
      <c r="P1717" s="72">
        <f>IF(Table157[[#This Row],[Payment_Status]]="Unpaid",1,0)</f>
        <v>0</v>
      </c>
      <c r="Q1717" s="72">
        <f>IF(Table157[[#This Row],[Payment_Status]]="Pending",1,0)</f>
        <v>1</v>
      </c>
      <c r="R1717" s="72" t="s">
        <v>58</v>
      </c>
      <c r="S1717" s="72" t="s">
        <v>39</v>
      </c>
      <c r="T1717" s="76" t="s">
        <v>45</v>
      </c>
    </row>
    <row r="1718" spans="5:20" x14ac:dyDescent="0.3">
      <c r="E1718" s="71" t="s">
        <v>3442</v>
      </c>
      <c r="F1718" s="72" t="s">
        <v>5711</v>
      </c>
      <c r="G1718" s="72" t="s">
        <v>7728</v>
      </c>
      <c r="H1718" s="72" t="s">
        <v>35</v>
      </c>
      <c r="I1718" s="72" t="s">
        <v>8031</v>
      </c>
      <c r="J1718" s="72" t="s">
        <v>8024</v>
      </c>
      <c r="K1718" s="72">
        <v>2040.88</v>
      </c>
      <c r="L1718" s="75">
        <v>45853</v>
      </c>
      <c r="M1718" s="72" t="str">
        <f>TEXT(Table157[[#This Row],[Billing_Date]],"YYYY")</f>
        <v>2025</v>
      </c>
      <c r="N1718" s="72" t="s">
        <v>37</v>
      </c>
      <c r="O1718" s="72">
        <f>IF(Table157[[#This Row],[Payment_Status]]="Paid",1,0)</f>
        <v>0</v>
      </c>
      <c r="P1718" s="72">
        <f>IF(Table157[[#This Row],[Payment_Status]]="Unpaid",1,0)</f>
        <v>0</v>
      </c>
      <c r="Q1718" s="72">
        <f>IF(Table157[[#This Row],[Payment_Status]]="Pending",1,0)</f>
        <v>1</v>
      </c>
      <c r="R1718" s="72" t="s">
        <v>29</v>
      </c>
      <c r="S1718" s="72" t="s">
        <v>44</v>
      </c>
      <c r="T1718" s="76" t="s">
        <v>45</v>
      </c>
    </row>
    <row r="1719" spans="5:20" x14ac:dyDescent="0.3">
      <c r="E1719" s="71" t="s">
        <v>3444</v>
      </c>
      <c r="F1719" s="72" t="s">
        <v>5712</v>
      </c>
      <c r="G1719" s="72" t="s">
        <v>7729</v>
      </c>
      <c r="H1719" s="72" t="s">
        <v>30</v>
      </c>
      <c r="I1719" s="72" t="s">
        <v>8028</v>
      </c>
      <c r="J1719" s="72" t="s">
        <v>8022</v>
      </c>
      <c r="K1719" s="72">
        <v>1589.34</v>
      </c>
      <c r="L1719" s="75">
        <v>45722</v>
      </c>
      <c r="M1719" s="72" t="str">
        <f>TEXT(Table157[[#This Row],[Billing_Date]],"YYYY")</f>
        <v>2025</v>
      </c>
      <c r="N1719" s="72" t="s">
        <v>28</v>
      </c>
      <c r="O1719" s="72">
        <f>IF(Table157[[#This Row],[Payment_Status]]="Paid",1,0)</f>
        <v>1</v>
      </c>
      <c r="P1719" s="72">
        <f>IF(Table157[[#This Row],[Payment_Status]]="Unpaid",1,0)</f>
        <v>0</v>
      </c>
      <c r="Q1719" s="72">
        <f>IF(Table157[[#This Row],[Payment_Status]]="Pending",1,0)</f>
        <v>0</v>
      </c>
      <c r="R1719" s="72" t="s">
        <v>50</v>
      </c>
      <c r="S1719" s="72" t="s">
        <v>44</v>
      </c>
      <c r="T1719" s="76" t="s">
        <v>45</v>
      </c>
    </row>
    <row r="1720" spans="5:20" x14ac:dyDescent="0.3">
      <c r="E1720" s="71" t="s">
        <v>2624</v>
      </c>
      <c r="F1720" s="72" t="s">
        <v>5713</v>
      </c>
      <c r="G1720" s="72" t="s">
        <v>7730</v>
      </c>
      <c r="H1720" s="72" t="s">
        <v>30</v>
      </c>
      <c r="I1720" s="72" t="s">
        <v>8030</v>
      </c>
      <c r="J1720" s="72" t="s">
        <v>8023</v>
      </c>
      <c r="K1720" s="72">
        <v>878.97</v>
      </c>
      <c r="L1720" s="75">
        <v>45785</v>
      </c>
      <c r="M1720" s="72" t="str">
        <f>TEXT(Table157[[#This Row],[Billing_Date]],"YYYY")</f>
        <v>2025</v>
      </c>
      <c r="N1720" s="72" t="s">
        <v>49</v>
      </c>
      <c r="O1720" s="72">
        <f>IF(Table157[[#This Row],[Payment_Status]]="Paid",1,0)</f>
        <v>0</v>
      </c>
      <c r="P1720" s="72">
        <f>IF(Table157[[#This Row],[Payment_Status]]="Unpaid",1,0)</f>
        <v>1</v>
      </c>
      <c r="Q1720" s="72">
        <f>IF(Table157[[#This Row],[Payment_Status]]="Pending",1,0)</f>
        <v>0</v>
      </c>
      <c r="R1720" s="72" t="s">
        <v>58</v>
      </c>
      <c r="S1720" s="72" t="s">
        <v>44</v>
      </c>
      <c r="T1720" s="76" t="s">
        <v>31</v>
      </c>
    </row>
    <row r="1721" spans="5:20" x14ac:dyDescent="0.3">
      <c r="E1721" s="71" t="s">
        <v>3448</v>
      </c>
      <c r="F1721" s="72" t="s">
        <v>5714</v>
      </c>
      <c r="G1721" s="72" t="s">
        <v>7731</v>
      </c>
      <c r="H1721" s="72" t="s">
        <v>30</v>
      </c>
      <c r="I1721" s="72" t="s">
        <v>8031</v>
      </c>
      <c r="J1721" s="72" t="s">
        <v>8024</v>
      </c>
      <c r="K1721" s="72">
        <v>1230.05</v>
      </c>
      <c r="L1721" s="75">
        <v>45799</v>
      </c>
      <c r="M1721" s="72" t="str">
        <f>TEXT(Table157[[#This Row],[Billing_Date]],"YYYY")</f>
        <v>2025</v>
      </c>
      <c r="N1721" s="72" t="s">
        <v>28</v>
      </c>
      <c r="O1721" s="72">
        <f>IF(Table157[[#This Row],[Payment_Status]]="Paid",1,0)</f>
        <v>1</v>
      </c>
      <c r="P1721" s="72">
        <f>IF(Table157[[#This Row],[Payment_Status]]="Unpaid",1,0)</f>
        <v>0</v>
      </c>
      <c r="Q1721" s="72">
        <f>IF(Table157[[#This Row],[Payment_Status]]="Pending",1,0)</f>
        <v>0</v>
      </c>
      <c r="R1721" s="72" t="s">
        <v>38</v>
      </c>
      <c r="S1721" s="72" t="s">
        <v>30</v>
      </c>
      <c r="T1721" s="76" t="s">
        <v>45</v>
      </c>
    </row>
    <row r="1722" spans="5:20" x14ac:dyDescent="0.3">
      <c r="E1722" s="71" t="s">
        <v>196</v>
      </c>
      <c r="F1722" s="72" t="s">
        <v>5715</v>
      </c>
      <c r="G1722" s="72" t="s">
        <v>7732</v>
      </c>
      <c r="H1722" s="72" t="s">
        <v>26</v>
      </c>
      <c r="I1722" s="72" t="s">
        <v>8025</v>
      </c>
      <c r="J1722" s="72" t="s">
        <v>8020</v>
      </c>
      <c r="K1722" s="72">
        <v>649.34</v>
      </c>
      <c r="L1722" s="75">
        <v>45849</v>
      </c>
      <c r="M1722" s="72" t="str">
        <f>TEXT(Table157[[#This Row],[Billing_Date]],"YYYY")</f>
        <v>2025</v>
      </c>
      <c r="N1722" s="72" t="s">
        <v>49</v>
      </c>
      <c r="O1722" s="72">
        <f>IF(Table157[[#This Row],[Payment_Status]]="Paid",1,0)</f>
        <v>0</v>
      </c>
      <c r="P1722" s="72">
        <f>IF(Table157[[#This Row],[Payment_Status]]="Unpaid",1,0)</f>
        <v>1</v>
      </c>
      <c r="Q1722" s="72">
        <f>IF(Table157[[#This Row],[Payment_Status]]="Pending",1,0)</f>
        <v>0</v>
      </c>
      <c r="R1722" s="72" t="s">
        <v>50</v>
      </c>
      <c r="S1722" s="72" t="s">
        <v>44</v>
      </c>
      <c r="T1722" s="76" t="s">
        <v>63</v>
      </c>
    </row>
    <row r="1723" spans="5:20" x14ac:dyDescent="0.3">
      <c r="E1723" s="71" t="s">
        <v>3452</v>
      </c>
      <c r="F1723" s="72" t="s">
        <v>5716</v>
      </c>
      <c r="G1723" s="72" t="s">
        <v>7733</v>
      </c>
      <c r="H1723" s="72" t="s">
        <v>30</v>
      </c>
      <c r="I1723" s="72" t="s">
        <v>8031</v>
      </c>
      <c r="J1723" s="72" t="s">
        <v>8024</v>
      </c>
      <c r="K1723" s="72">
        <v>1956.81</v>
      </c>
      <c r="L1723" s="75">
        <v>45619</v>
      </c>
      <c r="M1723" s="72" t="str">
        <f>TEXT(Table157[[#This Row],[Billing_Date]],"YYYY")</f>
        <v>2024</v>
      </c>
      <c r="N1723" s="72" t="s">
        <v>28</v>
      </c>
      <c r="O1723" s="72">
        <f>IF(Table157[[#This Row],[Payment_Status]]="Paid",1,0)</f>
        <v>1</v>
      </c>
      <c r="P1723" s="72">
        <f>IF(Table157[[#This Row],[Payment_Status]]="Unpaid",1,0)</f>
        <v>0</v>
      </c>
      <c r="Q1723" s="72">
        <f>IF(Table157[[#This Row],[Payment_Status]]="Pending",1,0)</f>
        <v>0</v>
      </c>
      <c r="R1723" s="72" t="s">
        <v>50</v>
      </c>
      <c r="S1723" s="72" t="s">
        <v>44</v>
      </c>
      <c r="T1723" s="76" t="s">
        <v>63</v>
      </c>
    </row>
    <row r="1724" spans="5:20" x14ac:dyDescent="0.3">
      <c r="E1724" s="71" t="s">
        <v>3454</v>
      </c>
      <c r="F1724" s="72" t="s">
        <v>5717</v>
      </c>
      <c r="G1724" s="72" t="s">
        <v>7734</v>
      </c>
      <c r="H1724" s="72" t="s">
        <v>26</v>
      </c>
      <c r="I1724" s="72" t="s">
        <v>8030</v>
      </c>
      <c r="J1724" s="72" t="s">
        <v>8023</v>
      </c>
      <c r="K1724" s="72">
        <v>2718.79</v>
      </c>
      <c r="L1724" s="75">
        <v>45787</v>
      </c>
      <c r="M1724" s="72" t="str">
        <f>TEXT(Table157[[#This Row],[Billing_Date]],"YYYY")</f>
        <v>2025</v>
      </c>
      <c r="N1724" s="72" t="s">
        <v>37</v>
      </c>
      <c r="O1724" s="72">
        <f>IF(Table157[[#This Row],[Payment_Status]]="Paid",1,0)</f>
        <v>0</v>
      </c>
      <c r="P1724" s="72">
        <f>IF(Table157[[#This Row],[Payment_Status]]="Unpaid",1,0)</f>
        <v>0</v>
      </c>
      <c r="Q1724" s="72">
        <f>IF(Table157[[#This Row],[Payment_Status]]="Pending",1,0)</f>
        <v>1</v>
      </c>
      <c r="R1724" s="72" t="s">
        <v>38</v>
      </c>
      <c r="S1724" s="72" t="s">
        <v>44</v>
      </c>
      <c r="T1724" s="76" t="s">
        <v>45</v>
      </c>
    </row>
    <row r="1725" spans="5:20" x14ac:dyDescent="0.3">
      <c r="E1725" s="71" t="s">
        <v>3456</v>
      </c>
      <c r="F1725" s="72" t="s">
        <v>5718</v>
      </c>
      <c r="G1725" s="72" t="s">
        <v>7735</v>
      </c>
      <c r="H1725" s="72" t="s">
        <v>30</v>
      </c>
      <c r="I1725" s="72" t="s">
        <v>8026</v>
      </c>
      <c r="J1725" s="72" t="s">
        <v>8021</v>
      </c>
      <c r="K1725" s="72">
        <v>2022.9</v>
      </c>
      <c r="L1725" s="75">
        <v>45604</v>
      </c>
      <c r="M1725" s="72" t="str">
        <f>TEXT(Table157[[#This Row],[Billing_Date]],"YYYY")</f>
        <v>2024</v>
      </c>
      <c r="N1725" s="72" t="s">
        <v>49</v>
      </c>
      <c r="O1725" s="72">
        <f>IF(Table157[[#This Row],[Payment_Status]]="Paid",1,0)</f>
        <v>0</v>
      </c>
      <c r="P1725" s="72">
        <f>IF(Table157[[#This Row],[Payment_Status]]="Unpaid",1,0)</f>
        <v>1</v>
      </c>
      <c r="Q1725" s="72">
        <f>IF(Table157[[#This Row],[Payment_Status]]="Pending",1,0)</f>
        <v>0</v>
      </c>
      <c r="R1725" s="72" t="s">
        <v>38</v>
      </c>
      <c r="S1725" s="72" t="s">
        <v>30</v>
      </c>
      <c r="T1725" s="76" t="s">
        <v>85</v>
      </c>
    </row>
    <row r="1726" spans="5:20" x14ac:dyDescent="0.3">
      <c r="E1726" s="71" t="s">
        <v>3458</v>
      </c>
      <c r="F1726" s="72" t="s">
        <v>5719</v>
      </c>
      <c r="G1726" s="72" t="s">
        <v>7736</v>
      </c>
      <c r="H1726" s="72" t="s">
        <v>30</v>
      </c>
      <c r="I1726" s="72" t="s">
        <v>8026</v>
      </c>
      <c r="J1726" s="72" t="s">
        <v>8021</v>
      </c>
      <c r="K1726" s="72">
        <v>1244.3499999999999</v>
      </c>
      <c r="L1726" s="75">
        <v>45822</v>
      </c>
      <c r="M1726" s="72" t="str">
        <f>TEXT(Table157[[#This Row],[Billing_Date]],"YYYY")</f>
        <v>2025</v>
      </c>
      <c r="N1726" s="72" t="s">
        <v>49</v>
      </c>
      <c r="O1726" s="72">
        <f>IF(Table157[[#This Row],[Payment_Status]]="Paid",1,0)</f>
        <v>0</v>
      </c>
      <c r="P1726" s="72">
        <f>IF(Table157[[#This Row],[Payment_Status]]="Unpaid",1,0)</f>
        <v>1</v>
      </c>
      <c r="Q1726" s="72">
        <f>IF(Table157[[#This Row],[Payment_Status]]="Pending",1,0)</f>
        <v>0</v>
      </c>
      <c r="R1726" s="72" t="s">
        <v>29</v>
      </c>
      <c r="S1726" s="72" t="s">
        <v>39</v>
      </c>
      <c r="T1726" s="76" t="s">
        <v>63</v>
      </c>
    </row>
    <row r="1727" spans="5:20" x14ac:dyDescent="0.3">
      <c r="E1727" s="71" t="s">
        <v>3460</v>
      </c>
      <c r="F1727" s="72" t="s">
        <v>5720</v>
      </c>
      <c r="G1727" s="72" t="s">
        <v>7737</v>
      </c>
      <c r="H1727" s="72" t="s">
        <v>35</v>
      </c>
      <c r="I1727" s="72" t="s">
        <v>8030</v>
      </c>
      <c r="J1727" s="72" t="s">
        <v>8023</v>
      </c>
      <c r="K1727" s="72">
        <v>252.43</v>
      </c>
      <c r="L1727" s="75">
        <v>45595</v>
      </c>
      <c r="M1727" s="72" t="str">
        <f>TEXT(Table157[[#This Row],[Billing_Date]],"YYYY")</f>
        <v>2024</v>
      </c>
      <c r="N1727" s="72" t="s">
        <v>37</v>
      </c>
      <c r="O1727" s="72">
        <f>IF(Table157[[#This Row],[Payment_Status]]="Paid",1,0)</f>
        <v>0</v>
      </c>
      <c r="P1727" s="72">
        <f>IF(Table157[[#This Row],[Payment_Status]]="Unpaid",1,0)</f>
        <v>0</v>
      </c>
      <c r="Q1727" s="72">
        <f>IF(Table157[[#This Row],[Payment_Status]]="Pending",1,0)</f>
        <v>1</v>
      </c>
      <c r="R1727" s="72" t="s">
        <v>50</v>
      </c>
      <c r="S1727" s="72" t="s">
        <v>30</v>
      </c>
      <c r="T1727" s="76" t="s">
        <v>31</v>
      </c>
    </row>
    <row r="1728" spans="5:20" x14ac:dyDescent="0.3">
      <c r="E1728" s="71" t="s">
        <v>1250</v>
      </c>
      <c r="F1728" s="72" t="s">
        <v>5721</v>
      </c>
      <c r="G1728" s="72" t="s">
        <v>7738</v>
      </c>
      <c r="H1728" s="72" t="s">
        <v>30</v>
      </c>
      <c r="I1728" s="72" t="s">
        <v>8028</v>
      </c>
      <c r="J1728" s="72" t="s">
        <v>8022</v>
      </c>
      <c r="K1728" s="72">
        <v>2210.69</v>
      </c>
      <c r="L1728" s="75">
        <v>45749</v>
      </c>
      <c r="M1728" s="72" t="str">
        <f>TEXT(Table157[[#This Row],[Billing_Date]],"YYYY")</f>
        <v>2025</v>
      </c>
      <c r="N1728" s="72" t="s">
        <v>49</v>
      </c>
      <c r="O1728" s="72">
        <f>IF(Table157[[#This Row],[Payment_Status]]="Paid",1,0)</f>
        <v>0</v>
      </c>
      <c r="P1728" s="72">
        <f>IF(Table157[[#This Row],[Payment_Status]]="Unpaid",1,0)</f>
        <v>1</v>
      </c>
      <c r="Q1728" s="72">
        <f>IF(Table157[[#This Row],[Payment_Status]]="Pending",1,0)</f>
        <v>0</v>
      </c>
      <c r="R1728" s="72" t="s">
        <v>43</v>
      </c>
      <c r="S1728" s="72" t="s">
        <v>30</v>
      </c>
      <c r="T1728" s="76" t="s">
        <v>63</v>
      </c>
    </row>
    <row r="1729" spans="5:20" x14ac:dyDescent="0.3">
      <c r="E1729" s="71" t="s">
        <v>624</v>
      </c>
      <c r="F1729" s="72" t="s">
        <v>5722</v>
      </c>
      <c r="G1729" s="72" t="s">
        <v>7739</v>
      </c>
      <c r="H1729" s="72" t="s">
        <v>30</v>
      </c>
      <c r="I1729" s="72" t="s">
        <v>8027</v>
      </c>
      <c r="J1729" s="72" t="s">
        <v>8022</v>
      </c>
      <c r="K1729" s="72">
        <v>1870.28</v>
      </c>
      <c r="L1729" s="75">
        <v>45850</v>
      </c>
      <c r="M1729" s="72" t="str">
        <f>TEXT(Table157[[#This Row],[Billing_Date]],"YYYY")</f>
        <v>2025</v>
      </c>
      <c r="N1729" s="72" t="s">
        <v>49</v>
      </c>
      <c r="O1729" s="72">
        <f>IF(Table157[[#This Row],[Payment_Status]]="Paid",1,0)</f>
        <v>0</v>
      </c>
      <c r="P1729" s="72">
        <f>IF(Table157[[#This Row],[Payment_Status]]="Unpaid",1,0)</f>
        <v>1</v>
      </c>
      <c r="Q1729" s="72">
        <f>IF(Table157[[#This Row],[Payment_Status]]="Pending",1,0)</f>
        <v>0</v>
      </c>
      <c r="R1729" s="72" t="s">
        <v>58</v>
      </c>
      <c r="S1729" s="72" t="s">
        <v>39</v>
      </c>
      <c r="T1729" s="76" t="s">
        <v>51</v>
      </c>
    </row>
    <row r="1730" spans="5:20" x14ac:dyDescent="0.3">
      <c r="E1730" s="71" t="s">
        <v>3466</v>
      </c>
      <c r="F1730" s="72" t="s">
        <v>5723</v>
      </c>
      <c r="G1730" s="72" t="s">
        <v>7740</v>
      </c>
      <c r="H1730" s="72" t="s">
        <v>30</v>
      </c>
      <c r="I1730" s="72" t="s">
        <v>8026</v>
      </c>
      <c r="J1730" s="72" t="s">
        <v>8021</v>
      </c>
      <c r="K1730" s="72">
        <v>906.1</v>
      </c>
      <c r="L1730" s="75">
        <v>45773</v>
      </c>
      <c r="M1730" s="72" t="str">
        <f>TEXT(Table157[[#This Row],[Billing_Date]],"YYYY")</f>
        <v>2025</v>
      </c>
      <c r="N1730" s="72" t="s">
        <v>28</v>
      </c>
      <c r="O1730" s="72">
        <f>IF(Table157[[#This Row],[Payment_Status]]="Paid",1,0)</f>
        <v>1</v>
      </c>
      <c r="P1730" s="72">
        <f>IF(Table157[[#This Row],[Payment_Status]]="Unpaid",1,0)</f>
        <v>0</v>
      </c>
      <c r="Q1730" s="72">
        <f>IF(Table157[[#This Row],[Payment_Status]]="Pending",1,0)</f>
        <v>0</v>
      </c>
      <c r="R1730" s="72" t="s">
        <v>38</v>
      </c>
      <c r="S1730" s="72" t="s">
        <v>44</v>
      </c>
      <c r="T1730" s="76" t="s">
        <v>51</v>
      </c>
    </row>
    <row r="1731" spans="5:20" x14ac:dyDescent="0.3">
      <c r="E1731" s="71" t="s">
        <v>3468</v>
      </c>
      <c r="F1731" s="72" t="s">
        <v>5724</v>
      </c>
      <c r="G1731" s="72" t="s">
        <v>7741</v>
      </c>
      <c r="H1731" s="72" t="s">
        <v>30</v>
      </c>
      <c r="I1731" s="72" t="s">
        <v>8026</v>
      </c>
      <c r="J1731" s="72" t="s">
        <v>8021</v>
      </c>
      <c r="K1731" s="72">
        <v>2099.2199999999998</v>
      </c>
      <c r="L1731" s="75">
        <v>45794</v>
      </c>
      <c r="M1731" s="72" t="str">
        <f>TEXT(Table157[[#This Row],[Billing_Date]],"YYYY")</f>
        <v>2025</v>
      </c>
      <c r="N1731" s="72" t="s">
        <v>49</v>
      </c>
      <c r="O1731" s="72">
        <f>IF(Table157[[#This Row],[Payment_Status]]="Paid",1,0)</f>
        <v>0</v>
      </c>
      <c r="P1731" s="72">
        <f>IF(Table157[[#This Row],[Payment_Status]]="Unpaid",1,0)</f>
        <v>1</v>
      </c>
      <c r="Q1731" s="72">
        <f>IF(Table157[[#This Row],[Payment_Status]]="Pending",1,0)</f>
        <v>0</v>
      </c>
      <c r="R1731" s="72" t="s">
        <v>38</v>
      </c>
      <c r="S1731" s="72" t="s">
        <v>30</v>
      </c>
      <c r="T1731" s="76" t="s">
        <v>45</v>
      </c>
    </row>
    <row r="1732" spans="5:20" x14ac:dyDescent="0.3">
      <c r="E1732" s="71" t="s">
        <v>3470</v>
      </c>
      <c r="F1732" s="72" t="s">
        <v>5725</v>
      </c>
      <c r="G1732" s="72" t="s">
        <v>7742</v>
      </c>
      <c r="H1732" s="72" t="s">
        <v>26</v>
      </c>
      <c r="I1732" s="72" t="s">
        <v>8030</v>
      </c>
      <c r="J1732" s="72" t="s">
        <v>8023</v>
      </c>
      <c r="K1732" s="72">
        <v>1362.19</v>
      </c>
      <c r="L1732" s="75">
        <v>45751</v>
      </c>
      <c r="M1732" s="72" t="str">
        <f>TEXT(Table157[[#This Row],[Billing_Date]],"YYYY")</f>
        <v>2025</v>
      </c>
      <c r="N1732" s="72" t="s">
        <v>28</v>
      </c>
      <c r="O1732" s="72">
        <f>IF(Table157[[#This Row],[Payment_Status]]="Paid",1,0)</f>
        <v>1</v>
      </c>
      <c r="P1732" s="72">
        <f>IF(Table157[[#This Row],[Payment_Status]]="Unpaid",1,0)</f>
        <v>0</v>
      </c>
      <c r="Q1732" s="72">
        <f>IF(Table157[[#This Row],[Payment_Status]]="Pending",1,0)</f>
        <v>0</v>
      </c>
      <c r="R1732" s="72" t="s">
        <v>43</v>
      </c>
      <c r="S1732" s="72" t="s">
        <v>30</v>
      </c>
      <c r="T1732" s="76" t="s">
        <v>63</v>
      </c>
    </row>
    <row r="1733" spans="5:20" x14ac:dyDescent="0.3">
      <c r="E1733" s="71" t="s">
        <v>3472</v>
      </c>
      <c r="F1733" s="72" t="s">
        <v>5726</v>
      </c>
      <c r="G1733" s="72" t="s">
        <v>7743</v>
      </c>
      <c r="H1733" s="72" t="s">
        <v>35</v>
      </c>
      <c r="I1733" s="72" t="s">
        <v>8027</v>
      </c>
      <c r="J1733" s="72" t="s">
        <v>8022</v>
      </c>
      <c r="K1733" s="72">
        <v>2511.94</v>
      </c>
      <c r="L1733" s="75">
        <v>45769</v>
      </c>
      <c r="M1733" s="72" t="str">
        <f>TEXT(Table157[[#This Row],[Billing_Date]],"YYYY")</f>
        <v>2025</v>
      </c>
      <c r="N1733" s="72" t="s">
        <v>49</v>
      </c>
      <c r="O1733" s="72">
        <f>IF(Table157[[#This Row],[Payment_Status]]="Paid",1,0)</f>
        <v>0</v>
      </c>
      <c r="P1733" s="72">
        <f>IF(Table157[[#This Row],[Payment_Status]]="Unpaid",1,0)</f>
        <v>1</v>
      </c>
      <c r="Q1733" s="72">
        <f>IF(Table157[[#This Row],[Payment_Status]]="Pending",1,0)</f>
        <v>0</v>
      </c>
      <c r="R1733" s="72" t="s">
        <v>58</v>
      </c>
      <c r="S1733" s="72" t="s">
        <v>44</v>
      </c>
      <c r="T1733" s="76" t="s">
        <v>31</v>
      </c>
    </row>
    <row r="1734" spans="5:20" x14ac:dyDescent="0.3">
      <c r="E1734" s="71" t="s">
        <v>3474</v>
      </c>
      <c r="F1734" s="72" t="s">
        <v>5727</v>
      </c>
      <c r="G1734" s="72" t="s">
        <v>7744</v>
      </c>
      <c r="H1734" s="72" t="s">
        <v>26</v>
      </c>
      <c r="I1734" s="72" t="s">
        <v>8026</v>
      </c>
      <c r="J1734" s="72" t="s">
        <v>8021</v>
      </c>
      <c r="K1734" s="72">
        <v>3164.4</v>
      </c>
      <c r="L1734" s="75">
        <v>45718</v>
      </c>
      <c r="M1734" s="72" t="str">
        <f>TEXT(Table157[[#This Row],[Billing_Date]],"YYYY")</f>
        <v>2025</v>
      </c>
      <c r="N1734" s="72" t="s">
        <v>37</v>
      </c>
      <c r="O1734" s="72">
        <f>IF(Table157[[#This Row],[Payment_Status]]="Paid",1,0)</f>
        <v>0</v>
      </c>
      <c r="P1734" s="72">
        <f>IF(Table157[[#This Row],[Payment_Status]]="Unpaid",1,0)</f>
        <v>0</v>
      </c>
      <c r="Q1734" s="72">
        <f>IF(Table157[[#This Row],[Payment_Status]]="Pending",1,0)</f>
        <v>1</v>
      </c>
      <c r="R1734" s="72" t="s">
        <v>38</v>
      </c>
      <c r="S1734" s="72" t="s">
        <v>39</v>
      </c>
      <c r="T1734" s="76" t="s">
        <v>51</v>
      </c>
    </row>
    <row r="1735" spans="5:20" x14ac:dyDescent="0.3">
      <c r="E1735" s="71" t="s">
        <v>3476</v>
      </c>
      <c r="F1735" s="72" t="s">
        <v>5728</v>
      </c>
      <c r="G1735" s="72" t="s">
        <v>7745</v>
      </c>
      <c r="H1735" s="72" t="s">
        <v>26</v>
      </c>
      <c r="I1735" s="72" t="s">
        <v>8027</v>
      </c>
      <c r="J1735" s="72" t="s">
        <v>8022</v>
      </c>
      <c r="K1735" s="72">
        <v>598.03</v>
      </c>
      <c r="L1735" s="75">
        <v>45634</v>
      </c>
      <c r="M1735" s="72" t="str">
        <f>TEXT(Table157[[#This Row],[Billing_Date]],"YYYY")</f>
        <v>2024</v>
      </c>
      <c r="N1735" s="72" t="s">
        <v>49</v>
      </c>
      <c r="O1735" s="72">
        <f>IF(Table157[[#This Row],[Payment_Status]]="Paid",1,0)</f>
        <v>0</v>
      </c>
      <c r="P1735" s="72">
        <f>IF(Table157[[#This Row],[Payment_Status]]="Unpaid",1,0)</f>
        <v>1</v>
      </c>
      <c r="Q1735" s="72">
        <f>IF(Table157[[#This Row],[Payment_Status]]="Pending",1,0)</f>
        <v>0</v>
      </c>
      <c r="R1735" s="72" t="s">
        <v>29</v>
      </c>
      <c r="S1735" s="72" t="s">
        <v>39</v>
      </c>
      <c r="T1735" s="76" t="s">
        <v>51</v>
      </c>
    </row>
    <row r="1736" spans="5:20" x14ac:dyDescent="0.3">
      <c r="E1736" s="71" t="s">
        <v>3478</v>
      </c>
      <c r="F1736" s="72" t="s">
        <v>5729</v>
      </c>
      <c r="G1736" s="72" t="s">
        <v>7746</v>
      </c>
      <c r="H1736" s="72" t="s">
        <v>30</v>
      </c>
      <c r="I1736" s="72" t="s">
        <v>8026</v>
      </c>
      <c r="J1736" s="72" t="s">
        <v>8021</v>
      </c>
      <c r="K1736" s="72">
        <v>1162.31</v>
      </c>
      <c r="L1736" s="75">
        <v>45626</v>
      </c>
      <c r="M1736" s="72" t="str">
        <f>TEXT(Table157[[#This Row],[Billing_Date]],"YYYY")</f>
        <v>2024</v>
      </c>
      <c r="N1736" s="72" t="s">
        <v>49</v>
      </c>
      <c r="O1736" s="72">
        <f>IF(Table157[[#This Row],[Payment_Status]]="Paid",1,0)</f>
        <v>0</v>
      </c>
      <c r="P1736" s="72">
        <f>IF(Table157[[#This Row],[Payment_Status]]="Unpaid",1,0)</f>
        <v>1</v>
      </c>
      <c r="Q1736" s="72">
        <f>IF(Table157[[#This Row],[Payment_Status]]="Pending",1,0)</f>
        <v>0</v>
      </c>
      <c r="R1736" s="72" t="s">
        <v>38</v>
      </c>
      <c r="S1736" s="72" t="s">
        <v>44</v>
      </c>
      <c r="T1736" s="76" t="s">
        <v>63</v>
      </c>
    </row>
    <row r="1737" spans="5:20" x14ac:dyDescent="0.3">
      <c r="E1737" s="71" t="s">
        <v>3480</v>
      </c>
      <c r="F1737" s="72" t="s">
        <v>5730</v>
      </c>
      <c r="G1737" s="72" t="s">
        <v>7747</v>
      </c>
      <c r="H1737" s="72" t="s">
        <v>30</v>
      </c>
      <c r="I1737" s="72" t="s">
        <v>8031</v>
      </c>
      <c r="J1737" s="72" t="s">
        <v>8024</v>
      </c>
      <c r="K1737" s="72">
        <v>1666.49</v>
      </c>
      <c r="L1737" s="75">
        <v>45680</v>
      </c>
      <c r="M1737" s="72" t="str">
        <f>TEXT(Table157[[#This Row],[Billing_Date]],"YYYY")</f>
        <v>2025</v>
      </c>
      <c r="N1737" s="72" t="s">
        <v>37</v>
      </c>
      <c r="O1737" s="72">
        <f>IF(Table157[[#This Row],[Payment_Status]]="Paid",1,0)</f>
        <v>0</v>
      </c>
      <c r="P1737" s="72">
        <f>IF(Table157[[#This Row],[Payment_Status]]="Unpaid",1,0)</f>
        <v>0</v>
      </c>
      <c r="Q1737" s="72">
        <f>IF(Table157[[#This Row],[Payment_Status]]="Pending",1,0)</f>
        <v>1</v>
      </c>
      <c r="R1737" s="72" t="s">
        <v>38</v>
      </c>
      <c r="S1737" s="72" t="s">
        <v>44</v>
      </c>
      <c r="T1737" s="76" t="s">
        <v>45</v>
      </c>
    </row>
    <row r="1738" spans="5:20" x14ac:dyDescent="0.3">
      <c r="E1738" s="71" t="s">
        <v>3482</v>
      </c>
      <c r="F1738" s="72" t="s">
        <v>5731</v>
      </c>
      <c r="G1738" s="72" t="s">
        <v>7748</v>
      </c>
      <c r="H1738" s="72" t="s">
        <v>35</v>
      </c>
      <c r="I1738" s="72" t="s">
        <v>8025</v>
      </c>
      <c r="J1738" s="72" t="s">
        <v>8020</v>
      </c>
      <c r="K1738" s="72">
        <v>602.01</v>
      </c>
      <c r="L1738" s="75">
        <v>45661</v>
      </c>
      <c r="M1738" s="72" t="str">
        <f>TEXT(Table157[[#This Row],[Billing_Date]],"YYYY")</f>
        <v>2025</v>
      </c>
      <c r="N1738" s="72" t="s">
        <v>28</v>
      </c>
      <c r="O1738" s="72">
        <f>IF(Table157[[#This Row],[Payment_Status]]="Paid",1,0)</f>
        <v>1</v>
      </c>
      <c r="P1738" s="72">
        <f>IF(Table157[[#This Row],[Payment_Status]]="Unpaid",1,0)</f>
        <v>0</v>
      </c>
      <c r="Q1738" s="72">
        <f>IF(Table157[[#This Row],[Payment_Status]]="Pending",1,0)</f>
        <v>0</v>
      </c>
      <c r="R1738" s="72" t="s">
        <v>38</v>
      </c>
      <c r="S1738" s="72" t="s">
        <v>39</v>
      </c>
      <c r="T1738" s="76" t="s">
        <v>45</v>
      </c>
    </row>
    <row r="1739" spans="5:20" x14ac:dyDescent="0.3">
      <c r="E1739" s="71" t="s">
        <v>3484</v>
      </c>
      <c r="F1739" s="72" t="s">
        <v>5732</v>
      </c>
      <c r="G1739" s="72" t="s">
        <v>7749</v>
      </c>
      <c r="H1739" s="72" t="s">
        <v>35</v>
      </c>
      <c r="I1739" s="72" t="s">
        <v>8031</v>
      </c>
      <c r="J1739" s="72" t="s">
        <v>8024</v>
      </c>
      <c r="K1739" s="72">
        <v>844.87</v>
      </c>
      <c r="L1739" s="75">
        <v>45751</v>
      </c>
      <c r="M1739" s="72" t="str">
        <f>TEXT(Table157[[#This Row],[Billing_Date]],"YYYY")</f>
        <v>2025</v>
      </c>
      <c r="N1739" s="72" t="s">
        <v>37</v>
      </c>
      <c r="O1739" s="72">
        <f>IF(Table157[[#This Row],[Payment_Status]]="Paid",1,0)</f>
        <v>0</v>
      </c>
      <c r="P1739" s="72">
        <f>IF(Table157[[#This Row],[Payment_Status]]="Unpaid",1,0)</f>
        <v>0</v>
      </c>
      <c r="Q1739" s="72">
        <f>IF(Table157[[#This Row],[Payment_Status]]="Pending",1,0)</f>
        <v>1</v>
      </c>
      <c r="R1739" s="72" t="s">
        <v>29</v>
      </c>
      <c r="S1739" s="72" t="s">
        <v>39</v>
      </c>
      <c r="T1739" s="76" t="s">
        <v>85</v>
      </c>
    </row>
    <row r="1740" spans="5:20" x14ac:dyDescent="0.3">
      <c r="E1740" s="71" t="s">
        <v>3486</v>
      </c>
      <c r="F1740" s="72" t="s">
        <v>5733</v>
      </c>
      <c r="G1740" s="72" t="s">
        <v>7750</v>
      </c>
      <c r="H1740" s="72" t="s">
        <v>35</v>
      </c>
      <c r="I1740" s="72" t="s">
        <v>8026</v>
      </c>
      <c r="J1740" s="72" t="s">
        <v>8021</v>
      </c>
      <c r="K1740" s="72">
        <v>279.77999999999997</v>
      </c>
      <c r="L1740" s="75">
        <v>45772</v>
      </c>
      <c r="M1740" s="72" t="str">
        <f>TEXT(Table157[[#This Row],[Billing_Date]],"YYYY")</f>
        <v>2025</v>
      </c>
      <c r="N1740" s="72" t="s">
        <v>49</v>
      </c>
      <c r="O1740" s="72">
        <f>IF(Table157[[#This Row],[Payment_Status]]="Paid",1,0)</f>
        <v>0</v>
      </c>
      <c r="P1740" s="72">
        <f>IF(Table157[[#This Row],[Payment_Status]]="Unpaid",1,0)</f>
        <v>1</v>
      </c>
      <c r="Q1740" s="72">
        <f>IF(Table157[[#This Row],[Payment_Status]]="Pending",1,0)</f>
        <v>0</v>
      </c>
      <c r="R1740" s="72" t="s">
        <v>58</v>
      </c>
      <c r="S1740" s="72" t="s">
        <v>30</v>
      </c>
      <c r="T1740" s="76" t="s">
        <v>85</v>
      </c>
    </row>
    <row r="1741" spans="5:20" x14ac:dyDescent="0.3">
      <c r="E1741" s="71" t="s">
        <v>3488</v>
      </c>
      <c r="F1741" s="72" t="s">
        <v>5734</v>
      </c>
      <c r="G1741" s="72" t="s">
        <v>7751</v>
      </c>
      <c r="H1741" s="72" t="s">
        <v>26</v>
      </c>
      <c r="I1741" s="72" t="s">
        <v>8029</v>
      </c>
      <c r="J1741" s="72" t="s">
        <v>8020</v>
      </c>
      <c r="K1741" s="72">
        <v>2790.14</v>
      </c>
      <c r="L1741" s="75">
        <v>45679</v>
      </c>
      <c r="M1741" s="72" t="str">
        <f>TEXT(Table157[[#This Row],[Billing_Date]],"YYYY")</f>
        <v>2025</v>
      </c>
      <c r="N1741" s="72" t="s">
        <v>37</v>
      </c>
      <c r="O1741" s="72">
        <f>IF(Table157[[#This Row],[Payment_Status]]="Paid",1,0)</f>
        <v>0</v>
      </c>
      <c r="P1741" s="72">
        <f>IF(Table157[[#This Row],[Payment_Status]]="Unpaid",1,0)</f>
        <v>0</v>
      </c>
      <c r="Q1741" s="72">
        <f>IF(Table157[[#This Row],[Payment_Status]]="Pending",1,0)</f>
        <v>1</v>
      </c>
      <c r="R1741" s="72" t="s">
        <v>29</v>
      </c>
      <c r="S1741" s="72" t="s">
        <v>39</v>
      </c>
      <c r="T1741" s="76" t="s">
        <v>85</v>
      </c>
    </row>
    <row r="1742" spans="5:20" x14ac:dyDescent="0.3">
      <c r="E1742" s="71" t="s">
        <v>1815</v>
      </c>
      <c r="F1742" s="72" t="s">
        <v>4119</v>
      </c>
      <c r="G1742" s="72" t="s">
        <v>7752</v>
      </c>
      <c r="H1742" s="72" t="s">
        <v>35</v>
      </c>
      <c r="I1742" s="72" t="s">
        <v>8025</v>
      </c>
      <c r="J1742" s="72" t="s">
        <v>8020</v>
      </c>
      <c r="K1742" s="72">
        <v>1944.32</v>
      </c>
      <c r="L1742" s="75">
        <v>45663</v>
      </c>
      <c r="M1742" s="72" t="str">
        <f>TEXT(Table157[[#This Row],[Billing_Date]],"YYYY")</f>
        <v>2025</v>
      </c>
      <c r="N1742" s="72" t="s">
        <v>28</v>
      </c>
      <c r="O1742" s="72">
        <f>IF(Table157[[#This Row],[Payment_Status]]="Paid",1,0)</f>
        <v>1</v>
      </c>
      <c r="P1742" s="72">
        <f>IF(Table157[[#This Row],[Payment_Status]]="Unpaid",1,0)</f>
        <v>0</v>
      </c>
      <c r="Q1742" s="72">
        <f>IF(Table157[[#This Row],[Payment_Status]]="Pending",1,0)</f>
        <v>0</v>
      </c>
      <c r="R1742" s="72" t="s">
        <v>58</v>
      </c>
      <c r="S1742" s="72" t="s">
        <v>30</v>
      </c>
      <c r="T1742" s="76" t="s">
        <v>63</v>
      </c>
    </row>
    <row r="1743" spans="5:20" x14ac:dyDescent="0.3">
      <c r="E1743" s="71" t="s">
        <v>3492</v>
      </c>
      <c r="F1743" s="72" t="s">
        <v>5735</v>
      </c>
      <c r="G1743" s="72" t="s">
        <v>7753</v>
      </c>
      <c r="H1743" s="72" t="s">
        <v>26</v>
      </c>
      <c r="I1743" s="72" t="s">
        <v>8026</v>
      </c>
      <c r="J1743" s="72" t="s">
        <v>8021</v>
      </c>
      <c r="K1743" s="72">
        <v>2214.29</v>
      </c>
      <c r="L1743" s="75">
        <v>45813</v>
      </c>
      <c r="M1743" s="72" t="str">
        <f>TEXT(Table157[[#This Row],[Billing_Date]],"YYYY")</f>
        <v>2025</v>
      </c>
      <c r="N1743" s="72" t="s">
        <v>28</v>
      </c>
      <c r="O1743" s="72">
        <f>IF(Table157[[#This Row],[Payment_Status]]="Paid",1,0)</f>
        <v>1</v>
      </c>
      <c r="P1743" s="72">
        <f>IF(Table157[[#This Row],[Payment_Status]]="Unpaid",1,0)</f>
        <v>0</v>
      </c>
      <c r="Q1743" s="72">
        <f>IF(Table157[[#This Row],[Payment_Status]]="Pending",1,0)</f>
        <v>0</v>
      </c>
      <c r="R1743" s="72" t="s">
        <v>43</v>
      </c>
      <c r="S1743" s="72" t="s">
        <v>44</v>
      </c>
      <c r="T1743" s="76" t="s">
        <v>51</v>
      </c>
    </row>
    <row r="1744" spans="5:20" x14ac:dyDescent="0.3">
      <c r="E1744" s="71" t="s">
        <v>3494</v>
      </c>
      <c r="F1744" s="72" t="s">
        <v>6021</v>
      </c>
      <c r="G1744" s="72" t="s">
        <v>7754</v>
      </c>
      <c r="H1744" s="72" t="s">
        <v>26</v>
      </c>
      <c r="I1744" s="72" t="s">
        <v>8026</v>
      </c>
      <c r="J1744" s="72" t="s">
        <v>8021</v>
      </c>
      <c r="K1744" s="72">
        <v>1664.39</v>
      </c>
      <c r="L1744" s="75">
        <v>45657</v>
      </c>
      <c r="M1744" s="72" t="str">
        <f>TEXT(Table157[[#This Row],[Billing_Date]],"YYYY")</f>
        <v>2024</v>
      </c>
      <c r="N1744" s="72" t="s">
        <v>37</v>
      </c>
      <c r="O1744" s="72">
        <f>IF(Table157[[#This Row],[Payment_Status]]="Paid",1,0)</f>
        <v>0</v>
      </c>
      <c r="P1744" s="72">
        <f>IF(Table157[[#This Row],[Payment_Status]]="Unpaid",1,0)</f>
        <v>0</v>
      </c>
      <c r="Q1744" s="72">
        <f>IF(Table157[[#This Row],[Payment_Status]]="Pending",1,0)</f>
        <v>1</v>
      </c>
      <c r="R1744" s="72" t="s">
        <v>29</v>
      </c>
      <c r="S1744" s="72" t="s">
        <v>44</v>
      </c>
      <c r="T1744" s="76" t="s">
        <v>45</v>
      </c>
    </row>
    <row r="1745" spans="5:20" x14ac:dyDescent="0.3">
      <c r="E1745" s="71" t="s">
        <v>3496</v>
      </c>
      <c r="F1745" s="72" t="s">
        <v>5737</v>
      </c>
      <c r="G1745" s="72" t="s">
        <v>7755</v>
      </c>
      <c r="H1745" s="72" t="s">
        <v>26</v>
      </c>
      <c r="I1745" s="72" t="s">
        <v>8027</v>
      </c>
      <c r="J1745" s="72" t="s">
        <v>8022</v>
      </c>
      <c r="K1745" s="72">
        <v>82.91</v>
      </c>
      <c r="L1745" s="75">
        <v>45795</v>
      </c>
      <c r="M1745" s="72" t="str">
        <f>TEXT(Table157[[#This Row],[Billing_Date]],"YYYY")</f>
        <v>2025</v>
      </c>
      <c r="N1745" s="72" t="s">
        <v>49</v>
      </c>
      <c r="O1745" s="72">
        <f>IF(Table157[[#This Row],[Payment_Status]]="Paid",1,0)</f>
        <v>0</v>
      </c>
      <c r="P1745" s="72">
        <f>IF(Table157[[#This Row],[Payment_Status]]="Unpaid",1,0)</f>
        <v>1</v>
      </c>
      <c r="Q1745" s="72">
        <f>IF(Table157[[#This Row],[Payment_Status]]="Pending",1,0)</f>
        <v>0</v>
      </c>
      <c r="R1745" s="72" t="s">
        <v>29</v>
      </c>
      <c r="S1745" s="72" t="s">
        <v>39</v>
      </c>
      <c r="T1745" s="76" t="s">
        <v>63</v>
      </c>
    </row>
    <row r="1746" spans="5:20" x14ac:dyDescent="0.3">
      <c r="E1746" s="71" t="s">
        <v>3498</v>
      </c>
      <c r="F1746" s="72" t="s">
        <v>5738</v>
      </c>
      <c r="G1746" s="72" t="s">
        <v>7756</v>
      </c>
      <c r="H1746" s="72" t="s">
        <v>26</v>
      </c>
      <c r="I1746" s="72" t="s">
        <v>8026</v>
      </c>
      <c r="J1746" s="72" t="s">
        <v>8021</v>
      </c>
      <c r="K1746" s="72">
        <v>2420.81</v>
      </c>
      <c r="L1746" s="75">
        <v>45844</v>
      </c>
      <c r="M1746" s="72" t="str">
        <f>TEXT(Table157[[#This Row],[Billing_Date]],"YYYY")</f>
        <v>2025</v>
      </c>
      <c r="N1746" s="72" t="s">
        <v>28</v>
      </c>
      <c r="O1746" s="72">
        <f>IF(Table157[[#This Row],[Payment_Status]]="Paid",1,0)</f>
        <v>1</v>
      </c>
      <c r="P1746" s="72">
        <f>IF(Table157[[#This Row],[Payment_Status]]="Unpaid",1,0)</f>
        <v>0</v>
      </c>
      <c r="Q1746" s="72">
        <f>IF(Table157[[#This Row],[Payment_Status]]="Pending",1,0)</f>
        <v>0</v>
      </c>
      <c r="R1746" s="72" t="s">
        <v>38</v>
      </c>
      <c r="S1746" s="72" t="s">
        <v>39</v>
      </c>
      <c r="T1746" s="76" t="s">
        <v>51</v>
      </c>
    </row>
    <row r="1747" spans="5:20" x14ac:dyDescent="0.3">
      <c r="E1747" s="71" t="s">
        <v>3500</v>
      </c>
      <c r="F1747" s="72" t="s">
        <v>5739</v>
      </c>
      <c r="G1747" s="72" t="s">
        <v>7757</v>
      </c>
      <c r="H1747" s="72" t="s">
        <v>30</v>
      </c>
      <c r="I1747" s="72" t="s">
        <v>8030</v>
      </c>
      <c r="J1747" s="72" t="s">
        <v>8023</v>
      </c>
      <c r="K1747" s="72">
        <v>479.26</v>
      </c>
      <c r="L1747" s="75">
        <v>45762</v>
      </c>
      <c r="M1747" s="72" t="str">
        <f>TEXT(Table157[[#This Row],[Billing_Date]],"YYYY")</f>
        <v>2025</v>
      </c>
      <c r="N1747" s="72" t="s">
        <v>49</v>
      </c>
      <c r="O1747" s="72">
        <f>IF(Table157[[#This Row],[Payment_Status]]="Paid",1,0)</f>
        <v>0</v>
      </c>
      <c r="P1747" s="72">
        <f>IF(Table157[[#This Row],[Payment_Status]]="Unpaid",1,0)</f>
        <v>1</v>
      </c>
      <c r="Q1747" s="72">
        <f>IF(Table157[[#This Row],[Payment_Status]]="Pending",1,0)</f>
        <v>0</v>
      </c>
      <c r="R1747" s="72" t="s">
        <v>43</v>
      </c>
      <c r="S1747" s="72" t="s">
        <v>39</v>
      </c>
      <c r="T1747" s="76" t="s">
        <v>63</v>
      </c>
    </row>
    <row r="1748" spans="5:20" x14ac:dyDescent="0.3">
      <c r="E1748" s="71" t="s">
        <v>3502</v>
      </c>
      <c r="F1748" s="72" t="s">
        <v>5740</v>
      </c>
      <c r="G1748" s="72" t="s">
        <v>7758</v>
      </c>
      <c r="H1748" s="72" t="s">
        <v>26</v>
      </c>
      <c r="I1748" s="72" t="s">
        <v>8026</v>
      </c>
      <c r="J1748" s="72" t="s">
        <v>8021</v>
      </c>
      <c r="K1748" s="72">
        <v>2849.27</v>
      </c>
      <c r="L1748" s="75">
        <v>45655</v>
      </c>
      <c r="M1748" s="72" t="str">
        <f>TEXT(Table157[[#This Row],[Billing_Date]],"YYYY")</f>
        <v>2024</v>
      </c>
      <c r="N1748" s="72" t="s">
        <v>28</v>
      </c>
      <c r="O1748" s="72">
        <f>IF(Table157[[#This Row],[Payment_Status]]="Paid",1,0)</f>
        <v>1</v>
      </c>
      <c r="P1748" s="72">
        <f>IF(Table157[[#This Row],[Payment_Status]]="Unpaid",1,0)</f>
        <v>0</v>
      </c>
      <c r="Q1748" s="72">
        <f>IF(Table157[[#This Row],[Payment_Status]]="Pending",1,0)</f>
        <v>0</v>
      </c>
      <c r="R1748" s="72" t="s">
        <v>50</v>
      </c>
      <c r="S1748" s="72" t="s">
        <v>30</v>
      </c>
      <c r="T1748" s="76" t="s">
        <v>45</v>
      </c>
    </row>
    <row r="1749" spans="5:20" x14ac:dyDescent="0.3">
      <c r="E1749" s="71" t="s">
        <v>1565</v>
      </c>
      <c r="F1749" s="72" t="s">
        <v>5741</v>
      </c>
      <c r="G1749" s="72" t="s">
        <v>7759</v>
      </c>
      <c r="H1749" s="72" t="s">
        <v>26</v>
      </c>
      <c r="I1749" s="72" t="s">
        <v>8030</v>
      </c>
      <c r="J1749" s="72" t="s">
        <v>8023</v>
      </c>
      <c r="K1749" s="72">
        <v>894.11</v>
      </c>
      <c r="L1749" s="75">
        <v>45642</v>
      </c>
      <c r="M1749" s="72" t="str">
        <f>TEXT(Table157[[#This Row],[Billing_Date]],"YYYY")</f>
        <v>2024</v>
      </c>
      <c r="N1749" s="72" t="s">
        <v>28</v>
      </c>
      <c r="O1749" s="72">
        <f>IF(Table157[[#This Row],[Payment_Status]]="Paid",1,0)</f>
        <v>1</v>
      </c>
      <c r="P1749" s="72">
        <f>IF(Table157[[#This Row],[Payment_Status]]="Unpaid",1,0)</f>
        <v>0</v>
      </c>
      <c r="Q1749" s="72">
        <f>IF(Table157[[#This Row],[Payment_Status]]="Pending",1,0)</f>
        <v>0</v>
      </c>
      <c r="R1749" s="72" t="s">
        <v>38</v>
      </c>
      <c r="S1749" s="72" t="s">
        <v>44</v>
      </c>
      <c r="T1749" s="76" t="s">
        <v>85</v>
      </c>
    </row>
    <row r="1750" spans="5:20" x14ac:dyDescent="0.3">
      <c r="E1750" s="71" t="s">
        <v>3506</v>
      </c>
      <c r="F1750" s="72" t="s">
        <v>5742</v>
      </c>
      <c r="G1750" s="72" t="s">
        <v>7760</v>
      </c>
      <c r="H1750" s="72" t="s">
        <v>30</v>
      </c>
      <c r="I1750" s="72" t="s">
        <v>8026</v>
      </c>
      <c r="J1750" s="72" t="s">
        <v>8021</v>
      </c>
      <c r="K1750" s="72">
        <v>1411.11</v>
      </c>
      <c r="L1750" s="75">
        <v>45664</v>
      </c>
      <c r="M1750" s="72" t="str">
        <f>TEXT(Table157[[#This Row],[Billing_Date]],"YYYY")</f>
        <v>2025</v>
      </c>
      <c r="N1750" s="72" t="s">
        <v>28</v>
      </c>
      <c r="O1750" s="72">
        <f>IF(Table157[[#This Row],[Payment_Status]]="Paid",1,0)</f>
        <v>1</v>
      </c>
      <c r="P1750" s="72">
        <f>IF(Table157[[#This Row],[Payment_Status]]="Unpaid",1,0)</f>
        <v>0</v>
      </c>
      <c r="Q1750" s="72">
        <f>IF(Table157[[#This Row],[Payment_Status]]="Pending",1,0)</f>
        <v>0</v>
      </c>
      <c r="R1750" s="72" t="s">
        <v>50</v>
      </c>
      <c r="S1750" s="72" t="s">
        <v>44</v>
      </c>
      <c r="T1750" s="76" t="s">
        <v>45</v>
      </c>
    </row>
    <row r="1751" spans="5:20" x14ac:dyDescent="0.3">
      <c r="E1751" s="71" t="s">
        <v>3508</v>
      </c>
      <c r="F1751" s="72" t="s">
        <v>5743</v>
      </c>
      <c r="G1751" s="72" t="s">
        <v>7761</v>
      </c>
      <c r="H1751" s="72" t="s">
        <v>35</v>
      </c>
      <c r="I1751" s="72" t="s">
        <v>8027</v>
      </c>
      <c r="J1751" s="72" t="s">
        <v>8022</v>
      </c>
      <c r="K1751" s="72">
        <v>948.84</v>
      </c>
      <c r="L1751" s="75">
        <v>45837</v>
      </c>
      <c r="M1751" s="72" t="str">
        <f>TEXT(Table157[[#This Row],[Billing_Date]],"YYYY")</f>
        <v>2025</v>
      </c>
      <c r="N1751" s="72" t="s">
        <v>37</v>
      </c>
      <c r="O1751" s="72">
        <f>IF(Table157[[#This Row],[Payment_Status]]="Paid",1,0)</f>
        <v>0</v>
      </c>
      <c r="P1751" s="72">
        <f>IF(Table157[[#This Row],[Payment_Status]]="Unpaid",1,0)</f>
        <v>0</v>
      </c>
      <c r="Q1751" s="72">
        <f>IF(Table157[[#This Row],[Payment_Status]]="Pending",1,0)</f>
        <v>1</v>
      </c>
      <c r="R1751" s="72" t="s">
        <v>38</v>
      </c>
      <c r="S1751" s="72" t="s">
        <v>44</v>
      </c>
      <c r="T1751" s="76" t="s">
        <v>45</v>
      </c>
    </row>
    <row r="1752" spans="5:20" x14ac:dyDescent="0.3">
      <c r="E1752" s="71" t="s">
        <v>3510</v>
      </c>
      <c r="F1752" s="72" t="s">
        <v>5744</v>
      </c>
      <c r="G1752" s="72" t="s">
        <v>7762</v>
      </c>
      <c r="H1752" s="72" t="s">
        <v>30</v>
      </c>
      <c r="I1752" s="72" t="s">
        <v>8030</v>
      </c>
      <c r="J1752" s="72" t="s">
        <v>8023</v>
      </c>
      <c r="K1752" s="72">
        <v>1064.99</v>
      </c>
      <c r="L1752" s="75">
        <v>45782</v>
      </c>
      <c r="M1752" s="72" t="str">
        <f>TEXT(Table157[[#This Row],[Billing_Date]],"YYYY")</f>
        <v>2025</v>
      </c>
      <c r="N1752" s="72" t="s">
        <v>49</v>
      </c>
      <c r="O1752" s="72">
        <f>IF(Table157[[#This Row],[Payment_Status]]="Paid",1,0)</f>
        <v>0</v>
      </c>
      <c r="P1752" s="72">
        <f>IF(Table157[[#This Row],[Payment_Status]]="Unpaid",1,0)</f>
        <v>1</v>
      </c>
      <c r="Q1752" s="72">
        <f>IF(Table157[[#This Row],[Payment_Status]]="Pending",1,0)</f>
        <v>0</v>
      </c>
      <c r="R1752" s="72" t="s">
        <v>38</v>
      </c>
      <c r="S1752" s="72" t="s">
        <v>39</v>
      </c>
      <c r="T1752" s="76" t="s">
        <v>63</v>
      </c>
    </row>
    <row r="1753" spans="5:20" x14ac:dyDescent="0.3">
      <c r="E1753" s="71" t="s">
        <v>3512</v>
      </c>
      <c r="F1753" s="72" t="s">
        <v>5745</v>
      </c>
      <c r="G1753" s="72" t="s">
        <v>7763</v>
      </c>
      <c r="H1753" s="72" t="s">
        <v>35</v>
      </c>
      <c r="I1753" s="72" t="s">
        <v>8031</v>
      </c>
      <c r="J1753" s="72" t="s">
        <v>8024</v>
      </c>
      <c r="K1753" s="72">
        <v>2495.38</v>
      </c>
      <c r="L1753" s="75">
        <v>45695</v>
      </c>
      <c r="M1753" s="72" t="str">
        <f>TEXT(Table157[[#This Row],[Billing_Date]],"YYYY")</f>
        <v>2025</v>
      </c>
      <c r="N1753" s="72" t="s">
        <v>37</v>
      </c>
      <c r="O1753" s="72">
        <f>IF(Table157[[#This Row],[Payment_Status]]="Paid",1,0)</f>
        <v>0</v>
      </c>
      <c r="P1753" s="72">
        <f>IF(Table157[[#This Row],[Payment_Status]]="Unpaid",1,0)</f>
        <v>0</v>
      </c>
      <c r="Q1753" s="72">
        <f>IF(Table157[[#This Row],[Payment_Status]]="Pending",1,0)</f>
        <v>1</v>
      </c>
      <c r="R1753" s="72" t="s">
        <v>38</v>
      </c>
      <c r="S1753" s="72" t="s">
        <v>30</v>
      </c>
      <c r="T1753" s="76" t="s">
        <v>63</v>
      </c>
    </row>
    <row r="1754" spans="5:20" x14ac:dyDescent="0.3">
      <c r="E1754" s="71" t="s">
        <v>3514</v>
      </c>
      <c r="F1754" s="72" t="s">
        <v>5746</v>
      </c>
      <c r="G1754" s="72" t="s">
        <v>7764</v>
      </c>
      <c r="H1754" s="72" t="s">
        <v>26</v>
      </c>
      <c r="I1754" s="72" t="s">
        <v>8030</v>
      </c>
      <c r="J1754" s="72" t="s">
        <v>8023</v>
      </c>
      <c r="K1754" s="72">
        <v>860.94</v>
      </c>
      <c r="L1754" s="75">
        <v>45813</v>
      </c>
      <c r="M1754" s="72" t="str">
        <f>TEXT(Table157[[#This Row],[Billing_Date]],"YYYY")</f>
        <v>2025</v>
      </c>
      <c r="N1754" s="72" t="s">
        <v>28</v>
      </c>
      <c r="O1754" s="72">
        <f>IF(Table157[[#This Row],[Payment_Status]]="Paid",1,0)</f>
        <v>1</v>
      </c>
      <c r="P1754" s="72">
        <f>IF(Table157[[#This Row],[Payment_Status]]="Unpaid",1,0)</f>
        <v>0</v>
      </c>
      <c r="Q1754" s="72">
        <f>IF(Table157[[#This Row],[Payment_Status]]="Pending",1,0)</f>
        <v>0</v>
      </c>
      <c r="R1754" s="72" t="s">
        <v>43</v>
      </c>
      <c r="S1754" s="72" t="s">
        <v>39</v>
      </c>
      <c r="T1754" s="76" t="s">
        <v>51</v>
      </c>
    </row>
    <row r="1755" spans="5:20" x14ac:dyDescent="0.3">
      <c r="E1755" s="71" t="s">
        <v>3516</v>
      </c>
      <c r="F1755" s="72" t="s">
        <v>5747</v>
      </c>
      <c r="G1755" s="72" t="s">
        <v>7765</v>
      </c>
      <c r="H1755" s="72" t="s">
        <v>30</v>
      </c>
      <c r="I1755" s="72" t="s">
        <v>8027</v>
      </c>
      <c r="J1755" s="72" t="s">
        <v>8022</v>
      </c>
      <c r="K1755" s="72">
        <v>2299.0100000000002</v>
      </c>
      <c r="L1755" s="75">
        <v>45654</v>
      </c>
      <c r="M1755" s="72" t="str">
        <f>TEXT(Table157[[#This Row],[Billing_Date]],"YYYY")</f>
        <v>2024</v>
      </c>
      <c r="N1755" s="72" t="s">
        <v>28</v>
      </c>
      <c r="O1755" s="72">
        <f>IF(Table157[[#This Row],[Payment_Status]]="Paid",1,0)</f>
        <v>1</v>
      </c>
      <c r="P1755" s="72">
        <f>IF(Table157[[#This Row],[Payment_Status]]="Unpaid",1,0)</f>
        <v>0</v>
      </c>
      <c r="Q1755" s="72">
        <f>IF(Table157[[#This Row],[Payment_Status]]="Pending",1,0)</f>
        <v>0</v>
      </c>
      <c r="R1755" s="72" t="s">
        <v>38</v>
      </c>
      <c r="S1755" s="72" t="s">
        <v>39</v>
      </c>
      <c r="T1755" s="76" t="s">
        <v>45</v>
      </c>
    </row>
    <row r="1756" spans="5:20" x14ac:dyDescent="0.3">
      <c r="E1756" s="71" t="s">
        <v>3881</v>
      </c>
      <c r="F1756" s="72" t="s">
        <v>5748</v>
      </c>
      <c r="G1756" s="72" t="s">
        <v>7766</v>
      </c>
      <c r="H1756" s="72" t="s">
        <v>35</v>
      </c>
      <c r="I1756" s="72" t="s">
        <v>8030</v>
      </c>
      <c r="J1756" s="72" t="s">
        <v>8023</v>
      </c>
      <c r="K1756" s="72">
        <v>1741.48</v>
      </c>
      <c r="L1756" s="75">
        <v>45671</v>
      </c>
      <c r="M1756" s="72" t="str">
        <f>TEXT(Table157[[#This Row],[Billing_Date]],"YYYY")</f>
        <v>2025</v>
      </c>
      <c r="N1756" s="72" t="s">
        <v>28</v>
      </c>
      <c r="O1756" s="72">
        <f>IF(Table157[[#This Row],[Payment_Status]]="Paid",1,0)</f>
        <v>1</v>
      </c>
      <c r="P1756" s="72">
        <f>IF(Table157[[#This Row],[Payment_Status]]="Unpaid",1,0)</f>
        <v>0</v>
      </c>
      <c r="Q1756" s="72">
        <f>IF(Table157[[#This Row],[Payment_Status]]="Pending",1,0)</f>
        <v>0</v>
      </c>
      <c r="R1756" s="72" t="s">
        <v>58</v>
      </c>
      <c r="S1756" s="72" t="s">
        <v>30</v>
      </c>
      <c r="T1756" s="76" t="s">
        <v>45</v>
      </c>
    </row>
    <row r="1757" spans="5:20" x14ac:dyDescent="0.3">
      <c r="E1757" s="71" t="s">
        <v>3520</v>
      </c>
      <c r="F1757" s="72" t="s">
        <v>5749</v>
      </c>
      <c r="G1757" s="72" t="s">
        <v>7767</v>
      </c>
      <c r="H1757" s="72" t="s">
        <v>35</v>
      </c>
      <c r="I1757" s="72" t="s">
        <v>8026</v>
      </c>
      <c r="J1757" s="72" t="s">
        <v>8021</v>
      </c>
      <c r="K1757" s="72">
        <v>2275.58</v>
      </c>
      <c r="L1757" s="75">
        <v>45763</v>
      </c>
      <c r="M1757" s="72" t="str">
        <f>TEXT(Table157[[#This Row],[Billing_Date]],"YYYY")</f>
        <v>2025</v>
      </c>
      <c r="N1757" s="72" t="s">
        <v>37</v>
      </c>
      <c r="O1757" s="72">
        <f>IF(Table157[[#This Row],[Payment_Status]]="Paid",1,0)</f>
        <v>0</v>
      </c>
      <c r="P1757" s="72">
        <f>IF(Table157[[#This Row],[Payment_Status]]="Unpaid",1,0)</f>
        <v>0</v>
      </c>
      <c r="Q1757" s="72">
        <f>IF(Table157[[#This Row],[Payment_Status]]="Pending",1,0)</f>
        <v>1</v>
      </c>
      <c r="R1757" s="72" t="s">
        <v>50</v>
      </c>
      <c r="S1757" s="72" t="s">
        <v>39</v>
      </c>
      <c r="T1757" s="76" t="s">
        <v>31</v>
      </c>
    </row>
    <row r="1758" spans="5:20" x14ac:dyDescent="0.3">
      <c r="E1758" s="71" t="s">
        <v>3522</v>
      </c>
      <c r="F1758" s="72" t="s">
        <v>5131</v>
      </c>
      <c r="G1758" s="72" t="s">
        <v>7768</v>
      </c>
      <c r="H1758" s="72" t="s">
        <v>26</v>
      </c>
      <c r="I1758" s="72" t="s">
        <v>8026</v>
      </c>
      <c r="J1758" s="72" t="s">
        <v>8021</v>
      </c>
      <c r="K1758" s="72">
        <v>159.94</v>
      </c>
      <c r="L1758" s="75">
        <v>45828</v>
      </c>
      <c r="M1758" s="72" t="str">
        <f>TEXT(Table157[[#This Row],[Billing_Date]],"YYYY")</f>
        <v>2025</v>
      </c>
      <c r="N1758" s="72" t="s">
        <v>49</v>
      </c>
      <c r="O1758" s="72">
        <f>IF(Table157[[#This Row],[Payment_Status]]="Paid",1,0)</f>
        <v>0</v>
      </c>
      <c r="P1758" s="72">
        <f>IF(Table157[[#This Row],[Payment_Status]]="Unpaid",1,0)</f>
        <v>1</v>
      </c>
      <c r="Q1758" s="72">
        <f>IF(Table157[[#This Row],[Payment_Status]]="Pending",1,0)</f>
        <v>0</v>
      </c>
      <c r="R1758" s="72" t="s">
        <v>43</v>
      </c>
      <c r="S1758" s="72" t="s">
        <v>39</v>
      </c>
      <c r="T1758" s="76" t="s">
        <v>45</v>
      </c>
    </row>
    <row r="1759" spans="5:20" x14ac:dyDescent="0.3">
      <c r="E1759" s="71" t="s">
        <v>3524</v>
      </c>
      <c r="F1759" s="72" t="s">
        <v>5750</v>
      </c>
      <c r="G1759" s="72" t="s">
        <v>7769</v>
      </c>
      <c r="H1759" s="72" t="s">
        <v>30</v>
      </c>
      <c r="I1759" s="72" t="s">
        <v>8028</v>
      </c>
      <c r="J1759" s="72" t="s">
        <v>8022</v>
      </c>
      <c r="K1759" s="72">
        <v>228.03</v>
      </c>
      <c r="L1759" s="75">
        <v>45845</v>
      </c>
      <c r="M1759" s="72" t="str">
        <f>TEXT(Table157[[#This Row],[Billing_Date]],"YYYY")</f>
        <v>2025</v>
      </c>
      <c r="N1759" s="72" t="s">
        <v>28</v>
      </c>
      <c r="O1759" s="72">
        <f>IF(Table157[[#This Row],[Payment_Status]]="Paid",1,0)</f>
        <v>1</v>
      </c>
      <c r="P1759" s="72">
        <f>IF(Table157[[#This Row],[Payment_Status]]="Unpaid",1,0)</f>
        <v>0</v>
      </c>
      <c r="Q1759" s="72">
        <f>IF(Table157[[#This Row],[Payment_Status]]="Pending",1,0)</f>
        <v>0</v>
      </c>
      <c r="R1759" s="72" t="s">
        <v>50</v>
      </c>
      <c r="S1759" s="72" t="s">
        <v>39</v>
      </c>
      <c r="T1759" s="76" t="s">
        <v>31</v>
      </c>
    </row>
    <row r="1760" spans="5:20" x14ac:dyDescent="0.3">
      <c r="E1760" s="71" t="s">
        <v>1308</v>
      </c>
      <c r="F1760" s="72" t="s">
        <v>5751</v>
      </c>
      <c r="G1760" s="72" t="s">
        <v>7770</v>
      </c>
      <c r="H1760" s="72" t="s">
        <v>30</v>
      </c>
      <c r="I1760" s="72" t="s">
        <v>8025</v>
      </c>
      <c r="J1760" s="72" t="s">
        <v>8020</v>
      </c>
      <c r="K1760" s="72">
        <v>1757.51</v>
      </c>
      <c r="L1760" s="75">
        <v>45807</v>
      </c>
      <c r="M1760" s="72" t="str">
        <f>TEXT(Table157[[#This Row],[Billing_Date]],"YYYY")</f>
        <v>2025</v>
      </c>
      <c r="N1760" s="72" t="s">
        <v>37</v>
      </c>
      <c r="O1760" s="72">
        <f>IF(Table157[[#This Row],[Payment_Status]]="Paid",1,0)</f>
        <v>0</v>
      </c>
      <c r="P1760" s="72">
        <f>IF(Table157[[#This Row],[Payment_Status]]="Unpaid",1,0)</f>
        <v>0</v>
      </c>
      <c r="Q1760" s="72">
        <f>IF(Table157[[#This Row],[Payment_Status]]="Pending",1,0)</f>
        <v>1</v>
      </c>
      <c r="R1760" s="72" t="s">
        <v>50</v>
      </c>
      <c r="S1760" s="72" t="s">
        <v>39</v>
      </c>
      <c r="T1760" s="76" t="s">
        <v>63</v>
      </c>
    </row>
    <row r="1761" spans="5:20" x14ac:dyDescent="0.3">
      <c r="E1761" s="71" t="s">
        <v>3528</v>
      </c>
      <c r="F1761" s="72" t="s">
        <v>5752</v>
      </c>
      <c r="G1761" s="72" t="s">
        <v>7771</v>
      </c>
      <c r="H1761" s="72" t="s">
        <v>26</v>
      </c>
      <c r="I1761" s="72" t="s">
        <v>8026</v>
      </c>
      <c r="J1761" s="72" t="s">
        <v>8021</v>
      </c>
      <c r="K1761" s="72">
        <v>1650.55</v>
      </c>
      <c r="L1761" s="75">
        <v>45793</v>
      </c>
      <c r="M1761" s="72" t="str">
        <f>TEXT(Table157[[#This Row],[Billing_Date]],"YYYY")</f>
        <v>2025</v>
      </c>
      <c r="N1761" s="72" t="s">
        <v>28</v>
      </c>
      <c r="O1761" s="72">
        <f>IF(Table157[[#This Row],[Payment_Status]]="Paid",1,0)</f>
        <v>1</v>
      </c>
      <c r="P1761" s="72">
        <f>IF(Table157[[#This Row],[Payment_Status]]="Unpaid",1,0)</f>
        <v>0</v>
      </c>
      <c r="Q1761" s="72">
        <f>IF(Table157[[#This Row],[Payment_Status]]="Pending",1,0)</f>
        <v>0</v>
      </c>
      <c r="R1761" s="72" t="s">
        <v>43</v>
      </c>
      <c r="S1761" s="72" t="s">
        <v>44</v>
      </c>
      <c r="T1761" s="76" t="s">
        <v>85</v>
      </c>
    </row>
    <row r="1762" spans="5:20" x14ac:dyDescent="0.3">
      <c r="E1762" s="71" t="s">
        <v>3530</v>
      </c>
      <c r="F1762" s="72" t="s">
        <v>5753</v>
      </c>
      <c r="G1762" s="72" t="s">
        <v>7772</v>
      </c>
      <c r="H1762" s="72" t="s">
        <v>30</v>
      </c>
      <c r="I1762" s="72" t="s">
        <v>8031</v>
      </c>
      <c r="J1762" s="72" t="s">
        <v>8024</v>
      </c>
      <c r="K1762" s="72">
        <v>1689.91</v>
      </c>
      <c r="L1762" s="75">
        <v>45555</v>
      </c>
      <c r="M1762" s="72" t="str">
        <f>TEXT(Table157[[#This Row],[Billing_Date]],"YYYY")</f>
        <v>2024</v>
      </c>
      <c r="N1762" s="72" t="s">
        <v>28</v>
      </c>
      <c r="O1762" s="72">
        <f>IF(Table157[[#This Row],[Payment_Status]]="Paid",1,0)</f>
        <v>1</v>
      </c>
      <c r="P1762" s="72">
        <f>IF(Table157[[#This Row],[Payment_Status]]="Unpaid",1,0)</f>
        <v>0</v>
      </c>
      <c r="Q1762" s="72">
        <f>IF(Table157[[#This Row],[Payment_Status]]="Pending",1,0)</f>
        <v>0</v>
      </c>
      <c r="R1762" s="72" t="s">
        <v>38</v>
      </c>
      <c r="S1762" s="72" t="s">
        <v>30</v>
      </c>
      <c r="T1762" s="76" t="s">
        <v>45</v>
      </c>
    </row>
    <row r="1763" spans="5:20" x14ac:dyDescent="0.3">
      <c r="E1763" s="71" t="s">
        <v>3532</v>
      </c>
      <c r="F1763" s="72" t="s">
        <v>5754</v>
      </c>
      <c r="G1763" s="72" t="s">
        <v>7773</v>
      </c>
      <c r="H1763" s="72" t="s">
        <v>26</v>
      </c>
      <c r="I1763" s="72" t="s">
        <v>8028</v>
      </c>
      <c r="J1763" s="72" t="s">
        <v>8022</v>
      </c>
      <c r="K1763" s="72">
        <v>2035.58</v>
      </c>
      <c r="L1763" s="75">
        <v>45692</v>
      </c>
      <c r="M1763" s="72" t="str">
        <f>TEXT(Table157[[#This Row],[Billing_Date]],"YYYY")</f>
        <v>2025</v>
      </c>
      <c r="N1763" s="72" t="s">
        <v>49</v>
      </c>
      <c r="O1763" s="72">
        <f>IF(Table157[[#This Row],[Payment_Status]]="Paid",1,0)</f>
        <v>0</v>
      </c>
      <c r="P1763" s="72">
        <f>IF(Table157[[#This Row],[Payment_Status]]="Unpaid",1,0)</f>
        <v>1</v>
      </c>
      <c r="Q1763" s="72">
        <f>IF(Table157[[#This Row],[Payment_Status]]="Pending",1,0)</f>
        <v>0</v>
      </c>
      <c r="R1763" s="72" t="s">
        <v>38</v>
      </c>
      <c r="S1763" s="72" t="s">
        <v>44</v>
      </c>
      <c r="T1763" s="76" t="s">
        <v>85</v>
      </c>
    </row>
    <row r="1764" spans="5:20" x14ac:dyDescent="0.3">
      <c r="E1764" s="71" t="s">
        <v>3534</v>
      </c>
      <c r="F1764" s="72" t="s">
        <v>5755</v>
      </c>
      <c r="G1764" s="72" t="s">
        <v>7774</v>
      </c>
      <c r="H1764" s="72" t="s">
        <v>35</v>
      </c>
      <c r="I1764" s="72" t="s">
        <v>8030</v>
      </c>
      <c r="J1764" s="72" t="s">
        <v>8023</v>
      </c>
      <c r="K1764" s="72">
        <v>348.47</v>
      </c>
      <c r="L1764" s="75">
        <v>45609</v>
      </c>
      <c r="M1764" s="72" t="str">
        <f>TEXT(Table157[[#This Row],[Billing_Date]],"YYYY")</f>
        <v>2024</v>
      </c>
      <c r="N1764" s="72" t="s">
        <v>37</v>
      </c>
      <c r="O1764" s="72">
        <f>IF(Table157[[#This Row],[Payment_Status]]="Paid",1,0)</f>
        <v>0</v>
      </c>
      <c r="P1764" s="72">
        <f>IF(Table157[[#This Row],[Payment_Status]]="Unpaid",1,0)</f>
        <v>0</v>
      </c>
      <c r="Q1764" s="72">
        <f>IF(Table157[[#This Row],[Payment_Status]]="Pending",1,0)</f>
        <v>1</v>
      </c>
      <c r="R1764" s="72" t="s">
        <v>43</v>
      </c>
      <c r="S1764" s="72" t="s">
        <v>44</v>
      </c>
      <c r="T1764" s="76" t="s">
        <v>51</v>
      </c>
    </row>
    <row r="1765" spans="5:20" x14ac:dyDescent="0.3">
      <c r="E1765" s="71" t="s">
        <v>3536</v>
      </c>
      <c r="F1765" s="72" t="s">
        <v>5756</v>
      </c>
      <c r="G1765" s="72" t="s">
        <v>7775</v>
      </c>
      <c r="H1765" s="72" t="s">
        <v>30</v>
      </c>
      <c r="I1765" s="72" t="s">
        <v>8030</v>
      </c>
      <c r="J1765" s="72" t="s">
        <v>8023</v>
      </c>
      <c r="K1765" s="72">
        <v>2188.23</v>
      </c>
      <c r="L1765" s="75">
        <v>45718</v>
      </c>
      <c r="M1765" s="72" t="str">
        <f>TEXT(Table157[[#This Row],[Billing_Date]],"YYYY")</f>
        <v>2025</v>
      </c>
      <c r="N1765" s="72" t="s">
        <v>37</v>
      </c>
      <c r="O1765" s="72">
        <f>IF(Table157[[#This Row],[Payment_Status]]="Paid",1,0)</f>
        <v>0</v>
      </c>
      <c r="P1765" s="72">
        <f>IF(Table157[[#This Row],[Payment_Status]]="Unpaid",1,0)</f>
        <v>0</v>
      </c>
      <c r="Q1765" s="72">
        <f>IF(Table157[[#This Row],[Payment_Status]]="Pending",1,0)</f>
        <v>1</v>
      </c>
      <c r="R1765" s="72" t="s">
        <v>38</v>
      </c>
      <c r="S1765" s="72" t="s">
        <v>39</v>
      </c>
      <c r="T1765" s="76" t="s">
        <v>31</v>
      </c>
    </row>
    <row r="1766" spans="5:20" x14ac:dyDescent="0.3">
      <c r="E1766" s="71" t="s">
        <v>3538</v>
      </c>
      <c r="F1766" s="72" t="s">
        <v>5757</v>
      </c>
      <c r="G1766" s="72" t="s">
        <v>7776</v>
      </c>
      <c r="H1766" s="72" t="s">
        <v>26</v>
      </c>
      <c r="I1766" s="72" t="s">
        <v>8031</v>
      </c>
      <c r="J1766" s="72" t="s">
        <v>8024</v>
      </c>
      <c r="K1766" s="72">
        <v>1330.48</v>
      </c>
      <c r="L1766" s="75">
        <v>45791</v>
      </c>
      <c r="M1766" s="72" t="str">
        <f>TEXT(Table157[[#This Row],[Billing_Date]],"YYYY")</f>
        <v>2025</v>
      </c>
      <c r="N1766" s="72" t="s">
        <v>28</v>
      </c>
      <c r="O1766" s="72">
        <f>IF(Table157[[#This Row],[Payment_Status]]="Paid",1,0)</f>
        <v>1</v>
      </c>
      <c r="P1766" s="72">
        <f>IF(Table157[[#This Row],[Payment_Status]]="Unpaid",1,0)</f>
        <v>0</v>
      </c>
      <c r="Q1766" s="72">
        <f>IF(Table157[[#This Row],[Payment_Status]]="Pending",1,0)</f>
        <v>0</v>
      </c>
      <c r="R1766" s="72" t="s">
        <v>38</v>
      </c>
      <c r="S1766" s="72" t="s">
        <v>39</v>
      </c>
      <c r="T1766" s="76" t="s">
        <v>45</v>
      </c>
    </row>
    <row r="1767" spans="5:20" x14ac:dyDescent="0.3">
      <c r="E1767" s="71" t="s">
        <v>3540</v>
      </c>
      <c r="F1767" s="72" t="s">
        <v>5758</v>
      </c>
      <c r="G1767" s="72" t="s">
        <v>7777</v>
      </c>
      <c r="H1767" s="72" t="s">
        <v>26</v>
      </c>
      <c r="I1767" s="72" t="s">
        <v>8026</v>
      </c>
      <c r="J1767" s="72" t="s">
        <v>8021</v>
      </c>
      <c r="K1767" s="72">
        <v>1341.42</v>
      </c>
      <c r="L1767" s="75">
        <v>45720</v>
      </c>
      <c r="M1767" s="72" t="str">
        <f>TEXT(Table157[[#This Row],[Billing_Date]],"YYYY")</f>
        <v>2025</v>
      </c>
      <c r="N1767" s="72" t="s">
        <v>37</v>
      </c>
      <c r="O1767" s="72">
        <f>IF(Table157[[#This Row],[Payment_Status]]="Paid",1,0)</f>
        <v>0</v>
      </c>
      <c r="P1767" s="72">
        <f>IF(Table157[[#This Row],[Payment_Status]]="Unpaid",1,0)</f>
        <v>0</v>
      </c>
      <c r="Q1767" s="72">
        <f>IF(Table157[[#This Row],[Payment_Status]]="Pending",1,0)</f>
        <v>1</v>
      </c>
      <c r="R1767" s="72" t="s">
        <v>43</v>
      </c>
      <c r="S1767" s="72" t="s">
        <v>30</v>
      </c>
      <c r="T1767" s="76" t="s">
        <v>31</v>
      </c>
    </row>
    <row r="1768" spans="5:20" x14ac:dyDescent="0.3">
      <c r="E1768" s="71" t="s">
        <v>3542</v>
      </c>
      <c r="F1768" s="72" t="s">
        <v>5759</v>
      </c>
      <c r="G1768" s="72" t="s">
        <v>7778</v>
      </c>
      <c r="H1768" s="72" t="s">
        <v>35</v>
      </c>
      <c r="I1768" s="72" t="s">
        <v>8027</v>
      </c>
      <c r="J1768" s="72" t="s">
        <v>8022</v>
      </c>
      <c r="K1768" s="72">
        <v>172.72</v>
      </c>
      <c r="L1768" s="75">
        <v>45679</v>
      </c>
      <c r="M1768" s="72" t="str">
        <f>TEXT(Table157[[#This Row],[Billing_Date]],"YYYY")</f>
        <v>2025</v>
      </c>
      <c r="N1768" s="72" t="s">
        <v>37</v>
      </c>
      <c r="O1768" s="72">
        <f>IF(Table157[[#This Row],[Payment_Status]]="Paid",1,0)</f>
        <v>0</v>
      </c>
      <c r="P1768" s="72">
        <f>IF(Table157[[#This Row],[Payment_Status]]="Unpaid",1,0)</f>
        <v>0</v>
      </c>
      <c r="Q1768" s="72">
        <f>IF(Table157[[#This Row],[Payment_Status]]="Pending",1,0)</f>
        <v>1</v>
      </c>
      <c r="R1768" s="72" t="s">
        <v>58</v>
      </c>
      <c r="S1768" s="72" t="s">
        <v>44</v>
      </c>
      <c r="T1768" s="76" t="s">
        <v>45</v>
      </c>
    </row>
    <row r="1769" spans="5:20" x14ac:dyDescent="0.3">
      <c r="E1769" s="71" t="s">
        <v>3544</v>
      </c>
      <c r="F1769" s="72" t="s">
        <v>5760</v>
      </c>
      <c r="G1769" s="72" t="s">
        <v>7779</v>
      </c>
      <c r="H1769" s="72" t="s">
        <v>35</v>
      </c>
      <c r="I1769" s="72" t="s">
        <v>8031</v>
      </c>
      <c r="J1769" s="72" t="s">
        <v>8024</v>
      </c>
      <c r="K1769" s="72">
        <v>1386.57</v>
      </c>
      <c r="L1769" s="75">
        <v>45831</v>
      </c>
      <c r="M1769" s="72" t="str">
        <f>TEXT(Table157[[#This Row],[Billing_Date]],"YYYY")</f>
        <v>2025</v>
      </c>
      <c r="N1769" s="72" t="s">
        <v>28</v>
      </c>
      <c r="O1769" s="72">
        <f>IF(Table157[[#This Row],[Payment_Status]]="Paid",1,0)</f>
        <v>1</v>
      </c>
      <c r="P1769" s="72">
        <f>IF(Table157[[#This Row],[Payment_Status]]="Unpaid",1,0)</f>
        <v>0</v>
      </c>
      <c r="Q1769" s="72">
        <f>IF(Table157[[#This Row],[Payment_Status]]="Pending",1,0)</f>
        <v>0</v>
      </c>
      <c r="R1769" s="72" t="s">
        <v>50</v>
      </c>
      <c r="S1769" s="72" t="s">
        <v>30</v>
      </c>
      <c r="T1769" s="76" t="s">
        <v>85</v>
      </c>
    </row>
    <row r="1770" spans="5:20" x14ac:dyDescent="0.3">
      <c r="E1770" s="71" t="s">
        <v>3546</v>
      </c>
      <c r="F1770" s="72" t="s">
        <v>5761</v>
      </c>
      <c r="G1770" s="72" t="s">
        <v>7780</v>
      </c>
      <c r="H1770" s="72" t="s">
        <v>26</v>
      </c>
      <c r="I1770" s="72" t="s">
        <v>8026</v>
      </c>
      <c r="J1770" s="72" t="s">
        <v>8021</v>
      </c>
      <c r="K1770" s="72">
        <v>3024.29</v>
      </c>
      <c r="L1770" s="75">
        <v>45836</v>
      </c>
      <c r="M1770" s="72" t="str">
        <f>TEXT(Table157[[#This Row],[Billing_Date]],"YYYY")</f>
        <v>2025</v>
      </c>
      <c r="N1770" s="72" t="s">
        <v>28</v>
      </c>
      <c r="O1770" s="72">
        <f>IF(Table157[[#This Row],[Payment_Status]]="Paid",1,0)</f>
        <v>1</v>
      </c>
      <c r="P1770" s="72">
        <f>IF(Table157[[#This Row],[Payment_Status]]="Unpaid",1,0)</f>
        <v>0</v>
      </c>
      <c r="Q1770" s="72">
        <f>IF(Table157[[#This Row],[Payment_Status]]="Pending",1,0)</f>
        <v>0</v>
      </c>
      <c r="R1770" s="72" t="s">
        <v>38</v>
      </c>
      <c r="S1770" s="72" t="s">
        <v>39</v>
      </c>
      <c r="T1770" s="76" t="s">
        <v>51</v>
      </c>
    </row>
    <row r="1771" spans="5:20" x14ac:dyDescent="0.3">
      <c r="E1771" s="71" t="s">
        <v>3548</v>
      </c>
      <c r="F1771" s="72" t="s">
        <v>5762</v>
      </c>
      <c r="G1771" s="72" t="s">
        <v>7781</v>
      </c>
      <c r="H1771" s="72" t="s">
        <v>35</v>
      </c>
      <c r="I1771" s="72" t="s">
        <v>8028</v>
      </c>
      <c r="J1771" s="72" t="s">
        <v>8022</v>
      </c>
      <c r="K1771" s="72">
        <v>3352.46</v>
      </c>
      <c r="L1771" s="75">
        <v>45763</v>
      </c>
      <c r="M1771" s="72" t="str">
        <f>TEXT(Table157[[#This Row],[Billing_Date]],"YYYY")</f>
        <v>2025</v>
      </c>
      <c r="N1771" s="72" t="s">
        <v>28</v>
      </c>
      <c r="O1771" s="72">
        <f>IF(Table157[[#This Row],[Payment_Status]]="Paid",1,0)</f>
        <v>1</v>
      </c>
      <c r="P1771" s="72">
        <f>IF(Table157[[#This Row],[Payment_Status]]="Unpaid",1,0)</f>
        <v>0</v>
      </c>
      <c r="Q1771" s="72">
        <f>IF(Table157[[#This Row],[Payment_Status]]="Pending",1,0)</f>
        <v>0</v>
      </c>
      <c r="R1771" s="72" t="s">
        <v>38</v>
      </c>
      <c r="S1771" s="72" t="s">
        <v>39</v>
      </c>
      <c r="T1771" s="76" t="s">
        <v>31</v>
      </c>
    </row>
    <row r="1772" spans="5:20" x14ac:dyDescent="0.3">
      <c r="E1772" s="71" t="s">
        <v>2051</v>
      </c>
      <c r="F1772" s="72" t="s">
        <v>5763</v>
      </c>
      <c r="G1772" s="72" t="s">
        <v>7782</v>
      </c>
      <c r="H1772" s="72" t="s">
        <v>35</v>
      </c>
      <c r="I1772" s="72" t="s">
        <v>8030</v>
      </c>
      <c r="J1772" s="72" t="s">
        <v>8023</v>
      </c>
      <c r="K1772" s="72">
        <v>1434.24</v>
      </c>
      <c r="L1772" s="75">
        <v>45833</v>
      </c>
      <c r="M1772" s="72" t="str">
        <f>TEXT(Table157[[#This Row],[Billing_Date]],"YYYY")</f>
        <v>2025</v>
      </c>
      <c r="N1772" s="72" t="s">
        <v>37</v>
      </c>
      <c r="O1772" s="72">
        <f>IF(Table157[[#This Row],[Payment_Status]]="Paid",1,0)</f>
        <v>0</v>
      </c>
      <c r="P1772" s="72">
        <f>IF(Table157[[#This Row],[Payment_Status]]="Unpaid",1,0)</f>
        <v>0</v>
      </c>
      <c r="Q1772" s="72">
        <f>IF(Table157[[#This Row],[Payment_Status]]="Pending",1,0)</f>
        <v>1</v>
      </c>
      <c r="R1772" s="72" t="s">
        <v>29</v>
      </c>
      <c r="S1772" s="72" t="s">
        <v>30</v>
      </c>
      <c r="T1772" s="76" t="s">
        <v>85</v>
      </c>
    </row>
    <row r="1773" spans="5:20" x14ac:dyDescent="0.3">
      <c r="E1773" s="71" t="s">
        <v>3552</v>
      </c>
      <c r="F1773" s="72" t="s">
        <v>5764</v>
      </c>
      <c r="G1773" s="72" t="s">
        <v>7783</v>
      </c>
      <c r="H1773" s="72" t="s">
        <v>26</v>
      </c>
      <c r="I1773" s="72" t="s">
        <v>8027</v>
      </c>
      <c r="J1773" s="72" t="s">
        <v>8022</v>
      </c>
      <c r="K1773" s="72">
        <v>471.06</v>
      </c>
      <c r="L1773" s="75">
        <v>45800</v>
      </c>
      <c r="M1773" s="72" t="str">
        <f>TEXT(Table157[[#This Row],[Billing_Date]],"YYYY")</f>
        <v>2025</v>
      </c>
      <c r="N1773" s="72" t="s">
        <v>49</v>
      </c>
      <c r="O1773" s="72">
        <f>IF(Table157[[#This Row],[Payment_Status]]="Paid",1,0)</f>
        <v>0</v>
      </c>
      <c r="P1773" s="72">
        <f>IF(Table157[[#This Row],[Payment_Status]]="Unpaid",1,0)</f>
        <v>1</v>
      </c>
      <c r="Q1773" s="72">
        <f>IF(Table157[[#This Row],[Payment_Status]]="Pending",1,0)</f>
        <v>0</v>
      </c>
      <c r="R1773" s="72" t="s">
        <v>50</v>
      </c>
      <c r="S1773" s="72" t="s">
        <v>30</v>
      </c>
      <c r="T1773" s="76" t="s">
        <v>51</v>
      </c>
    </row>
    <row r="1774" spans="5:20" x14ac:dyDescent="0.3">
      <c r="E1774" s="71" t="s">
        <v>3554</v>
      </c>
      <c r="F1774" s="72" t="s">
        <v>5765</v>
      </c>
      <c r="G1774" s="72" t="s">
        <v>7784</v>
      </c>
      <c r="H1774" s="72" t="s">
        <v>30</v>
      </c>
      <c r="I1774" s="72" t="s">
        <v>8029</v>
      </c>
      <c r="J1774" s="72" t="s">
        <v>8020</v>
      </c>
      <c r="K1774" s="72">
        <v>1471.26</v>
      </c>
      <c r="L1774" s="75">
        <v>45806</v>
      </c>
      <c r="M1774" s="72" t="str">
        <f>TEXT(Table157[[#This Row],[Billing_Date]],"YYYY")</f>
        <v>2025</v>
      </c>
      <c r="N1774" s="72" t="s">
        <v>49</v>
      </c>
      <c r="O1774" s="72">
        <f>IF(Table157[[#This Row],[Payment_Status]]="Paid",1,0)</f>
        <v>0</v>
      </c>
      <c r="P1774" s="72">
        <f>IF(Table157[[#This Row],[Payment_Status]]="Unpaid",1,0)</f>
        <v>1</v>
      </c>
      <c r="Q1774" s="72">
        <f>IF(Table157[[#This Row],[Payment_Status]]="Pending",1,0)</f>
        <v>0</v>
      </c>
      <c r="R1774" s="72" t="s">
        <v>38</v>
      </c>
      <c r="S1774" s="72" t="s">
        <v>30</v>
      </c>
      <c r="T1774" s="76" t="s">
        <v>85</v>
      </c>
    </row>
    <row r="1775" spans="5:20" x14ac:dyDescent="0.3">
      <c r="E1775" s="71" t="s">
        <v>3556</v>
      </c>
      <c r="F1775" s="72" t="s">
        <v>5766</v>
      </c>
      <c r="G1775" s="72" t="s">
        <v>7785</v>
      </c>
      <c r="H1775" s="72" t="s">
        <v>35</v>
      </c>
      <c r="I1775" s="72" t="s">
        <v>8027</v>
      </c>
      <c r="J1775" s="72" t="s">
        <v>8022</v>
      </c>
      <c r="K1775" s="72">
        <v>1480.52</v>
      </c>
      <c r="L1775" s="75">
        <v>45819</v>
      </c>
      <c r="M1775" s="72" t="str">
        <f>TEXT(Table157[[#This Row],[Billing_Date]],"YYYY")</f>
        <v>2025</v>
      </c>
      <c r="N1775" s="72" t="s">
        <v>37</v>
      </c>
      <c r="O1775" s="72">
        <f>IF(Table157[[#This Row],[Payment_Status]]="Paid",1,0)</f>
        <v>0</v>
      </c>
      <c r="P1775" s="72">
        <f>IF(Table157[[#This Row],[Payment_Status]]="Unpaid",1,0)</f>
        <v>0</v>
      </c>
      <c r="Q1775" s="72">
        <f>IF(Table157[[#This Row],[Payment_Status]]="Pending",1,0)</f>
        <v>1</v>
      </c>
      <c r="R1775" s="72" t="s">
        <v>50</v>
      </c>
      <c r="S1775" s="72" t="s">
        <v>30</v>
      </c>
      <c r="T1775" s="76" t="s">
        <v>85</v>
      </c>
    </row>
    <row r="1776" spans="5:20" x14ac:dyDescent="0.3">
      <c r="E1776" s="71" t="s">
        <v>3558</v>
      </c>
      <c r="F1776" s="72" t="s">
        <v>5767</v>
      </c>
      <c r="G1776" s="72" t="s">
        <v>7786</v>
      </c>
      <c r="H1776" s="72" t="s">
        <v>35</v>
      </c>
      <c r="I1776" s="72" t="s">
        <v>8029</v>
      </c>
      <c r="J1776" s="72" t="s">
        <v>8020</v>
      </c>
      <c r="K1776" s="72">
        <v>680.8</v>
      </c>
      <c r="L1776" s="75">
        <v>45705</v>
      </c>
      <c r="M1776" s="72" t="str">
        <f>TEXT(Table157[[#This Row],[Billing_Date]],"YYYY")</f>
        <v>2025</v>
      </c>
      <c r="N1776" s="72" t="s">
        <v>28</v>
      </c>
      <c r="O1776" s="72">
        <f>IF(Table157[[#This Row],[Payment_Status]]="Paid",1,0)</f>
        <v>1</v>
      </c>
      <c r="P1776" s="72">
        <f>IF(Table157[[#This Row],[Payment_Status]]="Unpaid",1,0)</f>
        <v>0</v>
      </c>
      <c r="Q1776" s="72">
        <f>IF(Table157[[#This Row],[Payment_Status]]="Pending",1,0)</f>
        <v>0</v>
      </c>
      <c r="R1776" s="72" t="s">
        <v>50</v>
      </c>
      <c r="S1776" s="72" t="s">
        <v>30</v>
      </c>
      <c r="T1776" s="76" t="s">
        <v>31</v>
      </c>
    </row>
    <row r="1777" spans="5:20" x14ac:dyDescent="0.3">
      <c r="E1777" s="71" t="s">
        <v>3560</v>
      </c>
      <c r="F1777" s="72" t="s">
        <v>5768</v>
      </c>
      <c r="G1777" s="72" t="s">
        <v>7787</v>
      </c>
      <c r="H1777" s="72" t="s">
        <v>30</v>
      </c>
      <c r="I1777" s="72" t="s">
        <v>8028</v>
      </c>
      <c r="J1777" s="72" t="s">
        <v>8022</v>
      </c>
      <c r="K1777" s="72">
        <v>1114.6500000000001</v>
      </c>
      <c r="L1777" s="75">
        <v>45856</v>
      </c>
      <c r="M1777" s="72" t="str">
        <f>TEXT(Table157[[#This Row],[Billing_Date]],"YYYY")</f>
        <v>2025</v>
      </c>
      <c r="N1777" s="72" t="s">
        <v>49</v>
      </c>
      <c r="O1777" s="72">
        <f>IF(Table157[[#This Row],[Payment_Status]]="Paid",1,0)</f>
        <v>0</v>
      </c>
      <c r="P1777" s="72">
        <f>IF(Table157[[#This Row],[Payment_Status]]="Unpaid",1,0)</f>
        <v>1</v>
      </c>
      <c r="Q1777" s="72">
        <f>IF(Table157[[#This Row],[Payment_Status]]="Pending",1,0)</f>
        <v>0</v>
      </c>
      <c r="R1777" s="72" t="s">
        <v>50</v>
      </c>
      <c r="S1777" s="72" t="s">
        <v>30</v>
      </c>
      <c r="T1777" s="76" t="s">
        <v>51</v>
      </c>
    </row>
    <row r="1778" spans="5:20" x14ac:dyDescent="0.3">
      <c r="E1778" s="71" t="s">
        <v>3562</v>
      </c>
      <c r="F1778" s="72" t="s">
        <v>5769</v>
      </c>
      <c r="G1778" s="72" t="s">
        <v>7788</v>
      </c>
      <c r="H1778" s="72" t="s">
        <v>26</v>
      </c>
      <c r="I1778" s="72" t="s">
        <v>8029</v>
      </c>
      <c r="J1778" s="72" t="s">
        <v>8020</v>
      </c>
      <c r="K1778" s="72">
        <v>369.27</v>
      </c>
      <c r="L1778" s="75">
        <v>45661</v>
      </c>
      <c r="M1778" s="72" t="str">
        <f>TEXT(Table157[[#This Row],[Billing_Date]],"YYYY")</f>
        <v>2025</v>
      </c>
      <c r="N1778" s="72" t="s">
        <v>49</v>
      </c>
      <c r="O1778" s="72">
        <f>IF(Table157[[#This Row],[Payment_Status]]="Paid",1,0)</f>
        <v>0</v>
      </c>
      <c r="P1778" s="72">
        <f>IF(Table157[[#This Row],[Payment_Status]]="Unpaid",1,0)</f>
        <v>1</v>
      </c>
      <c r="Q1778" s="72">
        <f>IF(Table157[[#This Row],[Payment_Status]]="Pending",1,0)</f>
        <v>0</v>
      </c>
      <c r="R1778" s="72" t="s">
        <v>43</v>
      </c>
      <c r="S1778" s="72" t="s">
        <v>44</v>
      </c>
      <c r="T1778" s="76" t="s">
        <v>31</v>
      </c>
    </row>
    <row r="1779" spans="5:20" x14ac:dyDescent="0.3">
      <c r="E1779" s="71" t="s">
        <v>230</v>
      </c>
      <c r="F1779" s="72" t="s">
        <v>5771</v>
      </c>
      <c r="G1779" s="72" t="s">
        <v>7790</v>
      </c>
      <c r="H1779" s="72" t="s">
        <v>35</v>
      </c>
      <c r="I1779" s="72" t="s">
        <v>8026</v>
      </c>
      <c r="J1779" s="72" t="s">
        <v>8021</v>
      </c>
      <c r="K1779" s="72">
        <v>2081.8000000000002</v>
      </c>
      <c r="L1779" s="75">
        <v>45826</v>
      </c>
      <c r="M1779" s="72" t="str">
        <f>TEXT(Table157[[#This Row],[Billing_Date]],"YYYY")</f>
        <v>2025</v>
      </c>
      <c r="N1779" s="72" t="s">
        <v>49</v>
      </c>
      <c r="O1779" s="72">
        <f>IF(Table157[[#This Row],[Payment_Status]]="Paid",1,0)</f>
        <v>0</v>
      </c>
      <c r="P1779" s="72">
        <f>IF(Table157[[#This Row],[Payment_Status]]="Unpaid",1,0)</f>
        <v>1</v>
      </c>
      <c r="Q1779" s="72">
        <f>IF(Table157[[#This Row],[Payment_Status]]="Pending",1,0)</f>
        <v>0</v>
      </c>
      <c r="R1779" s="72" t="s">
        <v>58</v>
      </c>
      <c r="S1779" s="72" t="s">
        <v>39</v>
      </c>
      <c r="T1779" s="76" t="s">
        <v>45</v>
      </c>
    </row>
    <row r="1780" spans="5:20" x14ac:dyDescent="0.3">
      <c r="E1780" s="71" t="s">
        <v>3567</v>
      </c>
      <c r="F1780" s="72" t="s">
        <v>5772</v>
      </c>
      <c r="G1780" s="72" t="s">
        <v>7791</v>
      </c>
      <c r="H1780" s="72" t="s">
        <v>26</v>
      </c>
      <c r="I1780" s="72" t="s">
        <v>8025</v>
      </c>
      <c r="J1780" s="72" t="s">
        <v>8020</v>
      </c>
      <c r="K1780" s="72">
        <v>1212.08</v>
      </c>
      <c r="L1780" s="75">
        <v>45764</v>
      </c>
      <c r="M1780" s="72" t="str">
        <f>TEXT(Table157[[#This Row],[Billing_Date]],"YYYY")</f>
        <v>2025</v>
      </c>
      <c r="N1780" s="72" t="s">
        <v>28</v>
      </c>
      <c r="O1780" s="72">
        <f>IF(Table157[[#This Row],[Payment_Status]]="Paid",1,0)</f>
        <v>1</v>
      </c>
      <c r="P1780" s="72">
        <f>IF(Table157[[#This Row],[Payment_Status]]="Unpaid",1,0)</f>
        <v>0</v>
      </c>
      <c r="Q1780" s="72">
        <f>IF(Table157[[#This Row],[Payment_Status]]="Pending",1,0)</f>
        <v>0</v>
      </c>
      <c r="R1780" s="72" t="s">
        <v>38</v>
      </c>
      <c r="S1780" s="72" t="s">
        <v>39</v>
      </c>
      <c r="T1780" s="76" t="s">
        <v>45</v>
      </c>
    </row>
    <row r="1781" spans="5:20" x14ac:dyDescent="0.3">
      <c r="E1781" s="71" t="s">
        <v>3569</v>
      </c>
      <c r="F1781" s="72" t="s">
        <v>5773</v>
      </c>
      <c r="G1781" s="72" t="s">
        <v>7792</v>
      </c>
      <c r="H1781" s="72" t="s">
        <v>35</v>
      </c>
      <c r="I1781" s="72" t="s">
        <v>8029</v>
      </c>
      <c r="J1781" s="72" t="s">
        <v>8020</v>
      </c>
      <c r="K1781" s="72">
        <v>2632.26</v>
      </c>
      <c r="L1781" s="75">
        <v>45648</v>
      </c>
      <c r="M1781" s="72" t="str">
        <f>TEXT(Table157[[#This Row],[Billing_Date]],"YYYY")</f>
        <v>2024</v>
      </c>
      <c r="N1781" s="72" t="s">
        <v>28</v>
      </c>
      <c r="O1781" s="72">
        <f>IF(Table157[[#This Row],[Payment_Status]]="Paid",1,0)</f>
        <v>1</v>
      </c>
      <c r="P1781" s="72">
        <f>IF(Table157[[#This Row],[Payment_Status]]="Unpaid",1,0)</f>
        <v>0</v>
      </c>
      <c r="Q1781" s="72">
        <f>IF(Table157[[#This Row],[Payment_Status]]="Pending",1,0)</f>
        <v>0</v>
      </c>
      <c r="R1781" s="72" t="s">
        <v>43</v>
      </c>
      <c r="S1781" s="72" t="s">
        <v>44</v>
      </c>
      <c r="T1781" s="76" t="s">
        <v>45</v>
      </c>
    </row>
    <row r="1782" spans="5:20" x14ac:dyDescent="0.3">
      <c r="E1782" s="71" t="s">
        <v>2654</v>
      </c>
      <c r="F1782" s="72" t="s">
        <v>5774</v>
      </c>
      <c r="G1782" s="72" t="s">
        <v>7793</v>
      </c>
      <c r="H1782" s="72" t="s">
        <v>35</v>
      </c>
      <c r="I1782" s="72" t="s">
        <v>8030</v>
      </c>
      <c r="J1782" s="72" t="s">
        <v>8023</v>
      </c>
      <c r="K1782" s="72">
        <v>973.24</v>
      </c>
      <c r="L1782" s="75">
        <v>45644</v>
      </c>
      <c r="M1782" s="72" t="str">
        <f>TEXT(Table157[[#This Row],[Billing_Date]],"YYYY")</f>
        <v>2024</v>
      </c>
      <c r="N1782" s="72" t="s">
        <v>37</v>
      </c>
      <c r="O1782" s="72">
        <f>IF(Table157[[#This Row],[Payment_Status]]="Paid",1,0)</f>
        <v>0</v>
      </c>
      <c r="P1782" s="72">
        <f>IF(Table157[[#This Row],[Payment_Status]]="Unpaid",1,0)</f>
        <v>0</v>
      </c>
      <c r="Q1782" s="72">
        <f>IF(Table157[[#This Row],[Payment_Status]]="Pending",1,0)</f>
        <v>1</v>
      </c>
      <c r="R1782" s="72" t="s">
        <v>38</v>
      </c>
      <c r="S1782" s="72" t="s">
        <v>30</v>
      </c>
      <c r="T1782" s="76" t="s">
        <v>31</v>
      </c>
    </row>
    <row r="1783" spans="5:20" x14ac:dyDescent="0.3">
      <c r="E1783" s="71" t="s">
        <v>2880</v>
      </c>
      <c r="F1783" s="72" t="s">
        <v>5775</v>
      </c>
      <c r="G1783" s="72" t="s">
        <v>7794</v>
      </c>
      <c r="H1783" s="72" t="s">
        <v>30</v>
      </c>
      <c r="I1783" s="72" t="s">
        <v>8029</v>
      </c>
      <c r="J1783" s="72" t="s">
        <v>8020</v>
      </c>
      <c r="K1783" s="72">
        <v>414.61</v>
      </c>
      <c r="L1783" s="75">
        <v>45777</v>
      </c>
      <c r="M1783" s="72" t="str">
        <f>TEXT(Table157[[#This Row],[Billing_Date]],"YYYY")</f>
        <v>2025</v>
      </c>
      <c r="N1783" s="72" t="s">
        <v>37</v>
      </c>
      <c r="O1783" s="72">
        <f>IF(Table157[[#This Row],[Payment_Status]]="Paid",1,0)</f>
        <v>0</v>
      </c>
      <c r="P1783" s="72">
        <f>IF(Table157[[#This Row],[Payment_Status]]="Unpaid",1,0)</f>
        <v>0</v>
      </c>
      <c r="Q1783" s="72">
        <f>IF(Table157[[#This Row],[Payment_Status]]="Pending",1,0)</f>
        <v>1</v>
      </c>
      <c r="R1783" s="72" t="s">
        <v>29</v>
      </c>
      <c r="S1783" s="72" t="s">
        <v>39</v>
      </c>
      <c r="T1783" s="76" t="s">
        <v>31</v>
      </c>
    </row>
    <row r="1784" spans="5:20" x14ac:dyDescent="0.3">
      <c r="E1784" s="71" t="s">
        <v>3575</v>
      </c>
      <c r="F1784" s="72" t="s">
        <v>5776</v>
      </c>
      <c r="G1784" s="72" t="s">
        <v>7795</v>
      </c>
      <c r="H1784" s="72" t="s">
        <v>26</v>
      </c>
      <c r="I1784" s="72" t="s">
        <v>8031</v>
      </c>
      <c r="J1784" s="72" t="s">
        <v>8024</v>
      </c>
      <c r="K1784" s="72">
        <v>1483.59</v>
      </c>
      <c r="L1784" s="75">
        <v>45833</v>
      </c>
      <c r="M1784" s="72" t="str">
        <f>TEXT(Table157[[#This Row],[Billing_Date]],"YYYY")</f>
        <v>2025</v>
      </c>
      <c r="N1784" s="72" t="s">
        <v>37</v>
      </c>
      <c r="O1784" s="72">
        <f>IF(Table157[[#This Row],[Payment_Status]]="Paid",1,0)</f>
        <v>0</v>
      </c>
      <c r="P1784" s="72">
        <f>IF(Table157[[#This Row],[Payment_Status]]="Unpaid",1,0)</f>
        <v>0</v>
      </c>
      <c r="Q1784" s="72">
        <f>IF(Table157[[#This Row],[Payment_Status]]="Pending",1,0)</f>
        <v>1</v>
      </c>
      <c r="R1784" s="72" t="s">
        <v>38</v>
      </c>
      <c r="S1784" s="72" t="s">
        <v>39</v>
      </c>
      <c r="T1784" s="76" t="s">
        <v>31</v>
      </c>
    </row>
    <row r="1785" spans="5:20" x14ac:dyDescent="0.3">
      <c r="E1785" s="71" t="s">
        <v>3198</v>
      </c>
      <c r="F1785" s="72" t="s">
        <v>5777</v>
      </c>
      <c r="G1785" s="72" t="s">
        <v>7796</v>
      </c>
      <c r="H1785" s="72" t="s">
        <v>35</v>
      </c>
      <c r="I1785" s="72" t="s">
        <v>8030</v>
      </c>
      <c r="J1785" s="72" t="s">
        <v>8023</v>
      </c>
      <c r="K1785" s="72">
        <v>2321.98</v>
      </c>
      <c r="L1785" s="75">
        <v>45595</v>
      </c>
      <c r="M1785" s="72" t="str">
        <f>TEXT(Table157[[#This Row],[Billing_Date]],"YYYY")</f>
        <v>2024</v>
      </c>
      <c r="N1785" s="72" t="s">
        <v>37</v>
      </c>
      <c r="O1785" s="72">
        <f>IF(Table157[[#This Row],[Payment_Status]]="Paid",1,0)</f>
        <v>0</v>
      </c>
      <c r="P1785" s="72">
        <f>IF(Table157[[#This Row],[Payment_Status]]="Unpaid",1,0)</f>
        <v>0</v>
      </c>
      <c r="Q1785" s="72">
        <f>IF(Table157[[#This Row],[Payment_Status]]="Pending",1,0)</f>
        <v>1</v>
      </c>
      <c r="R1785" s="72" t="s">
        <v>50</v>
      </c>
      <c r="S1785" s="72" t="s">
        <v>39</v>
      </c>
      <c r="T1785" s="76" t="s">
        <v>45</v>
      </c>
    </row>
    <row r="1786" spans="5:20" x14ac:dyDescent="0.3">
      <c r="E1786" s="71" t="s">
        <v>384</v>
      </c>
      <c r="F1786" s="72" t="s">
        <v>5778</v>
      </c>
      <c r="G1786" s="72" t="s">
        <v>7797</v>
      </c>
      <c r="H1786" s="72" t="s">
        <v>30</v>
      </c>
      <c r="I1786" s="72" t="s">
        <v>8031</v>
      </c>
      <c r="J1786" s="72" t="s">
        <v>8024</v>
      </c>
      <c r="K1786" s="72">
        <v>698.65</v>
      </c>
      <c r="L1786" s="75">
        <v>45817</v>
      </c>
      <c r="M1786" s="72" t="str">
        <f>TEXT(Table157[[#This Row],[Billing_Date]],"YYYY")</f>
        <v>2025</v>
      </c>
      <c r="N1786" s="72" t="s">
        <v>37</v>
      </c>
      <c r="O1786" s="72">
        <f>IF(Table157[[#This Row],[Payment_Status]]="Paid",1,0)</f>
        <v>0</v>
      </c>
      <c r="P1786" s="72">
        <f>IF(Table157[[#This Row],[Payment_Status]]="Unpaid",1,0)</f>
        <v>0</v>
      </c>
      <c r="Q1786" s="72">
        <f>IF(Table157[[#This Row],[Payment_Status]]="Pending",1,0)</f>
        <v>1</v>
      </c>
      <c r="R1786" s="72" t="s">
        <v>29</v>
      </c>
      <c r="S1786" s="72" t="s">
        <v>39</v>
      </c>
      <c r="T1786" s="76" t="s">
        <v>51</v>
      </c>
    </row>
    <row r="1787" spans="5:20" x14ac:dyDescent="0.3">
      <c r="E1787" s="71" t="s">
        <v>3581</v>
      </c>
      <c r="F1787" s="72" t="s">
        <v>5779</v>
      </c>
      <c r="G1787" s="72" t="s">
        <v>7798</v>
      </c>
      <c r="H1787" s="72" t="s">
        <v>26</v>
      </c>
      <c r="I1787" s="72" t="s">
        <v>8030</v>
      </c>
      <c r="J1787" s="72" t="s">
        <v>8023</v>
      </c>
      <c r="K1787" s="72">
        <v>1897.88</v>
      </c>
      <c r="L1787" s="75">
        <v>45838</v>
      </c>
      <c r="M1787" s="72" t="str">
        <f>TEXT(Table157[[#This Row],[Billing_Date]],"YYYY")</f>
        <v>2025</v>
      </c>
      <c r="N1787" s="72" t="s">
        <v>49</v>
      </c>
      <c r="O1787" s="72">
        <f>IF(Table157[[#This Row],[Payment_Status]]="Paid",1,0)</f>
        <v>0</v>
      </c>
      <c r="P1787" s="72">
        <f>IF(Table157[[#This Row],[Payment_Status]]="Unpaid",1,0)</f>
        <v>1</v>
      </c>
      <c r="Q1787" s="72">
        <f>IF(Table157[[#This Row],[Payment_Status]]="Pending",1,0)</f>
        <v>0</v>
      </c>
      <c r="R1787" s="72" t="s">
        <v>38</v>
      </c>
      <c r="S1787" s="72" t="s">
        <v>44</v>
      </c>
      <c r="T1787" s="76" t="s">
        <v>63</v>
      </c>
    </row>
    <row r="1788" spans="5:20" x14ac:dyDescent="0.3">
      <c r="E1788" s="71" t="s">
        <v>3583</v>
      </c>
      <c r="F1788" s="72" t="s">
        <v>5780</v>
      </c>
      <c r="G1788" s="72" t="s">
        <v>7799</v>
      </c>
      <c r="H1788" s="72" t="s">
        <v>30</v>
      </c>
      <c r="I1788" s="72" t="s">
        <v>8025</v>
      </c>
      <c r="J1788" s="72" t="s">
        <v>8020</v>
      </c>
      <c r="K1788" s="72">
        <v>1031.19</v>
      </c>
      <c r="L1788" s="75">
        <v>45806</v>
      </c>
      <c r="M1788" s="72" t="str">
        <f>TEXT(Table157[[#This Row],[Billing_Date]],"YYYY")</f>
        <v>2025</v>
      </c>
      <c r="N1788" s="72" t="s">
        <v>37</v>
      </c>
      <c r="O1788" s="72">
        <f>IF(Table157[[#This Row],[Payment_Status]]="Paid",1,0)</f>
        <v>0</v>
      </c>
      <c r="P1788" s="72">
        <f>IF(Table157[[#This Row],[Payment_Status]]="Unpaid",1,0)</f>
        <v>0</v>
      </c>
      <c r="Q1788" s="72">
        <f>IF(Table157[[#This Row],[Payment_Status]]="Pending",1,0)</f>
        <v>1</v>
      </c>
      <c r="R1788" s="72" t="s">
        <v>38</v>
      </c>
      <c r="S1788" s="72" t="s">
        <v>39</v>
      </c>
      <c r="T1788" s="76" t="s">
        <v>45</v>
      </c>
    </row>
    <row r="1789" spans="5:20" x14ac:dyDescent="0.3">
      <c r="E1789" s="71" t="s">
        <v>3585</v>
      </c>
      <c r="F1789" s="72" t="s">
        <v>5781</v>
      </c>
      <c r="G1789" s="72" t="s">
        <v>7800</v>
      </c>
      <c r="H1789" s="72" t="s">
        <v>30</v>
      </c>
      <c r="I1789" s="72" t="s">
        <v>8031</v>
      </c>
      <c r="J1789" s="72" t="s">
        <v>8024</v>
      </c>
      <c r="K1789" s="72">
        <v>173.63</v>
      </c>
      <c r="L1789" s="75">
        <v>45716</v>
      </c>
      <c r="M1789" s="72" t="str">
        <f>TEXT(Table157[[#This Row],[Billing_Date]],"YYYY")</f>
        <v>2025</v>
      </c>
      <c r="N1789" s="72" t="s">
        <v>37</v>
      </c>
      <c r="O1789" s="72">
        <f>IF(Table157[[#This Row],[Payment_Status]]="Paid",1,0)</f>
        <v>0</v>
      </c>
      <c r="P1789" s="72">
        <f>IF(Table157[[#This Row],[Payment_Status]]="Unpaid",1,0)</f>
        <v>0</v>
      </c>
      <c r="Q1789" s="72">
        <f>IF(Table157[[#This Row],[Payment_Status]]="Pending",1,0)</f>
        <v>1</v>
      </c>
      <c r="R1789" s="72" t="s">
        <v>50</v>
      </c>
      <c r="S1789" s="72" t="s">
        <v>44</v>
      </c>
      <c r="T1789" s="76" t="s">
        <v>85</v>
      </c>
    </row>
    <row r="1790" spans="5:20" x14ac:dyDescent="0.3">
      <c r="E1790" s="71" t="s">
        <v>2342</v>
      </c>
      <c r="F1790" s="72" t="s">
        <v>5782</v>
      </c>
      <c r="G1790" s="72" t="s">
        <v>7801</v>
      </c>
      <c r="H1790" s="72" t="s">
        <v>26</v>
      </c>
      <c r="I1790" s="72" t="s">
        <v>8029</v>
      </c>
      <c r="J1790" s="72" t="s">
        <v>8020</v>
      </c>
      <c r="K1790" s="72">
        <v>3350.69</v>
      </c>
      <c r="L1790" s="75">
        <v>45810</v>
      </c>
      <c r="M1790" s="72" t="str">
        <f>TEXT(Table157[[#This Row],[Billing_Date]],"YYYY")</f>
        <v>2025</v>
      </c>
      <c r="N1790" s="72" t="s">
        <v>37</v>
      </c>
      <c r="O1790" s="72">
        <f>IF(Table157[[#This Row],[Payment_Status]]="Paid",1,0)</f>
        <v>0</v>
      </c>
      <c r="P1790" s="72">
        <f>IF(Table157[[#This Row],[Payment_Status]]="Unpaid",1,0)</f>
        <v>0</v>
      </c>
      <c r="Q1790" s="72">
        <f>IF(Table157[[#This Row],[Payment_Status]]="Pending",1,0)</f>
        <v>1</v>
      </c>
      <c r="R1790" s="72" t="s">
        <v>43</v>
      </c>
      <c r="S1790" s="72" t="s">
        <v>44</v>
      </c>
      <c r="T1790" s="76" t="s">
        <v>31</v>
      </c>
    </row>
    <row r="1791" spans="5:20" x14ac:dyDescent="0.3">
      <c r="E1791" s="71" t="s">
        <v>1104</v>
      </c>
      <c r="F1791" s="72" t="s">
        <v>5783</v>
      </c>
      <c r="G1791" s="72" t="s">
        <v>7802</v>
      </c>
      <c r="H1791" s="72" t="s">
        <v>26</v>
      </c>
      <c r="I1791" s="72" t="s">
        <v>8030</v>
      </c>
      <c r="J1791" s="72" t="s">
        <v>8023</v>
      </c>
      <c r="K1791" s="72">
        <v>849.22</v>
      </c>
      <c r="L1791" s="75">
        <v>45830</v>
      </c>
      <c r="M1791" s="72" t="str">
        <f>TEXT(Table157[[#This Row],[Billing_Date]],"YYYY")</f>
        <v>2025</v>
      </c>
      <c r="N1791" s="72" t="s">
        <v>49</v>
      </c>
      <c r="O1791" s="72">
        <f>IF(Table157[[#This Row],[Payment_Status]]="Paid",1,0)</f>
        <v>0</v>
      </c>
      <c r="P1791" s="72">
        <f>IF(Table157[[#This Row],[Payment_Status]]="Unpaid",1,0)</f>
        <v>1</v>
      </c>
      <c r="Q1791" s="72">
        <f>IF(Table157[[#This Row],[Payment_Status]]="Pending",1,0)</f>
        <v>0</v>
      </c>
      <c r="R1791" s="72" t="s">
        <v>38</v>
      </c>
      <c r="S1791" s="72" t="s">
        <v>44</v>
      </c>
      <c r="T1791" s="76" t="s">
        <v>51</v>
      </c>
    </row>
    <row r="1792" spans="5:20" x14ac:dyDescent="0.3">
      <c r="E1792" s="71" t="s">
        <v>3591</v>
      </c>
      <c r="F1792" s="72" t="s">
        <v>5784</v>
      </c>
      <c r="G1792" s="72" t="s">
        <v>7803</v>
      </c>
      <c r="H1792" s="72" t="s">
        <v>35</v>
      </c>
      <c r="I1792" s="72" t="s">
        <v>8025</v>
      </c>
      <c r="J1792" s="72" t="s">
        <v>8020</v>
      </c>
      <c r="K1792" s="72">
        <v>1653.49</v>
      </c>
      <c r="L1792" s="75">
        <v>45737</v>
      </c>
      <c r="M1792" s="72" t="str">
        <f>TEXT(Table157[[#This Row],[Billing_Date]],"YYYY")</f>
        <v>2025</v>
      </c>
      <c r="N1792" s="72" t="s">
        <v>37</v>
      </c>
      <c r="O1792" s="72">
        <f>IF(Table157[[#This Row],[Payment_Status]]="Paid",1,0)</f>
        <v>0</v>
      </c>
      <c r="P1792" s="72">
        <f>IF(Table157[[#This Row],[Payment_Status]]="Unpaid",1,0)</f>
        <v>0</v>
      </c>
      <c r="Q1792" s="72">
        <f>IF(Table157[[#This Row],[Payment_Status]]="Pending",1,0)</f>
        <v>1</v>
      </c>
      <c r="R1792" s="72" t="s">
        <v>43</v>
      </c>
      <c r="S1792" s="72" t="s">
        <v>39</v>
      </c>
      <c r="T1792" s="76" t="s">
        <v>45</v>
      </c>
    </row>
    <row r="1793" spans="5:20" x14ac:dyDescent="0.3">
      <c r="E1793" s="71" t="s">
        <v>3593</v>
      </c>
      <c r="F1793" s="72" t="s">
        <v>5785</v>
      </c>
      <c r="G1793" s="72" t="s">
        <v>7804</v>
      </c>
      <c r="H1793" s="72" t="s">
        <v>35</v>
      </c>
      <c r="I1793" s="72" t="s">
        <v>8031</v>
      </c>
      <c r="J1793" s="72" t="s">
        <v>8024</v>
      </c>
      <c r="K1793" s="72">
        <v>1377.77</v>
      </c>
      <c r="L1793" s="75">
        <v>45834</v>
      </c>
      <c r="M1793" s="72" t="str">
        <f>TEXT(Table157[[#This Row],[Billing_Date]],"YYYY")</f>
        <v>2025</v>
      </c>
      <c r="N1793" s="72" t="s">
        <v>28</v>
      </c>
      <c r="O1793" s="72">
        <f>IF(Table157[[#This Row],[Payment_Status]]="Paid",1,0)</f>
        <v>1</v>
      </c>
      <c r="P1793" s="72">
        <f>IF(Table157[[#This Row],[Payment_Status]]="Unpaid",1,0)</f>
        <v>0</v>
      </c>
      <c r="Q1793" s="72">
        <f>IF(Table157[[#This Row],[Payment_Status]]="Pending",1,0)</f>
        <v>0</v>
      </c>
      <c r="R1793" s="72" t="s">
        <v>29</v>
      </c>
      <c r="S1793" s="72" t="s">
        <v>30</v>
      </c>
      <c r="T1793" s="76" t="s">
        <v>51</v>
      </c>
    </row>
    <row r="1794" spans="5:20" x14ac:dyDescent="0.3">
      <c r="E1794" s="71" t="s">
        <v>3595</v>
      </c>
      <c r="F1794" s="72" t="s">
        <v>5786</v>
      </c>
      <c r="G1794" s="72" t="s">
        <v>7805</v>
      </c>
      <c r="H1794" s="72" t="s">
        <v>26</v>
      </c>
      <c r="I1794" s="72" t="s">
        <v>8031</v>
      </c>
      <c r="J1794" s="72" t="s">
        <v>8024</v>
      </c>
      <c r="K1794" s="72">
        <v>3375.73</v>
      </c>
      <c r="L1794" s="75">
        <v>45798</v>
      </c>
      <c r="M1794" s="72" t="str">
        <f>TEXT(Table157[[#This Row],[Billing_Date]],"YYYY")</f>
        <v>2025</v>
      </c>
      <c r="N1794" s="72" t="s">
        <v>49</v>
      </c>
      <c r="O1794" s="72">
        <f>IF(Table157[[#This Row],[Payment_Status]]="Paid",1,0)</f>
        <v>0</v>
      </c>
      <c r="P1794" s="72">
        <f>IF(Table157[[#This Row],[Payment_Status]]="Unpaid",1,0)</f>
        <v>1</v>
      </c>
      <c r="Q1794" s="72">
        <f>IF(Table157[[#This Row],[Payment_Status]]="Pending",1,0)</f>
        <v>0</v>
      </c>
      <c r="R1794" s="72" t="s">
        <v>38</v>
      </c>
      <c r="S1794" s="72" t="s">
        <v>44</v>
      </c>
      <c r="T1794" s="76" t="s">
        <v>45</v>
      </c>
    </row>
    <row r="1795" spans="5:20" x14ac:dyDescent="0.3">
      <c r="E1795" s="71" t="s">
        <v>3597</v>
      </c>
      <c r="F1795" s="72" t="s">
        <v>5787</v>
      </c>
      <c r="G1795" s="72" t="s">
        <v>7806</v>
      </c>
      <c r="H1795" s="72" t="s">
        <v>26</v>
      </c>
      <c r="I1795" s="72" t="s">
        <v>8029</v>
      </c>
      <c r="J1795" s="72" t="s">
        <v>8020</v>
      </c>
      <c r="K1795" s="72">
        <v>1284.3</v>
      </c>
      <c r="L1795" s="75">
        <v>45609</v>
      </c>
      <c r="M1795" s="72" t="str">
        <f>TEXT(Table157[[#This Row],[Billing_Date]],"YYYY")</f>
        <v>2024</v>
      </c>
      <c r="N1795" s="72" t="s">
        <v>37</v>
      </c>
      <c r="O1795" s="72">
        <f>IF(Table157[[#This Row],[Payment_Status]]="Paid",1,0)</f>
        <v>0</v>
      </c>
      <c r="P1795" s="72">
        <f>IF(Table157[[#This Row],[Payment_Status]]="Unpaid",1,0)</f>
        <v>0</v>
      </c>
      <c r="Q1795" s="72">
        <f>IF(Table157[[#This Row],[Payment_Status]]="Pending",1,0)</f>
        <v>1</v>
      </c>
      <c r="R1795" s="72" t="s">
        <v>58</v>
      </c>
      <c r="S1795" s="72" t="s">
        <v>39</v>
      </c>
      <c r="T1795" s="76" t="s">
        <v>85</v>
      </c>
    </row>
    <row r="1796" spans="5:20" x14ac:dyDescent="0.3">
      <c r="E1796" s="71" t="s">
        <v>3599</v>
      </c>
      <c r="F1796" s="72" t="s">
        <v>5788</v>
      </c>
      <c r="G1796" s="72" t="s">
        <v>7807</v>
      </c>
      <c r="H1796" s="72" t="s">
        <v>30</v>
      </c>
      <c r="I1796" s="72" t="s">
        <v>8027</v>
      </c>
      <c r="J1796" s="72" t="s">
        <v>8022</v>
      </c>
      <c r="K1796" s="72">
        <v>2693.42</v>
      </c>
      <c r="L1796" s="75">
        <v>45780</v>
      </c>
      <c r="M1796" s="72" t="str">
        <f>TEXT(Table157[[#This Row],[Billing_Date]],"YYYY")</f>
        <v>2025</v>
      </c>
      <c r="N1796" s="72" t="s">
        <v>28</v>
      </c>
      <c r="O1796" s="72">
        <f>IF(Table157[[#This Row],[Payment_Status]]="Paid",1,0)</f>
        <v>1</v>
      </c>
      <c r="P1796" s="72">
        <f>IF(Table157[[#This Row],[Payment_Status]]="Unpaid",1,0)</f>
        <v>0</v>
      </c>
      <c r="Q1796" s="72">
        <f>IF(Table157[[#This Row],[Payment_Status]]="Pending",1,0)</f>
        <v>0</v>
      </c>
      <c r="R1796" s="72" t="s">
        <v>29</v>
      </c>
      <c r="S1796" s="72" t="s">
        <v>39</v>
      </c>
      <c r="T1796" s="76" t="s">
        <v>45</v>
      </c>
    </row>
    <row r="1797" spans="5:20" x14ac:dyDescent="0.3">
      <c r="E1797" s="71" t="s">
        <v>3601</v>
      </c>
      <c r="F1797" s="72" t="s">
        <v>5789</v>
      </c>
      <c r="G1797" s="72" t="s">
        <v>7808</v>
      </c>
      <c r="H1797" s="72" t="s">
        <v>30</v>
      </c>
      <c r="I1797" s="72" t="s">
        <v>8030</v>
      </c>
      <c r="J1797" s="72" t="s">
        <v>8023</v>
      </c>
      <c r="K1797" s="72">
        <v>1317.41</v>
      </c>
      <c r="L1797" s="75">
        <v>45623</v>
      </c>
      <c r="M1797" s="72" t="str">
        <f>TEXT(Table157[[#This Row],[Billing_Date]],"YYYY")</f>
        <v>2024</v>
      </c>
      <c r="N1797" s="72" t="s">
        <v>49</v>
      </c>
      <c r="O1797" s="72">
        <f>IF(Table157[[#This Row],[Payment_Status]]="Paid",1,0)</f>
        <v>0</v>
      </c>
      <c r="P1797" s="72">
        <f>IF(Table157[[#This Row],[Payment_Status]]="Unpaid",1,0)</f>
        <v>1</v>
      </c>
      <c r="Q1797" s="72">
        <f>IF(Table157[[#This Row],[Payment_Status]]="Pending",1,0)</f>
        <v>0</v>
      </c>
      <c r="R1797" s="72" t="s">
        <v>29</v>
      </c>
      <c r="S1797" s="72" t="s">
        <v>44</v>
      </c>
      <c r="T1797" s="76" t="s">
        <v>85</v>
      </c>
    </row>
    <row r="1798" spans="5:20" x14ac:dyDescent="0.3">
      <c r="E1798" s="71" t="s">
        <v>3603</v>
      </c>
      <c r="F1798" s="72" t="s">
        <v>5790</v>
      </c>
      <c r="G1798" s="72" t="s">
        <v>7809</v>
      </c>
      <c r="H1798" s="72" t="s">
        <v>26</v>
      </c>
      <c r="I1798" s="72" t="s">
        <v>8030</v>
      </c>
      <c r="J1798" s="72" t="s">
        <v>8023</v>
      </c>
      <c r="K1798" s="72">
        <v>1018.47</v>
      </c>
      <c r="L1798" s="75">
        <v>45813</v>
      </c>
      <c r="M1798" s="72" t="str">
        <f>TEXT(Table157[[#This Row],[Billing_Date]],"YYYY")</f>
        <v>2025</v>
      </c>
      <c r="N1798" s="72" t="s">
        <v>37</v>
      </c>
      <c r="O1798" s="72">
        <f>IF(Table157[[#This Row],[Payment_Status]]="Paid",1,0)</f>
        <v>0</v>
      </c>
      <c r="P1798" s="72">
        <f>IF(Table157[[#This Row],[Payment_Status]]="Unpaid",1,0)</f>
        <v>0</v>
      </c>
      <c r="Q1798" s="72">
        <f>IF(Table157[[#This Row],[Payment_Status]]="Pending",1,0)</f>
        <v>1</v>
      </c>
      <c r="R1798" s="72" t="s">
        <v>50</v>
      </c>
      <c r="S1798" s="72" t="s">
        <v>30</v>
      </c>
      <c r="T1798" s="76" t="s">
        <v>85</v>
      </c>
    </row>
    <row r="1799" spans="5:20" x14ac:dyDescent="0.3">
      <c r="E1799" s="71" t="s">
        <v>3605</v>
      </c>
      <c r="F1799" s="72" t="s">
        <v>5791</v>
      </c>
      <c r="G1799" s="72" t="s">
        <v>7810</v>
      </c>
      <c r="H1799" s="72" t="s">
        <v>35</v>
      </c>
      <c r="I1799" s="72" t="s">
        <v>8025</v>
      </c>
      <c r="J1799" s="72" t="s">
        <v>8020</v>
      </c>
      <c r="K1799" s="72">
        <v>3253.36</v>
      </c>
      <c r="L1799" s="75">
        <v>45836</v>
      </c>
      <c r="M1799" s="72" t="str">
        <f>TEXT(Table157[[#This Row],[Billing_Date]],"YYYY")</f>
        <v>2025</v>
      </c>
      <c r="N1799" s="72" t="s">
        <v>28</v>
      </c>
      <c r="O1799" s="72">
        <f>IF(Table157[[#This Row],[Payment_Status]]="Paid",1,0)</f>
        <v>1</v>
      </c>
      <c r="P1799" s="72">
        <f>IF(Table157[[#This Row],[Payment_Status]]="Unpaid",1,0)</f>
        <v>0</v>
      </c>
      <c r="Q1799" s="72">
        <f>IF(Table157[[#This Row],[Payment_Status]]="Pending",1,0)</f>
        <v>0</v>
      </c>
      <c r="R1799" s="72" t="s">
        <v>38</v>
      </c>
      <c r="S1799" s="72" t="s">
        <v>39</v>
      </c>
      <c r="T1799" s="76" t="s">
        <v>31</v>
      </c>
    </row>
    <row r="1800" spans="5:20" x14ac:dyDescent="0.3">
      <c r="E1800" s="71" t="s">
        <v>3607</v>
      </c>
      <c r="F1800" s="72" t="s">
        <v>5792</v>
      </c>
      <c r="G1800" s="72" t="s">
        <v>7811</v>
      </c>
      <c r="H1800" s="72" t="s">
        <v>26</v>
      </c>
      <c r="I1800" s="72" t="s">
        <v>8027</v>
      </c>
      <c r="J1800" s="72" t="s">
        <v>8022</v>
      </c>
      <c r="K1800" s="72">
        <v>2586.3000000000002</v>
      </c>
      <c r="L1800" s="75">
        <v>45729</v>
      </c>
      <c r="M1800" s="72" t="str">
        <f>TEXT(Table157[[#This Row],[Billing_Date]],"YYYY")</f>
        <v>2025</v>
      </c>
      <c r="N1800" s="72" t="s">
        <v>28</v>
      </c>
      <c r="O1800" s="72">
        <f>IF(Table157[[#This Row],[Payment_Status]]="Paid",1,0)</f>
        <v>1</v>
      </c>
      <c r="P1800" s="72">
        <f>IF(Table157[[#This Row],[Payment_Status]]="Unpaid",1,0)</f>
        <v>0</v>
      </c>
      <c r="Q1800" s="72">
        <f>IF(Table157[[#This Row],[Payment_Status]]="Pending",1,0)</f>
        <v>0</v>
      </c>
      <c r="R1800" s="72" t="s">
        <v>38</v>
      </c>
      <c r="S1800" s="72" t="s">
        <v>30</v>
      </c>
      <c r="T1800" s="76" t="s">
        <v>51</v>
      </c>
    </row>
    <row r="1801" spans="5:20" x14ac:dyDescent="0.3">
      <c r="E1801" s="71" t="s">
        <v>3609</v>
      </c>
      <c r="F1801" s="72" t="s">
        <v>5793</v>
      </c>
      <c r="G1801" s="72" t="s">
        <v>7812</v>
      </c>
      <c r="H1801" s="72" t="s">
        <v>30</v>
      </c>
      <c r="I1801" s="72" t="s">
        <v>8031</v>
      </c>
      <c r="J1801" s="72" t="s">
        <v>8024</v>
      </c>
      <c r="K1801" s="72">
        <v>1471.35</v>
      </c>
      <c r="L1801" s="75">
        <v>45680</v>
      </c>
      <c r="M1801" s="72" t="str">
        <f>TEXT(Table157[[#This Row],[Billing_Date]],"YYYY")</f>
        <v>2025</v>
      </c>
      <c r="N1801" s="72" t="s">
        <v>49</v>
      </c>
      <c r="O1801" s="72">
        <f>IF(Table157[[#This Row],[Payment_Status]]="Paid",1,0)</f>
        <v>0</v>
      </c>
      <c r="P1801" s="72">
        <f>IF(Table157[[#This Row],[Payment_Status]]="Unpaid",1,0)</f>
        <v>1</v>
      </c>
      <c r="Q1801" s="72">
        <f>IF(Table157[[#This Row],[Payment_Status]]="Pending",1,0)</f>
        <v>0</v>
      </c>
      <c r="R1801" s="72" t="s">
        <v>29</v>
      </c>
      <c r="S1801" s="72" t="s">
        <v>44</v>
      </c>
      <c r="T1801" s="76" t="s">
        <v>51</v>
      </c>
    </row>
    <row r="1802" spans="5:20" x14ac:dyDescent="0.3">
      <c r="E1802" s="71" t="s">
        <v>3611</v>
      </c>
      <c r="F1802" s="72" t="s">
        <v>5794</v>
      </c>
      <c r="G1802" s="72" t="s">
        <v>7813</v>
      </c>
      <c r="H1802" s="72" t="s">
        <v>26</v>
      </c>
      <c r="I1802" s="72" t="s">
        <v>8026</v>
      </c>
      <c r="J1802" s="72" t="s">
        <v>8021</v>
      </c>
      <c r="K1802" s="72">
        <v>1630.86</v>
      </c>
      <c r="L1802" s="75">
        <v>45749</v>
      </c>
      <c r="M1802" s="72" t="str">
        <f>TEXT(Table157[[#This Row],[Billing_Date]],"YYYY")</f>
        <v>2025</v>
      </c>
      <c r="N1802" s="72" t="s">
        <v>49</v>
      </c>
      <c r="O1802" s="72">
        <f>IF(Table157[[#This Row],[Payment_Status]]="Paid",1,0)</f>
        <v>0</v>
      </c>
      <c r="P1802" s="72">
        <f>IF(Table157[[#This Row],[Payment_Status]]="Unpaid",1,0)</f>
        <v>1</v>
      </c>
      <c r="Q1802" s="72">
        <f>IF(Table157[[#This Row],[Payment_Status]]="Pending",1,0)</f>
        <v>0</v>
      </c>
      <c r="R1802" s="72" t="s">
        <v>38</v>
      </c>
      <c r="S1802" s="72" t="s">
        <v>30</v>
      </c>
      <c r="T1802" s="76" t="s">
        <v>63</v>
      </c>
    </row>
    <row r="1803" spans="5:20" x14ac:dyDescent="0.3">
      <c r="E1803" s="71" t="s">
        <v>3613</v>
      </c>
      <c r="F1803" s="72" t="s">
        <v>5795</v>
      </c>
      <c r="G1803" s="72" t="s">
        <v>7814</v>
      </c>
      <c r="H1803" s="72" t="s">
        <v>30</v>
      </c>
      <c r="I1803" s="72" t="s">
        <v>8026</v>
      </c>
      <c r="J1803" s="72" t="s">
        <v>8021</v>
      </c>
      <c r="K1803" s="72">
        <v>1304.43</v>
      </c>
      <c r="L1803" s="75">
        <v>45829</v>
      </c>
      <c r="M1803" s="72" t="str">
        <f>TEXT(Table157[[#This Row],[Billing_Date]],"YYYY")</f>
        <v>2025</v>
      </c>
      <c r="N1803" s="72" t="s">
        <v>37</v>
      </c>
      <c r="O1803" s="72">
        <f>IF(Table157[[#This Row],[Payment_Status]]="Paid",1,0)</f>
        <v>0</v>
      </c>
      <c r="P1803" s="72">
        <f>IF(Table157[[#This Row],[Payment_Status]]="Unpaid",1,0)</f>
        <v>0</v>
      </c>
      <c r="Q1803" s="72">
        <f>IF(Table157[[#This Row],[Payment_Status]]="Pending",1,0)</f>
        <v>1</v>
      </c>
      <c r="R1803" s="72" t="s">
        <v>58</v>
      </c>
      <c r="S1803" s="72" t="s">
        <v>39</v>
      </c>
      <c r="T1803" s="76" t="s">
        <v>31</v>
      </c>
    </row>
    <row r="1804" spans="5:20" x14ac:dyDescent="0.3">
      <c r="E1804" s="71" t="s">
        <v>3615</v>
      </c>
      <c r="F1804" s="72" t="s">
        <v>5796</v>
      </c>
      <c r="G1804" s="72" t="s">
        <v>7815</v>
      </c>
      <c r="H1804" s="72" t="s">
        <v>30</v>
      </c>
      <c r="I1804" s="72" t="s">
        <v>8029</v>
      </c>
      <c r="J1804" s="72" t="s">
        <v>8020</v>
      </c>
      <c r="K1804" s="72">
        <v>2124.0300000000002</v>
      </c>
      <c r="L1804" s="75">
        <v>45815</v>
      </c>
      <c r="M1804" s="72" t="str">
        <f>TEXT(Table157[[#This Row],[Billing_Date]],"YYYY")</f>
        <v>2025</v>
      </c>
      <c r="N1804" s="72" t="s">
        <v>49</v>
      </c>
      <c r="O1804" s="72">
        <f>IF(Table157[[#This Row],[Payment_Status]]="Paid",1,0)</f>
        <v>0</v>
      </c>
      <c r="P1804" s="72">
        <f>IF(Table157[[#This Row],[Payment_Status]]="Unpaid",1,0)</f>
        <v>1</v>
      </c>
      <c r="Q1804" s="72">
        <f>IF(Table157[[#This Row],[Payment_Status]]="Pending",1,0)</f>
        <v>0</v>
      </c>
      <c r="R1804" s="72" t="s">
        <v>58</v>
      </c>
      <c r="S1804" s="72" t="s">
        <v>30</v>
      </c>
      <c r="T1804" s="76" t="s">
        <v>85</v>
      </c>
    </row>
    <row r="1805" spans="5:20" x14ac:dyDescent="0.3">
      <c r="E1805" s="71" t="s">
        <v>3617</v>
      </c>
      <c r="F1805" s="72" t="s">
        <v>5797</v>
      </c>
      <c r="G1805" s="72" t="s">
        <v>7816</v>
      </c>
      <c r="H1805" s="72" t="s">
        <v>26</v>
      </c>
      <c r="I1805" s="72" t="s">
        <v>8028</v>
      </c>
      <c r="J1805" s="72" t="s">
        <v>8022</v>
      </c>
      <c r="K1805" s="72">
        <v>252.18</v>
      </c>
      <c r="L1805" s="75">
        <v>45675</v>
      </c>
      <c r="M1805" s="72" t="str">
        <f>TEXT(Table157[[#This Row],[Billing_Date]],"YYYY")</f>
        <v>2025</v>
      </c>
      <c r="N1805" s="72" t="s">
        <v>28</v>
      </c>
      <c r="O1805" s="72">
        <f>IF(Table157[[#This Row],[Payment_Status]]="Paid",1,0)</f>
        <v>1</v>
      </c>
      <c r="P1805" s="72">
        <f>IF(Table157[[#This Row],[Payment_Status]]="Unpaid",1,0)</f>
        <v>0</v>
      </c>
      <c r="Q1805" s="72">
        <f>IF(Table157[[#This Row],[Payment_Status]]="Pending",1,0)</f>
        <v>0</v>
      </c>
      <c r="R1805" s="72" t="s">
        <v>29</v>
      </c>
      <c r="S1805" s="72" t="s">
        <v>30</v>
      </c>
      <c r="T1805" s="76" t="s">
        <v>45</v>
      </c>
    </row>
    <row r="1806" spans="5:20" x14ac:dyDescent="0.3">
      <c r="E1806" s="71" t="s">
        <v>3619</v>
      </c>
      <c r="F1806" s="72" t="s">
        <v>5798</v>
      </c>
      <c r="G1806" s="72" t="s">
        <v>7817</v>
      </c>
      <c r="H1806" s="72" t="s">
        <v>35</v>
      </c>
      <c r="I1806" s="72" t="s">
        <v>8027</v>
      </c>
      <c r="J1806" s="72" t="s">
        <v>8022</v>
      </c>
      <c r="K1806" s="72">
        <v>2146.0700000000002</v>
      </c>
      <c r="L1806" s="75">
        <v>45822</v>
      </c>
      <c r="M1806" s="72" t="str">
        <f>TEXT(Table157[[#This Row],[Billing_Date]],"YYYY")</f>
        <v>2025</v>
      </c>
      <c r="N1806" s="72" t="s">
        <v>28</v>
      </c>
      <c r="O1806" s="72">
        <f>IF(Table157[[#This Row],[Payment_Status]]="Paid",1,0)</f>
        <v>1</v>
      </c>
      <c r="P1806" s="72">
        <f>IF(Table157[[#This Row],[Payment_Status]]="Unpaid",1,0)</f>
        <v>0</v>
      </c>
      <c r="Q1806" s="72">
        <f>IF(Table157[[#This Row],[Payment_Status]]="Pending",1,0)</f>
        <v>0</v>
      </c>
      <c r="R1806" s="72" t="s">
        <v>29</v>
      </c>
      <c r="S1806" s="72" t="s">
        <v>30</v>
      </c>
      <c r="T1806" s="76" t="s">
        <v>45</v>
      </c>
    </row>
    <row r="1807" spans="5:20" x14ac:dyDescent="0.3">
      <c r="E1807" s="71" t="s">
        <v>3621</v>
      </c>
      <c r="F1807" s="72" t="s">
        <v>5799</v>
      </c>
      <c r="G1807" s="72" t="s">
        <v>7818</v>
      </c>
      <c r="H1807" s="72" t="s">
        <v>26</v>
      </c>
      <c r="I1807" s="72" t="s">
        <v>8030</v>
      </c>
      <c r="J1807" s="72" t="s">
        <v>8023</v>
      </c>
      <c r="K1807" s="72">
        <v>1613.5</v>
      </c>
      <c r="L1807" s="75">
        <v>45662</v>
      </c>
      <c r="M1807" s="72" t="str">
        <f>TEXT(Table157[[#This Row],[Billing_Date]],"YYYY")</f>
        <v>2025</v>
      </c>
      <c r="N1807" s="72" t="s">
        <v>37</v>
      </c>
      <c r="O1807" s="72">
        <f>IF(Table157[[#This Row],[Payment_Status]]="Paid",1,0)</f>
        <v>0</v>
      </c>
      <c r="P1807" s="72">
        <f>IF(Table157[[#This Row],[Payment_Status]]="Unpaid",1,0)</f>
        <v>0</v>
      </c>
      <c r="Q1807" s="72">
        <f>IF(Table157[[#This Row],[Payment_Status]]="Pending",1,0)</f>
        <v>1</v>
      </c>
      <c r="R1807" s="72" t="s">
        <v>58</v>
      </c>
      <c r="S1807" s="72" t="s">
        <v>39</v>
      </c>
      <c r="T1807" s="76" t="s">
        <v>51</v>
      </c>
    </row>
    <row r="1808" spans="5:20" x14ac:dyDescent="0.3">
      <c r="E1808" s="71" t="s">
        <v>3623</v>
      </c>
      <c r="F1808" s="72" t="s">
        <v>5800</v>
      </c>
      <c r="G1808" s="72" t="s">
        <v>7819</v>
      </c>
      <c r="H1808" s="72" t="s">
        <v>26</v>
      </c>
      <c r="I1808" s="72" t="s">
        <v>8031</v>
      </c>
      <c r="J1808" s="72" t="s">
        <v>8024</v>
      </c>
      <c r="K1808" s="72">
        <v>2163.96</v>
      </c>
      <c r="L1808" s="75">
        <v>45825</v>
      </c>
      <c r="M1808" s="72" t="str">
        <f>TEXT(Table157[[#This Row],[Billing_Date]],"YYYY")</f>
        <v>2025</v>
      </c>
      <c r="N1808" s="72" t="s">
        <v>28</v>
      </c>
      <c r="O1808" s="72">
        <f>IF(Table157[[#This Row],[Payment_Status]]="Paid",1,0)</f>
        <v>1</v>
      </c>
      <c r="P1808" s="72">
        <f>IF(Table157[[#This Row],[Payment_Status]]="Unpaid",1,0)</f>
        <v>0</v>
      </c>
      <c r="Q1808" s="72">
        <f>IF(Table157[[#This Row],[Payment_Status]]="Pending",1,0)</f>
        <v>0</v>
      </c>
      <c r="R1808" s="72" t="s">
        <v>58</v>
      </c>
      <c r="S1808" s="72" t="s">
        <v>39</v>
      </c>
      <c r="T1808" s="76" t="s">
        <v>51</v>
      </c>
    </row>
    <row r="1809" spans="5:20" x14ac:dyDescent="0.3">
      <c r="E1809" s="71" t="s">
        <v>3625</v>
      </c>
      <c r="F1809" s="72" t="s">
        <v>5801</v>
      </c>
      <c r="G1809" s="72" t="s">
        <v>7820</v>
      </c>
      <c r="H1809" s="72" t="s">
        <v>30</v>
      </c>
      <c r="I1809" s="72" t="s">
        <v>8028</v>
      </c>
      <c r="J1809" s="72" t="s">
        <v>8022</v>
      </c>
      <c r="K1809" s="72">
        <v>2034.34</v>
      </c>
      <c r="L1809" s="75">
        <v>45633</v>
      </c>
      <c r="M1809" s="72" t="str">
        <f>TEXT(Table157[[#This Row],[Billing_Date]],"YYYY")</f>
        <v>2024</v>
      </c>
      <c r="N1809" s="72" t="s">
        <v>49</v>
      </c>
      <c r="O1809" s="72">
        <f>IF(Table157[[#This Row],[Payment_Status]]="Paid",1,0)</f>
        <v>0</v>
      </c>
      <c r="P1809" s="72">
        <f>IF(Table157[[#This Row],[Payment_Status]]="Unpaid",1,0)</f>
        <v>1</v>
      </c>
      <c r="Q1809" s="72">
        <f>IF(Table157[[#This Row],[Payment_Status]]="Pending",1,0)</f>
        <v>0</v>
      </c>
      <c r="R1809" s="72" t="s">
        <v>38</v>
      </c>
      <c r="S1809" s="72" t="s">
        <v>39</v>
      </c>
      <c r="T1809" s="76" t="s">
        <v>63</v>
      </c>
    </row>
    <row r="1810" spans="5:20" x14ac:dyDescent="0.3">
      <c r="E1810" s="71" t="s">
        <v>3627</v>
      </c>
      <c r="F1810" s="72" t="s">
        <v>5802</v>
      </c>
      <c r="G1810" s="72" t="s">
        <v>7821</v>
      </c>
      <c r="H1810" s="72" t="s">
        <v>26</v>
      </c>
      <c r="I1810" s="72" t="s">
        <v>8026</v>
      </c>
      <c r="J1810" s="72" t="s">
        <v>8021</v>
      </c>
      <c r="K1810" s="72">
        <v>2607.34</v>
      </c>
      <c r="L1810" s="75">
        <v>45827</v>
      </c>
      <c r="M1810" s="72" t="str">
        <f>TEXT(Table157[[#This Row],[Billing_Date]],"YYYY")</f>
        <v>2025</v>
      </c>
      <c r="N1810" s="72" t="s">
        <v>28</v>
      </c>
      <c r="O1810" s="72">
        <f>IF(Table157[[#This Row],[Payment_Status]]="Paid",1,0)</f>
        <v>1</v>
      </c>
      <c r="P1810" s="72">
        <f>IF(Table157[[#This Row],[Payment_Status]]="Unpaid",1,0)</f>
        <v>0</v>
      </c>
      <c r="Q1810" s="72">
        <f>IF(Table157[[#This Row],[Payment_Status]]="Pending",1,0)</f>
        <v>0</v>
      </c>
      <c r="R1810" s="72" t="s">
        <v>50</v>
      </c>
      <c r="S1810" s="72" t="s">
        <v>39</v>
      </c>
      <c r="T1810" s="76" t="s">
        <v>63</v>
      </c>
    </row>
    <row r="1811" spans="5:20" x14ac:dyDescent="0.3">
      <c r="E1811" s="71" t="s">
        <v>3629</v>
      </c>
      <c r="F1811" s="72" t="s">
        <v>5803</v>
      </c>
      <c r="G1811" s="72" t="s">
        <v>7822</v>
      </c>
      <c r="H1811" s="72" t="s">
        <v>26</v>
      </c>
      <c r="I1811" s="72" t="s">
        <v>8031</v>
      </c>
      <c r="J1811" s="72" t="s">
        <v>8024</v>
      </c>
      <c r="K1811" s="72">
        <v>446.41</v>
      </c>
      <c r="L1811" s="75">
        <v>45786</v>
      </c>
      <c r="M1811" s="72" t="str">
        <f>TEXT(Table157[[#This Row],[Billing_Date]],"YYYY")</f>
        <v>2025</v>
      </c>
      <c r="N1811" s="72" t="s">
        <v>28</v>
      </c>
      <c r="O1811" s="72">
        <f>IF(Table157[[#This Row],[Payment_Status]]="Paid",1,0)</f>
        <v>1</v>
      </c>
      <c r="P1811" s="72">
        <f>IF(Table157[[#This Row],[Payment_Status]]="Unpaid",1,0)</f>
        <v>0</v>
      </c>
      <c r="Q1811" s="72">
        <f>IF(Table157[[#This Row],[Payment_Status]]="Pending",1,0)</f>
        <v>0</v>
      </c>
      <c r="R1811" s="72" t="s">
        <v>50</v>
      </c>
      <c r="S1811" s="72" t="s">
        <v>30</v>
      </c>
      <c r="T1811" s="76" t="s">
        <v>63</v>
      </c>
    </row>
    <row r="1812" spans="5:20" x14ac:dyDescent="0.3">
      <c r="E1812" s="71" t="s">
        <v>3631</v>
      </c>
      <c r="F1812" s="72" t="s">
        <v>5736</v>
      </c>
      <c r="G1812" s="72" t="s">
        <v>7823</v>
      </c>
      <c r="H1812" s="72" t="s">
        <v>30</v>
      </c>
      <c r="I1812" s="72" t="s">
        <v>8031</v>
      </c>
      <c r="J1812" s="72" t="s">
        <v>8024</v>
      </c>
      <c r="K1812" s="72">
        <v>553.12</v>
      </c>
      <c r="L1812" s="75">
        <v>45775</v>
      </c>
      <c r="M1812" s="72" t="str">
        <f>TEXT(Table157[[#This Row],[Billing_Date]],"YYYY")</f>
        <v>2025</v>
      </c>
      <c r="N1812" s="72" t="s">
        <v>37</v>
      </c>
      <c r="O1812" s="72">
        <f>IF(Table157[[#This Row],[Payment_Status]]="Paid",1,0)</f>
        <v>0</v>
      </c>
      <c r="P1812" s="72">
        <f>IF(Table157[[#This Row],[Payment_Status]]="Unpaid",1,0)</f>
        <v>0</v>
      </c>
      <c r="Q1812" s="72">
        <f>IF(Table157[[#This Row],[Payment_Status]]="Pending",1,0)</f>
        <v>1</v>
      </c>
      <c r="R1812" s="72" t="s">
        <v>58</v>
      </c>
      <c r="S1812" s="72" t="s">
        <v>44</v>
      </c>
      <c r="T1812" s="76" t="s">
        <v>31</v>
      </c>
    </row>
    <row r="1813" spans="5:20" x14ac:dyDescent="0.3">
      <c r="E1813" s="71" t="s">
        <v>3633</v>
      </c>
      <c r="F1813" s="72" t="s">
        <v>5804</v>
      </c>
      <c r="G1813" s="72" t="s">
        <v>7824</v>
      </c>
      <c r="H1813" s="72" t="s">
        <v>35</v>
      </c>
      <c r="I1813" s="72" t="s">
        <v>8025</v>
      </c>
      <c r="J1813" s="72" t="s">
        <v>8020</v>
      </c>
      <c r="K1813" s="72">
        <v>1434.69</v>
      </c>
      <c r="L1813" s="75">
        <v>45846</v>
      </c>
      <c r="M1813" s="72" t="str">
        <f>TEXT(Table157[[#This Row],[Billing_Date]],"YYYY")</f>
        <v>2025</v>
      </c>
      <c r="N1813" s="72" t="s">
        <v>37</v>
      </c>
      <c r="O1813" s="72">
        <f>IF(Table157[[#This Row],[Payment_Status]]="Paid",1,0)</f>
        <v>0</v>
      </c>
      <c r="P1813" s="72">
        <f>IF(Table157[[#This Row],[Payment_Status]]="Unpaid",1,0)</f>
        <v>0</v>
      </c>
      <c r="Q1813" s="72">
        <f>IF(Table157[[#This Row],[Payment_Status]]="Pending",1,0)</f>
        <v>1</v>
      </c>
      <c r="R1813" s="72" t="s">
        <v>50</v>
      </c>
      <c r="S1813" s="72" t="s">
        <v>30</v>
      </c>
      <c r="T1813" s="76" t="s">
        <v>45</v>
      </c>
    </row>
    <row r="1814" spans="5:20" x14ac:dyDescent="0.3">
      <c r="E1814" s="71" t="s">
        <v>3635</v>
      </c>
      <c r="F1814" s="72" t="s">
        <v>5805</v>
      </c>
      <c r="G1814" s="72" t="s">
        <v>7825</v>
      </c>
      <c r="H1814" s="72" t="s">
        <v>30</v>
      </c>
      <c r="I1814" s="72" t="s">
        <v>8027</v>
      </c>
      <c r="J1814" s="72" t="s">
        <v>8022</v>
      </c>
      <c r="K1814" s="72">
        <v>1344.81</v>
      </c>
      <c r="L1814" s="75">
        <v>45773</v>
      </c>
      <c r="M1814" s="72" t="str">
        <f>TEXT(Table157[[#This Row],[Billing_Date]],"YYYY")</f>
        <v>2025</v>
      </c>
      <c r="N1814" s="72" t="s">
        <v>49</v>
      </c>
      <c r="O1814" s="72">
        <f>IF(Table157[[#This Row],[Payment_Status]]="Paid",1,0)</f>
        <v>0</v>
      </c>
      <c r="P1814" s="72">
        <f>IF(Table157[[#This Row],[Payment_Status]]="Unpaid",1,0)</f>
        <v>1</v>
      </c>
      <c r="Q1814" s="72">
        <f>IF(Table157[[#This Row],[Payment_Status]]="Pending",1,0)</f>
        <v>0</v>
      </c>
      <c r="R1814" s="72" t="s">
        <v>29</v>
      </c>
      <c r="S1814" s="72" t="s">
        <v>30</v>
      </c>
      <c r="T1814" s="76" t="s">
        <v>51</v>
      </c>
    </row>
    <row r="1815" spans="5:20" x14ac:dyDescent="0.3">
      <c r="E1815" s="71" t="s">
        <v>3637</v>
      </c>
      <c r="F1815" s="72" t="s">
        <v>5806</v>
      </c>
      <c r="G1815" s="72" t="s">
        <v>7826</v>
      </c>
      <c r="H1815" s="72" t="s">
        <v>26</v>
      </c>
      <c r="I1815" s="72" t="s">
        <v>8025</v>
      </c>
      <c r="J1815" s="72" t="s">
        <v>8020</v>
      </c>
      <c r="K1815" s="72">
        <v>2176.4499999999998</v>
      </c>
      <c r="L1815" s="75">
        <v>45802</v>
      </c>
      <c r="M1815" s="72" t="str">
        <f>TEXT(Table157[[#This Row],[Billing_Date]],"YYYY")</f>
        <v>2025</v>
      </c>
      <c r="N1815" s="72" t="s">
        <v>28</v>
      </c>
      <c r="O1815" s="72">
        <f>IF(Table157[[#This Row],[Payment_Status]]="Paid",1,0)</f>
        <v>1</v>
      </c>
      <c r="P1815" s="72">
        <f>IF(Table157[[#This Row],[Payment_Status]]="Unpaid",1,0)</f>
        <v>0</v>
      </c>
      <c r="Q1815" s="72">
        <f>IF(Table157[[#This Row],[Payment_Status]]="Pending",1,0)</f>
        <v>0</v>
      </c>
      <c r="R1815" s="72" t="s">
        <v>38</v>
      </c>
      <c r="S1815" s="72" t="s">
        <v>44</v>
      </c>
      <c r="T1815" s="76" t="s">
        <v>63</v>
      </c>
    </row>
    <row r="1816" spans="5:20" x14ac:dyDescent="0.3">
      <c r="E1816" s="71" t="s">
        <v>3639</v>
      </c>
      <c r="F1816" s="72" t="s">
        <v>5807</v>
      </c>
      <c r="G1816" s="72" t="s">
        <v>7827</v>
      </c>
      <c r="H1816" s="72" t="s">
        <v>30</v>
      </c>
      <c r="I1816" s="72" t="s">
        <v>8028</v>
      </c>
      <c r="J1816" s="72" t="s">
        <v>8022</v>
      </c>
      <c r="K1816" s="72">
        <v>1992.72</v>
      </c>
      <c r="L1816" s="75">
        <v>45850</v>
      </c>
      <c r="M1816" s="72" t="str">
        <f>TEXT(Table157[[#This Row],[Billing_Date]],"YYYY")</f>
        <v>2025</v>
      </c>
      <c r="N1816" s="72" t="s">
        <v>28</v>
      </c>
      <c r="O1816" s="72">
        <f>IF(Table157[[#This Row],[Payment_Status]]="Paid",1,0)</f>
        <v>1</v>
      </c>
      <c r="P1816" s="72">
        <f>IF(Table157[[#This Row],[Payment_Status]]="Unpaid",1,0)</f>
        <v>0</v>
      </c>
      <c r="Q1816" s="72">
        <f>IF(Table157[[#This Row],[Payment_Status]]="Pending",1,0)</f>
        <v>0</v>
      </c>
      <c r="R1816" s="72" t="s">
        <v>43</v>
      </c>
      <c r="S1816" s="72" t="s">
        <v>44</v>
      </c>
      <c r="T1816" s="76" t="s">
        <v>51</v>
      </c>
    </row>
    <row r="1817" spans="5:20" x14ac:dyDescent="0.3">
      <c r="E1817" s="71" t="s">
        <v>3641</v>
      </c>
      <c r="F1817" s="72" t="s">
        <v>5808</v>
      </c>
      <c r="G1817" s="72" t="s">
        <v>7828</v>
      </c>
      <c r="H1817" s="72" t="s">
        <v>26</v>
      </c>
      <c r="I1817" s="72" t="s">
        <v>8030</v>
      </c>
      <c r="J1817" s="72" t="s">
        <v>8023</v>
      </c>
      <c r="K1817" s="72">
        <v>1003.31</v>
      </c>
      <c r="L1817" s="75">
        <v>45729</v>
      </c>
      <c r="M1817" s="72" t="str">
        <f>TEXT(Table157[[#This Row],[Billing_Date]],"YYYY")</f>
        <v>2025</v>
      </c>
      <c r="N1817" s="72" t="s">
        <v>49</v>
      </c>
      <c r="O1817" s="72">
        <f>IF(Table157[[#This Row],[Payment_Status]]="Paid",1,0)</f>
        <v>0</v>
      </c>
      <c r="P1817" s="72">
        <f>IF(Table157[[#This Row],[Payment_Status]]="Unpaid",1,0)</f>
        <v>1</v>
      </c>
      <c r="Q1817" s="72">
        <f>IF(Table157[[#This Row],[Payment_Status]]="Pending",1,0)</f>
        <v>0</v>
      </c>
      <c r="R1817" s="72" t="s">
        <v>29</v>
      </c>
      <c r="S1817" s="72" t="s">
        <v>39</v>
      </c>
      <c r="T1817" s="76" t="s">
        <v>85</v>
      </c>
    </row>
    <row r="1818" spans="5:20" x14ac:dyDescent="0.3">
      <c r="E1818" s="71" t="s">
        <v>790</v>
      </c>
      <c r="F1818" s="72" t="s">
        <v>5809</v>
      </c>
      <c r="G1818" s="72" t="s">
        <v>7829</v>
      </c>
      <c r="H1818" s="72" t="s">
        <v>30</v>
      </c>
      <c r="I1818" s="72" t="s">
        <v>8029</v>
      </c>
      <c r="J1818" s="72" t="s">
        <v>8020</v>
      </c>
      <c r="K1818" s="72">
        <v>2879.77</v>
      </c>
      <c r="L1818" s="75">
        <v>45714</v>
      </c>
      <c r="M1818" s="72" t="str">
        <f>TEXT(Table157[[#This Row],[Billing_Date]],"YYYY")</f>
        <v>2025</v>
      </c>
      <c r="N1818" s="72" t="s">
        <v>28</v>
      </c>
      <c r="O1818" s="72">
        <f>IF(Table157[[#This Row],[Payment_Status]]="Paid",1,0)</f>
        <v>1</v>
      </c>
      <c r="P1818" s="72">
        <f>IF(Table157[[#This Row],[Payment_Status]]="Unpaid",1,0)</f>
        <v>0</v>
      </c>
      <c r="Q1818" s="72">
        <f>IF(Table157[[#This Row],[Payment_Status]]="Pending",1,0)</f>
        <v>0</v>
      </c>
      <c r="R1818" s="72" t="s">
        <v>50</v>
      </c>
      <c r="S1818" s="72" t="s">
        <v>39</v>
      </c>
      <c r="T1818" s="76" t="s">
        <v>85</v>
      </c>
    </row>
    <row r="1819" spans="5:20" x14ac:dyDescent="0.3">
      <c r="E1819" s="71" t="s">
        <v>1701</v>
      </c>
      <c r="F1819" s="72" t="s">
        <v>5810</v>
      </c>
      <c r="G1819" s="72" t="s">
        <v>7830</v>
      </c>
      <c r="H1819" s="72" t="s">
        <v>26</v>
      </c>
      <c r="I1819" s="72" t="s">
        <v>8029</v>
      </c>
      <c r="J1819" s="72" t="s">
        <v>8020</v>
      </c>
      <c r="K1819" s="72">
        <v>1435.6</v>
      </c>
      <c r="L1819" s="75">
        <v>45839</v>
      </c>
      <c r="M1819" s="72" t="str">
        <f>TEXT(Table157[[#This Row],[Billing_Date]],"YYYY")</f>
        <v>2025</v>
      </c>
      <c r="N1819" s="72" t="s">
        <v>49</v>
      </c>
      <c r="O1819" s="72">
        <f>IF(Table157[[#This Row],[Payment_Status]]="Paid",1,0)</f>
        <v>0</v>
      </c>
      <c r="P1819" s="72">
        <f>IF(Table157[[#This Row],[Payment_Status]]="Unpaid",1,0)</f>
        <v>1</v>
      </c>
      <c r="Q1819" s="72">
        <f>IF(Table157[[#This Row],[Payment_Status]]="Pending",1,0)</f>
        <v>0</v>
      </c>
      <c r="R1819" s="72" t="s">
        <v>38</v>
      </c>
      <c r="S1819" s="72" t="s">
        <v>44</v>
      </c>
      <c r="T1819" s="76" t="s">
        <v>63</v>
      </c>
    </row>
    <row r="1820" spans="5:20" x14ac:dyDescent="0.3">
      <c r="E1820" s="71" t="s">
        <v>3647</v>
      </c>
      <c r="F1820" s="72" t="s">
        <v>5811</v>
      </c>
      <c r="G1820" s="72" t="s">
        <v>7831</v>
      </c>
      <c r="H1820" s="72" t="s">
        <v>30</v>
      </c>
      <c r="I1820" s="72" t="s">
        <v>8026</v>
      </c>
      <c r="J1820" s="72" t="s">
        <v>8021</v>
      </c>
      <c r="K1820" s="72">
        <v>1322.28</v>
      </c>
      <c r="L1820" s="75">
        <v>45802</v>
      </c>
      <c r="M1820" s="72" t="str">
        <f>TEXT(Table157[[#This Row],[Billing_Date]],"YYYY")</f>
        <v>2025</v>
      </c>
      <c r="N1820" s="72" t="s">
        <v>37</v>
      </c>
      <c r="O1820" s="72">
        <f>IF(Table157[[#This Row],[Payment_Status]]="Paid",1,0)</f>
        <v>0</v>
      </c>
      <c r="P1820" s="72">
        <f>IF(Table157[[#This Row],[Payment_Status]]="Unpaid",1,0)</f>
        <v>0</v>
      </c>
      <c r="Q1820" s="72">
        <f>IF(Table157[[#This Row],[Payment_Status]]="Pending",1,0)</f>
        <v>1</v>
      </c>
      <c r="R1820" s="72" t="s">
        <v>50</v>
      </c>
      <c r="S1820" s="72" t="s">
        <v>39</v>
      </c>
      <c r="T1820" s="76" t="s">
        <v>51</v>
      </c>
    </row>
    <row r="1821" spans="5:20" x14ac:dyDescent="0.3">
      <c r="E1821" s="71" t="s">
        <v>3649</v>
      </c>
      <c r="F1821" s="72" t="s">
        <v>5812</v>
      </c>
      <c r="G1821" s="72" t="s">
        <v>7832</v>
      </c>
      <c r="H1821" s="72" t="s">
        <v>30</v>
      </c>
      <c r="I1821" s="72" t="s">
        <v>8029</v>
      </c>
      <c r="J1821" s="72" t="s">
        <v>8020</v>
      </c>
      <c r="K1821" s="72">
        <v>2633.13</v>
      </c>
      <c r="L1821" s="75">
        <v>45692</v>
      </c>
      <c r="M1821" s="72" t="str">
        <f>TEXT(Table157[[#This Row],[Billing_Date]],"YYYY")</f>
        <v>2025</v>
      </c>
      <c r="N1821" s="72" t="s">
        <v>37</v>
      </c>
      <c r="O1821" s="72">
        <f>IF(Table157[[#This Row],[Payment_Status]]="Paid",1,0)</f>
        <v>0</v>
      </c>
      <c r="P1821" s="72">
        <f>IF(Table157[[#This Row],[Payment_Status]]="Unpaid",1,0)</f>
        <v>0</v>
      </c>
      <c r="Q1821" s="72">
        <f>IF(Table157[[#This Row],[Payment_Status]]="Pending",1,0)</f>
        <v>1</v>
      </c>
      <c r="R1821" s="72" t="s">
        <v>43</v>
      </c>
      <c r="S1821" s="72" t="s">
        <v>30</v>
      </c>
      <c r="T1821" s="76" t="s">
        <v>31</v>
      </c>
    </row>
    <row r="1822" spans="5:20" x14ac:dyDescent="0.3">
      <c r="E1822" s="71" t="s">
        <v>3651</v>
      </c>
      <c r="F1822" s="72" t="s">
        <v>5813</v>
      </c>
      <c r="G1822" s="72" t="s">
        <v>7833</v>
      </c>
      <c r="H1822" s="72" t="s">
        <v>30</v>
      </c>
      <c r="I1822" s="72" t="s">
        <v>8027</v>
      </c>
      <c r="J1822" s="72" t="s">
        <v>8022</v>
      </c>
      <c r="K1822" s="72">
        <v>928.13</v>
      </c>
      <c r="L1822" s="75">
        <v>45837</v>
      </c>
      <c r="M1822" s="72" t="str">
        <f>TEXT(Table157[[#This Row],[Billing_Date]],"YYYY")</f>
        <v>2025</v>
      </c>
      <c r="N1822" s="72" t="s">
        <v>49</v>
      </c>
      <c r="O1822" s="72">
        <f>IF(Table157[[#This Row],[Payment_Status]]="Paid",1,0)</f>
        <v>0</v>
      </c>
      <c r="P1822" s="72">
        <f>IF(Table157[[#This Row],[Payment_Status]]="Unpaid",1,0)</f>
        <v>1</v>
      </c>
      <c r="Q1822" s="72">
        <f>IF(Table157[[#This Row],[Payment_Status]]="Pending",1,0)</f>
        <v>0</v>
      </c>
      <c r="R1822" s="72" t="s">
        <v>50</v>
      </c>
      <c r="S1822" s="72" t="s">
        <v>39</v>
      </c>
      <c r="T1822" s="76" t="s">
        <v>85</v>
      </c>
    </row>
    <row r="1823" spans="5:20" x14ac:dyDescent="0.3">
      <c r="E1823" s="71" t="s">
        <v>3653</v>
      </c>
      <c r="F1823" s="72" t="s">
        <v>5814</v>
      </c>
      <c r="G1823" s="72" t="s">
        <v>7834</v>
      </c>
      <c r="H1823" s="72" t="s">
        <v>30</v>
      </c>
      <c r="I1823" s="72" t="s">
        <v>8026</v>
      </c>
      <c r="J1823" s="72" t="s">
        <v>8021</v>
      </c>
      <c r="K1823" s="72">
        <v>1505.35</v>
      </c>
      <c r="L1823" s="75">
        <v>45616</v>
      </c>
      <c r="M1823" s="72" t="str">
        <f>TEXT(Table157[[#This Row],[Billing_Date]],"YYYY")</f>
        <v>2024</v>
      </c>
      <c r="N1823" s="72" t="s">
        <v>49</v>
      </c>
      <c r="O1823" s="72">
        <f>IF(Table157[[#This Row],[Payment_Status]]="Paid",1,0)</f>
        <v>0</v>
      </c>
      <c r="P1823" s="72">
        <f>IF(Table157[[#This Row],[Payment_Status]]="Unpaid",1,0)</f>
        <v>1</v>
      </c>
      <c r="Q1823" s="72">
        <f>IF(Table157[[#This Row],[Payment_Status]]="Pending",1,0)</f>
        <v>0</v>
      </c>
      <c r="R1823" s="72" t="s">
        <v>58</v>
      </c>
      <c r="S1823" s="72" t="s">
        <v>44</v>
      </c>
      <c r="T1823" s="76" t="s">
        <v>51</v>
      </c>
    </row>
    <row r="1824" spans="5:20" x14ac:dyDescent="0.3">
      <c r="E1824" s="71" t="s">
        <v>3655</v>
      </c>
      <c r="F1824" s="72" t="s">
        <v>5815</v>
      </c>
      <c r="G1824" s="72" t="s">
        <v>7835</v>
      </c>
      <c r="H1824" s="72" t="s">
        <v>30</v>
      </c>
      <c r="I1824" s="72" t="s">
        <v>8025</v>
      </c>
      <c r="J1824" s="72" t="s">
        <v>8020</v>
      </c>
      <c r="K1824" s="72">
        <v>2564.38</v>
      </c>
      <c r="L1824" s="75">
        <v>45648</v>
      </c>
      <c r="M1824" s="72" t="str">
        <f>TEXT(Table157[[#This Row],[Billing_Date]],"YYYY")</f>
        <v>2024</v>
      </c>
      <c r="N1824" s="72" t="s">
        <v>37</v>
      </c>
      <c r="O1824" s="72">
        <f>IF(Table157[[#This Row],[Payment_Status]]="Paid",1,0)</f>
        <v>0</v>
      </c>
      <c r="P1824" s="72">
        <f>IF(Table157[[#This Row],[Payment_Status]]="Unpaid",1,0)</f>
        <v>0</v>
      </c>
      <c r="Q1824" s="72">
        <f>IF(Table157[[#This Row],[Payment_Status]]="Pending",1,0)</f>
        <v>1</v>
      </c>
      <c r="R1824" s="72" t="s">
        <v>50</v>
      </c>
      <c r="S1824" s="72" t="s">
        <v>30</v>
      </c>
      <c r="T1824" s="76" t="s">
        <v>31</v>
      </c>
    </row>
    <row r="1825" spans="5:20" x14ac:dyDescent="0.3">
      <c r="E1825" s="71" t="s">
        <v>3657</v>
      </c>
      <c r="F1825" s="72" t="s">
        <v>5816</v>
      </c>
      <c r="G1825" s="72" t="s">
        <v>7836</v>
      </c>
      <c r="H1825" s="72" t="s">
        <v>30</v>
      </c>
      <c r="I1825" s="72" t="s">
        <v>8029</v>
      </c>
      <c r="J1825" s="72" t="s">
        <v>8020</v>
      </c>
      <c r="K1825" s="72">
        <v>1293.94</v>
      </c>
      <c r="L1825" s="75">
        <v>45738</v>
      </c>
      <c r="M1825" s="72" t="str">
        <f>TEXT(Table157[[#This Row],[Billing_Date]],"YYYY")</f>
        <v>2025</v>
      </c>
      <c r="N1825" s="72" t="s">
        <v>37</v>
      </c>
      <c r="O1825" s="72">
        <f>IF(Table157[[#This Row],[Payment_Status]]="Paid",1,0)</f>
        <v>0</v>
      </c>
      <c r="P1825" s="72">
        <f>IF(Table157[[#This Row],[Payment_Status]]="Unpaid",1,0)</f>
        <v>0</v>
      </c>
      <c r="Q1825" s="72">
        <f>IF(Table157[[#This Row],[Payment_Status]]="Pending",1,0)</f>
        <v>1</v>
      </c>
      <c r="R1825" s="72" t="s">
        <v>29</v>
      </c>
      <c r="S1825" s="72" t="s">
        <v>44</v>
      </c>
      <c r="T1825" s="76" t="s">
        <v>63</v>
      </c>
    </row>
    <row r="1826" spans="5:20" x14ac:dyDescent="0.3">
      <c r="E1826" s="71" t="s">
        <v>3659</v>
      </c>
      <c r="F1826" s="72" t="s">
        <v>5817</v>
      </c>
      <c r="G1826" s="72" t="s">
        <v>7837</v>
      </c>
      <c r="H1826" s="72" t="s">
        <v>35</v>
      </c>
      <c r="I1826" s="72" t="s">
        <v>8030</v>
      </c>
      <c r="J1826" s="72" t="s">
        <v>8023</v>
      </c>
      <c r="K1826" s="72">
        <v>1432.47</v>
      </c>
      <c r="L1826" s="75">
        <v>45824</v>
      </c>
      <c r="M1826" s="72" t="str">
        <f>TEXT(Table157[[#This Row],[Billing_Date]],"YYYY")</f>
        <v>2025</v>
      </c>
      <c r="N1826" s="72" t="s">
        <v>28</v>
      </c>
      <c r="O1826" s="72">
        <f>IF(Table157[[#This Row],[Payment_Status]]="Paid",1,0)</f>
        <v>1</v>
      </c>
      <c r="P1826" s="72">
        <f>IF(Table157[[#This Row],[Payment_Status]]="Unpaid",1,0)</f>
        <v>0</v>
      </c>
      <c r="Q1826" s="72">
        <f>IF(Table157[[#This Row],[Payment_Status]]="Pending",1,0)</f>
        <v>0</v>
      </c>
      <c r="R1826" s="72" t="s">
        <v>29</v>
      </c>
      <c r="S1826" s="72" t="s">
        <v>39</v>
      </c>
      <c r="T1826" s="76" t="s">
        <v>31</v>
      </c>
    </row>
    <row r="1827" spans="5:20" x14ac:dyDescent="0.3">
      <c r="E1827" s="71" t="s">
        <v>3661</v>
      </c>
      <c r="F1827" s="72" t="s">
        <v>5818</v>
      </c>
      <c r="G1827" s="72" t="s">
        <v>7838</v>
      </c>
      <c r="H1827" s="72" t="s">
        <v>30</v>
      </c>
      <c r="I1827" s="72" t="s">
        <v>8029</v>
      </c>
      <c r="J1827" s="72" t="s">
        <v>8020</v>
      </c>
      <c r="K1827" s="72">
        <v>1828.63</v>
      </c>
      <c r="L1827" s="75">
        <v>45829</v>
      </c>
      <c r="M1827" s="72" t="str">
        <f>TEXT(Table157[[#This Row],[Billing_Date]],"YYYY")</f>
        <v>2025</v>
      </c>
      <c r="N1827" s="72" t="s">
        <v>49</v>
      </c>
      <c r="O1827" s="72">
        <f>IF(Table157[[#This Row],[Payment_Status]]="Paid",1,0)</f>
        <v>0</v>
      </c>
      <c r="P1827" s="72">
        <f>IF(Table157[[#This Row],[Payment_Status]]="Unpaid",1,0)</f>
        <v>1</v>
      </c>
      <c r="Q1827" s="72">
        <f>IF(Table157[[#This Row],[Payment_Status]]="Pending",1,0)</f>
        <v>0</v>
      </c>
      <c r="R1827" s="72" t="s">
        <v>50</v>
      </c>
      <c r="S1827" s="72" t="s">
        <v>44</v>
      </c>
      <c r="T1827" s="76" t="s">
        <v>85</v>
      </c>
    </row>
    <row r="1828" spans="5:20" x14ac:dyDescent="0.3">
      <c r="E1828" s="71" t="s">
        <v>3663</v>
      </c>
      <c r="F1828" s="72" t="s">
        <v>5819</v>
      </c>
      <c r="G1828" s="72" t="s">
        <v>7839</v>
      </c>
      <c r="H1828" s="72" t="s">
        <v>30</v>
      </c>
      <c r="I1828" s="72" t="s">
        <v>8031</v>
      </c>
      <c r="J1828" s="72" t="s">
        <v>8024</v>
      </c>
      <c r="K1828" s="72">
        <v>1203.96</v>
      </c>
      <c r="L1828" s="75">
        <v>45743</v>
      </c>
      <c r="M1828" s="72" t="str">
        <f>TEXT(Table157[[#This Row],[Billing_Date]],"YYYY")</f>
        <v>2025</v>
      </c>
      <c r="N1828" s="72" t="s">
        <v>37</v>
      </c>
      <c r="O1828" s="72">
        <f>IF(Table157[[#This Row],[Payment_Status]]="Paid",1,0)</f>
        <v>0</v>
      </c>
      <c r="P1828" s="72">
        <f>IF(Table157[[#This Row],[Payment_Status]]="Unpaid",1,0)</f>
        <v>0</v>
      </c>
      <c r="Q1828" s="72">
        <f>IF(Table157[[#This Row],[Payment_Status]]="Pending",1,0)</f>
        <v>1</v>
      </c>
      <c r="R1828" s="72" t="s">
        <v>58</v>
      </c>
      <c r="S1828" s="72" t="s">
        <v>39</v>
      </c>
      <c r="T1828" s="76" t="s">
        <v>45</v>
      </c>
    </row>
    <row r="1829" spans="5:20" x14ac:dyDescent="0.3">
      <c r="E1829" s="71" t="s">
        <v>3665</v>
      </c>
      <c r="F1829" s="72" t="s">
        <v>5820</v>
      </c>
      <c r="G1829" s="72" t="s">
        <v>7840</v>
      </c>
      <c r="H1829" s="72" t="s">
        <v>35</v>
      </c>
      <c r="I1829" s="72" t="s">
        <v>8026</v>
      </c>
      <c r="J1829" s="72" t="s">
        <v>8021</v>
      </c>
      <c r="K1829" s="72">
        <v>1943.76</v>
      </c>
      <c r="L1829" s="75">
        <v>45804</v>
      </c>
      <c r="M1829" s="72" t="str">
        <f>TEXT(Table157[[#This Row],[Billing_Date]],"YYYY")</f>
        <v>2025</v>
      </c>
      <c r="N1829" s="72" t="s">
        <v>28</v>
      </c>
      <c r="O1829" s="72">
        <f>IF(Table157[[#This Row],[Payment_Status]]="Paid",1,0)</f>
        <v>1</v>
      </c>
      <c r="P1829" s="72">
        <f>IF(Table157[[#This Row],[Payment_Status]]="Unpaid",1,0)</f>
        <v>0</v>
      </c>
      <c r="Q1829" s="72">
        <f>IF(Table157[[#This Row],[Payment_Status]]="Pending",1,0)</f>
        <v>0</v>
      </c>
      <c r="R1829" s="72" t="s">
        <v>43</v>
      </c>
      <c r="S1829" s="72" t="s">
        <v>44</v>
      </c>
      <c r="T1829" s="76" t="s">
        <v>63</v>
      </c>
    </row>
    <row r="1830" spans="5:20" x14ac:dyDescent="0.3">
      <c r="E1830" s="71" t="s">
        <v>3667</v>
      </c>
      <c r="F1830" s="72" t="s">
        <v>5821</v>
      </c>
      <c r="G1830" s="72" t="s">
        <v>7841</v>
      </c>
      <c r="H1830" s="72" t="s">
        <v>26</v>
      </c>
      <c r="I1830" s="72" t="s">
        <v>8031</v>
      </c>
      <c r="J1830" s="72" t="s">
        <v>8024</v>
      </c>
      <c r="K1830" s="72">
        <v>1494.79</v>
      </c>
      <c r="L1830" s="75">
        <v>45826</v>
      </c>
      <c r="M1830" s="72" t="str">
        <f>TEXT(Table157[[#This Row],[Billing_Date]],"YYYY")</f>
        <v>2025</v>
      </c>
      <c r="N1830" s="72" t="s">
        <v>37</v>
      </c>
      <c r="O1830" s="72">
        <f>IF(Table157[[#This Row],[Payment_Status]]="Paid",1,0)</f>
        <v>0</v>
      </c>
      <c r="P1830" s="72">
        <f>IF(Table157[[#This Row],[Payment_Status]]="Unpaid",1,0)</f>
        <v>0</v>
      </c>
      <c r="Q1830" s="72">
        <f>IF(Table157[[#This Row],[Payment_Status]]="Pending",1,0)</f>
        <v>1</v>
      </c>
      <c r="R1830" s="72" t="s">
        <v>43</v>
      </c>
      <c r="S1830" s="72" t="s">
        <v>39</v>
      </c>
      <c r="T1830" s="76" t="s">
        <v>63</v>
      </c>
    </row>
    <row r="1831" spans="5:20" x14ac:dyDescent="0.3">
      <c r="E1831" s="71" t="s">
        <v>3669</v>
      </c>
      <c r="F1831" s="72" t="s">
        <v>5822</v>
      </c>
      <c r="G1831" s="72" t="s">
        <v>7842</v>
      </c>
      <c r="H1831" s="72" t="s">
        <v>35</v>
      </c>
      <c r="I1831" s="72" t="s">
        <v>8026</v>
      </c>
      <c r="J1831" s="72" t="s">
        <v>8021</v>
      </c>
      <c r="K1831" s="72">
        <v>1769.48</v>
      </c>
      <c r="L1831" s="75">
        <v>45791</v>
      </c>
      <c r="M1831" s="72" t="str">
        <f>TEXT(Table157[[#This Row],[Billing_Date]],"YYYY")</f>
        <v>2025</v>
      </c>
      <c r="N1831" s="72" t="s">
        <v>28</v>
      </c>
      <c r="O1831" s="72">
        <f>IF(Table157[[#This Row],[Payment_Status]]="Paid",1,0)</f>
        <v>1</v>
      </c>
      <c r="P1831" s="72">
        <f>IF(Table157[[#This Row],[Payment_Status]]="Unpaid",1,0)</f>
        <v>0</v>
      </c>
      <c r="Q1831" s="72">
        <f>IF(Table157[[#This Row],[Payment_Status]]="Pending",1,0)</f>
        <v>0</v>
      </c>
      <c r="R1831" s="72" t="s">
        <v>58</v>
      </c>
      <c r="S1831" s="72" t="s">
        <v>39</v>
      </c>
      <c r="T1831" s="76" t="s">
        <v>45</v>
      </c>
    </row>
    <row r="1832" spans="5:20" x14ac:dyDescent="0.3">
      <c r="E1832" s="71" t="s">
        <v>3671</v>
      </c>
      <c r="F1832" s="72" t="s">
        <v>5823</v>
      </c>
      <c r="G1832" s="72" t="s">
        <v>7843</v>
      </c>
      <c r="H1832" s="72" t="s">
        <v>30</v>
      </c>
      <c r="I1832" s="72" t="s">
        <v>8030</v>
      </c>
      <c r="J1832" s="72" t="s">
        <v>8023</v>
      </c>
      <c r="K1832" s="72">
        <v>2326.0300000000002</v>
      </c>
      <c r="L1832" s="75">
        <v>45793</v>
      </c>
      <c r="M1832" s="72" t="str">
        <f>TEXT(Table157[[#This Row],[Billing_Date]],"YYYY")</f>
        <v>2025</v>
      </c>
      <c r="N1832" s="72" t="s">
        <v>49</v>
      </c>
      <c r="O1832" s="72">
        <f>IF(Table157[[#This Row],[Payment_Status]]="Paid",1,0)</f>
        <v>0</v>
      </c>
      <c r="P1832" s="72">
        <f>IF(Table157[[#This Row],[Payment_Status]]="Unpaid",1,0)</f>
        <v>1</v>
      </c>
      <c r="Q1832" s="72">
        <f>IF(Table157[[#This Row],[Payment_Status]]="Pending",1,0)</f>
        <v>0</v>
      </c>
      <c r="R1832" s="72" t="s">
        <v>43</v>
      </c>
      <c r="S1832" s="72" t="s">
        <v>39</v>
      </c>
      <c r="T1832" s="76" t="s">
        <v>45</v>
      </c>
    </row>
    <row r="1833" spans="5:20" x14ac:dyDescent="0.3">
      <c r="E1833" s="71" t="s">
        <v>3673</v>
      </c>
      <c r="F1833" s="72" t="s">
        <v>5824</v>
      </c>
      <c r="G1833" s="72" t="s">
        <v>7844</v>
      </c>
      <c r="H1833" s="72" t="s">
        <v>30</v>
      </c>
      <c r="I1833" s="72" t="s">
        <v>8029</v>
      </c>
      <c r="J1833" s="72" t="s">
        <v>8020</v>
      </c>
      <c r="K1833" s="72">
        <v>380.46</v>
      </c>
      <c r="L1833" s="75">
        <v>45563</v>
      </c>
      <c r="M1833" s="72" t="str">
        <f>TEXT(Table157[[#This Row],[Billing_Date]],"YYYY")</f>
        <v>2024</v>
      </c>
      <c r="N1833" s="72" t="s">
        <v>28</v>
      </c>
      <c r="O1833" s="72">
        <f>IF(Table157[[#This Row],[Payment_Status]]="Paid",1,0)</f>
        <v>1</v>
      </c>
      <c r="P1833" s="72">
        <f>IF(Table157[[#This Row],[Payment_Status]]="Unpaid",1,0)</f>
        <v>0</v>
      </c>
      <c r="Q1833" s="72">
        <f>IF(Table157[[#This Row],[Payment_Status]]="Pending",1,0)</f>
        <v>0</v>
      </c>
      <c r="R1833" s="72" t="s">
        <v>43</v>
      </c>
      <c r="S1833" s="72" t="s">
        <v>44</v>
      </c>
      <c r="T1833" s="76" t="s">
        <v>63</v>
      </c>
    </row>
    <row r="1834" spans="5:20" x14ac:dyDescent="0.3">
      <c r="E1834" s="71" t="s">
        <v>3675</v>
      </c>
      <c r="F1834" s="72" t="s">
        <v>5825</v>
      </c>
      <c r="G1834" s="72" t="s">
        <v>7845</v>
      </c>
      <c r="H1834" s="72" t="s">
        <v>30</v>
      </c>
      <c r="I1834" s="72" t="s">
        <v>8029</v>
      </c>
      <c r="J1834" s="72" t="s">
        <v>8020</v>
      </c>
      <c r="K1834" s="72">
        <v>3464.86</v>
      </c>
      <c r="L1834" s="75">
        <v>45608</v>
      </c>
      <c r="M1834" s="72" t="str">
        <f>TEXT(Table157[[#This Row],[Billing_Date]],"YYYY")</f>
        <v>2024</v>
      </c>
      <c r="N1834" s="72" t="s">
        <v>28</v>
      </c>
      <c r="O1834" s="72">
        <f>IF(Table157[[#This Row],[Payment_Status]]="Paid",1,0)</f>
        <v>1</v>
      </c>
      <c r="P1834" s="72">
        <f>IF(Table157[[#This Row],[Payment_Status]]="Unpaid",1,0)</f>
        <v>0</v>
      </c>
      <c r="Q1834" s="72">
        <f>IF(Table157[[#This Row],[Payment_Status]]="Pending",1,0)</f>
        <v>0</v>
      </c>
      <c r="R1834" s="72" t="s">
        <v>43</v>
      </c>
      <c r="S1834" s="72" t="s">
        <v>39</v>
      </c>
      <c r="T1834" s="76" t="s">
        <v>45</v>
      </c>
    </row>
    <row r="1835" spans="5:20" x14ac:dyDescent="0.3">
      <c r="E1835" s="71" t="s">
        <v>850</v>
      </c>
      <c r="F1835" s="72" t="s">
        <v>5826</v>
      </c>
      <c r="G1835" s="72" t="s">
        <v>7846</v>
      </c>
      <c r="H1835" s="72" t="s">
        <v>26</v>
      </c>
      <c r="I1835" s="72" t="s">
        <v>8025</v>
      </c>
      <c r="J1835" s="72" t="s">
        <v>8020</v>
      </c>
      <c r="K1835" s="72">
        <v>262.61</v>
      </c>
      <c r="L1835" s="75">
        <v>45846</v>
      </c>
      <c r="M1835" s="72" t="str">
        <f>TEXT(Table157[[#This Row],[Billing_Date]],"YYYY")</f>
        <v>2025</v>
      </c>
      <c r="N1835" s="72" t="s">
        <v>49</v>
      </c>
      <c r="O1835" s="72">
        <f>IF(Table157[[#This Row],[Payment_Status]]="Paid",1,0)</f>
        <v>0</v>
      </c>
      <c r="P1835" s="72">
        <f>IF(Table157[[#This Row],[Payment_Status]]="Unpaid",1,0)</f>
        <v>1</v>
      </c>
      <c r="Q1835" s="72">
        <f>IF(Table157[[#This Row],[Payment_Status]]="Pending",1,0)</f>
        <v>0</v>
      </c>
      <c r="R1835" s="72" t="s">
        <v>43</v>
      </c>
      <c r="S1835" s="72" t="s">
        <v>30</v>
      </c>
      <c r="T1835" s="76" t="s">
        <v>85</v>
      </c>
    </row>
    <row r="1836" spans="5:20" x14ac:dyDescent="0.3">
      <c r="E1836" s="71" t="s">
        <v>3679</v>
      </c>
      <c r="F1836" s="72" t="s">
        <v>5827</v>
      </c>
      <c r="G1836" s="72" t="s">
        <v>7847</v>
      </c>
      <c r="H1836" s="72" t="s">
        <v>35</v>
      </c>
      <c r="I1836" s="72" t="s">
        <v>8026</v>
      </c>
      <c r="J1836" s="72" t="s">
        <v>8021</v>
      </c>
      <c r="K1836" s="72">
        <v>2158.13</v>
      </c>
      <c r="L1836" s="75">
        <v>45643</v>
      </c>
      <c r="M1836" s="72" t="str">
        <f>TEXT(Table157[[#This Row],[Billing_Date]],"YYYY")</f>
        <v>2024</v>
      </c>
      <c r="N1836" s="72" t="s">
        <v>37</v>
      </c>
      <c r="O1836" s="72">
        <f>IF(Table157[[#This Row],[Payment_Status]]="Paid",1,0)</f>
        <v>0</v>
      </c>
      <c r="P1836" s="72">
        <f>IF(Table157[[#This Row],[Payment_Status]]="Unpaid",1,0)</f>
        <v>0</v>
      </c>
      <c r="Q1836" s="72">
        <f>IF(Table157[[#This Row],[Payment_Status]]="Pending",1,0)</f>
        <v>1</v>
      </c>
      <c r="R1836" s="72" t="s">
        <v>29</v>
      </c>
      <c r="S1836" s="72" t="s">
        <v>44</v>
      </c>
      <c r="T1836" s="76" t="s">
        <v>63</v>
      </c>
    </row>
    <row r="1837" spans="5:20" x14ac:dyDescent="0.3">
      <c r="E1837" s="71" t="s">
        <v>3681</v>
      </c>
      <c r="F1837" s="72" t="s">
        <v>5828</v>
      </c>
      <c r="G1837" s="72" t="s">
        <v>7848</v>
      </c>
      <c r="H1837" s="72" t="s">
        <v>30</v>
      </c>
      <c r="I1837" s="72" t="s">
        <v>8029</v>
      </c>
      <c r="J1837" s="72" t="s">
        <v>8020</v>
      </c>
      <c r="K1837" s="72">
        <v>1895.12</v>
      </c>
      <c r="L1837" s="75">
        <v>45803</v>
      </c>
      <c r="M1837" s="72" t="str">
        <f>TEXT(Table157[[#This Row],[Billing_Date]],"YYYY")</f>
        <v>2025</v>
      </c>
      <c r="N1837" s="72" t="s">
        <v>49</v>
      </c>
      <c r="O1837" s="72">
        <f>IF(Table157[[#This Row],[Payment_Status]]="Paid",1,0)</f>
        <v>0</v>
      </c>
      <c r="P1837" s="72">
        <f>IF(Table157[[#This Row],[Payment_Status]]="Unpaid",1,0)</f>
        <v>1</v>
      </c>
      <c r="Q1837" s="72">
        <f>IF(Table157[[#This Row],[Payment_Status]]="Pending",1,0)</f>
        <v>0</v>
      </c>
      <c r="R1837" s="72" t="s">
        <v>43</v>
      </c>
      <c r="S1837" s="72" t="s">
        <v>44</v>
      </c>
      <c r="T1837" s="76" t="s">
        <v>45</v>
      </c>
    </row>
    <row r="1838" spans="5:20" x14ac:dyDescent="0.3">
      <c r="E1838" s="71" t="s">
        <v>1509</v>
      </c>
      <c r="F1838" s="72" t="s">
        <v>5829</v>
      </c>
      <c r="G1838" s="72" t="s">
        <v>7849</v>
      </c>
      <c r="H1838" s="72" t="s">
        <v>26</v>
      </c>
      <c r="I1838" s="72" t="s">
        <v>8031</v>
      </c>
      <c r="J1838" s="72" t="s">
        <v>8024</v>
      </c>
      <c r="K1838" s="72">
        <v>1192.6400000000001</v>
      </c>
      <c r="L1838" s="75">
        <v>45613</v>
      </c>
      <c r="M1838" s="72" t="str">
        <f>TEXT(Table157[[#This Row],[Billing_Date]],"YYYY")</f>
        <v>2024</v>
      </c>
      <c r="N1838" s="72" t="s">
        <v>28</v>
      </c>
      <c r="O1838" s="72">
        <f>IF(Table157[[#This Row],[Payment_Status]]="Paid",1,0)</f>
        <v>1</v>
      </c>
      <c r="P1838" s="72">
        <f>IF(Table157[[#This Row],[Payment_Status]]="Unpaid",1,0)</f>
        <v>0</v>
      </c>
      <c r="Q1838" s="72">
        <f>IF(Table157[[#This Row],[Payment_Status]]="Pending",1,0)</f>
        <v>0</v>
      </c>
      <c r="R1838" s="72" t="s">
        <v>29</v>
      </c>
      <c r="S1838" s="72" t="s">
        <v>39</v>
      </c>
      <c r="T1838" s="76" t="s">
        <v>31</v>
      </c>
    </row>
    <row r="1839" spans="5:20" x14ac:dyDescent="0.3">
      <c r="E1839" s="71" t="s">
        <v>3685</v>
      </c>
      <c r="F1839" s="72" t="s">
        <v>5830</v>
      </c>
      <c r="G1839" s="72" t="s">
        <v>7850</v>
      </c>
      <c r="H1839" s="72" t="s">
        <v>30</v>
      </c>
      <c r="I1839" s="72" t="s">
        <v>8029</v>
      </c>
      <c r="J1839" s="72" t="s">
        <v>8020</v>
      </c>
      <c r="K1839" s="72">
        <v>558.16</v>
      </c>
      <c r="L1839" s="75">
        <v>45797</v>
      </c>
      <c r="M1839" s="72" t="str">
        <f>TEXT(Table157[[#This Row],[Billing_Date]],"YYYY")</f>
        <v>2025</v>
      </c>
      <c r="N1839" s="72" t="s">
        <v>28</v>
      </c>
      <c r="O1839" s="72">
        <f>IF(Table157[[#This Row],[Payment_Status]]="Paid",1,0)</f>
        <v>1</v>
      </c>
      <c r="P1839" s="72">
        <f>IF(Table157[[#This Row],[Payment_Status]]="Unpaid",1,0)</f>
        <v>0</v>
      </c>
      <c r="Q1839" s="72">
        <f>IF(Table157[[#This Row],[Payment_Status]]="Pending",1,0)</f>
        <v>0</v>
      </c>
      <c r="R1839" s="72" t="s">
        <v>43</v>
      </c>
      <c r="S1839" s="72" t="s">
        <v>44</v>
      </c>
      <c r="T1839" s="76" t="s">
        <v>63</v>
      </c>
    </row>
    <row r="1840" spans="5:20" x14ac:dyDescent="0.3">
      <c r="E1840" s="71" t="s">
        <v>2718</v>
      </c>
      <c r="F1840" s="72" t="s">
        <v>5831</v>
      </c>
      <c r="G1840" s="72" t="s">
        <v>7851</v>
      </c>
      <c r="H1840" s="72" t="s">
        <v>35</v>
      </c>
      <c r="I1840" s="72" t="s">
        <v>8030</v>
      </c>
      <c r="J1840" s="72" t="s">
        <v>8023</v>
      </c>
      <c r="K1840" s="72">
        <v>611.9</v>
      </c>
      <c r="L1840" s="75">
        <v>45735</v>
      </c>
      <c r="M1840" s="72" t="str">
        <f>TEXT(Table157[[#This Row],[Billing_Date]],"YYYY")</f>
        <v>2025</v>
      </c>
      <c r="N1840" s="72" t="s">
        <v>28</v>
      </c>
      <c r="O1840" s="72">
        <f>IF(Table157[[#This Row],[Payment_Status]]="Paid",1,0)</f>
        <v>1</v>
      </c>
      <c r="P1840" s="72">
        <f>IF(Table157[[#This Row],[Payment_Status]]="Unpaid",1,0)</f>
        <v>0</v>
      </c>
      <c r="Q1840" s="72">
        <f>IF(Table157[[#This Row],[Payment_Status]]="Pending",1,0)</f>
        <v>0</v>
      </c>
      <c r="R1840" s="72" t="s">
        <v>43</v>
      </c>
      <c r="S1840" s="72" t="s">
        <v>44</v>
      </c>
      <c r="T1840" s="76" t="s">
        <v>85</v>
      </c>
    </row>
    <row r="1841" spans="5:20" x14ac:dyDescent="0.3">
      <c r="E1841" s="71" t="s">
        <v>1571</v>
      </c>
      <c r="F1841" s="72" t="s">
        <v>5833</v>
      </c>
      <c r="G1841" s="72" t="s">
        <v>7853</v>
      </c>
      <c r="H1841" s="72" t="s">
        <v>35</v>
      </c>
      <c r="I1841" s="72" t="s">
        <v>8025</v>
      </c>
      <c r="J1841" s="72" t="s">
        <v>8020</v>
      </c>
      <c r="K1841" s="72">
        <v>1585.67</v>
      </c>
      <c r="L1841" s="75">
        <v>45647</v>
      </c>
      <c r="M1841" s="72" t="str">
        <f>TEXT(Table157[[#This Row],[Billing_Date]],"YYYY")</f>
        <v>2024</v>
      </c>
      <c r="N1841" s="72" t="s">
        <v>49</v>
      </c>
      <c r="O1841" s="72">
        <f>IF(Table157[[#This Row],[Payment_Status]]="Paid",1,0)</f>
        <v>0</v>
      </c>
      <c r="P1841" s="72">
        <f>IF(Table157[[#This Row],[Payment_Status]]="Unpaid",1,0)</f>
        <v>1</v>
      </c>
      <c r="Q1841" s="72">
        <f>IF(Table157[[#This Row],[Payment_Status]]="Pending",1,0)</f>
        <v>0</v>
      </c>
      <c r="R1841" s="72" t="s">
        <v>29</v>
      </c>
      <c r="S1841" s="72" t="s">
        <v>30</v>
      </c>
      <c r="T1841" s="76" t="s">
        <v>51</v>
      </c>
    </row>
    <row r="1842" spans="5:20" x14ac:dyDescent="0.3">
      <c r="E1842" s="71" t="s">
        <v>3693</v>
      </c>
      <c r="F1842" s="72" t="s">
        <v>5834</v>
      </c>
      <c r="G1842" s="72" t="s">
        <v>7854</v>
      </c>
      <c r="H1842" s="72" t="s">
        <v>30</v>
      </c>
      <c r="I1842" s="72" t="s">
        <v>8029</v>
      </c>
      <c r="J1842" s="72" t="s">
        <v>8020</v>
      </c>
      <c r="K1842" s="72">
        <v>1284.71</v>
      </c>
      <c r="L1842" s="75">
        <v>45833</v>
      </c>
      <c r="M1842" s="72" t="str">
        <f>TEXT(Table157[[#This Row],[Billing_Date]],"YYYY")</f>
        <v>2025</v>
      </c>
      <c r="N1842" s="72" t="s">
        <v>49</v>
      </c>
      <c r="O1842" s="72">
        <f>IF(Table157[[#This Row],[Payment_Status]]="Paid",1,0)</f>
        <v>0</v>
      </c>
      <c r="P1842" s="72">
        <f>IF(Table157[[#This Row],[Payment_Status]]="Unpaid",1,0)</f>
        <v>1</v>
      </c>
      <c r="Q1842" s="72">
        <f>IF(Table157[[#This Row],[Payment_Status]]="Pending",1,0)</f>
        <v>0</v>
      </c>
      <c r="R1842" s="72" t="s">
        <v>58</v>
      </c>
      <c r="S1842" s="72" t="s">
        <v>44</v>
      </c>
      <c r="T1842" s="76" t="s">
        <v>51</v>
      </c>
    </row>
    <row r="1843" spans="5:20" x14ac:dyDescent="0.3">
      <c r="E1843" s="71" t="s">
        <v>3695</v>
      </c>
      <c r="F1843" s="72" t="s">
        <v>5835</v>
      </c>
      <c r="G1843" s="72" t="s">
        <v>7855</v>
      </c>
      <c r="H1843" s="72" t="s">
        <v>35</v>
      </c>
      <c r="I1843" s="72" t="s">
        <v>8028</v>
      </c>
      <c r="J1843" s="72" t="s">
        <v>8022</v>
      </c>
      <c r="K1843" s="72">
        <v>2258.3000000000002</v>
      </c>
      <c r="L1843" s="75">
        <v>45843</v>
      </c>
      <c r="M1843" s="72" t="str">
        <f>TEXT(Table157[[#This Row],[Billing_Date]],"YYYY")</f>
        <v>2025</v>
      </c>
      <c r="N1843" s="72" t="s">
        <v>28</v>
      </c>
      <c r="O1843" s="72">
        <f>IF(Table157[[#This Row],[Payment_Status]]="Paid",1,0)</f>
        <v>1</v>
      </c>
      <c r="P1843" s="72">
        <f>IF(Table157[[#This Row],[Payment_Status]]="Unpaid",1,0)</f>
        <v>0</v>
      </c>
      <c r="Q1843" s="72">
        <f>IF(Table157[[#This Row],[Payment_Status]]="Pending",1,0)</f>
        <v>0</v>
      </c>
      <c r="R1843" s="72" t="s">
        <v>38</v>
      </c>
      <c r="S1843" s="72" t="s">
        <v>39</v>
      </c>
      <c r="T1843" s="76" t="s">
        <v>63</v>
      </c>
    </row>
    <row r="1844" spans="5:20" x14ac:dyDescent="0.3">
      <c r="E1844" s="71" t="s">
        <v>3697</v>
      </c>
      <c r="F1844" s="72" t="s">
        <v>5836</v>
      </c>
      <c r="G1844" s="72" t="s">
        <v>7856</v>
      </c>
      <c r="H1844" s="72" t="s">
        <v>26</v>
      </c>
      <c r="I1844" s="72" t="s">
        <v>8026</v>
      </c>
      <c r="J1844" s="72" t="s">
        <v>8021</v>
      </c>
      <c r="K1844" s="72">
        <v>3215.23</v>
      </c>
      <c r="L1844" s="75">
        <v>45806</v>
      </c>
      <c r="M1844" s="72" t="str">
        <f>TEXT(Table157[[#This Row],[Billing_Date]],"YYYY")</f>
        <v>2025</v>
      </c>
      <c r="N1844" s="72" t="s">
        <v>28</v>
      </c>
      <c r="O1844" s="72">
        <f>IF(Table157[[#This Row],[Payment_Status]]="Paid",1,0)</f>
        <v>1</v>
      </c>
      <c r="P1844" s="72">
        <f>IF(Table157[[#This Row],[Payment_Status]]="Unpaid",1,0)</f>
        <v>0</v>
      </c>
      <c r="Q1844" s="72">
        <f>IF(Table157[[#This Row],[Payment_Status]]="Pending",1,0)</f>
        <v>0</v>
      </c>
      <c r="R1844" s="72" t="s">
        <v>29</v>
      </c>
      <c r="S1844" s="72" t="s">
        <v>39</v>
      </c>
      <c r="T1844" s="76" t="s">
        <v>85</v>
      </c>
    </row>
    <row r="1845" spans="5:20" x14ac:dyDescent="0.3">
      <c r="E1845" s="71" t="s">
        <v>3699</v>
      </c>
      <c r="F1845" s="72" t="s">
        <v>5837</v>
      </c>
      <c r="G1845" s="72" t="s">
        <v>7857</v>
      </c>
      <c r="H1845" s="72" t="s">
        <v>35</v>
      </c>
      <c r="I1845" s="72" t="s">
        <v>8031</v>
      </c>
      <c r="J1845" s="72" t="s">
        <v>8024</v>
      </c>
      <c r="K1845" s="72">
        <v>1245.83</v>
      </c>
      <c r="L1845" s="75">
        <v>45654</v>
      </c>
      <c r="M1845" s="72" t="str">
        <f>TEXT(Table157[[#This Row],[Billing_Date]],"YYYY")</f>
        <v>2024</v>
      </c>
      <c r="N1845" s="72" t="s">
        <v>49</v>
      </c>
      <c r="O1845" s="72">
        <f>IF(Table157[[#This Row],[Payment_Status]]="Paid",1,0)</f>
        <v>0</v>
      </c>
      <c r="P1845" s="72">
        <f>IF(Table157[[#This Row],[Payment_Status]]="Unpaid",1,0)</f>
        <v>1</v>
      </c>
      <c r="Q1845" s="72">
        <f>IF(Table157[[#This Row],[Payment_Status]]="Pending",1,0)</f>
        <v>0</v>
      </c>
      <c r="R1845" s="72" t="s">
        <v>29</v>
      </c>
      <c r="S1845" s="72" t="s">
        <v>30</v>
      </c>
      <c r="T1845" s="76" t="s">
        <v>85</v>
      </c>
    </row>
    <row r="1846" spans="5:20" x14ac:dyDescent="0.3">
      <c r="E1846" s="71" t="s">
        <v>3701</v>
      </c>
      <c r="F1846" s="72" t="s">
        <v>5838</v>
      </c>
      <c r="G1846" s="72" t="s">
        <v>7858</v>
      </c>
      <c r="H1846" s="72" t="s">
        <v>30</v>
      </c>
      <c r="I1846" s="72" t="s">
        <v>8027</v>
      </c>
      <c r="J1846" s="72" t="s">
        <v>8022</v>
      </c>
      <c r="K1846" s="72">
        <v>1969.85</v>
      </c>
      <c r="L1846" s="75">
        <v>45737</v>
      </c>
      <c r="M1846" s="72" t="str">
        <f>TEXT(Table157[[#This Row],[Billing_Date]],"YYYY")</f>
        <v>2025</v>
      </c>
      <c r="N1846" s="72" t="s">
        <v>28</v>
      </c>
      <c r="O1846" s="72">
        <f>IF(Table157[[#This Row],[Payment_Status]]="Paid",1,0)</f>
        <v>1</v>
      </c>
      <c r="P1846" s="72">
        <f>IF(Table157[[#This Row],[Payment_Status]]="Unpaid",1,0)</f>
        <v>0</v>
      </c>
      <c r="Q1846" s="72">
        <f>IF(Table157[[#This Row],[Payment_Status]]="Pending",1,0)</f>
        <v>0</v>
      </c>
      <c r="R1846" s="72" t="s">
        <v>38</v>
      </c>
      <c r="S1846" s="72" t="s">
        <v>44</v>
      </c>
      <c r="T1846" s="76" t="s">
        <v>45</v>
      </c>
    </row>
    <row r="1847" spans="5:20" x14ac:dyDescent="0.3">
      <c r="E1847" s="71" t="s">
        <v>3703</v>
      </c>
      <c r="F1847" s="72" t="s">
        <v>5839</v>
      </c>
      <c r="G1847" s="72" t="s">
        <v>7859</v>
      </c>
      <c r="H1847" s="72" t="s">
        <v>35</v>
      </c>
      <c r="I1847" s="72" t="s">
        <v>8030</v>
      </c>
      <c r="J1847" s="72" t="s">
        <v>8023</v>
      </c>
      <c r="K1847" s="72">
        <v>65.77</v>
      </c>
      <c r="L1847" s="75">
        <v>45693</v>
      </c>
      <c r="M1847" s="72" t="str">
        <f>TEXT(Table157[[#This Row],[Billing_Date]],"YYYY")</f>
        <v>2025</v>
      </c>
      <c r="N1847" s="72" t="s">
        <v>28</v>
      </c>
      <c r="O1847" s="72">
        <f>IF(Table157[[#This Row],[Payment_Status]]="Paid",1,0)</f>
        <v>1</v>
      </c>
      <c r="P1847" s="72">
        <f>IF(Table157[[#This Row],[Payment_Status]]="Unpaid",1,0)</f>
        <v>0</v>
      </c>
      <c r="Q1847" s="72">
        <f>IF(Table157[[#This Row],[Payment_Status]]="Pending",1,0)</f>
        <v>0</v>
      </c>
      <c r="R1847" s="72" t="s">
        <v>58</v>
      </c>
      <c r="S1847" s="72" t="s">
        <v>30</v>
      </c>
      <c r="T1847" s="76" t="s">
        <v>85</v>
      </c>
    </row>
    <row r="1848" spans="5:20" x14ac:dyDescent="0.3">
      <c r="E1848" s="71" t="s">
        <v>3705</v>
      </c>
      <c r="F1848" s="72" t="s">
        <v>5840</v>
      </c>
      <c r="G1848" s="72" t="s">
        <v>7860</v>
      </c>
      <c r="H1848" s="72" t="s">
        <v>30</v>
      </c>
      <c r="I1848" s="72" t="s">
        <v>8026</v>
      </c>
      <c r="J1848" s="72" t="s">
        <v>8021</v>
      </c>
      <c r="K1848" s="72">
        <v>2696.31</v>
      </c>
      <c r="L1848" s="75">
        <v>45788</v>
      </c>
      <c r="M1848" s="72" t="str">
        <f>TEXT(Table157[[#This Row],[Billing_Date]],"YYYY")</f>
        <v>2025</v>
      </c>
      <c r="N1848" s="72" t="s">
        <v>37</v>
      </c>
      <c r="O1848" s="72">
        <f>IF(Table157[[#This Row],[Payment_Status]]="Paid",1,0)</f>
        <v>0</v>
      </c>
      <c r="P1848" s="72">
        <f>IF(Table157[[#This Row],[Payment_Status]]="Unpaid",1,0)</f>
        <v>0</v>
      </c>
      <c r="Q1848" s="72">
        <f>IF(Table157[[#This Row],[Payment_Status]]="Pending",1,0)</f>
        <v>1</v>
      </c>
      <c r="R1848" s="72" t="s">
        <v>43</v>
      </c>
      <c r="S1848" s="72" t="s">
        <v>30</v>
      </c>
      <c r="T1848" s="76" t="s">
        <v>45</v>
      </c>
    </row>
    <row r="1849" spans="5:20" x14ac:dyDescent="0.3">
      <c r="E1849" s="71" t="s">
        <v>998</v>
      </c>
      <c r="F1849" s="72" t="s">
        <v>5841</v>
      </c>
      <c r="G1849" s="72" t="s">
        <v>7861</v>
      </c>
      <c r="H1849" s="72" t="s">
        <v>30</v>
      </c>
      <c r="I1849" s="72" t="s">
        <v>8031</v>
      </c>
      <c r="J1849" s="72" t="s">
        <v>8024</v>
      </c>
      <c r="K1849" s="72">
        <v>148.94</v>
      </c>
      <c r="L1849" s="75">
        <v>45637</v>
      </c>
      <c r="M1849" s="72" t="str">
        <f>TEXT(Table157[[#This Row],[Billing_Date]],"YYYY")</f>
        <v>2024</v>
      </c>
      <c r="N1849" s="72" t="s">
        <v>37</v>
      </c>
      <c r="O1849" s="72">
        <f>IF(Table157[[#This Row],[Payment_Status]]="Paid",1,0)</f>
        <v>0</v>
      </c>
      <c r="P1849" s="72">
        <f>IF(Table157[[#This Row],[Payment_Status]]="Unpaid",1,0)</f>
        <v>0</v>
      </c>
      <c r="Q1849" s="72">
        <f>IF(Table157[[#This Row],[Payment_Status]]="Pending",1,0)</f>
        <v>1</v>
      </c>
      <c r="R1849" s="72" t="s">
        <v>50</v>
      </c>
      <c r="S1849" s="72" t="s">
        <v>30</v>
      </c>
      <c r="T1849" s="76" t="s">
        <v>63</v>
      </c>
    </row>
    <row r="1850" spans="5:20" x14ac:dyDescent="0.3">
      <c r="E1850" s="71" t="s">
        <v>1799</v>
      </c>
      <c r="F1850" s="72" t="s">
        <v>5842</v>
      </c>
      <c r="G1850" s="72" t="s">
        <v>7862</v>
      </c>
      <c r="H1850" s="72" t="s">
        <v>30</v>
      </c>
      <c r="I1850" s="72" t="s">
        <v>8029</v>
      </c>
      <c r="J1850" s="72" t="s">
        <v>8020</v>
      </c>
      <c r="K1850" s="72">
        <v>1989.84</v>
      </c>
      <c r="L1850" s="75">
        <v>45808</v>
      </c>
      <c r="M1850" s="72" t="str">
        <f>TEXT(Table157[[#This Row],[Billing_Date]],"YYYY")</f>
        <v>2025</v>
      </c>
      <c r="N1850" s="72" t="s">
        <v>49</v>
      </c>
      <c r="O1850" s="72">
        <f>IF(Table157[[#This Row],[Payment_Status]]="Paid",1,0)</f>
        <v>0</v>
      </c>
      <c r="P1850" s="72">
        <f>IF(Table157[[#This Row],[Payment_Status]]="Unpaid",1,0)</f>
        <v>1</v>
      </c>
      <c r="Q1850" s="72">
        <f>IF(Table157[[#This Row],[Payment_Status]]="Pending",1,0)</f>
        <v>0</v>
      </c>
      <c r="R1850" s="72" t="s">
        <v>29</v>
      </c>
      <c r="S1850" s="72" t="s">
        <v>30</v>
      </c>
      <c r="T1850" s="76" t="s">
        <v>85</v>
      </c>
    </row>
    <row r="1851" spans="5:20" x14ac:dyDescent="0.3">
      <c r="E1851" s="71" t="s">
        <v>1525</v>
      </c>
      <c r="F1851" s="72" t="s">
        <v>5843</v>
      </c>
      <c r="G1851" s="72" t="s">
        <v>7863</v>
      </c>
      <c r="H1851" s="72" t="s">
        <v>35</v>
      </c>
      <c r="I1851" s="72" t="s">
        <v>8031</v>
      </c>
      <c r="J1851" s="72" t="s">
        <v>8024</v>
      </c>
      <c r="K1851" s="72">
        <v>1204.72</v>
      </c>
      <c r="L1851" s="75">
        <v>45805</v>
      </c>
      <c r="M1851" s="72" t="str">
        <f>TEXT(Table157[[#This Row],[Billing_Date]],"YYYY")</f>
        <v>2025</v>
      </c>
      <c r="N1851" s="72" t="s">
        <v>49</v>
      </c>
      <c r="O1851" s="72">
        <f>IF(Table157[[#This Row],[Payment_Status]]="Paid",1,0)</f>
        <v>0</v>
      </c>
      <c r="P1851" s="72">
        <f>IF(Table157[[#This Row],[Payment_Status]]="Unpaid",1,0)</f>
        <v>1</v>
      </c>
      <c r="Q1851" s="72">
        <f>IF(Table157[[#This Row],[Payment_Status]]="Pending",1,0)</f>
        <v>0</v>
      </c>
      <c r="R1851" s="72" t="s">
        <v>38</v>
      </c>
      <c r="S1851" s="72" t="s">
        <v>39</v>
      </c>
      <c r="T1851" s="76" t="s">
        <v>63</v>
      </c>
    </row>
    <row r="1852" spans="5:20" x14ac:dyDescent="0.3">
      <c r="E1852" s="71" t="s">
        <v>3713</v>
      </c>
      <c r="F1852" s="72" t="s">
        <v>5844</v>
      </c>
      <c r="G1852" s="72" t="s">
        <v>7864</v>
      </c>
      <c r="H1852" s="72" t="s">
        <v>26</v>
      </c>
      <c r="I1852" s="72" t="s">
        <v>8025</v>
      </c>
      <c r="J1852" s="72" t="s">
        <v>8020</v>
      </c>
      <c r="K1852" s="72">
        <v>132.69</v>
      </c>
      <c r="L1852" s="75">
        <v>45829</v>
      </c>
      <c r="M1852" s="72" t="str">
        <f>TEXT(Table157[[#This Row],[Billing_Date]],"YYYY")</f>
        <v>2025</v>
      </c>
      <c r="N1852" s="72" t="s">
        <v>28</v>
      </c>
      <c r="O1852" s="72">
        <f>IF(Table157[[#This Row],[Payment_Status]]="Paid",1,0)</f>
        <v>1</v>
      </c>
      <c r="P1852" s="72">
        <f>IF(Table157[[#This Row],[Payment_Status]]="Unpaid",1,0)</f>
        <v>0</v>
      </c>
      <c r="Q1852" s="72">
        <f>IF(Table157[[#This Row],[Payment_Status]]="Pending",1,0)</f>
        <v>0</v>
      </c>
      <c r="R1852" s="72" t="s">
        <v>38</v>
      </c>
      <c r="S1852" s="72" t="s">
        <v>44</v>
      </c>
      <c r="T1852" s="76" t="s">
        <v>85</v>
      </c>
    </row>
    <row r="1853" spans="5:20" x14ac:dyDescent="0.3">
      <c r="E1853" s="71" t="s">
        <v>3715</v>
      </c>
      <c r="F1853" s="72" t="s">
        <v>5845</v>
      </c>
      <c r="G1853" s="72" t="s">
        <v>7865</v>
      </c>
      <c r="H1853" s="72" t="s">
        <v>26</v>
      </c>
      <c r="I1853" s="72" t="s">
        <v>8026</v>
      </c>
      <c r="J1853" s="72" t="s">
        <v>8021</v>
      </c>
      <c r="K1853" s="72">
        <v>1843.86</v>
      </c>
      <c r="L1853" s="75">
        <v>45817</v>
      </c>
      <c r="M1853" s="72" t="str">
        <f>TEXT(Table157[[#This Row],[Billing_Date]],"YYYY")</f>
        <v>2025</v>
      </c>
      <c r="N1853" s="72" t="s">
        <v>28</v>
      </c>
      <c r="O1853" s="72">
        <f>IF(Table157[[#This Row],[Payment_Status]]="Paid",1,0)</f>
        <v>1</v>
      </c>
      <c r="P1853" s="72">
        <f>IF(Table157[[#This Row],[Payment_Status]]="Unpaid",1,0)</f>
        <v>0</v>
      </c>
      <c r="Q1853" s="72">
        <f>IF(Table157[[#This Row],[Payment_Status]]="Pending",1,0)</f>
        <v>0</v>
      </c>
      <c r="R1853" s="72" t="s">
        <v>50</v>
      </c>
      <c r="S1853" s="72" t="s">
        <v>44</v>
      </c>
      <c r="T1853" s="76" t="s">
        <v>31</v>
      </c>
    </row>
    <row r="1854" spans="5:20" x14ac:dyDescent="0.3">
      <c r="E1854" s="71" t="s">
        <v>3717</v>
      </c>
      <c r="F1854" s="72" t="s">
        <v>5846</v>
      </c>
      <c r="G1854" s="72" t="s">
        <v>7866</v>
      </c>
      <c r="H1854" s="72" t="s">
        <v>26</v>
      </c>
      <c r="I1854" s="72" t="s">
        <v>8029</v>
      </c>
      <c r="J1854" s="72" t="s">
        <v>8020</v>
      </c>
      <c r="K1854" s="72">
        <v>1793.81</v>
      </c>
      <c r="L1854" s="75">
        <v>45849</v>
      </c>
      <c r="M1854" s="72" t="str">
        <f>TEXT(Table157[[#This Row],[Billing_Date]],"YYYY")</f>
        <v>2025</v>
      </c>
      <c r="N1854" s="72" t="s">
        <v>49</v>
      </c>
      <c r="O1854" s="72">
        <f>IF(Table157[[#This Row],[Payment_Status]]="Paid",1,0)</f>
        <v>0</v>
      </c>
      <c r="P1854" s="72">
        <f>IF(Table157[[#This Row],[Payment_Status]]="Unpaid",1,0)</f>
        <v>1</v>
      </c>
      <c r="Q1854" s="72">
        <f>IF(Table157[[#This Row],[Payment_Status]]="Pending",1,0)</f>
        <v>0</v>
      </c>
      <c r="R1854" s="72" t="s">
        <v>29</v>
      </c>
      <c r="S1854" s="72" t="s">
        <v>44</v>
      </c>
      <c r="T1854" s="76" t="s">
        <v>63</v>
      </c>
    </row>
    <row r="1855" spans="5:20" x14ac:dyDescent="0.3">
      <c r="E1855" s="71" t="s">
        <v>1975</v>
      </c>
      <c r="F1855" s="72" t="s">
        <v>5847</v>
      </c>
      <c r="G1855" s="72" t="s">
        <v>7867</v>
      </c>
      <c r="H1855" s="72" t="s">
        <v>35</v>
      </c>
      <c r="I1855" s="72" t="s">
        <v>8030</v>
      </c>
      <c r="J1855" s="72" t="s">
        <v>8023</v>
      </c>
      <c r="K1855" s="72">
        <v>852.5</v>
      </c>
      <c r="L1855" s="75">
        <v>45696</v>
      </c>
      <c r="M1855" s="72" t="str">
        <f>TEXT(Table157[[#This Row],[Billing_Date]],"YYYY")</f>
        <v>2025</v>
      </c>
      <c r="N1855" s="72" t="s">
        <v>49</v>
      </c>
      <c r="O1855" s="72">
        <f>IF(Table157[[#This Row],[Payment_Status]]="Paid",1,0)</f>
        <v>0</v>
      </c>
      <c r="P1855" s="72">
        <f>IF(Table157[[#This Row],[Payment_Status]]="Unpaid",1,0)</f>
        <v>1</v>
      </c>
      <c r="Q1855" s="72">
        <f>IF(Table157[[#This Row],[Payment_Status]]="Pending",1,0)</f>
        <v>0</v>
      </c>
      <c r="R1855" s="72" t="s">
        <v>29</v>
      </c>
      <c r="S1855" s="72" t="s">
        <v>39</v>
      </c>
      <c r="T1855" s="76" t="s">
        <v>31</v>
      </c>
    </row>
    <row r="1856" spans="5:20" x14ac:dyDescent="0.3">
      <c r="E1856" s="71" t="s">
        <v>642</v>
      </c>
      <c r="F1856" s="72" t="s">
        <v>5848</v>
      </c>
      <c r="G1856" s="72" t="s">
        <v>7868</v>
      </c>
      <c r="H1856" s="72" t="s">
        <v>26</v>
      </c>
      <c r="I1856" s="72" t="s">
        <v>8029</v>
      </c>
      <c r="J1856" s="72" t="s">
        <v>8020</v>
      </c>
      <c r="K1856" s="72">
        <v>3652.4</v>
      </c>
      <c r="L1856" s="75">
        <v>45685</v>
      </c>
      <c r="M1856" s="72" t="str">
        <f>TEXT(Table157[[#This Row],[Billing_Date]],"YYYY")</f>
        <v>2025</v>
      </c>
      <c r="N1856" s="72" t="s">
        <v>49</v>
      </c>
      <c r="O1856" s="72">
        <f>IF(Table157[[#This Row],[Payment_Status]]="Paid",1,0)</f>
        <v>0</v>
      </c>
      <c r="P1856" s="72">
        <f>IF(Table157[[#This Row],[Payment_Status]]="Unpaid",1,0)</f>
        <v>1</v>
      </c>
      <c r="Q1856" s="72">
        <f>IF(Table157[[#This Row],[Payment_Status]]="Pending",1,0)</f>
        <v>0</v>
      </c>
      <c r="R1856" s="72" t="s">
        <v>58</v>
      </c>
      <c r="S1856" s="72" t="s">
        <v>39</v>
      </c>
      <c r="T1856" s="76" t="s">
        <v>63</v>
      </c>
    </row>
    <row r="1857" spans="5:20" x14ac:dyDescent="0.3">
      <c r="E1857" s="71" t="s">
        <v>3723</v>
      </c>
      <c r="F1857" s="72" t="s">
        <v>5849</v>
      </c>
      <c r="G1857" s="72" t="s">
        <v>7869</v>
      </c>
      <c r="H1857" s="72" t="s">
        <v>30</v>
      </c>
      <c r="I1857" s="72" t="s">
        <v>8030</v>
      </c>
      <c r="J1857" s="72" t="s">
        <v>8023</v>
      </c>
      <c r="K1857" s="72">
        <v>788.91</v>
      </c>
      <c r="L1857" s="75">
        <v>45774</v>
      </c>
      <c r="M1857" s="72" t="str">
        <f>TEXT(Table157[[#This Row],[Billing_Date]],"YYYY")</f>
        <v>2025</v>
      </c>
      <c r="N1857" s="72" t="s">
        <v>49</v>
      </c>
      <c r="O1857" s="72">
        <f>IF(Table157[[#This Row],[Payment_Status]]="Paid",1,0)</f>
        <v>0</v>
      </c>
      <c r="P1857" s="72">
        <f>IF(Table157[[#This Row],[Payment_Status]]="Unpaid",1,0)</f>
        <v>1</v>
      </c>
      <c r="Q1857" s="72">
        <f>IF(Table157[[#This Row],[Payment_Status]]="Pending",1,0)</f>
        <v>0</v>
      </c>
      <c r="R1857" s="72" t="s">
        <v>58</v>
      </c>
      <c r="S1857" s="72" t="s">
        <v>44</v>
      </c>
      <c r="T1857" s="76" t="s">
        <v>63</v>
      </c>
    </row>
    <row r="1858" spans="5:20" x14ac:dyDescent="0.3">
      <c r="E1858" s="71" t="s">
        <v>3725</v>
      </c>
      <c r="F1858" s="72" t="s">
        <v>5850</v>
      </c>
      <c r="G1858" s="72" t="s">
        <v>7870</v>
      </c>
      <c r="H1858" s="72" t="s">
        <v>30</v>
      </c>
      <c r="I1858" s="72" t="s">
        <v>8026</v>
      </c>
      <c r="J1858" s="72" t="s">
        <v>8021</v>
      </c>
      <c r="K1858" s="72">
        <v>940.3</v>
      </c>
      <c r="L1858" s="75">
        <v>45720</v>
      </c>
      <c r="M1858" s="72" t="str">
        <f>TEXT(Table157[[#This Row],[Billing_Date]],"YYYY")</f>
        <v>2025</v>
      </c>
      <c r="N1858" s="72" t="s">
        <v>37</v>
      </c>
      <c r="O1858" s="72">
        <f>IF(Table157[[#This Row],[Payment_Status]]="Paid",1,0)</f>
        <v>0</v>
      </c>
      <c r="P1858" s="72">
        <f>IF(Table157[[#This Row],[Payment_Status]]="Unpaid",1,0)</f>
        <v>0</v>
      </c>
      <c r="Q1858" s="72">
        <f>IF(Table157[[#This Row],[Payment_Status]]="Pending",1,0)</f>
        <v>1</v>
      </c>
      <c r="R1858" s="72" t="s">
        <v>29</v>
      </c>
      <c r="S1858" s="72" t="s">
        <v>39</v>
      </c>
      <c r="T1858" s="76" t="s">
        <v>51</v>
      </c>
    </row>
    <row r="1859" spans="5:20" x14ac:dyDescent="0.3">
      <c r="E1859" s="71" t="s">
        <v>3727</v>
      </c>
      <c r="F1859" s="72" t="s">
        <v>5851</v>
      </c>
      <c r="G1859" s="72" t="s">
        <v>7871</v>
      </c>
      <c r="H1859" s="72" t="s">
        <v>26</v>
      </c>
      <c r="I1859" s="72" t="s">
        <v>8026</v>
      </c>
      <c r="J1859" s="72" t="s">
        <v>8021</v>
      </c>
      <c r="K1859" s="72">
        <v>2746.32</v>
      </c>
      <c r="L1859" s="75">
        <v>45848</v>
      </c>
      <c r="M1859" s="72" t="str">
        <f>TEXT(Table157[[#This Row],[Billing_Date]],"YYYY")</f>
        <v>2025</v>
      </c>
      <c r="N1859" s="72" t="s">
        <v>49</v>
      </c>
      <c r="O1859" s="72">
        <f>IF(Table157[[#This Row],[Payment_Status]]="Paid",1,0)</f>
        <v>0</v>
      </c>
      <c r="P1859" s="72">
        <f>IF(Table157[[#This Row],[Payment_Status]]="Unpaid",1,0)</f>
        <v>1</v>
      </c>
      <c r="Q1859" s="72">
        <f>IF(Table157[[#This Row],[Payment_Status]]="Pending",1,0)</f>
        <v>0</v>
      </c>
      <c r="R1859" s="72" t="s">
        <v>58</v>
      </c>
      <c r="S1859" s="72" t="s">
        <v>30</v>
      </c>
      <c r="T1859" s="76" t="s">
        <v>45</v>
      </c>
    </row>
    <row r="1860" spans="5:20" x14ac:dyDescent="0.3">
      <c r="E1860" s="71" t="s">
        <v>3729</v>
      </c>
      <c r="F1860" s="72" t="s">
        <v>5852</v>
      </c>
      <c r="G1860" s="72" t="s">
        <v>7872</v>
      </c>
      <c r="H1860" s="72" t="s">
        <v>35</v>
      </c>
      <c r="I1860" s="72" t="s">
        <v>8031</v>
      </c>
      <c r="J1860" s="72" t="s">
        <v>8024</v>
      </c>
      <c r="K1860" s="72">
        <v>1077.08</v>
      </c>
      <c r="L1860" s="75">
        <v>45510</v>
      </c>
      <c r="M1860" s="72" t="str">
        <f>TEXT(Table157[[#This Row],[Billing_Date]],"YYYY")</f>
        <v>2024</v>
      </c>
      <c r="N1860" s="72" t="s">
        <v>49</v>
      </c>
      <c r="O1860" s="72">
        <f>IF(Table157[[#This Row],[Payment_Status]]="Paid",1,0)</f>
        <v>0</v>
      </c>
      <c r="P1860" s="72">
        <f>IF(Table157[[#This Row],[Payment_Status]]="Unpaid",1,0)</f>
        <v>1</v>
      </c>
      <c r="Q1860" s="72">
        <f>IF(Table157[[#This Row],[Payment_Status]]="Pending",1,0)</f>
        <v>0</v>
      </c>
      <c r="R1860" s="72" t="s">
        <v>43</v>
      </c>
      <c r="S1860" s="72" t="s">
        <v>30</v>
      </c>
      <c r="T1860" s="76" t="s">
        <v>85</v>
      </c>
    </row>
    <row r="1861" spans="5:20" x14ac:dyDescent="0.3">
      <c r="E1861" s="71" t="s">
        <v>3731</v>
      </c>
      <c r="F1861" s="72" t="s">
        <v>5853</v>
      </c>
      <c r="G1861" s="72" t="s">
        <v>7873</v>
      </c>
      <c r="H1861" s="72" t="s">
        <v>35</v>
      </c>
      <c r="I1861" s="72" t="s">
        <v>8030</v>
      </c>
      <c r="J1861" s="72" t="s">
        <v>8023</v>
      </c>
      <c r="K1861" s="72">
        <v>1442.59</v>
      </c>
      <c r="L1861" s="75">
        <v>45635</v>
      </c>
      <c r="M1861" s="72" t="str">
        <f>TEXT(Table157[[#This Row],[Billing_Date]],"YYYY")</f>
        <v>2024</v>
      </c>
      <c r="N1861" s="72" t="s">
        <v>28</v>
      </c>
      <c r="O1861" s="72">
        <f>IF(Table157[[#This Row],[Payment_Status]]="Paid",1,0)</f>
        <v>1</v>
      </c>
      <c r="P1861" s="72">
        <f>IF(Table157[[#This Row],[Payment_Status]]="Unpaid",1,0)</f>
        <v>0</v>
      </c>
      <c r="Q1861" s="72">
        <f>IF(Table157[[#This Row],[Payment_Status]]="Pending",1,0)</f>
        <v>0</v>
      </c>
      <c r="R1861" s="72" t="s">
        <v>58</v>
      </c>
      <c r="S1861" s="72" t="s">
        <v>39</v>
      </c>
      <c r="T1861" s="76" t="s">
        <v>51</v>
      </c>
    </row>
    <row r="1862" spans="5:20" x14ac:dyDescent="0.3">
      <c r="E1862" s="71" t="s">
        <v>3733</v>
      </c>
      <c r="F1862" s="72" t="s">
        <v>5854</v>
      </c>
      <c r="G1862" s="72" t="s">
        <v>7874</v>
      </c>
      <c r="H1862" s="72" t="s">
        <v>26</v>
      </c>
      <c r="I1862" s="72" t="s">
        <v>8030</v>
      </c>
      <c r="J1862" s="72" t="s">
        <v>8023</v>
      </c>
      <c r="K1862" s="72">
        <v>3115.42</v>
      </c>
      <c r="L1862" s="75">
        <v>45622</v>
      </c>
      <c r="M1862" s="72" t="str">
        <f>TEXT(Table157[[#This Row],[Billing_Date]],"YYYY")</f>
        <v>2024</v>
      </c>
      <c r="N1862" s="72" t="s">
        <v>49</v>
      </c>
      <c r="O1862" s="72">
        <f>IF(Table157[[#This Row],[Payment_Status]]="Paid",1,0)</f>
        <v>0</v>
      </c>
      <c r="P1862" s="72">
        <f>IF(Table157[[#This Row],[Payment_Status]]="Unpaid",1,0)</f>
        <v>1</v>
      </c>
      <c r="Q1862" s="72">
        <f>IF(Table157[[#This Row],[Payment_Status]]="Pending",1,0)</f>
        <v>0</v>
      </c>
      <c r="R1862" s="72" t="s">
        <v>43</v>
      </c>
      <c r="S1862" s="72" t="s">
        <v>39</v>
      </c>
      <c r="T1862" s="76" t="s">
        <v>31</v>
      </c>
    </row>
    <row r="1863" spans="5:20" x14ac:dyDescent="0.3">
      <c r="E1863" s="71" t="s">
        <v>2270</v>
      </c>
      <c r="F1863" s="72" t="s">
        <v>5855</v>
      </c>
      <c r="G1863" s="72" t="s">
        <v>7875</v>
      </c>
      <c r="H1863" s="72" t="s">
        <v>26</v>
      </c>
      <c r="I1863" s="72" t="s">
        <v>8028</v>
      </c>
      <c r="J1863" s="72" t="s">
        <v>8022</v>
      </c>
      <c r="K1863" s="72">
        <v>1591.77</v>
      </c>
      <c r="L1863" s="75">
        <v>45855</v>
      </c>
      <c r="M1863" s="72" t="str">
        <f>TEXT(Table157[[#This Row],[Billing_Date]],"YYYY")</f>
        <v>2025</v>
      </c>
      <c r="N1863" s="72" t="s">
        <v>37</v>
      </c>
      <c r="O1863" s="72">
        <f>IF(Table157[[#This Row],[Payment_Status]]="Paid",1,0)</f>
        <v>0</v>
      </c>
      <c r="P1863" s="72">
        <f>IF(Table157[[#This Row],[Payment_Status]]="Unpaid",1,0)</f>
        <v>0</v>
      </c>
      <c r="Q1863" s="72">
        <f>IF(Table157[[#This Row],[Payment_Status]]="Pending",1,0)</f>
        <v>1</v>
      </c>
      <c r="R1863" s="72" t="s">
        <v>50</v>
      </c>
      <c r="S1863" s="72" t="s">
        <v>30</v>
      </c>
      <c r="T1863" s="76" t="s">
        <v>85</v>
      </c>
    </row>
    <row r="1864" spans="5:20" x14ac:dyDescent="0.3">
      <c r="E1864" s="71" t="s">
        <v>3737</v>
      </c>
      <c r="F1864" s="72" t="s">
        <v>5856</v>
      </c>
      <c r="G1864" s="72" t="s">
        <v>7876</v>
      </c>
      <c r="H1864" s="72" t="s">
        <v>26</v>
      </c>
      <c r="I1864" s="72" t="s">
        <v>8027</v>
      </c>
      <c r="J1864" s="72" t="s">
        <v>8022</v>
      </c>
      <c r="K1864" s="72">
        <v>1429.32</v>
      </c>
      <c r="L1864" s="75">
        <v>45729</v>
      </c>
      <c r="M1864" s="72" t="str">
        <f>TEXT(Table157[[#This Row],[Billing_Date]],"YYYY")</f>
        <v>2025</v>
      </c>
      <c r="N1864" s="72" t="s">
        <v>28</v>
      </c>
      <c r="O1864" s="72">
        <f>IF(Table157[[#This Row],[Payment_Status]]="Paid",1,0)</f>
        <v>1</v>
      </c>
      <c r="P1864" s="72">
        <f>IF(Table157[[#This Row],[Payment_Status]]="Unpaid",1,0)</f>
        <v>0</v>
      </c>
      <c r="Q1864" s="72">
        <f>IF(Table157[[#This Row],[Payment_Status]]="Pending",1,0)</f>
        <v>0</v>
      </c>
      <c r="R1864" s="72" t="s">
        <v>43</v>
      </c>
      <c r="S1864" s="72" t="s">
        <v>39</v>
      </c>
      <c r="T1864" s="76" t="s">
        <v>85</v>
      </c>
    </row>
    <row r="1865" spans="5:20" x14ac:dyDescent="0.3">
      <c r="E1865" s="71" t="s">
        <v>2413</v>
      </c>
      <c r="F1865" s="72" t="s">
        <v>5857</v>
      </c>
      <c r="G1865" s="72" t="s">
        <v>7877</v>
      </c>
      <c r="H1865" s="72" t="s">
        <v>26</v>
      </c>
      <c r="I1865" s="72" t="s">
        <v>8027</v>
      </c>
      <c r="J1865" s="72" t="s">
        <v>8022</v>
      </c>
      <c r="K1865" s="72">
        <v>767.94</v>
      </c>
      <c r="L1865" s="75">
        <v>45717</v>
      </c>
      <c r="M1865" s="72" t="str">
        <f>TEXT(Table157[[#This Row],[Billing_Date]],"YYYY")</f>
        <v>2025</v>
      </c>
      <c r="N1865" s="72" t="s">
        <v>49</v>
      </c>
      <c r="O1865" s="72">
        <f>IF(Table157[[#This Row],[Payment_Status]]="Paid",1,0)</f>
        <v>0</v>
      </c>
      <c r="P1865" s="72">
        <f>IF(Table157[[#This Row],[Payment_Status]]="Unpaid",1,0)</f>
        <v>1</v>
      </c>
      <c r="Q1865" s="72">
        <f>IF(Table157[[#This Row],[Payment_Status]]="Pending",1,0)</f>
        <v>0</v>
      </c>
      <c r="R1865" s="72" t="s">
        <v>50</v>
      </c>
      <c r="S1865" s="72" t="s">
        <v>39</v>
      </c>
      <c r="T1865" s="76" t="s">
        <v>45</v>
      </c>
    </row>
    <row r="1866" spans="5:20" x14ac:dyDescent="0.3">
      <c r="E1866" s="71" t="s">
        <v>3741</v>
      </c>
      <c r="F1866" s="72" t="s">
        <v>5858</v>
      </c>
      <c r="G1866" s="72" t="s">
        <v>7878</v>
      </c>
      <c r="H1866" s="72" t="s">
        <v>26</v>
      </c>
      <c r="I1866" s="72" t="s">
        <v>8029</v>
      </c>
      <c r="J1866" s="72" t="s">
        <v>8020</v>
      </c>
      <c r="K1866" s="72">
        <v>783.76</v>
      </c>
      <c r="L1866" s="75">
        <v>45640</v>
      </c>
      <c r="M1866" s="72" t="str">
        <f>TEXT(Table157[[#This Row],[Billing_Date]],"YYYY")</f>
        <v>2024</v>
      </c>
      <c r="N1866" s="72" t="s">
        <v>28</v>
      </c>
      <c r="O1866" s="72">
        <f>IF(Table157[[#This Row],[Payment_Status]]="Paid",1,0)</f>
        <v>1</v>
      </c>
      <c r="P1866" s="72">
        <f>IF(Table157[[#This Row],[Payment_Status]]="Unpaid",1,0)</f>
        <v>0</v>
      </c>
      <c r="Q1866" s="72">
        <f>IF(Table157[[#This Row],[Payment_Status]]="Pending",1,0)</f>
        <v>0</v>
      </c>
      <c r="R1866" s="72" t="s">
        <v>29</v>
      </c>
      <c r="S1866" s="72" t="s">
        <v>30</v>
      </c>
      <c r="T1866" s="76" t="s">
        <v>85</v>
      </c>
    </row>
    <row r="1867" spans="5:20" x14ac:dyDescent="0.3">
      <c r="E1867" s="71" t="s">
        <v>3743</v>
      </c>
      <c r="F1867" s="72" t="s">
        <v>5859</v>
      </c>
      <c r="G1867" s="72" t="s">
        <v>7879</v>
      </c>
      <c r="H1867" s="72" t="s">
        <v>30</v>
      </c>
      <c r="I1867" s="72" t="s">
        <v>8027</v>
      </c>
      <c r="J1867" s="72" t="s">
        <v>8022</v>
      </c>
      <c r="K1867" s="72">
        <v>3131.09</v>
      </c>
      <c r="L1867" s="75">
        <v>45739</v>
      </c>
      <c r="M1867" s="72" t="str">
        <f>TEXT(Table157[[#This Row],[Billing_Date]],"YYYY")</f>
        <v>2025</v>
      </c>
      <c r="N1867" s="72" t="s">
        <v>37</v>
      </c>
      <c r="O1867" s="72">
        <f>IF(Table157[[#This Row],[Payment_Status]]="Paid",1,0)</f>
        <v>0</v>
      </c>
      <c r="P1867" s="72">
        <f>IF(Table157[[#This Row],[Payment_Status]]="Unpaid",1,0)</f>
        <v>0</v>
      </c>
      <c r="Q1867" s="72">
        <f>IF(Table157[[#This Row],[Payment_Status]]="Pending",1,0)</f>
        <v>1</v>
      </c>
      <c r="R1867" s="72" t="s">
        <v>38</v>
      </c>
      <c r="S1867" s="72" t="s">
        <v>39</v>
      </c>
      <c r="T1867" s="76" t="s">
        <v>31</v>
      </c>
    </row>
    <row r="1868" spans="5:20" x14ac:dyDescent="0.3">
      <c r="E1868" s="71" t="s">
        <v>3689</v>
      </c>
      <c r="F1868" s="72" t="s">
        <v>5860</v>
      </c>
      <c r="G1868" s="72" t="s">
        <v>7880</v>
      </c>
      <c r="H1868" s="72" t="s">
        <v>30</v>
      </c>
      <c r="I1868" s="72" t="s">
        <v>8030</v>
      </c>
      <c r="J1868" s="72" t="s">
        <v>8023</v>
      </c>
      <c r="K1868" s="72">
        <v>2167.66</v>
      </c>
      <c r="L1868" s="75">
        <v>45763</v>
      </c>
      <c r="M1868" s="72" t="str">
        <f>TEXT(Table157[[#This Row],[Billing_Date]],"YYYY")</f>
        <v>2025</v>
      </c>
      <c r="N1868" s="72" t="s">
        <v>37</v>
      </c>
      <c r="O1868" s="72">
        <f>IF(Table157[[#This Row],[Payment_Status]]="Paid",1,0)</f>
        <v>0</v>
      </c>
      <c r="P1868" s="72">
        <f>IF(Table157[[#This Row],[Payment_Status]]="Unpaid",1,0)</f>
        <v>0</v>
      </c>
      <c r="Q1868" s="72">
        <f>IF(Table157[[#This Row],[Payment_Status]]="Pending",1,0)</f>
        <v>1</v>
      </c>
      <c r="R1868" s="72" t="s">
        <v>43</v>
      </c>
      <c r="S1868" s="72" t="s">
        <v>39</v>
      </c>
      <c r="T1868" s="76" t="s">
        <v>51</v>
      </c>
    </row>
    <row r="1869" spans="5:20" x14ac:dyDescent="0.3">
      <c r="E1869" s="71" t="s">
        <v>164</v>
      </c>
      <c r="F1869" s="72" t="s">
        <v>5861</v>
      </c>
      <c r="G1869" s="72" t="s">
        <v>7881</v>
      </c>
      <c r="H1869" s="72" t="s">
        <v>30</v>
      </c>
      <c r="I1869" s="72" t="s">
        <v>8025</v>
      </c>
      <c r="J1869" s="72" t="s">
        <v>8020</v>
      </c>
      <c r="K1869" s="72">
        <v>3364.27</v>
      </c>
      <c r="L1869" s="75">
        <v>45844</v>
      </c>
      <c r="M1869" s="72" t="str">
        <f>TEXT(Table157[[#This Row],[Billing_Date]],"YYYY")</f>
        <v>2025</v>
      </c>
      <c r="N1869" s="72" t="s">
        <v>28</v>
      </c>
      <c r="O1869" s="72">
        <f>IF(Table157[[#This Row],[Payment_Status]]="Paid",1,0)</f>
        <v>1</v>
      </c>
      <c r="P1869" s="72">
        <f>IF(Table157[[#This Row],[Payment_Status]]="Unpaid",1,0)</f>
        <v>0</v>
      </c>
      <c r="Q1869" s="72">
        <f>IF(Table157[[#This Row],[Payment_Status]]="Pending",1,0)</f>
        <v>0</v>
      </c>
      <c r="R1869" s="72" t="s">
        <v>29</v>
      </c>
      <c r="S1869" s="72" t="s">
        <v>44</v>
      </c>
      <c r="T1869" s="76" t="s">
        <v>51</v>
      </c>
    </row>
    <row r="1870" spans="5:20" x14ac:dyDescent="0.3">
      <c r="E1870" s="71" t="s">
        <v>3749</v>
      </c>
      <c r="F1870" s="72" t="s">
        <v>5862</v>
      </c>
      <c r="G1870" s="72" t="s">
        <v>7882</v>
      </c>
      <c r="H1870" s="72" t="s">
        <v>35</v>
      </c>
      <c r="I1870" s="72" t="s">
        <v>8026</v>
      </c>
      <c r="J1870" s="72" t="s">
        <v>8021</v>
      </c>
      <c r="K1870" s="72">
        <v>1331.76</v>
      </c>
      <c r="L1870" s="75">
        <v>45828</v>
      </c>
      <c r="M1870" s="72" t="str">
        <f>TEXT(Table157[[#This Row],[Billing_Date]],"YYYY")</f>
        <v>2025</v>
      </c>
      <c r="N1870" s="72" t="s">
        <v>37</v>
      </c>
      <c r="O1870" s="72">
        <f>IF(Table157[[#This Row],[Payment_Status]]="Paid",1,0)</f>
        <v>0</v>
      </c>
      <c r="P1870" s="72">
        <f>IF(Table157[[#This Row],[Payment_Status]]="Unpaid",1,0)</f>
        <v>0</v>
      </c>
      <c r="Q1870" s="72">
        <f>IF(Table157[[#This Row],[Payment_Status]]="Pending",1,0)</f>
        <v>1</v>
      </c>
      <c r="R1870" s="72" t="s">
        <v>29</v>
      </c>
      <c r="S1870" s="72" t="s">
        <v>44</v>
      </c>
      <c r="T1870" s="76" t="s">
        <v>63</v>
      </c>
    </row>
    <row r="1871" spans="5:20" x14ac:dyDescent="0.3">
      <c r="E1871" s="71" t="s">
        <v>3751</v>
      </c>
      <c r="F1871" s="72" t="s">
        <v>5863</v>
      </c>
      <c r="G1871" s="72" t="s">
        <v>7883</v>
      </c>
      <c r="H1871" s="72" t="s">
        <v>30</v>
      </c>
      <c r="I1871" s="72" t="s">
        <v>8031</v>
      </c>
      <c r="J1871" s="72" t="s">
        <v>8024</v>
      </c>
      <c r="K1871" s="72">
        <v>684.1</v>
      </c>
      <c r="L1871" s="75">
        <v>45698</v>
      </c>
      <c r="M1871" s="72" t="str">
        <f>TEXT(Table157[[#This Row],[Billing_Date]],"YYYY")</f>
        <v>2025</v>
      </c>
      <c r="N1871" s="72" t="s">
        <v>49</v>
      </c>
      <c r="O1871" s="72">
        <f>IF(Table157[[#This Row],[Payment_Status]]="Paid",1,0)</f>
        <v>0</v>
      </c>
      <c r="P1871" s="72">
        <f>IF(Table157[[#This Row],[Payment_Status]]="Unpaid",1,0)</f>
        <v>1</v>
      </c>
      <c r="Q1871" s="72">
        <f>IF(Table157[[#This Row],[Payment_Status]]="Pending",1,0)</f>
        <v>0</v>
      </c>
      <c r="R1871" s="72" t="s">
        <v>29</v>
      </c>
      <c r="S1871" s="72" t="s">
        <v>44</v>
      </c>
      <c r="T1871" s="76" t="s">
        <v>31</v>
      </c>
    </row>
    <row r="1872" spans="5:20" x14ac:dyDescent="0.3">
      <c r="E1872" s="71" t="s">
        <v>3753</v>
      </c>
      <c r="F1872" s="72" t="s">
        <v>5864</v>
      </c>
      <c r="G1872" s="72" t="s">
        <v>7884</v>
      </c>
      <c r="H1872" s="72" t="s">
        <v>35</v>
      </c>
      <c r="I1872" s="72" t="s">
        <v>8027</v>
      </c>
      <c r="J1872" s="72" t="s">
        <v>8022</v>
      </c>
      <c r="K1872" s="72">
        <v>119.4</v>
      </c>
      <c r="L1872" s="75">
        <v>45811</v>
      </c>
      <c r="M1872" s="72" t="str">
        <f>TEXT(Table157[[#This Row],[Billing_Date]],"YYYY")</f>
        <v>2025</v>
      </c>
      <c r="N1872" s="72" t="s">
        <v>28</v>
      </c>
      <c r="O1872" s="72">
        <f>IF(Table157[[#This Row],[Payment_Status]]="Paid",1,0)</f>
        <v>1</v>
      </c>
      <c r="P1872" s="72">
        <f>IF(Table157[[#This Row],[Payment_Status]]="Unpaid",1,0)</f>
        <v>0</v>
      </c>
      <c r="Q1872" s="72">
        <f>IF(Table157[[#This Row],[Payment_Status]]="Pending",1,0)</f>
        <v>0</v>
      </c>
      <c r="R1872" s="72" t="s">
        <v>43</v>
      </c>
      <c r="S1872" s="72" t="s">
        <v>39</v>
      </c>
      <c r="T1872" s="76" t="s">
        <v>85</v>
      </c>
    </row>
    <row r="1873" spans="5:20" x14ac:dyDescent="0.3">
      <c r="E1873" s="71" t="s">
        <v>3755</v>
      </c>
      <c r="F1873" s="72" t="s">
        <v>5865</v>
      </c>
      <c r="G1873" s="72" t="s">
        <v>7885</v>
      </c>
      <c r="H1873" s="72" t="s">
        <v>35</v>
      </c>
      <c r="I1873" s="72" t="s">
        <v>8026</v>
      </c>
      <c r="J1873" s="72" t="s">
        <v>8021</v>
      </c>
      <c r="K1873" s="72">
        <v>2345.87</v>
      </c>
      <c r="L1873" s="75">
        <v>45554</v>
      </c>
      <c r="M1873" s="72" t="str">
        <f>TEXT(Table157[[#This Row],[Billing_Date]],"YYYY")</f>
        <v>2024</v>
      </c>
      <c r="N1873" s="72" t="s">
        <v>49</v>
      </c>
      <c r="O1873" s="72">
        <f>IF(Table157[[#This Row],[Payment_Status]]="Paid",1,0)</f>
        <v>0</v>
      </c>
      <c r="P1873" s="72">
        <f>IF(Table157[[#This Row],[Payment_Status]]="Unpaid",1,0)</f>
        <v>1</v>
      </c>
      <c r="Q1873" s="72">
        <f>IF(Table157[[#This Row],[Payment_Status]]="Pending",1,0)</f>
        <v>0</v>
      </c>
      <c r="R1873" s="72" t="s">
        <v>43</v>
      </c>
      <c r="S1873" s="72" t="s">
        <v>44</v>
      </c>
      <c r="T1873" s="76" t="s">
        <v>63</v>
      </c>
    </row>
    <row r="1874" spans="5:20" x14ac:dyDescent="0.3">
      <c r="E1874" s="71" t="s">
        <v>3757</v>
      </c>
      <c r="F1874" s="72" t="s">
        <v>5866</v>
      </c>
      <c r="G1874" s="72" t="s">
        <v>7886</v>
      </c>
      <c r="H1874" s="72" t="s">
        <v>35</v>
      </c>
      <c r="I1874" s="72" t="s">
        <v>8030</v>
      </c>
      <c r="J1874" s="72" t="s">
        <v>8023</v>
      </c>
      <c r="K1874" s="72">
        <v>2167.8000000000002</v>
      </c>
      <c r="L1874" s="75">
        <v>45619</v>
      </c>
      <c r="M1874" s="72" t="str">
        <f>TEXT(Table157[[#This Row],[Billing_Date]],"YYYY")</f>
        <v>2024</v>
      </c>
      <c r="N1874" s="72" t="s">
        <v>49</v>
      </c>
      <c r="O1874" s="72">
        <f>IF(Table157[[#This Row],[Payment_Status]]="Paid",1,0)</f>
        <v>0</v>
      </c>
      <c r="P1874" s="72">
        <f>IF(Table157[[#This Row],[Payment_Status]]="Unpaid",1,0)</f>
        <v>1</v>
      </c>
      <c r="Q1874" s="72">
        <f>IF(Table157[[#This Row],[Payment_Status]]="Pending",1,0)</f>
        <v>0</v>
      </c>
      <c r="R1874" s="72" t="s">
        <v>58</v>
      </c>
      <c r="S1874" s="72" t="s">
        <v>44</v>
      </c>
      <c r="T1874" s="76" t="s">
        <v>31</v>
      </c>
    </row>
    <row r="1875" spans="5:20" x14ac:dyDescent="0.3">
      <c r="E1875" s="71" t="s">
        <v>3759</v>
      </c>
      <c r="F1875" s="72" t="s">
        <v>5867</v>
      </c>
      <c r="G1875" s="72" t="s">
        <v>7887</v>
      </c>
      <c r="H1875" s="72" t="s">
        <v>35</v>
      </c>
      <c r="I1875" s="72" t="s">
        <v>8031</v>
      </c>
      <c r="J1875" s="72" t="s">
        <v>8024</v>
      </c>
      <c r="K1875" s="72">
        <v>165.31</v>
      </c>
      <c r="L1875" s="75">
        <v>45742</v>
      </c>
      <c r="M1875" s="72" t="str">
        <f>TEXT(Table157[[#This Row],[Billing_Date]],"YYYY")</f>
        <v>2025</v>
      </c>
      <c r="N1875" s="72" t="s">
        <v>49</v>
      </c>
      <c r="O1875" s="72">
        <f>IF(Table157[[#This Row],[Payment_Status]]="Paid",1,0)</f>
        <v>0</v>
      </c>
      <c r="P1875" s="72">
        <f>IF(Table157[[#This Row],[Payment_Status]]="Unpaid",1,0)</f>
        <v>1</v>
      </c>
      <c r="Q1875" s="72">
        <f>IF(Table157[[#This Row],[Payment_Status]]="Pending",1,0)</f>
        <v>0</v>
      </c>
      <c r="R1875" s="72" t="s">
        <v>50</v>
      </c>
      <c r="S1875" s="72" t="s">
        <v>39</v>
      </c>
      <c r="T1875" s="76" t="s">
        <v>51</v>
      </c>
    </row>
    <row r="1876" spans="5:20" x14ac:dyDescent="0.3">
      <c r="E1876" s="71" t="s">
        <v>3761</v>
      </c>
      <c r="F1876" s="72" t="s">
        <v>5868</v>
      </c>
      <c r="G1876" s="72" t="s">
        <v>7888</v>
      </c>
      <c r="H1876" s="72" t="s">
        <v>35</v>
      </c>
      <c r="I1876" s="72" t="s">
        <v>8026</v>
      </c>
      <c r="J1876" s="72" t="s">
        <v>8021</v>
      </c>
      <c r="K1876" s="72">
        <v>528.13</v>
      </c>
      <c r="L1876" s="75">
        <v>45712</v>
      </c>
      <c r="M1876" s="72" t="str">
        <f>TEXT(Table157[[#This Row],[Billing_Date]],"YYYY")</f>
        <v>2025</v>
      </c>
      <c r="N1876" s="72" t="s">
        <v>49</v>
      </c>
      <c r="O1876" s="72">
        <f>IF(Table157[[#This Row],[Payment_Status]]="Paid",1,0)</f>
        <v>0</v>
      </c>
      <c r="P1876" s="72">
        <f>IF(Table157[[#This Row],[Payment_Status]]="Unpaid",1,0)</f>
        <v>1</v>
      </c>
      <c r="Q1876" s="72">
        <f>IF(Table157[[#This Row],[Payment_Status]]="Pending",1,0)</f>
        <v>0</v>
      </c>
      <c r="R1876" s="72" t="s">
        <v>50</v>
      </c>
      <c r="S1876" s="72" t="s">
        <v>39</v>
      </c>
      <c r="T1876" s="76" t="s">
        <v>45</v>
      </c>
    </row>
    <row r="1877" spans="5:20" x14ac:dyDescent="0.3">
      <c r="E1877" s="71" t="s">
        <v>3763</v>
      </c>
      <c r="F1877" s="72" t="s">
        <v>5869</v>
      </c>
      <c r="G1877" s="72" t="s">
        <v>7889</v>
      </c>
      <c r="H1877" s="72" t="s">
        <v>26</v>
      </c>
      <c r="I1877" s="72" t="s">
        <v>8031</v>
      </c>
      <c r="J1877" s="72" t="s">
        <v>8024</v>
      </c>
      <c r="K1877" s="72">
        <v>560.51</v>
      </c>
      <c r="L1877" s="75">
        <v>45656</v>
      </c>
      <c r="M1877" s="72" t="str">
        <f>TEXT(Table157[[#This Row],[Billing_Date]],"YYYY")</f>
        <v>2024</v>
      </c>
      <c r="N1877" s="72" t="s">
        <v>49</v>
      </c>
      <c r="O1877" s="72">
        <f>IF(Table157[[#This Row],[Payment_Status]]="Paid",1,0)</f>
        <v>0</v>
      </c>
      <c r="P1877" s="72">
        <f>IF(Table157[[#This Row],[Payment_Status]]="Unpaid",1,0)</f>
        <v>1</v>
      </c>
      <c r="Q1877" s="72">
        <f>IF(Table157[[#This Row],[Payment_Status]]="Pending",1,0)</f>
        <v>0</v>
      </c>
      <c r="R1877" s="72" t="s">
        <v>43</v>
      </c>
      <c r="S1877" s="72" t="s">
        <v>44</v>
      </c>
      <c r="T1877" s="76" t="s">
        <v>45</v>
      </c>
    </row>
    <row r="1878" spans="5:20" x14ac:dyDescent="0.3">
      <c r="E1878" s="71" t="s">
        <v>3277</v>
      </c>
      <c r="F1878" s="72" t="s">
        <v>5870</v>
      </c>
      <c r="G1878" s="72" t="s">
        <v>7890</v>
      </c>
      <c r="H1878" s="72" t="s">
        <v>35</v>
      </c>
      <c r="I1878" s="72" t="s">
        <v>8027</v>
      </c>
      <c r="J1878" s="72" t="s">
        <v>8022</v>
      </c>
      <c r="K1878" s="72">
        <v>240.74</v>
      </c>
      <c r="L1878" s="75">
        <v>45847</v>
      </c>
      <c r="M1878" s="72" t="str">
        <f>TEXT(Table157[[#This Row],[Billing_Date]],"YYYY")</f>
        <v>2025</v>
      </c>
      <c r="N1878" s="72" t="s">
        <v>49</v>
      </c>
      <c r="O1878" s="72">
        <f>IF(Table157[[#This Row],[Payment_Status]]="Paid",1,0)</f>
        <v>0</v>
      </c>
      <c r="P1878" s="72">
        <f>IF(Table157[[#This Row],[Payment_Status]]="Unpaid",1,0)</f>
        <v>1</v>
      </c>
      <c r="Q1878" s="72">
        <f>IF(Table157[[#This Row],[Payment_Status]]="Pending",1,0)</f>
        <v>0</v>
      </c>
      <c r="R1878" s="72" t="s">
        <v>29</v>
      </c>
      <c r="S1878" s="72" t="s">
        <v>44</v>
      </c>
      <c r="T1878" s="76" t="s">
        <v>45</v>
      </c>
    </row>
    <row r="1879" spans="5:20" x14ac:dyDescent="0.3">
      <c r="E1879" s="71" t="s">
        <v>3769</v>
      </c>
      <c r="F1879" s="72" t="s">
        <v>5872</v>
      </c>
      <c r="G1879" s="72" t="s">
        <v>7892</v>
      </c>
      <c r="H1879" s="72" t="s">
        <v>26</v>
      </c>
      <c r="I1879" s="72" t="s">
        <v>8031</v>
      </c>
      <c r="J1879" s="72" t="s">
        <v>8024</v>
      </c>
      <c r="K1879" s="72">
        <v>746.75</v>
      </c>
      <c r="L1879" s="75">
        <v>45775</v>
      </c>
      <c r="M1879" s="72" t="str">
        <f>TEXT(Table157[[#This Row],[Billing_Date]],"YYYY")</f>
        <v>2025</v>
      </c>
      <c r="N1879" s="72" t="s">
        <v>28</v>
      </c>
      <c r="O1879" s="72">
        <f>IF(Table157[[#This Row],[Payment_Status]]="Paid",1,0)</f>
        <v>1</v>
      </c>
      <c r="P1879" s="72">
        <f>IF(Table157[[#This Row],[Payment_Status]]="Unpaid",1,0)</f>
        <v>0</v>
      </c>
      <c r="Q1879" s="72">
        <f>IF(Table157[[#This Row],[Payment_Status]]="Pending",1,0)</f>
        <v>0</v>
      </c>
      <c r="R1879" s="72" t="s">
        <v>43</v>
      </c>
      <c r="S1879" s="72" t="s">
        <v>44</v>
      </c>
      <c r="T1879" s="76" t="s">
        <v>31</v>
      </c>
    </row>
    <row r="1880" spans="5:20" x14ac:dyDescent="0.3">
      <c r="E1880" s="71" t="s">
        <v>3771</v>
      </c>
      <c r="F1880" s="72" t="s">
        <v>5873</v>
      </c>
      <c r="G1880" s="72" t="s">
        <v>7893</v>
      </c>
      <c r="H1880" s="72" t="s">
        <v>35</v>
      </c>
      <c r="I1880" s="72" t="s">
        <v>8026</v>
      </c>
      <c r="J1880" s="72" t="s">
        <v>8021</v>
      </c>
      <c r="K1880" s="72">
        <v>2888.61</v>
      </c>
      <c r="L1880" s="75">
        <v>45677</v>
      </c>
      <c r="M1880" s="72" t="str">
        <f>TEXT(Table157[[#This Row],[Billing_Date]],"YYYY")</f>
        <v>2025</v>
      </c>
      <c r="N1880" s="72" t="s">
        <v>37</v>
      </c>
      <c r="O1880" s="72">
        <f>IF(Table157[[#This Row],[Payment_Status]]="Paid",1,0)</f>
        <v>0</v>
      </c>
      <c r="P1880" s="72">
        <f>IF(Table157[[#This Row],[Payment_Status]]="Unpaid",1,0)</f>
        <v>0</v>
      </c>
      <c r="Q1880" s="72">
        <f>IF(Table157[[#This Row],[Payment_Status]]="Pending",1,0)</f>
        <v>1</v>
      </c>
      <c r="R1880" s="72" t="s">
        <v>43</v>
      </c>
      <c r="S1880" s="72" t="s">
        <v>30</v>
      </c>
      <c r="T1880" s="76" t="s">
        <v>45</v>
      </c>
    </row>
    <row r="1881" spans="5:20" x14ac:dyDescent="0.3">
      <c r="E1881" s="71" t="s">
        <v>3773</v>
      </c>
      <c r="F1881" s="72" t="s">
        <v>5874</v>
      </c>
      <c r="G1881" s="72" t="s">
        <v>7894</v>
      </c>
      <c r="H1881" s="72" t="s">
        <v>35</v>
      </c>
      <c r="I1881" s="72" t="s">
        <v>8028</v>
      </c>
      <c r="J1881" s="72" t="s">
        <v>8022</v>
      </c>
      <c r="K1881" s="72">
        <v>1893.83</v>
      </c>
      <c r="L1881" s="75">
        <v>45825</v>
      </c>
      <c r="M1881" s="72" t="str">
        <f>TEXT(Table157[[#This Row],[Billing_Date]],"YYYY")</f>
        <v>2025</v>
      </c>
      <c r="N1881" s="72" t="s">
        <v>37</v>
      </c>
      <c r="O1881" s="72">
        <f>IF(Table157[[#This Row],[Payment_Status]]="Paid",1,0)</f>
        <v>0</v>
      </c>
      <c r="P1881" s="72">
        <f>IF(Table157[[#This Row],[Payment_Status]]="Unpaid",1,0)</f>
        <v>0</v>
      </c>
      <c r="Q1881" s="72">
        <f>IF(Table157[[#This Row],[Payment_Status]]="Pending",1,0)</f>
        <v>1</v>
      </c>
      <c r="R1881" s="72" t="s">
        <v>29</v>
      </c>
      <c r="S1881" s="72" t="s">
        <v>30</v>
      </c>
      <c r="T1881" s="76" t="s">
        <v>45</v>
      </c>
    </row>
    <row r="1882" spans="5:20" x14ac:dyDescent="0.3">
      <c r="E1882" s="71" t="s">
        <v>3775</v>
      </c>
      <c r="F1882" s="72" t="s">
        <v>5875</v>
      </c>
      <c r="G1882" s="72" t="s">
        <v>7895</v>
      </c>
      <c r="H1882" s="72" t="s">
        <v>30</v>
      </c>
      <c r="I1882" s="72" t="s">
        <v>8027</v>
      </c>
      <c r="J1882" s="72" t="s">
        <v>8022</v>
      </c>
      <c r="K1882" s="72">
        <v>436.68</v>
      </c>
      <c r="L1882" s="75">
        <v>45790</v>
      </c>
      <c r="M1882" s="72" t="str">
        <f>TEXT(Table157[[#This Row],[Billing_Date]],"YYYY")</f>
        <v>2025</v>
      </c>
      <c r="N1882" s="72" t="s">
        <v>49</v>
      </c>
      <c r="O1882" s="72">
        <f>IF(Table157[[#This Row],[Payment_Status]]="Paid",1,0)</f>
        <v>0</v>
      </c>
      <c r="P1882" s="72">
        <f>IF(Table157[[#This Row],[Payment_Status]]="Unpaid",1,0)</f>
        <v>1</v>
      </c>
      <c r="Q1882" s="72">
        <f>IF(Table157[[#This Row],[Payment_Status]]="Pending",1,0)</f>
        <v>0</v>
      </c>
      <c r="R1882" s="72" t="s">
        <v>58</v>
      </c>
      <c r="S1882" s="72" t="s">
        <v>39</v>
      </c>
      <c r="T1882" s="76" t="s">
        <v>51</v>
      </c>
    </row>
    <row r="1883" spans="5:20" x14ac:dyDescent="0.3">
      <c r="E1883" s="71" t="s">
        <v>3777</v>
      </c>
      <c r="F1883" s="72" t="s">
        <v>5876</v>
      </c>
      <c r="G1883" s="72" t="s">
        <v>7896</v>
      </c>
      <c r="H1883" s="72" t="s">
        <v>30</v>
      </c>
      <c r="I1883" s="72" t="s">
        <v>8026</v>
      </c>
      <c r="J1883" s="72" t="s">
        <v>8021</v>
      </c>
      <c r="K1883" s="72">
        <v>1386.73</v>
      </c>
      <c r="L1883" s="75">
        <v>45747</v>
      </c>
      <c r="M1883" s="72" t="str">
        <f>TEXT(Table157[[#This Row],[Billing_Date]],"YYYY")</f>
        <v>2025</v>
      </c>
      <c r="N1883" s="72" t="s">
        <v>37</v>
      </c>
      <c r="O1883" s="72">
        <f>IF(Table157[[#This Row],[Payment_Status]]="Paid",1,0)</f>
        <v>0</v>
      </c>
      <c r="P1883" s="72">
        <f>IF(Table157[[#This Row],[Payment_Status]]="Unpaid",1,0)</f>
        <v>0</v>
      </c>
      <c r="Q1883" s="72">
        <f>IF(Table157[[#This Row],[Payment_Status]]="Pending",1,0)</f>
        <v>1</v>
      </c>
      <c r="R1883" s="72" t="s">
        <v>38</v>
      </c>
      <c r="S1883" s="72" t="s">
        <v>44</v>
      </c>
      <c r="T1883" s="76" t="s">
        <v>63</v>
      </c>
    </row>
    <row r="1884" spans="5:20" x14ac:dyDescent="0.3">
      <c r="E1884" s="71" t="s">
        <v>3394</v>
      </c>
      <c r="F1884" s="72" t="s">
        <v>5877</v>
      </c>
      <c r="G1884" s="72" t="s">
        <v>7897</v>
      </c>
      <c r="H1884" s="72" t="s">
        <v>30</v>
      </c>
      <c r="I1884" s="72" t="s">
        <v>8026</v>
      </c>
      <c r="J1884" s="72" t="s">
        <v>8021</v>
      </c>
      <c r="K1884" s="72">
        <v>142.19</v>
      </c>
      <c r="L1884" s="75">
        <v>45768</v>
      </c>
      <c r="M1884" s="72" t="str">
        <f>TEXT(Table157[[#This Row],[Billing_Date]],"YYYY")</f>
        <v>2025</v>
      </c>
      <c r="N1884" s="72" t="s">
        <v>28</v>
      </c>
      <c r="O1884" s="72">
        <f>IF(Table157[[#This Row],[Payment_Status]]="Paid",1,0)</f>
        <v>1</v>
      </c>
      <c r="P1884" s="72">
        <f>IF(Table157[[#This Row],[Payment_Status]]="Unpaid",1,0)</f>
        <v>0</v>
      </c>
      <c r="Q1884" s="72">
        <f>IF(Table157[[#This Row],[Payment_Status]]="Pending",1,0)</f>
        <v>0</v>
      </c>
      <c r="R1884" s="72" t="s">
        <v>50</v>
      </c>
      <c r="S1884" s="72" t="s">
        <v>44</v>
      </c>
      <c r="T1884" s="76" t="s">
        <v>51</v>
      </c>
    </row>
    <row r="1885" spans="5:20" x14ac:dyDescent="0.3">
      <c r="E1885" s="71" t="s">
        <v>3781</v>
      </c>
      <c r="F1885" s="72" t="s">
        <v>5878</v>
      </c>
      <c r="G1885" s="72" t="s">
        <v>7898</v>
      </c>
      <c r="H1885" s="72" t="s">
        <v>26</v>
      </c>
      <c r="I1885" s="72" t="s">
        <v>8031</v>
      </c>
      <c r="J1885" s="72" t="s">
        <v>8024</v>
      </c>
      <c r="K1885" s="72">
        <v>2666.05</v>
      </c>
      <c r="L1885" s="75">
        <v>45708</v>
      </c>
      <c r="M1885" s="72" t="str">
        <f>TEXT(Table157[[#This Row],[Billing_Date]],"YYYY")</f>
        <v>2025</v>
      </c>
      <c r="N1885" s="72" t="s">
        <v>37</v>
      </c>
      <c r="O1885" s="72">
        <f>IF(Table157[[#This Row],[Payment_Status]]="Paid",1,0)</f>
        <v>0</v>
      </c>
      <c r="P1885" s="72">
        <f>IF(Table157[[#This Row],[Payment_Status]]="Unpaid",1,0)</f>
        <v>0</v>
      </c>
      <c r="Q1885" s="72">
        <f>IF(Table157[[#This Row],[Payment_Status]]="Pending",1,0)</f>
        <v>1</v>
      </c>
      <c r="R1885" s="72" t="s">
        <v>29</v>
      </c>
      <c r="S1885" s="72" t="s">
        <v>44</v>
      </c>
      <c r="T1885" s="76" t="s">
        <v>63</v>
      </c>
    </row>
    <row r="1886" spans="5:20" x14ac:dyDescent="0.3">
      <c r="E1886" s="71" t="s">
        <v>3783</v>
      </c>
      <c r="F1886" s="72" t="s">
        <v>5879</v>
      </c>
      <c r="G1886" s="72" t="s">
        <v>7899</v>
      </c>
      <c r="H1886" s="72" t="s">
        <v>35</v>
      </c>
      <c r="I1886" s="72" t="s">
        <v>8025</v>
      </c>
      <c r="J1886" s="72" t="s">
        <v>8020</v>
      </c>
      <c r="K1886" s="72">
        <v>779.13</v>
      </c>
      <c r="L1886" s="75">
        <v>45816</v>
      </c>
      <c r="M1886" s="72" t="str">
        <f>TEXT(Table157[[#This Row],[Billing_Date]],"YYYY")</f>
        <v>2025</v>
      </c>
      <c r="N1886" s="72" t="s">
        <v>37</v>
      </c>
      <c r="O1886" s="72">
        <f>IF(Table157[[#This Row],[Payment_Status]]="Paid",1,0)</f>
        <v>0</v>
      </c>
      <c r="P1886" s="72">
        <f>IF(Table157[[#This Row],[Payment_Status]]="Unpaid",1,0)</f>
        <v>0</v>
      </c>
      <c r="Q1886" s="72">
        <f>IF(Table157[[#This Row],[Payment_Status]]="Pending",1,0)</f>
        <v>1</v>
      </c>
      <c r="R1886" s="72" t="s">
        <v>58</v>
      </c>
      <c r="S1886" s="72" t="s">
        <v>44</v>
      </c>
      <c r="T1886" s="76" t="s">
        <v>85</v>
      </c>
    </row>
    <row r="1887" spans="5:20" x14ac:dyDescent="0.3">
      <c r="E1887" s="71" t="s">
        <v>3785</v>
      </c>
      <c r="F1887" s="72" t="s">
        <v>5880</v>
      </c>
      <c r="G1887" s="72" t="s">
        <v>7900</v>
      </c>
      <c r="H1887" s="72" t="s">
        <v>30</v>
      </c>
      <c r="I1887" s="72" t="s">
        <v>8027</v>
      </c>
      <c r="J1887" s="72" t="s">
        <v>8022</v>
      </c>
      <c r="K1887" s="72">
        <v>940.19</v>
      </c>
      <c r="L1887" s="75">
        <v>45830</v>
      </c>
      <c r="M1887" s="72" t="str">
        <f>TEXT(Table157[[#This Row],[Billing_Date]],"YYYY")</f>
        <v>2025</v>
      </c>
      <c r="N1887" s="72" t="s">
        <v>49</v>
      </c>
      <c r="O1887" s="72">
        <f>IF(Table157[[#This Row],[Payment_Status]]="Paid",1,0)</f>
        <v>0</v>
      </c>
      <c r="P1887" s="72">
        <f>IF(Table157[[#This Row],[Payment_Status]]="Unpaid",1,0)</f>
        <v>1</v>
      </c>
      <c r="Q1887" s="72">
        <f>IF(Table157[[#This Row],[Payment_Status]]="Pending",1,0)</f>
        <v>0</v>
      </c>
      <c r="R1887" s="72" t="s">
        <v>58</v>
      </c>
      <c r="S1887" s="72" t="s">
        <v>44</v>
      </c>
      <c r="T1887" s="76" t="s">
        <v>31</v>
      </c>
    </row>
    <row r="1888" spans="5:20" x14ac:dyDescent="0.3">
      <c r="E1888" s="71" t="s">
        <v>3787</v>
      </c>
      <c r="F1888" s="72" t="s">
        <v>5881</v>
      </c>
      <c r="G1888" s="72" t="s">
        <v>7901</v>
      </c>
      <c r="H1888" s="72" t="s">
        <v>35</v>
      </c>
      <c r="I1888" s="72" t="s">
        <v>8031</v>
      </c>
      <c r="J1888" s="72" t="s">
        <v>8024</v>
      </c>
      <c r="K1888" s="72">
        <v>1251.56</v>
      </c>
      <c r="L1888" s="75">
        <v>45770</v>
      </c>
      <c r="M1888" s="72" t="str">
        <f>TEXT(Table157[[#This Row],[Billing_Date]],"YYYY")</f>
        <v>2025</v>
      </c>
      <c r="N1888" s="72" t="s">
        <v>37</v>
      </c>
      <c r="O1888" s="72">
        <f>IF(Table157[[#This Row],[Payment_Status]]="Paid",1,0)</f>
        <v>0</v>
      </c>
      <c r="P1888" s="72">
        <f>IF(Table157[[#This Row],[Payment_Status]]="Unpaid",1,0)</f>
        <v>0</v>
      </c>
      <c r="Q1888" s="72">
        <f>IF(Table157[[#This Row],[Payment_Status]]="Pending",1,0)</f>
        <v>1</v>
      </c>
      <c r="R1888" s="72" t="s">
        <v>29</v>
      </c>
      <c r="S1888" s="72" t="s">
        <v>39</v>
      </c>
      <c r="T1888" s="76" t="s">
        <v>85</v>
      </c>
    </row>
    <row r="1889" spans="5:20" x14ac:dyDescent="0.3">
      <c r="E1889" s="71" t="s">
        <v>3789</v>
      </c>
      <c r="F1889" s="72" t="s">
        <v>5882</v>
      </c>
      <c r="G1889" s="72" t="s">
        <v>7902</v>
      </c>
      <c r="H1889" s="72" t="s">
        <v>26</v>
      </c>
      <c r="I1889" s="72" t="s">
        <v>8026</v>
      </c>
      <c r="J1889" s="72" t="s">
        <v>8021</v>
      </c>
      <c r="K1889" s="72">
        <v>341.81</v>
      </c>
      <c r="L1889" s="75">
        <v>45854</v>
      </c>
      <c r="M1889" s="72" t="str">
        <f>TEXT(Table157[[#This Row],[Billing_Date]],"YYYY")</f>
        <v>2025</v>
      </c>
      <c r="N1889" s="72" t="s">
        <v>49</v>
      </c>
      <c r="O1889" s="72">
        <f>IF(Table157[[#This Row],[Payment_Status]]="Paid",1,0)</f>
        <v>0</v>
      </c>
      <c r="P1889" s="72">
        <f>IF(Table157[[#This Row],[Payment_Status]]="Unpaid",1,0)</f>
        <v>1</v>
      </c>
      <c r="Q1889" s="72">
        <f>IF(Table157[[#This Row],[Payment_Status]]="Pending",1,0)</f>
        <v>0</v>
      </c>
      <c r="R1889" s="72" t="s">
        <v>38</v>
      </c>
      <c r="S1889" s="72" t="s">
        <v>44</v>
      </c>
      <c r="T1889" s="76" t="s">
        <v>85</v>
      </c>
    </row>
    <row r="1890" spans="5:20" x14ac:dyDescent="0.3">
      <c r="E1890" s="71" t="s">
        <v>3793</v>
      </c>
      <c r="F1890" s="72" t="s">
        <v>5884</v>
      </c>
      <c r="G1890" s="72" t="s">
        <v>7904</v>
      </c>
      <c r="H1890" s="72" t="s">
        <v>35</v>
      </c>
      <c r="I1890" s="72" t="s">
        <v>8026</v>
      </c>
      <c r="J1890" s="72" t="s">
        <v>8021</v>
      </c>
      <c r="K1890" s="72">
        <v>1634.17</v>
      </c>
      <c r="L1890" s="75">
        <v>45630</v>
      </c>
      <c r="M1890" s="72" t="str">
        <f>TEXT(Table157[[#This Row],[Billing_Date]],"YYYY")</f>
        <v>2024</v>
      </c>
      <c r="N1890" s="72" t="s">
        <v>28</v>
      </c>
      <c r="O1890" s="72">
        <f>IF(Table157[[#This Row],[Payment_Status]]="Paid",1,0)</f>
        <v>1</v>
      </c>
      <c r="P1890" s="72">
        <f>IF(Table157[[#This Row],[Payment_Status]]="Unpaid",1,0)</f>
        <v>0</v>
      </c>
      <c r="Q1890" s="72">
        <f>IF(Table157[[#This Row],[Payment_Status]]="Pending",1,0)</f>
        <v>0</v>
      </c>
      <c r="R1890" s="72" t="s">
        <v>50</v>
      </c>
      <c r="S1890" s="72" t="s">
        <v>30</v>
      </c>
      <c r="T1890" s="76" t="s">
        <v>51</v>
      </c>
    </row>
    <row r="1891" spans="5:20" x14ac:dyDescent="0.3">
      <c r="E1891" s="71" t="s">
        <v>3795</v>
      </c>
      <c r="F1891" s="72" t="s">
        <v>5885</v>
      </c>
      <c r="G1891" s="72" t="s">
        <v>7905</v>
      </c>
      <c r="H1891" s="72" t="s">
        <v>30</v>
      </c>
      <c r="I1891" s="72" t="s">
        <v>8030</v>
      </c>
      <c r="J1891" s="72" t="s">
        <v>8023</v>
      </c>
      <c r="K1891" s="72">
        <v>2819.26</v>
      </c>
      <c r="L1891" s="75">
        <v>45770</v>
      </c>
      <c r="M1891" s="72" t="str">
        <f>TEXT(Table157[[#This Row],[Billing_Date]],"YYYY")</f>
        <v>2025</v>
      </c>
      <c r="N1891" s="72" t="s">
        <v>37</v>
      </c>
      <c r="O1891" s="72">
        <f>IF(Table157[[#This Row],[Payment_Status]]="Paid",1,0)</f>
        <v>0</v>
      </c>
      <c r="P1891" s="72">
        <f>IF(Table157[[#This Row],[Payment_Status]]="Unpaid",1,0)</f>
        <v>0</v>
      </c>
      <c r="Q1891" s="72">
        <f>IF(Table157[[#This Row],[Payment_Status]]="Pending",1,0)</f>
        <v>1</v>
      </c>
      <c r="R1891" s="72" t="s">
        <v>29</v>
      </c>
      <c r="S1891" s="72" t="s">
        <v>44</v>
      </c>
      <c r="T1891" s="76" t="s">
        <v>31</v>
      </c>
    </row>
    <row r="1892" spans="5:20" x14ac:dyDescent="0.3">
      <c r="E1892" s="71" t="s">
        <v>3797</v>
      </c>
      <c r="F1892" s="72" t="s">
        <v>5886</v>
      </c>
      <c r="G1892" s="72" t="s">
        <v>7906</v>
      </c>
      <c r="H1892" s="72" t="s">
        <v>35</v>
      </c>
      <c r="I1892" s="72" t="s">
        <v>8026</v>
      </c>
      <c r="J1892" s="72" t="s">
        <v>8021</v>
      </c>
      <c r="K1892" s="72">
        <v>1122.67</v>
      </c>
      <c r="L1892" s="75">
        <v>45828</v>
      </c>
      <c r="M1892" s="72" t="str">
        <f>TEXT(Table157[[#This Row],[Billing_Date]],"YYYY")</f>
        <v>2025</v>
      </c>
      <c r="N1892" s="72" t="s">
        <v>49</v>
      </c>
      <c r="O1892" s="72">
        <f>IF(Table157[[#This Row],[Payment_Status]]="Paid",1,0)</f>
        <v>0</v>
      </c>
      <c r="P1892" s="72">
        <f>IF(Table157[[#This Row],[Payment_Status]]="Unpaid",1,0)</f>
        <v>1</v>
      </c>
      <c r="Q1892" s="72">
        <f>IF(Table157[[#This Row],[Payment_Status]]="Pending",1,0)</f>
        <v>0</v>
      </c>
      <c r="R1892" s="72" t="s">
        <v>58</v>
      </c>
      <c r="S1892" s="72" t="s">
        <v>30</v>
      </c>
      <c r="T1892" s="76" t="s">
        <v>51</v>
      </c>
    </row>
    <row r="1893" spans="5:20" x14ac:dyDescent="0.3">
      <c r="E1893" s="71" t="s">
        <v>3799</v>
      </c>
      <c r="F1893" s="72" t="s">
        <v>5887</v>
      </c>
      <c r="G1893" s="72" t="s">
        <v>7907</v>
      </c>
      <c r="H1893" s="72" t="s">
        <v>30</v>
      </c>
      <c r="I1893" s="72" t="s">
        <v>8026</v>
      </c>
      <c r="J1893" s="72" t="s">
        <v>8021</v>
      </c>
      <c r="K1893" s="72">
        <v>1766.31</v>
      </c>
      <c r="L1893" s="75">
        <v>45794</v>
      </c>
      <c r="M1893" s="72" t="str">
        <f>TEXT(Table157[[#This Row],[Billing_Date]],"YYYY")</f>
        <v>2025</v>
      </c>
      <c r="N1893" s="72" t="s">
        <v>49</v>
      </c>
      <c r="O1893" s="72">
        <f>IF(Table157[[#This Row],[Payment_Status]]="Paid",1,0)</f>
        <v>0</v>
      </c>
      <c r="P1893" s="72">
        <f>IF(Table157[[#This Row],[Payment_Status]]="Unpaid",1,0)</f>
        <v>1</v>
      </c>
      <c r="Q1893" s="72">
        <f>IF(Table157[[#This Row],[Payment_Status]]="Pending",1,0)</f>
        <v>0</v>
      </c>
      <c r="R1893" s="72" t="s">
        <v>29</v>
      </c>
      <c r="S1893" s="72" t="s">
        <v>39</v>
      </c>
      <c r="T1893" s="76" t="s">
        <v>85</v>
      </c>
    </row>
    <row r="1894" spans="5:20" x14ac:dyDescent="0.3">
      <c r="E1894" s="71" t="s">
        <v>3801</v>
      </c>
      <c r="F1894" s="72" t="s">
        <v>5888</v>
      </c>
      <c r="G1894" s="72" t="s">
        <v>7908</v>
      </c>
      <c r="H1894" s="72" t="s">
        <v>30</v>
      </c>
      <c r="I1894" s="72" t="s">
        <v>8026</v>
      </c>
      <c r="J1894" s="72" t="s">
        <v>8021</v>
      </c>
      <c r="K1894" s="72">
        <v>1804.1</v>
      </c>
      <c r="L1894" s="75">
        <v>45855</v>
      </c>
      <c r="M1894" s="72" t="str">
        <f>TEXT(Table157[[#This Row],[Billing_Date]],"YYYY")</f>
        <v>2025</v>
      </c>
      <c r="N1894" s="72" t="s">
        <v>49</v>
      </c>
      <c r="O1894" s="72">
        <f>IF(Table157[[#This Row],[Payment_Status]]="Paid",1,0)</f>
        <v>0</v>
      </c>
      <c r="P1894" s="72">
        <f>IF(Table157[[#This Row],[Payment_Status]]="Unpaid",1,0)</f>
        <v>1</v>
      </c>
      <c r="Q1894" s="72">
        <f>IF(Table157[[#This Row],[Payment_Status]]="Pending",1,0)</f>
        <v>0</v>
      </c>
      <c r="R1894" s="72" t="s">
        <v>29</v>
      </c>
      <c r="S1894" s="72" t="s">
        <v>30</v>
      </c>
      <c r="T1894" s="76" t="s">
        <v>45</v>
      </c>
    </row>
    <row r="1895" spans="5:20" x14ac:dyDescent="0.3">
      <c r="E1895" s="71" t="s">
        <v>3803</v>
      </c>
      <c r="F1895" s="72" t="s">
        <v>5889</v>
      </c>
      <c r="G1895" s="72" t="s">
        <v>7909</v>
      </c>
      <c r="H1895" s="72" t="s">
        <v>35</v>
      </c>
      <c r="I1895" s="72" t="s">
        <v>8025</v>
      </c>
      <c r="J1895" s="72" t="s">
        <v>8020</v>
      </c>
      <c r="K1895" s="72">
        <v>2554.9299999999998</v>
      </c>
      <c r="L1895" s="75">
        <v>45807</v>
      </c>
      <c r="M1895" s="72" t="str">
        <f>TEXT(Table157[[#This Row],[Billing_Date]],"YYYY")</f>
        <v>2025</v>
      </c>
      <c r="N1895" s="72" t="s">
        <v>28</v>
      </c>
      <c r="O1895" s="72">
        <f>IF(Table157[[#This Row],[Payment_Status]]="Paid",1,0)</f>
        <v>1</v>
      </c>
      <c r="P1895" s="72">
        <f>IF(Table157[[#This Row],[Payment_Status]]="Unpaid",1,0)</f>
        <v>0</v>
      </c>
      <c r="Q1895" s="72">
        <f>IF(Table157[[#This Row],[Payment_Status]]="Pending",1,0)</f>
        <v>0</v>
      </c>
      <c r="R1895" s="72" t="s">
        <v>38</v>
      </c>
      <c r="S1895" s="72" t="s">
        <v>44</v>
      </c>
      <c r="T1895" s="76" t="s">
        <v>63</v>
      </c>
    </row>
    <row r="1896" spans="5:20" x14ac:dyDescent="0.3">
      <c r="E1896" s="71" t="s">
        <v>3805</v>
      </c>
      <c r="F1896" s="72" t="s">
        <v>5890</v>
      </c>
      <c r="G1896" s="72" t="s">
        <v>7910</v>
      </c>
      <c r="H1896" s="72" t="s">
        <v>35</v>
      </c>
      <c r="I1896" s="72" t="s">
        <v>8026</v>
      </c>
      <c r="J1896" s="72" t="s">
        <v>8021</v>
      </c>
      <c r="K1896" s="72">
        <v>1964.46</v>
      </c>
      <c r="L1896" s="75">
        <v>45856</v>
      </c>
      <c r="M1896" s="72" t="str">
        <f>TEXT(Table157[[#This Row],[Billing_Date]],"YYYY")</f>
        <v>2025</v>
      </c>
      <c r="N1896" s="72" t="s">
        <v>37</v>
      </c>
      <c r="O1896" s="72">
        <f>IF(Table157[[#This Row],[Payment_Status]]="Paid",1,0)</f>
        <v>0</v>
      </c>
      <c r="P1896" s="72">
        <f>IF(Table157[[#This Row],[Payment_Status]]="Unpaid",1,0)</f>
        <v>0</v>
      </c>
      <c r="Q1896" s="72">
        <f>IF(Table157[[#This Row],[Payment_Status]]="Pending",1,0)</f>
        <v>1</v>
      </c>
      <c r="R1896" s="72" t="s">
        <v>43</v>
      </c>
      <c r="S1896" s="72" t="s">
        <v>30</v>
      </c>
      <c r="T1896" s="76" t="s">
        <v>45</v>
      </c>
    </row>
    <row r="1897" spans="5:20" x14ac:dyDescent="0.3">
      <c r="E1897" s="71" t="s">
        <v>3807</v>
      </c>
      <c r="F1897" s="72" t="s">
        <v>5891</v>
      </c>
      <c r="G1897" s="72" t="s">
        <v>7911</v>
      </c>
      <c r="H1897" s="72" t="s">
        <v>30</v>
      </c>
      <c r="I1897" s="72" t="s">
        <v>8027</v>
      </c>
      <c r="J1897" s="72" t="s">
        <v>8022</v>
      </c>
      <c r="K1897" s="72">
        <v>1165.25</v>
      </c>
      <c r="L1897" s="75">
        <v>45610</v>
      </c>
      <c r="M1897" s="72" t="str">
        <f>TEXT(Table157[[#This Row],[Billing_Date]],"YYYY")</f>
        <v>2024</v>
      </c>
      <c r="N1897" s="72" t="s">
        <v>37</v>
      </c>
      <c r="O1897" s="72">
        <f>IF(Table157[[#This Row],[Payment_Status]]="Paid",1,0)</f>
        <v>0</v>
      </c>
      <c r="P1897" s="72">
        <f>IF(Table157[[#This Row],[Payment_Status]]="Unpaid",1,0)</f>
        <v>0</v>
      </c>
      <c r="Q1897" s="72">
        <f>IF(Table157[[#This Row],[Payment_Status]]="Pending",1,0)</f>
        <v>1</v>
      </c>
      <c r="R1897" s="72" t="s">
        <v>38</v>
      </c>
      <c r="S1897" s="72" t="s">
        <v>39</v>
      </c>
      <c r="T1897" s="76" t="s">
        <v>45</v>
      </c>
    </row>
    <row r="1898" spans="5:20" x14ac:dyDescent="0.3">
      <c r="E1898" s="71" t="s">
        <v>3809</v>
      </c>
      <c r="F1898" s="72" t="s">
        <v>5892</v>
      </c>
      <c r="G1898" s="72" t="s">
        <v>7912</v>
      </c>
      <c r="H1898" s="72" t="s">
        <v>30</v>
      </c>
      <c r="I1898" s="72" t="s">
        <v>8027</v>
      </c>
      <c r="J1898" s="72" t="s">
        <v>8022</v>
      </c>
      <c r="K1898" s="72">
        <v>562.87</v>
      </c>
      <c r="L1898" s="75">
        <v>45796</v>
      </c>
      <c r="M1898" s="72" t="str">
        <f>TEXT(Table157[[#This Row],[Billing_Date]],"YYYY")</f>
        <v>2025</v>
      </c>
      <c r="N1898" s="72" t="s">
        <v>28</v>
      </c>
      <c r="O1898" s="72">
        <f>IF(Table157[[#This Row],[Payment_Status]]="Paid",1,0)</f>
        <v>1</v>
      </c>
      <c r="P1898" s="72">
        <f>IF(Table157[[#This Row],[Payment_Status]]="Unpaid",1,0)</f>
        <v>0</v>
      </c>
      <c r="Q1898" s="72">
        <f>IF(Table157[[#This Row],[Payment_Status]]="Pending",1,0)</f>
        <v>0</v>
      </c>
      <c r="R1898" s="72" t="s">
        <v>43</v>
      </c>
      <c r="S1898" s="72" t="s">
        <v>30</v>
      </c>
      <c r="T1898" s="76" t="s">
        <v>63</v>
      </c>
    </row>
    <row r="1899" spans="5:20" x14ac:dyDescent="0.3">
      <c r="E1899" s="71" t="s">
        <v>3811</v>
      </c>
      <c r="F1899" s="72" t="s">
        <v>5893</v>
      </c>
      <c r="G1899" s="72" t="s">
        <v>7913</v>
      </c>
      <c r="H1899" s="72" t="s">
        <v>26</v>
      </c>
      <c r="I1899" s="72" t="s">
        <v>8031</v>
      </c>
      <c r="J1899" s="72" t="s">
        <v>8024</v>
      </c>
      <c r="K1899" s="72">
        <v>1971.68</v>
      </c>
      <c r="L1899" s="75">
        <v>45672</v>
      </c>
      <c r="M1899" s="72" t="str">
        <f>TEXT(Table157[[#This Row],[Billing_Date]],"YYYY")</f>
        <v>2025</v>
      </c>
      <c r="N1899" s="72" t="s">
        <v>28</v>
      </c>
      <c r="O1899" s="72">
        <f>IF(Table157[[#This Row],[Payment_Status]]="Paid",1,0)</f>
        <v>1</v>
      </c>
      <c r="P1899" s="72">
        <f>IF(Table157[[#This Row],[Payment_Status]]="Unpaid",1,0)</f>
        <v>0</v>
      </c>
      <c r="Q1899" s="72">
        <f>IF(Table157[[#This Row],[Payment_Status]]="Pending",1,0)</f>
        <v>0</v>
      </c>
      <c r="R1899" s="72" t="s">
        <v>50</v>
      </c>
      <c r="S1899" s="72" t="s">
        <v>44</v>
      </c>
      <c r="T1899" s="76" t="s">
        <v>85</v>
      </c>
    </row>
    <row r="1900" spans="5:20" x14ac:dyDescent="0.3">
      <c r="E1900" s="71" t="s">
        <v>3813</v>
      </c>
      <c r="F1900" s="72" t="s">
        <v>5894</v>
      </c>
      <c r="G1900" s="72" t="s">
        <v>7914</v>
      </c>
      <c r="H1900" s="72" t="s">
        <v>30</v>
      </c>
      <c r="I1900" s="72" t="s">
        <v>8029</v>
      </c>
      <c r="J1900" s="72" t="s">
        <v>8020</v>
      </c>
      <c r="K1900" s="72">
        <v>994.62</v>
      </c>
      <c r="L1900" s="75">
        <v>45822</v>
      </c>
      <c r="M1900" s="72" t="str">
        <f>TEXT(Table157[[#This Row],[Billing_Date]],"YYYY")</f>
        <v>2025</v>
      </c>
      <c r="N1900" s="72" t="s">
        <v>49</v>
      </c>
      <c r="O1900" s="72">
        <f>IF(Table157[[#This Row],[Payment_Status]]="Paid",1,0)</f>
        <v>0</v>
      </c>
      <c r="P1900" s="72">
        <f>IF(Table157[[#This Row],[Payment_Status]]="Unpaid",1,0)</f>
        <v>1</v>
      </c>
      <c r="Q1900" s="72">
        <f>IF(Table157[[#This Row],[Payment_Status]]="Pending",1,0)</f>
        <v>0</v>
      </c>
      <c r="R1900" s="72" t="s">
        <v>29</v>
      </c>
      <c r="S1900" s="72" t="s">
        <v>30</v>
      </c>
      <c r="T1900" s="76" t="s">
        <v>63</v>
      </c>
    </row>
    <row r="1901" spans="5:20" x14ac:dyDescent="0.3">
      <c r="E1901" s="71" t="s">
        <v>3815</v>
      </c>
      <c r="F1901" s="72" t="s">
        <v>5895</v>
      </c>
      <c r="G1901" s="72" t="s">
        <v>7915</v>
      </c>
      <c r="H1901" s="72" t="s">
        <v>35</v>
      </c>
      <c r="I1901" s="72" t="s">
        <v>8031</v>
      </c>
      <c r="J1901" s="72" t="s">
        <v>8024</v>
      </c>
      <c r="K1901" s="72">
        <v>885.45</v>
      </c>
      <c r="L1901" s="75">
        <v>45687</v>
      </c>
      <c r="M1901" s="72" t="str">
        <f>TEXT(Table157[[#This Row],[Billing_Date]],"YYYY")</f>
        <v>2025</v>
      </c>
      <c r="N1901" s="72" t="s">
        <v>37</v>
      </c>
      <c r="O1901" s="72">
        <f>IF(Table157[[#This Row],[Payment_Status]]="Paid",1,0)</f>
        <v>0</v>
      </c>
      <c r="P1901" s="72">
        <f>IF(Table157[[#This Row],[Payment_Status]]="Unpaid",1,0)</f>
        <v>0</v>
      </c>
      <c r="Q1901" s="72">
        <f>IF(Table157[[#This Row],[Payment_Status]]="Pending",1,0)</f>
        <v>1</v>
      </c>
      <c r="R1901" s="72" t="s">
        <v>58</v>
      </c>
      <c r="S1901" s="72" t="s">
        <v>44</v>
      </c>
      <c r="T1901" s="76" t="s">
        <v>31</v>
      </c>
    </row>
    <row r="1902" spans="5:20" x14ac:dyDescent="0.3">
      <c r="E1902" s="71" t="s">
        <v>3817</v>
      </c>
      <c r="F1902" s="72" t="s">
        <v>5896</v>
      </c>
      <c r="G1902" s="72" t="s">
        <v>7916</v>
      </c>
      <c r="H1902" s="72" t="s">
        <v>30</v>
      </c>
      <c r="I1902" s="72" t="s">
        <v>8027</v>
      </c>
      <c r="J1902" s="72" t="s">
        <v>8022</v>
      </c>
      <c r="K1902" s="72">
        <v>200.75</v>
      </c>
      <c r="L1902" s="75">
        <v>45845</v>
      </c>
      <c r="M1902" s="72" t="str">
        <f>TEXT(Table157[[#This Row],[Billing_Date]],"YYYY")</f>
        <v>2025</v>
      </c>
      <c r="N1902" s="72" t="s">
        <v>28</v>
      </c>
      <c r="O1902" s="72">
        <f>IF(Table157[[#This Row],[Payment_Status]]="Paid",1,0)</f>
        <v>1</v>
      </c>
      <c r="P1902" s="72">
        <f>IF(Table157[[#This Row],[Payment_Status]]="Unpaid",1,0)</f>
        <v>0</v>
      </c>
      <c r="Q1902" s="72">
        <f>IF(Table157[[#This Row],[Payment_Status]]="Pending",1,0)</f>
        <v>0</v>
      </c>
      <c r="R1902" s="72" t="s">
        <v>58</v>
      </c>
      <c r="S1902" s="72" t="s">
        <v>44</v>
      </c>
      <c r="T1902" s="76" t="s">
        <v>85</v>
      </c>
    </row>
    <row r="1903" spans="5:20" x14ac:dyDescent="0.3">
      <c r="E1903" s="71" t="s">
        <v>3819</v>
      </c>
      <c r="F1903" s="72" t="s">
        <v>5897</v>
      </c>
      <c r="G1903" s="72" t="s">
        <v>7917</v>
      </c>
      <c r="H1903" s="72" t="s">
        <v>35</v>
      </c>
      <c r="I1903" s="72" t="s">
        <v>8027</v>
      </c>
      <c r="J1903" s="72" t="s">
        <v>8022</v>
      </c>
      <c r="K1903" s="72">
        <v>1001.69</v>
      </c>
      <c r="L1903" s="75">
        <v>45835</v>
      </c>
      <c r="M1903" s="72" t="str">
        <f>TEXT(Table157[[#This Row],[Billing_Date]],"YYYY")</f>
        <v>2025</v>
      </c>
      <c r="N1903" s="72" t="s">
        <v>37</v>
      </c>
      <c r="O1903" s="72">
        <f>IF(Table157[[#This Row],[Payment_Status]]="Paid",1,0)</f>
        <v>0</v>
      </c>
      <c r="P1903" s="72">
        <f>IF(Table157[[#This Row],[Payment_Status]]="Unpaid",1,0)</f>
        <v>0</v>
      </c>
      <c r="Q1903" s="72">
        <f>IF(Table157[[#This Row],[Payment_Status]]="Pending",1,0)</f>
        <v>1</v>
      </c>
      <c r="R1903" s="72" t="s">
        <v>43</v>
      </c>
      <c r="S1903" s="72" t="s">
        <v>44</v>
      </c>
      <c r="T1903" s="76" t="s">
        <v>63</v>
      </c>
    </row>
    <row r="1904" spans="5:20" x14ac:dyDescent="0.3">
      <c r="E1904" s="71" t="s">
        <v>3821</v>
      </c>
      <c r="F1904" s="72" t="s">
        <v>5898</v>
      </c>
      <c r="G1904" s="72" t="s">
        <v>7918</v>
      </c>
      <c r="H1904" s="72" t="s">
        <v>26</v>
      </c>
      <c r="I1904" s="72" t="s">
        <v>8030</v>
      </c>
      <c r="J1904" s="72" t="s">
        <v>8023</v>
      </c>
      <c r="K1904" s="72">
        <v>2516.13</v>
      </c>
      <c r="L1904" s="75">
        <v>45610</v>
      </c>
      <c r="M1904" s="72" t="str">
        <f>TEXT(Table157[[#This Row],[Billing_Date]],"YYYY")</f>
        <v>2024</v>
      </c>
      <c r="N1904" s="72" t="s">
        <v>28</v>
      </c>
      <c r="O1904" s="72">
        <f>IF(Table157[[#This Row],[Payment_Status]]="Paid",1,0)</f>
        <v>1</v>
      </c>
      <c r="P1904" s="72">
        <f>IF(Table157[[#This Row],[Payment_Status]]="Unpaid",1,0)</f>
        <v>0</v>
      </c>
      <c r="Q1904" s="72">
        <f>IF(Table157[[#This Row],[Payment_Status]]="Pending",1,0)</f>
        <v>0</v>
      </c>
      <c r="R1904" s="72" t="s">
        <v>50</v>
      </c>
      <c r="S1904" s="72" t="s">
        <v>39</v>
      </c>
      <c r="T1904" s="76" t="s">
        <v>45</v>
      </c>
    </row>
    <row r="1905" spans="5:20" x14ac:dyDescent="0.3">
      <c r="E1905" s="71" t="s">
        <v>2564</v>
      </c>
      <c r="F1905" s="72" t="s">
        <v>5900</v>
      </c>
      <c r="G1905" s="72" t="s">
        <v>7920</v>
      </c>
      <c r="H1905" s="72" t="s">
        <v>30</v>
      </c>
      <c r="I1905" s="72" t="s">
        <v>8028</v>
      </c>
      <c r="J1905" s="72" t="s">
        <v>8022</v>
      </c>
      <c r="K1905" s="72">
        <v>1968.09</v>
      </c>
      <c r="L1905" s="75">
        <v>45795</v>
      </c>
      <c r="M1905" s="72" t="str">
        <f>TEXT(Table157[[#This Row],[Billing_Date]],"YYYY")</f>
        <v>2025</v>
      </c>
      <c r="N1905" s="72" t="s">
        <v>37</v>
      </c>
      <c r="O1905" s="72">
        <f>IF(Table157[[#This Row],[Payment_Status]]="Paid",1,0)</f>
        <v>0</v>
      </c>
      <c r="P1905" s="72">
        <f>IF(Table157[[#This Row],[Payment_Status]]="Unpaid",1,0)</f>
        <v>0</v>
      </c>
      <c r="Q1905" s="72">
        <f>IF(Table157[[#This Row],[Payment_Status]]="Pending",1,0)</f>
        <v>1</v>
      </c>
      <c r="R1905" s="72" t="s">
        <v>38</v>
      </c>
      <c r="S1905" s="72" t="s">
        <v>44</v>
      </c>
      <c r="T1905" s="76" t="s">
        <v>51</v>
      </c>
    </row>
    <row r="1906" spans="5:20" x14ac:dyDescent="0.3">
      <c r="E1906" s="71" t="s">
        <v>3826</v>
      </c>
      <c r="F1906" s="72" t="s">
        <v>5901</v>
      </c>
      <c r="G1906" s="72" t="s">
        <v>7921</v>
      </c>
      <c r="H1906" s="72" t="s">
        <v>26</v>
      </c>
      <c r="I1906" s="72" t="s">
        <v>8031</v>
      </c>
      <c r="J1906" s="72" t="s">
        <v>8024</v>
      </c>
      <c r="K1906" s="72">
        <v>1176.51</v>
      </c>
      <c r="L1906" s="75">
        <v>45668</v>
      </c>
      <c r="M1906" s="72" t="str">
        <f>TEXT(Table157[[#This Row],[Billing_Date]],"YYYY")</f>
        <v>2025</v>
      </c>
      <c r="N1906" s="72" t="s">
        <v>49</v>
      </c>
      <c r="O1906" s="72">
        <f>IF(Table157[[#This Row],[Payment_Status]]="Paid",1,0)</f>
        <v>0</v>
      </c>
      <c r="P1906" s="72">
        <f>IF(Table157[[#This Row],[Payment_Status]]="Unpaid",1,0)</f>
        <v>1</v>
      </c>
      <c r="Q1906" s="72">
        <f>IF(Table157[[#This Row],[Payment_Status]]="Pending",1,0)</f>
        <v>0</v>
      </c>
      <c r="R1906" s="72" t="s">
        <v>50</v>
      </c>
      <c r="S1906" s="72" t="s">
        <v>39</v>
      </c>
      <c r="T1906" s="76" t="s">
        <v>45</v>
      </c>
    </row>
    <row r="1907" spans="5:20" x14ac:dyDescent="0.3">
      <c r="E1907" s="71" t="s">
        <v>3828</v>
      </c>
      <c r="F1907" s="72" t="s">
        <v>5902</v>
      </c>
      <c r="G1907" s="72" t="s">
        <v>7922</v>
      </c>
      <c r="H1907" s="72" t="s">
        <v>30</v>
      </c>
      <c r="I1907" s="72" t="s">
        <v>8031</v>
      </c>
      <c r="J1907" s="72" t="s">
        <v>8024</v>
      </c>
      <c r="K1907" s="72">
        <v>433.4</v>
      </c>
      <c r="L1907" s="75">
        <v>45852</v>
      </c>
      <c r="M1907" s="72" t="str">
        <f>TEXT(Table157[[#This Row],[Billing_Date]],"YYYY")</f>
        <v>2025</v>
      </c>
      <c r="N1907" s="72" t="s">
        <v>28</v>
      </c>
      <c r="O1907" s="72">
        <f>IF(Table157[[#This Row],[Payment_Status]]="Paid",1,0)</f>
        <v>1</v>
      </c>
      <c r="P1907" s="72">
        <f>IF(Table157[[#This Row],[Payment_Status]]="Unpaid",1,0)</f>
        <v>0</v>
      </c>
      <c r="Q1907" s="72">
        <f>IF(Table157[[#This Row],[Payment_Status]]="Pending",1,0)</f>
        <v>0</v>
      </c>
      <c r="R1907" s="72" t="s">
        <v>38</v>
      </c>
      <c r="S1907" s="72" t="s">
        <v>44</v>
      </c>
      <c r="T1907" s="76" t="s">
        <v>63</v>
      </c>
    </row>
    <row r="1908" spans="5:20" x14ac:dyDescent="0.3">
      <c r="E1908" s="71" t="s">
        <v>3830</v>
      </c>
      <c r="F1908" s="72" t="s">
        <v>5903</v>
      </c>
      <c r="G1908" s="72" t="s">
        <v>7923</v>
      </c>
      <c r="H1908" s="72" t="s">
        <v>35</v>
      </c>
      <c r="I1908" s="72" t="s">
        <v>8026</v>
      </c>
      <c r="J1908" s="72" t="s">
        <v>8021</v>
      </c>
      <c r="K1908" s="72">
        <v>2855.21</v>
      </c>
      <c r="L1908" s="75">
        <v>45850</v>
      </c>
      <c r="M1908" s="72" t="str">
        <f>TEXT(Table157[[#This Row],[Billing_Date]],"YYYY")</f>
        <v>2025</v>
      </c>
      <c r="N1908" s="72" t="s">
        <v>37</v>
      </c>
      <c r="O1908" s="72">
        <f>IF(Table157[[#This Row],[Payment_Status]]="Paid",1,0)</f>
        <v>0</v>
      </c>
      <c r="P1908" s="72">
        <f>IF(Table157[[#This Row],[Payment_Status]]="Unpaid",1,0)</f>
        <v>0</v>
      </c>
      <c r="Q1908" s="72">
        <f>IF(Table157[[#This Row],[Payment_Status]]="Pending",1,0)</f>
        <v>1</v>
      </c>
      <c r="R1908" s="72" t="s">
        <v>29</v>
      </c>
      <c r="S1908" s="72" t="s">
        <v>39</v>
      </c>
      <c r="T1908" s="76" t="s">
        <v>31</v>
      </c>
    </row>
    <row r="1909" spans="5:20" x14ac:dyDescent="0.3">
      <c r="E1909" s="71" t="s">
        <v>2890</v>
      </c>
      <c r="F1909" s="72" t="s">
        <v>5904</v>
      </c>
      <c r="G1909" s="72" t="s">
        <v>7924</v>
      </c>
      <c r="H1909" s="72" t="s">
        <v>30</v>
      </c>
      <c r="I1909" s="72" t="s">
        <v>8026</v>
      </c>
      <c r="J1909" s="72" t="s">
        <v>8021</v>
      </c>
      <c r="K1909" s="72">
        <v>542.41999999999996</v>
      </c>
      <c r="L1909" s="75">
        <v>45746</v>
      </c>
      <c r="M1909" s="72" t="str">
        <f>TEXT(Table157[[#This Row],[Billing_Date]],"YYYY")</f>
        <v>2025</v>
      </c>
      <c r="N1909" s="72" t="s">
        <v>37</v>
      </c>
      <c r="O1909" s="72">
        <f>IF(Table157[[#This Row],[Payment_Status]]="Paid",1,0)</f>
        <v>0</v>
      </c>
      <c r="P1909" s="72">
        <f>IF(Table157[[#This Row],[Payment_Status]]="Unpaid",1,0)</f>
        <v>0</v>
      </c>
      <c r="Q1909" s="72">
        <f>IF(Table157[[#This Row],[Payment_Status]]="Pending",1,0)</f>
        <v>1</v>
      </c>
      <c r="R1909" s="72" t="s">
        <v>38</v>
      </c>
      <c r="S1909" s="72" t="s">
        <v>30</v>
      </c>
      <c r="T1909" s="76" t="s">
        <v>31</v>
      </c>
    </row>
    <row r="1910" spans="5:20" x14ac:dyDescent="0.3">
      <c r="E1910" s="71" t="s">
        <v>3834</v>
      </c>
      <c r="F1910" s="72" t="s">
        <v>5905</v>
      </c>
      <c r="G1910" s="72" t="s">
        <v>7925</v>
      </c>
      <c r="H1910" s="72" t="s">
        <v>26</v>
      </c>
      <c r="I1910" s="72" t="s">
        <v>8030</v>
      </c>
      <c r="J1910" s="72" t="s">
        <v>8023</v>
      </c>
      <c r="K1910" s="72">
        <v>1261.3</v>
      </c>
      <c r="L1910" s="75">
        <v>45630</v>
      </c>
      <c r="M1910" s="72" t="str">
        <f>TEXT(Table157[[#This Row],[Billing_Date]],"YYYY")</f>
        <v>2024</v>
      </c>
      <c r="N1910" s="72" t="s">
        <v>49</v>
      </c>
      <c r="O1910" s="72">
        <f>IF(Table157[[#This Row],[Payment_Status]]="Paid",1,0)</f>
        <v>0</v>
      </c>
      <c r="P1910" s="72">
        <f>IF(Table157[[#This Row],[Payment_Status]]="Unpaid",1,0)</f>
        <v>1</v>
      </c>
      <c r="Q1910" s="72">
        <f>IF(Table157[[#This Row],[Payment_Status]]="Pending",1,0)</f>
        <v>0</v>
      </c>
      <c r="R1910" s="72" t="s">
        <v>29</v>
      </c>
      <c r="S1910" s="72" t="s">
        <v>44</v>
      </c>
      <c r="T1910" s="76" t="s">
        <v>51</v>
      </c>
    </row>
    <row r="1911" spans="5:20" x14ac:dyDescent="0.3">
      <c r="E1911" s="71" t="s">
        <v>3836</v>
      </c>
      <c r="F1911" s="72" t="s">
        <v>5906</v>
      </c>
      <c r="G1911" s="72" t="s">
        <v>7926</v>
      </c>
      <c r="H1911" s="72" t="s">
        <v>35</v>
      </c>
      <c r="I1911" s="72" t="s">
        <v>8029</v>
      </c>
      <c r="J1911" s="72" t="s">
        <v>8020</v>
      </c>
      <c r="K1911" s="72">
        <v>2517.7399999999998</v>
      </c>
      <c r="L1911" s="75">
        <v>45797</v>
      </c>
      <c r="M1911" s="72" t="str">
        <f>TEXT(Table157[[#This Row],[Billing_Date]],"YYYY")</f>
        <v>2025</v>
      </c>
      <c r="N1911" s="72" t="s">
        <v>28</v>
      </c>
      <c r="O1911" s="72">
        <f>IF(Table157[[#This Row],[Payment_Status]]="Paid",1,0)</f>
        <v>1</v>
      </c>
      <c r="P1911" s="72">
        <f>IF(Table157[[#This Row],[Payment_Status]]="Unpaid",1,0)</f>
        <v>0</v>
      </c>
      <c r="Q1911" s="72">
        <f>IF(Table157[[#This Row],[Payment_Status]]="Pending",1,0)</f>
        <v>0</v>
      </c>
      <c r="R1911" s="72" t="s">
        <v>50</v>
      </c>
      <c r="S1911" s="72" t="s">
        <v>30</v>
      </c>
      <c r="T1911" s="76" t="s">
        <v>31</v>
      </c>
    </row>
    <row r="1912" spans="5:20" x14ac:dyDescent="0.3">
      <c r="E1912" s="71" t="s">
        <v>3838</v>
      </c>
      <c r="F1912" s="72" t="s">
        <v>5907</v>
      </c>
      <c r="G1912" s="72" t="s">
        <v>7927</v>
      </c>
      <c r="H1912" s="72" t="s">
        <v>35</v>
      </c>
      <c r="I1912" s="72" t="s">
        <v>8031</v>
      </c>
      <c r="J1912" s="72" t="s">
        <v>8024</v>
      </c>
      <c r="K1912" s="72">
        <v>2698.44</v>
      </c>
      <c r="L1912" s="75">
        <v>45835</v>
      </c>
      <c r="M1912" s="72" t="str">
        <f>TEXT(Table157[[#This Row],[Billing_Date]],"YYYY")</f>
        <v>2025</v>
      </c>
      <c r="N1912" s="72" t="s">
        <v>28</v>
      </c>
      <c r="O1912" s="72">
        <f>IF(Table157[[#This Row],[Payment_Status]]="Paid",1,0)</f>
        <v>1</v>
      </c>
      <c r="P1912" s="72">
        <f>IF(Table157[[#This Row],[Payment_Status]]="Unpaid",1,0)</f>
        <v>0</v>
      </c>
      <c r="Q1912" s="72">
        <f>IF(Table157[[#This Row],[Payment_Status]]="Pending",1,0)</f>
        <v>0</v>
      </c>
      <c r="R1912" s="72" t="s">
        <v>38</v>
      </c>
      <c r="S1912" s="72" t="s">
        <v>39</v>
      </c>
      <c r="T1912" s="76" t="s">
        <v>51</v>
      </c>
    </row>
    <row r="1913" spans="5:20" x14ac:dyDescent="0.3">
      <c r="E1913" s="71" t="s">
        <v>3587</v>
      </c>
      <c r="F1913" s="72" t="s">
        <v>5908</v>
      </c>
      <c r="G1913" s="72" t="s">
        <v>7928</v>
      </c>
      <c r="H1913" s="72" t="s">
        <v>26</v>
      </c>
      <c r="I1913" s="72" t="s">
        <v>8026</v>
      </c>
      <c r="J1913" s="72" t="s">
        <v>8021</v>
      </c>
      <c r="K1913" s="72">
        <v>2457.02</v>
      </c>
      <c r="L1913" s="75">
        <v>45826</v>
      </c>
      <c r="M1913" s="72" t="str">
        <f>TEXT(Table157[[#This Row],[Billing_Date]],"YYYY")</f>
        <v>2025</v>
      </c>
      <c r="N1913" s="72" t="s">
        <v>37</v>
      </c>
      <c r="O1913" s="72">
        <f>IF(Table157[[#This Row],[Payment_Status]]="Paid",1,0)</f>
        <v>0</v>
      </c>
      <c r="P1913" s="72">
        <f>IF(Table157[[#This Row],[Payment_Status]]="Unpaid",1,0)</f>
        <v>0</v>
      </c>
      <c r="Q1913" s="72">
        <f>IF(Table157[[#This Row],[Payment_Status]]="Pending",1,0)</f>
        <v>1</v>
      </c>
      <c r="R1913" s="72" t="s">
        <v>43</v>
      </c>
      <c r="S1913" s="72" t="s">
        <v>30</v>
      </c>
      <c r="T1913" s="76" t="s">
        <v>85</v>
      </c>
    </row>
    <row r="1914" spans="5:20" x14ac:dyDescent="0.3">
      <c r="E1914" s="71" t="s">
        <v>3842</v>
      </c>
      <c r="F1914" s="72" t="s">
        <v>5909</v>
      </c>
      <c r="G1914" s="72" t="s">
        <v>7929</v>
      </c>
      <c r="H1914" s="72" t="s">
        <v>35</v>
      </c>
      <c r="I1914" s="72" t="s">
        <v>8031</v>
      </c>
      <c r="J1914" s="72" t="s">
        <v>8024</v>
      </c>
      <c r="K1914" s="72">
        <v>71.95</v>
      </c>
      <c r="L1914" s="75">
        <v>45821</v>
      </c>
      <c r="M1914" s="72" t="str">
        <f>TEXT(Table157[[#This Row],[Billing_Date]],"YYYY")</f>
        <v>2025</v>
      </c>
      <c r="N1914" s="72" t="s">
        <v>28</v>
      </c>
      <c r="O1914" s="72">
        <f>IF(Table157[[#This Row],[Payment_Status]]="Paid",1,0)</f>
        <v>1</v>
      </c>
      <c r="P1914" s="72">
        <f>IF(Table157[[#This Row],[Payment_Status]]="Unpaid",1,0)</f>
        <v>0</v>
      </c>
      <c r="Q1914" s="72">
        <f>IF(Table157[[#This Row],[Payment_Status]]="Pending",1,0)</f>
        <v>0</v>
      </c>
      <c r="R1914" s="72" t="s">
        <v>58</v>
      </c>
      <c r="S1914" s="72" t="s">
        <v>30</v>
      </c>
      <c r="T1914" s="76" t="s">
        <v>45</v>
      </c>
    </row>
    <row r="1915" spans="5:20" x14ac:dyDescent="0.3">
      <c r="E1915" s="71" t="s">
        <v>3844</v>
      </c>
      <c r="F1915" s="72" t="s">
        <v>5910</v>
      </c>
      <c r="G1915" s="72" t="s">
        <v>7930</v>
      </c>
      <c r="H1915" s="72" t="s">
        <v>35</v>
      </c>
      <c r="I1915" s="72" t="s">
        <v>8026</v>
      </c>
      <c r="J1915" s="72" t="s">
        <v>8021</v>
      </c>
      <c r="K1915" s="72">
        <v>1933.09</v>
      </c>
      <c r="L1915" s="75">
        <v>45600</v>
      </c>
      <c r="M1915" s="72" t="str">
        <f>TEXT(Table157[[#This Row],[Billing_Date]],"YYYY")</f>
        <v>2024</v>
      </c>
      <c r="N1915" s="72" t="s">
        <v>37</v>
      </c>
      <c r="O1915" s="72">
        <f>IF(Table157[[#This Row],[Payment_Status]]="Paid",1,0)</f>
        <v>0</v>
      </c>
      <c r="P1915" s="72">
        <f>IF(Table157[[#This Row],[Payment_Status]]="Unpaid",1,0)</f>
        <v>0</v>
      </c>
      <c r="Q1915" s="72">
        <f>IF(Table157[[#This Row],[Payment_Status]]="Pending",1,0)</f>
        <v>1</v>
      </c>
      <c r="R1915" s="72" t="s">
        <v>29</v>
      </c>
      <c r="S1915" s="72" t="s">
        <v>44</v>
      </c>
      <c r="T1915" s="76" t="s">
        <v>51</v>
      </c>
    </row>
    <row r="1916" spans="5:20" x14ac:dyDescent="0.3">
      <c r="E1916" s="71" t="s">
        <v>3846</v>
      </c>
      <c r="F1916" s="72" t="s">
        <v>5911</v>
      </c>
      <c r="G1916" s="72" t="s">
        <v>7931</v>
      </c>
      <c r="H1916" s="72" t="s">
        <v>26</v>
      </c>
      <c r="I1916" s="72" t="s">
        <v>8027</v>
      </c>
      <c r="J1916" s="72" t="s">
        <v>8022</v>
      </c>
      <c r="K1916" s="72">
        <v>1758.91</v>
      </c>
      <c r="L1916" s="75">
        <v>45643</v>
      </c>
      <c r="M1916" s="72" t="str">
        <f>TEXT(Table157[[#This Row],[Billing_Date]],"YYYY")</f>
        <v>2024</v>
      </c>
      <c r="N1916" s="72" t="s">
        <v>28</v>
      </c>
      <c r="O1916" s="72">
        <f>IF(Table157[[#This Row],[Payment_Status]]="Paid",1,0)</f>
        <v>1</v>
      </c>
      <c r="P1916" s="72">
        <f>IF(Table157[[#This Row],[Payment_Status]]="Unpaid",1,0)</f>
        <v>0</v>
      </c>
      <c r="Q1916" s="72">
        <f>IF(Table157[[#This Row],[Payment_Status]]="Pending",1,0)</f>
        <v>0</v>
      </c>
      <c r="R1916" s="72" t="s">
        <v>50</v>
      </c>
      <c r="S1916" s="72" t="s">
        <v>39</v>
      </c>
      <c r="T1916" s="76" t="s">
        <v>51</v>
      </c>
    </row>
    <row r="1917" spans="5:20" x14ac:dyDescent="0.3">
      <c r="E1917" s="71" t="s">
        <v>3848</v>
      </c>
      <c r="F1917" s="72" t="s">
        <v>5912</v>
      </c>
      <c r="G1917" s="72" t="s">
        <v>7932</v>
      </c>
      <c r="H1917" s="72" t="s">
        <v>30</v>
      </c>
      <c r="I1917" s="72" t="s">
        <v>8031</v>
      </c>
      <c r="J1917" s="72" t="s">
        <v>8024</v>
      </c>
      <c r="K1917" s="72">
        <v>307.68</v>
      </c>
      <c r="L1917" s="75">
        <v>45635</v>
      </c>
      <c r="M1917" s="72" t="str">
        <f>TEXT(Table157[[#This Row],[Billing_Date]],"YYYY")</f>
        <v>2024</v>
      </c>
      <c r="N1917" s="72" t="s">
        <v>49</v>
      </c>
      <c r="O1917" s="72">
        <f>IF(Table157[[#This Row],[Payment_Status]]="Paid",1,0)</f>
        <v>0</v>
      </c>
      <c r="P1917" s="72">
        <f>IF(Table157[[#This Row],[Payment_Status]]="Unpaid",1,0)</f>
        <v>1</v>
      </c>
      <c r="Q1917" s="72">
        <f>IF(Table157[[#This Row],[Payment_Status]]="Pending",1,0)</f>
        <v>0</v>
      </c>
      <c r="R1917" s="72" t="s">
        <v>29</v>
      </c>
      <c r="S1917" s="72" t="s">
        <v>39</v>
      </c>
      <c r="T1917" s="76" t="s">
        <v>85</v>
      </c>
    </row>
    <row r="1918" spans="5:20" x14ac:dyDescent="0.3">
      <c r="E1918" s="71" t="s">
        <v>542</v>
      </c>
      <c r="F1918" s="72" t="s">
        <v>5913</v>
      </c>
      <c r="G1918" s="72" t="s">
        <v>7933</v>
      </c>
      <c r="H1918" s="72" t="s">
        <v>35</v>
      </c>
      <c r="I1918" s="72" t="s">
        <v>8027</v>
      </c>
      <c r="J1918" s="72" t="s">
        <v>8022</v>
      </c>
      <c r="K1918" s="72">
        <v>1770.02</v>
      </c>
      <c r="L1918" s="75">
        <v>45634</v>
      </c>
      <c r="M1918" s="72" t="str">
        <f>TEXT(Table157[[#This Row],[Billing_Date]],"YYYY")</f>
        <v>2024</v>
      </c>
      <c r="N1918" s="72" t="s">
        <v>37</v>
      </c>
      <c r="O1918" s="72">
        <f>IF(Table157[[#This Row],[Payment_Status]]="Paid",1,0)</f>
        <v>0</v>
      </c>
      <c r="P1918" s="72">
        <f>IF(Table157[[#This Row],[Payment_Status]]="Unpaid",1,0)</f>
        <v>0</v>
      </c>
      <c r="Q1918" s="72">
        <f>IF(Table157[[#This Row],[Payment_Status]]="Pending",1,0)</f>
        <v>1</v>
      </c>
      <c r="R1918" s="72" t="s">
        <v>58</v>
      </c>
      <c r="S1918" s="72" t="s">
        <v>39</v>
      </c>
      <c r="T1918" s="76" t="s">
        <v>45</v>
      </c>
    </row>
    <row r="1919" spans="5:20" x14ac:dyDescent="0.3">
      <c r="E1919" s="71" t="s">
        <v>3851</v>
      </c>
      <c r="F1919" s="72" t="s">
        <v>5914</v>
      </c>
      <c r="G1919" s="72" t="s">
        <v>7934</v>
      </c>
      <c r="H1919" s="72" t="s">
        <v>35</v>
      </c>
      <c r="I1919" s="72" t="s">
        <v>8031</v>
      </c>
      <c r="J1919" s="72" t="s">
        <v>8024</v>
      </c>
      <c r="K1919" s="72">
        <v>1739.71</v>
      </c>
      <c r="L1919" s="75">
        <v>45714</v>
      </c>
      <c r="M1919" s="72" t="str">
        <f>TEXT(Table157[[#This Row],[Billing_Date]],"YYYY")</f>
        <v>2025</v>
      </c>
      <c r="N1919" s="72" t="s">
        <v>37</v>
      </c>
      <c r="O1919" s="72">
        <f>IF(Table157[[#This Row],[Payment_Status]]="Paid",1,0)</f>
        <v>0</v>
      </c>
      <c r="P1919" s="72">
        <f>IF(Table157[[#This Row],[Payment_Status]]="Unpaid",1,0)</f>
        <v>0</v>
      </c>
      <c r="Q1919" s="72">
        <f>IF(Table157[[#This Row],[Payment_Status]]="Pending",1,0)</f>
        <v>1</v>
      </c>
      <c r="R1919" s="72" t="s">
        <v>43</v>
      </c>
      <c r="S1919" s="72" t="s">
        <v>30</v>
      </c>
      <c r="T1919" s="76" t="s">
        <v>31</v>
      </c>
    </row>
    <row r="1920" spans="5:20" x14ac:dyDescent="0.3">
      <c r="E1920" s="71" t="s">
        <v>3853</v>
      </c>
      <c r="F1920" s="72" t="s">
        <v>5915</v>
      </c>
      <c r="G1920" s="72" t="s">
        <v>7935</v>
      </c>
      <c r="H1920" s="72" t="s">
        <v>26</v>
      </c>
      <c r="I1920" s="72" t="s">
        <v>8025</v>
      </c>
      <c r="J1920" s="72" t="s">
        <v>8020</v>
      </c>
      <c r="K1920" s="72">
        <v>1926.94</v>
      </c>
      <c r="L1920" s="75">
        <v>45818</v>
      </c>
      <c r="M1920" s="72" t="str">
        <f>TEXT(Table157[[#This Row],[Billing_Date]],"YYYY")</f>
        <v>2025</v>
      </c>
      <c r="N1920" s="72" t="s">
        <v>28</v>
      </c>
      <c r="O1920" s="72">
        <f>IF(Table157[[#This Row],[Payment_Status]]="Paid",1,0)</f>
        <v>1</v>
      </c>
      <c r="P1920" s="72">
        <f>IF(Table157[[#This Row],[Payment_Status]]="Unpaid",1,0)</f>
        <v>0</v>
      </c>
      <c r="Q1920" s="72">
        <f>IF(Table157[[#This Row],[Payment_Status]]="Pending",1,0)</f>
        <v>0</v>
      </c>
      <c r="R1920" s="72" t="s">
        <v>50</v>
      </c>
      <c r="S1920" s="72" t="s">
        <v>39</v>
      </c>
      <c r="T1920" s="76" t="s">
        <v>85</v>
      </c>
    </row>
    <row r="1921" spans="5:20" x14ac:dyDescent="0.3">
      <c r="E1921" s="71" t="s">
        <v>3855</v>
      </c>
      <c r="F1921" s="72" t="s">
        <v>5916</v>
      </c>
      <c r="G1921" s="72" t="s">
        <v>7936</v>
      </c>
      <c r="H1921" s="72" t="s">
        <v>35</v>
      </c>
      <c r="I1921" s="72" t="s">
        <v>8030</v>
      </c>
      <c r="J1921" s="72" t="s">
        <v>8023</v>
      </c>
      <c r="K1921" s="72">
        <v>2860.75</v>
      </c>
      <c r="L1921" s="75">
        <v>45649</v>
      </c>
      <c r="M1921" s="72" t="str">
        <f>TEXT(Table157[[#This Row],[Billing_Date]],"YYYY")</f>
        <v>2024</v>
      </c>
      <c r="N1921" s="72" t="s">
        <v>49</v>
      </c>
      <c r="O1921" s="72">
        <f>IF(Table157[[#This Row],[Payment_Status]]="Paid",1,0)</f>
        <v>0</v>
      </c>
      <c r="P1921" s="72">
        <f>IF(Table157[[#This Row],[Payment_Status]]="Unpaid",1,0)</f>
        <v>1</v>
      </c>
      <c r="Q1921" s="72">
        <f>IF(Table157[[#This Row],[Payment_Status]]="Pending",1,0)</f>
        <v>0</v>
      </c>
      <c r="R1921" s="72" t="s">
        <v>58</v>
      </c>
      <c r="S1921" s="72" t="s">
        <v>44</v>
      </c>
      <c r="T1921" s="76" t="s">
        <v>85</v>
      </c>
    </row>
    <row r="1922" spans="5:20" x14ac:dyDescent="0.3">
      <c r="E1922" s="71" t="s">
        <v>3857</v>
      </c>
      <c r="F1922" s="72" t="s">
        <v>5917</v>
      </c>
      <c r="G1922" s="72" t="s">
        <v>7937</v>
      </c>
      <c r="H1922" s="72" t="s">
        <v>35</v>
      </c>
      <c r="I1922" s="72" t="s">
        <v>8028</v>
      </c>
      <c r="J1922" s="72" t="s">
        <v>8022</v>
      </c>
      <c r="K1922" s="72">
        <v>575.15</v>
      </c>
      <c r="L1922" s="75">
        <v>45749</v>
      </c>
      <c r="M1922" s="72" t="str">
        <f>TEXT(Table157[[#This Row],[Billing_Date]],"YYYY")</f>
        <v>2025</v>
      </c>
      <c r="N1922" s="72" t="s">
        <v>28</v>
      </c>
      <c r="O1922" s="72">
        <f>IF(Table157[[#This Row],[Payment_Status]]="Paid",1,0)</f>
        <v>1</v>
      </c>
      <c r="P1922" s="72">
        <f>IF(Table157[[#This Row],[Payment_Status]]="Unpaid",1,0)</f>
        <v>0</v>
      </c>
      <c r="Q1922" s="72">
        <f>IF(Table157[[#This Row],[Payment_Status]]="Pending",1,0)</f>
        <v>0</v>
      </c>
      <c r="R1922" s="72" t="s">
        <v>58</v>
      </c>
      <c r="S1922" s="72" t="s">
        <v>39</v>
      </c>
      <c r="T1922" s="76" t="s">
        <v>85</v>
      </c>
    </row>
    <row r="1923" spans="5:20" x14ac:dyDescent="0.3">
      <c r="E1923" s="71" t="s">
        <v>3859</v>
      </c>
      <c r="F1923" s="72" t="s">
        <v>5918</v>
      </c>
      <c r="G1923" s="72" t="s">
        <v>7938</v>
      </c>
      <c r="H1923" s="72" t="s">
        <v>26</v>
      </c>
      <c r="I1923" s="72" t="s">
        <v>8026</v>
      </c>
      <c r="J1923" s="72" t="s">
        <v>8021</v>
      </c>
      <c r="K1923" s="72">
        <v>1996.27</v>
      </c>
      <c r="L1923" s="75">
        <v>45798</v>
      </c>
      <c r="M1923" s="72" t="str">
        <f>TEXT(Table157[[#This Row],[Billing_Date]],"YYYY")</f>
        <v>2025</v>
      </c>
      <c r="N1923" s="72" t="s">
        <v>49</v>
      </c>
      <c r="O1923" s="72">
        <f>IF(Table157[[#This Row],[Payment_Status]]="Paid",1,0)</f>
        <v>0</v>
      </c>
      <c r="P1923" s="72">
        <f>IF(Table157[[#This Row],[Payment_Status]]="Unpaid",1,0)</f>
        <v>1</v>
      </c>
      <c r="Q1923" s="72">
        <f>IF(Table157[[#This Row],[Payment_Status]]="Pending",1,0)</f>
        <v>0</v>
      </c>
      <c r="R1923" s="72" t="s">
        <v>29</v>
      </c>
      <c r="S1923" s="72" t="s">
        <v>44</v>
      </c>
      <c r="T1923" s="76" t="s">
        <v>45</v>
      </c>
    </row>
    <row r="1924" spans="5:20" x14ac:dyDescent="0.3">
      <c r="E1924" s="71" t="s">
        <v>3861</v>
      </c>
      <c r="F1924" s="72" t="s">
        <v>5919</v>
      </c>
      <c r="G1924" s="72" t="s">
        <v>7939</v>
      </c>
      <c r="H1924" s="72" t="s">
        <v>26</v>
      </c>
      <c r="I1924" s="72" t="s">
        <v>8025</v>
      </c>
      <c r="J1924" s="72" t="s">
        <v>8020</v>
      </c>
      <c r="K1924" s="72">
        <v>1430.77</v>
      </c>
      <c r="L1924" s="75">
        <v>45830</v>
      </c>
      <c r="M1924" s="72" t="str">
        <f>TEXT(Table157[[#This Row],[Billing_Date]],"YYYY")</f>
        <v>2025</v>
      </c>
      <c r="N1924" s="72" t="s">
        <v>28</v>
      </c>
      <c r="O1924" s="72">
        <f>IF(Table157[[#This Row],[Payment_Status]]="Paid",1,0)</f>
        <v>1</v>
      </c>
      <c r="P1924" s="72">
        <f>IF(Table157[[#This Row],[Payment_Status]]="Unpaid",1,0)</f>
        <v>0</v>
      </c>
      <c r="Q1924" s="72">
        <f>IF(Table157[[#This Row],[Payment_Status]]="Pending",1,0)</f>
        <v>0</v>
      </c>
      <c r="R1924" s="72" t="s">
        <v>58</v>
      </c>
      <c r="S1924" s="72" t="s">
        <v>30</v>
      </c>
      <c r="T1924" s="76" t="s">
        <v>85</v>
      </c>
    </row>
    <row r="1925" spans="5:20" x14ac:dyDescent="0.3">
      <c r="E1925" s="71" t="s">
        <v>3863</v>
      </c>
      <c r="F1925" s="72" t="s">
        <v>5920</v>
      </c>
      <c r="G1925" s="72" t="s">
        <v>7940</v>
      </c>
      <c r="H1925" s="72" t="s">
        <v>26</v>
      </c>
      <c r="I1925" s="72" t="s">
        <v>8031</v>
      </c>
      <c r="J1925" s="72" t="s">
        <v>8024</v>
      </c>
      <c r="K1925" s="72">
        <v>1947.72</v>
      </c>
      <c r="L1925" s="75">
        <v>45823</v>
      </c>
      <c r="M1925" s="72" t="str">
        <f>TEXT(Table157[[#This Row],[Billing_Date]],"YYYY")</f>
        <v>2025</v>
      </c>
      <c r="N1925" s="72" t="s">
        <v>37</v>
      </c>
      <c r="O1925" s="72">
        <f>IF(Table157[[#This Row],[Payment_Status]]="Paid",1,0)</f>
        <v>0</v>
      </c>
      <c r="P1925" s="72">
        <f>IF(Table157[[#This Row],[Payment_Status]]="Unpaid",1,0)</f>
        <v>0</v>
      </c>
      <c r="Q1925" s="72">
        <f>IF(Table157[[#This Row],[Payment_Status]]="Pending",1,0)</f>
        <v>1</v>
      </c>
      <c r="R1925" s="72" t="s">
        <v>29</v>
      </c>
      <c r="S1925" s="72" t="s">
        <v>30</v>
      </c>
      <c r="T1925" s="76" t="s">
        <v>45</v>
      </c>
    </row>
    <row r="1926" spans="5:20" x14ac:dyDescent="0.3">
      <c r="E1926" s="71" t="s">
        <v>3865</v>
      </c>
      <c r="F1926" s="72" t="s">
        <v>4842</v>
      </c>
      <c r="G1926" s="72" t="s">
        <v>7941</v>
      </c>
      <c r="H1926" s="72" t="s">
        <v>26</v>
      </c>
      <c r="I1926" s="72" t="s">
        <v>8028</v>
      </c>
      <c r="J1926" s="72" t="s">
        <v>8022</v>
      </c>
      <c r="K1926" s="72">
        <v>3309.48</v>
      </c>
      <c r="L1926" s="75">
        <v>45788</v>
      </c>
      <c r="M1926" s="72" t="str">
        <f>TEXT(Table157[[#This Row],[Billing_Date]],"YYYY")</f>
        <v>2025</v>
      </c>
      <c r="N1926" s="72" t="s">
        <v>28</v>
      </c>
      <c r="O1926" s="72">
        <f>IF(Table157[[#This Row],[Payment_Status]]="Paid",1,0)</f>
        <v>1</v>
      </c>
      <c r="P1926" s="72">
        <f>IF(Table157[[#This Row],[Payment_Status]]="Unpaid",1,0)</f>
        <v>0</v>
      </c>
      <c r="Q1926" s="72">
        <f>IF(Table157[[#This Row],[Payment_Status]]="Pending",1,0)</f>
        <v>0</v>
      </c>
      <c r="R1926" s="72" t="s">
        <v>50</v>
      </c>
      <c r="S1926" s="72" t="s">
        <v>30</v>
      </c>
      <c r="T1926" s="76" t="s">
        <v>31</v>
      </c>
    </row>
    <row r="1927" spans="5:20" x14ac:dyDescent="0.3">
      <c r="E1927" s="71" t="s">
        <v>3867</v>
      </c>
      <c r="F1927" s="72" t="s">
        <v>5921</v>
      </c>
      <c r="G1927" s="72" t="s">
        <v>7942</v>
      </c>
      <c r="H1927" s="72" t="s">
        <v>30</v>
      </c>
      <c r="I1927" s="72" t="s">
        <v>8031</v>
      </c>
      <c r="J1927" s="72" t="s">
        <v>8024</v>
      </c>
      <c r="K1927" s="72">
        <v>1475.29</v>
      </c>
      <c r="L1927" s="75">
        <v>45758</v>
      </c>
      <c r="M1927" s="72" t="str">
        <f>TEXT(Table157[[#This Row],[Billing_Date]],"YYYY")</f>
        <v>2025</v>
      </c>
      <c r="N1927" s="72" t="s">
        <v>37</v>
      </c>
      <c r="O1927" s="72">
        <f>IF(Table157[[#This Row],[Payment_Status]]="Paid",1,0)</f>
        <v>0</v>
      </c>
      <c r="P1927" s="72">
        <f>IF(Table157[[#This Row],[Payment_Status]]="Unpaid",1,0)</f>
        <v>0</v>
      </c>
      <c r="Q1927" s="72">
        <f>IF(Table157[[#This Row],[Payment_Status]]="Pending",1,0)</f>
        <v>1</v>
      </c>
      <c r="R1927" s="72" t="s">
        <v>58</v>
      </c>
      <c r="S1927" s="72" t="s">
        <v>44</v>
      </c>
      <c r="T1927" s="76" t="s">
        <v>31</v>
      </c>
    </row>
    <row r="1928" spans="5:20" x14ac:dyDescent="0.3">
      <c r="E1928" s="71" t="s">
        <v>3869</v>
      </c>
      <c r="F1928" s="72" t="s">
        <v>5922</v>
      </c>
      <c r="G1928" s="72" t="s">
        <v>7943</v>
      </c>
      <c r="H1928" s="72" t="s">
        <v>26</v>
      </c>
      <c r="I1928" s="72" t="s">
        <v>8031</v>
      </c>
      <c r="J1928" s="72" t="s">
        <v>8024</v>
      </c>
      <c r="K1928" s="72">
        <v>1288.5999999999999</v>
      </c>
      <c r="L1928" s="75">
        <v>45794</v>
      </c>
      <c r="M1928" s="72" t="str">
        <f>TEXT(Table157[[#This Row],[Billing_Date]],"YYYY")</f>
        <v>2025</v>
      </c>
      <c r="N1928" s="72" t="s">
        <v>37</v>
      </c>
      <c r="O1928" s="72">
        <f>IF(Table157[[#This Row],[Payment_Status]]="Paid",1,0)</f>
        <v>0</v>
      </c>
      <c r="P1928" s="72">
        <f>IF(Table157[[#This Row],[Payment_Status]]="Unpaid",1,0)</f>
        <v>0</v>
      </c>
      <c r="Q1928" s="72">
        <f>IF(Table157[[#This Row],[Payment_Status]]="Pending",1,0)</f>
        <v>1</v>
      </c>
      <c r="R1928" s="72" t="s">
        <v>43</v>
      </c>
      <c r="S1928" s="72" t="s">
        <v>30</v>
      </c>
      <c r="T1928" s="76" t="s">
        <v>63</v>
      </c>
    </row>
    <row r="1929" spans="5:20" x14ac:dyDescent="0.3">
      <c r="E1929" s="71" t="s">
        <v>3871</v>
      </c>
      <c r="F1929" s="72" t="s">
        <v>5923</v>
      </c>
      <c r="G1929" s="72" t="s">
        <v>7944</v>
      </c>
      <c r="H1929" s="72" t="s">
        <v>30</v>
      </c>
      <c r="I1929" s="72" t="s">
        <v>8031</v>
      </c>
      <c r="J1929" s="72" t="s">
        <v>8024</v>
      </c>
      <c r="K1929" s="72">
        <v>382.4</v>
      </c>
      <c r="L1929" s="75">
        <v>45786</v>
      </c>
      <c r="M1929" s="72" t="str">
        <f>TEXT(Table157[[#This Row],[Billing_Date]],"YYYY")</f>
        <v>2025</v>
      </c>
      <c r="N1929" s="72" t="s">
        <v>28</v>
      </c>
      <c r="O1929" s="72">
        <f>IF(Table157[[#This Row],[Payment_Status]]="Paid",1,0)</f>
        <v>1</v>
      </c>
      <c r="P1929" s="72">
        <f>IF(Table157[[#This Row],[Payment_Status]]="Unpaid",1,0)</f>
        <v>0</v>
      </c>
      <c r="Q1929" s="72">
        <f>IF(Table157[[#This Row],[Payment_Status]]="Pending",1,0)</f>
        <v>0</v>
      </c>
      <c r="R1929" s="72" t="s">
        <v>50</v>
      </c>
      <c r="S1929" s="72" t="s">
        <v>39</v>
      </c>
      <c r="T1929" s="76" t="s">
        <v>51</v>
      </c>
    </row>
    <row r="1930" spans="5:20" x14ac:dyDescent="0.3">
      <c r="E1930" s="71" t="s">
        <v>3873</v>
      </c>
      <c r="F1930" s="72" t="s">
        <v>5924</v>
      </c>
      <c r="G1930" s="72" t="s">
        <v>7945</v>
      </c>
      <c r="H1930" s="72" t="s">
        <v>30</v>
      </c>
      <c r="I1930" s="72" t="s">
        <v>8030</v>
      </c>
      <c r="J1930" s="72" t="s">
        <v>8023</v>
      </c>
      <c r="K1930" s="72">
        <v>1669.23</v>
      </c>
      <c r="L1930" s="75">
        <v>45728</v>
      </c>
      <c r="M1930" s="72" t="str">
        <f>TEXT(Table157[[#This Row],[Billing_Date]],"YYYY")</f>
        <v>2025</v>
      </c>
      <c r="N1930" s="72" t="s">
        <v>28</v>
      </c>
      <c r="O1930" s="72">
        <f>IF(Table157[[#This Row],[Payment_Status]]="Paid",1,0)</f>
        <v>1</v>
      </c>
      <c r="P1930" s="72">
        <f>IF(Table157[[#This Row],[Payment_Status]]="Unpaid",1,0)</f>
        <v>0</v>
      </c>
      <c r="Q1930" s="72">
        <f>IF(Table157[[#This Row],[Payment_Status]]="Pending",1,0)</f>
        <v>0</v>
      </c>
      <c r="R1930" s="72" t="s">
        <v>29</v>
      </c>
      <c r="S1930" s="72" t="s">
        <v>30</v>
      </c>
      <c r="T1930" s="76" t="s">
        <v>63</v>
      </c>
    </row>
    <row r="1931" spans="5:20" x14ac:dyDescent="0.3">
      <c r="E1931" s="71" t="s">
        <v>3875</v>
      </c>
      <c r="F1931" s="72" t="s">
        <v>5925</v>
      </c>
      <c r="G1931" s="72" t="s">
        <v>7946</v>
      </c>
      <c r="H1931" s="72" t="s">
        <v>30</v>
      </c>
      <c r="I1931" s="72" t="s">
        <v>8030</v>
      </c>
      <c r="J1931" s="72" t="s">
        <v>8023</v>
      </c>
      <c r="K1931" s="72">
        <v>2220.46</v>
      </c>
      <c r="L1931" s="75">
        <v>45623</v>
      </c>
      <c r="M1931" s="72" t="str">
        <f>TEXT(Table157[[#This Row],[Billing_Date]],"YYYY")</f>
        <v>2024</v>
      </c>
      <c r="N1931" s="72" t="s">
        <v>37</v>
      </c>
      <c r="O1931" s="72">
        <f>IF(Table157[[#This Row],[Payment_Status]]="Paid",1,0)</f>
        <v>0</v>
      </c>
      <c r="P1931" s="72">
        <f>IF(Table157[[#This Row],[Payment_Status]]="Unpaid",1,0)</f>
        <v>0</v>
      </c>
      <c r="Q1931" s="72">
        <f>IF(Table157[[#This Row],[Payment_Status]]="Pending",1,0)</f>
        <v>1</v>
      </c>
      <c r="R1931" s="72" t="s">
        <v>43</v>
      </c>
      <c r="S1931" s="72" t="s">
        <v>30</v>
      </c>
      <c r="T1931" s="76" t="s">
        <v>45</v>
      </c>
    </row>
    <row r="1932" spans="5:20" x14ac:dyDescent="0.3">
      <c r="E1932" s="71" t="s">
        <v>3877</v>
      </c>
      <c r="F1932" s="72" t="s">
        <v>5926</v>
      </c>
      <c r="G1932" s="72" t="s">
        <v>7947</v>
      </c>
      <c r="H1932" s="72" t="s">
        <v>26</v>
      </c>
      <c r="I1932" s="72" t="s">
        <v>8026</v>
      </c>
      <c r="J1932" s="72" t="s">
        <v>8021</v>
      </c>
      <c r="K1932" s="72">
        <v>1580.49</v>
      </c>
      <c r="L1932" s="75">
        <v>45611</v>
      </c>
      <c r="M1932" s="72" t="str">
        <f>TEXT(Table157[[#This Row],[Billing_Date]],"YYYY")</f>
        <v>2024</v>
      </c>
      <c r="N1932" s="72" t="s">
        <v>37</v>
      </c>
      <c r="O1932" s="72">
        <f>IF(Table157[[#This Row],[Payment_Status]]="Paid",1,0)</f>
        <v>0</v>
      </c>
      <c r="P1932" s="72">
        <f>IF(Table157[[#This Row],[Payment_Status]]="Unpaid",1,0)</f>
        <v>0</v>
      </c>
      <c r="Q1932" s="72">
        <f>IF(Table157[[#This Row],[Payment_Status]]="Pending",1,0)</f>
        <v>1</v>
      </c>
      <c r="R1932" s="72" t="s">
        <v>58</v>
      </c>
      <c r="S1932" s="72" t="s">
        <v>44</v>
      </c>
      <c r="T1932" s="76" t="s">
        <v>85</v>
      </c>
    </row>
    <row r="1933" spans="5:20" x14ac:dyDescent="0.3">
      <c r="E1933" s="71" t="s">
        <v>3879</v>
      </c>
      <c r="F1933" s="72" t="s">
        <v>5927</v>
      </c>
      <c r="G1933" s="72" t="s">
        <v>7948</v>
      </c>
      <c r="H1933" s="72" t="s">
        <v>35</v>
      </c>
      <c r="I1933" s="72" t="s">
        <v>8028</v>
      </c>
      <c r="J1933" s="72" t="s">
        <v>8022</v>
      </c>
      <c r="K1933" s="72">
        <v>2615.38</v>
      </c>
      <c r="L1933" s="75">
        <v>45745</v>
      </c>
      <c r="M1933" s="72" t="str">
        <f>TEXT(Table157[[#This Row],[Billing_Date]],"YYYY")</f>
        <v>2025</v>
      </c>
      <c r="N1933" s="72" t="s">
        <v>28</v>
      </c>
      <c r="O1933" s="72">
        <f>IF(Table157[[#This Row],[Payment_Status]]="Paid",1,0)</f>
        <v>1</v>
      </c>
      <c r="P1933" s="72">
        <f>IF(Table157[[#This Row],[Payment_Status]]="Unpaid",1,0)</f>
        <v>0</v>
      </c>
      <c r="Q1933" s="72">
        <f>IF(Table157[[#This Row],[Payment_Status]]="Pending",1,0)</f>
        <v>0</v>
      </c>
      <c r="R1933" s="72" t="s">
        <v>58</v>
      </c>
      <c r="S1933" s="72" t="s">
        <v>44</v>
      </c>
      <c r="T1933" s="76" t="s">
        <v>31</v>
      </c>
    </row>
    <row r="1934" spans="5:20" x14ac:dyDescent="0.3">
      <c r="E1934" s="71" t="s">
        <v>2401</v>
      </c>
      <c r="F1934" s="72" t="s">
        <v>5928</v>
      </c>
      <c r="G1934" s="72" t="s">
        <v>7949</v>
      </c>
      <c r="H1934" s="72" t="s">
        <v>35</v>
      </c>
      <c r="I1934" s="72" t="s">
        <v>8025</v>
      </c>
      <c r="J1934" s="72" t="s">
        <v>8020</v>
      </c>
      <c r="K1934" s="72">
        <v>1977.9</v>
      </c>
      <c r="L1934" s="75">
        <v>45834</v>
      </c>
      <c r="M1934" s="72" t="str">
        <f>TEXT(Table157[[#This Row],[Billing_Date]],"YYYY")</f>
        <v>2025</v>
      </c>
      <c r="N1934" s="72" t="s">
        <v>37</v>
      </c>
      <c r="O1934" s="72">
        <f>IF(Table157[[#This Row],[Payment_Status]]="Paid",1,0)</f>
        <v>0</v>
      </c>
      <c r="P1934" s="72">
        <f>IF(Table157[[#This Row],[Payment_Status]]="Unpaid",1,0)</f>
        <v>0</v>
      </c>
      <c r="Q1934" s="72">
        <f>IF(Table157[[#This Row],[Payment_Status]]="Pending",1,0)</f>
        <v>1</v>
      </c>
      <c r="R1934" s="72" t="s">
        <v>58</v>
      </c>
      <c r="S1934" s="72" t="s">
        <v>30</v>
      </c>
      <c r="T1934" s="76" t="s">
        <v>45</v>
      </c>
    </row>
    <row r="1935" spans="5:20" x14ac:dyDescent="0.3">
      <c r="E1935" s="71" t="s">
        <v>3883</v>
      </c>
      <c r="F1935" s="72" t="s">
        <v>5929</v>
      </c>
      <c r="G1935" s="72" t="s">
        <v>7950</v>
      </c>
      <c r="H1935" s="72" t="s">
        <v>26</v>
      </c>
      <c r="I1935" s="72" t="s">
        <v>8025</v>
      </c>
      <c r="J1935" s="72" t="s">
        <v>8020</v>
      </c>
      <c r="K1935" s="72">
        <v>3471.78</v>
      </c>
      <c r="L1935" s="75">
        <v>45705</v>
      </c>
      <c r="M1935" s="72" t="str">
        <f>TEXT(Table157[[#This Row],[Billing_Date]],"YYYY")</f>
        <v>2025</v>
      </c>
      <c r="N1935" s="72" t="s">
        <v>49</v>
      </c>
      <c r="O1935" s="72">
        <f>IF(Table157[[#This Row],[Payment_Status]]="Paid",1,0)</f>
        <v>0</v>
      </c>
      <c r="P1935" s="72">
        <f>IF(Table157[[#This Row],[Payment_Status]]="Unpaid",1,0)</f>
        <v>1</v>
      </c>
      <c r="Q1935" s="72">
        <f>IF(Table157[[#This Row],[Payment_Status]]="Pending",1,0)</f>
        <v>0</v>
      </c>
      <c r="R1935" s="72" t="s">
        <v>29</v>
      </c>
      <c r="S1935" s="72" t="s">
        <v>44</v>
      </c>
      <c r="T1935" s="76" t="s">
        <v>31</v>
      </c>
    </row>
    <row r="1936" spans="5:20" x14ac:dyDescent="0.3">
      <c r="E1936" s="71" t="s">
        <v>2742</v>
      </c>
      <c r="F1936" s="72" t="s">
        <v>5930</v>
      </c>
      <c r="G1936" s="72" t="s">
        <v>7951</v>
      </c>
      <c r="H1936" s="72" t="s">
        <v>35</v>
      </c>
      <c r="I1936" s="72" t="s">
        <v>8029</v>
      </c>
      <c r="J1936" s="72" t="s">
        <v>8020</v>
      </c>
      <c r="K1936" s="72">
        <v>2585.0300000000002</v>
      </c>
      <c r="L1936" s="75">
        <v>45788</v>
      </c>
      <c r="M1936" s="72" t="str">
        <f>TEXT(Table157[[#This Row],[Billing_Date]],"YYYY")</f>
        <v>2025</v>
      </c>
      <c r="N1936" s="72" t="s">
        <v>49</v>
      </c>
      <c r="O1936" s="72">
        <f>IF(Table157[[#This Row],[Payment_Status]]="Paid",1,0)</f>
        <v>0</v>
      </c>
      <c r="P1936" s="72">
        <f>IF(Table157[[#This Row],[Payment_Status]]="Unpaid",1,0)</f>
        <v>1</v>
      </c>
      <c r="Q1936" s="72">
        <f>IF(Table157[[#This Row],[Payment_Status]]="Pending",1,0)</f>
        <v>0</v>
      </c>
      <c r="R1936" s="72" t="s">
        <v>43</v>
      </c>
      <c r="S1936" s="72" t="s">
        <v>44</v>
      </c>
      <c r="T1936" s="76" t="s">
        <v>31</v>
      </c>
    </row>
    <row r="1937" spans="5:20" x14ac:dyDescent="0.3">
      <c r="E1937" s="71" t="s">
        <v>3887</v>
      </c>
      <c r="F1937" s="72" t="s">
        <v>5931</v>
      </c>
      <c r="G1937" s="72" t="s">
        <v>7952</v>
      </c>
      <c r="H1937" s="72" t="s">
        <v>30</v>
      </c>
      <c r="I1937" s="72" t="s">
        <v>8031</v>
      </c>
      <c r="J1937" s="72" t="s">
        <v>8024</v>
      </c>
      <c r="K1937" s="72">
        <v>3488.9</v>
      </c>
      <c r="L1937" s="75">
        <v>45607</v>
      </c>
      <c r="M1937" s="72" t="str">
        <f>TEXT(Table157[[#This Row],[Billing_Date]],"YYYY")</f>
        <v>2024</v>
      </c>
      <c r="N1937" s="72" t="s">
        <v>37</v>
      </c>
      <c r="O1937" s="72">
        <f>IF(Table157[[#This Row],[Payment_Status]]="Paid",1,0)</f>
        <v>0</v>
      </c>
      <c r="P1937" s="72">
        <f>IF(Table157[[#This Row],[Payment_Status]]="Unpaid",1,0)</f>
        <v>0</v>
      </c>
      <c r="Q1937" s="72">
        <f>IF(Table157[[#This Row],[Payment_Status]]="Pending",1,0)</f>
        <v>1</v>
      </c>
      <c r="R1937" s="72" t="s">
        <v>29</v>
      </c>
      <c r="S1937" s="72" t="s">
        <v>30</v>
      </c>
      <c r="T1937" s="76" t="s">
        <v>51</v>
      </c>
    </row>
    <row r="1938" spans="5:20" x14ac:dyDescent="0.3">
      <c r="E1938" s="71" t="s">
        <v>3889</v>
      </c>
      <c r="F1938" s="72" t="s">
        <v>5932</v>
      </c>
      <c r="G1938" s="72" t="s">
        <v>7953</v>
      </c>
      <c r="H1938" s="72" t="s">
        <v>30</v>
      </c>
      <c r="I1938" s="72" t="s">
        <v>8030</v>
      </c>
      <c r="J1938" s="72" t="s">
        <v>8023</v>
      </c>
      <c r="K1938" s="72">
        <v>2730.64</v>
      </c>
      <c r="L1938" s="75">
        <v>45523</v>
      </c>
      <c r="M1938" s="72" t="str">
        <f>TEXT(Table157[[#This Row],[Billing_Date]],"YYYY")</f>
        <v>2024</v>
      </c>
      <c r="N1938" s="72" t="s">
        <v>49</v>
      </c>
      <c r="O1938" s="72">
        <f>IF(Table157[[#This Row],[Payment_Status]]="Paid",1,0)</f>
        <v>0</v>
      </c>
      <c r="P1938" s="72">
        <f>IF(Table157[[#This Row],[Payment_Status]]="Unpaid",1,0)</f>
        <v>1</v>
      </c>
      <c r="Q1938" s="72">
        <f>IF(Table157[[#This Row],[Payment_Status]]="Pending",1,0)</f>
        <v>0</v>
      </c>
      <c r="R1938" s="72" t="s">
        <v>58</v>
      </c>
      <c r="S1938" s="72" t="s">
        <v>30</v>
      </c>
      <c r="T1938" s="76" t="s">
        <v>85</v>
      </c>
    </row>
    <row r="1939" spans="5:20" x14ac:dyDescent="0.3">
      <c r="E1939" s="71" t="s">
        <v>3891</v>
      </c>
      <c r="F1939" s="72" t="s">
        <v>5933</v>
      </c>
      <c r="G1939" s="72" t="s">
        <v>7954</v>
      </c>
      <c r="H1939" s="72" t="s">
        <v>26</v>
      </c>
      <c r="I1939" s="72" t="s">
        <v>8028</v>
      </c>
      <c r="J1939" s="72" t="s">
        <v>8022</v>
      </c>
      <c r="K1939" s="72">
        <v>137.77000000000001</v>
      </c>
      <c r="L1939" s="75">
        <v>45820</v>
      </c>
      <c r="M1939" s="72" t="str">
        <f>TEXT(Table157[[#This Row],[Billing_Date]],"YYYY")</f>
        <v>2025</v>
      </c>
      <c r="N1939" s="72" t="s">
        <v>49</v>
      </c>
      <c r="O1939" s="72">
        <f>IF(Table157[[#This Row],[Payment_Status]]="Paid",1,0)</f>
        <v>0</v>
      </c>
      <c r="P1939" s="72">
        <f>IF(Table157[[#This Row],[Payment_Status]]="Unpaid",1,0)</f>
        <v>1</v>
      </c>
      <c r="Q1939" s="72">
        <f>IF(Table157[[#This Row],[Payment_Status]]="Pending",1,0)</f>
        <v>0</v>
      </c>
      <c r="R1939" s="72" t="s">
        <v>43</v>
      </c>
      <c r="S1939" s="72" t="s">
        <v>39</v>
      </c>
      <c r="T1939" s="76" t="s">
        <v>51</v>
      </c>
    </row>
    <row r="1940" spans="5:20" x14ac:dyDescent="0.3">
      <c r="E1940" s="71" t="s">
        <v>3893</v>
      </c>
      <c r="F1940" s="72" t="s">
        <v>5934</v>
      </c>
      <c r="G1940" s="72" t="s">
        <v>7955</v>
      </c>
      <c r="H1940" s="72" t="s">
        <v>26</v>
      </c>
      <c r="I1940" s="72" t="s">
        <v>8031</v>
      </c>
      <c r="J1940" s="72" t="s">
        <v>8024</v>
      </c>
      <c r="K1940" s="72">
        <v>1330.37</v>
      </c>
      <c r="L1940" s="75">
        <v>45829</v>
      </c>
      <c r="M1940" s="72" t="str">
        <f>TEXT(Table157[[#This Row],[Billing_Date]],"YYYY")</f>
        <v>2025</v>
      </c>
      <c r="N1940" s="72" t="s">
        <v>28</v>
      </c>
      <c r="O1940" s="72">
        <f>IF(Table157[[#This Row],[Payment_Status]]="Paid",1,0)</f>
        <v>1</v>
      </c>
      <c r="P1940" s="72">
        <f>IF(Table157[[#This Row],[Payment_Status]]="Unpaid",1,0)</f>
        <v>0</v>
      </c>
      <c r="Q1940" s="72">
        <f>IF(Table157[[#This Row],[Payment_Status]]="Pending",1,0)</f>
        <v>0</v>
      </c>
      <c r="R1940" s="72" t="s">
        <v>43</v>
      </c>
      <c r="S1940" s="72" t="s">
        <v>30</v>
      </c>
      <c r="T1940" s="76" t="s">
        <v>45</v>
      </c>
    </row>
    <row r="1941" spans="5:20" x14ac:dyDescent="0.3">
      <c r="E1941" s="71" t="s">
        <v>3711</v>
      </c>
      <c r="F1941" s="72" t="s">
        <v>5935</v>
      </c>
      <c r="G1941" s="72" t="s">
        <v>7956</v>
      </c>
      <c r="H1941" s="72" t="s">
        <v>26</v>
      </c>
      <c r="I1941" s="72" t="s">
        <v>8030</v>
      </c>
      <c r="J1941" s="72" t="s">
        <v>8023</v>
      </c>
      <c r="K1941" s="72">
        <v>1140.47</v>
      </c>
      <c r="L1941" s="75">
        <v>45797</v>
      </c>
      <c r="M1941" s="72" t="str">
        <f>TEXT(Table157[[#This Row],[Billing_Date]],"YYYY")</f>
        <v>2025</v>
      </c>
      <c r="N1941" s="72" t="s">
        <v>28</v>
      </c>
      <c r="O1941" s="72">
        <f>IF(Table157[[#This Row],[Payment_Status]]="Paid",1,0)</f>
        <v>1</v>
      </c>
      <c r="P1941" s="72">
        <f>IF(Table157[[#This Row],[Payment_Status]]="Unpaid",1,0)</f>
        <v>0</v>
      </c>
      <c r="Q1941" s="72">
        <f>IF(Table157[[#This Row],[Payment_Status]]="Pending",1,0)</f>
        <v>0</v>
      </c>
      <c r="R1941" s="72" t="s">
        <v>29</v>
      </c>
      <c r="S1941" s="72" t="s">
        <v>39</v>
      </c>
      <c r="T1941" s="76" t="s">
        <v>85</v>
      </c>
    </row>
    <row r="1942" spans="5:20" x14ac:dyDescent="0.3">
      <c r="E1942" s="71" t="s">
        <v>3897</v>
      </c>
      <c r="F1942" s="72" t="s">
        <v>5936</v>
      </c>
      <c r="G1942" s="72" t="s">
        <v>7957</v>
      </c>
      <c r="H1942" s="72" t="s">
        <v>30</v>
      </c>
      <c r="I1942" s="72" t="s">
        <v>8030</v>
      </c>
      <c r="J1942" s="72" t="s">
        <v>8023</v>
      </c>
      <c r="K1942" s="72">
        <v>861.44</v>
      </c>
      <c r="L1942" s="75">
        <v>45804</v>
      </c>
      <c r="M1942" s="72" t="str">
        <f>TEXT(Table157[[#This Row],[Billing_Date]],"YYYY")</f>
        <v>2025</v>
      </c>
      <c r="N1942" s="72" t="s">
        <v>28</v>
      </c>
      <c r="O1942" s="72">
        <f>IF(Table157[[#This Row],[Payment_Status]]="Paid",1,0)</f>
        <v>1</v>
      </c>
      <c r="P1942" s="72">
        <f>IF(Table157[[#This Row],[Payment_Status]]="Unpaid",1,0)</f>
        <v>0</v>
      </c>
      <c r="Q1942" s="72">
        <f>IF(Table157[[#This Row],[Payment_Status]]="Pending",1,0)</f>
        <v>0</v>
      </c>
      <c r="R1942" s="72" t="s">
        <v>50</v>
      </c>
      <c r="S1942" s="72" t="s">
        <v>44</v>
      </c>
      <c r="T1942" s="76" t="s">
        <v>45</v>
      </c>
    </row>
    <row r="1943" spans="5:20" x14ac:dyDescent="0.3">
      <c r="E1943" s="71" t="s">
        <v>3899</v>
      </c>
      <c r="F1943" s="72" t="s">
        <v>5937</v>
      </c>
      <c r="G1943" s="72" t="s">
        <v>7958</v>
      </c>
      <c r="H1943" s="72" t="s">
        <v>35</v>
      </c>
      <c r="I1943" s="72" t="s">
        <v>8028</v>
      </c>
      <c r="J1943" s="72" t="s">
        <v>8022</v>
      </c>
      <c r="K1943" s="72">
        <v>103.08</v>
      </c>
      <c r="L1943" s="75">
        <v>45791</v>
      </c>
      <c r="M1943" s="72" t="str">
        <f>TEXT(Table157[[#This Row],[Billing_Date]],"YYYY")</f>
        <v>2025</v>
      </c>
      <c r="N1943" s="72" t="s">
        <v>37</v>
      </c>
      <c r="O1943" s="72">
        <f>IF(Table157[[#This Row],[Payment_Status]]="Paid",1,0)</f>
        <v>0</v>
      </c>
      <c r="P1943" s="72">
        <f>IF(Table157[[#This Row],[Payment_Status]]="Unpaid",1,0)</f>
        <v>0</v>
      </c>
      <c r="Q1943" s="72">
        <f>IF(Table157[[#This Row],[Payment_Status]]="Pending",1,0)</f>
        <v>1</v>
      </c>
      <c r="R1943" s="72" t="s">
        <v>58</v>
      </c>
      <c r="S1943" s="72" t="s">
        <v>39</v>
      </c>
      <c r="T1943" s="76" t="s">
        <v>45</v>
      </c>
    </row>
    <row r="1944" spans="5:20" x14ac:dyDescent="0.3">
      <c r="E1944" s="71" t="s">
        <v>3901</v>
      </c>
      <c r="F1944" s="72" t="s">
        <v>5938</v>
      </c>
      <c r="G1944" s="72" t="s">
        <v>7959</v>
      </c>
      <c r="H1944" s="72" t="s">
        <v>26</v>
      </c>
      <c r="I1944" s="72" t="s">
        <v>8028</v>
      </c>
      <c r="J1944" s="72" t="s">
        <v>8022</v>
      </c>
      <c r="K1944" s="72">
        <v>897.01</v>
      </c>
      <c r="L1944" s="75">
        <v>45709</v>
      </c>
      <c r="M1944" s="72" t="str">
        <f>TEXT(Table157[[#This Row],[Billing_Date]],"YYYY")</f>
        <v>2025</v>
      </c>
      <c r="N1944" s="72" t="s">
        <v>37</v>
      </c>
      <c r="O1944" s="72">
        <f>IF(Table157[[#This Row],[Payment_Status]]="Paid",1,0)</f>
        <v>0</v>
      </c>
      <c r="P1944" s="72">
        <f>IF(Table157[[#This Row],[Payment_Status]]="Unpaid",1,0)</f>
        <v>0</v>
      </c>
      <c r="Q1944" s="72">
        <f>IF(Table157[[#This Row],[Payment_Status]]="Pending",1,0)</f>
        <v>1</v>
      </c>
      <c r="R1944" s="72" t="s">
        <v>29</v>
      </c>
      <c r="S1944" s="72" t="s">
        <v>39</v>
      </c>
      <c r="T1944" s="76" t="s">
        <v>51</v>
      </c>
    </row>
    <row r="1945" spans="5:20" x14ac:dyDescent="0.3">
      <c r="E1945" s="71" t="s">
        <v>3903</v>
      </c>
      <c r="F1945" s="72" t="s">
        <v>5939</v>
      </c>
      <c r="G1945" s="72" t="s">
        <v>7960</v>
      </c>
      <c r="H1945" s="72" t="s">
        <v>30</v>
      </c>
      <c r="I1945" s="72" t="s">
        <v>8028</v>
      </c>
      <c r="J1945" s="72" t="s">
        <v>8022</v>
      </c>
      <c r="K1945" s="72">
        <v>2540.13</v>
      </c>
      <c r="L1945" s="75">
        <v>45802</v>
      </c>
      <c r="M1945" s="72" t="str">
        <f>TEXT(Table157[[#This Row],[Billing_Date]],"YYYY")</f>
        <v>2025</v>
      </c>
      <c r="N1945" s="72" t="s">
        <v>28</v>
      </c>
      <c r="O1945" s="72">
        <f>IF(Table157[[#This Row],[Payment_Status]]="Paid",1,0)</f>
        <v>1</v>
      </c>
      <c r="P1945" s="72">
        <f>IF(Table157[[#This Row],[Payment_Status]]="Unpaid",1,0)</f>
        <v>0</v>
      </c>
      <c r="Q1945" s="72">
        <f>IF(Table157[[#This Row],[Payment_Status]]="Pending",1,0)</f>
        <v>0</v>
      </c>
      <c r="R1945" s="72" t="s">
        <v>43</v>
      </c>
      <c r="S1945" s="72" t="s">
        <v>30</v>
      </c>
      <c r="T1945" s="76" t="s">
        <v>85</v>
      </c>
    </row>
    <row r="1946" spans="5:20" x14ac:dyDescent="0.3">
      <c r="E1946" s="71" t="s">
        <v>3905</v>
      </c>
      <c r="F1946" s="72" t="s">
        <v>5940</v>
      </c>
      <c r="G1946" s="72" t="s">
        <v>7961</v>
      </c>
      <c r="H1946" s="72" t="s">
        <v>26</v>
      </c>
      <c r="I1946" s="72" t="s">
        <v>8031</v>
      </c>
      <c r="J1946" s="72" t="s">
        <v>8024</v>
      </c>
      <c r="K1946" s="72">
        <v>1308.99</v>
      </c>
      <c r="L1946" s="75">
        <v>45852</v>
      </c>
      <c r="M1946" s="72" t="str">
        <f>TEXT(Table157[[#This Row],[Billing_Date]],"YYYY")</f>
        <v>2025</v>
      </c>
      <c r="N1946" s="72" t="s">
        <v>28</v>
      </c>
      <c r="O1946" s="72">
        <f>IF(Table157[[#This Row],[Payment_Status]]="Paid",1,0)</f>
        <v>1</v>
      </c>
      <c r="P1946" s="72">
        <f>IF(Table157[[#This Row],[Payment_Status]]="Unpaid",1,0)</f>
        <v>0</v>
      </c>
      <c r="Q1946" s="72">
        <f>IF(Table157[[#This Row],[Payment_Status]]="Pending",1,0)</f>
        <v>0</v>
      </c>
      <c r="R1946" s="72" t="s">
        <v>29</v>
      </c>
      <c r="S1946" s="72" t="s">
        <v>44</v>
      </c>
      <c r="T1946" s="76" t="s">
        <v>31</v>
      </c>
    </row>
    <row r="1947" spans="5:20" x14ac:dyDescent="0.3">
      <c r="E1947" s="71" t="s">
        <v>3907</v>
      </c>
      <c r="F1947" s="72" t="s">
        <v>5941</v>
      </c>
      <c r="G1947" s="72" t="s">
        <v>7962</v>
      </c>
      <c r="H1947" s="72" t="s">
        <v>35</v>
      </c>
      <c r="I1947" s="72" t="s">
        <v>8026</v>
      </c>
      <c r="J1947" s="72" t="s">
        <v>8021</v>
      </c>
      <c r="K1947" s="72">
        <v>835.88</v>
      </c>
      <c r="L1947" s="75">
        <v>45814</v>
      </c>
      <c r="M1947" s="72" t="str">
        <f>TEXT(Table157[[#This Row],[Billing_Date]],"YYYY")</f>
        <v>2025</v>
      </c>
      <c r="N1947" s="72" t="s">
        <v>49</v>
      </c>
      <c r="O1947" s="72">
        <f>IF(Table157[[#This Row],[Payment_Status]]="Paid",1,0)</f>
        <v>0</v>
      </c>
      <c r="P1947" s="72">
        <f>IF(Table157[[#This Row],[Payment_Status]]="Unpaid",1,0)</f>
        <v>1</v>
      </c>
      <c r="Q1947" s="72">
        <f>IF(Table157[[#This Row],[Payment_Status]]="Pending",1,0)</f>
        <v>0</v>
      </c>
      <c r="R1947" s="72" t="s">
        <v>50</v>
      </c>
      <c r="S1947" s="72" t="s">
        <v>39</v>
      </c>
      <c r="T1947" s="76" t="s">
        <v>85</v>
      </c>
    </row>
    <row r="1948" spans="5:20" x14ac:dyDescent="0.3">
      <c r="E1948" s="71" t="s">
        <v>3909</v>
      </c>
      <c r="F1948" s="72" t="s">
        <v>5942</v>
      </c>
      <c r="G1948" s="72" t="s">
        <v>7963</v>
      </c>
      <c r="H1948" s="72" t="s">
        <v>26</v>
      </c>
      <c r="I1948" s="72" t="s">
        <v>8027</v>
      </c>
      <c r="J1948" s="72" t="s">
        <v>8022</v>
      </c>
      <c r="K1948" s="72">
        <v>293.54000000000002</v>
      </c>
      <c r="L1948" s="75">
        <v>45713</v>
      </c>
      <c r="M1948" s="72" t="str">
        <f>TEXT(Table157[[#This Row],[Billing_Date]],"YYYY")</f>
        <v>2025</v>
      </c>
      <c r="N1948" s="72" t="s">
        <v>37</v>
      </c>
      <c r="O1948" s="72">
        <f>IF(Table157[[#This Row],[Payment_Status]]="Paid",1,0)</f>
        <v>0</v>
      </c>
      <c r="P1948" s="72">
        <f>IF(Table157[[#This Row],[Payment_Status]]="Unpaid",1,0)</f>
        <v>0</v>
      </c>
      <c r="Q1948" s="72">
        <f>IF(Table157[[#This Row],[Payment_Status]]="Pending",1,0)</f>
        <v>1</v>
      </c>
      <c r="R1948" s="72" t="s">
        <v>29</v>
      </c>
      <c r="S1948" s="72" t="s">
        <v>39</v>
      </c>
      <c r="T1948" s="76" t="s">
        <v>31</v>
      </c>
    </row>
    <row r="1949" spans="5:20" x14ac:dyDescent="0.3">
      <c r="E1949" s="71" t="s">
        <v>3911</v>
      </c>
      <c r="F1949" s="72" t="s">
        <v>5943</v>
      </c>
      <c r="G1949" s="72" t="s">
        <v>7964</v>
      </c>
      <c r="H1949" s="72" t="s">
        <v>30</v>
      </c>
      <c r="I1949" s="72" t="s">
        <v>8026</v>
      </c>
      <c r="J1949" s="72" t="s">
        <v>8021</v>
      </c>
      <c r="K1949" s="72">
        <v>1615.01</v>
      </c>
      <c r="L1949" s="75">
        <v>45603</v>
      </c>
      <c r="M1949" s="72" t="str">
        <f>TEXT(Table157[[#This Row],[Billing_Date]],"YYYY")</f>
        <v>2024</v>
      </c>
      <c r="N1949" s="72" t="s">
        <v>49</v>
      </c>
      <c r="O1949" s="72">
        <f>IF(Table157[[#This Row],[Payment_Status]]="Paid",1,0)</f>
        <v>0</v>
      </c>
      <c r="P1949" s="72">
        <f>IF(Table157[[#This Row],[Payment_Status]]="Unpaid",1,0)</f>
        <v>1</v>
      </c>
      <c r="Q1949" s="72">
        <f>IF(Table157[[#This Row],[Payment_Status]]="Pending",1,0)</f>
        <v>0</v>
      </c>
      <c r="R1949" s="72" t="s">
        <v>50</v>
      </c>
      <c r="S1949" s="72" t="s">
        <v>39</v>
      </c>
      <c r="T1949" s="76" t="s">
        <v>63</v>
      </c>
    </row>
    <row r="1950" spans="5:20" x14ac:dyDescent="0.3">
      <c r="E1950" s="71" t="s">
        <v>3913</v>
      </c>
      <c r="F1950" s="72" t="s">
        <v>5944</v>
      </c>
      <c r="G1950" s="72" t="s">
        <v>7965</v>
      </c>
      <c r="H1950" s="72" t="s">
        <v>30</v>
      </c>
      <c r="I1950" s="72" t="s">
        <v>8031</v>
      </c>
      <c r="J1950" s="72" t="s">
        <v>8024</v>
      </c>
      <c r="K1950" s="72">
        <v>2159.2199999999998</v>
      </c>
      <c r="L1950" s="75">
        <v>45549</v>
      </c>
      <c r="M1950" s="72" t="str">
        <f>TEXT(Table157[[#This Row],[Billing_Date]],"YYYY")</f>
        <v>2024</v>
      </c>
      <c r="N1950" s="72" t="s">
        <v>28</v>
      </c>
      <c r="O1950" s="72">
        <f>IF(Table157[[#This Row],[Payment_Status]]="Paid",1,0)</f>
        <v>1</v>
      </c>
      <c r="P1950" s="72">
        <f>IF(Table157[[#This Row],[Payment_Status]]="Unpaid",1,0)</f>
        <v>0</v>
      </c>
      <c r="Q1950" s="72">
        <f>IF(Table157[[#This Row],[Payment_Status]]="Pending",1,0)</f>
        <v>0</v>
      </c>
      <c r="R1950" s="72" t="s">
        <v>38</v>
      </c>
      <c r="S1950" s="72" t="s">
        <v>30</v>
      </c>
      <c r="T1950" s="76" t="s">
        <v>31</v>
      </c>
    </row>
    <row r="1951" spans="5:20" x14ac:dyDescent="0.3">
      <c r="E1951" s="71" t="s">
        <v>3915</v>
      </c>
      <c r="F1951" s="72" t="s">
        <v>5945</v>
      </c>
      <c r="G1951" s="72" t="s">
        <v>7966</v>
      </c>
      <c r="H1951" s="72" t="s">
        <v>26</v>
      </c>
      <c r="I1951" s="72" t="s">
        <v>8026</v>
      </c>
      <c r="J1951" s="72" t="s">
        <v>8021</v>
      </c>
      <c r="K1951" s="72">
        <v>3391.39</v>
      </c>
      <c r="L1951" s="75">
        <v>45792</v>
      </c>
      <c r="M1951" s="72" t="str">
        <f>TEXT(Table157[[#This Row],[Billing_Date]],"YYYY")</f>
        <v>2025</v>
      </c>
      <c r="N1951" s="72" t="s">
        <v>28</v>
      </c>
      <c r="O1951" s="72">
        <f>IF(Table157[[#This Row],[Payment_Status]]="Paid",1,0)</f>
        <v>1</v>
      </c>
      <c r="P1951" s="72">
        <f>IF(Table157[[#This Row],[Payment_Status]]="Unpaid",1,0)</f>
        <v>0</v>
      </c>
      <c r="Q1951" s="72">
        <f>IF(Table157[[#This Row],[Payment_Status]]="Pending",1,0)</f>
        <v>0</v>
      </c>
      <c r="R1951" s="72" t="s">
        <v>43</v>
      </c>
      <c r="S1951" s="72" t="s">
        <v>39</v>
      </c>
      <c r="T1951" s="76" t="s">
        <v>31</v>
      </c>
    </row>
    <row r="1952" spans="5:20" x14ac:dyDescent="0.3">
      <c r="E1952" s="71" t="s">
        <v>3917</v>
      </c>
      <c r="F1952" s="72" t="s">
        <v>5946</v>
      </c>
      <c r="G1952" s="72" t="s">
        <v>7967</v>
      </c>
      <c r="H1952" s="72" t="s">
        <v>26</v>
      </c>
      <c r="I1952" s="72" t="s">
        <v>8025</v>
      </c>
      <c r="J1952" s="72" t="s">
        <v>8020</v>
      </c>
      <c r="K1952" s="72">
        <v>2057.4899999999998</v>
      </c>
      <c r="L1952" s="75">
        <v>45844</v>
      </c>
      <c r="M1952" s="72" t="str">
        <f>TEXT(Table157[[#This Row],[Billing_Date]],"YYYY")</f>
        <v>2025</v>
      </c>
      <c r="N1952" s="72" t="s">
        <v>37</v>
      </c>
      <c r="O1952" s="72">
        <f>IF(Table157[[#This Row],[Payment_Status]]="Paid",1,0)</f>
        <v>0</v>
      </c>
      <c r="P1952" s="72">
        <f>IF(Table157[[#This Row],[Payment_Status]]="Unpaid",1,0)</f>
        <v>0</v>
      </c>
      <c r="Q1952" s="72">
        <f>IF(Table157[[#This Row],[Payment_Status]]="Pending",1,0)</f>
        <v>1</v>
      </c>
      <c r="R1952" s="72" t="s">
        <v>50</v>
      </c>
      <c r="S1952" s="72" t="s">
        <v>44</v>
      </c>
      <c r="T1952" s="76" t="s">
        <v>85</v>
      </c>
    </row>
    <row r="1953" spans="5:20" x14ac:dyDescent="0.3">
      <c r="E1953" s="71" t="s">
        <v>118</v>
      </c>
      <c r="F1953" s="72" t="s">
        <v>5947</v>
      </c>
      <c r="G1953" s="72" t="s">
        <v>7968</v>
      </c>
      <c r="H1953" s="72" t="s">
        <v>26</v>
      </c>
      <c r="I1953" s="72" t="s">
        <v>8026</v>
      </c>
      <c r="J1953" s="72" t="s">
        <v>8021</v>
      </c>
      <c r="K1953" s="72">
        <v>1555.02</v>
      </c>
      <c r="L1953" s="75">
        <v>45814</v>
      </c>
      <c r="M1953" s="72" t="str">
        <f>TEXT(Table157[[#This Row],[Billing_Date]],"YYYY")</f>
        <v>2025</v>
      </c>
      <c r="N1953" s="72" t="s">
        <v>37</v>
      </c>
      <c r="O1953" s="72">
        <f>IF(Table157[[#This Row],[Payment_Status]]="Paid",1,0)</f>
        <v>0</v>
      </c>
      <c r="P1953" s="72">
        <f>IF(Table157[[#This Row],[Payment_Status]]="Unpaid",1,0)</f>
        <v>0</v>
      </c>
      <c r="Q1953" s="72">
        <f>IF(Table157[[#This Row],[Payment_Status]]="Pending",1,0)</f>
        <v>1</v>
      </c>
      <c r="R1953" s="72" t="s">
        <v>50</v>
      </c>
      <c r="S1953" s="72" t="s">
        <v>30</v>
      </c>
      <c r="T1953" s="76" t="s">
        <v>31</v>
      </c>
    </row>
    <row r="1954" spans="5:20" x14ac:dyDescent="0.3">
      <c r="E1954" s="71" t="s">
        <v>3921</v>
      </c>
      <c r="F1954" s="72" t="s">
        <v>5948</v>
      </c>
      <c r="G1954" s="72" t="s">
        <v>7969</v>
      </c>
      <c r="H1954" s="72" t="s">
        <v>35</v>
      </c>
      <c r="I1954" s="72" t="s">
        <v>8027</v>
      </c>
      <c r="J1954" s="72" t="s">
        <v>8022</v>
      </c>
      <c r="K1954" s="72">
        <v>1570.69</v>
      </c>
      <c r="L1954" s="75">
        <v>45849</v>
      </c>
      <c r="M1954" s="72" t="str">
        <f>TEXT(Table157[[#This Row],[Billing_Date]],"YYYY")</f>
        <v>2025</v>
      </c>
      <c r="N1954" s="72" t="s">
        <v>37</v>
      </c>
      <c r="O1954" s="72">
        <f>IF(Table157[[#This Row],[Payment_Status]]="Paid",1,0)</f>
        <v>0</v>
      </c>
      <c r="P1954" s="72">
        <f>IF(Table157[[#This Row],[Payment_Status]]="Unpaid",1,0)</f>
        <v>0</v>
      </c>
      <c r="Q1954" s="72">
        <f>IF(Table157[[#This Row],[Payment_Status]]="Pending",1,0)</f>
        <v>1</v>
      </c>
      <c r="R1954" s="72" t="s">
        <v>58</v>
      </c>
      <c r="S1954" s="72" t="s">
        <v>44</v>
      </c>
      <c r="T1954" s="76" t="s">
        <v>85</v>
      </c>
    </row>
    <row r="1955" spans="5:20" x14ac:dyDescent="0.3">
      <c r="E1955" s="71" t="s">
        <v>3923</v>
      </c>
      <c r="F1955" s="72" t="s">
        <v>5949</v>
      </c>
      <c r="G1955" s="72" t="s">
        <v>7970</v>
      </c>
      <c r="H1955" s="72" t="s">
        <v>30</v>
      </c>
      <c r="I1955" s="72" t="s">
        <v>8031</v>
      </c>
      <c r="J1955" s="72" t="s">
        <v>8024</v>
      </c>
      <c r="K1955" s="72">
        <v>2464.4</v>
      </c>
      <c r="L1955" s="75">
        <v>45785</v>
      </c>
      <c r="M1955" s="72" t="str">
        <f>TEXT(Table157[[#This Row],[Billing_Date]],"YYYY")</f>
        <v>2025</v>
      </c>
      <c r="N1955" s="72" t="s">
        <v>37</v>
      </c>
      <c r="O1955" s="72">
        <f>IF(Table157[[#This Row],[Payment_Status]]="Paid",1,0)</f>
        <v>0</v>
      </c>
      <c r="P1955" s="72">
        <f>IF(Table157[[#This Row],[Payment_Status]]="Unpaid",1,0)</f>
        <v>0</v>
      </c>
      <c r="Q1955" s="72">
        <f>IF(Table157[[#This Row],[Payment_Status]]="Pending",1,0)</f>
        <v>1</v>
      </c>
      <c r="R1955" s="72" t="s">
        <v>58</v>
      </c>
      <c r="S1955" s="72" t="s">
        <v>39</v>
      </c>
      <c r="T1955" s="76" t="s">
        <v>45</v>
      </c>
    </row>
    <row r="1956" spans="5:20" x14ac:dyDescent="0.3">
      <c r="E1956" s="71" t="s">
        <v>236</v>
      </c>
      <c r="F1956" s="72" t="s">
        <v>5950</v>
      </c>
      <c r="G1956" s="72" t="s">
        <v>7971</v>
      </c>
      <c r="H1956" s="72" t="s">
        <v>26</v>
      </c>
      <c r="I1956" s="72" t="s">
        <v>8028</v>
      </c>
      <c r="J1956" s="72" t="s">
        <v>8022</v>
      </c>
      <c r="K1956" s="72">
        <v>536.29</v>
      </c>
      <c r="L1956" s="75">
        <v>45779</v>
      </c>
      <c r="M1956" s="72" t="str">
        <f>TEXT(Table157[[#This Row],[Billing_Date]],"YYYY")</f>
        <v>2025</v>
      </c>
      <c r="N1956" s="72" t="s">
        <v>49</v>
      </c>
      <c r="O1956" s="72">
        <f>IF(Table157[[#This Row],[Payment_Status]]="Paid",1,0)</f>
        <v>0</v>
      </c>
      <c r="P1956" s="72">
        <f>IF(Table157[[#This Row],[Payment_Status]]="Unpaid",1,0)</f>
        <v>1</v>
      </c>
      <c r="Q1956" s="72">
        <f>IF(Table157[[#This Row],[Payment_Status]]="Pending",1,0)</f>
        <v>0</v>
      </c>
      <c r="R1956" s="72" t="s">
        <v>29</v>
      </c>
      <c r="S1956" s="72" t="s">
        <v>39</v>
      </c>
      <c r="T1956" s="76" t="s">
        <v>45</v>
      </c>
    </row>
    <row r="1957" spans="5:20" x14ac:dyDescent="0.3">
      <c r="E1957" s="71" t="s">
        <v>3927</v>
      </c>
      <c r="F1957" s="72" t="s">
        <v>5951</v>
      </c>
      <c r="G1957" s="72" t="s">
        <v>7972</v>
      </c>
      <c r="H1957" s="72" t="s">
        <v>26</v>
      </c>
      <c r="I1957" s="72" t="s">
        <v>8029</v>
      </c>
      <c r="J1957" s="72" t="s">
        <v>8020</v>
      </c>
      <c r="K1957" s="72">
        <v>840.89</v>
      </c>
      <c r="L1957" s="75">
        <v>45734</v>
      </c>
      <c r="M1957" s="72" t="str">
        <f>TEXT(Table157[[#This Row],[Billing_Date]],"YYYY")</f>
        <v>2025</v>
      </c>
      <c r="N1957" s="72" t="s">
        <v>28</v>
      </c>
      <c r="O1957" s="72">
        <f>IF(Table157[[#This Row],[Payment_Status]]="Paid",1,0)</f>
        <v>1</v>
      </c>
      <c r="P1957" s="72">
        <f>IF(Table157[[#This Row],[Payment_Status]]="Unpaid",1,0)</f>
        <v>0</v>
      </c>
      <c r="Q1957" s="72">
        <f>IF(Table157[[#This Row],[Payment_Status]]="Pending",1,0)</f>
        <v>0</v>
      </c>
      <c r="R1957" s="72" t="s">
        <v>58</v>
      </c>
      <c r="S1957" s="72" t="s">
        <v>30</v>
      </c>
      <c r="T1957" s="76" t="s">
        <v>31</v>
      </c>
    </row>
    <row r="1958" spans="5:20" x14ac:dyDescent="0.3">
      <c r="E1958" s="71" t="s">
        <v>3929</v>
      </c>
      <c r="F1958" s="72" t="s">
        <v>5952</v>
      </c>
      <c r="G1958" s="72" t="s">
        <v>7973</v>
      </c>
      <c r="H1958" s="72" t="s">
        <v>35</v>
      </c>
      <c r="I1958" s="72" t="s">
        <v>8027</v>
      </c>
      <c r="J1958" s="72" t="s">
        <v>8022</v>
      </c>
      <c r="K1958" s="72">
        <v>997.5</v>
      </c>
      <c r="L1958" s="75">
        <v>45692</v>
      </c>
      <c r="M1958" s="72" t="str">
        <f>TEXT(Table157[[#This Row],[Billing_Date]],"YYYY")</f>
        <v>2025</v>
      </c>
      <c r="N1958" s="72" t="s">
        <v>37</v>
      </c>
      <c r="O1958" s="72">
        <f>IF(Table157[[#This Row],[Payment_Status]]="Paid",1,0)</f>
        <v>0</v>
      </c>
      <c r="P1958" s="72">
        <f>IF(Table157[[#This Row],[Payment_Status]]="Unpaid",1,0)</f>
        <v>0</v>
      </c>
      <c r="Q1958" s="72">
        <f>IF(Table157[[#This Row],[Payment_Status]]="Pending",1,0)</f>
        <v>1</v>
      </c>
      <c r="R1958" s="72" t="s">
        <v>43</v>
      </c>
      <c r="S1958" s="72" t="s">
        <v>30</v>
      </c>
      <c r="T1958" s="76" t="s">
        <v>63</v>
      </c>
    </row>
    <row r="1959" spans="5:20" x14ac:dyDescent="0.3">
      <c r="E1959" s="71" t="s">
        <v>1246</v>
      </c>
      <c r="F1959" s="72" t="s">
        <v>5953</v>
      </c>
      <c r="G1959" s="72" t="s">
        <v>7974</v>
      </c>
      <c r="H1959" s="72" t="s">
        <v>35</v>
      </c>
      <c r="I1959" s="72" t="s">
        <v>8027</v>
      </c>
      <c r="J1959" s="72" t="s">
        <v>8022</v>
      </c>
      <c r="K1959" s="72">
        <v>1151.17</v>
      </c>
      <c r="L1959" s="75">
        <v>45765</v>
      </c>
      <c r="M1959" s="72" t="str">
        <f>TEXT(Table157[[#This Row],[Billing_Date]],"YYYY")</f>
        <v>2025</v>
      </c>
      <c r="N1959" s="72" t="s">
        <v>37</v>
      </c>
      <c r="O1959" s="72">
        <f>IF(Table157[[#This Row],[Payment_Status]]="Paid",1,0)</f>
        <v>0</v>
      </c>
      <c r="P1959" s="72">
        <f>IF(Table157[[#This Row],[Payment_Status]]="Unpaid",1,0)</f>
        <v>0</v>
      </c>
      <c r="Q1959" s="72">
        <f>IF(Table157[[#This Row],[Payment_Status]]="Pending",1,0)</f>
        <v>1</v>
      </c>
      <c r="R1959" s="72" t="s">
        <v>38</v>
      </c>
      <c r="S1959" s="72" t="s">
        <v>44</v>
      </c>
      <c r="T1959" s="76" t="s">
        <v>63</v>
      </c>
    </row>
    <row r="1960" spans="5:20" x14ac:dyDescent="0.3">
      <c r="E1960" s="71" t="s">
        <v>3933</v>
      </c>
      <c r="F1960" s="72" t="s">
        <v>5954</v>
      </c>
      <c r="G1960" s="72" t="s">
        <v>7975</v>
      </c>
      <c r="H1960" s="72" t="s">
        <v>26</v>
      </c>
      <c r="I1960" s="72" t="s">
        <v>8027</v>
      </c>
      <c r="J1960" s="72" t="s">
        <v>8022</v>
      </c>
      <c r="K1960" s="72">
        <v>2972.94</v>
      </c>
      <c r="L1960" s="75">
        <v>45772</v>
      </c>
      <c r="M1960" s="72" t="str">
        <f>TEXT(Table157[[#This Row],[Billing_Date]],"YYYY")</f>
        <v>2025</v>
      </c>
      <c r="N1960" s="72" t="s">
        <v>28</v>
      </c>
      <c r="O1960" s="72">
        <f>IF(Table157[[#This Row],[Payment_Status]]="Paid",1,0)</f>
        <v>1</v>
      </c>
      <c r="P1960" s="72">
        <f>IF(Table157[[#This Row],[Payment_Status]]="Unpaid",1,0)</f>
        <v>0</v>
      </c>
      <c r="Q1960" s="72">
        <f>IF(Table157[[#This Row],[Payment_Status]]="Pending",1,0)</f>
        <v>0</v>
      </c>
      <c r="R1960" s="72" t="s">
        <v>38</v>
      </c>
      <c r="S1960" s="72" t="s">
        <v>39</v>
      </c>
      <c r="T1960" s="76" t="s">
        <v>45</v>
      </c>
    </row>
    <row r="1961" spans="5:20" x14ac:dyDescent="0.3">
      <c r="E1961" s="71" t="s">
        <v>2159</v>
      </c>
      <c r="F1961" s="72" t="s">
        <v>5955</v>
      </c>
      <c r="G1961" s="72" t="s">
        <v>7976</v>
      </c>
      <c r="H1961" s="72" t="s">
        <v>35</v>
      </c>
      <c r="I1961" s="72" t="s">
        <v>8030</v>
      </c>
      <c r="J1961" s="72" t="s">
        <v>8023</v>
      </c>
      <c r="K1961" s="72">
        <v>698</v>
      </c>
      <c r="L1961" s="75">
        <v>45592</v>
      </c>
      <c r="M1961" s="72" t="str">
        <f>TEXT(Table157[[#This Row],[Billing_Date]],"YYYY")</f>
        <v>2024</v>
      </c>
      <c r="N1961" s="72" t="s">
        <v>49</v>
      </c>
      <c r="O1961" s="72">
        <f>IF(Table157[[#This Row],[Payment_Status]]="Paid",1,0)</f>
        <v>0</v>
      </c>
      <c r="P1961" s="72">
        <f>IF(Table157[[#This Row],[Payment_Status]]="Unpaid",1,0)</f>
        <v>1</v>
      </c>
      <c r="Q1961" s="72">
        <f>IF(Table157[[#This Row],[Payment_Status]]="Pending",1,0)</f>
        <v>0</v>
      </c>
      <c r="R1961" s="72" t="s">
        <v>50</v>
      </c>
      <c r="S1961" s="72" t="s">
        <v>30</v>
      </c>
      <c r="T1961" s="76" t="s">
        <v>85</v>
      </c>
    </row>
    <row r="1962" spans="5:20" x14ac:dyDescent="0.3">
      <c r="E1962" s="71" t="s">
        <v>3937</v>
      </c>
      <c r="F1962" s="72" t="s">
        <v>5956</v>
      </c>
      <c r="G1962" s="72" t="s">
        <v>7977</v>
      </c>
      <c r="H1962" s="72" t="s">
        <v>35</v>
      </c>
      <c r="I1962" s="72" t="s">
        <v>8025</v>
      </c>
      <c r="J1962" s="72" t="s">
        <v>8020</v>
      </c>
      <c r="K1962" s="72">
        <v>1178.42</v>
      </c>
      <c r="L1962" s="75">
        <v>45801</v>
      </c>
      <c r="M1962" s="72" t="str">
        <f>TEXT(Table157[[#This Row],[Billing_Date]],"YYYY")</f>
        <v>2025</v>
      </c>
      <c r="N1962" s="72" t="s">
        <v>49</v>
      </c>
      <c r="O1962" s="72">
        <f>IF(Table157[[#This Row],[Payment_Status]]="Paid",1,0)</f>
        <v>0</v>
      </c>
      <c r="P1962" s="72">
        <f>IF(Table157[[#This Row],[Payment_Status]]="Unpaid",1,0)</f>
        <v>1</v>
      </c>
      <c r="Q1962" s="72">
        <f>IF(Table157[[#This Row],[Payment_Status]]="Pending",1,0)</f>
        <v>0</v>
      </c>
      <c r="R1962" s="72" t="s">
        <v>38</v>
      </c>
      <c r="S1962" s="72" t="s">
        <v>39</v>
      </c>
      <c r="T1962" s="76" t="s">
        <v>85</v>
      </c>
    </row>
    <row r="1963" spans="5:20" x14ac:dyDescent="0.3">
      <c r="E1963" s="71" t="s">
        <v>3939</v>
      </c>
      <c r="F1963" s="72" t="s">
        <v>5957</v>
      </c>
      <c r="G1963" s="72" t="s">
        <v>7978</v>
      </c>
      <c r="H1963" s="72" t="s">
        <v>26</v>
      </c>
      <c r="I1963" s="72" t="s">
        <v>8028</v>
      </c>
      <c r="J1963" s="72" t="s">
        <v>8022</v>
      </c>
      <c r="K1963" s="72">
        <v>2152.64</v>
      </c>
      <c r="L1963" s="75">
        <v>45856</v>
      </c>
      <c r="M1963" s="72" t="str">
        <f>TEXT(Table157[[#This Row],[Billing_Date]],"YYYY")</f>
        <v>2025</v>
      </c>
      <c r="N1963" s="72" t="s">
        <v>37</v>
      </c>
      <c r="O1963" s="72">
        <f>IF(Table157[[#This Row],[Payment_Status]]="Paid",1,0)</f>
        <v>0</v>
      </c>
      <c r="P1963" s="72">
        <f>IF(Table157[[#This Row],[Payment_Status]]="Unpaid",1,0)</f>
        <v>0</v>
      </c>
      <c r="Q1963" s="72">
        <f>IF(Table157[[#This Row],[Payment_Status]]="Pending",1,0)</f>
        <v>1</v>
      </c>
      <c r="R1963" s="72" t="s">
        <v>29</v>
      </c>
      <c r="S1963" s="72" t="s">
        <v>30</v>
      </c>
      <c r="T1963" s="76" t="s">
        <v>51</v>
      </c>
    </row>
    <row r="1964" spans="5:20" x14ac:dyDescent="0.3">
      <c r="E1964" s="71" t="s">
        <v>3941</v>
      </c>
      <c r="F1964" s="72" t="s">
        <v>5958</v>
      </c>
      <c r="G1964" s="72" t="s">
        <v>7979</v>
      </c>
      <c r="H1964" s="72" t="s">
        <v>26</v>
      </c>
      <c r="I1964" s="72" t="s">
        <v>8028</v>
      </c>
      <c r="J1964" s="72" t="s">
        <v>8022</v>
      </c>
      <c r="K1964" s="72">
        <v>1930.79</v>
      </c>
      <c r="L1964" s="75">
        <v>45766</v>
      </c>
      <c r="M1964" s="72" t="str">
        <f>TEXT(Table157[[#This Row],[Billing_Date]],"YYYY")</f>
        <v>2025</v>
      </c>
      <c r="N1964" s="72" t="s">
        <v>37</v>
      </c>
      <c r="O1964" s="72">
        <f>IF(Table157[[#This Row],[Payment_Status]]="Paid",1,0)</f>
        <v>0</v>
      </c>
      <c r="P1964" s="72">
        <f>IF(Table157[[#This Row],[Payment_Status]]="Unpaid",1,0)</f>
        <v>0</v>
      </c>
      <c r="Q1964" s="72">
        <f>IF(Table157[[#This Row],[Payment_Status]]="Pending",1,0)</f>
        <v>1</v>
      </c>
      <c r="R1964" s="72" t="s">
        <v>38</v>
      </c>
      <c r="S1964" s="72" t="s">
        <v>39</v>
      </c>
      <c r="T1964" s="76" t="s">
        <v>45</v>
      </c>
    </row>
    <row r="1965" spans="5:20" x14ac:dyDescent="0.3">
      <c r="E1965" s="71" t="s">
        <v>3943</v>
      </c>
      <c r="F1965" s="72" t="s">
        <v>5959</v>
      </c>
      <c r="G1965" s="72" t="s">
        <v>7980</v>
      </c>
      <c r="H1965" s="72" t="s">
        <v>35</v>
      </c>
      <c r="I1965" s="72" t="s">
        <v>8027</v>
      </c>
      <c r="J1965" s="72" t="s">
        <v>8022</v>
      </c>
      <c r="K1965" s="72">
        <v>1372.47</v>
      </c>
      <c r="L1965" s="75">
        <v>45822</v>
      </c>
      <c r="M1965" s="72" t="str">
        <f>TEXT(Table157[[#This Row],[Billing_Date]],"YYYY")</f>
        <v>2025</v>
      </c>
      <c r="N1965" s="72" t="s">
        <v>49</v>
      </c>
      <c r="O1965" s="72">
        <f>IF(Table157[[#This Row],[Payment_Status]]="Paid",1,0)</f>
        <v>0</v>
      </c>
      <c r="P1965" s="72">
        <f>IF(Table157[[#This Row],[Payment_Status]]="Unpaid",1,0)</f>
        <v>1</v>
      </c>
      <c r="Q1965" s="72">
        <f>IF(Table157[[#This Row],[Payment_Status]]="Pending",1,0)</f>
        <v>0</v>
      </c>
      <c r="R1965" s="72" t="s">
        <v>43</v>
      </c>
      <c r="S1965" s="72" t="s">
        <v>44</v>
      </c>
      <c r="T1965" s="76" t="s">
        <v>63</v>
      </c>
    </row>
    <row r="1966" spans="5:20" x14ac:dyDescent="0.3">
      <c r="E1966" s="71" t="s">
        <v>3945</v>
      </c>
      <c r="F1966" s="72" t="s">
        <v>5960</v>
      </c>
      <c r="G1966" s="72" t="s">
        <v>7981</v>
      </c>
      <c r="H1966" s="72" t="s">
        <v>26</v>
      </c>
      <c r="I1966" s="72" t="s">
        <v>8031</v>
      </c>
      <c r="J1966" s="72" t="s">
        <v>8024</v>
      </c>
      <c r="K1966" s="72">
        <v>2097.17</v>
      </c>
      <c r="L1966" s="75">
        <v>45855</v>
      </c>
      <c r="M1966" s="72" t="str">
        <f>TEXT(Table157[[#This Row],[Billing_Date]],"YYYY")</f>
        <v>2025</v>
      </c>
      <c r="N1966" s="72" t="s">
        <v>49</v>
      </c>
      <c r="O1966" s="72">
        <f>IF(Table157[[#This Row],[Payment_Status]]="Paid",1,0)</f>
        <v>0</v>
      </c>
      <c r="P1966" s="72">
        <f>IF(Table157[[#This Row],[Payment_Status]]="Unpaid",1,0)</f>
        <v>1</v>
      </c>
      <c r="Q1966" s="72">
        <f>IF(Table157[[#This Row],[Payment_Status]]="Pending",1,0)</f>
        <v>0</v>
      </c>
      <c r="R1966" s="72" t="s">
        <v>50</v>
      </c>
      <c r="S1966" s="72" t="s">
        <v>44</v>
      </c>
      <c r="T1966" s="76" t="s">
        <v>63</v>
      </c>
    </row>
    <row r="1967" spans="5:20" x14ac:dyDescent="0.3">
      <c r="E1967" s="71" t="s">
        <v>3947</v>
      </c>
      <c r="F1967" s="72" t="s">
        <v>5961</v>
      </c>
      <c r="G1967" s="72" t="s">
        <v>7982</v>
      </c>
      <c r="H1967" s="72" t="s">
        <v>30</v>
      </c>
      <c r="I1967" s="72" t="s">
        <v>8030</v>
      </c>
      <c r="J1967" s="72" t="s">
        <v>8023</v>
      </c>
      <c r="K1967" s="72">
        <v>68.510000000000005</v>
      </c>
      <c r="L1967" s="75">
        <v>45686</v>
      </c>
      <c r="M1967" s="72" t="str">
        <f>TEXT(Table157[[#This Row],[Billing_Date]],"YYYY")</f>
        <v>2025</v>
      </c>
      <c r="N1967" s="72" t="s">
        <v>49</v>
      </c>
      <c r="O1967" s="72">
        <f>IF(Table157[[#This Row],[Payment_Status]]="Paid",1,0)</f>
        <v>0</v>
      </c>
      <c r="P1967" s="72">
        <f>IF(Table157[[#This Row],[Payment_Status]]="Unpaid",1,0)</f>
        <v>1</v>
      </c>
      <c r="Q1967" s="72">
        <f>IF(Table157[[#This Row],[Payment_Status]]="Pending",1,0)</f>
        <v>0</v>
      </c>
      <c r="R1967" s="72" t="s">
        <v>50</v>
      </c>
      <c r="S1967" s="72" t="s">
        <v>39</v>
      </c>
      <c r="T1967" s="76" t="s">
        <v>85</v>
      </c>
    </row>
    <row r="1968" spans="5:20" x14ac:dyDescent="0.3">
      <c r="E1968" s="71" t="s">
        <v>3341</v>
      </c>
      <c r="F1968" s="72" t="s">
        <v>5962</v>
      </c>
      <c r="G1968" s="72" t="s">
        <v>7983</v>
      </c>
      <c r="H1968" s="72" t="s">
        <v>35</v>
      </c>
      <c r="I1968" s="72" t="s">
        <v>8031</v>
      </c>
      <c r="J1968" s="72" t="s">
        <v>8024</v>
      </c>
      <c r="K1968" s="72">
        <v>1123.8599999999999</v>
      </c>
      <c r="L1968" s="75">
        <v>45778</v>
      </c>
      <c r="M1968" s="72" t="str">
        <f>TEXT(Table157[[#This Row],[Billing_Date]],"YYYY")</f>
        <v>2025</v>
      </c>
      <c r="N1968" s="72" t="s">
        <v>49</v>
      </c>
      <c r="O1968" s="72">
        <f>IF(Table157[[#This Row],[Payment_Status]]="Paid",1,0)</f>
        <v>0</v>
      </c>
      <c r="P1968" s="72">
        <f>IF(Table157[[#This Row],[Payment_Status]]="Unpaid",1,0)</f>
        <v>1</v>
      </c>
      <c r="Q1968" s="72">
        <f>IF(Table157[[#This Row],[Payment_Status]]="Pending",1,0)</f>
        <v>0</v>
      </c>
      <c r="R1968" s="72" t="s">
        <v>38</v>
      </c>
      <c r="S1968" s="72" t="s">
        <v>30</v>
      </c>
      <c r="T1968" s="76" t="s">
        <v>85</v>
      </c>
    </row>
    <row r="1969" spans="5:20" x14ac:dyDescent="0.3">
      <c r="E1969" s="71" t="s">
        <v>3951</v>
      </c>
      <c r="F1969" s="72" t="s">
        <v>5963</v>
      </c>
      <c r="G1969" s="72" t="s">
        <v>7984</v>
      </c>
      <c r="H1969" s="72" t="s">
        <v>30</v>
      </c>
      <c r="I1969" s="72" t="s">
        <v>8030</v>
      </c>
      <c r="J1969" s="72" t="s">
        <v>8023</v>
      </c>
      <c r="K1969" s="72">
        <v>436.32</v>
      </c>
      <c r="L1969" s="75">
        <v>45613</v>
      </c>
      <c r="M1969" s="72" t="str">
        <f>TEXT(Table157[[#This Row],[Billing_Date]],"YYYY")</f>
        <v>2024</v>
      </c>
      <c r="N1969" s="72" t="s">
        <v>49</v>
      </c>
      <c r="O1969" s="72">
        <f>IF(Table157[[#This Row],[Payment_Status]]="Paid",1,0)</f>
        <v>0</v>
      </c>
      <c r="P1969" s="72">
        <f>IF(Table157[[#This Row],[Payment_Status]]="Unpaid",1,0)</f>
        <v>1</v>
      </c>
      <c r="Q1969" s="72">
        <f>IF(Table157[[#This Row],[Payment_Status]]="Pending",1,0)</f>
        <v>0</v>
      </c>
      <c r="R1969" s="72" t="s">
        <v>43</v>
      </c>
      <c r="S1969" s="72" t="s">
        <v>30</v>
      </c>
      <c r="T1969" s="76" t="s">
        <v>85</v>
      </c>
    </row>
    <row r="1970" spans="5:20" x14ac:dyDescent="0.3">
      <c r="E1970" s="71" t="s">
        <v>3953</v>
      </c>
      <c r="F1970" s="72" t="s">
        <v>5964</v>
      </c>
      <c r="G1970" s="72" t="s">
        <v>7985</v>
      </c>
      <c r="H1970" s="72" t="s">
        <v>35</v>
      </c>
      <c r="I1970" s="72" t="s">
        <v>8028</v>
      </c>
      <c r="J1970" s="72" t="s">
        <v>8022</v>
      </c>
      <c r="K1970" s="72">
        <v>1585.88</v>
      </c>
      <c r="L1970" s="75">
        <v>45809</v>
      </c>
      <c r="M1970" s="72" t="str">
        <f>TEXT(Table157[[#This Row],[Billing_Date]],"YYYY")</f>
        <v>2025</v>
      </c>
      <c r="N1970" s="72" t="s">
        <v>28</v>
      </c>
      <c r="O1970" s="72">
        <f>IF(Table157[[#This Row],[Payment_Status]]="Paid",1,0)</f>
        <v>1</v>
      </c>
      <c r="P1970" s="72">
        <f>IF(Table157[[#This Row],[Payment_Status]]="Unpaid",1,0)</f>
        <v>0</v>
      </c>
      <c r="Q1970" s="72">
        <f>IF(Table157[[#This Row],[Payment_Status]]="Pending",1,0)</f>
        <v>0</v>
      </c>
      <c r="R1970" s="72" t="s">
        <v>58</v>
      </c>
      <c r="S1970" s="72" t="s">
        <v>30</v>
      </c>
      <c r="T1970" s="76" t="s">
        <v>63</v>
      </c>
    </row>
    <row r="1971" spans="5:20" x14ac:dyDescent="0.3">
      <c r="E1971" s="71" t="s">
        <v>3955</v>
      </c>
      <c r="F1971" s="72" t="s">
        <v>5965</v>
      </c>
      <c r="G1971" s="72" t="s">
        <v>7986</v>
      </c>
      <c r="H1971" s="72" t="s">
        <v>35</v>
      </c>
      <c r="I1971" s="72" t="s">
        <v>8025</v>
      </c>
      <c r="J1971" s="72" t="s">
        <v>8020</v>
      </c>
      <c r="K1971" s="72">
        <v>249.33</v>
      </c>
      <c r="L1971" s="75">
        <v>45847</v>
      </c>
      <c r="M1971" s="72" t="str">
        <f>TEXT(Table157[[#This Row],[Billing_Date]],"YYYY")</f>
        <v>2025</v>
      </c>
      <c r="N1971" s="72" t="s">
        <v>28</v>
      </c>
      <c r="O1971" s="72">
        <f>IF(Table157[[#This Row],[Payment_Status]]="Paid",1,0)</f>
        <v>1</v>
      </c>
      <c r="P1971" s="72">
        <f>IF(Table157[[#This Row],[Payment_Status]]="Unpaid",1,0)</f>
        <v>0</v>
      </c>
      <c r="Q1971" s="72">
        <f>IF(Table157[[#This Row],[Payment_Status]]="Pending",1,0)</f>
        <v>0</v>
      </c>
      <c r="R1971" s="72" t="s">
        <v>50</v>
      </c>
      <c r="S1971" s="72" t="s">
        <v>44</v>
      </c>
      <c r="T1971" s="76" t="s">
        <v>85</v>
      </c>
    </row>
    <row r="1972" spans="5:20" x14ac:dyDescent="0.3">
      <c r="E1972" s="71" t="s">
        <v>3957</v>
      </c>
      <c r="F1972" s="72" t="s">
        <v>5966</v>
      </c>
      <c r="G1972" s="72" t="s">
        <v>7987</v>
      </c>
      <c r="H1972" s="72" t="s">
        <v>30</v>
      </c>
      <c r="I1972" s="72" t="s">
        <v>8026</v>
      </c>
      <c r="J1972" s="72" t="s">
        <v>8021</v>
      </c>
      <c r="K1972" s="72">
        <v>2335.88</v>
      </c>
      <c r="L1972" s="75">
        <v>45827</v>
      </c>
      <c r="M1972" s="72" t="str">
        <f>TEXT(Table157[[#This Row],[Billing_Date]],"YYYY")</f>
        <v>2025</v>
      </c>
      <c r="N1972" s="72" t="s">
        <v>49</v>
      </c>
      <c r="O1972" s="72">
        <f>IF(Table157[[#This Row],[Payment_Status]]="Paid",1,0)</f>
        <v>0</v>
      </c>
      <c r="P1972" s="72">
        <f>IF(Table157[[#This Row],[Payment_Status]]="Unpaid",1,0)</f>
        <v>1</v>
      </c>
      <c r="Q1972" s="72">
        <f>IF(Table157[[#This Row],[Payment_Status]]="Pending",1,0)</f>
        <v>0</v>
      </c>
      <c r="R1972" s="72" t="s">
        <v>43</v>
      </c>
      <c r="S1972" s="72" t="s">
        <v>39</v>
      </c>
      <c r="T1972" s="76" t="s">
        <v>63</v>
      </c>
    </row>
    <row r="1973" spans="5:20" x14ac:dyDescent="0.3">
      <c r="E1973" s="71" t="s">
        <v>3959</v>
      </c>
      <c r="F1973" s="72" t="s">
        <v>5967</v>
      </c>
      <c r="G1973" s="72" t="s">
        <v>7988</v>
      </c>
      <c r="H1973" s="72" t="s">
        <v>26</v>
      </c>
      <c r="I1973" s="72" t="s">
        <v>8026</v>
      </c>
      <c r="J1973" s="72" t="s">
        <v>8021</v>
      </c>
      <c r="K1973" s="72">
        <v>185.78</v>
      </c>
      <c r="L1973" s="75">
        <v>45852</v>
      </c>
      <c r="M1973" s="72" t="str">
        <f>TEXT(Table157[[#This Row],[Billing_Date]],"YYYY")</f>
        <v>2025</v>
      </c>
      <c r="N1973" s="72" t="s">
        <v>37</v>
      </c>
      <c r="O1973" s="72">
        <f>IF(Table157[[#This Row],[Payment_Status]]="Paid",1,0)</f>
        <v>0</v>
      </c>
      <c r="P1973" s="72">
        <f>IF(Table157[[#This Row],[Payment_Status]]="Unpaid",1,0)</f>
        <v>0</v>
      </c>
      <c r="Q1973" s="72">
        <f>IF(Table157[[#This Row],[Payment_Status]]="Pending",1,0)</f>
        <v>1</v>
      </c>
      <c r="R1973" s="72" t="s">
        <v>43</v>
      </c>
      <c r="S1973" s="72" t="s">
        <v>39</v>
      </c>
      <c r="T1973" s="76" t="s">
        <v>45</v>
      </c>
    </row>
    <row r="1974" spans="5:20" x14ac:dyDescent="0.3">
      <c r="E1974" s="71" t="s">
        <v>3961</v>
      </c>
      <c r="F1974" s="72" t="s">
        <v>5968</v>
      </c>
      <c r="G1974" s="72" t="s">
        <v>7989</v>
      </c>
      <c r="H1974" s="72" t="s">
        <v>35</v>
      </c>
      <c r="I1974" s="72" t="s">
        <v>8027</v>
      </c>
      <c r="J1974" s="72" t="s">
        <v>8022</v>
      </c>
      <c r="K1974" s="72">
        <v>667.32</v>
      </c>
      <c r="L1974" s="75">
        <v>45715</v>
      </c>
      <c r="M1974" s="72" t="str">
        <f>TEXT(Table157[[#This Row],[Billing_Date]],"YYYY")</f>
        <v>2025</v>
      </c>
      <c r="N1974" s="72" t="s">
        <v>37</v>
      </c>
      <c r="O1974" s="72">
        <f>IF(Table157[[#This Row],[Payment_Status]]="Paid",1,0)</f>
        <v>0</v>
      </c>
      <c r="P1974" s="72">
        <f>IF(Table157[[#This Row],[Payment_Status]]="Unpaid",1,0)</f>
        <v>0</v>
      </c>
      <c r="Q1974" s="72">
        <f>IF(Table157[[#This Row],[Payment_Status]]="Pending",1,0)</f>
        <v>1</v>
      </c>
      <c r="R1974" s="72" t="s">
        <v>43</v>
      </c>
      <c r="S1974" s="72" t="s">
        <v>30</v>
      </c>
      <c r="T1974" s="76" t="s">
        <v>85</v>
      </c>
    </row>
    <row r="1975" spans="5:20" x14ac:dyDescent="0.3">
      <c r="E1975" s="71" t="s">
        <v>3963</v>
      </c>
      <c r="F1975" s="72" t="s">
        <v>5969</v>
      </c>
      <c r="G1975" s="72" t="s">
        <v>7990</v>
      </c>
      <c r="H1975" s="72" t="s">
        <v>26</v>
      </c>
      <c r="I1975" s="72" t="s">
        <v>8031</v>
      </c>
      <c r="J1975" s="72" t="s">
        <v>8024</v>
      </c>
      <c r="K1975" s="72">
        <v>2102.48</v>
      </c>
      <c r="L1975" s="75">
        <v>45809</v>
      </c>
      <c r="M1975" s="72" t="str">
        <f>TEXT(Table157[[#This Row],[Billing_Date]],"YYYY")</f>
        <v>2025</v>
      </c>
      <c r="N1975" s="72" t="s">
        <v>49</v>
      </c>
      <c r="O1975" s="72">
        <f>IF(Table157[[#This Row],[Payment_Status]]="Paid",1,0)</f>
        <v>0</v>
      </c>
      <c r="P1975" s="72">
        <f>IF(Table157[[#This Row],[Payment_Status]]="Unpaid",1,0)</f>
        <v>1</v>
      </c>
      <c r="Q1975" s="72">
        <f>IF(Table157[[#This Row],[Payment_Status]]="Pending",1,0)</f>
        <v>0</v>
      </c>
      <c r="R1975" s="72" t="s">
        <v>50</v>
      </c>
      <c r="S1975" s="72" t="s">
        <v>30</v>
      </c>
      <c r="T1975" s="76" t="s">
        <v>63</v>
      </c>
    </row>
    <row r="1976" spans="5:20" x14ac:dyDescent="0.3">
      <c r="E1976" s="71" t="s">
        <v>3965</v>
      </c>
      <c r="F1976" s="72" t="s">
        <v>5970</v>
      </c>
      <c r="G1976" s="72" t="s">
        <v>7991</v>
      </c>
      <c r="H1976" s="72" t="s">
        <v>26</v>
      </c>
      <c r="I1976" s="72" t="s">
        <v>8025</v>
      </c>
      <c r="J1976" s="72" t="s">
        <v>8020</v>
      </c>
      <c r="K1976" s="72">
        <v>110.03</v>
      </c>
      <c r="L1976" s="75">
        <v>45664</v>
      </c>
      <c r="M1976" s="72" t="str">
        <f>TEXT(Table157[[#This Row],[Billing_Date]],"YYYY")</f>
        <v>2025</v>
      </c>
      <c r="N1976" s="72" t="s">
        <v>49</v>
      </c>
      <c r="O1976" s="72">
        <f>IF(Table157[[#This Row],[Payment_Status]]="Paid",1,0)</f>
        <v>0</v>
      </c>
      <c r="P1976" s="72">
        <f>IF(Table157[[#This Row],[Payment_Status]]="Unpaid",1,0)</f>
        <v>1</v>
      </c>
      <c r="Q1976" s="72">
        <f>IF(Table157[[#This Row],[Payment_Status]]="Pending",1,0)</f>
        <v>0</v>
      </c>
      <c r="R1976" s="72" t="s">
        <v>43</v>
      </c>
      <c r="S1976" s="72" t="s">
        <v>44</v>
      </c>
      <c r="T1976" s="76" t="s">
        <v>51</v>
      </c>
    </row>
    <row r="1977" spans="5:20" x14ac:dyDescent="0.3">
      <c r="E1977" s="71" t="s">
        <v>3967</v>
      </c>
      <c r="F1977" s="72" t="s">
        <v>5971</v>
      </c>
      <c r="G1977" s="72" t="s">
        <v>7992</v>
      </c>
      <c r="H1977" s="72" t="s">
        <v>35</v>
      </c>
      <c r="I1977" s="72" t="s">
        <v>8030</v>
      </c>
      <c r="J1977" s="72" t="s">
        <v>8023</v>
      </c>
      <c r="K1977" s="72">
        <v>672.31</v>
      </c>
      <c r="L1977" s="75">
        <v>45726</v>
      </c>
      <c r="M1977" s="72" t="str">
        <f>TEXT(Table157[[#This Row],[Billing_Date]],"YYYY")</f>
        <v>2025</v>
      </c>
      <c r="N1977" s="72" t="s">
        <v>37</v>
      </c>
      <c r="O1977" s="72">
        <f>IF(Table157[[#This Row],[Payment_Status]]="Paid",1,0)</f>
        <v>0</v>
      </c>
      <c r="P1977" s="72">
        <f>IF(Table157[[#This Row],[Payment_Status]]="Unpaid",1,0)</f>
        <v>0</v>
      </c>
      <c r="Q1977" s="72">
        <f>IF(Table157[[#This Row],[Payment_Status]]="Pending",1,0)</f>
        <v>1</v>
      </c>
      <c r="R1977" s="72" t="s">
        <v>38</v>
      </c>
      <c r="S1977" s="72" t="s">
        <v>30</v>
      </c>
      <c r="T1977" s="76" t="s">
        <v>85</v>
      </c>
    </row>
    <row r="1978" spans="5:20" x14ac:dyDescent="0.3">
      <c r="E1978" s="71" t="s">
        <v>3969</v>
      </c>
      <c r="F1978" s="72" t="s">
        <v>5972</v>
      </c>
      <c r="G1978" s="72" t="s">
        <v>7993</v>
      </c>
      <c r="H1978" s="72" t="s">
        <v>35</v>
      </c>
      <c r="I1978" s="72" t="s">
        <v>8027</v>
      </c>
      <c r="J1978" s="72" t="s">
        <v>8022</v>
      </c>
      <c r="K1978" s="72">
        <v>386.88</v>
      </c>
      <c r="L1978" s="75">
        <v>45786</v>
      </c>
      <c r="M1978" s="72" t="str">
        <f>TEXT(Table157[[#This Row],[Billing_Date]],"YYYY")</f>
        <v>2025</v>
      </c>
      <c r="N1978" s="72" t="s">
        <v>28</v>
      </c>
      <c r="O1978" s="72">
        <f>IF(Table157[[#This Row],[Payment_Status]]="Paid",1,0)</f>
        <v>1</v>
      </c>
      <c r="P1978" s="72">
        <f>IF(Table157[[#This Row],[Payment_Status]]="Unpaid",1,0)</f>
        <v>0</v>
      </c>
      <c r="Q1978" s="72">
        <f>IF(Table157[[#This Row],[Payment_Status]]="Pending",1,0)</f>
        <v>0</v>
      </c>
      <c r="R1978" s="72" t="s">
        <v>50</v>
      </c>
      <c r="S1978" s="72" t="s">
        <v>44</v>
      </c>
      <c r="T1978" s="76" t="s">
        <v>45</v>
      </c>
    </row>
    <row r="1979" spans="5:20" x14ac:dyDescent="0.3">
      <c r="E1979" s="71" t="s">
        <v>3895</v>
      </c>
      <c r="F1979" s="72" t="s">
        <v>5973</v>
      </c>
      <c r="G1979" s="72" t="s">
        <v>7994</v>
      </c>
      <c r="H1979" s="72" t="s">
        <v>35</v>
      </c>
      <c r="I1979" s="72" t="s">
        <v>8029</v>
      </c>
      <c r="J1979" s="72" t="s">
        <v>8020</v>
      </c>
      <c r="K1979" s="72">
        <v>1862.72</v>
      </c>
      <c r="L1979" s="75">
        <v>45683</v>
      </c>
      <c r="M1979" s="72" t="str">
        <f>TEXT(Table157[[#This Row],[Billing_Date]],"YYYY")</f>
        <v>2025</v>
      </c>
      <c r="N1979" s="72" t="s">
        <v>49</v>
      </c>
      <c r="O1979" s="72">
        <f>IF(Table157[[#This Row],[Payment_Status]]="Paid",1,0)</f>
        <v>0</v>
      </c>
      <c r="P1979" s="72">
        <f>IF(Table157[[#This Row],[Payment_Status]]="Unpaid",1,0)</f>
        <v>1</v>
      </c>
      <c r="Q1979" s="72">
        <f>IF(Table157[[#This Row],[Payment_Status]]="Pending",1,0)</f>
        <v>0</v>
      </c>
      <c r="R1979" s="72" t="s">
        <v>50</v>
      </c>
      <c r="S1979" s="72" t="s">
        <v>44</v>
      </c>
      <c r="T1979" s="76" t="s">
        <v>45</v>
      </c>
    </row>
    <row r="1980" spans="5:20" x14ac:dyDescent="0.3">
      <c r="E1980" s="71" t="s">
        <v>3973</v>
      </c>
      <c r="F1980" s="72" t="s">
        <v>5974</v>
      </c>
      <c r="G1980" s="72" t="s">
        <v>7995</v>
      </c>
      <c r="H1980" s="72" t="s">
        <v>35</v>
      </c>
      <c r="I1980" s="72" t="s">
        <v>8029</v>
      </c>
      <c r="J1980" s="72" t="s">
        <v>8020</v>
      </c>
      <c r="K1980" s="72">
        <v>1790.82</v>
      </c>
      <c r="L1980" s="75">
        <v>45713</v>
      </c>
      <c r="M1980" s="72" t="str">
        <f>TEXT(Table157[[#This Row],[Billing_Date]],"YYYY")</f>
        <v>2025</v>
      </c>
      <c r="N1980" s="72" t="s">
        <v>37</v>
      </c>
      <c r="O1980" s="72">
        <f>IF(Table157[[#This Row],[Payment_Status]]="Paid",1,0)</f>
        <v>0</v>
      </c>
      <c r="P1980" s="72">
        <f>IF(Table157[[#This Row],[Payment_Status]]="Unpaid",1,0)</f>
        <v>0</v>
      </c>
      <c r="Q1980" s="72">
        <f>IF(Table157[[#This Row],[Payment_Status]]="Pending",1,0)</f>
        <v>1</v>
      </c>
      <c r="R1980" s="72" t="s">
        <v>38</v>
      </c>
      <c r="S1980" s="72" t="s">
        <v>30</v>
      </c>
      <c r="T1980" s="76" t="s">
        <v>85</v>
      </c>
    </row>
    <row r="1981" spans="5:20" x14ac:dyDescent="0.3">
      <c r="E1981" s="71" t="s">
        <v>3975</v>
      </c>
      <c r="F1981" s="72" t="s">
        <v>5975</v>
      </c>
      <c r="G1981" s="72" t="s">
        <v>7996</v>
      </c>
      <c r="H1981" s="72" t="s">
        <v>35</v>
      </c>
      <c r="I1981" s="72" t="s">
        <v>8030</v>
      </c>
      <c r="J1981" s="72" t="s">
        <v>8023</v>
      </c>
      <c r="K1981" s="72">
        <v>384.6</v>
      </c>
      <c r="L1981" s="75">
        <v>45617</v>
      </c>
      <c r="M1981" s="72" t="str">
        <f>TEXT(Table157[[#This Row],[Billing_Date]],"YYYY")</f>
        <v>2024</v>
      </c>
      <c r="N1981" s="72" t="s">
        <v>28</v>
      </c>
      <c r="O1981" s="72">
        <f>IF(Table157[[#This Row],[Payment_Status]]="Paid",1,0)</f>
        <v>1</v>
      </c>
      <c r="P1981" s="72">
        <f>IF(Table157[[#This Row],[Payment_Status]]="Unpaid",1,0)</f>
        <v>0</v>
      </c>
      <c r="Q1981" s="72">
        <f>IF(Table157[[#This Row],[Payment_Status]]="Pending",1,0)</f>
        <v>0</v>
      </c>
      <c r="R1981" s="72" t="s">
        <v>38</v>
      </c>
      <c r="S1981" s="72" t="s">
        <v>44</v>
      </c>
      <c r="T1981" s="76" t="s">
        <v>45</v>
      </c>
    </row>
    <row r="1982" spans="5:20" x14ac:dyDescent="0.3">
      <c r="E1982" s="71" t="s">
        <v>1617</v>
      </c>
      <c r="F1982" s="72" t="s">
        <v>5976</v>
      </c>
      <c r="G1982" s="72" t="s">
        <v>7997</v>
      </c>
      <c r="H1982" s="72" t="s">
        <v>30</v>
      </c>
      <c r="I1982" s="72" t="s">
        <v>8025</v>
      </c>
      <c r="J1982" s="72" t="s">
        <v>8020</v>
      </c>
      <c r="K1982" s="72">
        <v>1901.95</v>
      </c>
      <c r="L1982" s="75">
        <v>45704</v>
      </c>
      <c r="M1982" s="72" t="str">
        <f>TEXT(Table157[[#This Row],[Billing_Date]],"YYYY")</f>
        <v>2025</v>
      </c>
      <c r="N1982" s="72" t="s">
        <v>37</v>
      </c>
      <c r="O1982" s="72">
        <f>IF(Table157[[#This Row],[Payment_Status]]="Paid",1,0)</f>
        <v>0</v>
      </c>
      <c r="P1982" s="72">
        <f>IF(Table157[[#This Row],[Payment_Status]]="Unpaid",1,0)</f>
        <v>0</v>
      </c>
      <c r="Q1982" s="72">
        <f>IF(Table157[[#This Row],[Payment_Status]]="Pending",1,0)</f>
        <v>1</v>
      </c>
      <c r="R1982" s="72" t="s">
        <v>29</v>
      </c>
      <c r="S1982" s="72" t="s">
        <v>39</v>
      </c>
      <c r="T1982" s="76" t="s">
        <v>51</v>
      </c>
    </row>
    <row r="1983" spans="5:20" x14ac:dyDescent="0.3">
      <c r="E1983" s="71" t="s">
        <v>3979</v>
      </c>
      <c r="F1983" s="72" t="s">
        <v>5977</v>
      </c>
      <c r="G1983" s="72" t="s">
        <v>7998</v>
      </c>
      <c r="H1983" s="72" t="s">
        <v>30</v>
      </c>
      <c r="I1983" s="72" t="s">
        <v>8031</v>
      </c>
      <c r="J1983" s="72" t="s">
        <v>8024</v>
      </c>
      <c r="K1983" s="72">
        <v>2048.48</v>
      </c>
      <c r="L1983" s="75">
        <v>45811</v>
      </c>
      <c r="M1983" s="72" t="str">
        <f>TEXT(Table157[[#This Row],[Billing_Date]],"YYYY")</f>
        <v>2025</v>
      </c>
      <c r="N1983" s="72" t="s">
        <v>49</v>
      </c>
      <c r="O1983" s="72">
        <f>IF(Table157[[#This Row],[Payment_Status]]="Paid",1,0)</f>
        <v>0</v>
      </c>
      <c r="P1983" s="72">
        <f>IF(Table157[[#This Row],[Payment_Status]]="Unpaid",1,0)</f>
        <v>1</v>
      </c>
      <c r="Q1983" s="72">
        <f>IF(Table157[[#This Row],[Payment_Status]]="Pending",1,0)</f>
        <v>0</v>
      </c>
      <c r="R1983" s="72" t="s">
        <v>58</v>
      </c>
      <c r="S1983" s="72" t="s">
        <v>44</v>
      </c>
      <c r="T1983" s="76" t="s">
        <v>63</v>
      </c>
    </row>
    <row r="1984" spans="5:20" x14ac:dyDescent="0.3">
      <c r="E1984" s="71" t="s">
        <v>3981</v>
      </c>
      <c r="F1984" s="72" t="s">
        <v>5978</v>
      </c>
      <c r="G1984" s="72" t="s">
        <v>7999</v>
      </c>
      <c r="H1984" s="72" t="s">
        <v>26</v>
      </c>
      <c r="I1984" s="72" t="s">
        <v>8031</v>
      </c>
      <c r="J1984" s="72" t="s">
        <v>8024</v>
      </c>
      <c r="K1984" s="72">
        <v>2002.16</v>
      </c>
      <c r="L1984" s="75">
        <v>45836</v>
      </c>
      <c r="M1984" s="72" t="str">
        <f>TEXT(Table157[[#This Row],[Billing_Date]],"YYYY")</f>
        <v>2025</v>
      </c>
      <c r="N1984" s="72" t="s">
        <v>28</v>
      </c>
      <c r="O1984" s="72">
        <f>IF(Table157[[#This Row],[Payment_Status]]="Paid",1,0)</f>
        <v>1</v>
      </c>
      <c r="P1984" s="72">
        <f>IF(Table157[[#This Row],[Payment_Status]]="Unpaid",1,0)</f>
        <v>0</v>
      </c>
      <c r="Q1984" s="72">
        <f>IF(Table157[[#This Row],[Payment_Status]]="Pending",1,0)</f>
        <v>0</v>
      </c>
      <c r="R1984" s="72" t="s">
        <v>38</v>
      </c>
      <c r="S1984" s="72" t="s">
        <v>39</v>
      </c>
      <c r="T1984" s="76" t="s">
        <v>31</v>
      </c>
    </row>
    <row r="1985" spans="5:20" x14ac:dyDescent="0.3">
      <c r="E1985" s="71" t="s">
        <v>3983</v>
      </c>
      <c r="F1985" s="72" t="s">
        <v>5979</v>
      </c>
      <c r="G1985" s="72" t="s">
        <v>8000</v>
      </c>
      <c r="H1985" s="72" t="s">
        <v>30</v>
      </c>
      <c r="I1985" s="72" t="s">
        <v>8031</v>
      </c>
      <c r="J1985" s="72" t="s">
        <v>8024</v>
      </c>
      <c r="K1985" s="72">
        <v>2558.09</v>
      </c>
      <c r="L1985" s="75">
        <v>45638</v>
      </c>
      <c r="M1985" s="72" t="str">
        <f>TEXT(Table157[[#This Row],[Billing_Date]],"YYYY")</f>
        <v>2024</v>
      </c>
      <c r="N1985" s="72" t="s">
        <v>28</v>
      </c>
      <c r="O1985" s="72">
        <f>IF(Table157[[#This Row],[Payment_Status]]="Paid",1,0)</f>
        <v>1</v>
      </c>
      <c r="P1985" s="72">
        <f>IF(Table157[[#This Row],[Payment_Status]]="Unpaid",1,0)</f>
        <v>0</v>
      </c>
      <c r="Q1985" s="72">
        <f>IF(Table157[[#This Row],[Payment_Status]]="Pending",1,0)</f>
        <v>0</v>
      </c>
      <c r="R1985" s="72" t="s">
        <v>58</v>
      </c>
      <c r="S1985" s="72" t="s">
        <v>39</v>
      </c>
      <c r="T1985" s="76" t="s">
        <v>63</v>
      </c>
    </row>
    <row r="1986" spans="5:20" x14ac:dyDescent="0.3">
      <c r="E1986" s="71" t="s">
        <v>3985</v>
      </c>
      <c r="F1986" s="72" t="s">
        <v>5980</v>
      </c>
      <c r="G1986" s="72" t="s">
        <v>8001</v>
      </c>
      <c r="H1986" s="72" t="s">
        <v>26</v>
      </c>
      <c r="I1986" s="72" t="s">
        <v>8029</v>
      </c>
      <c r="J1986" s="72" t="s">
        <v>8020</v>
      </c>
      <c r="K1986" s="72">
        <v>1866.57</v>
      </c>
      <c r="L1986" s="75">
        <v>45668</v>
      </c>
      <c r="M1986" s="72" t="str">
        <f>TEXT(Table157[[#This Row],[Billing_Date]],"YYYY")</f>
        <v>2025</v>
      </c>
      <c r="N1986" s="72" t="s">
        <v>37</v>
      </c>
      <c r="O1986" s="72">
        <f>IF(Table157[[#This Row],[Payment_Status]]="Paid",1,0)</f>
        <v>0</v>
      </c>
      <c r="P1986" s="72">
        <f>IF(Table157[[#This Row],[Payment_Status]]="Unpaid",1,0)</f>
        <v>0</v>
      </c>
      <c r="Q1986" s="72">
        <f>IF(Table157[[#This Row],[Payment_Status]]="Pending",1,0)</f>
        <v>1</v>
      </c>
      <c r="R1986" s="72" t="s">
        <v>43</v>
      </c>
      <c r="S1986" s="72" t="s">
        <v>39</v>
      </c>
      <c r="T1986" s="76" t="s">
        <v>63</v>
      </c>
    </row>
    <row r="1987" spans="5:20" x14ac:dyDescent="0.3">
      <c r="E1987" s="71" t="s">
        <v>3987</v>
      </c>
      <c r="F1987" s="72" t="s">
        <v>5981</v>
      </c>
      <c r="G1987" s="72" t="s">
        <v>8002</v>
      </c>
      <c r="H1987" s="72" t="s">
        <v>26</v>
      </c>
      <c r="I1987" s="72" t="s">
        <v>8031</v>
      </c>
      <c r="J1987" s="72" t="s">
        <v>8024</v>
      </c>
      <c r="K1987" s="72">
        <v>2054.39</v>
      </c>
      <c r="L1987" s="75">
        <v>45809</v>
      </c>
      <c r="M1987" s="72" t="str">
        <f>TEXT(Table157[[#This Row],[Billing_Date]],"YYYY")</f>
        <v>2025</v>
      </c>
      <c r="N1987" s="72" t="s">
        <v>28</v>
      </c>
      <c r="O1987" s="72">
        <f>IF(Table157[[#This Row],[Payment_Status]]="Paid",1,0)</f>
        <v>1</v>
      </c>
      <c r="P1987" s="72">
        <f>IF(Table157[[#This Row],[Payment_Status]]="Unpaid",1,0)</f>
        <v>0</v>
      </c>
      <c r="Q1987" s="72">
        <f>IF(Table157[[#This Row],[Payment_Status]]="Pending",1,0)</f>
        <v>0</v>
      </c>
      <c r="R1987" s="72" t="s">
        <v>50</v>
      </c>
      <c r="S1987" s="72" t="s">
        <v>39</v>
      </c>
      <c r="T1987" s="76" t="s">
        <v>31</v>
      </c>
    </row>
    <row r="1988" spans="5:20" x14ac:dyDescent="0.3">
      <c r="E1988" s="71" t="s">
        <v>3989</v>
      </c>
      <c r="F1988" s="72" t="s">
        <v>5982</v>
      </c>
      <c r="G1988" s="72" t="s">
        <v>8003</v>
      </c>
      <c r="H1988" s="72" t="s">
        <v>30</v>
      </c>
      <c r="I1988" s="72" t="s">
        <v>8030</v>
      </c>
      <c r="J1988" s="72" t="s">
        <v>8023</v>
      </c>
      <c r="K1988" s="72">
        <v>2244.92</v>
      </c>
      <c r="L1988" s="75">
        <v>45645</v>
      </c>
      <c r="M1988" s="72" t="str">
        <f>TEXT(Table157[[#This Row],[Billing_Date]],"YYYY")</f>
        <v>2024</v>
      </c>
      <c r="N1988" s="72" t="s">
        <v>28</v>
      </c>
      <c r="O1988" s="72">
        <f>IF(Table157[[#This Row],[Payment_Status]]="Paid",1,0)</f>
        <v>1</v>
      </c>
      <c r="P1988" s="72">
        <f>IF(Table157[[#This Row],[Payment_Status]]="Unpaid",1,0)</f>
        <v>0</v>
      </c>
      <c r="Q1988" s="72">
        <f>IF(Table157[[#This Row],[Payment_Status]]="Pending",1,0)</f>
        <v>0</v>
      </c>
      <c r="R1988" s="72" t="s">
        <v>58</v>
      </c>
      <c r="S1988" s="72" t="s">
        <v>30</v>
      </c>
      <c r="T1988" s="76" t="s">
        <v>51</v>
      </c>
    </row>
    <row r="1989" spans="5:20" x14ac:dyDescent="0.3">
      <c r="E1989" s="71" t="s">
        <v>3991</v>
      </c>
      <c r="F1989" s="72" t="s">
        <v>5983</v>
      </c>
      <c r="G1989" s="72" t="s">
        <v>8004</v>
      </c>
      <c r="H1989" s="72" t="s">
        <v>35</v>
      </c>
      <c r="I1989" s="72" t="s">
        <v>8029</v>
      </c>
      <c r="J1989" s="72" t="s">
        <v>8020</v>
      </c>
      <c r="K1989" s="72">
        <v>2246.1999999999998</v>
      </c>
      <c r="L1989" s="75">
        <v>45705</v>
      </c>
      <c r="M1989" s="72" t="str">
        <f>TEXT(Table157[[#This Row],[Billing_Date]],"YYYY")</f>
        <v>2025</v>
      </c>
      <c r="N1989" s="72" t="s">
        <v>49</v>
      </c>
      <c r="O1989" s="72">
        <f>IF(Table157[[#This Row],[Payment_Status]]="Paid",1,0)</f>
        <v>0</v>
      </c>
      <c r="P1989" s="72">
        <f>IF(Table157[[#This Row],[Payment_Status]]="Unpaid",1,0)</f>
        <v>1</v>
      </c>
      <c r="Q1989" s="72">
        <f>IF(Table157[[#This Row],[Payment_Status]]="Pending",1,0)</f>
        <v>0</v>
      </c>
      <c r="R1989" s="72" t="s">
        <v>50</v>
      </c>
      <c r="S1989" s="72" t="s">
        <v>39</v>
      </c>
      <c r="T1989" s="76" t="s">
        <v>63</v>
      </c>
    </row>
    <row r="1990" spans="5:20" x14ac:dyDescent="0.3">
      <c r="E1990" s="71" t="s">
        <v>3993</v>
      </c>
      <c r="F1990" s="72" t="s">
        <v>5984</v>
      </c>
      <c r="G1990" s="72" t="s">
        <v>8005</v>
      </c>
      <c r="H1990" s="72" t="s">
        <v>30</v>
      </c>
      <c r="I1990" s="72" t="s">
        <v>8026</v>
      </c>
      <c r="J1990" s="72" t="s">
        <v>8021</v>
      </c>
      <c r="K1990" s="72">
        <v>117.9</v>
      </c>
      <c r="L1990" s="75">
        <v>45813</v>
      </c>
      <c r="M1990" s="72" t="str">
        <f>TEXT(Table157[[#This Row],[Billing_Date]],"YYYY")</f>
        <v>2025</v>
      </c>
      <c r="N1990" s="72" t="s">
        <v>28</v>
      </c>
      <c r="O1990" s="72">
        <f>IF(Table157[[#This Row],[Payment_Status]]="Paid",1,0)</f>
        <v>1</v>
      </c>
      <c r="P1990" s="72">
        <f>IF(Table157[[#This Row],[Payment_Status]]="Unpaid",1,0)</f>
        <v>0</v>
      </c>
      <c r="Q1990" s="72">
        <f>IF(Table157[[#This Row],[Payment_Status]]="Pending",1,0)</f>
        <v>0</v>
      </c>
      <c r="R1990" s="72" t="s">
        <v>29</v>
      </c>
      <c r="S1990" s="72" t="s">
        <v>39</v>
      </c>
      <c r="T1990" s="76" t="s">
        <v>51</v>
      </c>
    </row>
    <row r="1991" spans="5:20" x14ac:dyDescent="0.3">
      <c r="E1991" s="71" t="s">
        <v>3995</v>
      </c>
      <c r="F1991" s="72" t="s">
        <v>5985</v>
      </c>
      <c r="G1991" s="72" t="s">
        <v>8006</v>
      </c>
      <c r="H1991" s="72" t="s">
        <v>26</v>
      </c>
      <c r="I1991" s="72" t="s">
        <v>8029</v>
      </c>
      <c r="J1991" s="72" t="s">
        <v>8020</v>
      </c>
      <c r="K1991" s="72">
        <v>379.23</v>
      </c>
      <c r="L1991" s="75">
        <v>45663</v>
      </c>
      <c r="M1991" s="72" t="str">
        <f>TEXT(Table157[[#This Row],[Billing_Date]],"YYYY")</f>
        <v>2025</v>
      </c>
      <c r="N1991" s="72" t="s">
        <v>49</v>
      </c>
      <c r="O1991" s="72">
        <f>IF(Table157[[#This Row],[Payment_Status]]="Paid",1,0)</f>
        <v>0</v>
      </c>
      <c r="P1991" s="72">
        <f>IF(Table157[[#This Row],[Payment_Status]]="Unpaid",1,0)</f>
        <v>1</v>
      </c>
      <c r="Q1991" s="72">
        <f>IF(Table157[[#This Row],[Payment_Status]]="Pending",1,0)</f>
        <v>0</v>
      </c>
      <c r="R1991" s="72" t="s">
        <v>50</v>
      </c>
      <c r="S1991" s="72" t="s">
        <v>44</v>
      </c>
      <c r="T1991" s="76" t="s">
        <v>45</v>
      </c>
    </row>
    <row r="1992" spans="5:20" x14ac:dyDescent="0.3">
      <c r="E1992" s="71" t="s">
        <v>3997</v>
      </c>
      <c r="F1992" s="72" t="s">
        <v>5986</v>
      </c>
      <c r="G1992" s="72" t="s">
        <v>8007</v>
      </c>
      <c r="H1992" s="72" t="s">
        <v>26</v>
      </c>
      <c r="I1992" s="72" t="s">
        <v>8030</v>
      </c>
      <c r="J1992" s="72" t="s">
        <v>8023</v>
      </c>
      <c r="K1992" s="72">
        <v>1145.6300000000001</v>
      </c>
      <c r="L1992" s="75">
        <v>45798</v>
      </c>
      <c r="M1992" s="72" t="str">
        <f>TEXT(Table157[[#This Row],[Billing_Date]],"YYYY")</f>
        <v>2025</v>
      </c>
      <c r="N1992" s="72" t="s">
        <v>37</v>
      </c>
      <c r="O1992" s="72">
        <f>IF(Table157[[#This Row],[Payment_Status]]="Paid",1,0)</f>
        <v>0</v>
      </c>
      <c r="P1992" s="72">
        <f>IF(Table157[[#This Row],[Payment_Status]]="Unpaid",1,0)</f>
        <v>0</v>
      </c>
      <c r="Q1992" s="72">
        <f>IF(Table157[[#This Row],[Payment_Status]]="Pending",1,0)</f>
        <v>1</v>
      </c>
      <c r="R1992" s="72" t="s">
        <v>38</v>
      </c>
      <c r="S1992" s="72" t="s">
        <v>30</v>
      </c>
      <c r="T1992" s="76" t="s">
        <v>51</v>
      </c>
    </row>
    <row r="1993" spans="5:20" x14ac:dyDescent="0.3">
      <c r="E1993" s="71" t="s">
        <v>2101</v>
      </c>
      <c r="F1993" s="72" t="s">
        <v>5987</v>
      </c>
      <c r="G1993" s="72" t="s">
        <v>8008</v>
      </c>
      <c r="H1993" s="72" t="s">
        <v>30</v>
      </c>
      <c r="I1993" s="72" t="s">
        <v>8026</v>
      </c>
      <c r="J1993" s="72" t="s">
        <v>8021</v>
      </c>
      <c r="K1993" s="72">
        <v>1190.17</v>
      </c>
      <c r="L1993" s="75">
        <v>45616</v>
      </c>
      <c r="M1993" s="72" t="str">
        <f>TEXT(Table157[[#This Row],[Billing_Date]],"YYYY")</f>
        <v>2024</v>
      </c>
      <c r="N1993" s="72" t="s">
        <v>28</v>
      </c>
      <c r="O1993" s="72">
        <f>IF(Table157[[#This Row],[Payment_Status]]="Paid",1,0)</f>
        <v>1</v>
      </c>
      <c r="P1993" s="72">
        <f>IF(Table157[[#This Row],[Payment_Status]]="Unpaid",1,0)</f>
        <v>0</v>
      </c>
      <c r="Q1993" s="72">
        <f>IF(Table157[[#This Row],[Payment_Status]]="Pending",1,0)</f>
        <v>0</v>
      </c>
      <c r="R1993" s="72" t="s">
        <v>43</v>
      </c>
      <c r="S1993" s="72" t="s">
        <v>30</v>
      </c>
      <c r="T1993" s="76" t="s">
        <v>85</v>
      </c>
    </row>
    <row r="1994" spans="5:20" x14ac:dyDescent="0.3">
      <c r="E1994" s="71" t="s">
        <v>1643</v>
      </c>
      <c r="F1994" s="72" t="s">
        <v>5988</v>
      </c>
      <c r="G1994" s="72" t="s">
        <v>8009</v>
      </c>
      <c r="H1994" s="72" t="s">
        <v>30</v>
      </c>
      <c r="I1994" s="72" t="s">
        <v>8025</v>
      </c>
      <c r="J1994" s="72" t="s">
        <v>8020</v>
      </c>
      <c r="K1994" s="72">
        <v>1700.94</v>
      </c>
      <c r="L1994" s="75">
        <v>45713</v>
      </c>
      <c r="M1994" s="72" t="str">
        <f>TEXT(Table157[[#This Row],[Billing_Date]],"YYYY")</f>
        <v>2025</v>
      </c>
      <c r="N1994" s="72" t="s">
        <v>28</v>
      </c>
      <c r="O1994" s="72">
        <f>IF(Table157[[#This Row],[Payment_Status]]="Paid",1,0)</f>
        <v>1</v>
      </c>
      <c r="P1994" s="72">
        <f>IF(Table157[[#This Row],[Payment_Status]]="Unpaid",1,0)</f>
        <v>0</v>
      </c>
      <c r="Q1994" s="72">
        <f>IF(Table157[[#This Row],[Payment_Status]]="Pending",1,0)</f>
        <v>0</v>
      </c>
      <c r="R1994" s="72" t="s">
        <v>58</v>
      </c>
      <c r="S1994" s="72" t="s">
        <v>30</v>
      </c>
      <c r="T1994" s="76" t="s">
        <v>31</v>
      </c>
    </row>
    <row r="1995" spans="5:20" x14ac:dyDescent="0.3">
      <c r="E1995" s="71" t="s">
        <v>4002</v>
      </c>
      <c r="F1995" s="72" t="s">
        <v>5989</v>
      </c>
      <c r="G1995" s="72" t="s">
        <v>8010</v>
      </c>
      <c r="H1995" s="72" t="s">
        <v>30</v>
      </c>
      <c r="I1995" s="72" t="s">
        <v>8031</v>
      </c>
      <c r="J1995" s="72" t="s">
        <v>8024</v>
      </c>
      <c r="K1995" s="72">
        <v>807.79</v>
      </c>
      <c r="L1995" s="75">
        <v>45652</v>
      </c>
      <c r="M1995" s="72" t="str">
        <f>TEXT(Table157[[#This Row],[Billing_Date]],"YYYY")</f>
        <v>2024</v>
      </c>
      <c r="N1995" s="72" t="s">
        <v>28</v>
      </c>
      <c r="O1995" s="72">
        <f>IF(Table157[[#This Row],[Payment_Status]]="Paid",1,0)</f>
        <v>1</v>
      </c>
      <c r="P1995" s="72">
        <f>IF(Table157[[#This Row],[Payment_Status]]="Unpaid",1,0)</f>
        <v>0</v>
      </c>
      <c r="Q1995" s="72">
        <f>IF(Table157[[#This Row],[Payment_Status]]="Pending",1,0)</f>
        <v>0</v>
      </c>
      <c r="R1995" s="72" t="s">
        <v>58</v>
      </c>
      <c r="S1995" s="72" t="s">
        <v>44</v>
      </c>
      <c r="T1995" s="76" t="s">
        <v>63</v>
      </c>
    </row>
    <row r="1996" spans="5:20" x14ac:dyDescent="0.3">
      <c r="E1996" s="71" t="s">
        <v>4004</v>
      </c>
      <c r="F1996" s="72" t="s">
        <v>5990</v>
      </c>
      <c r="G1996" s="72" t="s">
        <v>8011</v>
      </c>
      <c r="H1996" s="72" t="s">
        <v>35</v>
      </c>
      <c r="I1996" s="72" t="s">
        <v>8028</v>
      </c>
      <c r="J1996" s="72" t="s">
        <v>8022</v>
      </c>
      <c r="K1996" s="72">
        <v>2002.64</v>
      </c>
      <c r="L1996" s="75">
        <v>45695</v>
      </c>
      <c r="M1996" s="72" t="str">
        <f>TEXT(Table157[[#This Row],[Billing_Date]],"YYYY")</f>
        <v>2025</v>
      </c>
      <c r="N1996" s="72" t="s">
        <v>28</v>
      </c>
      <c r="O1996" s="72">
        <f>IF(Table157[[#This Row],[Payment_Status]]="Paid",1,0)</f>
        <v>1</v>
      </c>
      <c r="P1996" s="72">
        <f>IF(Table157[[#This Row],[Payment_Status]]="Unpaid",1,0)</f>
        <v>0</v>
      </c>
      <c r="Q1996" s="72">
        <f>IF(Table157[[#This Row],[Payment_Status]]="Pending",1,0)</f>
        <v>0</v>
      </c>
      <c r="R1996" s="72" t="s">
        <v>29</v>
      </c>
      <c r="S1996" s="72" t="s">
        <v>39</v>
      </c>
      <c r="T1996" s="76" t="s">
        <v>51</v>
      </c>
    </row>
    <row r="1997" spans="5:20" x14ac:dyDescent="0.3">
      <c r="E1997" s="71" t="s">
        <v>4006</v>
      </c>
      <c r="F1997" s="72" t="s">
        <v>5991</v>
      </c>
      <c r="G1997" s="72" t="s">
        <v>8012</v>
      </c>
      <c r="H1997" s="72" t="s">
        <v>26</v>
      </c>
      <c r="I1997" s="72" t="s">
        <v>8027</v>
      </c>
      <c r="J1997" s="72" t="s">
        <v>8022</v>
      </c>
      <c r="K1997" s="72">
        <v>1328.39</v>
      </c>
      <c r="L1997" s="75">
        <v>45744</v>
      </c>
      <c r="M1997" s="72" t="str">
        <f>TEXT(Table157[[#This Row],[Billing_Date]],"YYYY")</f>
        <v>2025</v>
      </c>
      <c r="N1997" s="72" t="s">
        <v>49</v>
      </c>
      <c r="O1997" s="72">
        <f>IF(Table157[[#This Row],[Payment_Status]]="Paid",1,0)</f>
        <v>0</v>
      </c>
      <c r="P1997" s="72">
        <f>IF(Table157[[#This Row],[Payment_Status]]="Unpaid",1,0)</f>
        <v>1</v>
      </c>
      <c r="Q1997" s="72">
        <f>IF(Table157[[#This Row],[Payment_Status]]="Pending",1,0)</f>
        <v>0</v>
      </c>
      <c r="R1997" s="72" t="s">
        <v>29</v>
      </c>
      <c r="S1997" s="72" t="s">
        <v>39</v>
      </c>
      <c r="T1997" s="76" t="s">
        <v>63</v>
      </c>
    </row>
    <row r="1998" spans="5:20" x14ac:dyDescent="0.3">
      <c r="E1998" s="71" t="s">
        <v>1667</v>
      </c>
      <c r="F1998" s="72" t="s">
        <v>5992</v>
      </c>
      <c r="G1998" s="72" t="s">
        <v>8013</v>
      </c>
      <c r="H1998" s="72" t="s">
        <v>26</v>
      </c>
      <c r="I1998" s="72" t="s">
        <v>8031</v>
      </c>
      <c r="J1998" s="72" t="s">
        <v>8024</v>
      </c>
      <c r="K1998" s="72">
        <v>1026.73</v>
      </c>
      <c r="L1998" s="75">
        <v>45739</v>
      </c>
      <c r="M1998" s="72" t="str">
        <f>TEXT(Table157[[#This Row],[Billing_Date]],"YYYY")</f>
        <v>2025</v>
      </c>
      <c r="N1998" s="72" t="s">
        <v>28</v>
      </c>
      <c r="O1998" s="72">
        <f>IF(Table157[[#This Row],[Payment_Status]]="Paid",1,0)</f>
        <v>1</v>
      </c>
      <c r="P1998" s="72">
        <f>IF(Table157[[#This Row],[Payment_Status]]="Unpaid",1,0)</f>
        <v>0</v>
      </c>
      <c r="Q1998" s="72">
        <f>IF(Table157[[#This Row],[Payment_Status]]="Pending",1,0)</f>
        <v>0</v>
      </c>
      <c r="R1998" s="72" t="s">
        <v>58</v>
      </c>
      <c r="S1998" s="72" t="s">
        <v>44</v>
      </c>
      <c r="T1998" s="76" t="s">
        <v>63</v>
      </c>
    </row>
    <row r="1999" spans="5:20" x14ac:dyDescent="0.3">
      <c r="E1999" s="71" t="s">
        <v>4010</v>
      </c>
      <c r="F1999" s="72" t="s">
        <v>5993</v>
      </c>
      <c r="G1999" s="72" t="s">
        <v>8014</v>
      </c>
      <c r="H1999" s="72" t="s">
        <v>30</v>
      </c>
      <c r="I1999" s="72" t="s">
        <v>8027</v>
      </c>
      <c r="J1999" s="72" t="s">
        <v>8022</v>
      </c>
      <c r="K1999" s="72">
        <v>3358.93</v>
      </c>
      <c r="L1999" s="75">
        <v>45714</v>
      </c>
      <c r="M1999" s="72" t="str">
        <f>TEXT(Table157[[#This Row],[Billing_Date]],"YYYY")</f>
        <v>2025</v>
      </c>
      <c r="N1999" s="72" t="s">
        <v>37</v>
      </c>
      <c r="O1999" s="72">
        <f>IF(Table157[[#This Row],[Payment_Status]]="Paid",1,0)</f>
        <v>0</v>
      </c>
      <c r="P1999" s="72">
        <f>IF(Table157[[#This Row],[Payment_Status]]="Unpaid",1,0)</f>
        <v>0</v>
      </c>
      <c r="Q1999" s="72">
        <f>IF(Table157[[#This Row],[Payment_Status]]="Pending",1,0)</f>
        <v>1</v>
      </c>
      <c r="R1999" s="72" t="s">
        <v>38</v>
      </c>
      <c r="S1999" s="72" t="s">
        <v>44</v>
      </c>
      <c r="T1999" s="76" t="s">
        <v>85</v>
      </c>
    </row>
    <row r="2000" spans="5:20" x14ac:dyDescent="0.3">
      <c r="E2000" s="71" t="s">
        <v>4012</v>
      </c>
      <c r="F2000" s="72" t="s">
        <v>5994</v>
      </c>
      <c r="G2000" s="72" t="s">
        <v>8015</v>
      </c>
      <c r="H2000" s="72" t="s">
        <v>30</v>
      </c>
      <c r="I2000" s="72" t="s">
        <v>8028</v>
      </c>
      <c r="J2000" s="72" t="s">
        <v>8022</v>
      </c>
      <c r="K2000" s="72">
        <v>2629.28</v>
      </c>
      <c r="L2000" s="75">
        <v>45693</v>
      </c>
      <c r="M2000" s="72" t="str">
        <f>TEXT(Table157[[#This Row],[Billing_Date]],"YYYY")</f>
        <v>2025</v>
      </c>
      <c r="N2000" s="72" t="s">
        <v>49</v>
      </c>
      <c r="O2000" s="72">
        <f>IF(Table157[[#This Row],[Payment_Status]]="Paid",1,0)</f>
        <v>0</v>
      </c>
      <c r="P2000" s="72">
        <f>IF(Table157[[#This Row],[Payment_Status]]="Unpaid",1,0)</f>
        <v>1</v>
      </c>
      <c r="Q2000" s="72">
        <f>IF(Table157[[#This Row],[Payment_Status]]="Pending",1,0)</f>
        <v>0</v>
      </c>
      <c r="R2000" s="72" t="s">
        <v>43</v>
      </c>
      <c r="S2000" s="72" t="s">
        <v>30</v>
      </c>
      <c r="T2000" s="76" t="s">
        <v>85</v>
      </c>
    </row>
    <row r="2001" spans="5:20" x14ac:dyDescent="0.3">
      <c r="E2001" s="71" t="s">
        <v>4014</v>
      </c>
      <c r="F2001" s="72" t="s">
        <v>5995</v>
      </c>
      <c r="G2001" s="72" t="s">
        <v>8016</v>
      </c>
      <c r="H2001" s="72" t="s">
        <v>30</v>
      </c>
      <c r="I2001" s="72" t="s">
        <v>8031</v>
      </c>
      <c r="J2001" s="72" t="s">
        <v>8024</v>
      </c>
      <c r="K2001" s="72">
        <v>2118.83</v>
      </c>
      <c r="L2001" s="75">
        <v>45835</v>
      </c>
      <c r="M2001" s="72" t="str">
        <f>TEXT(Table157[[#This Row],[Billing_Date]],"YYYY")</f>
        <v>2025</v>
      </c>
      <c r="N2001" s="72" t="s">
        <v>49</v>
      </c>
      <c r="O2001" s="72">
        <f>IF(Table157[[#This Row],[Payment_Status]]="Paid",1,0)</f>
        <v>0</v>
      </c>
      <c r="P2001" s="72">
        <f>IF(Table157[[#This Row],[Payment_Status]]="Unpaid",1,0)</f>
        <v>1</v>
      </c>
      <c r="Q2001" s="72">
        <f>IF(Table157[[#This Row],[Payment_Status]]="Pending",1,0)</f>
        <v>0</v>
      </c>
      <c r="R2001" s="72" t="s">
        <v>43</v>
      </c>
      <c r="S2001" s="72" t="s">
        <v>30</v>
      </c>
      <c r="T2001" s="76" t="s">
        <v>51</v>
      </c>
    </row>
    <row r="2002" spans="5:20" x14ac:dyDescent="0.3">
      <c r="E2002" s="71" t="s">
        <v>4016</v>
      </c>
      <c r="F2002" s="72" t="s">
        <v>5996</v>
      </c>
      <c r="G2002" s="72" t="s">
        <v>8017</v>
      </c>
      <c r="H2002" s="72" t="s">
        <v>26</v>
      </c>
      <c r="I2002" s="72" t="s">
        <v>8031</v>
      </c>
      <c r="J2002" s="72" t="s">
        <v>8024</v>
      </c>
      <c r="K2002" s="72">
        <v>627.16999999999996</v>
      </c>
      <c r="L2002" s="75">
        <v>45851</v>
      </c>
      <c r="M2002" s="72" t="str">
        <f>TEXT(Table157[[#This Row],[Billing_Date]],"YYYY")</f>
        <v>2025</v>
      </c>
      <c r="N2002" s="72" t="s">
        <v>37</v>
      </c>
      <c r="O2002" s="72">
        <f>IF(Table157[[#This Row],[Payment_Status]]="Paid",1,0)</f>
        <v>0</v>
      </c>
      <c r="P2002" s="72">
        <f>IF(Table157[[#This Row],[Payment_Status]]="Unpaid",1,0)</f>
        <v>0</v>
      </c>
      <c r="Q2002" s="72">
        <f>IF(Table157[[#This Row],[Payment_Status]]="Pending",1,0)</f>
        <v>1</v>
      </c>
      <c r="R2002" s="72" t="s">
        <v>29</v>
      </c>
      <c r="S2002" s="72" t="s">
        <v>44</v>
      </c>
      <c r="T2002" s="76" t="s">
        <v>31</v>
      </c>
    </row>
    <row r="2003" spans="5:20" x14ac:dyDescent="0.3">
      <c r="E2003" s="71" t="s">
        <v>4018</v>
      </c>
      <c r="F2003" s="72" t="s">
        <v>5997</v>
      </c>
      <c r="G2003" s="72" t="s">
        <v>8018</v>
      </c>
      <c r="H2003" s="72" t="s">
        <v>30</v>
      </c>
      <c r="I2003" s="72" t="s">
        <v>8029</v>
      </c>
      <c r="J2003" s="72" t="s">
        <v>8020</v>
      </c>
      <c r="K2003" s="72">
        <v>2506.23</v>
      </c>
      <c r="L2003" s="75">
        <v>45630</v>
      </c>
      <c r="M2003" s="72" t="str">
        <f>TEXT(Table157[[#This Row],[Billing_Date]],"YYYY")</f>
        <v>2024</v>
      </c>
      <c r="N2003" s="72" t="s">
        <v>49</v>
      </c>
      <c r="O2003" s="72">
        <f>IF(Table157[[#This Row],[Payment_Status]]="Paid",1,0)</f>
        <v>0</v>
      </c>
      <c r="P2003" s="72">
        <f>IF(Table157[[#This Row],[Payment_Status]]="Unpaid",1,0)</f>
        <v>1</v>
      </c>
      <c r="Q2003" s="72">
        <f>IF(Table157[[#This Row],[Payment_Status]]="Pending",1,0)</f>
        <v>0</v>
      </c>
      <c r="R2003" s="72" t="s">
        <v>43</v>
      </c>
      <c r="S2003" s="72" t="s">
        <v>44</v>
      </c>
      <c r="T2003" s="76" t="s">
        <v>63</v>
      </c>
    </row>
    <row r="2004" spans="5:20" x14ac:dyDescent="0.3">
      <c r="E2004" s="77" t="s">
        <v>3999</v>
      </c>
      <c r="F2004" s="78" t="s">
        <v>5998</v>
      </c>
      <c r="G2004" s="78" t="s">
        <v>8019</v>
      </c>
      <c r="H2004" s="78" t="s">
        <v>30</v>
      </c>
      <c r="I2004" s="78" t="s">
        <v>8025</v>
      </c>
      <c r="J2004" s="78" t="s">
        <v>8020</v>
      </c>
      <c r="K2004" s="78">
        <v>2635.68</v>
      </c>
      <c r="L2004" s="81">
        <v>45821</v>
      </c>
      <c r="M2004" s="78" t="str">
        <f>TEXT(Table157[[#This Row],[Billing_Date]],"YYYY")</f>
        <v>2025</v>
      </c>
      <c r="N2004" s="78" t="s">
        <v>37</v>
      </c>
      <c r="O2004" s="78">
        <f>IF(Table157[[#This Row],[Payment_Status]]="Paid",1,0)</f>
        <v>0</v>
      </c>
      <c r="P2004" s="78">
        <f>IF(Table157[[#This Row],[Payment_Status]]="Unpaid",1,0)</f>
        <v>0</v>
      </c>
      <c r="Q2004" s="78">
        <f>IF(Table157[[#This Row],[Payment_Status]]="Pending",1,0)</f>
        <v>1</v>
      </c>
      <c r="R2004" s="78" t="s">
        <v>38</v>
      </c>
      <c r="S2004" s="78" t="s">
        <v>30</v>
      </c>
      <c r="T2004" s="82" t="s">
        <v>31</v>
      </c>
    </row>
  </sheetData>
  <conditionalFormatting sqref="F4">
    <cfRule type="duplicateValues" dxfId="27" priority="11"/>
  </conditionalFormatting>
  <conditionalFormatting sqref="F4:F2004">
    <cfRule type="duplicateValues" dxfId="26" priority="10"/>
  </conditionalFormatting>
  <conditionalFormatting sqref="K5:K2004">
    <cfRule type="colorScale" priority="4">
      <colorScale>
        <cfvo type="min"/>
        <cfvo type="percentile" val="50"/>
        <cfvo type="max"/>
        <color rgb="FFFE3057"/>
        <color rgb="FFFCFCFF"/>
        <color rgb="FF454E52"/>
      </colorScale>
    </cfRule>
  </conditionalFormatting>
  <conditionalFormatting sqref="O5:O2004">
    <cfRule type="containsText" dxfId="25" priority="8" operator="containsText" text="1">
      <formula>NOT(ISERROR(SEARCH("1",O5)))</formula>
    </cfRule>
  </conditionalFormatting>
  <conditionalFormatting sqref="P5:P2004">
    <cfRule type="containsText" dxfId="24" priority="7" operator="containsText" text="1">
      <formula>NOT(ISERROR(SEARCH("1",P5)))</formula>
    </cfRule>
  </conditionalFormatting>
  <conditionalFormatting sqref="Q5:Q2004">
    <cfRule type="containsText" dxfId="23" priority="1" operator="containsText" text="1">
      <formula>NOT(ISERROR(SEARCH("1",Q5)))</formula>
    </cfRule>
    <cfRule type="containsText" dxfId="22" priority="2" operator="containsText" text="1">
      <formula>NOT(ISERROR(SEARCH("1",Q5)))</formula>
    </cfRule>
    <cfRule type="containsText" dxfId="21" priority="3" operator="containsText" text="1">
      <formula>NOT(ISERROR(SEARCH("1",Q5)))</formula>
    </cfRule>
  </conditionalFormatting>
  <pageMargins left="0.7" right="0.7" top="0.75" bottom="0.75" header="0.3" footer="0.3"/>
  <pageSetup orientation="portrait" r:id="rId1"/>
  <drawing r:id="rId2"/>
  <tableParts count="1">
    <tablePart r:id="rId3"/>
  </tableParts>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Tools</vt:lpstr>
      <vt:lpstr>Pivot Analysis</vt:lpstr>
      <vt:lpstr>Data Analysis</vt:lpstr>
      <vt:lpstr>Source</vt:lpstr>
      <vt:lpstr>Summary</vt:lpstr>
      <vt:lpstr>Year Wise</vt:lpstr>
      <vt:lpstr>Payment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DEVA.V</dc:creator>
  <cp:lastModifiedBy>Vellore</cp:lastModifiedBy>
  <dcterms:created xsi:type="dcterms:W3CDTF">2025-07-19T13:01:55Z</dcterms:created>
  <dcterms:modified xsi:type="dcterms:W3CDTF">2026-06-22T18:00:46Z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2025-12-26T08:51:07Z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600fde45-ce05-4eb3-a45f-f8b9ffd78046</vt:lpwstr>
  </property>
  <property fmtid="{D5CDD505-2E9C-101B-9397-08002B2CF9AE}" pid="7" name="MSIP_Label_defa4170-0d19-0005-0004-bc88714345d2_ActionId">
    <vt:lpwstr>a107118f-ff8a-4ddb-9d8c-91d464d0c081</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